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F:\"/>
    </mc:Choice>
  </mc:AlternateContent>
  <bookViews>
    <workbookView xWindow="0" yWindow="0" windowWidth="24000" windowHeight="8445"/>
  </bookViews>
  <sheets>
    <sheet name="11-01-IF-002" sheetId="1" r:id="rId1"/>
    <sheet name="Hoja3" sheetId="4" state="hidden" r:id="rId2"/>
    <sheet name="Hoja5" sheetId="8" state="hidden" r:id="rId3"/>
    <sheet name="Hoja1" sheetId="5" state="hidden" r:id="rId4"/>
  </sheets>
  <externalReferences>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s>
  <definedNames>
    <definedName name="_xlnm._FilterDatabase" localSheetId="0" hidden="1">'11-01-IF-002'!$A$4:$Y$2198</definedName>
    <definedName name="_xlnm._FilterDatabase" localSheetId="3" hidden="1">Hoja1!$A$2:$K$222</definedName>
    <definedName name="COMP">Hoja1!$C$2:$C$260</definedName>
    <definedName name="DOS">Hoja1!$E$2:$E$3</definedName>
    <definedName name="PROY">Hoja1!$B$2:$B$228</definedName>
    <definedName name="PROY2">Hoja5!$A$4:$A$59</definedName>
    <definedName name="UNO">Hoja5!$B$4:$B$5</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L2198" i="1" l="1"/>
  <c r="D2198" i="1"/>
  <c r="C2198" i="1"/>
  <c r="L2197" i="1"/>
  <c r="D2197" i="1"/>
  <c r="C2197" i="1"/>
  <c r="L2196" i="1"/>
  <c r="D2196" i="1"/>
  <c r="C2196" i="1"/>
  <c r="L2195" i="1"/>
  <c r="D2195" i="1"/>
  <c r="C2195" i="1"/>
  <c r="L2194" i="1"/>
  <c r="D2194" i="1"/>
  <c r="C2194" i="1"/>
  <c r="L2193" i="1"/>
  <c r="D2193" i="1"/>
  <c r="C2193" i="1"/>
  <c r="L2192" i="1"/>
  <c r="D2192" i="1"/>
  <c r="C2192" i="1"/>
  <c r="L2191" i="1"/>
  <c r="D2191" i="1"/>
  <c r="C2191" i="1"/>
  <c r="L2190" i="1"/>
  <c r="D2190" i="1"/>
  <c r="C2190" i="1"/>
  <c r="L2189" i="1"/>
  <c r="D2189" i="1"/>
  <c r="C2189" i="1"/>
  <c r="L2188" i="1"/>
  <c r="D2188" i="1"/>
  <c r="C2188" i="1"/>
  <c r="L2187" i="1"/>
  <c r="D2187" i="1"/>
  <c r="C2187" i="1"/>
  <c r="L2186" i="1"/>
  <c r="D2186" i="1"/>
  <c r="C2186" i="1"/>
  <c r="L2185" i="1"/>
  <c r="D2185" i="1"/>
  <c r="C2185" i="1"/>
  <c r="L2184" i="1"/>
  <c r="D2184" i="1"/>
  <c r="C2184" i="1"/>
  <c r="L2183" i="1"/>
  <c r="D2183" i="1"/>
  <c r="C2183" i="1"/>
  <c r="L2182" i="1"/>
  <c r="D2182" i="1"/>
  <c r="C2182" i="1"/>
  <c r="L2181" i="1"/>
  <c r="D2181" i="1"/>
  <c r="C2181" i="1"/>
  <c r="L2180" i="1"/>
  <c r="D2180" i="1"/>
  <c r="C2180" i="1"/>
  <c r="L2179" i="1"/>
  <c r="D2179" i="1"/>
  <c r="C2179" i="1"/>
  <c r="L2178" i="1"/>
  <c r="D2178" i="1"/>
  <c r="C2178" i="1"/>
  <c r="L2177" i="1"/>
  <c r="D2177" i="1"/>
  <c r="C2177" i="1"/>
  <c r="L2176" i="1"/>
  <c r="D2176" i="1"/>
  <c r="C2176" i="1"/>
  <c r="L2175" i="1"/>
  <c r="D2175" i="1"/>
  <c r="C2175" i="1"/>
  <c r="L2174" i="1"/>
  <c r="D2174" i="1"/>
  <c r="C2174" i="1"/>
  <c r="L2173" i="1"/>
  <c r="D2173" i="1"/>
  <c r="C2173" i="1"/>
  <c r="L2172" i="1"/>
  <c r="D2172" i="1"/>
  <c r="C2172" i="1"/>
  <c r="L2171" i="1"/>
  <c r="D2171" i="1"/>
  <c r="C2171" i="1"/>
  <c r="L2170" i="1"/>
  <c r="D2170" i="1"/>
  <c r="C2170" i="1"/>
  <c r="L2169" i="1"/>
  <c r="D2169" i="1"/>
  <c r="C2169" i="1"/>
  <c r="L2168" i="1"/>
  <c r="D2168" i="1"/>
  <c r="C2168" i="1"/>
  <c r="L2167" i="1"/>
  <c r="D2167" i="1"/>
  <c r="C2167" i="1"/>
  <c r="L2166" i="1"/>
  <c r="D2166" i="1"/>
  <c r="C2166" i="1"/>
  <c r="L2165" i="1"/>
  <c r="D2165" i="1"/>
  <c r="C2165" i="1"/>
  <c r="L2164" i="1"/>
  <c r="D2164" i="1"/>
  <c r="C2164" i="1"/>
  <c r="L2163" i="1"/>
  <c r="D2163" i="1"/>
  <c r="C2163" i="1"/>
  <c r="L2162" i="1"/>
  <c r="D2162" i="1"/>
  <c r="C2162" i="1"/>
  <c r="L2161" i="1"/>
  <c r="D2161" i="1"/>
  <c r="C2161" i="1"/>
  <c r="L2160" i="1"/>
  <c r="D2160" i="1"/>
  <c r="C2160" i="1"/>
  <c r="L2159" i="1"/>
  <c r="D2159" i="1"/>
  <c r="C2159" i="1"/>
  <c r="L2158" i="1"/>
  <c r="D2158" i="1"/>
  <c r="C2158" i="1"/>
  <c r="L2157" i="1"/>
  <c r="D2157" i="1"/>
  <c r="C2157" i="1"/>
  <c r="L2156" i="1"/>
  <c r="D2156" i="1"/>
  <c r="C2156" i="1"/>
  <c r="L2155" i="1"/>
  <c r="D2155" i="1"/>
  <c r="C2155" i="1"/>
  <c r="L2154" i="1"/>
  <c r="D2154" i="1"/>
  <c r="C2154" i="1"/>
  <c r="L2153" i="1"/>
  <c r="D2153" i="1"/>
  <c r="C2153" i="1"/>
  <c r="L2152" i="1"/>
  <c r="D2152" i="1"/>
  <c r="C2152" i="1"/>
  <c r="L2151" i="1"/>
  <c r="D2151" i="1"/>
  <c r="C2151" i="1"/>
  <c r="L2150" i="1"/>
  <c r="D2150" i="1"/>
  <c r="C2150" i="1"/>
  <c r="L2149" i="1"/>
  <c r="D2149" i="1"/>
  <c r="C2149" i="1"/>
  <c r="L2148" i="1"/>
  <c r="D2148" i="1"/>
  <c r="C2148" i="1"/>
  <c r="L2147" i="1"/>
  <c r="D2147" i="1"/>
  <c r="C2147" i="1"/>
  <c r="L2146" i="1"/>
  <c r="D2146" i="1"/>
  <c r="C2146" i="1"/>
  <c r="L2145" i="1"/>
  <c r="D2145" i="1"/>
  <c r="C2145" i="1"/>
  <c r="L2144" i="1"/>
  <c r="D2144" i="1"/>
  <c r="C2144" i="1"/>
  <c r="L2143" i="1"/>
  <c r="D2143" i="1"/>
  <c r="C2143" i="1"/>
  <c r="L2142" i="1"/>
  <c r="D2142" i="1"/>
  <c r="C2142" i="1"/>
  <c r="L2141" i="1" l="1"/>
  <c r="D2141" i="1"/>
  <c r="C2141" i="1"/>
  <c r="L2140" i="1"/>
  <c r="D2140" i="1"/>
  <c r="C2140" i="1"/>
  <c r="L2139" i="1"/>
  <c r="D2139" i="1"/>
  <c r="C2139" i="1"/>
  <c r="L2138" i="1"/>
  <c r="D2138" i="1"/>
  <c r="C2138" i="1"/>
  <c r="L2137" i="1"/>
  <c r="D2137" i="1"/>
  <c r="C2137" i="1"/>
  <c r="L2136" i="1"/>
  <c r="D2136" i="1"/>
  <c r="C2136" i="1"/>
  <c r="L2135" i="1"/>
  <c r="D2135" i="1"/>
  <c r="C2135" i="1"/>
  <c r="L2134" i="1"/>
  <c r="D2134" i="1"/>
  <c r="C2134" i="1"/>
  <c r="L2133" i="1"/>
  <c r="D2133" i="1"/>
  <c r="C2133" i="1"/>
  <c r="L2132" i="1"/>
  <c r="D2132" i="1"/>
  <c r="C2132" i="1"/>
  <c r="L2131" i="1"/>
  <c r="D2131" i="1"/>
  <c r="C2131" i="1"/>
  <c r="L2130" i="1"/>
  <c r="D2130" i="1"/>
  <c r="C2130" i="1"/>
  <c r="L2129" i="1"/>
  <c r="D2129" i="1"/>
  <c r="C2129" i="1"/>
  <c r="L2128" i="1"/>
  <c r="D2128" i="1"/>
  <c r="C2128" i="1"/>
  <c r="L2127" i="1"/>
  <c r="D2127" i="1"/>
  <c r="C2127" i="1"/>
  <c r="L2126" i="1"/>
  <c r="D2126" i="1"/>
  <c r="C2126" i="1"/>
  <c r="L2125" i="1"/>
  <c r="D2125" i="1"/>
  <c r="C2125" i="1"/>
  <c r="L2124" i="1"/>
  <c r="D2124" i="1"/>
  <c r="C2124" i="1"/>
  <c r="L2123" i="1"/>
  <c r="D2123" i="1"/>
  <c r="C2123" i="1"/>
  <c r="L2122" i="1"/>
  <c r="D2122" i="1"/>
  <c r="C2122" i="1"/>
  <c r="L2121" i="1"/>
  <c r="D2121" i="1"/>
  <c r="C2121" i="1"/>
  <c r="L2120" i="1"/>
  <c r="D2120" i="1"/>
  <c r="C2120" i="1"/>
  <c r="L2119" i="1"/>
  <c r="D2119" i="1"/>
  <c r="C2119" i="1"/>
  <c r="L2118" i="1"/>
  <c r="D2118" i="1"/>
  <c r="C2118" i="1"/>
  <c r="L2117" i="1"/>
  <c r="D2117" i="1"/>
  <c r="C2117" i="1"/>
  <c r="D2116" i="1" l="1"/>
  <c r="C2116" i="1"/>
  <c r="D2115" i="1"/>
  <c r="C2115" i="1"/>
  <c r="D2114" i="1"/>
  <c r="C2114" i="1"/>
  <c r="D2113" i="1"/>
  <c r="C2113" i="1"/>
  <c r="I2112" i="1"/>
  <c r="D2112" i="1"/>
  <c r="C2112" i="1"/>
  <c r="I2111" i="1"/>
  <c r="D2111" i="1"/>
  <c r="C2111" i="1"/>
  <c r="I2110" i="1"/>
  <c r="D2110" i="1"/>
  <c r="C2110" i="1"/>
  <c r="I2109" i="1"/>
  <c r="D2109" i="1"/>
  <c r="C2109" i="1"/>
  <c r="I2108" i="1"/>
  <c r="D2108" i="1"/>
  <c r="C2108" i="1"/>
  <c r="I2107" i="1"/>
  <c r="D2107" i="1"/>
  <c r="C2107" i="1"/>
  <c r="I2106" i="1"/>
  <c r="D2106" i="1"/>
  <c r="C2106" i="1"/>
  <c r="L2105" i="1" l="1"/>
  <c r="L2104" i="1"/>
  <c r="L2103" i="1"/>
  <c r="L2102" i="1" l="1"/>
  <c r="D2102" i="1"/>
  <c r="C2102" i="1"/>
  <c r="P2101" i="1" l="1"/>
  <c r="L2101" i="1"/>
  <c r="D2101" i="1"/>
  <c r="C2101" i="1"/>
  <c r="L2100" i="1" l="1"/>
  <c r="D2100" i="1"/>
  <c r="C2100" i="1"/>
  <c r="L2099" i="1" l="1"/>
  <c r="B2099" i="1"/>
  <c r="L2098" i="1"/>
  <c r="B2098" i="1"/>
  <c r="L2097" i="1"/>
  <c r="B2097" i="1"/>
  <c r="L2096" i="1"/>
  <c r="B2096" i="1"/>
  <c r="L2095" i="1"/>
  <c r="B2095" i="1"/>
  <c r="L2094" i="1"/>
  <c r="B2094" i="1"/>
  <c r="L2093" i="1"/>
  <c r="B2093" i="1"/>
  <c r="L2092" i="1"/>
  <c r="B2092" i="1"/>
  <c r="L2091" i="1"/>
  <c r="B2091" i="1"/>
  <c r="L2090" i="1"/>
  <c r="B2090" i="1"/>
  <c r="L2089" i="1"/>
  <c r="B2089" i="1"/>
  <c r="L2088" i="1"/>
  <c r="B2088" i="1"/>
  <c r="L2087" i="1"/>
  <c r="B2087" i="1"/>
  <c r="L2086" i="1"/>
  <c r="B2086" i="1"/>
  <c r="L2085" i="1"/>
  <c r="B2085" i="1"/>
  <c r="L2084" i="1"/>
  <c r="B2084" i="1"/>
  <c r="L2083" i="1"/>
  <c r="B2083" i="1"/>
  <c r="L2082" i="1"/>
  <c r="B2082" i="1"/>
  <c r="L2081" i="1"/>
  <c r="B2081" i="1"/>
  <c r="L2080" i="1"/>
  <c r="B2080" i="1"/>
  <c r="L2079" i="1"/>
  <c r="B2079" i="1"/>
  <c r="L2078" i="1"/>
  <c r="B2078" i="1"/>
  <c r="L2077" i="1"/>
  <c r="B2077" i="1"/>
  <c r="L2076" i="1" l="1"/>
  <c r="L2075" i="1"/>
  <c r="L2074" i="1"/>
  <c r="L2073" i="1"/>
  <c r="L2072" i="1"/>
  <c r="L2071" i="1"/>
  <c r="L2070" i="1"/>
  <c r="L2069" i="1"/>
  <c r="L2068" i="1"/>
  <c r="L2067" i="1"/>
  <c r="L2066" i="1"/>
  <c r="L2065" i="1"/>
  <c r="L2064" i="1"/>
  <c r="L2063" i="1"/>
  <c r="L2062" i="1"/>
  <c r="L2061" i="1"/>
  <c r="L2060" i="1"/>
  <c r="L2059" i="1"/>
  <c r="L2058" i="1"/>
  <c r="L2057" i="1"/>
  <c r="L2056" i="1"/>
  <c r="L2055" i="1"/>
  <c r="L2054" i="1"/>
  <c r="L2053" i="1"/>
  <c r="L2052" i="1"/>
  <c r="L2051" i="1"/>
  <c r="L2050" i="1"/>
  <c r="L2049" i="1"/>
  <c r="L2048" i="1"/>
  <c r="L2047" i="1"/>
  <c r="L2046" i="1"/>
  <c r="L2045" i="1"/>
  <c r="L2044" i="1"/>
  <c r="L2043" i="1"/>
  <c r="L2042" i="1"/>
  <c r="L2041" i="1"/>
  <c r="L2040" i="1"/>
  <c r="L2039" i="1"/>
  <c r="L2038" i="1"/>
  <c r="L2037" i="1"/>
  <c r="L2036" i="1"/>
  <c r="L2035" i="1"/>
  <c r="L2034" i="1"/>
  <c r="L2033" i="1"/>
  <c r="L2032" i="1"/>
  <c r="L2031" i="1"/>
  <c r="L2030" i="1"/>
  <c r="L2029" i="1"/>
  <c r="L2028" i="1"/>
  <c r="L2027" i="1"/>
  <c r="L2026" i="1"/>
  <c r="L2025" i="1"/>
  <c r="L2024" i="1"/>
  <c r="L2023" i="1"/>
  <c r="L2022" i="1"/>
  <c r="P2021" i="1" l="1"/>
  <c r="B2021" i="1"/>
  <c r="P2020" i="1"/>
  <c r="B2020" i="1"/>
  <c r="P2019" i="1"/>
  <c r="B2019" i="1"/>
  <c r="P2018" i="1"/>
  <c r="B2018" i="1"/>
  <c r="P2017" i="1"/>
  <c r="B2017" i="1"/>
  <c r="P2016" i="1"/>
  <c r="B2016" i="1"/>
  <c r="P2015" i="1"/>
  <c r="B2015" i="1"/>
  <c r="P2014" i="1"/>
  <c r="B2014" i="1"/>
  <c r="P2013" i="1"/>
  <c r="B2013" i="1"/>
  <c r="P2012" i="1"/>
  <c r="B2012" i="1"/>
  <c r="O2011" i="1"/>
  <c r="P2011" i="1" s="1"/>
  <c r="B2011" i="1"/>
  <c r="O2010" i="1"/>
  <c r="P2010" i="1" s="1"/>
  <c r="B2010" i="1"/>
  <c r="O2009" i="1"/>
  <c r="P2009" i="1" s="1"/>
  <c r="B2009" i="1"/>
  <c r="P2008" i="1"/>
  <c r="B2008" i="1"/>
  <c r="P2007" i="1"/>
  <c r="B2007" i="1"/>
  <c r="P2006" i="1"/>
  <c r="B2006" i="1"/>
  <c r="P2005" i="1"/>
  <c r="B2005" i="1"/>
  <c r="P2004" i="1"/>
  <c r="B2004" i="1"/>
  <c r="L2003" i="1" l="1"/>
  <c r="B2003" i="1"/>
  <c r="L2002" i="1"/>
  <c r="B2002" i="1"/>
  <c r="L2001" i="1"/>
  <c r="B2001" i="1"/>
  <c r="L2000" i="1"/>
  <c r="B2000" i="1"/>
  <c r="L1999" i="1"/>
  <c r="B1999" i="1"/>
  <c r="L1998" i="1"/>
  <c r="B1998" i="1"/>
  <c r="L1997" i="1"/>
  <c r="B1997" i="1"/>
  <c r="L1996" i="1"/>
  <c r="B1996" i="1"/>
  <c r="L1995" i="1"/>
  <c r="B1995" i="1"/>
  <c r="L1994" i="1"/>
  <c r="B1994" i="1"/>
  <c r="L1993" i="1"/>
  <c r="B1993" i="1"/>
  <c r="L1992" i="1"/>
  <c r="B1992" i="1"/>
  <c r="L1991" i="1"/>
  <c r="B1991" i="1"/>
  <c r="L1990" i="1"/>
  <c r="B1990" i="1"/>
  <c r="L1989" i="1"/>
  <c r="B1989" i="1"/>
  <c r="L1988" i="1"/>
  <c r="B1988" i="1"/>
  <c r="L1987" i="1"/>
  <c r="B1987" i="1"/>
  <c r="L1986" i="1"/>
  <c r="B1986" i="1"/>
  <c r="L1985" i="1"/>
  <c r="B1985" i="1"/>
  <c r="L1984" i="1"/>
  <c r="B1984" i="1"/>
  <c r="L1983" i="1"/>
  <c r="B1983" i="1"/>
  <c r="L1982" i="1"/>
  <c r="B1982" i="1"/>
  <c r="L1981" i="1"/>
  <c r="B1981" i="1"/>
  <c r="L1980" i="1"/>
  <c r="B1980" i="1"/>
  <c r="L1979" i="1"/>
  <c r="B1979" i="1"/>
  <c r="L1978" i="1"/>
  <c r="B1978" i="1"/>
  <c r="L1977" i="1"/>
  <c r="B1977" i="1"/>
  <c r="L1976" i="1"/>
  <c r="B1976" i="1"/>
  <c r="L1975" i="1"/>
  <c r="B1975" i="1"/>
  <c r="L1974" i="1"/>
  <c r="B1974" i="1"/>
  <c r="L1973" i="1"/>
  <c r="B1973" i="1"/>
  <c r="L1972" i="1"/>
  <c r="B1972" i="1"/>
  <c r="L1971" i="1"/>
  <c r="B1971" i="1"/>
  <c r="L1970" i="1"/>
  <c r="B1970" i="1"/>
  <c r="L1969" i="1"/>
  <c r="B1969" i="1"/>
  <c r="L1968" i="1"/>
  <c r="B1968" i="1"/>
  <c r="L1967" i="1"/>
  <c r="B1967" i="1"/>
  <c r="L1966" i="1"/>
  <c r="B1966" i="1"/>
  <c r="L1965" i="1"/>
  <c r="B1965" i="1"/>
  <c r="L1964" i="1"/>
  <c r="B1964" i="1"/>
  <c r="L1963" i="1"/>
  <c r="B1963" i="1"/>
  <c r="L1962" i="1"/>
  <c r="B1962" i="1"/>
  <c r="L1961" i="1"/>
  <c r="B1961" i="1"/>
  <c r="L1960" i="1"/>
  <c r="B1960" i="1"/>
  <c r="L1959" i="1"/>
  <c r="B1959" i="1"/>
  <c r="L1958" i="1"/>
  <c r="B1958" i="1"/>
  <c r="L1957" i="1"/>
  <c r="B1957" i="1"/>
  <c r="L1956" i="1"/>
  <c r="B1956" i="1"/>
  <c r="L1955" i="1"/>
  <c r="B1955" i="1"/>
  <c r="L1954" i="1"/>
  <c r="B1954" i="1"/>
  <c r="L1953" i="1"/>
  <c r="B1953" i="1"/>
  <c r="L1952" i="1"/>
  <c r="B1952" i="1"/>
  <c r="L1951" i="1"/>
  <c r="B1951" i="1"/>
  <c r="L1950" i="1"/>
  <c r="B1950" i="1"/>
  <c r="L1949" i="1"/>
  <c r="B1949" i="1"/>
  <c r="L1948" i="1"/>
  <c r="B1948" i="1"/>
  <c r="L1947" i="1"/>
  <c r="B1947" i="1"/>
  <c r="L1946" i="1"/>
  <c r="B1946" i="1"/>
  <c r="L1945" i="1"/>
  <c r="B1945" i="1"/>
  <c r="L1944" i="1"/>
  <c r="B1944" i="1"/>
  <c r="L1943" i="1"/>
  <c r="B1943" i="1"/>
  <c r="L1942" i="1"/>
  <c r="B1942" i="1"/>
  <c r="L1941" i="1"/>
  <c r="B1941" i="1"/>
  <c r="L1940" i="1"/>
  <c r="B1940" i="1"/>
  <c r="L1939" i="1"/>
  <c r="B1939" i="1"/>
  <c r="L1938" i="1"/>
  <c r="B1938" i="1"/>
  <c r="L1937" i="1"/>
  <c r="B1937" i="1"/>
  <c r="L1936" i="1"/>
  <c r="B1936" i="1"/>
  <c r="L1935" i="1"/>
  <c r="B1935" i="1"/>
  <c r="L1934" i="1"/>
  <c r="B1934" i="1"/>
  <c r="L1933" i="1"/>
  <c r="B1933" i="1"/>
  <c r="L1932" i="1"/>
  <c r="B1932" i="1"/>
  <c r="L1931" i="1"/>
  <c r="B1931" i="1"/>
  <c r="L1930" i="1"/>
  <c r="B1930" i="1"/>
  <c r="L1929" i="1"/>
  <c r="B1929" i="1"/>
  <c r="L1928" i="1"/>
  <c r="B1928" i="1"/>
  <c r="L1927" i="1"/>
  <c r="B1927" i="1"/>
  <c r="L1926" i="1"/>
  <c r="B1926" i="1"/>
  <c r="L1925" i="1"/>
  <c r="B1925" i="1"/>
  <c r="L1924" i="1"/>
  <c r="B1924" i="1"/>
  <c r="L1923" i="1"/>
  <c r="B1923" i="1"/>
  <c r="L1922" i="1"/>
  <c r="B1922" i="1"/>
  <c r="L1921" i="1"/>
  <c r="B1921" i="1"/>
  <c r="L1920" i="1"/>
  <c r="B1920" i="1"/>
  <c r="L1919" i="1"/>
  <c r="B1919" i="1"/>
  <c r="L1918" i="1"/>
  <c r="B1918" i="1"/>
  <c r="L1917" i="1"/>
  <c r="B1917" i="1"/>
  <c r="L1916" i="1"/>
  <c r="B1916" i="1"/>
  <c r="L1915" i="1"/>
  <c r="B1915" i="1"/>
  <c r="L1914" i="1"/>
  <c r="B1914" i="1"/>
  <c r="L1913" i="1"/>
  <c r="B1913" i="1"/>
  <c r="L1912" i="1"/>
  <c r="B1912" i="1"/>
  <c r="L1911" i="1"/>
  <c r="B1911" i="1"/>
  <c r="L1910" i="1" l="1"/>
  <c r="B1910" i="1"/>
  <c r="L1909" i="1"/>
  <c r="B1909" i="1"/>
  <c r="L1908" i="1"/>
  <c r="B1908" i="1"/>
  <c r="L1907" i="1"/>
  <c r="B1907" i="1"/>
  <c r="L1906" i="1"/>
  <c r="B1906" i="1"/>
  <c r="L1905" i="1"/>
  <c r="B1905" i="1"/>
  <c r="L1904" i="1"/>
  <c r="B1904" i="1"/>
  <c r="L1903" i="1"/>
  <c r="B1903" i="1"/>
  <c r="L1902" i="1"/>
  <c r="B1902" i="1"/>
  <c r="L1901" i="1"/>
  <c r="B1901" i="1"/>
  <c r="L1900" i="1"/>
  <c r="B1900" i="1"/>
  <c r="L1899" i="1"/>
  <c r="B1899" i="1"/>
  <c r="L1898" i="1"/>
  <c r="B1898" i="1"/>
  <c r="L1897" i="1"/>
  <c r="B1897" i="1"/>
  <c r="L1896" i="1"/>
  <c r="B1896" i="1"/>
  <c r="L1895" i="1"/>
  <c r="B1895" i="1"/>
  <c r="L1894" i="1"/>
  <c r="B1894" i="1"/>
  <c r="L1893" i="1"/>
  <c r="B1893" i="1"/>
  <c r="L1892" i="1"/>
  <c r="B1892" i="1"/>
  <c r="L1891" i="1"/>
  <c r="B1891" i="1"/>
  <c r="L1890" i="1"/>
  <c r="B1890" i="1"/>
  <c r="L1889" i="1"/>
  <c r="B1889" i="1"/>
  <c r="L1888" i="1"/>
  <c r="B1888" i="1"/>
  <c r="L1887" i="1"/>
  <c r="B1887" i="1"/>
  <c r="L1886" i="1"/>
  <c r="B1886" i="1"/>
  <c r="L1885" i="1"/>
  <c r="B1885" i="1"/>
  <c r="L1884" i="1"/>
  <c r="B1884" i="1"/>
  <c r="L1883" i="1"/>
  <c r="B1883" i="1"/>
  <c r="L1882" i="1"/>
  <c r="B1882" i="1"/>
  <c r="L1881" i="1"/>
  <c r="B1881" i="1"/>
  <c r="L1880" i="1"/>
  <c r="B1880" i="1"/>
  <c r="L1879" i="1"/>
  <c r="B1879" i="1"/>
  <c r="L1878" i="1"/>
  <c r="B1878" i="1"/>
  <c r="L1877" i="1"/>
  <c r="B1877" i="1"/>
  <c r="L1876" i="1"/>
  <c r="B1876" i="1"/>
  <c r="L1875" i="1"/>
  <c r="B1875" i="1"/>
  <c r="L1874" i="1"/>
  <c r="B1874" i="1"/>
  <c r="L1873" i="1"/>
  <c r="B1873" i="1"/>
  <c r="L1872" i="1"/>
  <c r="B1872" i="1"/>
  <c r="L1871" i="1"/>
  <c r="B1871" i="1"/>
  <c r="L1870" i="1"/>
  <c r="B1870" i="1"/>
  <c r="L1869" i="1"/>
  <c r="B1869" i="1"/>
  <c r="L1868" i="1"/>
  <c r="B1868" i="1"/>
  <c r="L1867" i="1"/>
  <c r="B1867" i="1"/>
  <c r="L1866" i="1"/>
  <c r="B1866" i="1"/>
  <c r="L1865" i="1"/>
  <c r="B1865" i="1"/>
  <c r="L1864" i="1"/>
  <c r="B1864" i="1"/>
  <c r="L1863" i="1"/>
  <c r="B1863" i="1"/>
  <c r="L1862" i="1"/>
  <c r="B1862" i="1"/>
  <c r="L1861" i="1"/>
  <c r="B1861" i="1"/>
  <c r="L1860" i="1"/>
  <c r="B1860" i="1"/>
  <c r="L1859" i="1"/>
  <c r="B1859" i="1"/>
  <c r="L1858" i="1"/>
  <c r="B1858" i="1"/>
  <c r="L1857" i="1"/>
  <c r="B1857" i="1"/>
  <c r="L1856" i="1"/>
  <c r="B1856" i="1"/>
  <c r="L1855" i="1"/>
  <c r="B1855" i="1"/>
  <c r="L1854" i="1"/>
  <c r="B1854" i="1"/>
  <c r="L1853" i="1"/>
  <c r="B1853" i="1"/>
  <c r="L1852" i="1"/>
  <c r="B1852" i="1"/>
  <c r="L1851" i="1"/>
  <c r="B1851" i="1"/>
  <c r="L1850" i="1"/>
  <c r="B1850" i="1"/>
  <c r="L1849" i="1"/>
  <c r="B1849" i="1"/>
  <c r="L1848" i="1"/>
  <c r="B1848" i="1"/>
  <c r="L1847" i="1"/>
  <c r="B1847" i="1"/>
  <c r="L1846" i="1"/>
  <c r="B1846" i="1"/>
  <c r="L1845" i="1"/>
  <c r="B1845" i="1"/>
  <c r="L1844" i="1"/>
  <c r="B1844" i="1"/>
  <c r="L1843" i="1"/>
  <c r="B1843" i="1"/>
  <c r="L1842" i="1"/>
  <c r="B1842" i="1"/>
  <c r="L1841" i="1"/>
  <c r="B1841" i="1"/>
  <c r="L1840" i="1"/>
  <c r="B1840" i="1"/>
  <c r="L1839" i="1"/>
  <c r="B1839" i="1"/>
  <c r="L1838" i="1"/>
  <c r="B1838" i="1"/>
  <c r="L1837" i="1"/>
  <c r="B1837" i="1"/>
  <c r="L1836" i="1"/>
  <c r="B1836" i="1"/>
  <c r="L1835" i="1"/>
  <c r="B1835" i="1"/>
  <c r="L1834" i="1"/>
  <c r="B1834" i="1"/>
  <c r="L1833" i="1"/>
  <c r="B1833" i="1"/>
  <c r="L1832" i="1"/>
  <c r="B1832" i="1"/>
  <c r="L1831" i="1"/>
  <c r="B1831" i="1"/>
  <c r="L1830" i="1"/>
  <c r="B1830" i="1"/>
  <c r="L1829" i="1"/>
  <c r="B1829" i="1"/>
  <c r="L1828" i="1"/>
  <c r="B1828" i="1"/>
  <c r="L1827" i="1"/>
  <c r="B1827" i="1"/>
  <c r="L1826" i="1"/>
  <c r="B1826" i="1"/>
  <c r="L1825" i="1"/>
  <c r="B1825" i="1"/>
  <c r="L1824" i="1"/>
  <c r="B1824" i="1"/>
  <c r="P1823" i="1" l="1"/>
  <c r="L1823" i="1"/>
  <c r="B1823" i="1"/>
  <c r="P1822" i="1"/>
  <c r="L1822" i="1"/>
  <c r="B1822" i="1"/>
  <c r="P1821" i="1"/>
  <c r="L1821" i="1"/>
  <c r="B1821" i="1"/>
  <c r="P1820" i="1"/>
  <c r="L1820" i="1"/>
  <c r="B1820" i="1"/>
  <c r="P1819" i="1"/>
  <c r="L1819" i="1"/>
  <c r="B1819" i="1"/>
  <c r="P1818" i="1"/>
  <c r="O1818" i="1"/>
  <c r="L1818" i="1"/>
  <c r="B1818" i="1"/>
  <c r="P1817" i="1"/>
  <c r="L1817" i="1"/>
  <c r="B1817" i="1"/>
  <c r="P1816" i="1"/>
  <c r="L1816" i="1"/>
  <c r="B1816" i="1"/>
  <c r="P1815" i="1"/>
  <c r="L1815" i="1"/>
  <c r="B1815" i="1"/>
  <c r="P1814" i="1"/>
  <c r="L1814" i="1"/>
  <c r="B1814" i="1"/>
  <c r="P1813" i="1"/>
  <c r="L1813" i="1"/>
  <c r="B1813" i="1"/>
  <c r="P1812" i="1"/>
  <c r="L1812" i="1"/>
  <c r="B1812" i="1"/>
  <c r="P1811" i="1"/>
  <c r="L1811" i="1"/>
  <c r="B1811" i="1"/>
  <c r="P1810" i="1"/>
  <c r="L1810" i="1"/>
  <c r="B1810" i="1"/>
  <c r="P1809" i="1"/>
  <c r="L1809" i="1"/>
  <c r="B1809" i="1"/>
  <c r="P1808" i="1"/>
  <c r="L1808" i="1"/>
  <c r="B1808" i="1"/>
  <c r="P1807" i="1"/>
  <c r="L1807" i="1"/>
  <c r="B1807" i="1"/>
  <c r="P1806" i="1"/>
  <c r="L1806" i="1"/>
  <c r="B1806" i="1"/>
  <c r="P1805" i="1"/>
  <c r="L1805" i="1"/>
  <c r="B1805" i="1"/>
  <c r="P1804" i="1"/>
  <c r="L1804" i="1"/>
  <c r="B1804" i="1"/>
  <c r="P1803" i="1"/>
  <c r="L1803" i="1"/>
  <c r="B1803" i="1"/>
  <c r="P1802" i="1"/>
  <c r="L1802" i="1"/>
  <c r="B1802" i="1"/>
  <c r="P1801" i="1"/>
  <c r="L1801" i="1"/>
  <c r="B1801" i="1"/>
  <c r="P1800" i="1"/>
  <c r="L1800" i="1"/>
  <c r="B1800" i="1"/>
  <c r="P1799" i="1"/>
  <c r="L1799" i="1"/>
  <c r="B1799" i="1"/>
  <c r="P1798" i="1"/>
  <c r="L1798" i="1"/>
  <c r="B1798" i="1"/>
  <c r="P1797" i="1"/>
  <c r="L1797" i="1"/>
  <c r="B1797" i="1"/>
  <c r="P1796" i="1"/>
  <c r="L1796" i="1"/>
  <c r="B1796" i="1"/>
  <c r="P1795" i="1"/>
  <c r="L1795" i="1"/>
  <c r="B1795" i="1"/>
  <c r="P1794" i="1"/>
  <c r="L1794" i="1"/>
  <c r="B1794" i="1"/>
  <c r="P1793" i="1"/>
  <c r="L1793" i="1"/>
  <c r="B1793" i="1"/>
  <c r="P1792" i="1"/>
  <c r="L1792" i="1"/>
  <c r="B1792" i="1"/>
  <c r="P1791" i="1"/>
  <c r="L1791" i="1"/>
  <c r="B1791" i="1"/>
  <c r="P1790" i="1"/>
  <c r="L1790" i="1"/>
  <c r="B1790" i="1"/>
  <c r="P1789" i="1"/>
  <c r="L1789" i="1"/>
  <c r="B1789" i="1"/>
  <c r="P1788" i="1"/>
  <c r="L1788" i="1"/>
  <c r="B1788" i="1"/>
  <c r="P1787" i="1"/>
  <c r="L1787" i="1"/>
  <c r="B1787" i="1"/>
  <c r="P1786" i="1"/>
  <c r="L1786" i="1"/>
  <c r="B1786" i="1"/>
  <c r="P1785" i="1"/>
  <c r="L1785" i="1"/>
  <c r="B1785" i="1"/>
  <c r="P1784" i="1"/>
  <c r="L1784" i="1"/>
  <c r="B1784" i="1"/>
  <c r="P1783" i="1"/>
  <c r="L1783" i="1"/>
  <c r="B1783" i="1"/>
  <c r="P1782" i="1"/>
  <c r="L1782" i="1"/>
  <c r="B1782" i="1"/>
  <c r="P1781" i="1"/>
  <c r="L1781" i="1"/>
  <c r="B1781" i="1"/>
  <c r="P1780" i="1"/>
  <c r="L1780" i="1"/>
  <c r="B1780" i="1"/>
  <c r="P1779" i="1"/>
  <c r="L1779" i="1"/>
  <c r="B1779" i="1"/>
  <c r="P1778" i="1"/>
  <c r="L1778" i="1"/>
  <c r="B1778" i="1"/>
  <c r="P1777" i="1"/>
  <c r="L1777" i="1"/>
  <c r="B1777" i="1"/>
  <c r="P1776" i="1"/>
  <c r="L1776" i="1"/>
  <c r="B1776" i="1"/>
  <c r="P1775" i="1"/>
  <c r="L1775" i="1"/>
  <c r="B1775" i="1"/>
  <c r="P1774" i="1"/>
  <c r="L1774" i="1"/>
  <c r="B1774" i="1"/>
  <c r="P1773" i="1"/>
  <c r="L1773" i="1"/>
  <c r="B1773" i="1"/>
  <c r="P1772" i="1"/>
  <c r="L1772" i="1"/>
  <c r="B1772" i="1"/>
  <c r="P1771" i="1"/>
  <c r="L1771" i="1"/>
  <c r="B1771" i="1"/>
  <c r="P1770" i="1"/>
  <c r="L1770" i="1"/>
  <c r="B1770" i="1"/>
  <c r="P1769" i="1"/>
  <c r="L1769" i="1"/>
  <c r="B1769" i="1"/>
  <c r="P1768" i="1"/>
  <c r="L1768" i="1"/>
  <c r="B1768" i="1"/>
  <c r="P1767" i="1"/>
  <c r="L1767" i="1"/>
  <c r="B1767" i="1"/>
  <c r="P1766" i="1"/>
  <c r="L1766" i="1"/>
  <c r="B1766" i="1"/>
  <c r="P1765" i="1"/>
  <c r="L1765" i="1"/>
  <c r="B1765" i="1"/>
  <c r="P1764" i="1"/>
  <c r="L1764" i="1"/>
  <c r="B1764" i="1"/>
  <c r="P1763" i="1"/>
  <c r="L1763" i="1"/>
  <c r="B1763" i="1"/>
  <c r="P1762" i="1"/>
  <c r="L1762" i="1"/>
  <c r="B1762" i="1"/>
  <c r="P1761" i="1"/>
  <c r="L1761" i="1"/>
  <c r="B1761" i="1"/>
  <c r="P1760" i="1"/>
  <c r="L1760" i="1"/>
  <c r="B1760" i="1"/>
  <c r="P1759" i="1"/>
  <c r="L1759" i="1"/>
  <c r="B1759" i="1"/>
  <c r="P1758" i="1"/>
  <c r="L1758" i="1"/>
  <c r="B1758" i="1"/>
  <c r="P1757" i="1"/>
  <c r="L1757" i="1"/>
  <c r="B1757" i="1"/>
  <c r="P1756" i="1"/>
  <c r="L1756" i="1"/>
  <c r="B1756" i="1"/>
  <c r="P1755" i="1"/>
  <c r="L1755" i="1"/>
  <c r="B1755" i="1"/>
  <c r="P1754" i="1"/>
  <c r="L1754" i="1"/>
  <c r="B1754" i="1"/>
  <c r="P1753" i="1"/>
  <c r="L1753" i="1"/>
  <c r="B1753" i="1"/>
  <c r="P1752" i="1"/>
  <c r="L1752" i="1"/>
  <c r="B1752" i="1"/>
  <c r="P1751" i="1"/>
  <c r="L1751" i="1"/>
  <c r="B1751" i="1"/>
  <c r="P1750" i="1"/>
  <c r="L1750" i="1"/>
  <c r="B1750" i="1"/>
  <c r="P1749" i="1"/>
  <c r="L1749" i="1"/>
  <c r="B1749" i="1"/>
  <c r="P1748" i="1"/>
  <c r="L1748" i="1"/>
  <c r="B1748" i="1"/>
  <c r="P1747" i="1"/>
  <c r="L1747" i="1"/>
  <c r="B1747" i="1"/>
  <c r="P1746" i="1"/>
  <c r="L1746" i="1"/>
  <c r="B1746" i="1"/>
  <c r="P1745" i="1"/>
  <c r="L1745" i="1"/>
  <c r="B1745" i="1"/>
  <c r="P1744" i="1"/>
  <c r="L1744" i="1"/>
  <c r="B1744" i="1"/>
  <c r="P1743" i="1"/>
  <c r="L1743" i="1"/>
  <c r="B1743" i="1"/>
  <c r="P1742" i="1"/>
  <c r="L1742" i="1"/>
  <c r="B1742" i="1"/>
  <c r="P1741" i="1"/>
  <c r="L1741" i="1"/>
  <c r="B1741" i="1"/>
  <c r="P1740" i="1"/>
  <c r="L1740" i="1"/>
  <c r="B1740" i="1"/>
  <c r="P1739" i="1"/>
  <c r="L1739" i="1"/>
  <c r="B1739" i="1"/>
  <c r="P1738" i="1"/>
  <c r="L1738" i="1"/>
  <c r="B1738" i="1"/>
  <c r="P1737" i="1"/>
  <c r="L1737" i="1"/>
  <c r="B1737" i="1"/>
  <c r="P1736" i="1"/>
  <c r="L1736" i="1"/>
  <c r="B1736" i="1"/>
  <c r="P1735" i="1"/>
  <c r="L1735" i="1"/>
  <c r="B1735" i="1"/>
  <c r="P1734" i="1"/>
  <c r="L1734" i="1"/>
  <c r="B1734" i="1"/>
  <c r="P1733" i="1"/>
  <c r="L1733" i="1"/>
  <c r="B1733" i="1"/>
  <c r="P1732" i="1"/>
  <c r="L1732" i="1"/>
  <c r="B1732" i="1"/>
  <c r="P1731" i="1"/>
  <c r="L1731" i="1"/>
  <c r="B1731" i="1"/>
  <c r="P1730" i="1"/>
  <c r="L1730" i="1"/>
  <c r="B1730" i="1"/>
  <c r="P1729" i="1"/>
  <c r="L1729" i="1"/>
  <c r="B1729" i="1"/>
  <c r="P1728" i="1"/>
  <c r="L1728" i="1"/>
  <c r="B1728" i="1"/>
  <c r="P1727" i="1"/>
  <c r="L1727" i="1"/>
  <c r="B1727" i="1"/>
  <c r="P1726" i="1"/>
  <c r="L1726" i="1"/>
  <c r="B1726" i="1"/>
  <c r="P1725" i="1"/>
  <c r="L1725" i="1"/>
  <c r="B1725" i="1"/>
  <c r="P1724" i="1"/>
  <c r="L1724" i="1"/>
  <c r="B1724" i="1"/>
  <c r="P1723" i="1"/>
  <c r="L1723" i="1"/>
  <c r="B1723" i="1"/>
  <c r="P1722" i="1"/>
  <c r="L1722" i="1"/>
  <c r="B1722" i="1"/>
  <c r="P1721" i="1"/>
  <c r="L1721" i="1"/>
  <c r="B1721" i="1"/>
  <c r="P1720" i="1"/>
  <c r="L1720" i="1"/>
  <c r="B1720" i="1"/>
  <c r="P1719" i="1"/>
  <c r="L1719" i="1"/>
  <c r="B1719" i="1"/>
  <c r="P1718" i="1"/>
  <c r="L1718" i="1"/>
  <c r="B1718" i="1"/>
  <c r="P1717" i="1"/>
  <c r="L1717" i="1"/>
  <c r="B1717" i="1"/>
  <c r="P1716" i="1"/>
  <c r="L1716" i="1"/>
  <c r="B1716" i="1"/>
  <c r="P1715" i="1"/>
  <c r="L1715" i="1"/>
  <c r="B1715" i="1"/>
  <c r="P1714" i="1"/>
  <c r="L1714" i="1"/>
  <c r="B1714" i="1"/>
  <c r="P1713" i="1"/>
  <c r="L1713" i="1"/>
  <c r="B1713" i="1"/>
  <c r="P1712" i="1"/>
  <c r="L1712" i="1"/>
  <c r="B1712" i="1"/>
  <c r="P1711" i="1"/>
  <c r="L1711" i="1"/>
  <c r="B1711" i="1"/>
  <c r="P1710" i="1"/>
  <c r="L1710" i="1"/>
  <c r="B1710" i="1"/>
  <c r="P1709" i="1"/>
  <c r="L1709" i="1"/>
  <c r="B1709" i="1"/>
  <c r="P1708" i="1"/>
  <c r="L1708" i="1"/>
  <c r="B1708" i="1"/>
  <c r="P1707" i="1"/>
  <c r="L1707" i="1"/>
  <c r="B1707" i="1"/>
  <c r="P1706" i="1"/>
  <c r="L1706" i="1"/>
  <c r="B1706" i="1"/>
  <c r="P1705" i="1"/>
  <c r="L1705" i="1"/>
  <c r="B1705" i="1"/>
  <c r="P1704" i="1"/>
  <c r="L1704" i="1"/>
  <c r="B1704" i="1"/>
  <c r="P1703" i="1"/>
  <c r="L1703" i="1"/>
  <c r="B1703" i="1"/>
  <c r="P1702" i="1"/>
  <c r="O1702" i="1"/>
  <c r="L1702" i="1"/>
  <c r="B1702" i="1"/>
  <c r="P1701" i="1"/>
  <c r="L1701" i="1"/>
  <c r="B1701" i="1"/>
  <c r="P1700" i="1"/>
  <c r="L1700" i="1"/>
  <c r="B1700" i="1"/>
  <c r="P1699" i="1"/>
  <c r="L1699" i="1"/>
  <c r="B1699" i="1"/>
  <c r="P1698" i="1"/>
  <c r="L1698" i="1"/>
  <c r="B1698" i="1"/>
  <c r="P1697" i="1"/>
  <c r="L1697" i="1"/>
  <c r="B1697" i="1"/>
  <c r="P1696" i="1"/>
  <c r="L1696" i="1"/>
  <c r="B1696" i="1"/>
  <c r="P1695" i="1"/>
  <c r="L1695" i="1"/>
  <c r="B1695" i="1"/>
  <c r="P1694" i="1"/>
  <c r="L1694" i="1"/>
  <c r="B1694" i="1"/>
  <c r="P1693" i="1"/>
  <c r="L1693" i="1"/>
  <c r="B1693" i="1"/>
  <c r="P1692" i="1"/>
  <c r="L1692" i="1"/>
  <c r="B1692" i="1"/>
  <c r="P1691" i="1"/>
  <c r="L1691" i="1"/>
  <c r="B1691" i="1"/>
  <c r="P1690" i="1"/>
  <c r="L1690" i="1"/>
  <c r="B1690" i="1"/>
  <c r="P1689" i="1"/>
  <c r="L1689" i="1"/>
  <c r="B1689" i="1"/>
  <c r="P1688" i="1"/>
  <c r="L1688" i="1"/>
  <c r="B1688" i="1"/>
  <c r="P1687" i="1"/>
  <c r="L1687" i="1"/>
  <c r="B1687" i="1"/>
  <c r="P1686" i="1"/>
  <c r="L1686" i="1"/>
  <c r="B1686" i="1"/>
  <c r="P1685" i="1"/>
  <c r="L1685" i="1"/>
  <c r="B1685" i="1"/>
  <c r="P1684" i="1"/>
  <c r="L1684" i="1"/>
  <c r="B1684" i="1"/>
  <c r="P1683" i="1"/>
  <c r="L1683" i="1"/>
  <c r="B1683" i="1"/>
  <c r="P1682" i="1"/>
  <c r="L1682" i="1"/>
  <c r="B1682" i="1"/>
  <c r="P1681" i="1"/>
  <c r="L1681" i="1"/>
  <c r="B1681" i="1"/>
  <c r="P1680" i="1"/>
  <c r="L1680" i="1"/>
  <c r="B1680" i="1"/>
  <c r="P1679" i="1"/>
  <c r="L1679" i="1"/>
  <c r="E1679" i="1"/>
  <c r="B1679" i="1"/>
  <c r="P1678" i="1"/>
  <c r="L1678" i="1"/>
  <c r="B1678" i="1"/>
  <c r="P1677" i="1"/>
  <c r="L1677" i="1"/>
  <c r="B1677" i="1"/>
  <c r="P1676" i="1"/>
  <c r="L1676" i="1"/>
  <c r="B1676" i="1"/>
  <c r="L1675" i="1" l="1"/>
  <c r="B1675" i="1"/>
  <c r="L1674" i="1"/>
  <c r="B1674" i="1"/>
  <c r="L1673" i="1"/>
  <c r="B1673" i="1"/>
  <c r="L1672" i="1"/>
  <c r="B1672" i="1"/>
  <c r="L1671" i="1"/>
  <c r="B1671" i="1"/>
  <c r="L1670" i="1"/>
  <c r="B1670" i="1"/>
  <c r="L1669" i="1"/>
  <c r="B1669" i="1"/>
  <c r="L1668" i="1"/>
  <c r="B1668" i="1"/>
  <c r="L1667" i="1"/>
  <c r="B1667" i="1"/>
  <c r="L1666" i="1"/>
  <c r="B1666" i="1"/>
  <c r="L1665" i="1"/>
  <c r="B1665" i="1"/>
  <c r="L1664" i="1"/>
  <c r="B1664" i="1"/>
  <c r="L1663" i="1"/>
  <c r="B1663" i="1"/>
  <c r="L1662" i="1"/>
  <c r="B1662" i="1"/>
  <c r="L1661" i="1"/>
  <c r="B1661" i="1"/>
  <c r="L1660" i="1"/>
  <c r="B1660" i="1"/>
  <c r="L1659" i="1"/>
  <c r="B1659" i="1"/>
  <c r="L1658" i="1"/>
  <c r="B1658" i="1"/>
  <c r="L1657" i="1"/>
  <c r="B1657" i="1"/>
  <c r="L1656" i="1"/>
  <c r="B1656" i="1"/>
  <c r="L1655" i="1"/>
  <c r="B1655" i="1"/>
  <c r="L1654" i="1"/>
  <c r="B1654" i="1"/>
  <c r="L1653" i="1"/>
  <c r="B1653" i="1"/>
  <c r="L1652" i="1"/>
  <c r="B1652" i="1"/>
  <c r="L1651" i="1"/>
  <c r="B1651" i="1"/>
  <c r="L1650" i="1"/>
  <c r="B1650" i="1"/>
  <c r="L1649" i="1"/>
  <c r="B1649" i="1"/>
  <c r="L1648" i="1"/>
  <c r="B1648" i="1"/>
  <c r="L1647" i="1"/>
  <c r="B1647" i="1"/>
  <c r="L1646" i="1"/>
  <c r="B1646" i="1"/>
  <c r="L1645" i="1"/>
  <c r="B1645" i="1"/>
  <c r="L1644" i="1"/>
  <c r="B1644" i="1"/>
  <c r="L1643" i="1"/>
  <c r="B1643" i="1"/>
  <c r="L1642" i="1"/>
  <c r="B1642" i="1"/>
  <c r="L1641" i="1"/>
  <c r="B1641" i="1"/>
  <c r="L1640" i="1"/>
  <c r="B1640" i="1"/>
  <c r="L1639" i="1"/>
  <c r="B1639" i="1"/>
  <c r="L1638" i="1"/>
  <c r="B1638" i="1"/>
  <c r="L1637" i="1"/>
  <c r="B1637" i="1"/>
  <c r="L1636" i="1"/>
  <c r="B1636" i="1"/>
  <c r="L1635" i="1"/>
  <c r="B1635" i="1"/>
  <c r="L1634" i="1"/>
  <c r="B1634" i="1"/>
  <c r="L1633" i="1"/>
  <c r="B1633" i="1"/>
  <c r="L1632" i="1"/>
  <c r="B1632" i="1"/>
  <c r="L1631" i="1"/>
  <c r="B1631" i="1"/>
  <c r="L1630" i="1"/>
  <c r="B1630" i="1"/>
  <c r="L1629" i="1"/>
  <c r="B1629" i="1"/>
  <c r="L1628" i="1"/>
  <c r="B1628" i="1"/>
  <c r="L1627" i="1"/>
  <c r="B1627" i="1"/>
  <c r="L1626" i="1"/>
  <c r="B1626" i="1"/>
  <c r="L1625" i="1"/>
  <c r="B1625" i="1"/>
  <c r="L1624" i="1"/>
  <c r="B1624" i="1"/>
  <c r="L1623" i="1"/>
  <c r="B1623" i="1"/>
  <c r="L1622" i="1"/>
  <c r="B1622" i="1"/>
  <c r="L1621" i="1"/>
  <c r="B1621" i="1"/>
  <c r="L1620" i="1"/>
  <c r="B1620" i="1"/>
  <c r="L1587" i="1" l="1"/>
  <c r="B1587" i="1"/>
  <c r="L1586" i="1"/>
  <c r="B1586" i="1"/>
  <c r="L1585" i="1"/>
  <c r="B1585" i="1"/>
  <c r="L1584" i="1"/>
  <c r="B1584" i="1"/>
  <c r="L1583" i="1"/>
  <c r="B1583" i="1"/>
  <c r="L1582" i="1"/>
  <c r="B1582" i="1"/>
  <c r="L1573" i="1"/>
  <c r="B1573" i="1"/>
  <c r="L1572" i="1"/>
  <c r="B1572" i="1"/>
  <c r="L1571" i="1"/>
  <c r="B1571" i="1"/>
  <c r="L1570" i="1"/>
  <c r="B1570" i="1"/>
  <c r="L1569" i="1"/>
  <c r="B1569" i="1"/>
  <c r="L1568" i="1"/>
  <c r="B1568" i="1"/>
  <c r="L1567" i="1"/>
  <c r="B1567" i="1"/>
  <c r="L1566" i="1"/>
  <c r="B1566" i="1"/>
  <c r="L1565" i="1"/>
  <c r="B1565" i="1"/>
  <c r="L1564" i="1"/>
  <c r="B1564" i="1"/>
  <c r="L1563" i="1"/>
  <c r="B1563" i="1"/>
  <c r="L1562" i="1"/>
  <c r="B1562" i="1"/>
  <c r="L1561" i="1"/>
  <c r="B1561" i="1"/>
  <c r="L1560" i="1"/>
  <c r="B1560" i="1"/>
  <c r="L1559" i="1"/>
  <c r="B1559" i="1"/>
  <c r="L1558" i="1"/>
  <c r="B1558" i="1"/>
  <c r="L1557" i="1"/>
  <c r="B1557" i="1"/>
  <c r="L1556" i="1"/>
  <c r="B1556" i="1"/>
  <c r="L1555" i="1"/>
  <c r="B1555" i="1"/>
  <c r="L1554" i="1"/>
  <c r="B1554" i="1"/>
  <c r="L1553" i="1"/>
  <c r="B1553" i="1"/>
  <c r="L1552" i="1"/>
  <c r="B1552" i="1"/>
  <c r="L1551" i="1"/>
  <c r="B1551" i="1"/>
  <c r="L1550" i="1"/>
  <c r="B1550" i="1"/>
  <c r="L1549" i="1"/>
  <c r="B1549" i="1"/>
  <c r="L1547" i="1"/>
  <c r="B1547" i="1"/>
  <c r="L1546" i="1"/>
  <c r="B1546" i="1"/>
  <c r="L1544" i="1"/>
  <c r="B1544" i="1"/>
  <c r="L1543" i="1"/>
  <c r="B1543" i="1"/>
  <c r="L1542" i="1"/>
  <c r="B1542" i="1"/>
  <c r="L1541" i="1"/>
  <c r="B1541" i="1"/>
  <c r="L1540" i="1"/>
  <c r="B1540" i="1"/>
  <c r="L1539" i="1"/>
  <c r="B1539" i="1"/>
  <c r="L1538" i="1"/>
  <c r="B1538" i="1"/>
  <c r="L1537" i="1"/>
  <c r="B1537" i="1"/>
  <c r="L1536" i="1"/>
  <c r="B1536" i="1"/>
  <c r="L1535" i="1"/>
  <c r="B1535" i="1"/>
  <c r="L1534" i="1"/>
  <c r="B1534" i="1"/>
  <c r="L1533" i="1"/>
  <c r="B1533" i="1"/>
  <c r="L1532" i="1"/>
  <c r="B1532" i="1"/>
  <c r="L1531" i="1"/>
  <c r="B1531" i="1"/>
  <c r="L1530" i="1"/>
  <c r="B1530" i="1"/>
  <c r="L1529" i="1"/>
  <c r="B1529" i="1"/>
  <c r="L1528" i="1"/>
  <c r="B1528" i="1"/>
  <c r="L1527" i="1"/>
  <c r="B1527" i="1"/>
  <c r="L1526" i="1"/>
  <c r="B1526" i="1"/>
  <c r="L1525" i="1"/>
  <c r="B1525" i="1"/>
  <c r="L1524" i="1"/>
  <c r="B1524" i="1"/>
  <c r="L1523" i="1"/>
  <c r="B1523" i="1"/>
  <c r="L1522" i="1"/>
  <c r="B1522" i="1"/>
  <c r="L1521" i="1"/>
  <c r="B1521" i="1"/>
  <c r="L1520" i="1"/>
  <c r="B1520" i="1"/>
  <c r="L1519" i="1"/>
  <c r="B1519" i="1"/>
  <c r="L1518" i="1"/>
  <c r="B1518" i="1"/>
  <c r="L1517" i="1"/>
  <c r="B1517" i="1"/>
  <c r="L1516" i="1"/>
  <c r="B1516" i="1"/>
  <c r="L1515" i="1"/>
  <c r="B1515" i="1"/>
  <c r="L1514" i="1"/>
  <c r="B1514" i="1"/>
  <c r="L1513" i="1"/>
  <c r="B1513" i="1"/>
  <c r="L1512" i="1"/>
  <c r="B1512" i="1"/>
  <c r="L1511" i="1"/>
  <c r="B1511" i="1"/>
  <c r="L1510" i="1"/>
  <c r="B1510" i="1"/>
  <c r="L1509" i="1"/>
  <c r="B1509" i="1"/>
  <c r="L1508" i="1"/>
  <c r="B1508" i="1"/>
  <c r="L1507" i="1"/>
  <c r="B1507" i="1"/>
  <c r="L1506" i="1"/>
  <c r="B1506" i="1"/>
  <c r="L1505" i="1"/>
  <c r="B1505" i="1"/>
  <c r="L1504" i="1"/>
  <c r="B1504" i="1"/>
  <c r="L1503" i="1"/>
  <c r="B1503" i="1"/>
  <c r="L1502" i="1"/>
  <c r="B1502" i="1"/>
  <c r="L1501" i="1"/>
  <c r="B1501" i="1"/>
  <c r="L1500" i="1"/>
  <c r="B1500" i="1"/>
  <c r="L1499" i="1"/>
  <c r="B1499" i="1"/>
  <c r="L1498" i="1"/>
  <c r="B1498" i="1"/>
  <c r="L1497" i="1"/>
  <c r="B1497" i="1"/>
  <c r="L1496" i="1"/>
  <c r="B1496" i="1"/>
  <c r="L1495" i="1"/>
  <c r="B1495" i="1"/>
  <c r="L1494" i="1"/>
  <c r="B1494" i="1"/>
  <c r="L1493" i="1"/>
  <c r="B1493" i="1"/>
  <c r="L1492" i="1"/>
  <c r="B1492" i="1"/>
  <c r="L1491" i="1"/>
  <c r="B1491" i="1"/>
  <c r="L1490" i="1"/>
  <c r="B1490" i="1"/>
  <c r="L1489" i="1"/>
  <c r="B1489" i="1"/>
  <c r="L1488" i="1"/>
  <c r="B1488" i="1"/>
  <c r="L1487" i="1"/>
  <c r="B1487" i="1"/>
  <c r="L1486" i="1"/>
  <c r="B1486" i="1"/>
  <c r="L1485" i="1"/>
  <c r="B1485" i="1"/>
  <c r="L1484" i="1"/>
  <c r="B1484" i="1"/>
  <c r="L1483" i="1"/>
  <c r="B1483" i="1"/>
  <c r="L1482" i="1"/>
  <c r="B1482" i="1"/>
  <c r="L1481" i="1"/>
  <c r="B1481" i="1"/>
  <c r="L1480" i="1"/>
  <c r="B1480" i="1"/>
  <c r="L1479" i="1"/>
  <c r="B1479" i="1"/>
  <c r="L1478" i="1"/>
  <c r="B1478" i="1"/>
  <c r="L1477" i="1"/>
  <c r="B1477" i="1"/>
  <c r="L1476" i="1"/>
  <c r="B1476" i="1"/>
  <c r="L1475" i="1"/>
  <c r="B1475" i="1"/>
  <c r="L1474" i="1"/>
  <c r="B1474" i="1"/>
  <c r="L1473" i="1"/>
  <c r="B1473" i="1"/>
  <c r="L1472" i="1"/>
  <c r="B1472" i="1"/>
  <c r="L1471" i="1"/>
  <c r="B1471" i="1"/>
  <c r="L1470" i="1"/>
  <c r="B1470" i="1"/>
  <c r="L1469" i="1"/>
  <c r="B1469" i="1"/>
  <c r="L1468" i="1"/>
  <c r="B1468" i="1"/>
  <c r="L1467" i="1"/>
  <c r="B1467" i="1"/>
  <c r="L1466" i="1"/>
  <c r="B1466" i="1"/>
  <c r="L1465" i="1"/>
  <c r="B1465" i="1"/>
  <c r="L1464" i="1"/>
  <c r="B1464" i="1"/>
  <c r="L1463" i="1"/>
  <c r="B1463" i="1"/>
  <c r="L1462" i="1"/>
  <c r="B1462" i="1"/>
  <c r="L1461" i="1"/>
  <c r="B1461" i="1"/>
  <c r="L1460" i="1"/>
  <c r="B1460" i="1"/>
  <c r="L1459" i="1"/>
  <c r="B1459" i="1"/>
  <c r="L1458" i="1"/>
  <c r="B1458" i="1"/>
  <c r="L1457" i="1"/>
  <c r="B1457" i="1"/>
  <c r="L1456" i="1"/>
  <c r="B1456" i="1"/>
  <c r="L1455" i="1"/>
  <c r="B1455" i="1"/>
  <c r="L1454" i="1"/>
  <c r="B1454" i="1"/>
  <c r="L1453" i="1"/>
  <c r="B1453" i="1"/>
  <c r="L1452" i="1"/>
  <c r="B1452" i="1"/>
  <c r="L1451" i="1"/>
  <c r="B1451" i="1"/>
  <c r="L1450" i="1"/>
  <c r="B1450" i="1"/>
  <c r="L1449" i="1"/>
  <c r="B1449" i="1"/>
  <c r="L1448" i="1"/>
  <c r="B1448" i="1"/>
  <c r="L1447" i="1"/>
  <c r="B1447" i="1"/>
  <c r="L1446" i="1"/>
  <c r="B1446" i="1"/>
  <c r="L1445" i="1"/>
  <c r="B1445" i="1"/>
  <c r="L1444" i="1"/>
  <c r="B1444" i="1"/>
  <c r="L1443" i="1"/>
  <c r="B1443" i="1"/>
  <c r="L1442" i="1"/>
  <c r="B1442" i="1"/>
  <c r="L1441" i="1"/>
  <c r="B1441" i="1"/>
  <c r="L1440" i="1"/>
  <c r="B1440" i="1"/>
  <c r="L1439" i="1"/>
  <c r="B1439" i="1"/>
  <c r="L1438" i="1"/>
  <c r="B1438" i="1"/>
  <c r="L1437" i="1"/>
  <c r="B1437" i="1"/>
  <c r="L1436" i="1"/>
  <c r="B1436" i="1"/>
  <c r="L1435" i="1"/>
  <c r="B1435" i="1"/>
  <c r="L1434" i="1"/>
  <c r="B1434" i="1"/>
  <c r="L1433" i="1"/>
  <c r="B1433" i="1"/>
  <c r="L1432" i="1"/>
  <c r="B1432" i="1"/>
  <c r="L1431" i="1"/>
  <c r="B1431" i="1"/>
  <c r="L1430" i="1"/>
  <c r="B1430" i="1"/>
  <c r="L1429" i="1"/>
  <c r="B1429" i="1"/>
  <c r="L1428" i="1"/>
  <c r="B1428" i="1"/>
  <c r="L1427" i="1"/>
  <c r="B1427" i="1"/>
  <c r="L1426" i="1"/>
  <c r="B1426" i="1"/>
  <c r="L1425" i="1"/>
  <c r="B1425" i="1"/>
  <c r="L1424" i="1"/>
  <c r="B1424" i="1"/>
  <c r="L1423" i="1"/>
  <c r="B1423" i="1"/>
  <c r="L1422" i="1"/>
  <c r="B1422" i="1"/>
  <c r="L1421" i="1"/>
  <c r="B1421" i="1"/>
  <c r="L1420" i="1"/>
  <c r="B1420" i="1"/>
  <c r="L1419" i="1"/>
  <c r="B1419" i="1"/>
  <c r="L1418" i="1"/>
  <c r="B1418" i="1"/>
  <c r="L1417" i="1"/>
  <c r="B1417" i="1"/>
  <c r="L1416" i="1"/>
  <c r="B1416" i="1"/>
  <c r="L1415" i="1"/>
  <c r="B1415" i="1"/>
  <c r="L1414" i="1"/>
  <c r="B1414" i="1"/>
  <c r="L1413" i="1"/>
  <c r="B1413" i="1"/>
  <c r="L1412" i="1"/>
  <c r="B1412" i="1"/>
  <c r="L1411" i="1"/>
  <c r="B1411" i="1"/>
  <c r="L1410" i="1"/>
  <c r="B1410" i="1"/>
  <c r="L1409" i="1"/>
  <c r="B1409" i="1"/>
  <c r="L1408" i="1"/>
  <c r="B1408" i="1"/>
  <c r="L1407" i="1"/>
  <c r="B1407" i="1"/>
  <c r="L1406" i="1"/>
  <c r="B1406" i="1"/>
  <c r="L1405" i="1"/>
  <c r="B1405" i="1"/>
  <c r="L1404" i="1"/>
  <c r="B1404" i="1"/>
  <c r="L1403" i="1"/>
  <c r="B1403" i="1"/>
  <c r="L1402" i="1"/>
  <c r="B1402" i="1"/>
  <c r="L1401" i="1"/>
  <c r="B1401" i="1"/>
  <c r="L1400" i="1"/>
  <c r="B1400" i="1"/>
  <c r="L1399" i="1"/>
  <c r="B1399" i="1"/>
  <c r="L1398" i="1"/>
  <c r="B1398" i="1"/>
  <c r="L1397" i="1"/>
  <c r="B1397" i="1"/>
  <c r="L1396" i="1"/>
  <c r="B1396" i="1"/>
  <c r="L1395" i="1"/>
  <c r="B1395" i="1"/>
  <c r="L1394" i="1"/>
  <c r="B1394" i="1"/>
  <c r="L1393" i="1"/>
  <c r="B1393" i="1"/>
  <c r="L1392" i="1"/>
  <c r="B1392" i="1"/>
  <c r="L1391" i="1"/>
  <c r="B1391" i="1"/>
  <c r="L1390" i="1"/>
  <c r="B1390" i="1"/>
  <c r="L1389" i="1"/>
  <c r="B1389" i="1"/>
  <c r="L1388" i="1"/>
  <c r="B1388" i="1"/>
  <c r="L1387" i="1"/>
  <c r="B1387" i="1"/>
  <c r="L1386" i="1"/>
  <c r="B1386" i="1"/>
  <c r="L1385" i="1"/>
  <c r="B1385" i="1"/>
  <c r="L1384" i="1"/>
  <c r="B1384" i="1"/>
  <c r="L1383" i="1"/>
  <c r="B1383" i="1"/>
  <c r="L1382" i="1"/>
  <c r="B1382" i="1"/>
  <c r="L1381" i="1"/>
  <c r="B1381" i="1"/>
  <c r="L1380" i="1"/>
  <c r="B1380" i="1"/>
  <c r="L1379" i="1"/>
  <c r="B1379" i="1"/>
  <c r="L1378" i="1"/>
  <c r="B1378" i="1"/>
  <c r="L1377" i="1"/>
  <c r="B1377" i="1"/>
  <c r="L1376" i="1"/>
  <c r="B1376" i="1"/>
  <c r="L1375" i="1"/>
  <c r="B1375" i="1"/>
  <c r="L1374" i="1"/>
  <c r="B1374" i="1"/>
  <c r="L1373" i="1"/>
  <c r="B1373" i="1"/>
  <c r="L1372" i="1"/>
  <c r="B1372" i="1"/>
  <c r="L1371" i="1"/>
  <c r="B1371" i="1"/>
  <c r="L1370" i="1"/>
  <c r="B1370" i="1"/>
  <c r="L1369" i="1"/>
  <c r="B1369" i="1"/>
  <c r="L1368" i="1"/>
  <c r="B1368" i="1"/>
  <c r="L1367" i="1"/>
  <c r="B1367" i="1"/>
  <c r="L1366" i="1"/>
  <c r="B1366" i="1"/>
  <c r="L1365" i="1"/>
  <c r="B1365" i="1"/>
  <c r="L1364" i="1"/>
  <c r="B1364" i="1"/>
  <c r="L1363" i="1"/>
  <c r="B1363" i="1"/>
  <c r="L1362" i="1"/>
  <c r="B1362" i="1"/>
  <c r="L1361" i="1"/>
  <c r="B1361" i="1"/>
  <c r="L1360" i="1"/>
  <c r="B1360" i="1"/>
  <c r="L1359" i="1"/>
  <c r="B1359" i="1"/>
  <c r="L1358" i="1"/>
  <c r="B1358" i="1"/>
  <c r="L1357" i="1"/>
  <c r="B1357" i="1"/>
  <c r="L1356" i="1"/>
  <c r="B1356" i="1"/>
  <c r="L1355" i="1"/>
  <c r="B1355" i="1"/>
  <c r="L1354" i="1"/>
  <c r="B1354" i="1"/>
  <c r="L1353" i="1"/>
  <c r="B1353" i="1"/>
  <c r="L1352" i="1"/>
  <c r="B1352" i="1"/>
  <c r="L1351" i="1"/>
  <c r="B1351" i="1"/>
  <c r="L1350" i="1"/>
  <c r="B1350" i="1"/>
  <c r="L1349" i="1"/>
  <c r="B1349" i="1"/>
  <c r="L1348" i="1"/>
  <c r="B1348" i="1"/>
  <c r="L1347" i="1"/>
  <c r="B1347" i="1"/>
  <c r="L1346" i="1"/>
  <c r="B1346" i="1"/>
  <c r="L1345" i="1"/>
  <c r="B1345" i="1"/>
  <c r="L1344" i="1"/>
  <c r="B1344" i="1"/>
  <c r="L1343" i="1"/>
  <c r="B1343" i="1"/>
  <c r="L1342" i="1"/>
  <c r="B1342" i="1"/>
  <c r="L1341" i="1"/>
  <c r="B1341" i="1"/>
  <c r="L1340" i="1"/>
  <c r="B1340" i="1"/>
  <c r="L1339" i="1"/>
  <c r="B1339" i="1"/>
  <c r="L1338" i="1"/>
  <c r="B1338" i="1"/>
  <c r="L1337" i="1"/>
  <c r="B1337" i="1"/>
  <c r="L1336" i="1"/>
  <c r="B1336" i="1"/>
  <c r="L1335" i="1"/>
  <c r="B1335" i="1"/>
  <c r="L1334" i="1"/>
  <c r="B1334" i="1"/>
  <c r="L1333" i="1"/>
  <c r="B1333" i="1"/>
  <c r="L1332" i="1"/>
  <c r="B1332" i="1"/>
  <c r="L1331" i="1"/>
  <c r="B1331" i="1"/>
  <c r="L1330" i="1"/>
  <c r="B1330" i="1"/>
  <c r="L1329" i="1"/>
  <c r="B1329" i="1"/>
  <c r="L1328" i="1"/>
  <c r="B1328" i="1"/>
  <c r="L1327" i="1"/>
  <c r="B1327" i="1"/>
  <c r="L1326" i="1"/>
  <c r="B1326" i="1"/>
  <c r="L1325" i="1"/>
  <c r="B1325" i="1"/>
  <c r="L1324" i="1"/>
  <c r="B1324" i="1"/>
  <c r="L1323" i="1"/>
  <c r="B1323" i="1"/>
  <c r="L1322" i="1"/>
  <c r="B1322" i="1"/>
  <c r="L1321" i="1"/>
  <c r="B1321" i="1"/>
  <c r="L1320" i="1"/>
  <c r="B1320" i="1"/>
  <c r="L1319" i="1"/>
  <c r="B1319" i="1"/>
  <c r="L1318" i="1"/>
  <c r="B1318" i="1"/>
  <c r="L1317" i="1"/>
  <c r="B1317" i="1"/>
  <c r="L1316" i="1"/>
  <c r="B1316" i="1"/>
  <c r="L1315" i="1"/>
  <c r="B1315" i="1"/>
  <c r="L1314" i="1"/>
  <c r="B1314" i="1"/>
  <c r="L1313" i="1"/>
  <c r="B1313" i="1"/>
  <c r="L1312" i="1"/>
  <c r="B1312" i="1"/>
  <c r="L1311" i="1"/>
  <c r="B1311" i="1"/>
  <c r="L1310" i="1"/>
  <c r="B1310" i="1"/>
  <c r="L1309" i="1"/>
  <c r="B1309" i="1"/>
  <c r="L1308" i="1"/>
  <c r="B1308" i="1"/>
  <c r="L1307" i="1"/>
  <c r="B1307" i="1"/>
  <c r="L1306" i="1"/>
  <c r="B1306" i="1"/>
  <c r="L1305" i="1"/>
  <c r="B1305" i="1"/>
  <c r="L1304" i="1"/>
  <c r="B1304" i="1"/>
  <c r="L1303" i="1"/>
  <c r="B1303" i="1"/>
  <c r="L1302" i="1"/>
  <c r="B1302" i="1"/>
  <c r="L1301" i="1"/>
  <c r="B1301" i="1"/>
  <c r="L1300" i="1"/>
  <c r="B1300" i="1"/>
  <c r="L1299" i="1"/>
  <c r="B1299" i="1"/>
  <c r="L1298" i="1"/>
  <c r="B1298" i="1"/>
  <c r="L1297" i="1"/>
  <c r="B1297" i="1"/>
  <c r="L1296" i="1"/>
  <c r="B1296" i="1"/>
  <c r="L1295" i="1"/>
  <c r="B1295" i="1"/>
  <c r="L1294" i="1"/>
  <c r="B1294" i="1"/>
  <c r="L1293" i="1"/>
  <c r="B1293" i="1"/>
  <c r="L1292" i="1"/>
  <c r="B1292" i="1"/>
  <c r="L1291" i="1"/>
  <c r="B1291" i="1"/>
  <c r="L1290" i="1"/>
  <c r="B1290" i="1"/>
  <c r="L1289" i="1"/>
  <c r="B1289" i="1"/>
  <c r="L1288" i="1"/>
  <c r="B1288" i="1"/>
  <c r="L1287" i="1"/>
  <c r="B1287" i="1"/>
  <c r="L1286" i="1"/>
  <c r="B1286" i="1"/>
  <c r="L1285" i="1"/>
  <c r="B1285" i="1"/>
  <c r="L1284" i="1"/>
  <c r="B1284" i="1"/>
  <c r="L1283" i="1"/>
  <c r="B1283" i="1"/>
  <c r="L1282" i="1"/>
  <c r="B1282" i="1"/>
  <c r="L1281" i="1"/>
  <c r="B1281" i="1"/>
  <c r="L1280" i="1"/>
  <c r="B1280" i="1"/>
  <c r="L1279" i="1"/>
  <c r="B1279" i="1"/>
  <c r="L1278" i="1"/>
  <c r="B1278" i="1"/>
  <c r="L1277" i="1"/>
  <c r="B1277" i="1"/>
  <c r="L1276" i="1"/>
  <c r="B1276" i="1"/>
  <c r="L1275" i="1"/>
  <c r="B1275" i="1"/>
  <c r="L1274" i="1"/>
  <c r="B1274" i="1"/>
  <c r="L1273" i="1"/>
  <c r="B1273" i="1"/>
  <c r="L1272" i="1"/>
  <c r="B1272" i="1"/>
  <c r="L1271" i="1"/>
  <c r="B1271" i="1"/>
  <c r="L1270" i="1"/>
  <c r="B1270" i="1"/>
  <c r="L1269" i="1"/>
  <c r="B1269" i="1"/>
  <c r="L1268" i="1"/>
  <c r="B1268" i="1"/>
  <c r="L1267" i="1"/>
  <c r="B1267" i="1"/>
  <c r="L1266" i="1"/>
  <c r="B1266" i="1"/>
  <c r="L1265" i="1"/>
  <c r="B1265" i="1"/>
  <c r="L1264" i="1"/>
  <c r="B1264" i="1"/>
  <c r="L1263" i="1"/>
  <c r="B1263" i="1"/>
  <c r="L1262" i="1"/>
  <c r="B1262" i="1"/>
  <c r="L1261" i="1"/>
  <c r="B1261" i="1"/>
  <c r="L1260" i="1"/>
  <c r="B1260" i="1"/>
  <c r="L1259" i="1"/>
  <c r="B1259" i="1"/>
  <c r="L1258" i="1"/>
  <c r="B1258" i="1"/>
  <c r="L1257" i="1" l="1"/>
  <c r="B1257" i="1"/>
  <c r="L1256" i="1"/>
  <c r="B1256" i="1"/>
  <c r="L1255" i="1"/>
  <c r="B1255" i="1"/>
  <c r="L1254" i="1"/>
  <c r="B1254" i="1"/>
  <c r="L1253" i="1"/>
  <c r="B1253" i="1"/>
  <c r="L1252" i="1"/>
  <c r="B1252" i="1"/>
  <c r="L1251" i="1"/>
  <c r="B1251" i="1"/>
  <c r="L1250" i="1"/>
  <c r="B1250" i="1"/>
  <c r="L1249" i="1"/>
  <c r="B1249" i="1"/>
  <c r="L1248" i="1"/>
  <c r="B1248" i="1"/>
  <c r="L1247" i="1"/>
  <c r="B1247" i="1"/>
  <c r="L1246" i="1"/>
  <c r="B1246" i="1"/>
  <c r="L1245" i="1"/>
  <c r="B1245" i="1"/>
  <c r="L1244" i="1"/>
  <c r="B1244" i="1"/>
  <c r="L1243" i="1"/>
  <c r="B1243" i="1"/>
  <c r="L1242" i="1"/>
  <c r="B1242" i="1"/>
  <c r="L1241" i="1"/>
  <c r="B1241" i="1"/>
  <c r="L1240" i="1"/>
  <c r="B1240" i="1"/>
  <c r="L1239" i="1"/>
  <c r="B1239" i="1"/>
  <c r="L1238" i="1"/>
  <c r="B1238" i="1"/>
  <c r="L1237" i="1"/>
  <c r="B1237" i="1"/>
  <c r="L1236" i="1"/>
  <c r="B1236" i="1"/>
  <c r="L1235" i="1"/>
  <c r="B1235" i="1"/>
  <c r="L1234" i="1"/>
  <c r="B1234" i="1"/>
  <c r="L1233" i="1"/>
  <c r="B1233" i="1"/>
  <c r="L1232" i="1"/>
  <c r="B1232" i="1"/>
  <c r="L1231" i="1"/>
  <c r="B1231" i="1"/>
  <c r="L1230" i="1"/>
  <c r="B1230" i="1"/>
  <c r="L1229" i="1"/>
  <c r="B1229" i="1"/>
  <c r="L1228" i="1"/>
  <c r="B1228" i="1"/>
  <c r="L1227" i="1"/>
  <c r="B1227" i="1"/>
  <c r="L1226" i="1"/>
  <c r="B1226" i="1"/>
  <c r="L1225" i="1"/>
  <c r="B1225" i="1"/>
  <c r="L1224" i="1"/>
  <c r="B1224" i="1"/>
  <c r="L1223" i="1"/>
  <c r="B1223" i="1"/>
  <c r="L1222" i="1"/>
  <c r="B1222" i="1"/>
  <c r="L1221" i="1"/>
  <c r="B1221" i="1"/>
  <c r="L1220" i="1"/>
  <c r="B1220" i="1"/>
  <c r="L1219" i="1"/>
  <c r="B1219" i="1"/>
  <c r="L1218" i="1"/>
  <c r="B1218" i="1"/>
  <c r="L1217" i="1"/>
  <c r="B1217" i="1"/>
  <c r="L1216" i="1"/>
  <c r="B1216" i="1"/>
  <c r="L1215" i="1"/>
  <c r="B1215" i="1"/>
  <c r="L1214" i="1"/>
  <c r="B1214" i="1"/>
  <c r="L1213" i="1"/>
  <c r="B1213" i="1"/>
  <c r="L1212" i="1"/>
  <c r="B1212" i="1"/>
  <c r="L1211" i="1"/>
  <c r="B1211" i="1"/>
  <c r="L1210" i="1"/>
  <c r="B1210" i="1"/>
  <c r="L1209" i="1"/>
  <c r="B1209" i="1"/>
  <c r="L1208" i="1"/>
  <c r="B1208" i="1"/>
  <c r="L1207" i="1"/>
  <c r="B1207" i="1"/>
  <c r="L1206" i="1"/>
  <c r="B1206" i="1"/>
  <c r="L1205" i="1"/>
  <c r="B1205" i="1"/>
  <c r="L1204" i="1"/>
  <c r="B1204" i="1"/>
  <c r="L1203" i="1"/>
  <c r="B1203" i="1"/>
  <c r="L1202" i="1"/>
  <c r="B1202" i="1"/>
  <c r="L1201" i="1"/>
  <c r="B1201" i="1"/>
  <c r="L1200" i="1"/>
  <c r="B1200" i="1"/>
  <c r="L1199" i="1"/>
  <c r="B1199" i="1"/>
  <c r="L1198" i="1"/>
  <c r="B1198" i="1"/>
  <c r="L1197" i="1"/>
  <c r="B1197" i="1"/>
  <c r="L1196" i="1"/>
  <c r="B1196" i="1"/>
  <c r="L1195" i="1"/>
  <c r="B1195" i="1"/>
  <c r="L1194" i="1"/>
  <c r="B1194" i="1"/>
  <c r="L1193" i="1"/>
  <c r="B1193" i="1"/>
  <c r="L1192" i="1"/>
  <c r="B1192" i="1"/>
  <c r="L1191" i="1"/>
  <c r="B1191" i="1"/>
  <c r="L1190" i="1"/>
  <c r="B1190" i="1"/>
  <c r="L1189" i="1"/>
  <c r="B1189" i="1"/>
  <c r="L1188" i="1"/>
  <c r="B1188" i="1"/>
  <c r="L1187" i="1"/>
  <c r="B1187" i="1"/>
  <c r="L1186" i="1"/>
  <c r="B1186" i="1"/>
  <c r="L1185" i="1"/>
  <c r="B1185" i="1"/>
  <c r="L1184" i="1"/>
  <c r="B1184" i="1"/>
  <c r="L1183" i="1"/>
  <c r="B1183" i="1"/>
  <c r="L1182" i="1"/>
  <c r="B1182" i="1"/>
  <c r="L1181" i="1"/>
  <c r="B1181" i="1"/>
  <c r="L1180" i="1"/>
  <c r="B1180" i="1"/>
  <c r="L1179" i="1"/>
  <c r="B1179" i="1"/>
  <c r="L1178" i="1"/>
  <c r="B1178" i="1"/>
  <c r="L1177" i="1"/>
  <c r="B1177" i="1"/>
  <c r="L1176" i="1"/>
  <c r="B1176" i="1"/>
  <c r="L1175" i="1"/>
  <c r="B1175" i="1"/>
  <c r="L1174" i="1"/>
  <c r="B1174" i="1"/>
  <c r="L1173" i="1"/>
  <c r="B1173" i="1"/>
  <c r="L1172" i="1"/>
  <c r="B1172" i="1"/>
  <c r="L1171" i="1"/>
  <c r="B1171" i="1"/>
  <c r="L1170" i="1"/>
  <c r="B1170" i="1"/>
  <c r="L1169" i="1"/>
  <c r="B1169" i="1"/>
  <c r="L1168" i="1"/>
  <c r="B1168" i="1"/>
  <c r="L1167" i="1"/>
  <c r="B1167" i="1"/>
  <c r="L1166" i="1"/>
  <c r="B1166" i="1"/>
  <c r="L1165" i="1"/>
  <c r="B1165" i="1"/>
  <c r="L1164" i="1"/>
  <c r="B1164" i="1"/>
  <c r="L1163" i="1"/>
  <c r="B1163" i="1"/>
  <c r="L1162" i="1"/>
  <c r="B1162" i="1"/>
  <c r="L1161" i="1"/>
  <c r="B1161" i="1"/>
  <c r="L1160" i="1"/>
  <c r="B1160" i="1"/>
  <c r="L1159" i="1"/>
  <c r="B1159" i="1"/>
  <c r="L1158" i="1"/>
  <c r="B1158" i="1"/>
  <c r="L1157" i="1"/>
  <c r="B1157" i="1"/>
  <c r="L1156" i="1"/>
  <c r="B1156" i="1"/>
  <c r="L1155" i="1"/>
  <c r="B1155" i="1"/>
  <c r="L1154" i="1"/>
  <c r="B1154" i="1"/>
  <c r="L1153" i="1"/>
  <c r="B1153" i="1"/>
  <c r="L1152" i="1"/>
  <c r="B1152" i="1"/>
  <c r="L1151" i="1"/>
  <c r="B1151" i="1"/>
  <c r="L1150" i="1"/>
  <c r="B1150" i="1"/>
  <c r="L1149" i="1"/>
  <c r="B1149" i="1"/>
  <c r="L1148" i="1"/>
  <c r="B1148" i="1"/>
  <c r="L1147" i="1"/>
  <c r="B1147" i="1"/>
  <c r="L1146" i="1"/>
  <c r="B1146" i="1"/>
  <c r="L1145" i="1"/>
  <c r="B1145" i="1"/>
  <c r="L1144" i="1"/>
  <c r="B1144" i="1"/>
  <c r="L1143" i="1"/>
  <c r="B1143" i="1"/>
  <c r="L1142" i="1"/>
  <c r="B1142" i="1"/>
  <c r="L1141" i="1"/>
  <c r="B1141" i="1"/>
  <c r="L1140" i="1"/>
  <c r="B1140" i="1"/>
  <c r="L1139" i="1"/>
  <c r="B1139" i="1"/>
  <c r="L1138" i="1"/>
  <c r="B1138" i="1"/>
  <c r="L1137" i="1"/>
  <c r="B1137" i="1"/>
  <c r="L1136" i="1"/>
  <c r="B1136" i="1"/>
  <c r="L1135" i="1"/>
  <c r="B1135" i="1"/>
  <c r="L1134" i="1"/>
  <c r="B1134" i="1"/>
  <c r="L1133" i="1"/>
  <c r="B1133" i="1"/>
  <c r="L1132" i="1"/>
  <c r="B1132" i="1"/>
  <c r="L1131" i="1"/>
  <c r="B1131" i="1"/>
  <c r="L1130" i="1"/>
  <c r="B1130" i="1"/>
  <c r="L1129" i="1"/>
  <c r="B1129" i="1"/>
  <c r="L1128" i="1"/>
  <c r="B1128" i="1"/>
  <c r="L1127" i="1"/>
  <c r="B1127" i="1"/>
  <c r="L1126" i="1"/>
  <c r="B1126" i="1"/>
  <c r="L1125" i="1"/>
  <c r="B1125" i="1"/>
  <c r="L1124" i="1"/>
  <c r="B1124" i="1"/>
  <c r="L1123" i="1"/>
  <c r="B1123" i="1"/>
  <c r="L1122" i="1"/>
  <c r="B1122" i="1"/>
  <c r="L1121" i="1"/>
  <c r="B1121" i="1"/>
  <c r="L1120" i="1"/>
  <c r="B1120" i="1"/>
  <c r="L1119" i="1"/>
  <c r="B1119" i="1"/>
  <c r="L1118" i="1"/>
  <c r="B1118" i="1"/>
  <c r="L1117" i="1"/>
  <c r="B1117" i="1"/>
  <c r="L1116" i="1"/>
  <c r="B1116" i="1"/>
  <c r="L1115" i="1"/>
  <c r="B1115" i="1"/>
  <c r="L1114" i="1"/>
  <c r="B1114" i="1"/>
  <c r="L1113" i="1"/>
  <c r="B1113" i="1"/>
  <c r="L1112" i="1"/>
  <c r="B1112" i="1"/>
  <c r="L1111" i="1"/>
  <c r="B1111" i="1"/>
  <c r="L1110" i="1"/>
  <c r="B1110" i="1"/>
  <c r="L1109" i="1"/>
  <c r="B1109" i="1"/>
  <c r="L1108" i="1"/>
  <c r="B1108" i="1"/>
  <c r="L1107" i="1"/>
  <c r="B1107" i="1"/>
  <c r="L1106" i="1"/>
  <c r="B1106" i="1"/>
  <c r="L1105" i="1"/>
  <c r="B1105" i="1"/>
  <c r="L1104" i="1"/>
  <c r="B1104" i="1"/>
  <c r="L1103" i="1"/>
  <c r="B1103" i="1"/>
  <c r="L1102" i="1"/>
  <c r="B1102" i="1"/>
  <c r="L1101" i="1"/>
  <c r="B1101" i="1"/>
  <c r="L1100" i="1"/>
  <c r="B1100" i="1"/>
  <c r="L1099" i="1"/>
  <c r="B1099" i="1"/>
  <c r="L1098" i="1"/>
  <c r="B1098" i="1"/>
  <c r="L1097" i="1"/>
  <c r="B1097" i="1"/>
  <c r="L1096" i="1"/>
  <c r="B1096" i="1"/>
  <c r="L1095" i="1"/>
  <c r="B1095" i="1"/>
  <c r="L1094" i="1"/>
  <c r="B1094" i="1"/>
  <c r="L1093" i="1"/>
  <c r="B1093" i="1"/>
  <c r="L1092" i="1"/>
  <c r="B1092" i="1"/>
  <c r="L1091" i="1"/>
  <c r="B1091" i="1"/>
  <c r="L1090" i="1"/>
  <c r="B1090" i="1"/>
  <c r="L1089" i="1"/>
  <c r="B1089" i="1"/>
  <c r="L1088" i="1"/>
  <c r="B1088" i="1"/>
  <c r="L1087" i="1"/>
  <c r="B1087" i="1"/>
  <c r="L1086" i="1"/>
  <c r="B1086" i="1"/>
  <c r="L1085" i="1"/>
  <c r="B1085" i="1"/>
  <c r="L1084" i="1"/>
  <c r="B1084" i="1"/>
  <c r="L1083" i="1"/>
  <c r="B1083" i="1"/>
  <c r="L1082" i="1"/>
  <c r="B1082" i="1"/>
  <c r="L1081" i="1"/>
  <c r="B1081" i="1"/>
  <c r="L1080" i="1"/>
  <c r="B1080" i="1"/>
  <c r="L1079" i="1"/>
  <c r="B1079" i="1"/>
  <c r="L1078" i="1"/>
  <c r="B1078" i="1"/>
  <c r="L1077" i="1"/>
  <c r="B1077" i="1"/>
  <c r="L1076" i="1"/>
  <c r="B1076" i="1"/>
  <c r="L1075" i="1"/>
  <c r="B1075" i="1"/>
  <c r="L1074" i="1"/>
  <c r="B1074" i="1"/>
  <c r="L1073" i="1"/>
  <c r="B1073" i="1"/>
  <c r="L1072" i="1"/>
  <c r="B1072" i="1"/>
  <c r="L1071" i="1"/>
  <c r="B1071" i="1"/>
  <c r="L1070" i="1"/>
  <c r="B1070" i="1"/>
  <c r="L1069" i="1"/>
  <c r="B1069" i="1"/>
  <c r="L1068" i="1"/>
  <c r="B1068" i="1"/>
  <c r="L1067" i="1"/>
  <c r="B1067" i="1"/>
  <c r="L1066" i="1"/>
  <c r="B1066" i="1"/>
  <c r="L1065" i="1"/>
  <c r="B1065" i="1"/>
  <c r="L1064" i="1"/>
  <c r="B1064" i="1"/>
  <c r="L1063" i="1"/>
  <c r="B1063" i="1"/>
  <c r="L1062" i="1"/>
  <c r="B1062" i="1"/>
  <c r="L1061" i="1"/>
  <c r="B1061" i="1"/>
  <c r="L1060" i="1"/>
  <c r="B1060" i="1"/>
  <c r="L1059" i="1"/>
  <c r="B1059" i="1"/>
  <c r="L1058" i="1"/>
  <c r="B1058" i="1"/>
  <c r="L1057" i="1"/>
  <c r="B1057" i="1"/>
  <c r="L1056" i="1"/>
  <c r="B1056" i="1"/>
  <c r="L1055" i="1"/>
  <c r="B1055" i="1"/>
  <c r="L1054" i="1"/>
  <c r="B1054" i="1"/>
  <c r="L1053" i="1"/>
  <c r="B1053" i="1"/>
  <c r="L1052" i="1"/>
  <c r="B1052" i="1"/>
  <c r="L1051" i="1"/>
  <c r="B1051" i="1"/>
  <c r="L1050" i="1"/>
  <c r="B1050" i="1"/>
  <c r="L1049" i="1"/>
  <c r="B1049" i="1"/>
  <c r="L1048" i="1"/>
  <c r="B1048" i="1"/>
  <c r="L1047" i="1"/>
  <c r="B1047" i="1"/>
  <c r="L1046" i="1"/>
  <c r="B1046" i="1"/>
  <c r="L1045" i="1"/>
  <c r="B1045" i="1"/>
  <c r="L1044" i="1"/>
  <c r="B1044" i="1"/>
  <c r="L1043" i="1"/>
  <c r="B1043" i="1"/>
  <c r="L1042" i="1"/>
  <c r="B1042" i="1"/>
  <c r="L1041" i="1"/>
  <c r="B1041" i="1"/>
  <c r="L1040" i="1"/>
  <c r="B1040" i="1"/>
  <c r="L1039" i="1"/>
  <c r="B1039" i="1"/>
  <c r="L1038" i="1"/>
  <c r="B1038" i="1"/>
  <c r="L1037" i="1"/>
  <c r="B1037" i="1"/>
  <c r="L1036" i="1"/>
  <c r="B1036" i="1"/>
  <c r="L1035" i="1"/>
  <c r="B1035" i="1"/>
  <c r="L1034" i="1"/>
  <c r="B1034" i="1"/>
  <c r="L1033" i="1"/>
  <c r="B1033" i="1"/>
  <c r="L1032" i="1"/>
  <c r="B1032" i="1"/>
  <c r="L1031" i="1"/>
  <c r="B1031" i="1"/>
  <c r="L1030" i="1"/>
  <c r="B1030" i="1"/>
  <c r="L1029" i="1"/>
  <c r="B1029" i="1"/>
  <c r="L1028" i="1"/>
  <c r="B1028" i="1"/>
  <c r="L1027" i="1"/>
  <c r="B1027" i="1"/>
  <c r="L1026" i="1"/>
  <c r="B1026" i="1"/>
  <c r="L1025" i="1"/>
  <c r="B1025" i="1"/>
  <c r="L1024" i="1"/>
  <c r="B1024" i="1"/>
  <c r="L1023" i="1"/>
  <c r="B1023" i="1"/>
  <c r="L1022" i="1"/>
  <c r="B1022" i="1"/>
  <c r="L1021" i="1"/>
  <c r="B1021" i="1"/>
  <c r="L1020" i="1"/>
  <c r="B1020" i="1"/>
  <c r="L1019" i="1"/>
  <c r="B1019" i="1"/>
  <c r="L1018" i="1"/>
  <c r="B1018" i="1"/>
  <c r="L1017" i="1"/>
  <c r="B1017" i="1"/>
  <c r="L1016" i="1"/>
  <c r="B1016" i="1"/>
  <c r="L1015" i="1"/>
  <c r="B1015" i="1"/>
  <c r="L1014" i="1"/>
  <c r="B1014" i="1"/>
  <c r="L1013" i="1"/>
  <c r="B1013" i="1"/>
  <c r="L1012" i="1"/>
  <c r="B1012" i="1"/>
  <c r="L1011" i="1"/>
  <c r="B1011" i="1"/>
  <c r="L1010" i="1"/>
  <c r="B1010" i="1"/>
  <c r="L1009" i="1"/>
  <c r="B1009" i="1"/>
  <c r="L1008" i="1"/>
  <c r="B1008" i="1"/>
  <c r="L1007" i="1"/>
  <c r="B1007" i="1"/>
  <c r="L1006" i="1"/>
  <c r="B1006" i="1"/>
  <c r="L1005" i="1"/>
  <c r="B1005" i="1"/>
  <c r="L1004" i="1"/>
  <c r="B1004" i="1"/>
  <c r="L1003" i="1"/>
  <c r="B1003" i="1"/>
  <c r="L1002" i="1"/>
  <c r="B1002" i="1"/>
  <c r="L1001" i="1"/>
  <c r="B1001" i="1"/>
  <c r="L1000" i="1"/>
  <c r="B1000" i="1"/>
  <c r="L999" i="1"/>
  <c r="B999" i="1"/>
  <c r="L998" i="1"/>
  <c r="B998" i="1"/>
  <c r="L997" i="1"/>
  <c r="B997" i="1"/>
  <c r="L996" i="1"/>
  <c r="B996" i="1"/>
  <c r="L995" i="1"/>
  <c r="B995" i="1"/>
  <c r="L994" i="1"/>
  <c r="B994" i="1"/>
  <c r="L993" i="1"/>
  <c r="B993" i="1"/>
  <c r="L992" i="1"/>
  <c r="B992" i="1"/>
  <c r="L991" i="1"/>
  <c r="B991" i="1"/>
  <c r="P990" i="1"/>
  <c r="O990" i="1"/>
  <c r="L990" i="1"/>
  <c r="B990" i="1"/>
  <c r="L989" i="1"/>
  <c r="B989" i="1"/>
  <c r="L988" i="1"/>
  <c r="B988" i="1"/>
  <c r="L987" i="1"/>
  <c r="B987" i="1"/>
  <c r="L986" i="1" l="1"/>
  <c r="B986" i="1"/>
  <c r="O985" i="1"/>
  <c r="L985" i="1"/>
  <c r="B985" i="1"/>
  <c r="L984" i="1"/>
  <c r="B984" i="1"/>
  <c r="L983" i="1"/>
  <c r="B983" i="1"/>
  <c r="L982" i="1"/>
  <c r="B982" i="1"/>
  <c r="O981" i="1"/>
  <c r="L981" i="1"/>
  <c r="B981" i="1"/>
  <c r="L980" i="1"/>
  <c r="B980" i="1"/>
  <c r="L979" i="1"/>
  <c r="B979" i="1"/>
  <c r="P978" i="1"/>
  <c r="O978" i="1"/>
  <c r="L978" i="1"/>
  <c r="B978" i="1"/>
  <c r="L977" i="1"/>
  <c r="B977" i="1"/>
  <c r="L976" i="1"/>
  <c r="B976" i="1"/>
  <c r="L975" i="1"/>
  <c r="B975" i="1"/>
  <c r="L974" i="1"/>
  <c r="B974" i="1"/>
  <c r="L973" i="1"/>
  <c r="B973" i="1"/>
  <c r="L972" i="1"/>
  <c r="B972" i="1"/>
  <c r="L971" i="1"/>
  <c r="B971" i="1"/>
  <c r="L970" i="1"/>
  <c r="B970" i="1"/>
  <c r="L969" i="1"/>
  <c r="B969" i="1"/>
  <c r="L968" i="1"/>
  <c r="B968" i="1"/>
  <c r="L967" i="1"/>
  <c r="B967" i="1"/>
  <c r="L966" i="1"/>
  <c r="B966" i="1"/>
  <c r="L965" i="1"/>
  <c r="B965" i="1"/>
  <c r="L964" i="1"/>
  <c r="B964" i="1"/>
  <c r="L963" i="1"/>
  <c r="B963" i="1"/>
  <c r="L962" i="1"/>
  <c r="B962" i="1"/>
  <c r="L961" i="1"/>
  <c r="B961" i="1"/>
  <c r="L960" i="1"/>
  <c r="B960" i="1"/>
  <c r="L959" i="1"/>
  <c r="B959" i="1"/>
  <c r="L958" i="1"/>
  <c r="B958" i="1"/>
  <c r="L957" i="1"/>
  <c r="B957" i="1"/>
  <c r="L956" i="1"/>
  <c r="B956" i="1"/>
  <c r="L955" i="1"/>
  <c r="B955" i="1"/>
  <c r="L954" i="1"/>
  <c r="B954" i="1"/>
  <c r="L953" i="1"/>
  <c r="B953" i="1"/>
  <c r="L952" i="1"/>
  <c r="B952" i="1"/>
  <c r="L951" i="1"/>
  <c r="B951" i="1"/>
  <c r="L950" i="1"/>
  <c r="B950" i="1"/>
  <c r="L949" i="1"/>
  <c r="B949" i="1"/>
  <c r="L948" i="1"/>
  <c r="B948" i="1"/>
  <c r="L947" i="1"/>
  <c r="B947" i="1"/>
  <c r="L946" i="1"/>
  <c r="B946" i="1"/>
  <c r="L945" i="1"/>
  <c r="B945" i="1"/>
  <c r="L944" i="1"/>
  <c r="B944" i="1"/>
  <c r="P943" i="1" l="1"/>
  <c r="B943" i="1"/>
  <c r="P942" i="1"/>
  <c r="B942" i="1"/>
  <c r="P941" i="1"/>
  <c r="B941" i="1"/>
  <c r="P940" i="1"/>
  <c r="B940" i="1"/>
  <c r="P939" i="1"/>
  <c r="B939" i="1"/>
  <c r="P938" i="1"/>
  <c r="B938" i="1"/>
  <c r="P937" i="1"/>
  <c r="B937" i="1"/>
  <c r="P936" i="1"/>
  <c r="B936" i="1"/>
  <c r="P935" i="1"/>
  <c r="B935" i="1"/>
  <c r="P934" i="1"/>
  <c r="B934" i="1"/>
  <c r="P933" i="1"/>
  <c r="B933" i="1"/>
  <c r="P932" i="1"/>
  <c r="L932" i="1"/>
  <c r="B932" i="1"/>
  <c r="P931" i="1"/>
  <c r="L931" i="1"/>
  <c r="B931" i="1"/>
  <c r="P930" i="1"/>
  <c r="L930" i="1"/>
  <c r="B930" i="1"/>
  <c r="P929" i="1"/>
  <c r="L929" i="1"/>
  <c r="B929" i="1"/>
  <c r="P928" i="1"/>
  <c r="L928" i="1"/>
  <c r="B928" i="1"/>
  <c r="P927" i="1"/>
  <c r="L927" i="1"/>
  <c r="B927" i="1"/>
  <c r="P926" i="1"/>
  <c r="L926" i="1"/>
  <c r="B926" i="1"/>
  <c r="P925" i="1"/>
  <c r="L925" i="1"/>
  <c r="B925" i="1"/>
  <c r="P924" i="1"/>
  <c r="L924" i="1"/>
  <c r="B924" i="1"/>
  <c r="P923" i="1"/>
  <c r="L923" i="1"/>
  <c r="B923" i="1"/>
  <c r="P922" i="1"/>
  <c r="L922" i="1"/>
  <c r="B922" i="1"/>
  <c r="P921" i="1"/>
  <c r="L921" i="1"/>
  <c r="B921" i="1"/>
  <c r="P920" i="1"/>
  <c r="L920" i="1"/>
  <c r="B920" i="1"/>
  <c r="P919" i="1"/>
  <c r="L919" i="1"/>
  <c r="B919" i="1"/>
  <c r="P918" i="1"/>
  <c r="L918" i="1"/>
  <c r="B918" i="1"/>
  <c r="P917" i="1"/>
  <c r="L917" i="1"/>
  <c r="B917" i="1"/>
  <c r="P916" i="1"/>
  <c r="L916" i="1"/>
  <c r="B916" i="1"/>
  <c r="P915" i="1"/>
  <c r="L915" i="1"/>
  <c r="B915" i="1"/>
  <c r="P914" i="1"/>
  <c r="L914" i="1"/>
  <c r="B914" i="1"/>
  <c r="P913" i="1"/>
  <c r="L913" i="1"/>
  <c r="B913" i="1"/>
  <c r="P912" i="1"/>
  <c r="L912" i="1"/>
  <c r="B912" i="1"/>
  <c r="P911" i="1"/>
  <c r="L911" i="1"/>
  <c r="B911" i="1"/>
  <c r="P910" i="1"/>
  <c r="L910" i="1"/>
  <c r="B910" i="1"/>
  <c r="P909" i="1"/>
  <c r="L909" i="1"/>
  <c r="B909" i="1"/>
  <c r="P908" i="1"/>
  <c r="L908" i="1"/>
  <c r="B908" i="1"/>
  <c r="P907" i="1"/>
  <c r="L907" i="1"/>
  <c r="B907" i="1"/>
  <c r="P906" i="1"/>
  <c r="L906" i="1"/>
  <c r="B906" i="1"/>
  <c r="P905" i="1"/>
  <c r="L905" i="1"/>
  <c r="B905" i="1"/>
  <c r="P904" i="1"/>
  <c r="L904" i="1"/>
  <c r="B904" i="1"/>
  <c r="P903" i="1"/>
  <c r="L903" i="1"/>
  <c r="B903" i="1"/>
  <c r="P902" i="1"/>
  <c r="L902" i="1"/>
  <c r="B902" i="1"/>
  <c r="P901" i="1"/>
  <c r="L901" i="1"/>
  <c r="B901" i="1"/>
  <c r="P900" i="1"/>
  <c r="L900" i="1"/>
  <c r="B900" i="1"/>
  <c r="P899" i="1"/>
  <c r="L899" i="1"/>
  <c r="B899" i="1"/>
  <c r="P898" i="1"/>
  <c r="L898" i="1"/>
  <c r="B898" i="1"/>
  <c r="P897" i="1"/>
  <c r="L897" i="1"/>
  <c r="B897" i="1"/>
  <c r="P896" i="1"/>
  <c r="L896" i="1"/>
  <c r="B896" i="1"/>
  <c r="P895" i="1"/>
  <c r="L895" i="1"/>
  <c r="B895" i="1"/>
  <c r="P894" i="1"/>
  <c r="L894" i="1"/>
  <c r="B894" i="1"/>
  <c r="P893" i="1"/>
  <c r="L893" i="1"/>
  <c r="B893" i="1"/>
  <c r="P892" i="1"/>
  <c r="L892" i="1"/>
  <c r="B892" i="1"/>
  <c r="P891" i="1"/>
  <c r="L891" i="1"/>
  <c r="B891" i="1"/>
  <c r="P890" i="1"/>
  <c r="L890" i="1"/>
  <c r="B890" i="1"/>
  <c r="P889" i="1"/>
  <c r="L889" i="1"/>
  <c r="B889" i="1"/>
  <c r="P888" i="1"/>
  <c r="L888" i="1"/>
  <c r="B888" i="1"/>
  <c r="P887" i="1"/>
  <c r="L887" i="1"/>
  <c r="B887" i="1"/>
  <c r="P886" i="1"/>
  <c r="L886" i="1"/>
  <c r="B886" i="1"/>
  <c r="P885" i="1"/>
  <c r="L885" i="1"/>
  <c r="B885" i="1"/>
  <c r="P884" i="1"/>
  <c r="L884" i="1"/>
  <c r="B884" i="1"/>
  <c r="O883" i="1"/>
  <c r="P883" i="1" s="1"/>
  <c r="L883" i="1"/>
  <c r="B883" i="1"/>
  <c r="P882" i="1"/>
  <c r="L882" i="1"/>
  <c r="B882" i="1"/>
  <c r="P881" i="1"/>
  <c r="L881" i="1"/>
  <c r="B881" i="1"/>
  <c r="P880" i="1"/>
  <c r="L880" i="1"/>
  <c r="B880" i="1"/>
  <c r="P879" i="1"/>
  <c r="L879" i="1"/>
  <c r="B879" i="1"/>
  <c r="P878" i="1"/>
  <c r="L878" i="1"/>
  <c r="B878" i="1"/>
  <c r="P877" i="1"/>
  <c r="L877" i="1"/>
  <c r="B877" i="1"/>
  <c r="P876" i="1"/>
  <c r="L876" i="1"/>
  <c r="B876" i="1"/>
  <c r="P875" i="1"/>
  <c r="L875" i="1"/>
  <c r="B875" i="1"/>
  <c r="P874" i="1"/>
  <c r="L874" i="1"/>
  <c r="B874" i="1"/>
  <c r="P873" i="1"/>
  <c r="L873" i="1"/>
  <c r="B873" i="1"/>
  <c r="P872" i="1"/>
  <c r="L872" i="1"/>
  <c r="B872" i="1"/>
  <c r="P871" i="1"/>
  <c r="L871" i="1"/>
  <c r="B871" i="1"/>
  <c r="P870" i="1"/>
  <c r="L870" i="1"/>
  <c r="B870" i="1"/>
  <c r="P869" i="1"/>
  <c r="L869" i="1"/>
  <c r="B869" i="1"/>
  <c r="P868" i="1"/>
  <c r="L868" i="1"/>
  <c r="B868" i="1"/>
  <c r="P867" i="1"/>
  <c r="L867" i="1"/>
  <c r="B867" i="1"/>
  <c r="P866" i="1"/>
  <c r="L866" i="1"/>
  <c r="B866" i="1"/>
  <c r="P865" i="1"/>
  <c r="L865" i="1"/>
  <c r="B865" i="1"/>
  <c r="P864" i="1"/>
  <c r="L864" i="1"/>
  <c r="B864" i="1"/>
  <c r="P863" i="1"/>
  <c r="L863" i="1"/>
  <c r="B863" i="1"/>
  <c r="P862" i="1"/>
  <c r="L862" i="1"/>
  <c r="B862" i="1"/>
  <c r="P861" i="1"/>
  <c r="L861" i="1"/>
  <c r="B861" i="1"/>
  <c r="P860" i="1"/>
  <c r="L860" i="1"/>
  <c r="B860" i="1"/>
  <c r="P859" i="1"/>
  <c r="L859" i="1"/>
  <c r="B859" i="1"/>
  <c r="P858" i="1"/>
  <c r="L858" i="1"/>
  <c r="B858" i="1"/>
  <c r="P857" i="1"/>
  <c r="L857" i="1"/>
  <c r="B857" i="1"/>
  <c r="P856" i="1"/>
  <c r="L856" i="1"/>
  <c r="B856" i="1"/>
  <c r="P855" i="1"/>
  <c r="L855" i="1"/>
  <c r="B855" i="1"/>
  <c r="P854" i="1"/>
  <c r="L854" i="1"/>
  <c r="B854" i="1"/>
  <c r="P853" i="1"/>
  <c r="L853" i="1"/>
  <c r="B853" i="1"/>
  <c r="P852" i="1"/>
  <c r="L852" i="1"/>
  <c r="B852" i="1"/>
  <c r="P851" i="1"/>
  <c r="L851" i="1"/>
  <c r="B851" i="1"/>
  <c r="P850" i="1"/>
  <c r="L850" i="1"/>
  <c r="B850" i="1"/>
  <c r="P849" i="1"/>
  <c r="L849" i="1"/>
  <c r="B849" i="1"/>
  <c r="P848" i="1"/>
  <c r="L848" i="1"/>
  <c r="B848" i="1"/>
  <c r="P847" i="1"/>
  <c r="L847" i="1"/>
  <c r="B847" i="1"/>
  <c r="P846" i="1"/>
  <c r="L846" i="1"/>
  <c r="B846" i="1"/>
  <c r="P845" i="1"/>
  <c r="L845" i="1"/>
  <c r="B845" i="1"/>
  <c r="P844" i="1"/>
  <c r="L844" i="1"/>
  <c r="B844" i="1"/>
  <c r="P843" i="1"/>
  <c r="L843" i="1"/>
  <c r="B843" i="1"/>
  <c r="P842" i="1"/>
  <c r="L842" i="1"/>
  <c r="B842" i="1"/>
  <c r="P841" i="1"/>
  <c r="L841" i="1"/>
  <c r="B841" i="1"/>
  <c r="P840" i="1"/>
  <c r="L840" i="1"/>
  <c r="B840" i="1"/>
  <c r="P839" i="1"/>
  <c r="L839" i="1"/>
  <c r="B839" i="1"/>
  <c r="P838" i="1"/>
  <c r="L838" i="1"/>
  <c r="B838" i="1"/>
  <c r="P837" i="1"/>
  <c r="L837" i="1"/>
  <c r="B837" i="1"/>
  <c r="P836" i="1"/>
  <c r="L836" i="1"/>
  <c r="B836" i="1"/>
  <c r="P835" i="1"/>
  <c r="L835" i="1"/>
  <c r="B835" i="1"/>
  <c r="P834" i="1"/>
  <c r="L834" i="1"/>
  <c r="B834" i="1"/>
  <c r="P833" i="1"/>
  <c r="L833" i="1"/>
  <c r="B833" i="1"/>
  <c r="P832" i="1"/>
  <c r="L832" i="1"/>
  <c r="B832" i="1"/>
  <c r="P831" i="1"/>
  <c r="L831" i="1"/>
  <c r="B831" i="1"/>
  <c r="P830" i="1"/>
  <c r="L830" i="1"/>
  <c r="B830" i="1"/>
  <c r="P829" i="1"/>
  <c r="L829" i="1"/>
  <c r="B829" i="1"/>
  <c r="P828" i="1"/>
  <c r="L828" i="1"/>
  <c r="B828" i="1"/>
  <c r="P827" i="1"/>
  <c r="L827" i="1"/>
  <c r="B827" i="1"/>
  <c r="P826" i="1"/>
  <c r="L826" i="1"/>
  <c r="B826" i="1"/>
  <c r="P825" i="1"/>
  <c r="L825" i="1"/>
  <c r="B825" i="1"/>
  <c r="P824" i="1"/>
  <c r="L824" i="1"/>
  <c r="B824" i="1"/>
  <c r="P823" i="1"/>
  <c r="L823" i="1"/>
  <c r="B823" i="1"/>
  <c r="P822" i="1"/>
  <c r="L822" i="1"/>
  <c r="B822" i="1"/>
  <c r="P821" i="1"/>
  <c r="L821" i="1"/>
  <c r="B821" i="1"/>
  <c r="P820" i="1"/>
  <c r="L820" i="1"/>
  <c r="B820" i="1"/>
  <c r="P819" i="1"/>
  <c r="L819" i="1"/>
  <c r="B819" i="1"/>
  <c r="P818" i="1"/>
  <c r="L818" i="1"/>
  <c r="B818" i="1"/>
  <c r="P817" i="1"/>
  <c r="L817" i="1"/>
  <c r="B817" i="1"/>
  <c r="P816" i="1"/>
  <c r="L816" i="1"/>
  <c r="B816" i="1"/>
  <c r="P815" i="1"/>
  <c r="L815" i="1"/>
  <c r="B815" i="1"/>
  <c r="P814" i="1"/>
  <c r="L814" i="1"/>
  <c r="B814" i="1"/>
  <c r="P813" i="1"/>
  <c r="L813" i="1"/>
  <c r="B813" i="1"/>
  <c r="P812" i="1"/>
  <c r="L812" i="1"/>
  <c r="B812" i="1"/>
  <c r="P811" i="1"/>
  <c r="L811" i="1"/>
  <c r="B811" i="1"/>
  <c r="P810" i="1"/>
  <c r="L810" i="1"/>
  <c r="B810" i="1"/>
  <c r="P809" i="1"/>
  <c r="L809" i="1"/>
  <c r="B809" i="1"/>
  <c r="P808" i="1"/>
  <c r="L808" i="1"/>
  <c r="B808" i="1"/>
  <c r="P807" i="1"/>
  <c r="L807" i="1"/>
  <c r="B807" i="1"/>
  <c r="P806" i="1"/>
  <c r="L806" i="1"/>
  <c r="B806" i="1"/>
  <c r="P805" i="1"/>
  <c r="L805" i="1"/>
  <c r="B805" i="1"/>
  <c r="P804" i="1"/>
  <c r="L804" i="1"/>
  <c r="B804" i="1"/>
  <c r="P803" i="1"/>
  <c r="L803" i="1"/>
  <c r="B803" i="1"/>
  <c r="P802" i="1" l="1"/>
  <c r="L802" i="1"/>
  <c r="B802" i="1"/>
  <c r="P801" i="1"/>
  <c r="L801" i="1"/>
  <c r="B801" i="1"/>
  <c r="P800" i="1"/>
  <c r="L800" i="1"/>
  <c r="B800" i="1"/>
  <c r="P799" i="1"/>
  <c r="L799" i="1"/>
  <c r="B799" i="1"/>
  <c r="P798" i="1"/>
  <c r="L798" i="1"/>
  <c r="B798" i="1"/>
  <c r="P797" i="1"/>
  <c r="L797" i="1"/>
  <c r="B797" i="1"/>
  <c r="P796" i="1"/>
  <c r="L796" i="1"/>
  <c r="B796" i="1"/>
  <c r="P795" i="1"/>
  <c r="L795" i="1"/>
  <c r="B795" i="1"/>
  <c r="P794" i="1"/>
  <c r="L794" i="1"/>
  <c r="B794" i="1"/>
  <c r="P793" i="1"/>
  <c r="L793" i="1"/>
  <c r="B793" i="1"/>
  <c r="P792" i="1"/>
  <c r="L792" i="1"/>
  <c r="B792" i="1"/>
  <c r="P791" i="1"/>
  <c r="L791" i="1"/>
  <c r="B791" i="1"/>
  <c r="P790" i="1"/>
  <c r="L790" i="1"/>
  <c r="B790" i="1"/>
  <c r="P789" i="1"/>
  <c r="L789" i="1"/>
  <c r="B789" i="1"/>
  <c r="P788" i="1"/>
  <c r="L788" i="1"/>
  <c r="B788" i="1"/>
  <c r="P787" i="1"/>
  <c r="L787" i="1"/>
  <c r="B787" i="1"/>
  <c r="P786" i="1"/>
  <c r="L786" i="1"/>
  <c r="B786" i="1"/>
  <c r="P785" i="1"/>
  <c r="L785" i="1"/>
  <c r="B785" i="1"/>
  <c r="P784" i="1"/>
  <c r="L784" i="1"/>
  <c r="B784" i="1"/>
  <c r="P783" i="1"/>
  <c r="L783" i="1"/>
  <c r="B783" i="1"/>
  <c r="P782" i="1"/>
  <c r="L782" i="1"/>
  <c r="B782" i="1"/>
  <c r="P781" i="1"/>
  <c r="L781" i="1"/>
  <c r="B781" i="1"/>
  <c r="P780" i="1"/>
  <c r="L780" i="1"/>
  <c r="B780" i="1"/>
  <c r="P779" i="1"/>
  <c r="L779" i="1"/>
  <c r="B779" i="1"/>
  <c r="P778" i="1"/>
  <c r="L778" i="1"/>
  <c r="B778" i="1"/>
  <c r="P777" i="1"/>
  <c r="L777" i="1"/>
  <c r="B777" i="1"/>
  <c r="P776" i="1"/>
  <c r="L776" i="1"/>
  <c r="B776" i="1"/>
  <c r="P775" i="1"/>
  <c r="L775" i="1"/>
  <c r="B775" i="1"/>
  <c r="P774" i="1"/>
  <c r="L774" i="1"/>
  <c r="B774" i="1"/>
  <c r="P773" i="1"/>
  <c r="L773" i="1"/>
  <c r="B773" i="1"/>
  <c r="P772" i="1"/>
  <c r="L772" i="1"/>
  <c r="B772" i="1"/>
  <c r="P771" i="1"/>
  <c r="L771" i="1"/>
  <c r="B771" i="1"/>
  <c r="P770" i="1"/>
  <c r="L770" i="1"/>
  <c r="B770" i="1"/>
  <c r="P769" i="1"/>
  <c r="L769" i="1"/>
  <c r="B769" i="1"/>
  <c r="P768" i="1"/>
  <c r="L768" i="1"/>
  <c r="B768" i="1"/>
  <c r="P767" i="1"/>
  <c r="L767" i="1"/>
  <c r="B767" i="1"/>
  <c r="P766" i="1"/>
  <c r="L766" i="1"/>
  <c r="B766" i="1"/>
  <c r="P765" i="1"/>
  <c r="L765" i="1"/>
  <c r="B765" i="1"/>
  <c r="P764" i="1"/>
  <c r="L764" i="1"/>
  <c r="B764" i="1"/>
  <c r="P763" i="1"/>
  <c r="L763" i="1"/>
  <c r="B763" i="1"/>
  <c r="P762" i="1"/>
  <c r="L762" i="1"/>
  <c r="B762" i="1"/>
  <c r="P761" i="1"/>
  <c r="L761" i="1"/>
  <c r="B761" i="1"/>
  <c r="P760" i="1"/>
  <c r="L760" i="1"/>
  <c r="B760" i="1"/>
  <c r="P759" i="1"/>
  <c r="L759" i="1"/>
  <c r="B759" i="1"/>
  <c r="P758" i="1"/>
  <c r="L758" i="1"/>
  <c r="B758" i="1"/>
  <c r="P757" i="1"/>
  <c r="L757" i="1"/>
  <c r="B757" i="1"/>
  <c r="P756" i="1"/>
  <c r="L756" i="1"/>
  <c r="B756" i="1"/>
  <c r="P755" i="1"/>
  <c r="L755" i="1"/>
  <c r="B755" i="1"/>
  <c r="P754" i="1"/>
  <c r="L754" i="1"/>
  <c r="B754" i="1"/>
  <c r="P753" i="1"/>
  <c r="L753" i="1"/>
  <c r="B753" i="1"/>
  <c r="P752" i="1"/>
  <c r="L752" i="1"/>
  <c r="B752" i="1"/>
  <c r="P751" i="1"/>
  <c r="L751" i="1"/>
  <c r="B751" i="1"/>
  <c r="P750" i="1"/>
  <c r="L750" i="1"/>
  <c r="B750" i="1"/>
  <c r="P749" i="1"/>
  <c r="L749" i="1"/>
  <c r="B749" i="1"/>
  <c r="P748" i="1"/>
  <c r="L748" i="1"/>
  <c r="B748" i="1"/>
  <c r="P747" i="1"/>
  <c r="L747" i="1"/>
  <c r="B747" i="1"/>
  <c r="P746" i="1"/>
  <c r="L746" i="1"/>
  <c r="B746" i="1"/>
  <c r="P745" i="1"/>
  <c r="L745" i="1"/>
  <c r="B745" i="1"/>
  <c r="P744" i="1"/>
  <c r="L744" i="1"/>
  <c r="B744" i="1"/>
  <c r="O743" i="1"/>
  <c r="P743" i="1" s="1"/>
  <c r="L743" i="1"/>
  <c r="B743" i="1"/>
  <c r="P742" i="1"/>
  <c r="L742" i="1"/>
  <c r="B742" i="1"/>
  <c r="P741" i="1"/>
  <c r="L741" i="1"/>
  <c r="B741" i="1"/>
  <c r="P740" i="1"/>
  <c r="L740" i="1"/>
  <c r="B740" i="1"/>
  <c r="P739" i="1"/>
  <c r="L739" i="1"/>
  <c r="B739" i="1"/>
  <c r="P738" i="1"/>
  <c r="L738" i="1"/>
  <c r="B738" i="1"/>
  <c r="P737" i="1"/>
  <c r="L737" i="1"/>
  <c r="B737" i="1"/>
  <c r="P736" i="1"/>
  <c r="L736" i="1"/>
  <c r="B736" i="1"/>
  <c r="P735" i="1"/>
  <c r="L735" i="1"/>
  <c r="B735" i="1"/>
  <c r="P734" i="1"/>
  <c r="L734" i="1"/>
  <c r="B734" i="1"/>
  <c r="P733" i="1"/>
  <c r="L733" i="1"/>
  <c r="B733" i="1"/>
  <c r="P732" i="1"/>
  <c r="L732" i="1"/>
  <c r="B732" i="1"/>
  <c r="P731" i="1"/>
  <c r="L731" i="1"/>
  <c r="B731" i="1"/>
  <c r="P730" i="1"/>
  <c r="L730" i="1"/>
  <c r="B730" i="1"/>
  <c r="P729" i="1"/>
  <c r="L729" i="1"/>
  <c r="B729" i="1"/>
  <c r="P728" i="1"/>
  <c r="L728" i="1"/>
  <c r="B728" i="1"/>
  <c r="P727" i="1"/>
  <c r="L727" i="1"/>
  <c r="B727" i="1"/>
  <c r="P726" i="1"/>
  <c r="L726" i="1"/>
  <c r="B726" i="1"/>
  <c r="P725" i="1"/>
  <c r="L725" i="1"/>
  <c r="B725" i="1"/>
  <c r="P724" i="1"/>
  <c r="L724" i="1"/>
  <c r="B724" i="1"/>
  <c r="P723" i="1"/>
  <c r="L723" i="1"/>
  <c r="B723" i="1"/>
  <c r="P722" i="1"/>
  <c r="L722" i="1"/>
  <c r="B722" i="1"/>
  <c r="P721" i="1"/>
  <c r="L721" i="1"/>
  <c r="B721" i="1"/>
  <c r="P720" i="1"/>
  <c r="L720" i="1"/>
  <c r="B720" i="1"/>
  <c r="P719" i="1"/>
  <c r="L719" i="1"/>
  <c r="B719" i="1"/>
  <c r="P718" i="1"/>
  <c r="L718" i="1"/>
  <c r="B718" i="1"/>
  <c r="P717" i="1"/>
  <c r="L717" i="1"/>
  <c r="B717" i="1"/>
  <c r="P716" i="1"/>
  <c r="L716" i="1"/>
  <c r="B716" i="1"/>
  <c r="P715" i="1"/>
  <c r="L715" i="1"/>
  <c r="B715" i="1"/>
  <c r="P714" i="1"/>
  <c r="L714" i="1"/>
  <c r="B714" i="1"/>
  <c r="P713" i="1"/>
  <c r="L713" i="1"/>
  <c r="B713" i="1"/>
  <c r="P712" i="1"/>
  <c r="L712" i="1"/>
  <c r="B712" i="1"/>
  <c r="P711" i="1"/>
  <c r="L711" i="1"/>
  <c r="B711" i="1"/>
  <c r="P710" i="1"/>
  <c r="L710" i="1"/>
  <c r="B710" i="1"/>
  <c r="P709" i="1"/>
  <c r="L709" i="1"/>
  <c r="B709" i="1"/>
  <c r="P708" i="1"/>
  <c r="L708" i="1"/>
  <c r="B708" i="1"/>
  <c r="P707" i="1"/>
  <c r="L707" i="1"/>
  <c r="B707" i="1"/>
  <c r="P706" i="1"/>
  <c r="L706" i="1"/>
  <c r="B706" i="1"/>
  <c r="P705" i="1"/>
  <c r="L705" i="1"/>
  <c r="B705" i="1"/>
  <c r="P704" i="1"/>
  <c r="L704" i="1"/>
  <c r="B704" i="1"/>
  <c r="P703" i="1"/>
  <c r="L703" i="1"/>
  <c r="B703" i="1"/>
  <c r="P702" i="1"/>
  <c r="L702" i="1"/>
  <c r="B702" i="1"/>
  <c r="P701" i="1"/>
  <c r="L701" i="1"/>
  <c r="B701" i="1"/>
  <c r="P700" i="1"/>
  <c r="L700" i="1"/>
  <c r="B700" i="1"/>
  <c r="P699" i="1"/>
  <c r="L699" i="1"/>
  <c r="B699" i="1"/>
  <c r="P698" i="1"/>
  <c r="L698" i="1"/>
  <c r="B698" i="1"/>
  <c r="P697" i="1"/>
  <c r="L697" i="1"/>
  <c r="B697" i="1"/>
  <c r="P696" i="1"/>
  <c r="L696" i="1"/>
  <c r="B696" i="1"/>
  <c r="P695" i="1"/>
  <c r="L695" i="1"/>
  <c r="B695" i="1"/>
  <c r="P694" i="1"/>
  <c r="L694" i="1"/>
  <c r="B694" i="1"/>
  <c r="P693" i="1"/>
  <c r="L693" i="1"/>
  <c r="B693" i="1"/>
  <c r="P692" i="1"/>
  <c r="L692" i="1"/>
  <c r="B692" i="1"/>
  <c r="P691" i="1"/>
  <c r="L691" i="1"/>
  <c r="B691" i="1"/>
  <c r="P690" i="1"/>
  <c r="L690" i="1"/>
  <c r="B690" i="1"/>
  <c r="P689" i="1"/>
  <c r="L689" i="1"/>
  <c r="B689" i="1"/>
  <c r="P688" i="1"/>
  <c r="L688" i="1"/>
  <c r="B688" i="1"/>
  <c r="P687" i="1"/>
  <c r="L687" i="1"/>
  <c r="B687" i="1"/>
  <c r="P686" i="1"/>
  <c r="L686" i="1"/>
  <c r="B686" i="1"/>
  <c r="P685" i="1"/>
  <c r="L685" i="1"/>
  <c r="B685" i="1"/>
  <c r="P684" i="1"/>
  <c r="L684" i="1"/>
  <c r="B684" i="1"/>
  <c r="P683" i="1"/>
  <c r="L683" i="1"/>
  <c r="B683" i="1"/>
  <c r="P682" i="1"/>
  <c r="L682" i="1"/>
  <c r="B682" i="1"/>
  <c r="P681" i="1"/>
  <c r="L681" i="1"/>
  <c r="B681" i="1"/>
  <c r="P680" i="1"/>
  <c r="L680" i="1"/>
  <c r="B680" i="1"/>
  <c r="P679" i="1"/>
  <c r="L679" i="1"/>
  <c r="B679" i="1"/>
  <c r="P678" i="1"/>
  <c r="L678" i="1"/>
  <c r="B678" i="1"/>
  <c r="P677" i="1"/>
  <c r="L677" i="1"/>
  <c r="B677" i="1"/>
  <c r="P676" i="1"/>
  <c r="L676" i="1"/>
  <c r="B676" i="1"/>
  <c r="P675" i="1"/>
  <c r="L675" i="1"/>
  <c r="B675" i="1"/>
  <c r="P674" i="1"/>
  <c r="L674" i="1"/>
  <c r="B674" i="1"/>
  <c r="P673" i="1"/>
  <c r="L673" i="1"/>
  <c r="B673" i="1"/>
  <c r="P672" i="1"/>
  <c r="L672" i="1"/>
  <c r="B672" i="1"/>
  <c r="P671" i="1"/>
  <c r="L671" i="1"/>
  <c r="B671" i="1"/>
  <c r="P670" i="1"/>
  <c r="L670" i="1"/>
  <c r="B670" i="1"/>
  <c r="P669" i="1"/>
  <c r="L669" i="1"/>
  <c r="B669" i="1"/>
  <c r="P668" i="1"/>
  <c r="L668" i="1"/>
  <c r="B668" i="1"/>
  <c r="P667" i="1"/>
  <c r="L667" i="1"/>
  <c r="B667" i="1"/>
  <c r="P666" i="1"/>
  <c r="L666" i="1"/>
  <c r="B666" i="1"/>
  <c r="P665" i="1"/>
  <c r="L665" i="1"/>
  <c r="B665" i="1"/>
  <c r="P664" i="1"/>
  <c r="L664" i="1"/>
  <c r="B664" i="1"/>
  <c r="P663" i="1"/>
  <c r="L663" i="1"/>
  <c r="B663" i="1"/>
  <c r="P662" i="1"/>
  <c r="L662" i="1"/>
  <c r="B662" i="1"/>
  <c r="P661" i="1"/>
  <c r="L661" i="1"/>
  <c r="B661" i="1"/>
  <c r="P660" i="1"/>
  <c r="L660" i="1"/>
  <c r="B660" i="1"/>
  <c r="P659" i="1"/>
  <c r="L659" i="1"/>
  <c r="B659" i="1"/>
  <c r="P658" i="1"/>
  <c r="L658" i="1"/>
  <c r="B658" i="1"/>
  <c r="P657" i="1"/>
  <c r="L657" i="1"/>
  <c r="B657" i="1"/>
  <c r="P656" i="1"/>
  <c r="L656" i="1"/>
  <c r="B656" i="1"/>
  <c r="P655" i="1"/>
  <c r="L655" i="1"/>
  <c r="B655" i="1"/>
  <c r="P654" i="1"/>
  <c r="L654" i="1"/>
  <c r="B654" i="1"/>
  <c r="P653" i="1"/>
  <c r="L653" i="1"/>
  <c r="B653" i="1"/>
  <c r="P652" i="1"/>
  <c r="L652" i="1"/>
  <c r="B652" i="1"/>
  <c r="P651" i="1"/>
  <c r="L651" i="1"/>
  <c r="B651" i="1"/>
  <c r="P650" i="1"/>
  <c r="L650" i="1"/>
  <c r="B650" i="1"/>
  <c r="P649" i="1"/>
  <c r="L649" i="1"/>
  <c r="B649" i="1"/>
  <c r="P648" i="1"/>
  <c r="L648" i="1"/>
  <c r="B648" i="1"/>
  <c r="P647" i="1"/>
  <c r="L647" i="1"/>
  <c r="B647" i="1"/>
  <c r="P646" i="1"/>
  <c r="L646" i="1"/>
  <c r="B646" i="1"/>
  <c r="P645" i="1"/>
  <c r="L645" i="1"/>
  <c r="B645" i="1"/>
  <c r="P644" i="1"/>
  <c r="L644" i="1"/>
  <c r="B644" i="1"/>
  <c r="O643" i="1"/>
  <c r="P643" i="1" s="1"/>
  <c r="L643" i="1"/>
  <c r="B643" i="1"/>
  <c r="P642" i="1"/>
  <c r="L642" i="1"/>
  <c r="B642" i="1"/>
  <c r="O641" i="1"/>
  <c r="P641" i="1" s="1"/>
  <c r="L641" i="1"/>
  <c r="B641" i="1"/>
  <c r="P640" i="1"/>
  <c r="L640" i="1"/>
  <c r="B640" i="1"/>
  <c r="O639" i="1"/>
  <c r="P639" i="1" s="1"/>
  <c r="L639" i="1"/>
  <c r="B639" i="1"/>
  <c r="P638" i="1"/>
  <c r="L638" i="1"/>
  <c r="B638" i="1"/>
  <c r="P637" i="1"/>
  <c r="O637" i="1"/>
  <c r="L637" i="1"/>
  <c r="B637" i="1"/>
  <c r="P636" i="1"/>
  <c r="L636" i="1"/>
  <c r="B636" i="1"/>
  <c r="O635" i="1"/>
  <c r="P635" i="1" s="1"/>
  <c r="L635" i="1"/>
  <c r="B635" i="1"/>
  <c r="P634" i="1"/>
  <c r="L634" i="1"/>
  <c r="B634" i="1"/>
  <c r="P633" i="1"/>
  <c r="L633" i="1"/>
  <c r="B633" i="1"/>
  <c r="P632" i="1"/>
  <c r="L632" i="1"/>
  <c r="B632" i="1"/>
  <c r="P631" i="1"/>
  <c r="L631" i="1"/>
  <c r="B631" i="1"/>
  <c r="P630" i="1"/>
  <c r="L630" i="1"/>
  <c r="B630" i="1"/>
  <c r="P629" i="1"/>
  <c r="L629" i="1"/>
  <c r="B629" i="1"/>
  <c r="P628" i="1"/>
  <c r="L628" i="1"/>
  <c r="B628" i="1"/>
  <c r="O627" i="1"/>
  <c r="P627" i="1" s="1"/>
  <c r="L627" i="1"/>
  <c r="B627" i="1"/>
  <c r="P626" i="1"/>
  <c r="L626" i="1"/>
  <c r="B626" i="1"/>
  <c r="O625" i="1"/>
  <c r="P625" i="1" s="1"/>
  <c r="L625" i="1"/>
  <c r="B625" i="1"/>
  <c r="O624" i="1"/>
  <c r="P624" i="1" s="1"/>
  <c r="L624" i="1"/>
  <c r="B624" i="1"/>
  <c r="O623" i="1"/>
  <c r="O622" i="1" s="1"/>
  <c r="P622" i="1" s="1"/>
  <c r="L623" i="1"/>
  <c r="B623" i="1"/>
  <c r="L622" i="1"/>
  <c r="B622" i="1"/>
  <c r="O621" i="1"/>
  <c r="P621" i="1" s="1"/>
  <c r="L621" i="1"/>
  <c r="B621" i="1"/>
  <c r="L620" i="1"/>
  <c r="B620" i="1"/>
  <c r="O619" i="1"/>
  <c r="P619" i="1" s="1"/>
  <c r="L619" i="1"/>
  <c r="B619" i="1"/>
  <c r="O618" i="1"/>
  <c r="P618" i="1" s="1"/>
  <c r="L618" i="1"/>
  <c r="B618" i="1"/>
  <c r="O617" i="1"/>
  <c r="P617" i="1" s="1"/>
  <c r="L617" i="1"/>
  <c r="B617" i="1"/>
  <c r="L616" i="1"/>
  <c r="B616" i="1"/>
  <c r="O615" i="1"/>
  <c r="O614" i="1" s="1"/>
  <c r="P614" i="1" s="1"/>
  <c r="L615" i="1"/>
  <c r="B615" i="1"/>
  <c r="L614" i="1"/>
  <c r="B614" i="1"/>
  <c r="O613" i="1"/>
  <c r="P613" i="1" s="1"/>
  <c r="L613" i="1"/>
  <c r="B613" i="1"/>
  <c r="L612" i="1"/>
  <c r="B612" i="1"/>
  <c r="O611" i="1"/>
  <c r="P611" i="1" s="1"/>
  <c r="L611" i="1"/>
  <c r="B611" i="1"/>
  <c r="L610" i="1"/>
  <c r="B610" i="1"/>
  <c r="O609" i="1"/>
  <c r="P609" i="1" s="1"/>
  <c r="L609" i="1"/>
  <c r="B609" i="1"/>
  <c r="L608" i="1"/>
  <c r="B608" i="1"/>
  <c r="O607" i="1"/>
  <c r="P607" i="1" s="1"/>
  <c r="L607" i="1"/>
  <c r="B607" i="1"/>
  <c r="L606" i="1"/>
  <c r="B606" i="1"/>
  <c r="P605" i="1"/>
  <c r="L605" i="1"/>
  <c r="B605" i="1"/>
  <c r="P604" i="1"/>
  <c r="L604" i="1"/>
  <c r="B604" i="1"/>
  <c r="P603" i="1"/>
  <c r="L603" i="1"/>
  <c r="B603" i="1"/>
  <c r="P602" i="1"/>
  <c r="L602" i="1"/>
  <c r="B602" i="1"/>
  <c r="P601" i="1"/>
  <c r="L601" i="1"/>
  <c r="B601" i="1"/>
  <c r="P600" i="1"/>
  <c r="L600" i="1"/>
  <c r="B600" i="1"/>
  <c r="O606" i="1" l="1"/>
  <c r="P606" i="1" s="1"/>
  <c r="O616" i="1"/>
  <c r="P616" i="1" s="1"/>
  <c r="O608" i="1"/>
  <c r="P608" i="1" s="1"/>
  <c r="O610" i="1"/>
  <c r="P610" i="1" s="1"/>
  <c r="O612" i="1"/>
  <c r="P612" i="1" s="1"/>
  <c r="O620" i="1"/>
  <c r="P620" i="1" s="1"/>
  <c r="P615" i="1"/>
  <c r="P623" i="1"/>
  <c r="L599" i="1" l="1"/>
  <c r="B599" i="1"/>
  <c r="L598" i="1"/>
  <c r="B598" i="1"/>
  <c r="L597" i="1"/>
  <c r="B597" i="1"/>
  <c r="L596" i="1"/>
  <c r="B596" i="1"/>
  <c r="L595" i="1"/>
  <c r="B595" i="1"/>
  <c r="L594" i="1"/>
  <c r="B594" i="1"/>
  <c r="L593" i="1"/>
  <c r="B593" i="1"/>
  <c r="L592" i="1"/>
  <c r="B592" i="1"/>
  <c r="L591" i="1"/>
  <c r="B591" i="1"/>
  <c r="L590" i="1"/>
  <c r="B590" i="1"/>
  <c r="L589" i="1"/>
  <c r="B589" i="1"/>
  <c r="L588" i="1"/>
  <c r="B588" i="1"/>
  <c r="L587" i="1"/>
  <c r="B587" i="1"/>
  <c r="L586" i="1"/>
  <c r="B586" i="1"/>
  <c r="L585" i="1"/>
  <c r="B585" i="1"/>
  <c r="L584" i="1"/>
  <c r="B584" i="1"/>
  <c r="L583" i="1"/>
  <c r="B583" i="1"/>
  <c r="L582" i="1"/>
  <c r="B582" i="1"/>
  <c r="L581" i="1"/>
  <c r="B581" i="1"/>
  <c r="L580" i="1"/>
  <c r="B580" i="1"/>
  <c r="L579" i="1"/>
  <c r="B579" i="1"/>
  <c r="L578" i="1"/>
  <c r="B578" i="1"/>
  <c r="L577" i="1"/>
  <c r="B577" i="1"/>
  <c r="L576" i="1"/>
  <c r="B576" i="1"/>
  <c r="L575" i="1"/>
  <c r="B575" i="1"/>
  <c r="L574" i="1"/>
  <c r="B574" i="1"/>
  <c r="L573" i="1"/>
  <c r="B573" i="1"/>
  <c r="L572" i="1"/>
  <c r="B572" i="1"/>
  <c r="L571" i="1"/>
  <c r="B571" i="1"/>
  <c r="L570" i="1"/>
  <c r="B570" i="1"/>
  <c r="L569" i="1"/>
  <c r="B569" i="1"/>
  <c r="L568" i="1"/>
  <c r="B568" i="1"/>
  <c r="L567" i="1"/>
  <c r="B567" i="1"/>
  <c r="L566" i="1"/>
  <c r="B566" i="1"/>
  <c r="L565" i="1"/>
  <c r="B565" i="1"/>
  <c r="L564" i="1"/>
  <c r="B564" i="1"/>
  <c r="L563" i="1"/>
  <c r="B563" i="1"/>
  <c r="L562" i="1"/>
  <c r="B562" i="1"/>
  <c r="L561" i="1"/>
  <c r="B561" i="1"/>
  <c r="L560" i="1"/>
  <c r="B560" i="1"/>
  <c r="L559" i="1"/>
  <c r="B559" i="1"/>
  <c r="L558" i="1"/>
  <c r="B558" i="1"/>
  <c r="L557" i="1"/>
  <c r="B557" i="1"/>
  <c r="L556" i="1"/>
  <c r="B556" i="1"/>
  <c r="L555" i="1"/>
  <c r="B555" i="1"/>
  <c r="L554" i="1"/>
  <c r="B554" i="1"/>
  <c r="L553" i="1"/>
  <c r="B553" i="1"/>
  <c r="L552" i="1"/>
  <c r="B552" i="1"/>
  <c r="L551" i="1"/>
  <c r="B551" i="1"/>
  <c r="L550" i="1"/>
  <c r="B550" i="1"/>
  <c r="L549" i="1"/>
  <c r="B549" i="1"/>
  <c r="L548" i="1"/>
  <c r="B548" i="1"/>
  <c r="L547" i="1"/>
  <c r="B547" i="1"/>
  <c r="L546" i="1"/>
  <c r="B546" i="1"/>
  <c r="L545" i="1"/>
  <c r="B545" i="1"/>
  <c r="L544" i="1"/>
  <c r="B544" i="1"/>
  <c r="L543" i="1"/>
  <c r="B543" i="1"/>
  <c r="L542" i="1"/>
  <c r="B542" i="1"/>
  <c r="L541" i="1"/>
  <c r="B541" i="1"/>
  <c r="L540" i="1"/>
  <c r="B540" i="1"/>
  <c r="P539" i="1"/>
  <c r="O539" i="1"/>
  <c r="L539" i="1"/>
  <c r="B539" i="1"/>
  <c r="P538" i="1" l="1"/>
  <c r="O538" i="1"/>
  <c r="L538" i="1"/>
  <c r="B538" i="1"/>
  <c r="L537" i="1"/>
  <c r="B537" i="1"/>
  <c r="L536" i="1"/>
  <c r="B536" i="1"/>
  <c r="L535" i="1"/>
  <c r="B535" i="1"/>
  <c r="O534" i="1"/>
  <c r="L534" i="1"/>
  <c r="B534" i="1"/>
  <c r="O533" i="1"/>
  <c r="L533" i="1"/>
  <c r="B533" i="1"/>
  <c r="O532" i="1"/>
  <c r="L532" i="1"/>
  <c r="B532" i="1"/>
  <c r="P531" i="1"/>
  <c r="O531" i="1"/>
  <c r="L531" i="1"/>
  <c r="B531" i="1"/>
  <c r="L530" i="1"/>
  <c r="B530" i="1"/>
  <c r="P529" i="1"/>
  <c r="L529" i="1"/>
  <c r="B529" i="1"/>
  <c r="P528" i="1"/>
  <c r="O528" i="1"/>
  <c r="L528" i="1"/>
  <c r="B528" i="1"/>
  <c r="P527" i="1"/>
  <c r="O527" i="1"/>
  <c r="L527" i="1"/>
  <c r="B527" i="1"/>
  <c r="P526" i="1"/>
  <c r="L526" i="1"/>
  <c r="B526" i="1"/>
  <c r="L525" i="1"/>
  <c r="B525" i="1"/>
  <c r="L524" i="1"/>
  <c r="B524" i="1"/>
  <c r="L523" i="1"/>
  <c r="B523" i="1"/>
  <c r="L522" i="1"/>
  <c r="B522" i="1"/>
  <c r="L521" i="1"/>
  <c r="B521" i="1"/>
  <c r="L520" i="1"/>
  <c r="B520" i="1"/>
  <c r="L519" i="1"/>
  <c r="B519" i="1"/>
  <c r="L518" i="1"/>
  <c r="B518" i="1"/>
  <c r="L517" i="1"/>
  <c r="B517" i="1"/>
  <c r="P516" i="1"/>
  <c r="O516" i="1"/>
  <c r="L516" i="1"/>
  <c r="B516" i="1"/>
  <c r="P515" i="1"/>
  <c r="O515" i="1"/>
  <c r="L515" i="1"/>
  <c r="B515" i="1"/>
  <c r="L514" i="1"/>
  <c r="B514" i="1"/>
  <c r="L513" i="1"/>
  <c r="B513" i="1"/>
  <c r="O512" i="1"/>
  <c r="L512" i="1"/>
  <c r="B512" i="1"/>
  <c r="L511" i="1"/>
  <c r="B511" i="1"/>
  <c r="L510" i="1"/>
  <c r="B510" i="1"/>
  <c r="P509" i="1"/>
  <c r="L509" i="1"/>
  <c r="B509" i="1"/>
  <c r="O508" i="1"/>
  <c r="L508" i="1"/>
  <c r="B508" i="1"/>
  <c r="L507" i="1" l="1"/>
  <c r="B507" i="1"/>
  <c r="L506" i="1"/>
  <c r="B506" i="1"/>
  <c r="L505" i="1"/>
  <c r="B505" i="1"/>
  <c r="L504" i="1"/>
  <c r="B504" i="1"/>
  <c r="L503" i="1"/>
  <c r="B503" i="1"/>
  <c r="L502" i="1"/>
  <c r="B502" i="1"/>
  <c r="L501" i="1"/>
  <c r="B501" i="1"/>
  <c r="L500" i="1"/>
  <c r="B500" i="1"/>
  <c r="L499" i="1"/>
  <c r="B499" i="1"/>
  <c r="L498" i="1"/>
  <c r="B498" i="1"/>
  <c r="L497" i="1"/>
  <c r="B497" i="1"/>
  <c r="L496" i="1"/>
  <c r="B496" i="1"/>
  <c r="L495" i="1"/>
  <c r="B495" i="1"/>
  <c r="L494" i="1"/>
  <c r="B494" i="1"/>
  <c r="L493" i="1"/>
  <c r="B493" i="1"/>
  <c r="L492" i="1"/>
  <c r="B492" i="1"/>
  <c r="L491" i="1"/>
  <c r="B491" i="1"/>
  <c r="L490" i="1"/>
  <c r="B490" i="1"/>
  <c r="L489" i="1"/>
  <c r="B489" i="1"/>
  <c r="L488" i="1"/>
  <c r="B488" i="1"/>
  <c r="L487" i="1"/>
  <c r="B487" i="1"/>
  <c r="L486" i="1"/>
  <c r="B486" i="1"/>
  <c r="L485" i="1"/>
  <c r="B485" i="1"/>
  <c r="L484" i="1"/>
  <c r="B484" i="1"/>
  <c r="L483" i="1"/>
  <c r="B483" i="1"/>
  <c r="L482" i="1"/>
  <c r="B482" i="1"/>
  <c r="L481" i="1"/>
  <c r="B481" i="1"/>
  <c r="L480" i="1"/>
  <c r="B480" i="1"/>
  <c r="L479" i="1"/>
  <c r="B479" i="1"/>
  <c r="L478" i="1"/>
  <c r="B478" i="1"/>
  <c r="L477" i="1"/>
  <c r="B477" i="1"/>
  <c r="L476" i="1"/>
  <c r="B476" i="1"/>
  <c r="L475" i="1"/>
  <c r="B475" i="1"/>
  <c r="L474" i="1"/>
  <c r="B474" i="1"/>
  <c r="L473" i="1"/>
  <c r="B473" i="1"/>
  <c r="L472" i="1"/>
  <c r="B472" i="1"/>
  <c r="L471" i="1"/>
  <c r="B471" i="1"/>
  <c r="L470" i="1"/>
  <c r="B470" i="1"/>
  <c r="L469" i="1"/>
  <c r="B469" i="1"/>
  <c r="L468" i="1"/>
  <c r="B468" i="1"/>
  <c r="L467" i="1"/>
  <c r="B467" i="1"/>
  <c r="L466" i="1"/>
  <c r="B466" i="1"/>
  <c r="L465" i="1"/>
  <c r="B465" i="1"/>
  <c r="L464" i="1"/>
  <c r="B464" i="1"/>
  <c r="L463" i="1"/>
  <c r="B463" i="1"/>
  <c r="L462" i="1"/>
  <c r="B462" i="1"/>
  <c r="L461" i="1"/>
  <c r="B461" i="1"/>
  <c r="L460" i="1"/>
  <c r="B460" i="1"/>
  <c r="L459" i="1"/>
  <c r="B459" i="1"/>
  <c r="L458" i="1"/>
  <c r="B458" i="1"/>
  <c r="L457" i="1"/>
  <c r="B457" i="1"/>
  <c r="L456" i="1"/>
  <c r="B456" i="1"/>
  <c r="L455" i="1"/>
  <c r="B455" i="1"/>
  <c r="L454" i="1"/>
  <c r="B454" i="1"/>
  <c r="L453" i="1"/>
  <c r="B453" i="1"/>
  <c r="L452" i="1"/>
  <c r="B452" i="1"/>
  <c r="L451" i="1"/>
  <c r="B451" i="1"/>
  <c r="L450" i="1"/>
  <c r="B450" i="1"/>
  <c r="L449" i="1"/>
  <c r="B449" i="1"/>
  <c r="L448" i="1"/>
  <c r="B448" i="1"/>
  <c r="L447" i="1"/>
  <c r="B447" i="1"/>
  <c r="L446" i="1"/>
  <c r="B446" i="1"/>
  <c r="L445" i="1"/>
  <c r="B445" i="1"/>
  <c r="P219" i="1" l="1"/>
  <c r="L219" i="1"/>
  <c r="B219" i="1"/>
  <c r="P218" i="1"/>
  <c r="L218" i="1"/>
  <c r="B218" i="1"/>
  <c r="P217" i="1"/>
  <c r="L217" i="1"/>
  <c r="B217" i="1"/>
  <c r="P216" i="1"/>
  <c r="L216" i="1"/>
  <c r="B216" i="1"/>
  <c r="P215" i="1"/>
  <c r="L215" i="1"/>
  <c r="B215" i="1"/>
  <c r="P214" i="1"/>
  <c r="L214" i="1"/>
  <c r="B214" i="1"/>
  <c r="P213" i="1"/>
  <c r="L213" i="1"/>
  <c r="B213" i="1"/>
  <c r="P212" i="1"/>
  <c r="L212" i="1"/>
  <c r="B212" i="1"/>
  <c r="P211" i="1"/>
  <c r="L211" i="1"/>
  <c r="B211" i="1"/>
  <c r="P210" i="1"/>
  <c r="L210" i="1"/>
  <c r="B210" i="1"/>
  <c r="P209" i="1"/>
  <c r="L209" i="1"/>
  <c r="B209" i="1"/>
  <c r="P208" i="1"/>
  <c r="L208" i="1"/>
  <c r="B208" i="1"/>
  <c r="P207" i="1"/>
  <c r="L207" i="1"/>
  <c r="B207" i="1"/>
  <c r="P206" i="1"/>
  <c r="L206" i="1"/>
  <c r="B206" i="1"/>
  <c r="P205" i="1"/>
  <c r="L205" i="1"/>
  <c r="B205" i="1"/>
  <c r="P204" i="1"/>
  <c r="L204" i="1"/>
  <c r="B204" i="1"/>
  <c r="P203" i="1"/>
  <c r="L203" i="1"/>
  <c r="B203" i="1"/>
  <c r="P202" i="1"/>
  <c r="L202" i="1"/>
  <c r="B202" i="1"/>
  <c r="I232" i="1" l="1"/>
  <c r="P225" i="1"/>
  <c r="P226" i="1"/>
  <c r="P227" i="1"/>
  <c r="P228" i="1"/>
  <c r="P229" i="1"/>
  <c r="P230" i="1"/>
  <c r="P231" i="1"/>
  <c r="P232" i="1"/>
  <c r="P233" i="1"/>
  <c r="P224" i="1"/>
  <c r="I233" i="1"/>
  <c r="I229" i="1"/>
  <c r="I225" i="1"/>
  <c r="I226" i="1"/>
  <c r="I227" i="1"/>
  <c r="I228" i="1"/>
  <c r="I230" i="1"/>
  <c r="I231" i="1"/>
  <c r="I224" i="1"/>
  <c r="L444" i="1" l="1"/>
  <c r="L443" i="1"/>
  <c r="L442" i="1"/>
  <c r="O444" i="1"/>
  <c r="O443" i="1"/>
  <c r="B443" i="1"/>
  <c r="B444" i="1" s="1"/>
  <c r="B442" i="1"/>
  <c r="B135" i="1" l="1"/>
  <c r="L174" i="1" l="1"/>
  <c r="L173" i="1"/>
  <c r="L172" i="1"/>
  <c r="L171" i="1"/>
  <c r="L170" i="1"/>
  <c r="L169" i="1"/>
  <c r="L168" i="1"/>
  <c r="L167" i="1"/>
  <c r="L166" i="1"/>
  <c r="L165" i="1"/>
  <c r="L164" i="1"/>
  <c r="L163" i="1"/>
  <c r="L162" i="1"/>
  <c r="L161" i="1"/>
  <c r="L160" i="1"/>
  <c r="L159" i="1"/>
  <c r="L158" i="1"/>
  <c r="L157" i="1"/>
  <c r="L156" i="1"/>
  <c r="L155" i="1"/>
  <c r="L154" i="1"/>
  <c r="L153" i="1"/>
  <c r="L152" i="1"/>
  <c r="L151" i="1"/>
  <c r="L150" i="1"/>
  <c r="L149" i="1"/>
  <c r="L148" i="1"/>
  <c r="L147" i="1"/>
  <c r="L146" i="1"/>
  <c r="L145" i="1"/>
  <c r="O5" i="1" l="1"/>
  <c r="O416" i="1" l="1"/>
  <c r="O415" i="1"/>
  <c r="O414" i="1"/>
  <c r="O413" i="1"/>
  <c r="L441" i="1" l="1"/>
  <c r="L440" i="1"/>
  <c r="B440" i="1"/>
  <c r="B441" i="1" s="1"/>
  <c r="L439" i="1"/>
  <c r="B439" i="1"/>
  <c r="L438" i="1"/>
  <c r="B438" i="1"/>
  <c r="L437" i="1"/>
  <c r="B437" i="1"/>
  <c r="L436" i="1"/>
  <c r="B436" i="1"/>
  <c r="L435" i="1"/>
  <c r="B435" i="1"/>
  <c r="L434" i="1"/>
  <c r="B434" i="1"/>
  <c r="L433" i="1"/>
  <c r="B433" i="1"/>
  <c r="L432" i="1"/>
  <c r="L431" i="1"/>
  <c r="L430" i="1"/>
  <c r="L429" i="1"/>
  <c r="L428" i="1"/>
  <c r="L427" i="1"/>
  <c r="L426" i="1"/>
  <c r="L425" i="1"/>
  <c r="L424" i="1"/>
  <c r="L423" i="1"/>
  <c r="L422" i="1"/>
  <c r="L421" i="1"/>
  <c r="L420" i="1"/>
  <c r="L419" i="1"/>
  <c r="L418" i="1"/>
  <c r="L417" i="1"/>
  <c r="L416" i="1"/>
  <c r="L415" i="1"/>
  <c r="L414" i="1"/>
  <c r="L413" i="1"/>
  <c r="L412" i="1"/>
  <c r="L411" i="1"/>
  <c r="L410" i="1"/>
  <c r="L409" i="1"/>
  <c r="B409" i="1"/>
  <c r="L408" i="1"/>
  <c r="B408" i="1"/>
  <c r="L407" i="1"/>
  <c r="B407" i="1"/>
  <c r="L406" i="1"/>
  <c r="B406" i="1"/>
  <c r="L405" i="1"/>
  <c r="B405" i="1"/>
  <c r="L404" i="1"/>
  <c r="B404" i="1"/>
  <c r="L403" i="1"/>
  <c r="B403" i="1"/>
  <c r="L402" i="1"/>
  <c r="B402" i="1"/>
  <c r="L401" i="1"/>
  <c r="B401" i="1"/>
  <c r="L400" i="1"/>
  <c r="B400" i="1"/>
  <c r="L399" i="1"/>
  <c r="B399" i="1"/>
  <c r="L398" i="1"/>
  <c r="B398" i="1"/>
  <c r="L397" i="1"/>
  <c r="B397" i="1"/>
  <c r="L396" i="1"/>
  <c r="B396" i="1"/>
  <c r="L395" i="1"/>
  <c r="B395" i="1"/>
  <c r="L394" i="1"/>
  <c r="B394" i="1"/>
  <c r="L393" i="1"/>
  <c r="B393" i="1"/>
  <c r="L392" i="1"/>
  <c r="B392" i="1"/>
  <c r="L391" i="1"/>
  <c r="B391" i="1"/>
  <c r="L390" i="1"/>
  <c r="B390" i="1"/>
  <c r="L389" i="1"/>
  <c r="B389" i="1"/>
  <c r="L388" i="1"/>
  <c r="B388" i="1"/>
  <c r="L387" i="1"/>
  <c r="B387" i="1"/>
  <c r="L386" i="1"/>
  <c r="B386" i="1"/>
  <c r="L385" i="1"/>
  <c r="B385" i="1"/>
  <c r="L384" i="1"/>
  <c r="B384" i="1"/>
  <c r="L383" i="1"/>
  <c r="B383" i="1"/>
  <c r="L382" i="1"/>
  <c r="B382" i="1"/>
  <c r="L381" i="1"/>
  <c r="B381" i="1"/>
  <c r="L380" i="1"/>
  <c r="B380" i="1"/>
  <c r="L379" i="1"/>
  <c r="B379" i="1"/>
  <c r="L378" i="1"/>
  <c r="B378" i="1"/>
  <c r="L377" i="1"/>
  <c r="B377" i="1"/>
  <c r="O376" i="1"/>
  <c r="L376" i="1"/>
  <c r="B376" i="1"/>
  <c r="L375" i="1"/>
  <c r="B375" i="1"/>
  <c r="L374" i="1"/>
  <c r="B374" i="1"/>
  <c r="L373" i="1"/>
  <c r="B373" i="1"/>
  <c r="L372" i="1"/>
  <c r="B372" i="1"/>
  <c r="L371" i="1"/>
  <c r="B371" i="1"/>
  <c r="L370" i="1"/>
  <c r="B370" i="1"/>
  <c r="L369" i="1"/>
  <c r="B369" i="1"/>
  <c r="L368" i="1"/>
  <c r="B368" i="1"/>
  <c r="L367" i="1"/>
  <c r="B367" i="1"/>
  <c r="L366" i="1"/>
  <c r="B366" i="1"/>
  <c r="L365" i="1"/>
  <c r="B365" i="1"/>
  <c r="L364" i="1"/>
  <c r="B364" i="1"/>
  <c r="L363" i="1"/>
  <c r="B363" i="1"/>
  <c r="L362" i="1"/>
  <c r="B362" i="1"/>
  <c r="L361" i="1"/>
  <c r="B361" i="1"/>
  <c r="L360" i="1"/>
  <c r="B360" i="1"/>
  <c r="L359" i="1"/>
  <c r="B359" i="1"/>
  <c r="L358" i="1"/>
  <c r="B358" i="1"/>
  <c r="L357" i="1"/>
  <c r="B357" i="1"/>
  <c r="L356" i="1"/>
  <c r="B356" i="1"/>
  <c r="L355" i="1"/>
  <c r="B355" i="1"/>
  <c r="L354" i="1"/>
  <c r="B354" i="1"/>
  <c r="L353" i="1"/>
  <c r="B353" i="1"/>
  <c r="L352" i="1"/>
  <c r="B352" i="1"/>
  <c r="L351" i="1"/>
  <c r="B351" i="1"/>
  <c r="L350" i="1"/>
  <c r="B350" i="1"/>
  <c r="L349" i="1"/>
  <c r="B349" i="1"/>
  <c r="L348" i="1"/>
  <c r="B348" i="1"/>
  <c r="L347" i="1"/>
  <c r="B347" i="1"/>
  <c r="L346" i="1"/>
  <c r="B346" i="1"/>
  <c r="L345" i="1"/>
  <c r="B345" i="1"/>
  <c r="L344" i="1"/>
  <c r="B344" i="1"/>
  <c r="L343" i="1"/>
  <c r="B343" i="1"/>
  <c r="L342" i="1"/>
  <c r="B342" i="1"/>
  <c r="L341" i="1"/>
  <c r="B341" i="1"/>
  <c r="L340" i="1"/>
  <c r="B340" i="1"/>
  <c r="L339" i="1"/>
  <c r="B339" i="1"/>
  <c r="L338" i="1"/>
  <c r="B338" i="1"/>
  <c r="L337" i="1"/>
  <c r="B337" i="1"/>
  <c r="L336" i="1"/>
  <c r="B336" i="1"/>
  <c r="L335" i="1"/>
  <c r="B335" i="1"/>
  <c r="L334" i="1"/>
  <c r="B334" i="1"/>
  <c r="L333" i="1"/>
  <c r="B333" i="1"/>
  <c r="L332" i="1"/>
  <c r="B332" i="1"/>
  <c r="L331" i="1"/>
  <c r="B331" i="1"/>
  <c r="L330" i="1"/>
  <c r="B330" i="1"/>
  <c r="L329" i="1"/>
  <c r="B329" i="1"/>
  <c r="L328" i="1"/>
  <c r="B328" i="1"/>
  <c r="L327" i="1"/>
  <c r="B327" i="1"/>
  <c r="L326" i="1"/>
  <c r="B326" i="1"/>
  <c r="L325" i="1"/>
  <c r="B325" i="1"/>
  <c r="L324" i="1"/>
  <c r="B324" i="1"/>
  <c r="L323" i="1"/>
  <c r="B323" i="1"/>
  <c r="L322" i="1"/>
  <c r="B322" i="1"/>
  <c r="L321" i="1"/>
  <c r="B321" i="1"/>
  <c r="L320" i="1"/>
  <c r="B320" i="1"/>
  <c r="L319" i="1"/>
  <c r="B319" i="1"/>
  <c r="L318" i="1"/>
  <c r="B318" i="1"/>
  <c r="L317" i="1"/>
  <c r="B317" i="1"/>
  <c r="L316" i="1"/>
  <c r="B316" i="1"/>
  <c r="L315" i="1"/>
  <c r="B315" i="1"/>
  <c r="L314" i="1"/>
  <c r="B314" i="1"/>
  <c r="L313" i="1"/>
  <c r="B313" i="1"/>
  <c r="L312" i="1"/>
  <c r="B312" i="1"/>
  <c r="L311" i="1"/>
  <c r="B311" i="1"/>
  <c r="L310" i="1"/>
  <c r="B310" i="1"/>
  <c r="L309" i="1"/>
  <c r="B309" i="1"/>
  <c r="L308" i="1"/>
  <c r="B308" i="1"/>
  <c r="L307" i="1"/>
  <c r="B307" i="1"/>
  <c r="L306" i="1"/>
  <c r="B306" i="1"/>
  <c r="L305" i="1"/>
  <c r="B305" i="1"/>
  <c r="L304" i="1"/>
  <c r="B304" i="1"/>
  <c r="L303" i="1"/>
  <c r="B303" i="1"/>
  <c r="L302" i="1"/>
  <c r="B302" i="1"/>
  <c r="L301" i="1"/>
  <c r="B301" i="1"/>
  <c r="L300" i="1"/>
  <c r="B300" i="1"/>
  <c r="L299" i="1"/>
  <c r="B299" i="1"/>
  <c r="L298" i="1"/>
  <c r="B298" i="1"/>
  <c r="L297" i="1"/>
  <c r="B297" i="1"/>
  <c r="L296" i="1"/>
  <c r="B296" i="1"/>
  <c r="L295" i="1"/>
  <c r="B295" i="1"/>
  <c r="L294" i="1"/>
  <c r="B294" i="1"/>
  <c r="L293" i="1"/>
  <c r="B293" i="1"/>
  <c r="L292" i="1"/>
  <c r="B292" i="1"/>
  <c r="L291" i="1"/>
  <c r="B291" i="1"/>
  <c r="L290" i="1"/>
  <c r="B290" i="1"/>
  <c r="L289" i="1"/>
  <c r="B289" i="1"/>
  <c r="L288" i="1"/>
  <c r="B288" i="1"/>
  <c r="L287" i="1"/>
  <c r="B287" i="1"/>
  <c r="L286" i="1"/>
  <c r="B286" i="1"/>
  <c r="L285" i="1"/>
  <c r="B285" i="1"/>
  <c r="L284" i="1"/>
  <c r="B284" i="1"/>
  <c r="L283" i="1"/>
  <c r="B283" i="1"/>
  <c r="L282" i="1"/>
  <c r="B282" i="1"/>
  <c r="L281" i="1"/>
  <c r="B281" i="1"/>
  <c r="L280" i="1"/>
  <c r="B280" i="1"/>
  <c r="L279" i="1"/>
  <c r="B279" i="1"/>
  <c r="L278" i="1"/>
  <c r="B278" i="1"/>
  <c r="L277" i="1"/>
  <c r="B277" i="1"/>
  <c r="L276" i="1"/>
  <c r="B276" i="1"/>
  <c r="L275" i="1"/>
  <c r="B275" i="1"/>
  <c r="L274" i="1"/>
  <c r="B274" i="1"/>
  <c r="L273" i="1"/>
  <c r="B273" i="1"/>
  <c r="L272" i="1"/>
  <c r="B272" i="1"/>
  <c r="L271" i="1"/>
  <c r="B271" i="1"/>
  <c r="L270" i="1"/>
  <c r="B270" i="1"/>
  <c r="L269" i="1"/>
  <c r="B269" i="1"/>
  <c r="L268" i="1"/>
  <c r="B268" i="1"/>
  <c r="L267" i="1"/>
  <c r="B267" i="1"/>
  <c r="L266" i="1"/>
  <c r="B266" i="1"/>
  <c r="L265" i="1"/>
  <c r="B265" i="1"/>
  <c r="L264" i="1"/>
  <c r="B264" i="1"/>
  <c r="L263" i="1"/>
  <c r="B263" i="1"/>
  <c r="L262" i="1"/>
  <c r="B262" i="1"/>
  <c r="L261" i="1"/>
  <c r="B261" i="1"/>
  <c r="L260" i="1"/>
  <c r="B260" i="1"/>
  <c r="L259" i="1"/>
  <c r="B259" i="1"/>
  <c r="L258" i="1" l="1"/>
  <c r="L257" i="1"/>
  <c r="L256" i="1"/>
  <c r="L255" i="1"/>
  <c r="L254" i="1"/>
  <c r="L253" i="1"/>
  <c r="L252" i="1"/>
  <c r="L251" i="1"/>
  <c r="L250" i="1"/>
  <c r="L249" i="1"/>
  <c r="L248" i="1"/>
  <c r="L247" i="1"/>
  <c r="L246" i="1"/>
  <c r="L245" i="1"/>
  <c r="L244" i="1"/>
  <c r="L243" i="1"/>
  <c r="L242" i="1"/>
  <c r="L241" i="1"/>
  <c r="L240" i="1"/>
  <c r="L239" i="1"/>
  <c r="L238" i="1"/>
  <c r="L237" i="1"/>
  <c r="L236" i="1"/>
  <c r="L235" i="1"/>
  <c r="L234" i="1"/>
  <c r="B258" i="1" l="1"/>
  <c r="B257" i="1"/>
  <c r="B256" i="1"/>
  <c r="B255" i="1"/>
  <c r="B254" i="1"/>
  <c r="B253" i="1"/>
  <c r="B252" i="1"/>
  <c r="B251" i="1"/>
  <c r="B250" i="1"/>
  <c r="B249" i="1"/>
  <c r="B248" i="1"/>
  <c r="B247" i="1"/>
  <c r="B246" i="1"/>
  <c r="B245" i="1"/>
  <c r="B244" i="1"/>
  <c r="B243" i="1"/>
  <c r="B242" i="1"/>
  <c r="B241" i="1"/>
  <c r="B240" i="1"/>
  <c r="B239" i="1"/>
  <c r="B238" i="1"/>
  <c r="B237" i="1"/>
  <c r="B236" i="1"/>
  <c r="B235" i="1"/>
  <c r="B234" i="1"/>
  <c r="T224" i="1" l="1"/>
  <c r="T225" i="1" s="1"/>
  <c r="T226" i="1" s="1"/>
  <c r="T227" i="1" s="1"/>
  <c r="T228" i="1" s="1"/>
  <c r="T229" i="1" s="1"/>
  <c r="T230" i="1" s="1"/>
  <c r="T231" i="1" s="1"/>
  <c r="T232" i="1" s="1"/>
  <c r="T233" i="1" s="1"/>
  <c r="S224" i="1"/>
  <c r="S225" i="1" s="1"/>
  <c r="S226" i="1" s="1"/>
  <c r="S227" i="1" s="1"/>
  <c r="S228" i="1" s="1"/>
  <c r="S229" i="1" s="1"/>
  <c r="S230" i="1" s="1"/>
  <c r="S231" i="1" s="1"/>
  <c r="S232" i="1" s="1"/>
  <c r="S233" i="1" s="1"/>
  <c r="L233" i="1"/>
  <c r="L232" i="1"/>
  <c r="L231" i="1"/>
  <c r="L230" i="1"/>
  <c r="L229" i="1"/>
  <c r="L228" i="1"/>
  <c r="L227" i="1"/>
  <c r="L226" i="1"/>
  <c r="L225" i="1"/>
  <c r="L224" i="1"/>
  <c r="L223" i="1"/>
  <c r="L222" i="1"/>
  <c r="L221" i="1"/>
  <c r="L220" i="1"/>
  <c r="L201" i="1"/>
  <c r="B233" i="1"/>
  <c r="B232" i="1"/>
  <c r="B231" i="1"/>
  <c r="B230" i="1"/>
  <c r="B229" i="1"/>
  <c r="B228" i="1"/>
  <c r="B227" i="1"/>
  <c r="B226" i="1"/>
  <c r="B225" i="1"/>
  <c r="B224" i="1"/>
  <c r="S234" i="1" l="1"/>
  <c r="S235" i="1" s="1"/>
  <c r="S236" i="1" s="1"/>
  <c r="S237" i="1" s="1"/>
  <c r="S238" i="1" s="1"/>
  <c r="S239" i="1" s="1"/>
  <c r="S240" i="1" s="1"/>
  <c r="S241" i="1" s="1"/>
  <c r="S242" i="1" s="1"/>
  <c r="S243" i="1" s="1"/>
  <c r="S244" i="1" s="1"/>
  <c r="S245" i="1" s="1"/>
  <c r="S246" i="1" s="1"/>
  <c r="S247" i="1" s="1"/>
  <c r="S248" i="1" s="1"/>
  <c r="S249" i="1" s="1"/>
  <c r="S250" i="1" s="1"/>
  <c r="S251" i="1" s="1"/>
  <c r="S252" i="1" s="1"/>
  <c r="S253" i="1" s="1"/>
  <c r="S254" i="1" s="1"/>
  <c r="S255" i="1" s="1"/>
  <c r="S256" i="1" s="1"/>
  <c r="S257" i="1" s="1"/>
  <c r="S258" i="1" s="1"/>
  <c r="S259" i="1" s="1"/>
  <c r="S260" i="1" s="1"/>
  <c r="S261" i="1" s="1"/>
  <c r="S262" i="1" s="1"/>
  <c r="S263" i="1" s="1"/>
  <c r="S264" i="1" s="1"/>
  <c r="S265" i="1" s="1"/>
  <c r="S266" i="1" s="1"/>
  <c r="S267" i="1" s="1"/>
  <c r="S268" i="1" s="1"/>
  <c r="S269" i="1" s="1"/>
  <c r="S270" i="1" s="1"/>
  <c r="S271" i="1" s="1"/>
  <c r="S272" i="1" s="1"/>
  <c r="S273" i="1" s="1"/>
  <c r="S274" i="1" s="1"/>
  <c r="S275" i="1" s="1"/>
  <c r="S276" i="1" s="1"/>
  <c r="S277" i="1" s="1"/>
  <c r="S278" i="1" s="1"/>
  <c r="S279" i="1" s="1"/>
  <c r="S280" i="1" s="1"/>
  <c r="S281" i="1" s="1"/>
  <c r="S282" i="1" s="1"/>
  <c r="S283" i="1" s="1"/>
  <c r="S284" i="1" s="1"/>
  <c r="S285" i="1" s="1"/>
  <c r="S286" i="1" s="1"/>
  <c r="S287" i="1" s="1"/>
  <c r="S288" i="1" s="1"/>
  <c r="S289" i="1" s="1"/>
  <c r="S290" i="1" s="1"/>
  <c r="S291" i="1" s="1"/>
  <c r="S292" i="1" s="1"/>
  <c r="S293" i="1" s="1"/>
  <c r="S294" i="1" s="1"/>
  <c r="S295" i="1" s="1"/>
  <c r="S296" i="1" s="1"/>
  <c r="S297" i="1" s="1"/>
  <c r="S298" i="1" s="1"/>
  <c r="S299" i="1" s="1"/>
  <c r="S300" i="1" s="1"/>
  <c r="S301" i="1" s="1"/>
  <c r="S302" i="1" s="1"/>
  <c r="S303" i="1" s="1"/>
  <c r="S304" i="1" s="1"/>
  <c r="S305" i="1" s="1"/>
  <c r="S306" i="1" s="1"/>
  <c r="S307" i="1" s="1"/>
  <c r="S308" i="1" s="1"/>
  <c r="S309" i="1" s="1"/>
  <c r="S310" i="1" s="1"/>
  <c r="S311" i="1" s="1"/>
  <c r="S312" i="1" s="1"/>
  <c r="S313" i="1" s="1"/>
  <c r="S314" i="1" s="1"/>
  <c r="S315" i="1" s="1"/>
  <c r="S316" i="1" s="1"/>
  <c r="S317" i="1" s="1"/>
  <c r="S318" i="1" s="1"/>
  <c r="S319" i="1" s="1"/>
  <c r="S320" i="1" s="1"/>
  <c r="S321" i="1" s="1"/>
  <c r="S322" i="1" s="1"/>
  <c r="S323" i="1" s="1"/>
  <c r="S324" i="1" s="1"/>
  <c r="S325" i="1" s="1"/>
  <c r="S326" i="1" s="1"/>
  <c r="S327" i="1" s="1"/>
  <c r="S328" i="1" s="1"/>
  <c r="S329" i="1" s="1"/>
  <c r="S330" i="1" s="1"/>
  <c r="S331" i="1" s="1"/>
  <c r="S332" i="1" s="1"/>
  <c r="S333" i="1" s="1"/>
  <c r="S334" i="1" s="1"/>
  <c r="S335" i="1" s="1"/>
  <c r="S336" i="1" s="1"/>
  <c r="S337" i="1" s="1"/>
  <c r="S338" i="1" s="1"/>
  <c r="S339" i="1" s="1"/>
  <c r="S340" i="1" s="1"/>
  <c r="S341" i="1" s="1"/>
  <c r="S342" i="1" s="1"/>
  <c r="S343" i="1" s="1"/>
  <c r="S344" i="1" s="1"/>
  <c r="S345" i="1" s="1"/>
  <c r="S346" i="1" s="1"/>
  <c r="S347" i="1" s="1"/>
  <c r="S348" i="1" s="1"/>
  <c r="S349" i="1" s="1"/>
  <c r="S350" i="1" s="1"/>
  <c r="S351" i="1" s="1"/>
  <c r="S352" i="1" s="1"/>
  <c r="S353" i="1" s="1"/>
  <c r="S354" i="1" s="1"/>
  <c r="S355" i="1" s="1"/>
  <c r="S356" i="1" s="1"/>
  <c r="S357" i="1" s="1"/>
  <c r="S358" i="1" s="1"/>
  <c r="S359" i="1" s="1"/>
  <c r="S360" i="1" s="1"/>
  <c r="S361" i="1" s="1"/>
  <c r="S362" i="1" s="1"/>
  <c r="S363" i="1" s="1"/>
  <c r="S364" i="1" s="1"/>
  <c r="S365" i="1" s="1"/>
  <c r="S366" i="1" s="1"/>
  <c r="S367" i="1" s="1"/>
  <c r="S368" i="1" s="1"/>
  <c r="S369" i="1" s="1"/>
  <c r="S370" i="1" s="1"/>
  <c r="S371" i="1" s="1"/>
  <c r="S372" i="1" s="1"/>
  <c r="S373" i="1" s="1"/>
  <c r="S374" i="1" s="1"/>
  <c r="S375" i="1" s="1"/>
  <c r="S376" i="1" s="1"/>
  <c r="S377" i="1" s="1"/>
  <c r="S378" i="1" s="1"/>
  <c r="S379" i="1" s="1"/>
  <c r="S380" i="1" s="1"/>
  <c r="S381" i="1" s="1"/>
  <c r="S382" i="1" s="1"/>
  <c r="S383" i="1" s="1"/>
  <c r="S384" i="1" s="1"/>
  <c r="S385" i="1" s="1"/>
  <c r="S386" i="1" s="1"/>
  <c r="S387" i="1" s="1"/>
  <c r="S388" i="1" s="1"/>
  <c r="S389" i="1" s="1"/>
  <c r="S390" i="1" s="1"/>
  <c r="S391" i="1" s="1"/>
  <c r="S392" i="1" s="1"/>
  <c r="S393" i="1" s="1"/>
  <c r="S394" i="1" s="1"/>
  <c r="S395" i="1" s="1"/>
  <c r="S396" i="1" s="1"/>
  <c r="S397" i="1" s="1"/>
  <c r="S398" i="1" s="1"/>
  <c r="S399" i="1" s="1"/>
  <c r="S400" i="1" s="1"/>
  <c r="T234" i="1"/>
  <c r="T235" i="1" s="1"/>
  <c r="T236" i="1" s="1"/>
  <c r="T237" i="1" s="1"/>
  <c r="T238" i="1" s="1"/>
  <c r="T239" i="1" s="1"/>
  <c r="T240" i="1" s="1"/>
  <c r="T241" i="1" s="1"/>
  <c r="T242" i="1" s="1"/>
  <c r="T243" i="1" s="1"/>
  <c r="T244" i="1" s="1"/>
  <c r="T245" i="1" s="1"/>
  <c r="T246" i="1" s="1"/>
  <c r="T247" i="1" s="1"/>
  <c r="T248" i="1" s="1"/>
  <c r="T249" i="1" s="1"/>
  <c r="T250" i="1" s="1"/>
  <c r="T251" i="1" s="1"/>
  <c r="T252" i="1" s="1"/>
  <c r="T253" i="1" s="1"/>
  <c r="T254" i="1" s="1"/>
  <c r="T255" i="1" s="1"/>
  <c r="T256" i="1" s="1"/>
  <c r="T257" i="1" s="1"/>
  <c r="T258" i="1" s="1"/>
  <c r="T259" i="1" s="1"/>
  <c r="T260" i="1" s="1"/>
  <c r="T261" i="1" s="1"/>
  <c r="T262" i="1" s="1"/>
  <c r="T263" i="1" s="1"/>
  <c r="T264" i="1" s="1"/>
  <c r="T265" i="1" s="1"/>
  <c r="T266" i="1" s="1"/>
  <c r="T267" i="1" s="1"/>
  <c r="T268" i="1" s="1"/>
  <c r="T269" i="1" s="1"/>
  <c r="T270" i="1" s="1"/>
  <c r="T271" i="1" s="1"/>
  <c r="T272" i="1" s="1"/>
  <c r="T273" i="1" s="1"/>
  <c r="T274" i="1" s="1"/>
  <c r="T275" i="1" s="1"/>
  <c r="T276" i="1" s="1"/>
  <c r="T277" i="1" s="1"/>
  <c r="T278" i="1" s="1"/>
  <c r="T279" i="1" s="1"/>
  <c r="T280" i="1" s="1"/>
  <c r="T281" i="1" s="1"/>
  <c r="T282" i="1" s="1"/>
  <c r="T283" i="1" s="1"/>
  <c r="T284" i="1" s="1"/>
  <c r="T285" i="1" s="1"/>
  <c r="T286" i="1" s="1"/>
  <c r="T287" i="1" s="1"/>
  <c r="T288" i="1" s="1"/>
  <c r="T289" i="1" s="1"/>
  <c r="T290" i="1" s="1"/>
  <c r="T291" i="1" s="1"/>
  <c r="T292" i="1" s="1"/>
  <c r="T293" i="1" s="1"/>
  <c r="T294" i="1" s="1"/>
  <c r="T295" i="1" s="1"/>
  <c r="T296" i="1" s="1"/>
  <c r="T297" i="1" s="1"/>
  <c r="T298" i="1" s="1"/>
  <c r="T299" i="1" s="1"/>
  <c r="T300" i="1" s="1"/>
  <c r="T301" i="1" s="1"/>
  <c r="T302" i="1" s="1"/>
  <c r="T303" i="1" s="1"/>
  <c r="T304" i="1" s="1"/>
  <c r="T305" i="1" s="1"/>
  <c r="T306" i="1" s="1"/>
  <c r="T307" i="1" s="1"/>
  <c r="T308" i="1" s="1"/>
  <c r="T309" i="1" s="1"/>
  <c r="T310" i="1" s="1"/>
  <c r="T311" i="1" s="1"/>
  <c r="T312" i="1" s="1"/>
  <c r="T313" i="1" s="1"/>
  <c r="T314" i="1" s="1"/>
  <c r="T315" i="1" s="1"/>
  <c r="T316" i="1" s="1"/>
  <c r="T317" i="1" s="1"/>
  <c r="T318" i="1" s="1"/>
  <c r="T319" i="1" s="1"/>
  <c r="T320" i="1" s="1"/>
  <c r="T321" i="1" s="1"/>
  <c r="T322" i="1" s="1"/>
  <c r="T323" i="1" s="1"/>
  <c r="T324" i="1" s="1"/>
  <c r="T325" i="1" s="1"/>
  <c r="T326" i="1" s="1"/>
  <c r="T327" i="1" s="1"/>
  <c r="T328" i="1" s="1"/>
  <c r="T329" i="1" s="1"/>
  <c r="T330" i="1" s="1"/>
  <c r="T331" i="1" s="1"/>
  <c r="T332" i="1" s="1"/>
  <c r="T333" i="1" s="1"/>
  <c r="T334" i="1" s="1"/>
  <c r="T335" i="1" s="1"/>
  <c r="T336" i="1" s="1"/>
  <c r="T337" i="1" s="1"/>
  <c r="T338" i="1" s="1"/>
  <c r="T339" i="1" s="1"/>
  <c r="T340" i="1" s="1"/>
  <c r="T341" i="1" s="1"/>
  <c r="T342" i="1" s="1"/>
  <c r="T343" i="1" s="1"/>
  <c r="T344" i="1" s="1"/>
  <c r="T345" i="1" s="1"/>
  <c r="T346" i="1" s="1"/>
  <c r="T347" i="1" s="1"/>
  <c r="T348" i="1" s="1"/>
  <c r="T349" i="1" s="1"/>
  <c r="T350" i="1" s="1"/>
  <c r="T351" i="1" s="1"/>
  <c r="T352" i="1" s="1"/>
  <c r="T353" i="1" s="1"/>
  <c r="T354" i="1" s="1"/>
  <c r="T355" i="1" s="1"/>
  <c r="T356" i="1" s="1"/>
  <c r="T357" i="1" s="1"/>
  <c r="T358" i="1" s="1"/>
  <c r="T359" i="1" s="1"/>
  <c r="T360" i="1" s="1"/>
  <c r="T361" i="1" s="1"/>
  <c r="T362" i="1" s="1"/>
  <c r="T363" i="1" s="1"/>
  <c r="T364" i="1" s="1"/>
  <c r="T365" i="1" s="1"/>
  <c r="T366" i="1" s="1"/>
  <c r="T367" i="1" s="1"/>
  <c r="T368" i="1" s="1"/>
  <c r="T369" i="1" s="1"/>
  <c r="T370" i="1" s="1"/>
  <c r="T371" i="1" s="1"/>
  <c r="T372" i="1" s="1"/>
  <c r="T373" i="1" s="1"/>
  <c r="T374" i="1" s="1"/>
  <c r="T375" i="1" s="1"/>
  <c r="T376" i="1" s="1"/>
  <c r="T377" i="1" s="1"/>
  <c r="T378" i="1" s="1"/>
  <c r="T379" i="1" s="1"/>
  <c r="T380" i="1" s="1"/>
  <c r="T381" i="1" s="1"/>
  <c r="T382" i="1" s="1"/>
  <c r="T383" i="1" s="1"/>
  <c r="T384" i="1" s="1"/>
  <c r="T385" i="1" s="1"/>
  <c r="T386" i="1" s="1"/>
  <c r="T387" i="1" s="1"/>
  <c r="T388" i="1" s="1"/>
  <c r="T389" i="1" s="1"/>
  <c r="T390" i="1" s="1"/>
  <c r="T391" i="1" s="1"/>
  <c r="T392" i="1" s="1"/>
  <c r="T393" i="1" s="1"/>
  <c r="T394" i="1" s="1"/>
  <c r="T395" i="1" s="1"/>
  <c r="T396" i="1" s="1"/>
  <c r="T397" i="1" s="1"/>
  <c r="T398" i="1" s="1"/>
  <c r="T399" i="1" s="1"/>
  <c r="T400" i="1" s="1"/>
  <c r="B223" i="1"/>
  <c r="B222" i="1"/>
  <c r="B221" i="1"/>
  <c r="B220" i="1"/>
  <c r="B201" i="1"/>
  <c r="B200" i="1" l="1"/>
  <c r="B199" i="1"/>
  <c r="B198" i="1"/>
  <c r="B197" i="1"/>
  <c r="B196" i="1"/>
  <c r="B195" i="1"/>
  <c r="B194" i="1"/>
  <c r="B193" i="1"/>
  <c r="B192" i="1"/>
  <c r="B191" i="1"/>
  <c r="L200" i="1"/>
  <c r="L199" i="1"/>
  <c r="L198" i="1"/>
  <c r="L197" i="1"/>
  <c r="L196" i="1"/>
  <c r="L195" i="1"/>
  <c r="L194" i="1"/>
  <c r="L193" i="1"/>
  <c r="L192" i="1"/>
  <c r="L191" i="1"/>
  <c r="L190" i="1" l="1"/>
  <c r="B190" i="1"/>
  <c r="L189" i="1"/>
  <c r="B189" i="1"/>
  <c r="L188" i="1"/>
  <c r="B188" i="1"/>
  <c r="L187" i="1"/>
  <c r="B187" i="1"/>
  <c r="L186" i="1"/>
  <c r="B186" i="1"/>
  <c r="L185" i="1"/>
  <c r="B185" i="1"/>
  <c r="L184" i="1"/>
  <c r="B184" i="1"/>
  <c r="L183" i="1"/>
  <c r="B183" i="1"/>
  <c r="L182" i="1"/>
  <c r="B182" i="1"/>
  <c r="L181" i="1"/>
  <c r="B181" i="1"/>
  <c r="L180" i="1"/>
  <c r="B180" i="1"/>
  <c r="L179" i="1"/>
  <c r="B179" i="1"/>
  <c r="L178" i="1"/>
  <c r="B178" i="1"/>
  <c r="L177" i="1"/>
  <c r="B177" i="1"/>
  <c r="L176" i="1"/>
  <c r="B176" i="1"/>
  <c r="L175" i="1"/>
  <c r="B175" i="1"/>
  <c r="K10" i="1" l="1"/>
  <c r="K7" i="1"/>
  <c r="T6" i="1"/>
  <c r="T7" i="1" s="1"/>
  <c r="T8" i="1" s="1"/>
  <c r="S6" i="1"/>
  <c r="S7" i="1" s="1"/>
  <c r="S8" i="1" s="1"/>
  <c r="E69" i="1"/>
  <c r="C9" i="1"/>
  <c r="C7" i="1"/>
  <c r="S9" i="1" l="1"/>
  <c r="S10" i="1" s="1"/>
  <c r="T9" i="1"/>
  <c r="T10" i="1" s="1"/>
  <c r="L6" i="1"/>
  <c r="L7" i="1"/>
  <c r="L8" i="1"/>
  <c r="L9" i="1"/>
  <c r="L10" i="1"/>
  <c r="L11" i="1"/>
  <c r="L12" i="1"/>
  <c r="L13" i="1"/>
  <c r="L14" i="1"/>
  <c r="L15" i="1"/>
  <c r="L16" i="1"/>
  <c r="L17" i="1"/>
  <c r="L18" i="1"/>
  <c r="L19" i="1"/>
  <c r="L20" i="1"/>
  <c r="L21" i="1"/>
  <c r="L22" i="1"/>
  <c r="L23" i="1"/>
  <c r="L24" i="1"/>
  <c r="L25" i="1"/>
  <c r="L26" i="1"/>
  <c r="L27" i="1"/>
  <c r="L28" i="1"/>
  <c r="L29" i="1"/>
  <c r="L30" i="1"/>
  <c r="L31" i="1"/>
  <c r="L32" i="1"/>
  <c r="L33" i="1"/>
  <c r="L34" i="1"/>
  <c r="L35" i="1"/>
  <c r="L36" i="1"/>
  <c r="L37" i="1"/>
  <c r="L38" i="1"/>
  <c r="L39" i="1"/>
  <c r="L40" i="1"/>
  <c r="L41" i="1"/>
  <c r="L42" i="1"/>
  <c r="L43" i="1"/>
  <c r="L44" i="1"/>
  <c r="L45" i="1"/>
  <c r="L46" i="1"/>
  <c r="L47" i="1"/>
  <c r="L48" i="1"/>
  <c r="L49" i="1"/>
  <c r="L50" i="1"/>
  <c r="L51" i="1"/>
  <c r="L52" i="1"/>
  <c r="L53" i="1"/>
  <c r="L54" i="1"/>
  <c r="L55" i="1"/>
  <c r="L56" i="1"/>
  <c r="L57" i="1"/>
  <c r="L58" i="1"/>
  <c r="L59" i="1"/>
  <c r="L60" i="1"/>
  <c r="L61" i="1"/>
  <c r="L62" i="1"/>
  <c r="L63" i="1"/>
  <c r="L64" i="1"/>
  <c r="L65" i="1"/>
  <c r="L66" i="1"/>
  <c r="L67" i="1"/>
  <c r="L68" i="1"/>
  <c r="L69" i="1"/>
  <c r="L70" i="1"/>
  <c r="L71" i="1"/>
  <c r="L72" i="1"/>
  <c r="L73" i="1"/>
  <c r="L74" i="1"/>
  <c r="L75" i="1"/>
  <c r="L76" i="1"/>
  <c r="L77" i="1"/>
  <c r="L78" i="1"/>
  <c r="L79" i="1"/>
  <c r="L80" i="1"/>
  <c r="L81" i="1"/>
  <c r="L82" i="1"/>
  <c r="L83" i="1"/>
  <c r="L84" i="1"/>
  <c r="L85" i="1"/>
  <c r="L86" i="1"/>
  <c r="L87" i="1"/>
  <c r="L88" i="1"/>
  <c r="L89" i="1"/>
  <c r="L90" i="1"/>
  <c r="L91" i="1"/>
  <c r="L92" i="1"/>
  <c r="L93" i="1"/>
  <c r="L94" i="1"/>
  <c r="L95" i="1"/>
  <c r="L96" i="1"/>
  <c r="L97" i="1"/>
  <c r="L98" i="1"/>
  <c r="L99" i="1"/>
  <c r="L100" i="1"/>
  <c r="L101" i="1"/>
  <c r="L102" i="1"/>
  <c r="L103" i="1"/>
  <c r="L104" i="1"/>
  <c r="L105" i="1"/>
  <c r="L106" i="1"/>
  <c r="L107" i="1"/>
  <c r="L108" i="1"/>
  <c r="L109" i="1"/>
  <c r="L110" i="1"/>
  <c r="L111" i="1"/>
  <c r="L112" i="1"/>
  <c r="L113" i="1"/>
  <c r="L114" i="1"/>
  <c r="L115" i="1"/>
  <c r="L116" i="1"/>
  <c r="L117" i="1"/>
  <c r="L118" i="1"/>
  <c r="L119" i="1"/>
  <c r="L120" i="1"/>
  <c r="L121" i="1"/>
  <c r="L122" i="1"/>
  <c r="L123" i="1"/>
  <c r="L124" i="1"/>
  <c r="L125" i="1"/>
  <c r="L126" i="1"/>
  <c r="L127" i="1"/>
  <c r="L128" i="1"/>
  <c r="L129" i="1"/>
  <c r="L130" i="1"/>
  <c r="L131" i="1"/>
  <c r="L132" i="1"/>
  <c r="L133" i="1"/>
  <c r="L134" i="1"/>
  <c r="L135" i="1" s="1"/>
  <c r="L136" i="1"/>
  <c r="L137" i="1"/>
  <c r="L138" i="1"/>
  <c r="L139" i="1"/>
  <c r="L140" i="1"/>
  <c r="L141" i="1"/>
  <c r="L142" i="1"/>
  <c r="L143" i="1"/>
  <c r="L144" i="1"/>
  <c r="L5" i="1"/>
  <c r="L6" i="5" l="1"/>
  <c r="M6" i="5" s="1"/>
  <c r="J3" i="5"/>
  <c r="L4" i="5"/>
  <c r="M4" i="5" s="1"/>
  <c r="L5" i="5"/>
  <c r="M5" i="5" s="1"/>
  <c r="L8" i="5"/>
  <c r="M8" i="5" s="1"/>
  <c r="L12" i="5"/>
  <c r="M12" i="5" s="1"/>
  <c r="L13" i="5"/>
  <c r="M13" i="5" s="1"/>
  <c r="L16" i="5"/>
  <c r="M16" i="5" s="1"/>
  <c r="L18" i="5"/>
  <c r="M18" i="5" s="1"/>
  <c r="L19" i="5"/>
  <c r="M19" i="5" s="1"/>
  <c r="L20" i="5"/>
  <c r="M20" i="5" s="1"/>
  <c r="L22" i="5"/>
  <c r="M22" i="5" s="1"/>
  <c r="L23" i="5"/>
  <c r="M23" i="5" s="1"/>
  <c r="L24" i="5"/>
  <c r="M24" i="5" s="1"/>
  <c r="L25" i="5"/>
  <c r="M25" i="5" s="1"/>
  <c r="L26" i="5"/>
  <c r="M26" i="5" s="1"/>
  <c r="L27" i="5"/>
  <c r="M27" i="5" s="1"/>
  <c r="L28" i="5"/>
  <c r="M28" i="5" s="1"/>
  <c r="L29" i="5"/>
  <c r="M29" i="5" s="1"/>
  <c r="L30" i="5"/>
  <c r="M30" i="5" s="1"/>
  <c r="L31" i="5"/>
  <c r="M31" i="5" s="1"/>
  <c r="L32" i="5"/>
  <c r="M32" i="5" s="1"/>
  <c r="L33" i="5"/>
  <c r="M33" i="5" s="1"/>
  <c r="L34" i="5"/>
  <c r="M34" i="5" s="1"/>
  <c r="L35" i="5"/>
  <c r="M35" i="5" s="1"/>
  <c r="L36" i="5"/>
  <c r="M36" i="5" s="1"/>
  <c r="L37" i="5"/>
  <c r="M37" i="5" s="1"/>
  <c r="L38" i="5"/>
  <c r="M38" i="5" s="1"/>
  <c r="L39" i="5"/>
  <c r="M39" i="5" s="1"/>
  <c r="L40" i="5"/>
  <c r="M40" i="5" s="1"/>
  <c r="L41" i="5"/>
  <c r="M41" i="5" s="1"/>
  <c r="L42" i="5"/>
  <c r="M42" i="5" s="1"/>
  <c r="L43" i="5"/>
  <c r="M43" i="5" s="1"/>
  <c r="L44" i="5"/>
  <c r="M44" i="5" s="1"/>
  <c r="L45" i="5"/>
  <c r="M45" i="5" s="1"/>
  <c r="L46" i="5"/>
  <c r="M46" i="5" s="1"/>
  <c r="L47" i="5"/>
  <c r="M47" i="5" s="1"/>
  <c r="L48" i="5"/>
  <c r="M48" i="5" s="1"/>
  <c r="L49" i="5"/>
  <c r="M49" i="5" s="1"/>
  <c r="L50" i="5"/>
  <c r="M50" i="5" s="1"/>
  <c r="L51" i="5"/>
  <c r="M51" i="5" s="1"/>
  <c r="L52" i="5"/>
  <c r="M52" i="5" s="1"/>
  <c r="L53" i="5"/>
  <c r="M53" i="5" s="1"/>
  <c r="L54" i="5"/>
  <c r="M54" i="5" s="1"/>
  <c r="L55" i="5"/>
  <c r="M55" i="5" s="1"/>
  <c r="L56" i="5"/>
  <c r="M56" i="5" s="1"/>
  <c r="L57" i="5"/>
  <c r="M57" i="5" s="1"/>
  <c r="L58" i="5"/>
  <c r="M58" i="5" s="1"/>
  <c r="L59" i="5"/>
  <c r="M59" i="5" s="1"/>
  <c r="L60" i="5"/>
  <c r="M60" i="5" s="1"/>
  <c r="L61" i="5"/>
  <c r="M61" i="5" s="1"/>
  <c r="L62" i="5"/>
  <c r="M62" i="5" s="1"/>
  <c r="L63" i="5"/>
  <c r="M63" i="5" s="1"/>
  <c r="L64" i="5"/>
  <c r="M64" i="5" s="1"/>
  <c r="L65" i="5"/>
  <c r="M65" i="5" s="1"/>
  <c r="L66" i="5"/>
  <c r="M66" i="5" s="1"/>
  <c r="L67" i="5"/>
  <c r="M67" i="5" s="1"/>
  <c r="L68" i="5"/>
  <c r="M68" i="5" s="1"/>
  <c r="L69" i="5"/>
  <c r="M69" i="5" s="1"/>
  <c r="L70" i="5"/>
  <c r="M70" i="5" s="1"/>
  <c r="L71" i="5"/>
  <c r="M71" i="5" s="1"/>
  <c r="L72" i="5"/>
  <c r="M72" i="5" s="1"/>
  <c r="L73" i="5"/>
  <c r="M73" i="5" s="1"/>
  <c r="L74" i="5"/>
  <c r="M74" i="5" s="1"/>
  <c r="L75" i="5"/>
  <c r="M75" i="5" s="1"/>
  <c r="L76" i="5"/>
  <c r="M76" i="5" s="1"/>
  <c r="L77" i="5"/>
  <c r="M77" i="5" s="1"/>
  <c r="L78" i="5"/>
  <c r="M78" i="5" s="1"/>
  <c r="L79" i="5"/>
  <c r="M79" i="5" s="1"/>
  <c r="L80" i="5"/>
  <c r="M80" i="5" s="1"/>
  <c r="L81" i="5"/>
  <c r="M81" i="5" s="1"/>
  <c r="L82" i="5"/>
  <c r="M82" i="5" s="1"/>
  <c r="L83" i="5"/>
  <c r="M83" i="5" s="1"/>
  <c r="L84" i="5"/>
  <c r="M84" i="5" s="1"/>
  <c r="L85" i="5"/>
  <c r="M85" i="5" s="1"/>
  <c r="L86" i="5"/>
  <c r="M86" i="5" s="1"/>
  <c r="L87" i="5"/>
  <c r="M87" i="5" s="1"/>
  <c r="L88" i="5"/>
  <c r="M88" i="5" s="1"/>
  <c r="L89" i="5"/>
  <c r="M89" i="5" s="1"/>
  <c r="L90" i="5"/>
  <c r="M90" i="5" s="1"/>
  <c r="L91" i="5"/>
  <c r="M91" i="5" s="1"/>
  <c r="L92" i="5"/>
  <c r="M92" i="5" s="1"/>
  <c r="L93" i="5"/>
  <c r="M93" i="5" s="1"/>
  <c r="L94" i="5"/>
  <c r="M94" i="5" s="1"/>
  <c r="L95" i="5"/>
  <c r="M95" i="5" s="1"/>
  <c r="L96" i="5"/>
  <c r="M96" i="5" s="1"/>
  <c r="L97" i="5"/>
  <c r="M97" i="5" s="1"/>
  <c r="L98" i="5"/>
  <c r="M98" i="5" s="1"/>
  <c r="L99" i="5"/>
  <c r="M99" i="5" s="1"/>
  <c r="L100" i="5"/>
  <c r="M100" i="5" s="1"/>
  <c r="L101" i="5"/>
  <c r="M101" i="5" s="1"/>
  <c r="L102" i="5"/>
  <c r="M102" i="5" s="1"/>
  <c r="L103" i="5"/>
  <c r="M103" i="5" s="1"/>
  <c r="L104" i="5"/>
  <c r="M104" i="5" s="1"/>
  <c r="L105" i="5"/>
  <c r="M105" i="5" s="1"/>
  <c r="L106" i="5"/>
  <c r="M106" i="5" s="1"/>
  <c r="L107" i="5"/>
  <c r="M107" i="5" s="1"/>
  <c r="L108" i="5"/>
  <c r="M108" i="5" s="1"/>
  <c r="L109" i="5"/>
  <c r="M109" i="5" s="1"/>
  <c r="L110" i="5"/>
  <c r="M110" i="5" s="1"/>
  <c r="L111" i="5"/>
  <c r="M111" i="5" s="1"/>
  <c r="L112" i="5"/>
  <c r="M112" i="5" s="1"/>
  <c r="L113" i="5"/>
  <c r="M113" i="5" s="1"/>
  <c r="L114" i="5"/>
  <c r="M114" i="5" s="1"/>
  <c r="L115" i="5"/>
  <c r="M115" i="5" s="1"/>
  <c r="L116" i="5"/>
  <c r="M116" i="5" s="1"/>
  <c r="L117" i="5"/>
  <c r="M117" i="5" s="1"/>
  <c r="L118" i="5"/>
  <c r="M118" i="5" s="1"/>
  <c r="L119" i="5"/>
  <c r="M119" i="5" s="1"/>
  <c r="L120" i="5"/>
  <c r="M120" i="5" s="1"/>
  <c r="L121" i="5"/>
  <c r="M121" i="5" s="1"/>
  <c r="L122" i="5"/>
  <c r="M122" i="5" s="1"/>
  <c r="L123" i="5"/>
  <c r="M123" i="5" s="1"/>
  <c r="L124" i="5"/>
  <c r="M124" i="5" s="1"/>
  <c r="L125" i="5"/>
  <c r="M125" i="5" s="1"/>
  <c r="L126" i="5"/>
  <c r="M126" i="5" s="1"/>
  <c r="L127" i="5"/>
  <c r="M127" i="5" s="1"/>
  <c r="L128" i="5"/>
  <c r="M128" i="5" s="1"/>
  <c r="L129" i="5"/>
  <c r="M129" i="5" s="1"/>
  <c r="L130" i="5"/>
  <c r="M130" i="5" s="1"/>
  <c r="L131" i="5"/>
  <c r="M131" i="5" s="1"/>
  <c r="L132" i="5"/>
  <c r="M132" i="5" s="1"/>
  <c r="L133" i="5"/>
  <c r="M133" i="5" s="1"/>
  <c r="L134" i="5"/>
  <c r="M134" i="5" s="1"/>
  <c r="L135" i="5"/>
  <c r="M135" i="5" s="1"/>
  <c r="L136" i="5"/>
  <c r="M136" i="5" s="1"/>
  <c r="L137" i="5"/>
  <c r="M137" i="5" s="1"/>
  <c r="L138" i="5"/>
  <c r="M138" i="5" s="1"/>
  <c r="L139" i="5"/>
  <c r="M139" i="5" s="1"/>
  <c r="L140" i="5"/>
  <c r="M140" i="5" s="1"/>
  <c r="L141" i="5"/>
  <c r="M141" i="5" s="1"/>
  <c r="L142" i="5"/>
  <c r="M142" i="5" s="1"/>
  <c r="L143" i="5"/>
  <c r="M143" i="5" s="1"/>
  <c r="L144" i="5"/>
  <c r="M144" i="5" s="1"/>
  <c r="L145" i="5"/>
  <c r="M145" i="5" s="1"/>
  <c r="L146" i="5"/>
  <c r="M146" i="5" s="1"/>
  <c r="L147" i="5"/>
  <c r="M147" i="5" s="1"/>
  <c r="L148" i="5"/>
  <c r="M148" i="5" s="1"/>
  <c r="L149" i="5"/>
  <c r="M149" i="5" s="1"/>
  <c r="L150" i="5"/>
  <c r="M150" i="5" s="1"/>
  <c r="L151" i="5"/>
  <c r="M151" i="5" s="1"/>
  <c r="L152" i="5"/>
  <c r="M152" i="5" s="1"/>
  <c r="L153" i="5"/>
  <c r="M153" i="5" s="1"/>
  <c r="L154" i="5"/>
  <c r="M154" i="5" s="1"/>
  <c r="L155" i="5"/>
  <c r="M155" i="5" s="1"/>
  <c r="L156" i="5"/>
  <c r="M156" i="5" s="1"/>
  <c r="L157" i="5"/>
  <c r="M157" i="5" s="1"/>
  <c r="L158" i="5"/>
  <c r="M158" i="5" s="1"/>
  <c r="L159" i="5"/>
  <c r="M159" i="5" s="1"/>
  <c r="L160" i="5"/>
  <c r="M160" i="5" s="1"/>
  <c r="L161" i="5"/>
  <c r="M161" i="5" s="1"/>
  <c r="L162" i="5"/>
  <c r="M162" i="5" s="1"/>
  <c r="L163" i="5"/>
  <c r="M163" i="5" s="1"/>
  <c r="L164" i="5"/>
  <c r="M164" i="5" s="1"/>
  <c r="L165" i="5"/>
  <c r="M165" i="5" s="1"/>
  <c r="L166" i="5"/>
  <c r="M166" i="5" s="1"/>
  <c r="L167" i="5"/>
  <c r="M167" i="5" s="1"/>
  <c r="L168" i="5"/>
  <c r="M168" i="5" s="1"/>
  <c r="L169" i="5"/>
  <c r="M169" i="5" s="1"/>
  <c r="L170" i="5"/>
  <c r="M170" i="5" s="1"/>
  <c r="L171" i="5"/>
  <c r="M171" i="5" s="1"/>
  <c r="L172" i="5"/>
  <c r="M172" i="5" s="1"/>
  <c r="L173" i="5"/>
  <c r="M173" i="5" s="1"/>
  <c r="L174" i="5"/>
  <c r="M174" i="5" s="1"/>
  <c r="L175" i="5"/>
  <c r="M175" i="5" s="1"/>
  <c r="L176" i="5"/>
  <c r="M176" i="5" s="1"/>
  <c r="L177" i="5"/>
  <c r="M177" i="5" s="1"/>
  <c r="L178" i="5"/>
  <c r="M178" i="5" s="1"/>
  <c r="L179" i="5"/>
  <c r="M179" i="5" s="1"/>
  <c r="L180" i="5"/>
  <c r="M180" i="5" s="1"/>
  <c r="L181" i="5"/>
  <c r="M181" i="5" s="1"/>
  <c r="L182" i="5"/>
  <c r="M182" i="5" s="1"/>
  <c r="L183" i="5"/>
  <c r="M183" i="5" s="1"/>
  <c r="L184" i="5"/>
  <c r="M184" i="5" s="1"/>
  <c r="L185" i="5"/>
  <c r="M185" i="5" s="1"/>
  <c r="L186" i="5"/>
  <c r="M186" i="5" s="1"/>
  <c r="L187" i="5"/>
  <c r="M187" i="5" s="1"/>
  <c r="L188" i="5"/>
  <c r="M188" i="5" s="1"/>
  <c r="L189" i="5"/>
  <c r="M189" i="5" s="1"/>
  <c r="L190" i="5"/>
  <c r="M190" i="5" s="1"/>
  <c r="L191" i="5"/>
  <c r="M191" i="5" s="1"/>
  <c r="L192" i="5"/>
  <c r="M192" i="5" s="1"/>
  <c r="L193" i="5"/>
  <c r="M193" i="5" s="1"/>
  <c r="L194" i="5"/>
  <c r="M194" i="5" s="1"/>
  <c r="L195" i="5"/>
  <c r="M195" i="5" s="1"/>
  <c r="L196" i="5"/>
  <c r="M196" i="5" s="1"/>
  <c r="L197" i="5"/>
  <c r="M197" i="5" s="1"/>
  <c r="L198" i="5"/>
  <c r="M198" i="5" s="1"/>
  <c r="L199" i="5"/>
  <c r="M199" i="5" s="1"/>
  <c r="L200" i="5"/>
  <c r="M200" i="5" s="1"/>
  <c r="L201" i="5"/>
  <c r="M201" i="5" s="1"/>
  <c r="L202" i="5"/>
  <c r="M202" i="5" s="1"/>
  <c r="L203" i="5"/>
  <c r="M203" i="5" s="1"/>
  <c r="L204" i="5"/>
  <c r="M204" i="5" s="1"/>
  <c r="L205" i="5"/>
  <c r="M205" i="5" s="1"/>
  <c r="L206" i="5"/>
  <c r="M206" i="5" s="1"/>
  <c r="L207" i="5"/>
  <c r="M207" i="5" s="1"/>
  <c r="L208" i="5"/>
  <c r="M208" i="5" s="1"/>
  <c r="L209" i="5"/>
  <c r="M209" i="5" s="1"/>
  <c r="L210" i="5"/>
  <c r="M210" i="5" s="1"/>
  <c r="L211" i="5"/>
  <c r="M211" i="5" s="1"/>
  <c r="L212" i="5"/>
  <c r="M212" i="5" s="1"/>
  <c r="L213" i="5"/>
  <c r="M213" i="5" s="1"/>
  <c r="L214" i="5"/>
  <c r="M214" i="5" s="1"/>
  <c r="L215" i="5"/>
  <c r="M215" i="5" s="1"/>
  <c r="L216" i="5"/>
  <c r="M216" i="5" s="1"/>
  <c r="L217" i="5"/>
  <c r="M217" i="5" s="1"/>
  <c r="L218" i="5"/>
  <c r="M218" i="5" s="1"/>
  <c r="L219" i="5"/>
  <c r="M219" i="5" s="1"/>
  <c r="L220" i="5"/>
  <c r="M220" i="5" s="1"/>
  <c r="L221" i="5"/>
  <c r="M221" i="5" s="1"/>
  <c r="L222" i="5"/>
  <c r="M222" i="5" s="1"/>
  <c r="L21" i="5" l="1"/>
  <c r="M21" i="5" s="1"/>
  <c r="L17" i="5"/>
  <c r="M17" i="5" s="1"/>
  <c r="L9" i="5"/>
  <c r="M9" i="5" s="1"/>
  <c r="L15" i="5"/>
  <c r="M15" i="5" s="1"/>
  <c r="L11" i="5"/>
  <c r="M11" i="5" s="1"/>
  <c r="L7" i="5"/>
  <c r="M7" i="5" s="1"/>
  <c r="L14" i="5"/>
  <c r="M14" i="5" s="1"/>
  <c r="L10" i="5"/>
  <c r="M10" i="5" s="1"/>
  <c r="J4" i="5"/>
  <c r="J5" i="5"/>
  <c r="J6" i="5"/>
  <c r="J7" i="5"/>
  <c r="J8" i="5"/>
  <c r="J9" i="5"/>
  <c r="J10" i="5"/>
  <c r="J11" i="5"/>
  <c r="J12" i="5"/>
  <c r="J13" i="5"/>
  <c r="J14" i="5"/>
  <c r="J15" i="5"/>
  <c r="J16" i="5"/>
  <c r="J17" i="5"/>
  <c r="J18" i="5"/>
  <c r="J19" i="5"/>
  <c r="J20" i="5"/>
  <c r="J21" i="5"/>
  <c r="J22" i="5"/>
  <c r="J23" i="5"/>
  <c r="J24" i="5"/>
  <c r="J25" i="5"/>
  <c r="J26" i="5"/>
  <c r="J27" i="5"/>
  <c r="J28" i="5"/>
  <c r="J29" i="5"/>
  <c r="J30" i="5"/>
  <c r="J31" i="5"/>
  <c r="J32" i="5"/>
  <c r="J33" i="5"/>
  <c r="J34" i="5"/>
  <c r="J35" i="5"/>
  <c r="J36" i="5"/>
  <c r="J37" i="5"/>
  <c r="J38" i="5"/>
  <c r="J39" i="5"/>
  <c r="J40" i="5"/>
  <c r="J41" i="5"/>
  <c r="J42" i="5"/>
  <c r="J43" i="5"/>
  <c r="J44" i="5"/>
  <c r="J45" i="5"/>
  <c r="J46" i="5"/>
  <c r="J47" i="5"/>
  <c r="J48" i="5"/>
  <c r="J49" i="5"/>
  <c r="J50" i="5"/>
  <c r="J51" i="5"/>
  <c r="J52" i="5"/>
  <c r="J53" i="5"/>
  <c r="J54" i="5"/>
  <c r="J55" i="5"/>
  <c r="J56" i="5"/>
  <c r="J57" i="5"/>
  <c r="J58" i="5"/>
  <c r="J59" i="5"/>
  <c r="J60" i="5"/>
  <c r="J61" i="5"/>
  <c r="J62" i="5"/>
  <c r="J63" i="5"/>
  <c r="J64" i="5"/>
  <c r="J65" i="5"/>
  <c r="J66" i="5"/>
  <c r="J67" i="5"/>
  <c r="J68" i="5"/>
  <c r="J69" i="5"/>
  <c r="J70" i="5"/>
  <c r="J71" i="5"/>
  <c r="J72" i="5"/>
  <c r="J73" i="5"/>
  <c r="J74" i="5"/>
  <c r="J75" i="5"/>
  <c r="J76" i="5"/>
  <c r="J77" i="5"/>
  <c r="J78" i="5"/>
  <c r="J79" i="5"/>
  <c r="J80" i="5"/>
  <c r="J81" i="5"/>
  <c r="J82" i="5"/>
  <c r="J83" i="5"/>
  <c r="J84" i="5"/>
  <c r="J85" i="5"/>
  <c r="J86" i="5"/>
  <c r="J87" i="5"/>
  <c r="J88" i="5"/>
  <c r="J89" i="5"/>
  <c r="J90" i="5"/>
  <c r="J91" i="5"/>
  <c r="J92" i="5"/>
  <c r="J93" i="5"/>
  <c r="J94" i="5"/>
  <c r="J95" i="5"/>
  <c r="J96" i="5"/>
  <c r="J97" i="5"/>
  <c r="J98" i="5"/>
  <c r="J99" i="5"/>
  <c r="J100" i="5"/>
  <c r="J101" i="5"/>
  <c r="J102" i="5"/>
  <c r="J103" i="5"/>
  <c r="J104" i="5"/>
  <c r="J105" i="5"/>
  <c r="J106" i="5"/>
  <c r="J107" i="5"/>
  <c r="J108" i="5"/>
  <c r="J109" i="5"/>
  <c r="J110" i="5"/>
  <c r="J111" i="5"/>
  <c r="J112" i="5"/>
  <c r="J113" i="5"/>
  <c r="J114" i="5"/>
  <c r="J115" i="5"/>
  <c r="J116" i="5"/>
  <c r="J117" i="5"/>
  <c r="J118" i="5"/>
  <c r="J119" i="5"/>
  <c r="J120" i="5"/>
  <c r="J121" i="5"/>
  <c r="J122" i="5"/>
  <c r="J123" i="5"/>
  <c r="J124" i="5"/>
  <c r="J125" i="5"/>
  <c r="J126" i="5"/>
  <c r="J127" i="5"/>
  <c r="J128" i="5"/>
  <c r="J129" i="5"/>
  <c r="J130" i="5"/>
  <c r="J131" i="5"/>
  <c r="J132" i="5"/>
  <c r="J133" i="5"/>
  <c r="J134" i="5"/>
  <c r="J135" i="5"/>
  <c r="J136" i="5"/>
  <c r="J137" i="5"/>
  <c r="J138" i="5"/>
  <c r="J139" i="5"/>
  <c r="J140" i="5"/>
  <c r="J141" i="5"/>
  <c r="J142" i="5"/>
  <c r="J143" i="5"/>
  <c r="J144" i="5"/>
  <c r="J145" i="5"/>
  <c r="J146" i="5"/>
  <c r="J147" i="5"/>
  <c r="J148" i="5"/>
  <c r="J149" i="5"/>
  <c r="J150" i="5"/>
  <c r="J151" i="5"/>
  <c r="J152" i="5"/>
  <c r="J153" i="5"/>
  <c r="J154" i="5"/>
  <c r="J155" i="5"/>
  <c r="J156" i="5"/>
  <c r="J157" i="5"/>
  <c r="J158" i="5"/>
  <c r="J159" i="5"/>
  <c r="J160" i="5"/>
  <c r="J161" i="5"/>
  <c r="J162" i="5"/>
  <c r="J163" i="5"/>
  <c r="J164" i="5"/>
  <c r="J165" i="5"/>
  <c r="J166" i="5"/>
  <c r="J167" i="5"/>
  <c r="J168" i="5"/>
  <c r="J169" i="5"/>
  <c r="J170" i="5"/>
  <c r="J171" i="5"/>
  <c r="J172" i="5"/>
  <c r="J173" i="5"/>
  <c r="J174" i="5"/>
  <c r="J175" i="5"/>
  <c r="J176" i="5"/>
  <c r="J177" i="5"/>
  <c r="J178" i="5"/>
  <c r="J179" i="5"/>
  <c r="J180" i="5"/>
  <c r="J181" i="5"/>
  <c r="J182" i="5"/>
  <c r="J183" i="5"/>
  <c r="J184" i="5"/>
  <c r="J185" i="5"/>
  <c r="J186" i="5"/>
  <c r="J187" i="5"/>
  <c r="J188" i="5"/>
  <c r="J189" i="5"/>
  <c r="J190" i="5"/>
  <c r="J191" i="5"/>
  <c r="J192" i="5"/>
  <c r="J193" i="5"/>
  <c r="J194" i="5"/>
  <c r="J195" i="5"/>
  <c r="J196" i="5"/>
  <c r="J197" i="5"/>
  <c r="J198" i="5"/>
  <c r="J199" i="5"/>
  <c r="J200" i="5"/>
  <c r="J201" i="5"/>
  <c r="J202" i="5"/>
  <c r="J203" i="5"/>
  <c r="J204" i="5"/>
  <c r="J205" i="5"/>
  <c r="J206" i="5"/>
  <c r="J207" i="5"/>
  <c r="J208" i="5"/>
  <c r="J209" i="5"/>
  <c r="J210" i="5"/>
  <c r="J211" i="5"/>
  <c r="J212" i="5"/>
  <c r="J213" i="5"/>
  <c r="J214" i="5"/>
  <c r="J215" i="5"/>
  <c r="J216" i="5"/>
  <c r="J217" i="5"/>
  <c r="J218" i="5"/>
  <c r="J219" i="5"/>
  <c r="J220" i="5"/>
  <c r="J221" i="5"/>
  <c r="J222" i="5"/>
  <c r="L3" i="5" l="1"/>
  <c r="M3" i="5" s="1"/>
</calcChain>
</file>

<file path=xl/comments1.xml><?xml version="1.0" encoding="utf-8"?>
<comments xmlns="http://schemas.openxmlformats.org/spreadsheetml/2006/main">
  <authors>
    <author>DAVID MARTÍNEZ</author>
    <author>Usuario de Windows</author>
    <author>GENNY CAROLINA RINCON BAEZ</author>
  </authors>
  <commentList>
    <comment ref="G3" authorId="0" shapeId="0">
      <text>
        <r>
          <rPr>
            <b/>
            <sz val="9"/>
            <color indexed="81"/>
            <rFont val="Tahoma"/>
            <family val="2"/>
          </rPr>
          <t xml:space="preserve">Indique el número del mes en el que se estima el inicio del proceso de selección. </t>
        </r>
      </text>
    </comment>
    <comment ref="H3" authorId="0" shapeId="0">
      <text>
        <r>
          <rPr>
            <b/>
            <sz val="9"/>
            <color indexed="81"/>
            <rFont val="Tahoma"/>
            <family val="2"/>
          </rPr>
          <t xml:space="preserve">Indique el número del mes en el que se estima la presentación de ofertas. </t>
        </r>
      </text>
    </comment>
    <comment ref="I3" authorId="0" shapeId="0">
      <text>
        <r>
          <rPr>
            <b/>
            <sz val="9"/>
            <color indexed="81"/>
            <rFont val="Tahoma"/>
            <family val="2"/>
          </rPr>
          <t>Indique el número de días, meses o años que tendrá de duración estimada el contrato.</t>
        </r>
      </text>
    </comment>
    <comment ref="K507" authorId="1" shapeId="0">
      <text>
        <r>
          <rPr>
            <b/>
            <sz val="9"/>
            <color indexed="81"/>
            <rFont val="Tahoma"/>
            <charset val="1"/>
          </rPr>
          <t xml:space="preserve">REVISAR MODALIDAD </t>
        </r>
      </text>
    </comment>
    <comment ref="E847" authorId="1" shapeId="0">
      <text>
        <r>
          <rPr>
            <b/>
            <sz val="9"/>
            <color indexed="81"/>
            <rFont val="Tahoma"/>
            <charset val="1"/>
          </rPr>
          <t>Usuario de Windows:</t>
        </r>
        <r>
          <rPr>
            <sz val="9"/>
            <color indexed="81"/>
            <rFont val="Tahoma"/>
            <charset val="1"/>
          </rPr>
          <t xml:space="preserve">
POR FAVOR REVISAR CODIGO PARA QUE SE ASIMILEN MAS A SU OBJETO CONTRACTUAL POR FAVOR REVISAR CODIGO PARA QUE SE ASIMILEN MAS A SU OBJETO CONTRACTUA</t>
        </r>
      </text>
    </comment>
    <comment ref="E848" authorId="1" shapeId="0">
      <text>
        <r>
          <rPr>
            <b/>
            <sz val="9"/>
            <color indexed="81"/>
            <rFont val="Tahoma"/>
            <charset val="1"/>
          </rPr>
          <t>Usuario de Windows:</t>
        </r>
        <r>
          <rPr>
            <sz val="9"/>
            <color indexed="81"/>
            <rFont val="Tahoma"/>
            <charset val="1"/>
          </rPr>
          <t xml:space="preserve">
POR FAVOR REVISAR CODIGO PARA QUE SE ASIMILEN MAS A SU OBJETO CONTRACTUA</t>
        </r>
      </text>
    </comment>
    <comment ref="E849" authorId="1" shapeId="0">
      <text>
        <r>
          <rPr>
            <b/>
            <sz val="9"/>
            <color indexed="81"/>
            <rFont val="Tahoma"/>
            <charset val="1"/>
          </rPr>
          <t>Usuario de Windows:</t>
        </r>
        <r>
          <rPr>
            <sz val="9"/>
            <color indexed="81"/>
            <rFont val="Tahoma"/>
            <charset val="1"/>
          </rPr>
          <t xml:space="preserve">
POR FAVOR REVISAR CODIGO PARA QUE SE ASIMILEN MAS A SU OBJETO CONTRACTUA</t>
        </r>
      </text>
    </comment>
    <comment ref="E850" authorId="1" shapeId="0">
      <text>
        <r>
          <rPr>
            <b/>
            <sz val="9"/>
            <color indexed="81"/>
            <rFont val="Tahoma"/>
            <charset val="1"/>
          </rPr>
          <t>Usuario de Windows:</t>
        </r>
        <r>
          <rPr>
            <sz val="9"/>
            <color indexed="81"/>
            <rFont val="Tahoma"/>
            <charset val="1"/>
          </rPr>
          <t xml:space="preserve">
POR FAVOR REVISAR CODIGO PARA QUE SE ASIMILEN MAS A SU OBJETO CONTRACTUA</t>
        </r>
      </text>
    </comment>
    <comment ref="E851" authorId="1" shapeId="0">
      <text>
        <r>
          <rPr>
            <b/>
            <sz val="9"/>
            <color indexed="81"/>
            <rFont val="Tahoma"/>
            <charset val="1"/>
          </rPr>
          <t>Usuario de Windows:</t>
        </r>
        <r>
          <rPr>
            <sz val="9"/>
            <color indexed="81"/>
            <rFont val="Tahoma"/>
            <charset val="1"/>
          </rPr>
          <t xml:space="preserve">
POR FAVOR REVISAR CODIGO PARA QUE SE ASIMILEN MAS A SU OBJETO CONTRACTUA</t>
        </r>
      </text>
    </comment>
    <comment ref="E852" authorId="1" shapeId="0">
      <text>
        <r>
          <rPr>
            <b/>
            <sz val="9"/>
            <color indexed="81"/>
            <rFont val="Tahoma"/>
            <charset val="1"/>
          </rPr>
          <t>Usuario de Windows:</t>
        </r>
        <r>
          <rPr>
            <sz val="9"/>
            <color indexed="81"/>
            <rFont val="Tahoma"/>
            <charset val="1"/>
          </rPr>
          <t xml:space="preserve">
POR FAVOR REVISAR CODIGO PARA QUE SE ASIMILEN MAS A SU OBJETO CONTRACTUA</t>
        </r>
      </text>
    </comment>
    <comment ref="E853" authorId="1" shapeId="0">
      <text>
        <r>
          <rPr>
            <b/>
            <sz val="9"/>
            <color indexed="81"/>
            <rFont val="Tahoma"/>
            <charset val="1"/>
          </rPr>
          <t>Usuario de Windows:</t>
        </r>
        <r>
          <rPr>
            <sz val="9"/>
            <color indexed="81"/>
            <rFont val="Tahoma"/>
            <charset val="1"/>
          </rPr>
          <t xml:space="preserve">
POR FAVOR REVISAR CODIGO PARA QUE SE ASIMILEN MAS A SU OBJETO CONTRACTUA</t>
        </r>
      </text>
    </comment>
    <comment ref="E854" authorId="1" shapeId="0">
      <text>
        <r>
          <rPr>
            <b/>
            <sz val="9"/>
            <color indexed="81"/>
            <rFont val="Tahoma"/>
            <charset val="1"/>
          </rPr>
          <t>Usuario de Windows:</t>
        </r>
        <r>
          <rPr>
            <sz val="9"/>
            <color indexed="81"/>
            <rFont val="Tahoma"/>
            <charset val="1"/>
          </rPr>
          <t xml:space="preserve">
POR FAVOR REVISAR CODIGO PARA QUE SE ASIMILEN MAS A SU OBJETO CONTRACTUA</t>
        </r>
      </text>
    </comment>
    <comment ref="E855" authorId="1" shapeId="0">
      <text>
        <r>
          <rPr>
            <b/>
            <sz val="9"/>
            <color indexed="81"/>
            <rFont val="Tahoma"/>
            <charset val="1"/>
          </rPr>
          <t>Usuario de Windows:</t>
        </r>
        <r>
          <rPr>
            <sz val="9"/>
            <color indexed="81"/>
            <rFont val="Tahoma"/>
            <charset val="1"/>
          </rPr>
          <t xml:space="preserve">
POR FAVOR REVISAR CODIGO PARA QUE SE ASIMILEN MAS A SU OBJETO CONTRACTUA</t>
        </r>
      </text>
    </comment>
    <comment ref="E856" authorId="1" shapeId="0">
      <text>
        <r>
          <rPr>
            <b/>
            <sz val="9"/>
            <color indexed="81"/>
            <rFont val="Tahoma"/>
            <charset val="1"/>
          </rPr>
          <t>Usuario de Windows:</t>
        </r>
        <r>
          <rPr>
            <sz val="9"/>
            <color indexed="81"/>
            <rFont val="Tahoma"/>
            <charset val="1"/>
          </rPr>
          <t xml:space="preserve">
POR FAVOR REVISAR CODIGO PARA QUE SE ASIMILEN MAS A SU OBJETO CONTRACTUA</t>
        </r>
      </text>
    </comment>
    <comment ref="E857" authorId="1" shapeId="0">
      <text>
        <r>
          <rPr>
            <b/>
            <sz val="9"/>
            <color indexed="81"/>
            <rFont val="Tahoma"/>
            <charset val="1"/>
          </rPr>
          <t>Usuario de Windows:</t>
        </r>
        <r>
          <rPr>
            <sz val="9"/>
            <color indexed="81"/>
            <rFont val="Tahoma"/>
            <charset val="1"/>
          </rPr>
          <t xml:space="preserve">
POR FAVOR REVISAR CODIGO PARA QUE SE ASIMILEN MAS A SU OBJETO CONTRACTUA</t>
        </r>
      </text>
    </comment>
    <comment ref="E859" authorId="1" shapeId="0">
      <text>
        <r>
          <rPr>
            <b/>
            <sz val="9"/>
            <color indexed="81"/>
            <rFont val="Tahoma"/>
            <charset val="1"/>
          </rPr>
          <t>Usuario de Windows:</t>
        </r>
        <r>
          <rPr>
            <sz val="9"/>
            <color indexed="81"/>
            <rFont val="Tahoma"/>
            <charset val="1"/>
          </rPr>
          <t xml:space="preserve">
POR FAVOR REVISAR CODIGO PARA QUE SE ASIMILEN MAS A SU OBJETO CONTRACTUA</t>
        </r>
      </text>
    </comment>
    <comment ref="E860" authorId="1" shapeId="0">
      <text>
        <r>
          <rPr>
            <b/>
            <sz val="9"/>
            <color indexed="81"/>
            <rFont val="Tahoma"/>
            <charset val="1"/>
          </rPr>
          <t>Usuario de Windows:</t>
        </r>
        <r>
          <rPr>
            <sz val="9"/>
            <color indexed="81"/>
            <rFont val="Tahoma"/>
            <charset val="1"/>
          </rPr>
          <t xml:space="preserve">
POR FAVOR REVISAR CODIGO PARA QUE SE ASIMILEN MAS A SU OBJETO CONTRACTUA</t>
        </r>
      </text>
    </comment>
    <comment ref="E861" authorId="1" shapeId="0">
      <text>
        <r>
          <rPr>
            <b/>
            <sz val="9"/>
            <color indexed="81"/>
            <rFont val="Tahoma"/>
            <charset val="1"/>
          </rPr>
          <t>Usuario de Windows:</t>
        </r>
        <r>
          <rPr>
            <sz val="9"/>
            <color indexed="81"/>
            <rFont val="Tahoma"/>
            <charset val="1"/>
          </rPr>
          <t xml:space="preserve">
POR FAVOR REVISAR CODIGO PARA QUE SE ASIMILEN MAS A SU OBJETO CONTRACTUA</t>
        </r>
      </text>
    </comment>
    <comment ref="E862" authorId="1" shapeId="0">
      <text>
        <r>
          <rPr>
            <b/>
            <sz val="9"/>
            <color indexed="81"/>
            <rFont val="Tahoma"/>
            <charset val="1"/>
          </rPr>
          <t>Usuario de Windows:</t>
        </r>
        <r>
          <rPr>
            <sz val="9"/>
            <color indexed="81"/>
            <rFont val="Tahoma"/>
            <charset val="1"/>
          </rPr>
          <t xml:space="preserve">
POR FAVOR REVISAR CODIGO PARA QUE SE ASIMILEN MAS A SU OBJETO CONTRACTUA</t>
        </r>
      </text>
    </comment>
    <comment ref="E863" authorId="1" shapeId="0">
      <text>
        <r>
          <rPr>
            <b/>
            <sz val="9"/>
            <color indexed="81"/>
            <rFont val="Tahoma"/>
            <charset val="1"/>
          </rPr>
          <t>Usuario de Windows:</t>
        </r>
        <r>
          <rPr>
            <sz val="9"/>
            <color indexed="81"/>
            <rFont val="Tahoma"/>
            <charset val="1"/>
          </rPr>
          <t xml:space="preserve">
POR FAVOR REVISAR CODIGO PARA QUE SE ASIMILEN MAS A SU OBJETO CONTRACTUA</t>
        </r>
      </text>
    </comment>
    <comment ref="E864" authorId="1" shapeId="0">
      <text>
        <r>
          <rPr>
            <b/>
            <sz val="9"/>
            <color indexed="81"/>
            <rFont val="Tahoma"/>
            <charset val="1"/>
          </rPr>
          <t>Usuario de Windows:</t>
        </r>
        <r>
          <rPr>
            <sz val="9"/>
            <color indexed="81"/>
            <rFont val="Tahoma"/>
            <charset val="1"/>
          </rPr>
          <t xml:space="preserve">
POR FAVOR REVISAR CODIGO PARA QUE SE ASIMILEN MAS A SU OBJETO CONTRACTUA</t>
        </r>
      </text>
    </comment>
    <comment ref="E865" authorId="1" shapeId="0">
      <text>
        <r>
          <rPr>
            <b/>
            <sz val="9"/>
            <color indexed="81"/>
            <rFont val="Tahoma"/>
            <charset val="1"/>
          </rPr>
          <t>Usuario de Windows:</t>
        </r>
        <r>
          <rPr>
            <sz val="9"/>
            <color indexed="81"/>
            <rFont val="Tahoma"/>
            <charset val="1"/>
          </rPr>
          <t xml:space="preserve">
POR FAVOR REVISAR CODIGO PARA QUE SE ASIMILEN MAS A SU OBJETO CONTRACTUA</t>
        </r>
      </text>
    </comment>
    <comment ref="E866" authorId="1" shapeId="0">
      <text>
        <r>
          <rPr>
            <b/>
            <sz val="9"/>
            <color indexed="81"/>
            <rFont val="Tahoma"/>
            <charset val="1"/>
          </rPr>
          <t>Usuario de Windows:</t>
        </r>
        <r>
          <rPr>
            <sz val="9"/>
            <color indexed="81"/>
            <rFont val="Tahoma"/>
            <charset val="1"/>
          </rPr>
          <t xml:space="preserve">
POR FAVOR REVISAR CODIGO PARA QUE SE ASIMILEN MAS A SU OBJETO CONTRACTUA</t>
        </r>
      </text>
    </comment>
    <comment ref="E867" authorId="1" shapeId="0">
      <text>
        <r>
          <rPr>
            <b/>
            <sz val="9"/>
            <color indexed="81"/>
            <rFont val="Tahoma"/>
            <charset val="1"/>
          </rPr>
          <t>Usuario de Windows:</t>
        </r>
        <r>
          <rPr>
            <sz val="9"/>
            <color indexed="81"/>
            <rFont val="Tahoma"/>
            <charset val="1"/>
          </rPr>
          <t xml:space="preserve">
POR FAVOR REVISAR CODIGO PARA QUE SE ASIMILEN MAS A SU OBJETO CONTRACTUA</t>
        </r>
      </text>
    </comment>
    <comment ref="E868" authorId="1" shapeId="0">
      <text>
        <r>
          <rPr>
            <b/>
            <sz val="9"/>
            <color indexed="81"/>
            <rFont val="Tahoma"/>
            <charset val="1"/>
          </rPr>
          <t>Usuario de Windows:</t>
        </r>
        <r>
          <rPr>
            <sz val="9"/>
            <color indexed="81"/>
            <rFont val="Tahoma"/>
            <charset val="1"/>
          </rPr>
          <t xml:space="preserve">
POR FAVOR REVISAR CODIGO PARA QUE SE ASIMILEN MAS A SU OBJETO CONTRACTUA</t>
        </r>
      </text>
    </comment>
    <comment ref="E869" authorId="1" shapeId="0">
      <text>
        <r>
          <rPr>
            <b/>
            <sz val="9"/>
            <color indexed="81"/>
            <rFont val="Tahoma"/>
            <charset val="1"/>
          </rPr>
          <t>Usuario de Windows:</t>
        </r>
        <r>
          <rPr>
            <sz val="9"/>
            <color indexed="81"/>
            <rFont val="Tahoma"/>
            <charset val="1"/>
          </rPr>
          <t xml:space="preserve">
POR FAVOR REVISAR CODIGO PARA QUE SE ASIMILEN MAS A SU OBJETO CONTRACTUA</t>
        </r>
      </text>
    </comment>
    <comment ref="E870" authorId="1" shapeId="0">
      <text>
        <r>
          <rPr>
            <b/>
            <sz val="9"/>
            <color indexed="81"/>
            <rFont val="Tahoma"/>
            <charset val="1"/>
          </rPr>
          <t>Usuario de Windows:</t>
        </r>
        <r>
          <rPr>
            <sz val="9"/>
            <color indexed="81"/>
            <rFont val="Tahoma"/>
            <charset val="1"/>
          </rPr>
          <t xml:space="preserve">
POR FAVOR REVISAR CODIGO PARA QUE SE ASIMILEN MAS A SU OBJETO CONTRACTUA</t>
        </r>
      </text>
    </comment>
    <comment ref="E874" authorId="1" shapeId="0">
      <text>
        <r>
          <rPr>
            <b/>
            <sz val="9"/>
            <color indexed="81"/>
            <rFont val="Tahoma"/>
            <charset val="1"/>
          </rPr>
          <t>Usuario de Windows:</t>
        </r>
        <r>
          <rPr>
            <sz val="9"/>
            <color indexed="81"/>
            <rFont val="Tahoma"/>
            <charset val="1"/>
          </rPr>
          <t xml:space="preserve">
POR FAVOR REVISAR CODIGO PARA QUE SE ASIMILEN MAS A SU OBJETO CONTRACTUA</t>
        </r>
      </text>
    </comment>
    <comment ref="E875" authorId="1" shapeId="0">
      <text>
        <r>
          <rPr>
            <b/>
            <sz val="9"/>
            <color indexed="81"/>
            <rFont val="Tahoma"/>
            <charset val="1"/>
          </rPr>
          <t>Usuario de Windows:</t>
        </r>
        <r>
          <rPr>
            <sz val="9"/>
            <color indexed="81"/>
            <rFont val="Tahoma"/>
            <charset val="1"/>
          </rPr>
          <t xml:space="preserve">
POR FAVOR REVISAR CODIGO PARA QUE SE ASIMILEN MAS A SU OBJETO CONTRACTUA</t>
        </r>
      </text>
    </comment>
    <comment ref="E876" authorId="1" shapeId="0">
      <text>
        <r>
          <rPr>
            <b/>
            <sz val="9"/>
            <color indexed="81"/>
            <rFont val="Tahoma"/>
            <charset val="1"/>
          </rPr>
          <t>Usuario de Windows:</t>
        </r>
        <r>
          <rPr>
            <sz val="9"/>
            <color indexed="81"/>
            <rFont val="Tahoma"/>
            <charset val="1"/>
          </rPr>
          <t xml:space="preserve">
POR FAVOR REVISAR CODIGO PARA QUE SE ASIMILEN MAS A SU OBJETO CONTRACTUA</t>
        </r>
      </text>
    </comment>
    <comment ref="E877" authorId="1" shapeId="0">
      <text>
        <r>
          <rPr>
            <b/>
            <sz val="9"/>
            <color indexed="81"/>
            <rFont val="Tahoma"/>
            <charset val="1"/>
          </rPr>
          <t>Usuario de Windows:</t>
        </r>
        <r>
          <rPr>
            <sz val="9"/>
            <color indexed="81"/>
            <rFont val="Tahoma"/>
            <charset val="1"/>
          </rPr>
          <t xml:space="preserve">
POR FAVOR REVISAR CODIGO PARA QUE SE ASIMILEN MAS A SU OBJETO CONTRACTUA</t>
        </r>
      </text>
    </comment>
    <comment ref="E878" authorId="1" shapeId="0">
      <text>
        <r>
          <rPr>
            <b/>
            <sz val="9"/>
            <color indexed="81"/>
            <rFont val="Tahoma"/>
            <charset val="1"/>
          </rPr>
          <t>Usuario de Windows:</t>
        </r>
        <r>
          <rPr>
            <sz val="9"/>
            <color indexed="81"/>
            <rFont val="Tahoma"/>
            <charset val="1"/>
          </rPr>
          <t xml:space="preserve">
POR FAVOR REVISAR CODIGO PARA QUE SE ASIMILEN MAS A SU OBJETO CONTRACTUA</t>
        </r>
      </text>
    </comment>
    <comment ref="E879" authorId="1" shapeId="0">
      <text>
        <r>
          <rPr>
            <b/>
            <sz val="9"/>
            <color indexed="81"/>
            <rFont val="Tahoma"/>
            <charset val="1"/>
          </rPr>
          <t>Usuario de Windows:</t>
        </r>
        <r>
          <rPr>
            <sz val="9"/>
            <color indexed="81"/>
            <rFont val="Tahoma"/>
            <charset val="1"/>
          </rPr>
          <t xml:space="preserve">
POR FAVOR REVISAR CODIGO PARA QUE SE ASIMILEN MAS A SU OBJETO CONTRACTUA</t>
        </r>
      </text>
    </comment>
    <comment ref="E883" authorId="1" shapeId="0">
      <text>
        <r>
          <rPr>
            <b/>
            <sz val="9"/>
            <color indexed="81"/>
            <rFont val="Tahoma"/>
            <charset val="1"/>
          </rPr>
          <t>Usuario de Windows:</t>
        </r>
        <r>
          <rPr>
            <sz val="9"/>
            <color indexed="81"/>
            <rFont val="Tahoma"/>
            <charset val="1"/>
          </rPr>
          <t xml:space="preserve">
POR FAVOR REVISAR CODIGO PARA QUE SE ASIMILEN MAS A SU OBJETO CONTRACTUA</t>
        </r>
      </text>
    </comment>
    <comment ref="E884" authorId="1" shapeId="0">
      <text>
        <r>
          <rPr>
            <b/>
            <sz val="9"/>
            <color indexed="81"/>
            <rFont val="Tahoma"/>
            <charset val="1"/>
          </rPr>
          <t>Usuario de Windows:</t>
        </r>
        <r>
          <rPr>
            <sz val="9"/>
            <color indexed="81"/>
            <rFont val="Tahoma"/>
            <charset val="1"/>
          </rPr>
          <t xml:space="preserve">
POR FAVOR REVISAR CODIGO PARA QUE SE ASIMILEN MAS A SU OBJETO CONTRACTUA</t>
        </r>
      </text>
    </comment>
    <comment ref="E885" authorId="1" shapeId="0">
      <text>
        <r>
          <rPr>
            <b/>
            <sz val="9"/>
            <color indexed="81"/>
            <rFont val="Tahoma"/>
            <charset val="1"/>
          </rPr>
          <t>Usuario de Windows:</t>
        </r>
        <r>
          <rPr>
            <sz val="9"/>
            <color indexed="81"/>
            <rFont val="Tahoma"/>
            <charset val="1"/>
          </rPr>
          <t xml:space="preserve">
POR FAVOR REVISAR CODIGO PARA QUE SE ASIMILEN MAS A SU OBJETO CONTRACTUA</t>
        </r>
      </text>
    </comment>
    <comment ref="E886" authorId="1" shapeId="0">
      <text>
        <r>
          <rPr>
            <b/>
            <sz val="9"/>
            <color indexed="81"/>
            <rFont val="Tahoma"/>
            <charset val="1"/>
          </rPr>
          <t>Usuario de Windows:</t>
        </r>
        <r>
          <rPr>
            <sz val="9"/>
            <color indexed="81"/>
            <rFont val="Tahoma"/>
            <charset val="1"/>
          </rPr>
          <t xml:space="preserve">
POR FAVOR REVISAR CODIGO PARA QUE SE ASIMILEN MAS A SU OBJETO CONTRACTUA</t>
        </r>
      </text>
    </comment>
    <comment ref="E887" authorId="1" shapeId="0">
      <text>
        <r>
          <rPr>
            <b/>
            <sz val="9"/>
            <color indexed="81"/>
            <rFont val="Tahoma"/>
            <charset val="1"/>
          </rPr>
          <t>Usuario de Windows:</t>
        </r>
        <r>
          <rPr>
            <sz val="9"/>
            <color indexed="81"/>
            <rFont val="Tahoma"/>
            <charset val="1"/>
          </rPr>
          <t xml:space="preserve">
POR FAVOR REVISAR CODIGO PARA QUE SE ASIMILEN MAS A SU OBJETO CONTRACTUA</t>
        </r>
      </text>
    </comment>
    <comment ref="E888" authorId="1" shapeId="0">
      <text>
        <r>
          <rPr>
            <b/>
            <sz val="9"/>
            <color indexed="81"/>
            <rFont val="Tahoma"/>
            <charset val="1"/>
          </rPr>
          <t>Usuario de Windows:</t>
        </r>
        <r>
          <rPr>
            <sz val="9"/>
            <color indexed="81"/>
            <rFont val="Tahoma"/>
            <charset val="1"/>
          </rPr>
          <t xml:space="preserve">
POR FAVOR REVISAR CODIGO PARA QUE SE ASIMILEN MAS A SU OBJETO CONTRACTUA</t>
        </r>
      </text>
    </comment>
    <comment ref="E889" authorId="1" shapeId="0">
      <text>
        <r>
          <rPr>
            <b/>
            <sz val="9"/>
            <color indexed="81"/>
            <rFont val="Tahoma"/>
            <charset val="1"/>
          </rPr>
          <t>Usuario de Windows:</t>
        </r>
        <r>
          <rPr>
            <sz val="9"/>
            <color indexed="81"/>
            <rFont val="Tahoma"/>
            <charset val="1"/>
          </rPr>
          <t xml:space="preserve">
POR FAVOR REVISAR CODIGO PARA QUE SE ASIMILEN MAS A SU OBJETO CONTRACTUA</t>
        </r>
      </text>
    </comment>
    <comment ref="E890" authorId="1" shapeId="0">
      <text>
        <r>
          <rPr>
            <b/>
            <sz val="9"/>
            <color indexed="81"/>
            <rFont val="Tahoma"/>
            <charset val="1"/>
          </rPr>
          <t>Usuario de Windows:</t>
        </r>
        <r>
          <rPr>
            <sz val="9"/>
            <color indexed="81"/>
            <rFont val="Tahoma"/>
            <charset val="1"/>
          </rPr>
          <t xml:space="preserve">
POR FAVOR REVISAR CODIGO PARA QUE SE ASIMILEN MAS A SU OBJETO CONTRACTUA</t>
        </r>
      </text>
    </comment>
    <comment ref="E892" authorId="1" shapeId="0">
      <text>
        <r>
          <rPr>
            <b/>
            <sz val="9"/>
            <color indexed="81"/>
            <rFont val="Tahoma"/>
            <charset val="1"/>
          </rPr>
          <t>Usuario de Windows:</t>
        </r>
        <r>
          <rPr>
            <sz val="9"/>
            <color indexed="81"/>
            <rFont val="Tahoma"/>
            <charset val="1"/>
          </rPr>
          <t xml:space="preserve">
POR FAVOR REVISAR CODIGO PARA QUE SE ASIMILEN MAS A SU OBJETO CONTRACTUA</t>
        </r>
      </text>
    </comment>
    <comment ref="E893" authorId="1" shapeId="0">
      <text>
        <r>
          <rPr>
            <b/>
            <sz val="9"/>
            <color indexed="81"/>
            <rFont val="Tahoma"/>
            <charset val="1"/>
          </rPr>
          <t>Usuario de Windows:</t>
        </r>
        <r>
          <rPr>
            <sz val="9"/>
            <color indexed="81"/>
            <rFont val="Tahoma"/>
            <charset val="1"/>
          </rPr>
          <t xml:space="preserve">
POR FAVOR REVISAR CODIGO PARA QUE SE ASIMILEN MAS A SU OBJETO CONTRACTUA</t>
        </r>
      </text>
    </comment>
    <comment ref="E894" authorId="1" shapeId="0">
      <text>
        <r>
          <rPr>
            <b/>
            <sz val="9"/>
            <color indexed="81"/>
            <rFont val="Tahoma"/>
            <charset val="1"/>
          </rPr>
          <t>Usuario de Windows:</t>
        </r>
        <r>
          <rPr>
            <sz val="9"/>
            <color indexed="81"/>
            <rFont val="Tahoma"/>
            <charset val="1"/>
          </rPr>
          <t xml:space="preserve">
POR FAVOR REVISAR CODIGO PARA QUE SE ASIMILEN MAS A SU OBJETO CONTRACTUA</t>
        </r>
      </text>
    </comment>
    <comment ref="E895" authorId="1" shapeId="0">
      <text>
        <r>
          <rPr>
            <b/>
            <sz val="9"/>
            <color indexed="81"/>
            <rFont val="Tahoma"/>
            <charset val="1"/>
          </rPr>
          <t>Usuario de Windows:</t>
        </r>
        <r>
          <rPr>
            <sz val="9"/>
            <color indexed="81"/>
            <rFont val="Tahoma"/>
            <charset val="1"/>
          </rPr>
          <t xml:space="preserve">
POR FAVOR REVISAR CODIGO PARA QUE SE ASIMILEN MAS A SU OBJETO CONTRACTUA</t>
        </r>
      </text>
    </comment>
    <comment ref="E896" authorId="1" shapeId="0">
      <text>
        <r>
          <rPr>
            <b/>
            <sz val="9"/>
            <color indexed="81"/>
            <rFont val="Tahoma"/>
            <charset val="1"/>
          </rPr>
          <t>Usuario de Windows:</t>
        </r>
        <r>
          <rPr>
            <sz val="9"/>
            <color indexed="81"/>
            <rFont val="Tahoma"/>
            <charset val="1"/>
          </rPr>
          <t xml:space="preserve">
POR FAVOR REVISAR CODIGO PARA QUE SE ASIMILEN MAS A SU OBJETO CONTRACTUA</t>
        </r>
      </text>
    </comment>
    <comment ref="E897" authorId="1" shapeId="0">
      <text>
        <r>
          <rPr>
            <b/>
            <sz val="9"/>
            <color indexed="81"/>
            <rFont val="Tahoma"/>
            <charset val="1"/>
          </rPr>
          <t>Usuario de Windows:</t>
        </r>
        <r>
          <rPr>
            <sz val="9"/>
            <color indexed="81"/>
            <rFont val="Tahoma"/>
            <charset val="1"/>
          </rPr>
          <t xml:space="preserve">
POR FAVOR REVISAR CODIGO PARA QUE SE ASIMILEN MAS A SU OBJETO CONTRACTUA</t>
        </r>
      </text>
    </comment>
    <comment ref="E898" authorId="1" shapeId="0">
      <text>
        <r>
          <rPr>
            <b/>
            <sz val="9"/>
            <color indexed="81"/>
            <rFont val="Tahoma"/>
            <charset val="1"/>
          </rPr>
          <t>Usuario de Windows:</t>
        </r>
        <r>
          <rPr>
            <sz val="9"/>
            <color indexed="81"/>
            <rFont val="Tahoma"/>
            <charset val="1"/>
          </rPr>
          <t xml:space="preserve">
POR FAVOR REVISAR CODIGO PARA QUE SE ASIMILEN MAS A SU OBJETO CONTRACTUA</t>
        </r>
      </text>
    </comment>
    <comment ref="E899" authorId="1" shapeId="0">
      <text>
        <r>
          <rPr>
            <b/>
            <sz val="9"/>
            <color indexed="81"/>
            <rFont val="Tahoma"/>
            <charset val="1"/>
          </rPr>
          <t>Usuario de Windows:</t>
        </r>
        <r>
          <rPr>
            <sz val="9"/>
            <color indexed="81"/>
            <rFont val="Tahoma"/>
            <charset val="1"/>
          </rPr>
          <t xml:space="preserve">
POR FAVOR REVISAR CODIGO PARA QUE SE ASIMILEN MAS A SU OBJETO CONTRACTUA</t>
        </r>
      </text>
    </comment>
    <comment ref="E900" authorId="1" shapeId="0">
      <text>
        <r>
          <rPr>
            <b/>
            <sz val="9"/>
            <color indexed="81"/>
            <rFont val="Tahoma"/>
            <charset val="1"/>
          </rPr>
          <t>Usuario de Windows:</t>
        </r>
        <r>
          <rPr>
            <sz val="9"/>
            <color indexed="81"/>
            <rFont val="Tahoma"/>
            <charset val="1"/>
          </rPr>
          <t xml:space="preserve">
POR FAVOR REVISAR CODIGO PARA QUE SE ASIMILEN MAS A SU OBJETO CONTRACTUA</t>
        </r>
      </text>
    </comment>
    <comment ref="E901" authorId="1" shapeId="0">
      <text>
        <r>
          <rPr>
            <b/>
            <sz val="9"/>
            <color indexed="81"/>
            <rFont val="Tahoma"/>
            <charset val="1"/>
          </rPr>
          <t>Usuario de Windows:</t>
        </r>
        <r>
          <rPr>
            <sz val="9"/>
            <color indexed="81"/>
            <rFont val="Tahoma"/>
            <charset val="1"/>
          </rPr>
          <t xml:space="preserve">
POR FAVOR REVISAR CODIGO PARA QUE SE ASIMILEN MAS A SU OBJETO CONTRACTUA</t>
        </r>
      </text>
    </comment>
    <comment ref="E904" authorId="1" shapeId="0">
      <text>
        <r>
          <rPr>
            <b/>
            <sz val="9"/>
            <color indexed="81"/>
            <rFont val="Tahoma"/>
            <charset val="1"/>
          </rPr>
          <t>Usuario de Windows:</t>
        </r>
        <r>
          <rPr>
            <sz val="9"/>
            <color indexed="81"/>
            <rFont val="Tahoma"/>
            <charset val="1"/>
          </rPr>
          <t xml:space="preserve">
POR FAVOR REVISAR CODIGO PARA QUE SE ASIMILEN MAS A SU OBJETO CONTRACTUA</t>
        </r>
      </text>
    </comment>
    <comment ref="E905" authorId="1" shapeId="0">
      <text>
        <r>
          <rPr>
            <b/>
            <sz val="9"/>
            <color indexed="81"/>
            <rFont val="Tahoma"/>
            <charset val="1"/>
          </rPr>
          <t>Usuario de Windows:</t>
        </r>
        <r>
          <rPr>
            <sz val="9"/>
            <color indexed="81"/>
            <rFont val="Tahoma"/>
            <charset val="1"/>
          </rPr>
          <t xml:space="preserve">
POR FAVOR REVISAR CODIGO PARA QUE SE ASIMILEN MAS A SU OBJETO CONTRACTUA</t>
        </r>
      </text>
    </comment>
    <comment ref="E906" authorId="1" shapeId="0">
      <text>
        <r>
          <rPr>
            <b/>
            <sz val="9"/>
            <color indexed="81"/>
            <rFont val="Tahoma"/>
            <charset val="1"/>
          </rPr>
          <t>Usuario de Windows:</t>
        </r>
        <r>
          <rPr>
            <sz val="9"/>
            <color indexed="81"/>
            <rFont val="Tahoma"/>
            <charset val="1"/>
          </rPr>
          <t xml:space="preserve">
POR FAVOR REVISAR CODIGO PARA QUE SE ASIMILEN MAS A SU OBJETO CONTRACTUA</t>
        </r>
      </text>
    </comment>
    <comment ref="E907" authorId="1" shapeId="0">
      <text>
        <r>
          <rPr>
            <b/>
            <sz val="9"/>
            <color indexed="81"/>
            <rFont val="Tahoma"/>
            <charset val="1"/>
          </rPr>
          <t>Usuario de Windows:</t>
        </r>
        <r>
          <rPr>
            <sz val="9"/>
            <color indexed="81"/>
            <rFont val="Tahoma"/>
            <charset val="1"/>
          </rPr>
          <t xml:space="preserve">
POR FAVOR REVISAR CODIGO PARA QUE SE ASIMILEN MAS A SU OBJETO CONTRACTUA</t>
        </r>
      </text>
    </comment>
    <comment ref="E909" authorId="1" shapeId="0">
      <text>
        <r>
          <rPr>
            <b/>
            <sz val="9"/>
            <color indexed="81"/>
            <rFont val="Tahoma"/>
            <charset val="1"/>
          </rPr>
          <t>Usuario de Windows:</t>
        </r>
        <r>
          <rPr>
            <sz val="9"/>
            <color indexed="81"/>
            <rFont val="Tahoma"/>
            <charset val="1"/>
          </rPr>
          <t xml:space="preserve">
POR FAVOR REVISAR CODIGO PARA QUE SE ASIMILEN MAS A SU OBJETO CONTRACTUA</t>
        </r>
      </text>
    </comment>
    <comment ref="E910" authorId="1" shapeId="0">
      <text>
        <r>
          <rPr>
            <b/>
            <sz val="9"/>
            <color indexed="81"/>
            <rFont val="Tahoma"/>
            <charset val="1"/>
          </rPr>
          <t>Usuario de Windows:</t>
        </r>
        <r>
          <rPr>
            <sz val="9"/>
            <color indexed="81"/>
            <rFont val="Tahoma"/>
            <charset val="1"/>
          </rPr>
          <t xml:space="preserve">
POR FAVOR REVISAR CODIGO PARA QUE SE ASIMILEN MAS A SU OBJETO CONTRACTUA</t>
        </r>
      </text>
    </comment>
    <comment ref="E911" authorId="1" shapeId="0">
      <text>
        <r>
          <rPr>
            <b/>
            <sz val="9"/>
            <color indexed="81"/>
            <rFont val="Tahoma"/>
            <charset val="1"/>
          </rPr>
          <t>Usuario de Windows:</t>
        </r>
        <r>
          <rPr>
            <sz val="9"/>
            <color indexed="81"/>
            <rFont val="Tahoma"/>
            <charset val="1"/>
          </rPr>
          <t xml:space="preserve">
POR FAVOR REVISAR CODIGO PARA QUE SE ASIMILEN MAS A SU OBJETO CONTRACTUA</t>
        </r>
      </text>
    </comment>
    <comment ref="E913" authorId="1" shapeId="0">
      <text>
        <r>
          <rPr>
            <b/>
            <sz val="9"/>
            <color indexed="81"/>
            <rFont val="Tahoma"/>
            <charset val="1"/>
          </rPr>
          <t>Usuario de Windows:</t>
        </r>
        <r>
          <rPr>
            <sz val="9"/>
            <color indexed="81"/>
            <rFont val="Tahoma"/>
            <charset val="1"/>
          </rPr>
          <t xml:space="preserve">
POR FAVOR REVISAR CODIGO PARA QUE SE ASIMILEN MAS A SU OBJETO CONTRACTUA</t>
        </r>
      </text>
    </comment>
    <comment ref="E914" authorId="1" shapeId="0">
      <text>
        <r>
          <rPr>
            <b/>
            <sz val="9"/>
            <color indexed="81"/>
            <rFont val="Tahoma"/>
            <charset val="1"/>
          </rPr>
          <t>Usuario de Windows:</t>
        </r>
        <r>
          <rPr>
            <sz val="9"/>
            <color indexed="81"/>
            <rFont val="Tahoma"/>
            <charset val="1"/>
          </rPr>
          <t xml:space="preserve">
POR FAVOR REVISAR CODIGO PARA QUE SE ASIMILEN MAS A SU OBJETO CONTRACTUA</t>
        </r>
      </text>
    </comment>
    <comment ref="E915" authorId="1" shapeId="0">
      <text>
        <r>
          <rPr>
            <b/>
            <sz val="9"/>
            <color indexed="81"/>
            <rFont val="Tahoma"/>
            <charset val="1"/>
          </rPr>
          <t>Usuario de Windows:</t>
        </r>
        <r>
          <rPr>
            <sz val="9"/>
            <color indexed="81"/>
            <rFont val="Tahoma"/>
            <charset val="1"/>
          </rPr>
          <t xml:space="preserve">
POR FAVOR REVISAR CODIGO PARA QUE SE ASIMILEN MAS A SU OBJETO CONTRACTUA</t>
        </r>
      </text>
    </comment>
    <comment ref="E916" authorId="1" shapeId="0">
      <text>
        <r>
          <rPr>
            <b/>
            <sz val="9"/>
            <color indexed="81"/>
            <rFont val="Tahoma"/>
            <charset val="1"/>
          </rPr>
          <t>Usuario de Windows:</t>
        </r>
        <r>
          <rPr>
            <sz val="9"/>
            <color indexed="81"/>
            <rFont val="Tahoma"/>
            <charset val="1"/>
          </rPr>
          <t xml:space="preserve">
POR FAVOR REVISAR CODIGO PARA QUE SE ASIMILEN MAS A SU OBJETO CONTRACTUA</t>
        </r>
      </text>
    </comment>
    <comment ref="E917" authorId="1" shapeId="0">
      <text>
        <r>
          <rPr>
            <b/>
            <sz val="9"/>
            <color indexed="81"/>
            <rFont val="Tahoma"/>
            <charset val="1"/>
          </rPr>
          <t>Usuario de Windows:</t>
        </r>
        <r>
          <rPr>
            <sz val="9"/>
            <color indexed="81"/>
            <rFont val="Tahoma"/>
            <charset val="1"/>
          </rPr>
          <t xml:space="preserve">
POR FAVOR REVISAR CODIGO PARA QUE SE ASIMILEN MAS A SU OBJETO CONTRACTUA</t>
        </r>
      </text>
    </comment>
    <comment ref="E918" authorId="1" shapeId="0">
      <text>
        <r>
          <rPr>
            <b/>
            <sz val="9"/>
            <color indexed="81"/>
            <rFont val="Tahoma"/>
            <charset val="1"/>
          </rPr>
          <t>Usuario de Windows:</t>
        </r>
        <r>
          <rPr>
            <sz val="9"/>
            <color indexed="81"/>
            <rFont val="Tahoma"/>
            <charset val="1"/>
          </rPr>
          <t xml:space="preserve">
POR FAVOR REVISAR CODIGO PARA QUE SE ASIMILEN MAS A SU OBJETO CONTRACTUA</t>
        </r>
      </text>
    </comment>
    <comment ref="E919" authorId="1" shapeId="0">
      <text>
        <r>
          <rPr>
            <b/>
            <sz val="9"/>
            <color indexed="81"/>
            <rFont val="Tahoma"/>
            <charset val="1"/>
          </rPr>
          <t>Usuario de Windows:</t>
        </r>
        <r>
          <rPr>
            <sz val="9"/>
            <color indexed="81"/>
            <rFont val="Tahoma"/>
            <charset val="1"/>
          </rPr>
          <t xml:space="preserve">
POR FAVOR REVISAR CODIGO PARA QUE SE ASIMILEN MAS A SU OBJETO CONTRACTUA</t>
        </r>
      </text>
    </comment>
    <comment ref="E920" authorId="1" shapeId="0">
      <text>
        <r>
          <rPr>
            <b/>
            <sz val="9"/>
            <color indexed="81"/>
            <rFont val="Tahoma"/>
            <charset val="1"/>
          </rPr>
          <t>Usuario de Windows:</t>
        </r>
        <r>
          <rPr>
            <sz val="9"/>
            <color indexed="81"/>
            <rFont val="Tahoma"/>
            <charset val="1"/>
          </rPr>
          <t xml:space="preserve">
POR FAVOR REVISAR CODIGO PARA QUE SE ASIMILEN MAS A SU OBJETO CONTRACTUA</t>
        </r>
      </text>
    </comment>
    <comment ref="E921" authorId="1" shapeId="0">
      <text>
        <r>
          <rPr>
            <b/>
            <sz val="9"/>
            <color indexed="81"/>
            <rFont val="Tahoma"/>
            <charset val="1"/>
          </rPr>
          <t>Usuario de Windows:</t>
        </r>
        <r>
          <rPr>
            <sz val="9"/>
            <color indexed="81"/>
            <rFont val="Tahoma"/>
            <charset val="1"/>
          </rPr>
          <t xml:space="preserve">
POR FAVOR REVISAR CODIGO PARA QUE SE ASIMILEN MAS A SU OBJETO CONTRACTUA</t>
        </r>
      </text>
    </comment>
    <comment ref="E923" authorId="1" shapeId="0">
      <text>
        <r>
          <rPr>
            <b/>
            <sz val="9"/>
            <color indexed="81"/>
            <rFont val="Tahoma"/>
            <charset val="1"/>
          </rPr>
          <t>Usuario de Windows:</t>
        </r>
        <r>
          <rPr>
            <sz val="9"/>
            <color indexed="81"/>
            <rFont val="Tahoma"/>
            <charset val="1"/>
          </rPr>
          <t xml:space="preserve">
POR FAVOR REVISAR CODIGO PARA QUE SE ASIMILEN MAS A SU OBJETO CONTRACTUA</t>
        </r>
      </text>
    </comment>
    <comment ref="E924" authorId="1" shapeId="0">
      <text>
        <r>
          <rPr>
            <b/>
            <sz val="9"/>
            <color indexed="81"/>
            <rFont val="Tahoma"/>
            <charset val="1"/>
          </rPr>
          <t>Usuario de Windows:</t>
        </r>
        <r>
          <rPr>
            <sz val="9"/>
            <color indexed="81"/>
            <rFont val="Tahoma"/>
            <charset val="1"/>
          </rPr>
          <t xml:space="preserve">
POR FAVOR REVISAR CODIGO PARA QUE SE ASIMILEN MAS A SU OBJETO CONTRACTUA</t>
        </r>
      </text>
    </comment>
    <comment ref="E925" authorId="1" shapeId="0">
      <text>
        <r>
          <rPr>
            <b/>
            <sz val="9"/>
            <color indexed="81"/>
            <rFont val="Tahoma"/>
            <charset val="1"/>
          </rPr>
          <t>Usuario de Windows:</t>
        </r>
        <r>
          <rPr>
            <sz val="9"/>
            <color indexed="81"/>
            <rFont val="Tahoma"/>
            <charset val="1"/>
          </rPr>
          <t xml:space="preserve">
POR FAVOR REVISAR CODIGO PARA QUE SE ASIMILEN MAS A SU OBJETO CONTRACTUA</t>
        </r>
      </text>
    </comment>
    <comment ref="E926" authorId="1" shapeId="0">
      <text>
        <r>
          <rPr>
            <b/>
            <sz val="9"/>
            <color indexed="81"/>
            <rFont val="Tahoma"/>
            <charset val="1"/>
          </rPr>
          <t>Usuario de Windows:</t>
        </r>
        <r>
          <rPr>
            <sz val="9"/>
            <color indexed="81"/>
            <rFont val="Tahoma"/>
            <charset val="1"/>
          </rPr>
          <t xml:space="preserve">
POR FAVOR REVISAR CODIGO PARA QUE SE ASIMILEN MAS A SU OBJETO CONTRACTUA</t>
        </r>
      </text>
    </comment>
    <comment ref="E927" authorId="1" shapeId="0">
      <text>
        <r>
          <rPr>
            <b/>
            <sz val="9"/>
            <color indexed="81"/>
            <rFont val="Tahoma"/>
            <charset val="1"/>
          </rPr>
          <t>Usuario de Windows:</t>
        </r>
        <r>
          <rPr>
            <sz val="9"/>
            <color indexed="81"/>
            <rFont val="Tahoma"/>
            <charset val="1"/>
          </rPr>
          <t xml:space="preserve">
POR FAVOR REVISAR CODIGO PARA QUE SE ASIMILEN MAS A SU OBJETO CONTRACTUA</t>
        </r>
      </text>
    </comment>
    <comment ref="E928" authorId="1" shapeId="0">
      <text>
        <r>
          <rPr>
            <b/>
            <sz val="9"/>
            <color indexed="81"/>
            <rFont val="Tahoma"/>
            <charset val="1"/>
          </rPr>
          <t>Usuario de Windows:</t>
        </r>
        <r>
          <rPr>
            <sz val="9"/>
            <color indexed="81"/>
            <rFont val="Tahoma"/>
            <charset val="1"/>
          </rPr>
          <t xml:space="preserve">
POR FAVOR REVISAR CODIGO PARA QUE SE ASIMILEN MAS A SU OBJETO CONTRACTUA</t>
        </r>
      </text>
    </comment>
    <comment ref="E929" authorId="1" shapeId="0">
      <text>
        <r>
          <rPr>
            <b/>
            <sz val="9"/>
            <color indexed="81"/>
            <rFont val="Tahoma"/>
            <charset val="1"/>
          </rPr>
          <t>Usuario de Windows:</t>
        </r>
        <r>
          <rPr>
            <sz val="9"/>
            <color indexed="81"/>
            <rFont val="Tahoma"/>
            <charset val="1"/>
          </rPr>
          <t xml:space="preserve">
POR FAVOR REVISAR CODIGO PARA QUE SE ASIMILEN MAS A SU OBJETO CONTRACTUA</t>
        </r>
      </text>
    </comment>
    <comment ref="E930" authorId="1" shapeId="0">
      <text>
        <r>
          <rPr>
            <b/>
            <sz val="9"/>
            <color indexed="81"/>
            <rFont val="Tahoma"/>
            <charset val="1"/>
          </rPr>
          <t>Usuario de Windows:</t>
        </r>
        <r>
          <rPr>
            <sz val="9"/>
            <color indexed="81"/>
            <rFont val="Tahoma"/>
            <charset val="1"/>
          </rPr>
          <t xml:space="preserve">
POR FAVOR REVISAR CODIGO PARA QUE SE ASIMILEN MAS A SU OBJETO CONTRACTUA</t>
        </r>
      </text>
    </comment>
    <comment ref="E931" authorId="1" shapeId="0">
      <text>
        <r>
          <rPr>
            <b/>
            <sz val="9"/>
            <color indexed="81"/>
            <rFont val="Tahoma"/>
            <charset val="1"/>
          </rPr>
          <t>Usuario de Windows:</t>
        </r>
        <r>
          <rPr>
            <sz val="9"/>
            <color indexed="81"/>
            <rFont val="Tahoma"/>
            <charset val="1"/>
          </rPr>
          <t xml:space="preserve">
POR FAVOR REVISAR CODIGO PARA QUE SE ASIMILEN MAS A SU OBJETO CONTRACTUA</t>
        </r>
      </text>
    </comment>
    <comment ref="E932" authorId="1" shapeId="0">
      <text>
        <r>
          <rPr>
            <b/>
            <sz val="9"/>
            <color indexed="81"/>
            <rFont val="Tahoma"/>
            <charset val="1"/>
          </rPr>
          <t>Usuario de Windows:</t>
        </r>
        <r>
          <rPr>
            <sz val="9"/>
            <color indexed="81"/>
            <rFont val="Tahoma"/>
            <charset val="1"/>
          </rPr>
          <t xml:space="preserve">
POR FAVOR REVISAR CODIGO PARA QUE SE ASIMILEN MAS A SU OBJETO CONTRACTUA</t>
        </r>
      </text>
    </comment>
    <comment ref="E938" authorId="1" shapeId="0">
      <text>
        <r>
          <rPr>
            <b/>
            <sz val="9"/>
            <color indexed="81"/>
            <rFont val="Tahoma"/>
            <charset val="1"/>
          </rPr>
          <t xml:space="preserve">LLEVAR LOS CODIGOS MINIMO AL TERCER NIVEL </t>
        </r>
      </text>
    </comment>
    <comment ref="E940" authorId="1" shapeId="0">
      <text>
        <r>
          <rPr>
            <b/>
            <sz val="9"/>
            <color indexed="81"/>
            <rFont val="Tahoma"/>
            <charset val="1"/>
          </rPr>
          <t>Usuario de Windows:</t>
        </r>
        <r>
          <rPr>
            <sz val="9"/>
            <color indexed="81"/>
            <rFont val="Tahoma"/>
            <charset val="1"/>
          </rPr>
          <t xml:space="preserve">
FALTA CODIGO DE UNSPSC</t>
        </r>
      </text>
    </comment>
    <comment ref="E1269" authorId="1" shapeId="0">
      <text>
        <r>
          <rPr>
            <b/>
            <sz val="9"/>
            <color indexed="81"/>
            <rFont val="Tahoma"/>
            <family val="2"/>
          </rPr>
          <t>Usuario de Windows:</t>
        </r>
        <r>
          <rPr>
            <sz val="9"/>
            <color indexed="81"/>
            <rFont val="Tahoma"/>
            <family val="2"/>
          </rPr>
          <t xml:space="preserve">
MIRAR CODIGOS MUY SIMPLES </t>
        </r>
      </text>
    </comment>
    <comment ref="F1542" authorId="1" shapeId="0">
      <text>
        <r>
          <rPr>
            <b/>
            <sz val="9"/>
            <color indexed="81"/>
            <rFont val="Tahoma"/>
            <family val="2"/>
          </rPr>
          <t>Usuario de Windows:</t>
        </r>
        <r>
          <rPr>
            <sz val="9"/>
            <color indexed="81"/>
            <rFont val="Tahoma"/>
            <family val="2"/>
          </rPr>
          <t xml:space="preserve">
MIRAR ESTO NO ES PROFESIONAL 
</t>
        </r>
      </text>
    </comment>
    <comment ref="M1542" authorId="1" shapeId="0">
      <text>
        <r>
          <rPr>
            <b/>
            <sz val="9"/>
            <color indexed="81"/>
            <rFont val="Tahoma"/>
            <family val="2"/>
          </rPr>
          <t>Usuario de Windows:</t>
        </r>
        <r>
          <rPr>
            <sz val="9"/>
            <color indexed="81"/>
            <rFont val="Tahoma"/>
            <family val="2"/>
          </rPr>
          <t xml:space="preserve">
REVISAR </t>
        </r>
      </text>
    </comment>
    <comment ref="M1573" authorId="1" shapeId="0">
      <text>
        <r>
          <rPr>
            <b/>
            <sz val="9"/>
            <color indexed="81"/>
            <rFont val="Tahoma"/>
            <family val="2"/>
          </rPr>
          <t>Usuario de Windows:</t>
        </r>
        <r>
          <rPr>
            <sz val="9"/>
            <color indexed="81"/>
            <rFont val="Tahoma"/>
            <family val="2"/>
          </rPr>
          <t xml:space="preserve">
MIRAR TIPOLOGIA ES UN PROFESIONAL </t>
        </r>
      </text>
    </comment>
    <comment ref="E1608" authorId="1" shapeId="0">
      <text>
        <r>
          <rPr>
            <b/>
            <sz val="9"/>
            <color indexed="81"/>
            <rFont val="Tahoma"/>
            <charset val="1"/>
          </rPr>
          <t xml:space="preserve">REVISAR CODIDO </t>
        </r>
      </text>
    </comment>
    <comment ref="M1608" authorId="1" shapeId="0">
      <text>
        <r>
          <rPr>
            <b/>
            <sz val="9"/>
            <color indexed="81"/>
            <rFont val="Tahoma"/>
            <charset val="1"/>
          </rPr>
          <t xml:space="preserve">REVISAR TIPOLOGIA EL OBJETO ES DE UN TECNICO </t>
        </r>
      </text>
    </comment>
    <comment ref="M1609" authorId="1" shapeId="0">
      <text>
        <r>
          <rPr>
            <b/>
            <sz val="9"/>
            <color indexed="81"/>
            <rFont val="Tahoma"/>
            <charset val="1"/>
          </rPr>
          <t xml:space="preserve">REVISAR TIPOLOGIA EN EL OBJETO DEL CONTRATO ES DE UN PROFESIONAL </t>
        </r>
      </text>
    </comment>
    <comment ref="M1610" authorId="1" shapeId="0">
      <text>
        <r>
          <rPr>
            <b/>
            <sz val="9"/>
            <color indexed="81"/>
            <rFont val="Tahoma"/>
            <charset val="1"/>
          </rPr>
          <t xml:space="preserve">REVISAR TIPOLOGIA EN EL OBJETO DEL CONTRATO ES DE UN PROFESIONAL </t>
        </r>
      </text>
    </comment>
    <comment ref="M1611" authorId="1" shapeId="0">
      <text>
        <r>
          <rPr>
            <b/>
            <sz val="9"/>
            <color indexed="81"/>
            <rFont val="Tahoma"/>
            <charset val="1"/>
          </rPr>
          <t xml:space="preserve">REVISAR TIPOLOGIA EN EL OBJETO DEL CONTRATO ES DE UN PROFESIONAL </t>
        </r>
      </text>
    </comment>
    <comment ref="M1612" authorId="1" shapeId="0">
      <text>
        <r>
          <rPr>
            <b/>
            <sz val="9"/>
            <color indexed="81"/>
            <rFont val="Tahoma"/>
            <charset val="1"/>
          </rPr>
          <t xml:space="preserve">REVISAR TIPOLOGIA EN EL OBJETO DEL CONTRATO ES DE UN PROFESIONAL </t>
        </r>
      </text>
    </comment>
    <comment ref="E1613" authorId="1" shapeId="0">
      <text>
        <r>
          <rPr>
            <b/>
            <sz val="9"/>
            <color indexed="81"/>
            <rFont val="Tahoma"/>
            <charset val="1"/>
          </rPr>
          <t xml:space="preserve">REVISAR CODIGO
</t>
        </r>
      </text>
    </comment>
    <comment ref="M1613" authorId="1" shapeId="0">
      <text>
        <r>
          <rPr>
            <b/>
            <sz val="9"/>
            <color indexed="81"/>
            <rFont val="Tahoma"/>
            <charset val="1"/>
          </rPr>
          <t xml:space="preserve">REVISAR TIPOLOGIA EL OBJETO ES DE UN TECNICO </t>
        </r>
      </text>
    </comment>
    <comment ref="E1614" authorId="1" shapeId="0">
      <text>
        <r>
          <rPr>
            <b/>
            <sz val="9"/>
            <color indexed="81"/>
            <rFont val="Tahoma"/>
            <charset val="1"/>
          </rPr>
          <t xml:space="preserve">REVISAR CODIGO
</t>
        </r>
      </text>
    </comment>
    <comment ref="M1614" authorId="1" shapeId="0">
      <text>
        <r>
          <rPr>
            <b/>
            <sz val="9"/>
            <color indexed="81"/>
            <rFont val="Tahoma"/>
            <charset val="1"/>
          </rPr>
          <t xml:space="preserve">REVISAR TIPOLOGIA EL OBJETO ES DE UN TECNICO </t>
        </r>
      </text>
    </comment>
    <comment ref="I1930" authorId="1" shapeId="0">
      <text>
        <r>
          <rPr>
            <b/>
            <sz val="9"/>
            <color indexed="81"/>
            <rFont val="Tahoma"/>
            <family val="2"/>
          </rPr>
          <t>Usuario de Windows:</t>
        </r>
        <r>
          <rPr>
            <sz val="9"/>
            <color indexed="81"/>
            <rFont val="Tahoma"/>
            <family val="2"/>
          </rPr>
          <t xml:space="preserve">
POR FAVOR DEJAR LA DURACION ESTIMADA DEL CTO  EN DIAS </t>
        </r>
      </text>
    </comment>
    <comment ref="M2000" authorId="1" shapeId="0">
      <text>
        <r>
          <rPr>
            <b/>
            <sz val="9"/>
            <color indexed="81"/>
            <rFont val="Tahoma"/>
            <family val="2"/>
          </rPr>
          <t>Usuario de Windows:</t>
        </r>
        <r>
          <rPr>
            <sz val="9"/>
            <color indexed="81"/>
            <rFont val="Tahoma"/>
            <family val="2"/>
          </rPr>
          <t xml:space="preserve">
REVISAR TIPOLOGIA EN FRENTE A OBJETO CONTRACTUAL </t>
        </r>
      </text>
    </comment>
    <comment ref="M2002" authorId="1" shapeId="0">
      <text>
        <r>
          <rPr>
            <b/>
            <sz val="9"/>
            <color indexed="81"/>
            <rFont val="Tahoma"/>
            <family val="2"/>
          </rPr>
          <t>Usuario de Windows:</t>
        </r>
        <r>
          <rPr>
            <sz val="9"/>
            <color indexed="81"/>
            <rFont val="Tahoma"/>
            <family val="2"/>
          </rPr>
          <t xml:space="preserve">
REVISAR TIPOLOGIA EN FRENTE A OBJETO CONTRACTUAL </t>
        </r>
      </text>
    </comment>
    <comment ref="M2003" authorId="1" shapeId="0">
      <text>
        <r>
          <rPr>
            <b/>
            <sz val="9"/>
            <color indexed="81"/>
            <rFont val="Tahoma"/>
            <family val="2"/>
          </rPr>
          <t>Usuario de Windows:</t>
        </r>
        <r>
          <rPr>
            <sz val="9"/>
            <color indexed="81"/>
            <rFont val="Tahoma"/>
            <family val="2"/>
          </rPr>
          <t xml:space="preserve">
REVISAR TIPOLOGIA EN FRENTE A OBJETO CONTRACTUAL </t>
        </r>
      </text>
    </comment>
    <comment ref="F2020" authorId="2" shapeId="0">
      <text>
        <r>
          <rPr>
            <b/>
            <sz val="9"/>
            <color indexed="81"/>
            <rFont val="Tahoma"/>
            <family val="2"/>
          </rPr>
          <t>GENNY CAROLINA RINCON BAEZ:</t>
        </r>
        <r>
          <rPr>
            <sz val="9"/>
            <color indexed="81"/>
            <rFont val="Tahoma"/>
            <family val="2"/>
          </rPr>
          <t xml:space="preserve">
Objeto consolidado por la Dirección de Formación y recibido según correo 06.11.18 Nubia Yolanda.</t>
        </r>
      </text>
    </comment>
    <comment ref="E2077" authorId="1" shapeId="0">
      <text>
        <r>
          <rPr>
            <b/>
            <sz val="9"/>
            <color indexed="81"/>
            <rFont val="Tahoma"/>
            <charset val="1"/>
          </rPr>
          <t>Usuario de Windows:</t>
        </r>
        <r>
          <rPr>
            <sz val="9"/>
            <color indexed="81"/>
            <rFont val="Tahoma"/>
            <charset val="1"/>
          </rPr>
          <t xml:space="preserve">
REVISAR CODIGO LLEVARLO MINIMO AL TERCER NIVEL </t>
        </r>
      </text>
    </comment>
    <comment ref="E2078" authorId="1" shapeId="0">
      <text>
        <r>
          <rPr>
            <b/>
            <sz val="9"/>
            <color indexed="81"/>
            <rFont val="Tahoma"/>
            <charset val="1"/>
          </rPr>
          <t>Usuario de Windows:</t>
        </r>
        <r>
          <rPr>
            <sz val="9"/>
            <color indexed="81"/>
            <rFont val="Tahoma"/>
            <charset val="1"/>
          </rPr>
          <t xml:space="preserve">
REVISAR CODIGO LLEVARLO MINIMO AL TERCER NIVEL </t>
        </r>
      </text>
    </comment>
    <comment ref="E2079" authorId="1" shapeId="0">
      <text>
        <r>
          <rPr>
            <b/>
            <sz val="9"/>
            <color indexed="81"/>
            <rFont val="Tahoma"/>
            <charset val="1"/>
          </rPr>
          <t>Usuario de Windows:</t>
        </r>
        <r>
          <rPr>
            <sz val="9"/>
            <color indexed="81"/>
            <rFont val="Tahoma"/>
            <charset val="1"/>
          </rPr>
          <t xml:space="preserve">
REVISAR CODIGO LLEVARLO MINIMO AL TERCER NIVEL </t>
        </r>
      </text>
    </comment>
    <comment ref="M2093" authorId="1" shapeId="0">
      <text>
        <r>
          <rPr>
            <b/>
            <sz val="9"/>
            <color indexed="81"/>
            <rFont val="Tahoma"/>
            <charset val="1"/>
          </rPr>
          <t>Usuario de Windows:</t>
        </r>
        <r>
          <rPr>
            <sz val="9"/>
            <color indexed="81"/>
            <rFont val="Tahoma"/>
            <charset val="1"/>
          </rPr>
          <t xml:space="preserve">
REVISAR TIPOLOGIA EN FRENTE AL OBJETO CONTRACTUAL </t>
        </r>
      </text>
    </comment>
    <comment ref="E2109" authorId="1" shapeId="0">
      <text>
        <r>
          <rPr>
            <b/>
            <sz val="9"/>
            <color indexed="81"/>
            <rFont val="Tahoma"/>
            <charset val="1"/>
          </rPr>
          <t>Usuario de Windows:</t>
        </r>
        <r>
          <rPr>
            <sz val="9"/>
            <color indexed="81"/>
            <rFont val="Tahoma"/>
            <charset val="1"/>
          </rPr>
          <t xml:space="preserve">
RREVISAR CODIGO EL  RESPECTO AL OBJETO CONTRACTUAL YA QUE NO ES CONGRUENTE CON EL MISMO </t>
        </r>
      </text>
    </comment>
    <comment ref="E2110" authorId="1" shapeId="0">
      <text>
        <r>
          <rPr>
            <b/>
            <sz val="9"/>
            <color indexed="81"/>
            <rFont val="Tahoma"/>
            <charset val="1"/>
          </rPr>
          <t>Usuario de Windows:</t>
        </r>
        <r>
          <rPr>
            <sz val="9"/>
            <color indexed="81"/>
            <rFont val="Tahoma"/>
            <charset val="1"/>
          </rPr>
          <t xml:space="preserve">
RREVISAR CODIGO EL  RESPECTO AL OBJETO CONTRACTUAL YA QUE NO ES CONGRUENTE CON EL MISMO </t>
        </r>
      </text>
    </comment>
    <comment ref="E2141" authorId="1" shapeId="0">
      <text>
        <r>
          <rPr>
            <b/>
            <sz val="9"/>
            <color indexed="81"/>
            <rFont val="Tahoma"/>
            <family val="2"/>
          </rPr>
          <t>revisando los codigos 90121701 - 90121702 nos encontramos que los mismos hacen referencia a guias locales e intrepretes de que menera se relacionan con el proceso de vigilancia. Cada cogigo debe venir separado por ;
Respuesta: Se realizaron los ajuste pertinentes</t>
        </r>
      </text>
    </comment>
  </commentList>
</comments>
</file>

<file path=xl/sharedStrings.xml><?xml version="1.0" encoding="utf-8"?>
<sst xmlns="http://schemas.openxmlformats.org/spreadsheetml/2006/main" count="28844" uniqueCount="4128">
  <si>
    <t>NOMBRE</t>
  </si>
  <si>
    <t>DEPENDENCIA</t>
  </si>
  <si>
    <t>(5) 
CÓDIGO UNSPSC</t>
  </si>
  <si>
    <t>(6) 
DESCRIPCIÓN OBJETO CONTRACTUAL</t>
  </si>
  <si>
    <t>Octubre</t>
  </si>
  <si>
    <t>(9) 
DURACIÓN ESTIMADA DEL CONTRATO
(NÚMERO)</t>
  </si>
  <si>
    <t>Código</t>
  </si>
  <si>
    <t xml:space="preserve">Modalidad de selección </t>
  </si>
  <si>
    <t>Duración estimada del contrato (intervalo: días, meses, años)</t>
  </si>
  <si>
    <t>CCE-01</t>
  </si>
  <si>
    <t>Solicitud de información a los Proveedores</t>
  </si>
  <si>
    <t>Días</t>
  </si>
  <si>
    <t>CCE-02</t>
  </si>
  <si>
    <t>Licitación pública</t>
  </si>
  <si>
    <t>Meses</t>
  </si>
  <si>
    <t>CCE-03</t>
  </si>
  <si>
    <t>Concurso de méritos con precalificación</t>
  </si>
  <si>
    <t>Años</t>
  </si>
  <si>
    <t>CCE-04</t>
  </si>
  <si>
    <t>Concurso de méritos abierto</t>
  </si>
  <si>
    <t>CCE-05</t>
  </si>
  <si>
    <t>Contratación directa</t>
  </si>
  <si>
    <t>Fuente de los recursos</t>
  </si>
  <si>
    <t>CCE-06</t>
  </si>
  <si>
    <t>Selección abreviada menor cuantía</t>
  </si>
  <si>
    <t>Recursos propios</t>
  </si>
  <si>
    <t>CCE-07</t>
  </si>
  <si>
    <t>Presupuesto de entidad nacional</t>
  </si>
  <si>
    <t>CCE-10</t>
  </si>
  <si>
    <t>Mínima cuantía</t>
  </si>
  <si>
    <t>Regalías</t>
  </si>
  <si>
    <t>CCE-11||01</t>
  </si>
  <si>
    <t>Recursos de crédito</t>
  </si>
  <si>
    <t>CCE-11||02</t>
  </si>
  <si>
    <t>SGP</t>
  </si>
  <si>
    <t>CCE-11||03</t>
  </si>
  <si>
    <t>No Aplica</t>
  </si>
  <si>
    <t>CCE-11||04</t>
  </si>
  <si>
    <t>CCE-99</t>
  </si>
  <si>
    <t>Estado de solicitud de vigencias futuras</t>
  </si>
  <si>
    <t>N/A</t>
  </si>
  <si>
    <t>No solicitadas</t>
  </si>
  <si>
    <t>Solicitadas</t>
  </si>
  <si>
    <t>Aprobadas</t>
  </si>
  <si>
    <t>Mes</t>
  </si>
  <si>
    <t>Enero</t>
  </si>
  <si>
    <t>Febrero</t>
  </si>
  <si>
    <t>Marzo</t>
  </si>
  <si>
    <t>Abril</t>
  </si>
  <si>
    <t>Mayo</t>
  </si>
  <si>
    <t>Junio</t>
  </si>
  <si>
    <t>Julio</t>
  </si>
  <si>
    <t>Agosto</t>
  </si>
  <si>
    <t>Septiembre</t>
  </si>
  <si>
    <t>Noviembre</t>
  </si>
  <si>
    <t>Diciembre</t>
  </si>
  <si>
    <t>¿Se requieren vigencias futuras?</t>
  </si>
  <si>
    <t>No</t>
  </si>
  <si>
    <t>Sí</t>
  </si>
  <si>
    <t>Selección abreviada subasta inversa</t>
  </si>
  <si>
    <t>Tipo de contrato</t>
  </si>
  <si>
    <t>Arrendamiento</t>
  </si>
  <si>
    <t>Ciencia y Tecnología</t>
  </si>
  <si>
    <t>Prestación de Servicios Profesionales</t>
  </si>
  <si>
    <t>Convenio Interadministrativo</t>
  </si>
  <si>
    <t>Interventoría</t>
  </si>
  <si>
    <t>Consultoría</t>
  </si>
  <si>
    <t>Obra</t>
  </si>
  <si>
    <t>Seguros</t>
  </si>
  <si>
    <t>Donación</t>
  </si>
  <si>
    <t>CompraVenta</t>
  </si>
  <si>
    <t>Suministros</t>
  </si>
  <si>
    <t>Administración del Servicio Educativo</t>
  </si>
  <si>
    <t>Prestación del Servicio Educativo</t>
  </si>
  <si>
    <t>CORREO ELECTRÓNICO</t>
  </si>
  <si>
    <t>TELÉFONO</t>
  </si>
  <si>
    <t>(1) 
No. PROYECTO - ITEM</t>
  </si>
  <si>
    <t>(7)
FECHA ESTIMADA DE INICIO DE PROCESO DE SELECCIÓN (MES)</t>
  </si>
  <si>
    <t>(8)
FECHA ESTIMADA DE PRESENTACION DE OFERTAS (MES)</t>
  </si>
  <si>
    <t>Selección abreviada - acuerdo marco</t>
  </si>
  <si>
    <t>(11) 
MODALIDAD DE SELECCIÓN</t>
  </si>
  <si>
    <t>(12) 
CÓDIGO MODALIDAD DE SELECCIÓN</t>
  </si>
  <si>
    <t>(13) 
TIPO DE CONTRATO</t>
  </si>
  <si>
    <t>(15)
VALOR TOTAL ESTIMADO</t>
  </si>
  <si>
    <t>(16) 
VALOR ESTIMADO EN LA VIGENCIA ACTUAL</t>
  </si>
  <si>
    <t>(19)
ORDENADOR DEL GASTO RESPONSABLE</t>
  </si>
  <si>
    <t>(20)
GERENTE DEL PROYECTO</t>
  </si>
  <si>
    <t>(21)
DATOS DE CONTACTO DEL RESPONSABLE OPERATIVO</t>
  </si>
  <si>
    <t xml:space="preserve">01 NÓMINA </t>
  </si>
  <si>
    <t>Aportes Para Cesantías Del Personal Directivo Docente Sin Situación De Fondos 03-03-0021</t>
  </si>
  <si>
    <t>APORTES PARA CESANTÍAS - A.1.1.2.3.2</t>
  </si>
  <si>
    <t>Personas</t>
  </si>
  <si>
    <t>Aportes Para Salud Del Personal Directivo Docente Sin Situación De Fondos 03-03-0018</t>
  </si>
  <si>
    <t>APORTES PARA SALUD - A.1.1.2.4.1.1</t>
  </si>
  <si>
    <t>Pago Fondo De Pensionados De Bogotá 03-03-0069</t>
  </si>
  <si>
    <t>CANCELACIONES DE PRESTASIONES SOCIALES DEL MAGISTERIO (CPSM) - A.1.1.8</t>
  </si>
  <si>
    <t>Aportes Para Arp Del Personal Administrativo De Instituciones Educativas 03-03-0033</t>
  </si>
  <si>
    <t>APORTES ARP - A.1.1.2.5.1.3</t>
  </si>
  <si>
    <t>Aportes Para Cesantías Del Personal Administrativo De Instituciones Educativas 03-03-0034</t>
  </si>
  <si>
    <t>APORTES PARA CESANTÍAS - A.1.1.2.5.1.4</t>
  </si>
  <si>
    <t>Aportes Para Cesantías Del Personal Docente Con Situación De Fondos 03-03-0012</t>
  </si>
  <si>
    <t>APORTES PARA CESANTÍAS - A.1.1.2.2.1.4</t>
  </si>
  <si>
    <t>Aportes Para Cesantías Del Personal Docente Sin Situación De Fondos 03-03-0008</t>
  </si>
  <si>
    <t>APORTES PARA CESANTÍAS - A.1.1.2.1.2</t>
  </si>
  <si>
    <t>Aportes Para La Esap Del Personal Administrativo De Instituciones Educativas 03-03-0037</t>
  </si>
  <si>
    <t>ESAP - A.1.1.2.5.2.3</t>
  </si>
  <si>
    <t>Aportes Para El Icbf Del Personal Administrativo De Instituciones Educativas 03-03-0036</t>
  </si>
  <si>
    <t>ICBF - A.1.1.2.5.2.2</t>
  </si>
  <si>
    <t>Aportes Para El Icbf Del Personal Directivo Docente 03-03-0027</t>
  </si>
  <si>
    <t>ICBF - A.1.1.2.4.2.2</t>
  </si>
  <si>
    <t>Aportes Para El Icbf Personal Docente 03-03-0014</t>
  </si>
  <si>
    <t>ICBF - A.1.1.2.2.2.2</t>
  </si>
  <si>
    <t>Aportes Para El Sena Del Personal Administrativo De Instituciones Educativas 03-03-0035</t>
  </si>
  <si>
    <t>SENA - A.1.1.2.5.2.1</t>
  </si>
  <si>
    <t>Aportes Para El Sena Del Personal Directivo Docente 03-03-0026</t>
  </si>
  <si>
    <t>SENA - A.1.1.2.4.2.1</t>
  </si>
  <si>
    <t>Aportes Para El Sena Personal Docente 03-03-0013</t>
  </si>
  <si>
    <t>SENA - A.1.1.2.2.2.1</t>
  </si>
  <si>
    <t>Aportes Para Los Institutos Técnicos Del Personal Administrativo De Instituciones Educativas 03-03-0039</t>
  </si>
  <si>
    <t>INSTITUTOS TÉCNICOS - A.1.1.2.5.2.5</t>
  </si>
  <si>
    <t>Aportes Para Institutos Técnicos Personal Docente 03-03-0017</t>
  </si>
  <si>
    <t>INSTITUTOS TÉCNICOS - A.1.1.2.2.2.5</t>
  </si>
  <si>
    <t>Personal Contratado Para Apoyar Las Actividades Propias De Los Proyectos De Inversión De La Entidad 03-04-0001</t>
  </si>
  <si>
    <t>MODERNIZACIÓN DE LA SECRETARIA DE EDUCACIÓN - A.1.4.1</t>
  </si>
  <si>
    <t>Aportes Para La Esap Personal Docente 03-03-0015</t>
  </si>
  <si>
    <t>ESAP - A.1.1.2.2.2.3</t>
  </si>
  <si>
    <t>Aportes Para Las Cajas De Compensación Familiar Del Personal Administrativo De Instituciones Educativas 03-03-0038</t>
  </si>
  <si>
    <t>CAJAS DE COMPENSACIÓN FAMILIAR - A.1.1.2.5.2.4</t>
  </si>
  <si>
    <t>Aportes Para Las Cajas De Compensación Familiar Del Personal Directivo Docente 03-03-0029</t>
  </si>
  <si>
    <t>CAJAS DE COMPENSACIÓN FAMILIAR - A.1.1.2.4.2.4</t>
  </si>
  <si>
    <t>Aportes Para Las Cajas De Compensación Familiar Personal Docente 03-03-0016</t>
  </si>
  <si>
    <t>CAJAS DE COMPENSACIÓN FAMILIAR - A.1.1.2.2.2.4</t>
  </si>
  <si>
    <t>Aportes Para Los Institutos Técnicos Del Personal Directivo Docente 03-03-0030</t>
  </si>
  <si>
    <t>INSTITUTOS TÉCNICOS - A.1.1.2.4.2.5</t>
  </si>
  <si>
    <t>Aportes Para Pensión Del Personal Administrativo De Instituciones Educativas 03-03-0032</t>
  </si>
  <si>
    <t>APORTES PARA PENSIÓN - A.1.1.2.5.1.2</t>
  </si>
  <si>
    <t>Aportes Para Pensión Del Personal Docente Con Situación De Fondos 03-03-0010</t>
  </si>
  <si>
    <t>APORTES PARA PENSIÓN - A.1.1.2.2.1.2</t>
  </si>
  <si>
    <t>Aportes Para Salud Del Personal Administrativo De Instituciones Educativas 03-03-0031</t>
  </si>
  <si>
    <t>APORTES PARA SALUD - A.1.1.2.5.1.1</t>
  </si>
  <si>
    <t>Aportes Para Salud Del Personal Docente Con Situación De Fondos 03-03-0009</t>
  </si>
  <si>
    <t>APORTES PARA SALUD - A.1.1.2.2.1.1</t>
  </si>
  <si>
    <t>Aportes Para Salud Del Personal Docente Sin Situación De Fondos 03-03-0005</t>
  </si>
  <si>
    <t>APORTES DE PREVISION SOCIAL - A.1.1.2.1.1.10</t>
  </si>
  <si>
    <t>Ascensos En Escalafón Del Personal Docente O Directivo Docente 03-03-0004</t>
  </si>
  <si>
    <t>PERSONAL DOCENTE - CON SITUACIÓN DE FONDOS (CSF) - A.1.1.1.1.1</t>
  </si>
  <si>
    <t>Personal Administrativo de Instituciones Educativas con situación de fondos 03-03-0098</t>
  </si>
  <si>
    <t>PERSONAL ADMINISTRATIVO DE INSTITUCIONES EDUCATIVAS A.1.1.1.3</t>
  </si>
  <si>
    <t>Personal Directivo Docente Con Situación De Fondos 03-03-0094</t>
  </si>
  <si>
    <t>PERSONAL DIRECTIVO DOCENTE - CON SITUACIÓN DE FONDOS (CSF) - A.1.1.1.2.1</t>
  </si>
  <si>
    <t>Personal Docente Vinculado A La Planta De Personal Con Situación De Fondos 03-03-0096</t>
  </si>
  <si>
    <t>Personal Docente Vinculado A La Planta De Personal Sin Situación De Fondos 03-03-0095</t>
  </si>
  <si>
    <t>PERSONAL DOCENTE - SIN SITUACIÓN DE FONDOS (SSF) - A.1.1.1.1.2</t>
  </si>
  <si>
    <t>Personal Directivo Docente Sin Situación De Fondos 03-03-0093</t>
  </si>
  <si>
    <t>PERSONAL DIRECTIVO DOCENTE - SIN SITUACIÓN DE FONDOS (SSF) - A.1.1.1.2.2</t>
  </si>
  <si>
    <t>Incentivos Al Personal Docente 03-02-0023</t>
  </si>
  <si>
    <t>DISEÑO E IMPLEMENTACIÓN DE PLANES DE MEJORAMIENTO - A.1.2.11</t>
  </si>
  <si>
    <t>Aportes Para La Esap Del Personal Directivo Docente 03-03-0028</t>
  </si>
  <si>
    <t>ESAP - A.1.1.2.4.2.3</t>
  </si>
  <si>
    <t>02 PERSONAL DE APOYO A LA GESTION DE LA SED</t>
  </si>
  <si>
    <t>personal</t>
  </si>
  <si>
    <t>03 BE BIENESTAR, CAPACITACION, SALUD OCUPACIONAL Y  DOTACION</t>
  </si>
  <si>
    <t>Actividades De Bienestar Del Personal Docente Y Administrativo 03-04-0292</t>
  </si>
  <si>
    <t>APLICACIÓN DE PROYECTOS EDUCATIVOS TRANSVERSALES - A.1.7.2</t>
  </si>
  <si>
    <t>Funcionarios</t>
  </si>
  <si>
    <t>Gastos Para Los Programas De Salud Ocupacional De Docentes Y Administartivos Del Nivel Institucional 02-06-0018</t>
  </si>
  <si>
    <t>Actividades De Capacitación Institucional A Los Funcionarios De Las Entidades 05-01-0004</t>
  </si>
  <si>
    <t xml:space="preserve">04 REQUERIMIENTOS DE PAGO </t>
  </si>
  <si>
    <t>Sentencias Personal Docente Y Administrativo 03-03-0082</t>
  </si>
  <si>
    <t>Porcentaje</t>
  </si>
  <si>
    <t>personas</t>
  </si>
  <si>
    <t>01 CURRÍCULO</t>
  </si>
  <si>
    <t>Soporte Logístico Para El Desarrollo De Las Actividades Propias De Los Proyectos De Inversión 02-01-0364</t>
  </si>
  <si>
    <t>Eventos</t>
  </si>
  <si>
    <t>Acompañar A Colegios En La Formulación Y Ejecución De Planes Institucionales 03-01-0204</t>
  </si>
  <si>
    <t>Colegios</t>
  </si>
  <si>
    <t>01 FORMACIÓN INICIAL</t>
  </si>
  <si>
    <t>Capacitación Y Formación Del Personal Docente 03-01-0314</t>
  </si>
  <si>
    <t>CAPACITACIÓN A DOCENTES Y DIRECTIVOS DOCENTES - A.1.2.8</t>
  </si>
  <si>
    <t>Docentes y directivos docentes</t>
  </si>
  <si>
    <t>02 FORMACIÓN PERMANENTE</t>
  </si>
  <si>
    <t>03 FORMACIÓN POSGRADUAL</t>
  </si>
  <si>
    <t>04 INNOVACION EDUCATIVA</t>
  </si>
  <si>
    <t>05 RECONOCIMIENTO DOCENTE</t>
  </si>
  <si>
    <t>Propuestas pedagógicas</t>
  </si>
  <si>
    <t>01 SISTEMAS INTEGRADOS DE INFORMACIÓN Y SOSTENIMIENTO DE LA PLATAFORMA TECNOLOGICA</t>
  </si>
  <si>
    <t>Adquisición De Hardware Y/O Software 02-01-0734</t>
  </si>
  <si>
    <t>CONECTIVIDAD - A.1.4.3</t>
  </si>
  <si>
    <t>Contrato</t>
  </si>
  <si>
    <t>Programas</t>
  </si>
  <si>
    <t>Mantenimiento, Administración Y Conectividad De Redp 02-01-0501</t>
  </si>
  <si>
    <t>Dotación De Instalaciones 02-01-0509</t>
  </si>
  <si>
    <t>DOTACIÓN INSTITUCIONAL DE INFRAESTRUCTURA EDUCATIVA - A.1.2.4</t>
  </si>
  <si>
    <t>02 TECNOLOGÍA WIFI</t>
  </si>
  <si>
    <t>Sedes</t>
  </si>
  <si>
    <t>03 CONECTIVIDAD, TECNOLOGIAS Y COMUNICACIONES</t>
  </si>
  <si>
    <t>01 CONSTRUCCION, RESTITUCION, TERMINACION Y AMPLIACION</t>
  </si>
  <si>
    <t>Adecuación Y Ampliación De Colegios Y Universidad 01-01-0002</t>
  </si>
  <si>
    <t>CONSTRUCCIÓN AMPLIACIÓN Y ADECUACIÓN DE INFRAESTRUCTURA EDUCATIVA - A.1.2.2</t>
  </si>
  <si>
    <t>Sedes Educativas</t>
  </si>
  <si>
    <t>Construcción, Adecuación Y Ampliación Primera Infancia 01-01-0097</t>
  </si>
  <si>
    <t>MEJORAMIENTO Y MANTENIMIENTO DE DEPENDENCIAS DE LA ADMINISTRACIÓN - A.15.3</t>
  </si>
  <si>
    <t>02 OBRAS MENORES Y ADECUACIONES</t>
  </si>
  <si>
    <t>Obras Y/O Adecuaciones Para La Legalización Y Normalización De Servicios Públicos Domiciliarios De Los Colegios. 02-06-0218</t>
  </si>
  <si>
    <t>Intervenciones</t>
  </si>
  <si>
    <t>Obras De Adecuación Y Ampliación De Las Sedes Administrativas Del Sector Educativo 01-04-0001</t>
  </si>
  <si>
    <t xml:space="preserve">03 CENTROS DE MAESTROS </t>
  </si>
  <si>
    <t>Sede</t>
  </si>
  <si>
    <t>04 DOTACIONES</t>
  </si>
  <si>
    <t>01 Gestión territorial de la cobertura educativa</t>
  </si>
  <si>
    <t>Personas naturales y/o jurídicas</t>
  </si>
  <si>
    <t>Personal Contratado Para Las Actividades Propias De Los Procesos De Mejoramiento De Gestión De La Entidad 05-02-0020</t>
  </si>
  <si>
    <t>Servicios</t>
  </si>
  <si>
    <t>Incentivos económicos  a los colegios que contribuyan a mejorar los resultados de acceso y permanencia escolar 05-02-0178</t>
  </si>
  <si>
    <t>DISEÑO E IMPLEMENTACIÓN DE PLANES DE MEJORAMIENTO - A.17.1</t>
  </si>
  <si>
    <t>Personal contratado para apoyar las actividades propias de los proyectos de inversión misionales de la entidad 03-04-0312</t>
  </si>
  <si>
    <t>Apoyo Logístico Para El Desarrollo De Las Actividades Propias De Los Proyectos De Inversiónen General 03-01-0354</t>
  </si>
  <si>
    <t>02 Modernización del proceso de matrícula</t>
  </si>
  <si>
    <t>Gestión del sevicio a la comunidad educativa 05-02-172</t>
  </si>
  <si>
    <t>Proceso</t>
  </si>
  <si>
    <t>Personal contratado para las actividades propias de los procesos de mejoramiento de gestión de la entidad 05-02-0020</t>
  </si>
  <si>
    <t>servicios</t>
  </si>
  <si>
    <t>Pago de sentencias judiciales asociadas al proyecto de inversión 05-02-0169</t>
  </si>
  <si>
    <t>PAGO DE DÉFICIT DE INVERSIÓN EN EDUCACIÓN - (DE CARÁCTER EXCEPCIONAL) - A.1.7.4</t>
  </si>
  <si>
    <t>Fallos judiciales</t>
  </si>
  <si>
    <t>03 Acciones afirmativas para poblaciones vulnerables</t>
  </si>
  <si>
    <t>Gratuidad Total Para Los Estudiantes Matriculados En El Sistema Educativo Oficial 06-02-0022</t>
  </si>
  <si>
    <t>TRANSFERENCIAS PARA CALIDAD GRATUIDAD (SIN SITUACIÓN DE FONDOS) A.1.3.8</t>
  </si>
  <si>
    <t>estudiantes</t>
  </si>
  <si>
    <t>Atención educativa diferencial 03-02-0033</t>
  </si>
  <si>
    <t>SERVICIO PERSONAL APOYO - A.1.5.1</t>
  </si>
  <si>
    <t>Estudiantes</t>
  </si>
  <si>
    <t>Modelo</t>
  </si>
  <si>
    <t>Gratuidad Total Para Los Estudiantes Matriculados En El Sistema Educativo Oficial - Recursos Distrito 06-02-0062</t>
  </si>
  <si>
    <t>DISEÑO E IMPLEMENTACIÓN DE PLANES DE MEJORAMIENTO A.1.2.11</t>
  </si>
  <si>
    <t>04 Administración del servicio educativo</t>
  </si>
  <si>
    <t>Contratos para la administración del servicio educativo 06-02-0061</t>
  </si>
  <si>
    <t>CONTRATOS PARA LA ADMINISTRACION DEL SERVICIO EDUCATIVO - A.1.1.10.2</t>
  </si>
  <si>
    <t>05 Prestación del servicio educativo en establecimientos educativos no oficiales</t>
  </si>
  <si>
    <t>Contratos Con Instituciones Para La Prestación Del Servicio Educativo 06-02-0037</t>
  </si>
  <si>
    <t>CONTRATOS PARA LA PRESTACIÓN DEL SERVICIO EDUCATIVO - A.1.1.10.1</t>
  </si>
  <si>
    <t>01 INFANCIA</t>
  </si>
  <si>
    <t xml:space="preserve">02 CICLOS </t>
  </si>
  <si>
    <t>03 VALORACION INTEGRAL DEL DESARROLLO DE LA PRIMERA INFANCIA</t>
  </si>
  <si>
    <t>Diseñar Desarrollar E Implementar Acciones Participativas En El Sistema Educativo Oficial 03-04-0239</t>
  </si>
  <si>
    <t>Herramientas de gestión</t>
  </si>
  <si>
    <t>01 ALIMENTACIÓN ESCOLAR</t>
  </si>
  <si>
    <t>Comida Caliente Para Estudiantes 06-02-0026</t>
  </si>
  <si>
    <t>CONTRATACIÓN CON TERCEROS PARA LA PROVISIÓN INTEGRAL DEL SERVICIO DE ALIMENTACIÓN ESCOLAR - A.1.2.10.2</t>
  </si>
  <si>
    <t>Alimentos</t>
  </si>
  <si>
    <t>Refrigerios Para Estudiantes 06-02-0025</t>
  </si>
  <si>
    <t>Interventorías</t>
  </si>
  <si>
    <t>Persona Jurídica</t>
  </si>
  <si>
    <t>Diseñar Desarrollar E Implementar Acciones Participativas De Los Jóvenes En El Sistema Educativo Oficial 03-01-0282</t>
  </si>
  <si>
    <t>Acciones</t>
  </si>
  <si>
    <t>02 MOVILIDAD ESCOLAR</t>
  </si>
  <si>
    <t>Transporte Escolar Para Las Actividades Pedagógicas 02-01-0492</t>
  </si>
  <si>
    <t>TRANSPORTE ESCOLAR - A.1.2.7</t>
  </si>
  <si>
    <t>Interventoria</t>
  </si>
  <si>
    <t>03 PROMOCIÓN DEL BIENESTAR</t>
  </si>
  <si>
    <t>Promoción, Prevención Y Protección En Salud Escolar 03-02-0019</t>
  </si>
  <si>
    <t>01  Atención Educativa Integral desde el enfoque diferencial</t>
  </si>
  <si>
    <t>Atención a Víctimas 03- 02-0032</t>
  </si>
  <si>
    <t>02 Modelos Educativos Flexibles</t>
  </si>
  <si>
    <t>Aulas Hospitalarias</t>
  </si>
  <si>
    <t>01 Modernización de los Procesos</t>
  </si>
  <si>
    <t>02 Comunicación Organizacional</t>
  </si>
  <si>
    <t>Desarrollo Del Plan General De Medios De Divulgación Y Comunicación 03-01-0327</t>
  </si>
  <si>
    <t>Estrategia</t>
  </si>
  <si>
    <t>03 Gestión de Servicio a la Ciudadania</t>
  </si>
  <si>
    <t>01 JORNADA UNICA</t>
  </si>
  <si>
    <t>02 USO DEL TIEMPO ESCOLAR</t>
  </si>
  <si>
    <t>01 Uso y apropiación de Tecnologías de la Información y las comunicaciones (TIC) y de los medios educativos</t>
  </si>
  <si>
    <t>Incentivar El Desarrollo Y Uso De La Tecnología, La Información Y La Comunicación A Través De Experiencias Pedagógicas 03-01-0218</t>
  </si>
  <si>
    <t>colegios</t>
  </si>
  <si>
    <t>02 Lectoescritura y Fortalecimiento de Bibliotecas Escolares</t>
  </si>
  <si>
    <t>03 Fortalecimiento de Inglés como Segunda Lengua</t>
  </si>
  <si>
    <t>01 FORTALECIMIENTO DE  LAS CAPACIDADES DE LOS DIRECTORES LOCALES (DILES) Y DIRECTIVOS DOCENTES</t>
  </si>
  <si>
    <t>Directores locales y directivos docentes</t>
  </si>
  <si>
    <t>02 VOCES DEL TERRITORIO</t>
  </si>
  <si>
    <t>03 CONSOLIDACIÓN DEL OBSERVATORIO DE CONVIVENCIA ESCOLAR</t>
  </si>
  <si>
    <t>Proyectos</t>
  </si>
  <si>
    <t>04 MEJORAMIENTO DE ENTORNOS ESCOLARES</t>
  </si>
  <si>
    <t>05 FORTALECIMIENTO DE  LOS PLANES DE CONVIVENCIA HACIA EL REENCUENTRO, LA RECONCILIACIÓN Y LA PAZ.</t>
  </si>
  <si>
    <t>06 GESTION CON LA COMUNIDAD EDUCATIVA</t>
  </si>
  <si>
    <t>01 APOYO ADMINISTRATIVO</t>
  </si>
  <si>
    <t>Servicios De Acueducto, Alcantarillado Y Aseo De Instituciones Educativas 02-06-0009</t>
  </si>
  <si>
    <t>ACUEDUCTO, ALCANTARILLADO Y ASEO - A.1.2.6.1</t>
  </si>
  <si>
    <t>Servicios De Energía De Instituciones Educativas 02-06-0010</t>
  </si>
  <si>
    <t>ENERGÍA - A.1.2.6.2</t>
  </si>
  <si>
    <t>Servicios De Teléfono De Instituciones Educativas 02-06-0011</t>
  </si>
  <si>
    <t>TELÉFONO - A.1.2.6.3</t>
  </si>
  <si>
    <t>Legalización De Acometidas De Servicios Públicos  Y Pago De Gas 02-06-0217</t>
  </si>
  <si>
    <t>OTROS - A.1.2.6.5</t>
  </si>
  <si>
    <t>Servicios De Vigilancia De Instituciones Educativas 02-06-0022</t>
  </si>
  <si>
    <t>CONTRATACIÓN DE VIGILANCIA A LOS ESTABLECIMIENTOS EDUCATIVOS ESTATALES - A.1.1.7</t>
  </si>
  <si>
    <t>Servicios De Aseo De Instituciones Educativas 02-06-0012</t>
  </si>
  <si>
    <t>02 ARRENDAMIENTOS</t>
  </si>
  <si>
    <t>Arrendamiento De Inmuebles 02-06-0002</t>
  </si>
  <si>
    <t>ARRENDAMIENTO DE INMUEBLES DESTINADOS A LA PRESTACIÓN DEL SERVICIO PÚBLICO EDUCATIVO A.1.2.12</t>
  </si>
  <si>
    <t xml:space="preserve">03 LOGÍSTICA Y APOYOS </t>
  </si>
  <si>
    <t>Servicios de Transporte</t>
  </si>
  <si>
    <t>01 Gestión del Conocimiento sobre evaluación para la Calidad de la Educación</t>
  </si>
  <si>
    <t>Evaluación Educativa 03-01-0009</t>
  </si>
  <si>
    <t xml:space="preserve">02 Mejores practicas evaluativas </t>
  </si>
  <si>
    <t>Repositorio</t>
  </si>
  <si>
    <t xml:space="preserve">03 Articulación e integración de información sobre evaluaciones de aprendizaje, enseñanza y gestión en las IE </t>
  </si>
  <si>
    <t>Sistema</t>
  </si>
  <si>
    <t>Aplicaciones y encuestas</t>
  </si>
  <si>
    <t xml:space="preserve">04 Estímulos y reconocimientos a la Calidad de la educación </t>
  </si>
  <si>
    <t>Incentivos Económicos  A Los Colegios Con Mejores Resultados Que Aporten Al Mejoramiento De La Calidad Educativa 05-02-0022</t>
  </si>
  <si>
    <t>01 Competencias básicas, técnicas, tecnológicas, socioemocionales y exploración</t>
  </si>
  <si>
    <t>02 Orientación sociocupacional</t>
  </si>
  <si>
    <t>01 ACCESO A EDUCACIÓN SUPERIOR</t>
  </si>
  <si>
    <t>Atención a Víctimas 03-02-0032</t>
  </si>
  <si>
    <t>Cupos</t>
  </si>
  <si>
    <t>Financiación A Los Estudiantes Para El Acceso A La Educación Superior 06-01-0004</t>
  </si>
  <si>
    <t>COMPETENCIAS LABORALES GENERALES Y FORMACIÓN PARA EL TRABAJO Y EL DESARROLLO HUMANO - A.1.7.1</t>
  </si>
  <si>
    <t>02 FORTALECIMIENTO DE LA CALIDAD</t>
  </si>
  <si>
    <t>Asistencia técnica y fomento al mejoramiento de la calidad en el marco del Subsistema Distrital de Educación Superior 05-02-0179</t>
  </si>
  <si>
    <t>Fortalecimiento de la formación para el trabajo y el desarrollo humano 03-02-0034</t>
  </si>
  <si>
    <t>Piloto</t>
  </si>
  <si>
    <t>PROYECTO</t>
  </si>
  <si>
    <t>COMPONETE</t>
  </si>
  <si>
    <t>CODIGO OBJETO</t>
  </si>
  <si>
    <t>OBJETO</t>
  </si>
  <si>
    <t>CONCEPTO PREDIS</t>
  </si>
  <si>
    <t>CONCEPTO DE GASTO FUT</t>
  </si>
  <si>
    <t>UNIDAD DE MEDIDA</t>
  </si>
  <si>
    <t>CANT.</t>
  </si>
  <si>
    <t>COSTO UNITARIO</t>
  </si>
  <si>
    <t>VALOR</t>
  </si>
  <si>
    <t>898 Administración del talento humano</t>
  </si>
  <si>
    <t>1005 Fortalecimiento curricular para el desarrollo de aprendizajes a lo largo de la vida</t>
  </si>
  <si>
    <t>1040 Bogotá reconoce a sus maestros, maestras y directivos docentes líderes de la transformación educativa</t>
  </si>
  <si>
    <t xml:space="preserve">1043 Sistemas de información al servicio de la gestión educativa </t>
  </si>
  <si>
    <t>1046 Infraestructura y dotación al servicio de los ambientes de aprendizaje</t>
  </si>
  <si>
    <t>1049 Cobertura con equidad</t>
  </si>
  <si>
    <t>1050 Educación inicial de calidad en el marco de la ruta de atención integral a la primera infancia</t>
  </si>
  <si>
    <t>1052 Bienestar estudiantil para todos</t>
  </si>
  <si>
    <t>1053 Oportunidades de aprendizaje desde el enfoque diferencial</t>
  </si>
  <si>
    <t>1055 Modernización de la gestión institucional</t>
  </si>
  <si>
    <t>1056 Mejoramiento de la calidad educativa a través de la jornada única y el uso del tiempo escolar</t>
  </si>
  <si>
    <t>1057 Competencias para el ciudadano de hoy</t>
  </si>
  <si>
    <t xml:space="preserve">1058 Participación ciudadana para el reencuentro, la reconciliación y la paz </t>
  </si>
  <si>
    <t>1071 Gestión educativa institucional</t>
  </si>
  <si>
    <t>1072 Evaluar para transformar y mejorar</t>
  </si>
  <si>
    <t>1073 Desarrollo integral de la educación media en las instituciones educativas del Distrito</t>
  </si>
  <si>
    <t>1074 Educación superior para una ciudad de conocimiento</t>
  </si>
  <si>
    <t>NOMBRE PROYECTO</t>
  </si>
  <si>
    <t>(4)
OBJETO DE GASTO</t>
  </si>
  <si>
    <t>(3)
 No. Y NOMBRE DEL COMPONENTE</t>
  </si>
  <si>
    <t>(2)
NOMBRE DEL PROYECTO</t>
  </si>
  <si>
    <t>01001 Pago de Aportes para Cesantías del personal directivo docente SSF</t>
  </si>
  <si>
    <t>01002 Pago de Aportes para salud del personal directivo docente SSF</t>
  </si>
  <si>
    <t>01003 Pagar sueldos de Pensionados Nacionalizados</t>
  </si>
  <si>
    <t>01004 Pago de Aportes para ARP del Personal Administrativo de Instituciones Educativas</t>
  </si>
  <si>
    <t>01005 Pago de Aportes para Cesantías del Personal Administrativo de Instituciones Educativas</t>
  </si>
  <si>
    <t>01006 Pago de Aportes para Cesantías del personal docente Con Situación de Fondos</t>
  </si>
  <si>
    <t>01007 Pago de Aportes para Cesantías del personal docente SSF</t>
  </si>
  <si>
    <t>01008 Pago de Aportes para el ESAP del Personal Administrativo de Instituciones Educativas</t>
  </si>
  <si>
    <t>01009 Pago de Aportes para el ICBF del Personal Administrativo de Instituciones Educativas</t>
  </si>
  <si>
    <t xml:space="preserve">01010 Pago de Aportes para el ICBF del Personal directivo docente </t>
  </si>
  <si>
    <t>01011 Pago de Aportes para el ICBF personal docente</t>
  </si>
  <si>
    <t>01012 Pago de Aportes para el SENA del Personal Administrativo de Instituciones Educativas</t>
  </si>
  <si>
    <t xml:space="preserve">01013 Pago de Aportes para el SENA del Personal directivo docente </t>
  </si>
  <si>
    <t>01014 Pago de Aportes para el SENA personal docente</t>
  </si>
  <si>
    <t>01015 Pago de Aportes para Institutos Técnicos del Personal Administrativo de Instituciones Educativas</t>
  </si>
  <si>
    <t xml:space="preserve">01016 Pago de Aportes para Institutos Técnicos personal docente </t>
  </si>
  <si>
    <t xml:space="preserve">01018 Pago de Aportes para la ESAP personal docente </t>
  </si>
  <si>
    <t>01019 Pago de Aportes para las Cajas de Compensación del Personal Administrativo de Instituciones Educativas</t>
  </si>
  <si>
    <t xml:space="preserve">01020 Pago de Aportes para las Cajas de Compensación Personal directivo docente </t>
  </si>
  <si>
    <t xml:space="preserve">01021 Pago de Aportes para las Cajas de Compensación personal docente </t>
  </si>
  <si>
    <t xml:space="preserve">01022 Pago de Aportes para los Institutos Técnicos Personal directivo docente </t>
  </si>
  <si>
    <t>01023 Pago de Aportes para pensión del Personal Administrativo de Instituciones Educativas</t>
  </si>
  <si>
    <t>01024 Pago de Aportes para Pensión del personal docente Con Situación de Fondos</t>
  </si>
  <si>
    <t>01025 Pago de Aportes para salud del Personal Administrativo de Instituciones Educativas</t>
  </si>
  <si>
    <t>01026 Pago de Aportes para Salud del personal docente Con Situación de Fondos</t>
  </si>
  <si>
    <t>01027 Pago de Aportes para salud del personal docente SSF</t>
  </si>
  <si>
    <t>01028 Pago de Ascensos en escalafón del Personal docente y directivo docente</t>
  </si>
  <si>
    <t>01029 Pago de Personal Administrativo de Instituciones Educativas</t>
  </si>
  <si>
    <t>01030 Pago de Personal Directivo Docente</t>
  </si>
  <si>
    <t>01031 Pago de Personal Docente</t>
  </si>
  <si>
    <t>01032 Pago de Personal Docente SSF</t>
  </si>
  <si>
    <t>01033 Pago de Personal Directivo  Docente SSF</t>
  </si>
  <si>
    <t>01034 Pago de incentivo al mejoramiento de la Calidad MEN, "Decreto 914 de 2016"</t>
  </si>
  <si>
    <t>01035 Pago de Aportes para la ESAP del Personal directivo docente</t>
  </si>
  <si>
    <t>02036 Asignar apoyo (profesional, técnico, asistencial),  para el desarrollo de actividades organizacionales requeridos para el normal funcionamiento de la SED y de esta manera garantizar la prestación del servicio educativo.</t>
  </si>
  <si>
    <t>02037 Suministrar  personal de apoyo administrativo y de atención a bibliotecas de los Colegios del Distrito Capital.</t>
  </si>
  <si>
    <t>02048 Brindar los apoyos comunicativos a los estudiantes con discapacidad durante su permanencia en el ambito escolar</t>
  </si>
  <si>
    <t>03038 Adquirir  la dotación de vestido  y calzado de labor para los funcionarios que conforme a la Ley tienen este derecho.</t>
  </si>
  <si>
    <t>03039 Realizar actividades culturales, recreativas, deportivas, lúdicas, reconocimientos y demás que demanden los funcionarios administrativos y docentes</t>
  </si>
  <si>
    <t>03040 Garantizar el servicio de transporte a Docentes y Directivos Docentes en zonas que presentan dificil acceso y/o inseguridad</t>
  </si>
  <si>
    <t>03041 Implementar acciones de prevención y mitigación de los riesgos ocupacionales identificados en el diagnostico de condiciones de trabajo y diagnostico de condiciones de salud desde los subprogramas de medicina preventiva, medicina del trabajo higiene y seguridad industria</t>
  </si>
  <si>
    <t>03042 Garantizar el desarrollo del Plan Anual de Capacitación</t>
  </si>
  <si>
    <t>04043 Pagar las sentencia proferidas por las instancias judiciales derivadas del pago de la nómina</t>
  </si>
  <si>
    <t>01003 Contar con profesionales y técnicos para la adecuada ejecución administrativa del proyecto</t>
  </si>
  <si>
    <t xml:space="preserve">01005 Apoyar y acompañar con entidades,  profesionales y técnicos la implementación de estrategias pedagógicas y administrativas en las instituciones educativas que propendan por el fortalecimiento curricular </t>
  </si>
  <si>
    <t>01016 Acompañamiento a lo maestros, maestras y Directivos Docentes recien vinculados en la Planta de personal Docente de la SED</t>
  </si>
  <si>
    <t>01017 Apoyar la participación de Docentes y Directivos Docentes normalistas y profesionales no licenciados en programas de formación de lincenciatura y actualización pedagógica</t>
  </si>
  <si>
    <t>01018 Prestar apoyo profesional y/o técnico para el seguimiento pedagógico, administrativo y financiero  de las actividades del componente</t>
  </si>
  <si>
    <t>02001 Apoyar la participación de Docentes y Directivos Docentes en programas de formación permanente y/o  acompañamiento in - situ  en diferentes temáticas de profundización disciplinar y pedagógica</t>
  </si>
  <si>
    <t>02002 Apoyar la participación de docentes y directivos docentes en eventos culturales y académicos a nivel local, nacional e internacional</t>
  </si>
  <si>
    <t>02003 Prestar apoyo profesional y/o técnico para el seguimiento pedagógico, administrativo y financiero  de las actividades del componente</t>
  </si>
  <si>
    <t>02004 Apoyar la participación de Docentes y Directivos Docentes de los Colegios Oficiales en programas de pasantias a nivel nacional o internacional</t>
  </si>
  <si>
    <t>02020 Implementar el portafolio virtual de Formación Docente</t>
  </si>
  <si>
    <t>02021 Aplicación de la encuesta de caracterización docente</t>
  </si>
  <si>
    <t>03006 Prestar apoyo profesional y/o técnico para el seguimiento pedagógico, administrativo y financiero  de las actividades del componente</t>
  </si>
  <si>
    <t>03014 Apoyar la participación de Docentes y Directivos Docentes de los Colegios Oficiales en programas de posgrado en los niveles de Especialización, Maestría y Doctorado</t>
  </si>
  <si>
    <t>04008 Fortalecer la comunidad académica de maestros y maestras de Bogotá a partir de la conformación y consolidación de las  redes locales, mediante el intercambio del saber pedagógico  y la socialización de experiencias.</t>
  </si>
  <si>
    <t>04009 Prestar apoyo profesional y/o técnico para el seguimiento pedagógico, administrativo y financiero  de las actividades del componente</t>
  </si>
  <si>
    <t>04022 Fomentar y visibilizar la Innovación Educativa en las IEs mediante la implementación de programas y proyectos para los maestros y directivos docentes en el marco del Ecosistema Distrital de Innovación Educativa</t>
  </si>
  <si>
    <t>05010 Otorgar el premio de Investigación e Innovacion  el cual se encuentra en  el marco del acuerdo  273 del 2007</t>
  </si>
  <si>
    <t>05013 Prestar apoyo profesional y/o técnico para el seguimiento pedagógico, administrativo y financiero  de las actividades del componente</t>
  </si>
  <si>
    <t>05023 Reconocer  a maestros, maestras y directivos docentes  investigadores e innovadores de la educación</t>
  </si>
  <si>
    <t>01001 Contar con apoyo profesional,  técnico y asistencial para los procesos de sistemas integrados de información y de comunicaciones</t>
  </si>
  <si>
    <t>01002 Adquisición de recursos informáticos para el fortalecimiento y consolidación de los Sistemas de información y el sostenimiento de la plataforma tecnológica</t>
  </si>
  <si>
    <t xml:space="preserve">01003 Renovar el licenciamiento de los equipos de cómputo de la sed nivel central, local e institucional  </t>
  </si>
  <si>
    <t>01004 Realizar el soporte de herramientas Oracle para la REDP y nivel central de la Secretaría de Educación  y los servicios asociados</t>
  </si>
  <si>
    <t>01005 Administrar la plataforma tecnológica del Centro de Gestión y  centro de computo , y brindar servicio de la mesa de ayuda y suministro de bolsa de repuestos y periféricos para los equipos de cómputo de la SED</t>
  </si>
  <si>
    <t>02007 Despliegue de soluciones de red WiFi</t>
  </si>
  <si>
    <t>03008 Ampliar e implementar servicios de conectividad al servicio de la Educación de Calidad de los niños, niñas y jovenes de ciudad</t>
  </si>
  <si>
    <t>01001 Compra de lotes, diseño, construcción e interventoría de estudios y/o ejecución de obras de infraestructura, para la construcción de colegios nuevos y/o adicionales.</t>
  </si>
  <si>
    <t>01002 Diseño, construcción e interventoría de estudios y/o ejecución de obras de infraestructura,  para las obras  de restituciones, terminaciones y ampliaciones a la infraestructura de los colegios distritales y/o adicionales</t>
  </si>
  <si>
    <t>01004 Suministrar el personal de apoyo profesional y técnico para garantizar la adecuada ejecución del proyecto</t>
  </si>
  <si>
    <t>01005 Diseño, construcción e interventoría de estudios y/o ejecución de obras, para la construcción de infraestructura educativa nueva para la primera infancia y/o adicionales</t>
  </si>
  <si>
    <t>01006 Pagar impuestos, trámites, vallas, copias y permisos ante otras entidades del estado, peritos en los procesos de expropiación y/o compra y cargo fijo y/o variable correspondiente a las licencias obtenidas  para cada uno de los predios</t>
  </si>
  <si>
    <t>01007 Pago de pasivos exigibles</t>
  </si>
  <si>
    <t>01008 Contar con el acompañamiento especializado en materia técnica, jurídica, contractual, financiera, tributaria y ambiental, además de actividades de gestión social e interventoría, que soporten el diseño y la construcción de colegios nuevos, restituciones, terminaciones y ampliaciones en sus fases pre y post-contractuales.</t>
  </si>
  <si>
    <t>02001 Diseño, construcción e interventoría de estudios y/o ejecución de obras de infraestructura,  para las obras de mejoramiento menor complementarias a la infraestructura de los colegios distritales y/o adicionales</t>
  </si>
  <si>
    <t>02002 Realizar los estudios topograficos, de vulnerabilidad sismica, calculos estructurales y de revisión arquitectónica  necesarios para los proyectos, asi como la interventoria de los mismos</t>
  </si>
  <si>
    <t>02003 Pagar impuestos, trámites, gestiones ambientales, vallas y permisos ante otras entidades del estado, peritos en los procesos de expropiación y/o compra y cargo fijo y/o variable correspondiente a las licencias obtenidas para cada uno de los predios.</t>
  </si>
  <si>
    <t>02004  Alquiler (incluye mantenimiento) de baños portátiles móviles para atender los requerimientos de las diferentes Instituciones Educativas</t>
  </si>
  <si>
    <t>02005 Realizar las obras y/o adecuaciones para la legalización y normalización de servicios públicos domiciliarios de la infraestructura educativa oficial</t>
  </si>
  <si>
    <t>02006 Pagar los fallos de sentencias, reclamaciones u otras que se generen producto de los contratos relacionados con el proyecto o derivados de sanciones impuestas a la entidad.</t>
  </si>
  <si>
    <t>02007 Realizar las intervenciones de obras e interventorías para el mantenimiento preventivo y/o correctivo, atención de emergencias de la infraestructura educativa oficial (incluye adicionales).</t>
  </si>
  <si>
    <t xml:space="preserve">02009 Construir, adecuar y/o mejorar comedores escolares de los colegios distritales (incluye interventoría y adicionales) </t>
  </si>
  <si>
    <t>02011 Construcción e interventoría a las adecuaciones locativas a ejecutarse en sedes administrativas (SED + DILES)</t>
  </si>
  <si>
    <t>03001 Diseño, construcción e interventoría de las adecuaciones en infraestructura para los Centros de la Red de Innvovación del maestro</t>
  </si>
  <si>
    <t>04001 Dotar mobiliario, equipos, maquinaria, herramientas, instrumentos, implementos y materiales de:  cómputo, tecnología, electrónica, electricidad, comunicaciones, audiovisuales, música, laboratorio, recreación, deporte, cocina y comedor, recursos de bibliotecas, arte y cultura, y demás que requieran los ambientes pedagógicos y administrativos para garantizar ambientes de aprendizaje adecuados y seguros en el nivel central y local.</t>
  </si>
  <si>
    <t>04005 Garantizar el personal de apoyo profesional y técnico en la contratación, supervisión, administración, aseguramiento y control de los bienes a dotar y dotados; así como el seguimiento y reporte de información inherente a la ejecución del componente.</t>
  </si>
  <si>
    <t>01001 Prestar servicios profesionales, técnicos y/o  de apoyo a la gestión territorial de la cobertura educativa.</t>
  </si>
  <si>
    <t>01002 Realizar diseño, implementación, seguimiento y evaluación de Planes de Cobertura Local y de  Ruta del Acceso y Permanencia Escolar.</t>
  </si>
  <si>
    <t>01003 Realizar acompañamiento y/o asistencia técnica a los establecimientos educativos con alta tasa de deserción escolar para fortalecer el acceso y la permanencia escolar</t>
  </si>
  <si>
    <t>01004 Implementar incentivos a las IED para lograr mejorar resultados en acceso y permanencia escolar</t>
  </si>
  <si>
    <t>01005 Realizar las labores de  verificación, seguimiento y/o actualización de información de la cobertura educativa</t>
  </si>
  <si>
    <t>01006 Realizar eventos de socializacion relacionados con la cobertura y las experiencias del acceso y la permanencia escolar</t>
  </si>
  <si>
    <t>02001 Prestar servicios profesionales, técnicos y/o  de apoyo a la gestión del proceso de matrícula con enfoque de servicio al ciudadano y búsqueda activa de población desescolarizada.</t>
  </si>
  <si>
    <t>02002 Realizar búsqueda activa de población desescolarizada</t>
  </si>
  <si>
    <t xml:space="preserve">02004 Acompañamiento en implementación de los sistemas de información para la cobertura educativa </t>
  </si>
  <si>
    <t>02005 Atender los fallos proferidos en contra de la SED que se asocien con la ejecucion del proyecto Cobertura con equidad</t>
  </si>
  <si>
    <t>03001 Prestar servicios profesionales, técnicos y/o  de apoyo a la gestión de acciones afirmativas para poblaciones vulnerables.</t>
  </si>
  <si>
    <t>03002 Garantizar la financiación por concepto de gratuidad a la matrícula oficial SGP.</t>
  </si>
  <si>
    <t>03004 Realizar estrategias de alfabetización y acciones orientadas a fortalecer la educación de adultos con oferta educativa pertinente</t>
  </si>
  <si>
    <t>03005 Acciones diferenciales para garantizar el acceso y la permanencia escolar de población diversa y vulnerable (población rural, víctima, discapacidad, grupos étnicos, entre otros)</t>
  </si>
  <si>
    <t>03006 Asignar recursos propios a las instituciones educativas distritales que atienden población no cubierta por la asignación de gratuidad del MEN o población vulnerable y diversa que requiere atención diferencial</t>
  </si>
  <si>
    <t>03007 Implementar estrategias o modelos flexibles, presenciales o virtuales para la atención de población en extraedad, vulnerable y/o diversa</t>
  </si>
  <si>
    <t>03008 Entregar un Kit escolar gratuito a los estudiantes matriculados en las instituciones educativas oficiales del Distrito Capital, que por su condición socioeconómica o de vulnerabilidad lo requieren</t>
  </si>
  <si>
    <t>04001 Prestar servicios profesionales, técnicos y/o  de apoyo a la gestión de la administración del servicio educativo de instituciones educativas oficiales.</t>
  </si>
  <si>
    <t>04002 Contratar la administración del servicio educativo en establecimientos educativos oficiales</t>
  </si>
  <si>
    <t>04003 Realizar acciones de acompañamiento e intercambio de buenas prácticas entre los colegios con administración del servicio educativo y colegios oficiales de menor desempeño de las respectivas localidades</t>
  </si>
  <si>
    <t>04004 Realizar seguimiento, verificación y/o evaluación a la administración del servicio educativo</t>
  </si>
  <si>
    <t>05001 Prestar servicios profesionales, técnicos y/o  de apoyo a la gestión en la implementación o uso de la estrategia de contratación de la prestación del servicio educativo.</t>
  </si>
  <si>
    <t>05002 Contratar la prestación del servicio público educativo en establecimientos educativos no oficiales</t>
  </si>
  <si>
    <t>05003 Realizar las labores de  verificación, seguimiento y/o actualización de información del Banco de Oferentes y/o de la contratación de la prestación del servicio público educativo.</t>
  </si>
  <si>
    <t>05004 Garantizar el pago de las obligaciones ó ajustes derivadas de la prestación del servicio educativo</t>
  </si>
  <si>
    <t>05005 Atender los fallos proferidos en contra de la SED que se asocien con la prestación del servicio público educativo.</t>
  </si>
  <si>
    <t>01001 Apoyar y desarrollar con profesionales y/o entidades los procesos de gestión, acompañamiento e implementación de las metas y objetivos del proyecto.</t>
  </si>
  <si>
    <t>01005 Garantizar la atención integral de los niños y niñas del ciclo inicial en el marco de la RIA, la articulación intersectorial de la Ciudad y la implementación de los estándares de calidad de la Educación Inicial en el marco de la atención integral</t>
  </si>
  <si>
    <t>02001 Apoyar y acompañar  con los medios necesarios, la implementación de lineamientos y/u orientaciones y/o estrategias pedagógicas y administrativas en las IED, que propendan por el fortalecimiento curricular y el intercambio de experiencias pedagógicas exitosas, en armonía con el modelo pedagógico de Educación Inicial</t>
  </si>
  <si>
    <t xml:space="preserve">03001 Desarrollar, aplicar y disponer de herramientas de gestión que conduzcan a la valoración del desarrollo integral de los niños y niñas de primera infancia </t>
  </si>
  <si>
    <t>01001 Entregar desayunos, almuerzos y cenas escolares a los estudiantes matriculados en el sistema educativo oficial</t>
  </si>
  <si>
    <t>01002 Entregar refrigerios escolares a los estudiantes matriculados en el sistema educativo oficial</t>
  </si>
  <si>
    <t>01003 Realizar la interventoría técnica, financiera, administrativa y jurídica a los contratos y convenios celebrados para la ejecución del programa de alimentación escolar</t>
  </si>
  <si>
    <t>01004 Prestar servicios en la Dirección de Bienestar Estudiantil para el apoyo en los temas relacionados con el programa de alimentación escolar</t>
  </si>
  <si>
    <t>01005 Llevar a cabo el seguimiento y la evaluación al programa de alimentación escolar.</t>
  </si>
  <si>
    <t>01006 Diseñar, producir e implementar acciones pedagógicas para la generación de hábitos de vida saludable en los estudiantes matriculados en el sistema educativo oficial.</t>
  </si>
  <si>
    <t>01007 Diseñar, formular y realizar el estudio de costos de los complementos alimentarios que entrega la Secretaría de Educación del Distrito, en las diferentes modalidades y el asociado a la Interventoría a dicha entrega.</t>
  </si>
  <si>
    <t>02001 Suministrar el transporte a estudiantes beneficiados con el programa de Movilidad Escolar.</t>
  </si>
  <si>
    <t>02002 Prestar servicios en la Dirección de Bienestar Estudiantil para el apoyo en los temas relacionados con el componente Movilidad Escolar</t>
  </si>
  <si>
    <t>02003 Supervisión, Interventoría, control y acompañamiento en lo técnico, administrativo jurídico y financiero para la prestación del servicio de Movilidad Escolar a los estudiantes matriculados en el sistema oficial.</t>
  </si>
  <si>
    <t>02004 Proveer, suministrar y entregar los beneficios a estudiantes que cumplan con las condiciones establecidas por la Dirección de Bienestar Estudiantil</t>
  </si>
  <si>
    <t>02005 Fomentar el uso de medios alternativos de transporte escolar, a través de estrategias administrativas, pedagógicas, promoción y suscripción de convenios, promoviendo una cultura de uso de la bicicleta como medio de transporte. </t>
  </si>
  <si>
    <t>03001 Amparar al 100% de los estudiantes del Sistema de matrícula oficial en caso de accidentes escolares.</t>
  </si>
  <si>
    <t>03002 Diseñar, producir, implementar y evaluar estrategias pedagógicas y comunicativas para la implementación de acciones pedagógicas en gestión del riesgo y promoción del bienestar estudiantil en Colegios Oficiales</t>
  </si>
  <si>
    <t xml:space="preserve">03003 Realizar los pagos de sentencias, fallos judiciales y de los deducibles que surjan de la afectación a la póliza civil extracontractual, como consecuencia de acciones adelantadas por terceros contra la entidad asociados a los accidentes escolares.
</t>
  </si>
  <si>
    <t>03004 Prestar servicios en la Dirección de Bienestar  Estudiantil para el apoyo en los temas relacionados con el componente de Promoción del Bienestar</t>
  </si>
  <si>
    <t>03005 Amparar con cobertura de ARL, a los estudiantes de la matrícula Oficial del Distrito que realizan práctica laboral como parte de su proceso educativo en el nivel de secundaria y media,en cumplimiento del decreto 055/2015.</t>
  </si>
  <si>
    <t xml:space="preserve">03006 Suministrar el apoyo logístico y la interventoría a los eventos del proyecto </t>
  </si>
  <si>
    <t>01001 Desarrollar capacidades locales e institucionales  para la atención integral bajo el enfoque diferencial, de estudiantes con discapacidad</t>
  </si>
  <si>
    <t>01003 Desarrollar capacidades locales e institucionales  para la atención integral bajo el enfoque diferencial, de estudiantes con  talentos y/o capacidades  excepcionales</t>
  </si>
  <si>
    <t>01005 Desarrollar las acciones necesarias para garantizar la operación de la Secretaría Técnica Distrital de Discapacidad (STDD)</t>
  </si>
  <si>
    <t xml:space="preserve">01008 
Desarrollar capacidades locales e institucionales para la atención integral bajo el enfoque diferencial, en la linea de educación intercultural y grupos étnicos 
</t>
  </si>
  <si>
    <t>01010 Desarrollar capacidades locales e institucionales  para la atención integral bajo el enfoque diferencial, de estudiantes según su condición social y orientación sexual</t>
  </si>
  <si>
    <t>01012 Desarrollar capacidades locales e institucionales  para la atención integral bajo el enfoque diferencial de cuidado y autocuidado</t>
  </si>
  <si>
    <t>01015 Desarrollar capacidades locales e institucionales  para la atención integral bajo el enfoque diferencial, de estudiantes  víctimas del conflicto armado</t>
  </si>
  <si>
    <t>01017 Prestar apoyo profesional y/o técnico a la gestión de la Dirección de Inclusión e Integración de Poblaciones  para   el cumplimiento de las politicas públicas poblacionales</t>
  </si>
  <si>
    <t>01018 Desarrollar capacidades locales e institucionales  para la atención integral bajo el enfoque diferencial, de estudiantes con trastornos de aprendizaje</t>
  </si>
  <si>
    <t xml:space="preserve">01020 Desarrollar capacidades locales e institucionales  para la atención integral bajo el enfoque diferencial, de estudiantes en riesgo de trabajo infantil </t>
  </si>
  <si>
    <t>01021 Desarrollar capacidades locales e institucionales  para la atención integral bajo el enfoque diferencial, de estudiantes en riesgo de trata de personas</t>
  </si>
  <si>
    <t>02001 Desarrollar capacidades locales e institucionales  para la atención integral bajo el enfoque diferencial, de estudiantes  hospitalizados e incapacitados</t>
  </si>
  <si>
    <t xml:space="preserve">02003 Desarrollar capacidades locales e institucionales  para la atención integral bajo el enfoque diferencial, para la educación de jóvenes y adultos </t>
  </si>
  <si>
    <t>02005 Desarrollar capacidades locales e institucionales  para la atención integral bajo el enfoque diferencial, de estudiantes  en extraedad</t>
  </si>
  <si>
    <t>02007 Desarrollar capacidades locales e institucionales  para la atención integral bajo el enfoque diferencial, de estudiantes en conflicto con la  ley penal</t>
  </si>
  <si>
    <t>01001 Apoyo profesional para dirigir y coordinar las acciones a desarrollar en el proyecto de inversión "Modernización de la gestión institucional".</t>
  </si>
  <si>
    <t>01002 Contar con el personal requerido para impulsar y promover el fortalecimiento de la transparencia en la SED</t>
  </si>
  <si>
    <t>01003 Apoyo profesional y técnico para el desarrollo de las acciones tendientes a mejorar los procesos internos de la SED tales como: Sistema Integrado de Gestión, POA , PIGA, Gestión Documental y Archivo.</t>
  </si>
  <si>
    <t>01004 Actualización de procesos del nivel central, local e institucional.</t>
  </si>
  <si>
    <t>01005 Garantizar los procesos de mejoramiento de la gestión documental y archivo en la SED.</t>
  </si>
  <si>
    <t>02007 Desarrollar y aplicar métodos para medir el impacto de la comunicación y los proyectos prioritarios de la SED.</t>
  </si>
  <si>
    <t>02008 Fortalecimiento de la cultura organizacional de la SED.</t>
  </si>
  <si>
    <t>03011 Apoyo profesional, técnico y asistencial para el mejoramiento de la gestión del Servicio al Ciudadano</t>
  </si>
  <si>
    <t>03012 Fortalecer la calidad de la experiencia de servicio a la ciudadanía en todos los canales de atención de la Secretaria de Educación del Distrito.</t>
  </si>
  <si>
    <t>01001 Conformar un equipo profesional y técnico que coordina, orienta y apoya el desarrollo de la ampliación del tiempo escolar - Jornada Única</t>
  </si>
  <si>
    <t>01002 Garantizar los escenarios, organizaciones, personas externas u otro tipo de recursos que se requieran para implementar la Jornada Única en ambientes de aprendizajes seguros en una ciudad Educadora</t>
  </si>
  <si>
    <t>02001 Garantizar los escenarios, organizaciones, personas externas u otro tipo de recursos que se requieran para implementar el Uso del Tiempo Escolar en ambientes de aprendizajes seguros en una ciudad Educadora</t>
  </si>
  <si>
    <t>02002 Conformar un equipo profesional y técnico que coordina, orienta y apoya el desarrollo de la ampliación del tiempo escolar - Uso del tiempo escolar</t>
  </si>
  <si>
    <t>01001 Fortalecer y acompañar a los colegios en la implementación de estrategias que aporten al mejoramiento de los ambientes de aprendizaje y del conocimiento, promiviendo  el desarrollo de las capacidades en el uso inteligente de las TIC.</t>
  </si>
  <si>
    <t>01002 Conformar un equipo profesional y técnico para el seguimiento y desarrollo de los programas y procesos del proyecto de inversión competencias para el ciudadano de hoy.</t>
  </si>
  <si>
    <t>02001 Implementar el plan distrital de lectura y escritura,  generando acciones que permitan mejorar los procesos de lectoescritura a través del aprovechamiento y fortalecimiento de las bibliotecas escolares y de ambientes de aprendizaje e investigación.</t>
  </si>
  <si>
    <t>02002 Conformar un equipo profesional y técnico para el seguimiento y desarrollo de los programas y procesos del proyecto de inversión competencias para el ciudadano de hoy - Lectoescritura y Fortalecimiento de Bibliotecas</t>
  </si>
  <si>
    <t>02003 Garantizar la financiación, apoyo logístico para la participación de la IED en actividades culturales y académicas de Lectoescritura y Fortalecimiento de Bibliotecas Escolares.</t>
  </si>
  <si>
    <t xml:space="preserve">03001 Acompañar y apoyar el fortalecimiento de los programas de aprendizaje del inglés como una segunda lengua mediante la articulación de planes de estudio, uso de medios educativos y ambientes de aprendizaje. </t>
  </si>
  <si>
    <t>03002 Conformar un equipo profesional y técnico para el seguimiento y desarrollo de los programas y procesos del proyecto de inversión competencias para el ciudadano de hoy - Fortalecimiento de Inglés como Segunda Lengua</t>
  </si>
  <si>
    <t>01004 Implementar la estrategia para fortalecimiento de las capacidades de gestión de los directores locales y directivos docentes</t>
  </si>
  <si>
    <t>01005 Apoyo profesional y técnico para las estrategias encaminadas a la construcción de una ciudad educadora, por el reencuentro, la reconciliación y la paz, con especial énfasis en el fortalecimiento de las capacidades de los DILES y directivos docentes</t>
  </si>
  <si>
    <t>02006 Divulgar campañas de comunicación en medios de carácter masivos, directos, comunitrarios o alternativos.</t>
  </si>
  <si>
    <t>02009 Producción y desarrollo de piezas de comunicación requeridas por las areas de la Secretaria de Educación del Distrito y su respectiva distribución.</t>
  </si>
  <si>
    <t>02022 Hacer seguimiento a las noticias y mensajes de la SED en los medios masivos de comunicación y redes sociales.</t>
  </si>
  <si>
    <t>02032 Documentar las historias de la educación a través de piezas audiovisuales, periodisticas o artísticas.</t>
  </si>
  <si>
    <t>02033 Elaborar un boletin mensual para docentes y funcionarios de la SED.</t>
  </si>
  <si>
    <t>03010 Apoyo profesional y técnico para las estrategias para la construcción de una ciudad educadora, por el reencuentro, la reconciliación y la paz, con énfasis en la consolidación del Observatorio y el Sistema Distrital de Convivencia Escolar</t>
  </si>
  <si>
    <t>03011 Implementar la estrategia que permita el estudio y análisis de los fenómenos que afectan el clima escolar, los entornos escolares y la convivencia</t>
  </si>
  <si>
    <t>04012 Implementar las estrategias de intervención de los entornos escolares de los colegios distritales.</t>
  </si>
  <si>
    <t>04013 Apoyo profesional y técnico para las estrategias para la construcción de una ciudad educadora, por el reencuentro, la reconciliación y la paz, con énfasis en el mejoramiento de entornos escolares</t>
  </si>
  <si>
    <t>05015 Apoyo profesional y técnico para las estrategias para la construcción de una ciudad educadora, por el reencuentro, la reconciliación y la paz, con énfasis en el fortalecimiento de los planes de convivencia y la implementación de la cátedra de paz</t>
  </si>
  <si>
    <t>05027 Implementar las estrategias para el fortalecimiento de los planes de convivencia hacia el reencuentro, la reconciliación y la paz y para la implementación de la cátedra de paz con enfoque de cultura ciudadana</t>
  </si>
  <si>
    <t>06028 Apoyo profesional y técnico para las estrategias para la construcción de una ciudad educadora, por el reencuentro, la reconciliación y la paz, con énfasis en el fortalecimiento de la gestión con la comunidad educativa</t>
  </si>
  <si>
    <t>06029 Apoyo profesional y técnico para las estrategias para la construcción de una ciudad educadora, por el reencuentro, la reconciliación y la paz, con énfasis en el acompañamiento de escuelas de padres y familia</t>
  </si>
  <si>
    <t xml:space="preserve">01001 Garantizar el pago del servicio de acueducto, alcantarillado y aseo en los colegios oficiales (plantas físicas propias, arrendadas y lotes). </t>
  </si>
  <si>
    <t xml:space="preserve">01002 Garantizar el pago del servicio de energía en los colegios oficiales (plantas físicas propias, arrendadas y lotes). </t>
  </si>
  <si>
    <t>01003 Garantizar el pago del servicio telefónico; plantas físicas propias y arrendadas</t>
  </si>
  <si>
    <t>01004 Garantizar el pago del servicio de gas natural (plantas físicas propias, arrendadas y lotes)</t>
  </si>
  <si>
    <t>01005 Servicios De Vigilancia De Instituciones Educativas 02-06-0022</t>
  </si>
  <si>
    <t>01006 Suministrar servicio de aseo privado para  todas las sedes de los colegios( plantas físicas propias, arriendos y convenios)  la interventoría, supervisión,  seguimiento, control del servicio y adiciones requeridas.</t>
  </si>
  <si>
    <t>02007 Arrendar  inmuebles para ampliar la oferta educativa oficial, ajustar parámetros y atender a los alumnos que se trasladan por la intervención de plantas físicas y adelantar las adiciones.</t>
  </si>
  <si>
    <t>02008 Pagar de sentencias, laudos, conciliaciones, transacciones y providencias de autoridad jurisdiccional competente</t>
  </si>
  <si>
    <t xml:space="preserve">03009 Suministrar el servicios de transporte para el traslado de funcionarios Administrativos a los colegios o  localidades para fortalecer la labor que realiza la SED a través de sus proyectos de inversión </t>
  </si>
  <si>
    <t xml:space="preserve">03010 Suministrar apoyo  técnico y profesional para actividades relacionadas con el proyecto de inversión </t>
  </si>
  <si>
    <t>03011 Suministrar el apoyo logístico a los eventos de la entidad</t>
  </si>
  <si>
    <t>03012 Interventoria al apoyo logístico a los eventos de la entidad</t>
  </si>
  <si>
    <t>01001 Producción de información relevante para caracterizar las Instituciones Educativas Distritales - IED</t>
  </si>
  <si>
    <t>01002 Personal técnico y profesional para la ejecución de las actividades propuestas en los diferentes componentes del proyecto.</t>
  </si>
  <si>
    <t>02002 Repositorio de mejores prácticas evaluativas en la ciudad.</t>
  </si>
  <si>
    <t>03001 Desarrollar, revisar y ajustar  estrategias  de evaluación en los diferentes componentes del sistema.</t>
  </si>
  <si>
    <t>03002 Aplicar pruebas internacionales, desarrollar y aplicar pruebas nacionales y las encuestas requeridas para el sector.</t>
  </si>
  <si>
    <t>04001 Realizar el proceso requerido para la evaluación del incentivo por Gestión Institucional art. 23 Acuerdo 273.17</t>
  </si>
  <si>
    <t>04002 Entregar estímulos económicos a colegios premiados por su excelente gestión institucional en marco del Acuerdo 273/2007</t>
  </si>
  <si>
    <t>04003 Entregar estímulos económicos a colegios oficiales por mejor rendimiento académico en las pruebas de Estado SABER 11°.</t>
  </si>
  <si>
    <t>04004 Entregar estímulos económicos a colegios premiados por rendimiento académico en las pruebas SABER</t>
  </si>
  <si>
    <t>04005 Entregar estímulos económicos a colegios oficiales que se destaquen por mejor nivel de inglés en las pruebas de Estado SABER 11°.</t>
  </si>
  <si>
    <t>04006 Entregar estímulos económicos a colegios oficiales que cada año se destaquen como los de más bajo índice de deserción.</t>
  </si>
  <si>
    <t>04007 Reconocimiento a colegios en el marco de la Acreditación según Rs 1881/2015</t>
  </si>
  <si>
    <t>01001 Prestar apoyo profesional y/o tecnico para acompañar a las IED en las actividades de planeción y seguimiento para desarrollo y fortalecimiento de las competencias básicas, sociales y emocionales de los estudiantes de educación media de Bogotá</t>
  </si>
  <si>
    <t>01004 Realizar acompañamiento, seguimiento e implementación para desarrollo y fortalecimiento de las competencias básicas, sociales y emocionales de los estudiantes de educación media de Bogotá</t>
  </si>
  <si>
    <t>02001 Prestar apoyo profesional y/o tecnico para acompañar a las IED en las actividades de planeación y seguimiento para el desarrollo y fortalecimiento de la orientación sociocupacional de los estudiantes de educación media de Bogotá</t>
  </si>
  <si>
    <t>02002 Realizar acompañamiento, seguimiento e implementación de los procesos de orientación sociocupacional  de los estudiantes de educación media de Bogotá</t>
  </si>
  <si>
    <t>01001 Fondo de Reparación para el Acceso, Permanencia y Graduación en Educación Superior para la Población Víctima del Conflicto Armado en Colombia.</t>
  </si>
  <si>
    <t>01002 Generar alternativas de financiación ofertadas en el portafolio de la Secretaria de Educación, para el acceso y la permanencia en la educación superior de los jóvenes residentes en Bogotá</t>
  </si>
  <si>
    <t>02003 Fortalecimiento de condiciones de calidad para fomentar procesos de acreditacion de programas.</t>
  </si>
  <si>
    <t>02004 Aunar esfuerzos con los actores del subsistema Distrital de Educacion Superior y el Gobierno Nacional, para orientar o desarrollar proyectos de Ciencia, Tecnología e Innovación, integrando apuestas productivas y de conocimiento de la región.</t>
  </si>
  <si>
    <t>02005 Implementacion gradual de una estrategia de Fomento a la calidad y mejores prácticas en los programas e instituciones de Formación para el Trabajo y el Desarrollo Humano</t>
  </si>
  <si>
    <t>02006 Prestar apoyo profesional y/o técnico en la ejecución, verificación y acompañamiento de proyectos de calidad en educacion superior</t>
  </si>
  <si>
    <t>SUMATORIA</t>
  </si>
  <si>
    <t>DIFERENCIA</t>
  </si>
  <si>
    <t>Prestación de Servicios de Apoyo a la Gestión</t>
  </si>
  <si>
    <t>Convenio de Cooperación Especial de Ciencia y Tecnología</t>
  </si>
  <si>
    <t>Convenio de Cooperación con Organismo Internacional</t>
  </si>
  <si>
    <t>Contrato ESAL Dec. 092/2017</t>
  </si>
  <si>
    <t>Comodato</t>
  </si>
  <si>
    <t>Prestación de Servicios para la Ejecución de Trabajos Artísticos</t>
  </si>
  <si>
    <t>Empréstito</t>
  </si>
  <si>
    <t>Fiducia Pública</t>
  </si>
  <si>
    <t>Asociación Público Privada</t>
  </si>
  <si>
    <t>Contrato Interadministrativo</t>
  </si>
  <si>
    <t>Otras Prestaciones de Servicio</t>
  </si>
  <si>
    <t>Convenio de Asociación Ley 489/1998 art. 96</t>
  </si>
  <si>
    <t>COMPONENTE</t>
  </si>
  <si>
    <t>CCE-17</t>
  </si>
  <si>
    <t>Licitación pública (Obra pública)</t>
  </si>
  <si>
    <t>Contratación directa (con ofertas)</t>
  </si>
  <si>
    <t>CCE-18-Seleccion_Abreviada_Menor_Cuantia_Sin_Manifestacion_Interes</t>
  </si>
  <si>
    <t>Selección Abreviada de Menor Cuantia sin Manifestacion de Interés</t>
  </si>
  <si>
    <t>Contratación régimen especial - Selección de comisionista</t>
  </si>
  <si>
    <t>Contratación régimen especial - Enajenación de bienes para intermediarios idóneos</t>
  </si>
  <si>
    <t>Contratación régimen especial - Régimen especial</t>
  </si>
  <si>
    <t>Contratación régimen especial - Banco multilateral y organismos multilaterales</t>
  </si>
  <si>
    <t>CCE-15||01</t>
  </si>
  <si>
    <t>Contratación régimen especial (con ofertas) - Selección de comisionista</t>
  </si>
  <si>
    <t>CCE-15||02</t>
  </si>
  <si>
    <t>Contratación régimen especial (con ofertas) - Enajenación de bienes para intermediarios idóneos</t>
  </si>
  <si>
    <t>CCE-15||03</t>
  </si>
  <si>
    <t>Contratación régimen especial (con ofertas) - Régimen especial</t>
  </si>
  <si>
    <t>CCE-15||04</t>
  </si>
  <si>
    <t>Contratación régimen especial (con ofertas) - Banco multilateral y organismos multilaterales</t>
  </si>
  <si>
    <t>CCE-16</t>
  </si>
  <si>
    <t>03038 Realizar actividades culturales, recreativas, deportivas, lúdicas, reconocimientos y demás que demanden los funcionarios administrativos y docentes</t>
  </si>
  <si>
    <t>PRESTACIÓN DE SERVICIOS DE APOYO A LA GESTIÓN PARA DESARROLLAR LAS ACTIVIDADES DEL PLAN DE BIENESTAR E INCENTIVOS, CAPACITACIÓN, PREVENCIÓN Y PROMOCIÓN DE LA SEGURIDAD Y SALUD EN EL TRABAJO, FUNDAMENTADA EN LA POLÍTICA INTEGRAL DE BIENESTAR Y EN LA POLÍTICA DE SEGURIDAD Y SALUD EN EL TRABAJO, ASÍ COMO EL FORTALECIMIENTO EN TEMAS DE COMUNICACIÓN Y CULTURA ORGANIZACIONAL</t>
  </si>
  <si>
    <t>03040 Implementar las líneas de acción: Entornos Seguros y Entornos Saludables, de acuerdo al alcance establecido en la Política de Seguridad y Salud en el Trabajo — SST de la Secretaria de Educación del Distrito.</t>
  </si>
  <si>
    <t>03041 Garantizar el desarrollo del Plan Anual de Capacitación</t>
  </si>
  <si>
    <t>03039 Garantizar el servicio de transporte a Docentes y Directivos Docentes en zonas que presentan dificil acceso y/o inseguridad</t>
  </si>
  <si>
    <t>PRESTAR EL SERVICIO DE TRANSPORTE ESPECIAL ESCOLAR, CON LOS VEHÍCULOS QUE REQUIERA LA SECRETARÍA DE EDUCACIÓN DEL DISTRITO CAPITAL</t>
  </si>
  <si>
    <t>03037 Adquirir  la dotación de vestido  y calzado de labor para los funcionarios que conforme a la Ley tienen este derecho..</t>
  </si>
  <si>
    <t>PRESTAR LOS SERVICIOS PROFESIONALES A LA OFICINA ASESORA DE COMUNICACIÓN Y PRENSA DE LA SECRETARÍA DE EDUCACIÓN DEL DISTRITO, PARA LA PRODUCCIÓN DE CONTENIDOS Y LA GESTIÓN DE LOS MEDIOS DE COMUNICACIÓN DIGITAL Y REDES SOCIALES QUE REQUIERA LA ESTRATEGIA DE COMUNICACIÓN.</t>
  </si>
  <si>
    <t xml:space="preserve">83121703; 82111902 </t>
  </si>
  <si>
    <t>PRESTAR LOS SERVICIOS DE APOYO A LA GESTIÓN DE LA OFICINA DE COMUNICACIÓN Y PRENSA DE LA SECRETARÍA DE EDUCACIÓN DEL DISTRITO PARA LA REPORTERÍA GRÁFICA DE LAS ACTIVIDADES QUE SE DESARROLLEN EN EL MARCO DE LA POLÍTICA EDUCATIVA Y LA ESTRATEGIA DE COMUNICACIÓN.</t>
  </si>
  <si>
    <t>PRESTAR LOS SERVICIOS PROFESIONALES A LA OFICINA ASESORA DE COMUNICACIÓN Y PRENSA DE LA SECRETARÍA DE EDUCACIÓN DEL DISTRITO EN LA GESTIÓN Y SEGUIMIENTO DE LOS TRÁMITES ADMINISTRATIVOS Y CONTRACTUALES QUE REQUIERA LA ESTRATEGIA DE COMUNICACIÓN.</t>
  </si>
  <si>
    <t>PRESTAR LOS SERVICIOS PROFESIONALES A LA OFICINA ASESORA DE COMUNICACIÓN Y PRENSA  DE LA SECRETARÍA DE EDUCACIÓN DEL DISTRITO EN LA GESTIÓN INTEGRAL DEL CENTRO DE DOCUMENTACIÓN Y MEMORIA.</t>
  </si>
  <si>
    <t>PRESTAR LOS SERVICIOS PROFESIONALES A LA OFICINA ASESORA DE COMUNICACIÓN Y PRENSA DE LA SECRETARÍA DE EDUCACIÓN DEL DISTRITO COMO EDITORA PERIODÍSTICA, Y APOYAR LA ELABORACIÓN, DESARROLLO Y SEGUIMIENTO DE LOS PLANES Y PROYECTOS DE COMUNICACIÓN EXTERNA Y RELACIONAMIENTO CON MEDIOS DE COMUNICACIÓN QUE REQUIERA LA ESTRATEGIA DE COMUNICACIÓN.</t>
  </si>
  <si>
    <t>PRESTAR LOS SERVICIOS PROFESIONALES A LA OFICINA ASESORA DE COMUNICACIÓN Y PRENSA DE LA SECRETARÍA DE EDUCACIÓN DEL DISTRITO PARA LA INVESTIGACIÓN, CUBRIMIENTO PERIODÍSTICO Y REDACCIÓN EN LOS DIFERENTES GÉNEROS Y FORMATOS QUE REQUIERA LA ESTRATEGIA DE COMUNICACIÓN.</t>
  </si>
  <si>
    <t>PRESTAR LOS SERVICIOS PROFESIONALES A LA OFICINA ASESORA DE COMUNICACIÓN Y PRENSA DE LA SECRETARÍA DE EDUCACIÓN DEL DISTRITO PARA EL DESARROLLO Y SEGUIMIENTO DE LA COMUNICACIÓN INTERNA, CLIMA Y CULTURA ORGANIZACIONAL QUE REQUIERA LA ESTRATEGIA DE COMUNICACIÓN.</t>
  </si>
  <si>
    <t>PRESTAR LOS SERVICIOS PROFESIONALES A LA OFICINA ASESORA DE COMUNICACIÓN Y PRENSA  DE LA SECRETARÍA DE EDUCACIÓN DEL DISTRITO PARA LA PRODUCCIÓN AUDIOVISUAL QUE REQUIERA LA ESTRATEGIA DE COMUNICACIÓN.</t>
  </si>
  <si>
    <t>PRESTAR LOS SERVICIOS PROFESIONALES A LA OFICINA ASESORA DE COMUNICACIÓN Y PRENSA DE LA SECRETARÍA DE EDUCACIÓN DEL DISTRITO PARA EL MONTAJE CONCEPTUAL DE LOS PRODUCTOS AUDIOVISUALES QUE REQUIERA LA ESTRATEGIA DE COMUNICACIÓN.</t>
  </si>
  <si>
    <t>PRESTAR LOS SERVICIOS DE APOYO A LA GESTIÓN A LA OFICINA ASESORA DE COMUNICACIÓN Y PRENSA DE LA SECRETARÍA DE EDUCACIÓN DEL DISTRITO, PARA LA ELABORACIÓN, ORGANIZACIÓN Y SISTEMATIZACIÓN DE LOS DOCUMENTOS QUE SE GENEREN PRODUCTO DE LOS TRÁMITES ADMINISTRATIVOS Y CONTRACTUALES RELACIONADOS CON LA ESTRATEGIA DE COMUNICACIÓN.</t>
  </si>
  <si>
    <t xml:space="preserve"> PRESTAR LOS SERVICIOS PROFESIONALES A LA OFICINA ASESORA DE COMUNICACIÓN Y PRENSA DE LA  SECRETARÍA DE EDUCACIÓN DEL DISTRITO PARA LA PRODUCCIÓN DE CAMPO Y LA GESTIÓN DE ARCHIVO ASOCIADO LA REALIZACIÓN DE PIEZAS AUDIOVISUALES Y COMUNICATIVAS QUE REQUIERA LA ESTRATEGIA DE COMUNICACIÓN.</t>
  </si>
  <si>
    <t>PRESTAR LOS SERVICIOS PROFESIONALES A LA OFICINA ASESORA DE COMUNICACIÓN Y PRENSA DE LA SECRETARÍA DE EDUCACIÓN DEL DISTRITO PARA LA REALIZACIÓN DE CONCEPTOS CREATIVOS, DISEÑOS GRÁFICOS, PIEZAS DIGITALES Y ANIMACIONES QUE REQUIERA LA ESTRATEGIA DE COMUNCACIÓN.</t>
  </si>
  <si>
    <t>PRESTAR SERVICIOS PROFESIONALES A LA OFICINA ASESORA DE COMUNICACIÓN Y PRENSA DE LA SECRETARÍA DE EDUCACIÓN DEL DISTRITO PARA REALIZAR, APOYAR LA CREACIÓN Y DESARROLLAR ARTES GRÁFICAS DE LA IMAGEN INSTITUCIONAL Y LA LÍNEA EDITORIAL DE LA SED, QUE REQUIERA LA ESTRATEGIA DE COMUNICACIÓN.</t>
  </si>
  <si>
    <t>PRESTAR LOS SERVICIOS PROFESIONALES COMO GESTOR WEB A LA OFICINA ASESORA DE COMUNICACIÓN Y PRENSA DE LA SECRETARÍA DE EDUCACIÓN DEL DISTRITO PARA LA GESTIÓN DE LOS MEDIOS DE COMUNICACIÓN DIGITAL INTERNOS Y EXTERNOS DE LA SED, DE ACUERDO CON LA ESTRATEGIA DE COMUNICACIÓN.</t>
  </si>
  <si>
    <t>PRESTAR LOS SERVICIOS PROFESIONALES A LA OFICINA ASESORA DE COMUNICACIÓN Y PRENSA DE LA  LA SECRETARÍA DE EDUCACIÓN DEL DISTRITO PARA CONCEPTUALIZAR, REDACTAR Y/O REVISAR LOS TEXTOS PUBLICITARIOS Y CREATIVOS QUE SE REQUIERAN PARA LAS CAMPAÑAS Y PIEZAS COMUNICATIVAS QUE REQUIERA LA ESTRATEGIA DE COMUNICACIÓN.</t>
  </si>
  <si>
    <t>PRESTAR LOS SERVICIOS PROFESIONALES A LA OFICINA ASESORA DE COMUNICACIÓN Y PRENSA DE LA SECRETARIA DE EDUCACIÓN DEL DISTRITO PARA EL SONIDO DIRECTO Y SONIDO EN VIVO ASOCIADOS A LA REALIZACIÓN DE PIEZAS AUDIOVISUALES, COMUNICATIVAS Y/O EVENTOS QUE REQUIERA LA ESTRATEGIA DE COMUNICACIÓN.</t>
  </si>
  <si>
    <t>PRESTAR LOS SERVICIOS PROFESIONALES A LA OFICINA ASESORA DE COMUNICACIÓN Y PRENSA DE LA SECRETARÍA DE EDUCACIÓN DEL DISTRITO PARA EL MONTAJE CONCEPTUAL DE LOS PRODUCTOS AUDIOVISUALES REQUERIDOS EN EL MARCO DE LA ESTRATEGIA DE COMUNICACIÓN.</t>
  </si>
  <si>
    <t>PRESTAR LOS SERVICIOS PROFESIONALES A LA OFICINA ASESORA DE COMUNICACIÓN Y PRENSA DE LA SECRETARÍA DE EDUCACIÓN DEL DISTRITO PARA LA PRODUCCIÓN LOGÍSTICA, LA GESTIÓN DEL TRÁFICO DE PRODUCCIÓN A PARTIR DE LOS REQUERIMIENTOS RECIBIDOS Y LA ADMINISTRACION DEL MATERIAL POP RELACIONADO CON LA ESTRATEGIA DE COMUNICACIÓN.</t>
  </si>
  <si>
    <t>PRESTAR LOS SERVICIOS PROFESIONALES A LA OFICINA ASESORA DE COMUNICACIÓN Y PRENSA DE LA SECRETARÍA DE EDUCACIÓN DEL DISTRITO PARA LA CONCEPTUALIZACIÓN, IMPLEMENTACIÓN, SEGUIMIENTO Y EVALUACIÓN DE LOS PLANES Y PROYECTOS DE COMUNICACIÓN INTERNA, CLIMA Y CULTURA ORGANIZACIONAL QUE REQUIERA LA ESTRATEGIA DE COMUNICACIÓN.</t>
  </si>
  <si>
    <t>PRESTAR LOS SERVICIOS PROFESIONALES A LA OFICINA ASESORA DE COMUNICACIÓN Y PRENSA DE LA SECRETARÍA DE EDUCACIÓN DEL DISTRITO PARA LA FORMULACIÓN, ARTICULACIÓN, SEGUIMIENTO Y EVALUACIÓN DE LA ESTRATEGIA DE COMUNICACIÓN.</t>
  </si>
  <si>
    <t>PRESTAR LOS SERVICIOS PROFESIONALES A LA OFICINA ASESORA DE COMUNICACIÓN Y PRENSA DE LA SECRETARÍA DE EDUCACIÓN PARA LA ORIENTACIÓN, CONCEPTUALIZACIÓN CREATIVA Y REALIZACIÓN DE LOS DIFERENTES PRODUCTOS AUDIOVISUALES REQUERIDOS EN EL MARCO DE LA ESTRATEGIA DE COMUNICACIÓN.</t>
  </si>
  <si>
    <t>PRESTAR LOS SERVICIOS PROFESIONALES A LA OFICINA ASESORA DE COMUNICACIÓN Y PRENSA DE LA SECRETARÍA DE EDUCACIÓN DEL DISTRITO PARA LA PLANEACIÓN, EJECUCIÓN, SEGUIMIENTO Y EVALUACIÓN DE LOS PROCESOS FINANCIEROS RELACIONADOS CON LA ESTRATEGIA DE COMUNICACIÓN.</t>
  </si>
  <si>
    <t>PRESTAR LOS SERVICIOS PROFESIONALES A LA OFICINA ASESORA DE COMUNICACIÓN Y PRENSA DE LA SECRETARÍA DE EDUCACIÓN DEL DISTRITO PARA LA REALIZACIÓN, CONCEPTUALIZACIÓN Y OPERACIÓN DE CÁMARA PARA LOS DIFERENTES PRODUCTOS AUDIOVISUALES QUE REQUIERA LA ESTRATEGIA DE COMUNICACIÓN.</t>
  </si>
  <si>
    <t xml:space="preserve">80161500
</t>
  </si>
  <si>
    <t>PRESTAR SERVICIOS PROFESIONALES A LA OFICINA ASESORA DE COMUNICACIÓN Y PRENSA DE LA SECRETARÍA DE EDUCACIÓN DEL DISTRITO PARA LA PRODUCCIÓN, DESARROLLO LOGÍSTICO Y OPERATIVO QUE REQUIERA LA ESTRATEGIA DE COMUNICACIÓN.</t>
  </si>
  <si>
    <t>PRESTAR LOS SERVICIOS PROFESIONALES A LA OFICINA ASESORA DE COMUNICACIÓN Y PRENSA DE LA SECRETARÍA DE EDUCACIÓN DEL DISTRITO COMO EDITOR DE AUDIO Y OPERADOR DE SONIDO EN VIVO CON EL FIN DE APOYAR EN LA REALIZACIÓN DE PIEZAS COMUNICATIVAS NECESARIAS PARA EL DESARROLLO DE LA ESTRATEGIA DE COMUNICACIÓN.</t>
  </si>
  <si>
    <t xml:space="preserve">PRESTAR LOS SERVICIOS PROFESIONALES A LA OFICINA ASESORA DE COMUNICACIÓN Y PRENSA DE LA SECRETARÍA DE EDUCACIÓN DEL DISTRITO PARA LA REALIZACIÓN DE CONCEPTOS CREATIVOS, DISEÑOS GRÁFICOS, PIEZAS DIGITALES Y ANIMACIONES QUE REQUIERA LA ESTRATEGIA DE COMUNCACIÓN. </t>
  </si>
  <si>
    <t>APOYAR A LA OFICINA DE SERVICIO AL CIUDADANO EN LOS DIFERENTES CANALES DE ATENCIÓN DE LA SED, A TRAVÉS DE LOS LINEAMIENTOS ESTABLECIDOS PARA UNA PRESTACIÓN, EFICIENTE,EFICAZ, OPORTUNA  Y DE MEJORA CONTINUA, QUE CONTRIBUYA A LA SATISFACCIÓN DE LA CIUDADANÍA CON LA ENTIDAD.</t>
  </si>
  <si>
    <t>PRESTAR APOYO PROFESIONAL A LOS FONDOS DE SERVICIOS EDUCATIVOS DE LOS COLEGIOS OFICIALES EN LA PLANEACIÓN, MONITOREO Y SEGUIMIENTO DE LOS PROCESOS FINANCIEROS (PRESUPUESTALES, CONTABLES Y DE TESORERÍA), EN EL ACOMPAÑAMIENTO EN CAMPO</t>
  </si>
  <si>
    <t>PRESTAR SERVICIOS PROFESIONALES PARA REALIZAR SEGUIMIENTO Y CONTROL A LA EJECUCIÓN PRESUPUESTAL DE LA SECRETARIA DE EDUCACIÓN DEL DISTRITO CAPITAL Y APOYAR EL PROCESO DE SEGUIEMIENTO A LOS CONTRATOS DE PRESTACION DE SERVICIOS DE LA OFICINA DE PRESUPUESTO</t>
  </si>
  <si>
    <t>PRESTAR SERVICIOS PROFESIONALES PARA VERIFICAR, GESTIONAR Y HACER SEGUIMIENTO A LOS RECURSOS SIN DEPURAR (REZAGO) DE LAS VIGENCIAS ANTERIORES, DE LA SECRETARIA DE EDUCACIÓN DEL DISTRITO CAPITAL, EN EL MARCO DEL CUMPLIMIENTO DE LAS METAS ESTABLECIDAS, EN LOS DIFERENTES NIVELES DE LA ENTIDAD</t>
  </si>
  <si>
    <t>PRESTAR SERVICIOS PROFESIONALES PARA LA IMPLEMENTACION DE SISTEMAS DE INFORMACION FINANCIEROS EN EL NIVEL CENTRAL Y A LOS FSE</t>
  </si>
  <si>
    <t xml:space="preserve"> VIGENCIA 2019</t>
  </si>
  <si>
    <t>Apoyo a la gestión</t>
  </si>
  <si>
    <t>ALVARO FERNANDO GUZMAN LUCERO</t>
  </si>
  <si>
    <t>SUBSECRETARIO DE GESTION INSTITUCIONAL</t>
  </si>
  <si>
    <t>CELMIRA MARTIN LIZARAZO</t>
  </si>
  <si>
    <t>DIRECTORA DE TALENTO HUMANO</t>
  </si>
  <si>
    <t>EDUARDO DIAZ RODRIGUEZ</t>
  </si>
  <si>
    <t>ediaz@educacionbogota.gov.co</t>
  </si>
  <si>
    <t>ALVARO FERNANDO GUZMÁN LUCERO</t>
  </si>
  <si>
    <t>SUBSECRETARÍA DE GESTIÓN INSTITUCIONAL</t>
  </si>
  <si>
    <t>LIDIA MENDIVELSO APONTE</t>
  </si>
  <si>
    <t>OFICINA ASESORA DE COMUNICACIÓN Y PRENSA</t>
  </si>
  <si>
    <t>CESAR ALFONSO ALMONACID ACHURY</t>
  </si>
  <si>
    <t>3241000 EXT 1309</t>
  </si>
  <si>
    <t>calmonacid@educacionbogota.gov.co</t>
  </si>
  <si>
    <t>SUBSECRETARÍA DE GESTION INSTITUCIONAL</t>
  </si>
  <si>
    <t>EDSON MARTINEZ BAENA</t>
  </si>
  <si>
    <t>emartinezb@educacionbogota.gov.co</t>
  </si>
  <si>
    <t>GLORIA INES GRANADOS ROZO</t>
  </si>
  <si>
    <t>JEFE DE OFICINA DE NOMINA</t>
  </si>
  <si>
    <t>RONALD REYES BARRERA</t>
  </si>
  <si>
    <t>rreyesb@educacionbogota.gov.co</t>
  </si>
  <si>
    <t>SUBSECRETARIA DE GESTION INSTITUCIONAL</t>
  </si>
  <si>
    <t>ALVARO FERNANDO GUZMAN L.</t>
  </si>
  <si>
    <t>898-1</t>
  </si>
  <si>
    <t>898-2</t>
  </si>
  <si>
    <t xml:space="preserve">ALVARO FERNANDO GUZMAN LICERO </t>
  </si>
  <si>
    <t>ADQUISICIÓN DE ELEMENTOS DE PROTECCIÓN PERSONAL PARA EL PERSONAL ADMINISTRATIVO DE LA SED, SEGÚN LO ESTABLECIDO EN LA NORMATIVIDAD VIGENTE</t>
  </si>
  <si>
    <t>ADQUISICIÓN DE LA DOTACIÓN DE CALZADO Y VESTIDO DE LABOR, PARA LOS FUNCIONARIOS DOCENTES Y ADMINISTRATIVOS QUE HAN ADQUIRIDO ESTE DERECHO SEGÚN LO ESTABLECIDO EN LA NORMATIVIDAD VIGENTE</t>
  </si>
  <si>
    <t>PRESTAR LOS SERVICIOS PROFESIONALES A LA DIRECCIÓN DE SERVICIOS  ADMINISTRATIVOS EN LOS PROCESOS ADMINISTRATIVOS, FINANCIEROS  Y CONTRACTUALES  DE ACUERDO A LOS REQUERIMIENTOS DE LA ENTIDAD.</t>
  </si>
  <si>
    <t>PRESTAR SERVICIOS PROFESIONALES PARA APOYAR A LA DIRECCIÓN DE SERVICIOS ADMINISTRATIVOS EN LA PLANEACIÓN, ORGANIZACIÓN, EJECUCIÓN Y CONTROL DE LAS TIC EN EL MARCO DEL PLAN DE DESARROLLO 2016 - 2020.</t>
  </si>
  <si>
    <t>PRESTAR APOYO PROFESIONAL EN LOS PROCESOS JURÍDICOS, CONTRACTUALES Y DEMÁS TRÁMITES QUE SE REQUIERAN PARA APOYAR LOS PROCESOS QUE SE DESARROLLAN EN LA DIRECCIÓN DE SERVICIOS ADMINISTRATIVOS.</t>
  </si>
  <si>
    <t>BRINDAR APOYO PROFESIONAL A LA SED EN LA GESTIÓN PROPIA DE LA DIRECCIÓN FINANCIERA EN LO RELACIONADO A RESPUESTA, CALIDAD, INFORMACIÓN FINANCIERA Y SEGUIMIENTO A LA GESTIÓN.</t>
  </si>
  <si>
    <t>PRESTAR APOYO PROFESIONAL ESPECIALIZADO A LA GESTIÓN DE LA DIRECCIÓN FINANCIERA MEDIANTE LA REVISIÓN, ACTUALIZACIÓN, MEJORAMIENTO Y SOSTENIMIENTO DE LOS ELEMENTOS Y LA DOCUMENTACIÓN DEL SISTEMA DE GESTIÓN DE CALIDAD DEL PROCESO FINANCIERO EN EL MARCO DEL REDISEÑO DE PROCESOS DE LA SED.</t>
  </si>
  <si>
    <t>PRESTAR LOS SERVICIOS PROFESIONALES ESPECIALIZADOS EN EL ACOMPAÑAMIENTO Y SEGUIMIENTO A LA EJECUCIÓN DE LAS ACCIONES Y ACTIVIDADES DEL PROCESO DE NUEVO MARCO NORMATIVO CONTABLE (NMNC) EN LA SECRETARIA DE EDUCACIÓN DEL DISTRITO Y LOS FONDOS DE SERVICIOS EDUCATIVOS (FSE) DE LOS COLEGIOS DEL DISTRITO, ASÍ COMO BRINDAR LA ASESORIA TRIBUTARIA A LA OFICINA DE TESORERIA Y CONTABILIDAD.</t>
  </si>
  <si>
    <t>PRESTAR APOYO PROFESIONAL ESPECIALIZADO EN LA OFICINA DE TESORERÍA Y CONTABILIDAD PARA EL ACOMPAÑAMIENTO EN FSE Y SED DE LAS ACTIVIDADES DE PREPARACIÓN EN LA APLICACIÓN E IMPLEMENTACIÓN DEL NUEVO MARCO NORMATIVO CONTABLE NMNC Y ACTUALIZACIÓN DE PROCEDIMIENTOS CONTABLES EN EL MARCO DEL SISTEMA GENERAL CONTABLE SGC.</t>
  </si>
  <si>
    <t>PRESTAR APOYO PROFESIONAL A LA OFICINA DE TESORERÍA Y CONTABILIDAD DE LA SECRETARÍA DE EDUCACIÓN DISTRITAL EN LOS TEMAS PROPIOS DE LA ACTIVIDAD DE TESORERÍA Y CONTABILIDAD DE LA ENTIDAD.</t>
  </si>
  <si>
    <t>PRESTAR APOYO PROFESIONAL ESPECIALIZADO A LA OFICINA DE TESORERÍA Y CONTABILIDAD DE LA SECRETARÍA DE EDUCACIÓN DISTRITAL EN LOS TEMAS RELACIONADOS CON LA IMPLEMNETACIÓN Y CORRECTO FUNCIONAMIENTO DEL APLICATIVO HUMANO, PARA GARANTIZAR OPORTUNAMENTE LOS PAGOS DE NÓMINAS Y SENTENCIAS JUDICIALES DEL PERSONAL ADMINISTRATIVO Y DOCENTE DE LA SED Y APOYAR EN LOS TEMAS PROPIOS DE LA ACTIVIDAD DE TESORERÍA Y CONTABILIDAD DE LA ENTIDAD.</t>
  </si>
  <si>
    <t>PRESTAR APOYO PROFESIONAL A LA DIRECCIÓN FINANCIERA DE LA SECRETARÍA DE EDUCACIÓN DISTRITAL EN LAS EVALUACIONES FINANCIERAS A LOS PROCESOS DE CONTRATACIÓN QUE ADELANTE LA SED Y LOS TEMAS PROPIOS DE LA ACTIVIDAD DE TESORERÍA Y CONTABILIDAD.</t>
  </si>
  <si>
    <t>PRESTAR APOYO PROFESIONAL EN LOS ASPECTOS DE TIPO FINANCIERO Y EVALUACIONES FINANCIERAS QUE SE DESARROLLAN EN LAS ETAPAS DE LOS PROCESOS PRECONTRACTUALES QUE ADELANTA LA SECRETARIA DE EDUCACIÓN DEL DISTRITO Y QUE SON COMPETENCIA DE LA DIRECCIÓN FINANCIERA Y LOS TEMAS PROPIOS DE LA ACTIVIDAD DE TESORERÍA Y CONTABILIDAD</t>
  </si>
  <si>
    <t>PRESTAR SERVICIOS PROFESIONALES ESPECIALIZADOS TENDIENTES A MEJORAR LOS PROCESOS Y ACTIVIDADES PROPIAS DEL ANÁLISIS, ORGANIZACIÓN Y TRANSMISIÓN A CARGO DE LA OFICINA DE TESORERÍA Y CONTABILIDAD</t>
  </si>
  <si>
    <t>PRESTAR APOYO PROFESIONAL A LA OFICINA DE TESORERÍA Y CONTABILIDAD DE LA SECRETARÍA DE EDUCACIÓN DISTRITAL EN LOS TEMAS DE DEPURACIÓN CONTABLE DE LA ENTIDAD.</t>
  </si>
  <si>
    <t>PRESTAR APOYO PROFESIONAL A LA OFICINA DE TESORERÍA Y CONTABILIDAD DE LA SECRETARÍA DE EDUCACIÓN DISTRITAL EN LOS TEMAS PROPIOS DE DEPURACIÓN CONTABLE Y ACTIVIDADES PROPIAS DE LA OFICINA.</t>
  </si>
  <si>
    <t>PRESTAR LOS SERVICIOS PROFESIONALES DE ABOGADO PARA PROYECTAR, REVISAR Y APROBAR LAS DECISIONES DE FONDO Y DE TRÁMITE DE LOS PROCESOS DISCIPLINARIOS ADELANTADOS CONTRA LOS SERVIDORES Y EX SERVIDORES PÚBLICOS DE LA ENTIDAD, ASÍ COMO DE LOS ASUNTOS PROPIOS DEL DESPACHO DE LA OFICINA DE CONTROL DISCIPLINARIO DE LA SECRETARIA DE EDUCACIÓN DISTRITAL</t>
  </si>
  <si>
    <t>PRESTAR LOS SERVICIOS PROFESIONALES DE ABOGADO A LA OFICINA DE CONTROL DISCIPLINARIO DE LA SECRETARIA DE EDUCACIÓN DISTRITAL CON EL FIN DE APOYAR EL ESTUDIO, EVALUACIÓN, PROYECCIÓN DE DECISIONES DE FONDO Y DE TRÁMITE A QUE HUBIERE LUGAR, EN LOS PROCESOS DISCIPLINARIOS ADELANTADOS CONTRA LOS SERVIDORES Y EX SERVIDORES PÚBLICOS DE LA ENTIDAD</t>
  </si>
  <si>
    <t>PRESTAR SERVICIOS PROFESIONALES EN PSICOLOGÍA FORENSE, PARA APOYAR LA PRÁCTICA DE LAS DILIGENCIAS DENTRO DE LOS PROCESOS DISCIPLINARIOS QUE ADELANTE LA OFICINA DE CONTROL DISCIPLINARIO DE LA SECRETARÍA DE EDUCACIÓN DEL DISTRITO, DONDE SE INVOLUCREN MENORES DE EDAD</t>
  </si>
  <si>
    <t>PRESTAR SERVICIOS DE APOYO TÉCNICO EN ORIENTACIÓN Y COORDINACIÓN, PARA EL MEJORAMIENTO DE LA GESTIÓN DOCUMENTAL Y ARCHIVO DE LA OFICINA DE CONTROL DISCIPLINARIO DE LA SECRETARIA DE EDUCACIÓN DISTRITAL</t>
  </si>
  <si>
    <t>PRESTAR SERVICIOS DE APOYO ASISTENCIAL PARA EL MEJORAMIENTO DE LA GESTIÓN DOCUMENTAL Y ARCHIVO DE LA OFICINA DE CONTROL DISCIPLINARIO DE LA SECRETARIA DE EDUCACIÓN DISTRITAL</t>
  </si>
  <si>
    <t>PRESTAR SERVICIOS PROFESIONALES ESPECIALIZADOS, PARA BRINDAR ACOMPAÑAMIENTO JURÍDICO A LA DIRECCIÓN DE INSPECCIÓN Y VIGILANCIA Y A LOS EQUIPOS LOCALES, EN EL DESARROLLO Y DIRECCIONAMIENTO DE ESTRATEGIAS PARA EL FORTALECIMIENTO DE LOS PROCESOS DE INSPECCIÓN, VIGILANCIA Y CONTROL DE LAS INSTITUCIONES EDUCATIVAS.</t>
  </si>
  <si>
    <t xml:space="preserve">PRESTAR SERVICIOS PROFESIONALES ESPECIALIZADOS, PARA BRINDAR ACOMPAÑAMIENTO JURÍDICO Y/O ADMINISTRATIVO Y/O PEDAGÓGICO A LA DIRECCIÓN DE INSPECCIÓN Y VIGILANCIA Y A LOS EQUIPOS LOCALES, EN EL DESARROLLO DE LAS METAS ESTABLECIDAS EN EL PLAN OPERATIVO.  </t>
  </si>
  <si>
    <t>PRESTAR SERVICIOS PROFESIONALES ESPECIALIZADOS DE CARÁCTER FINANCIERO, PARA REALIZAR EL ESTUDIO CONTABLE DE LOS ESTADOS FINANCIEROS APORTADOS POR LAS ENTIDADES SIN ÁNIMO DE LUCRO CON FINES EDUCATIVOS, EN EL ÁMBITO DE LOS PROCESOS Y TRÁMITES REQUERIDOS.</t>
  </si>
  <si>
    <t>898-3</t>
  </si>
  <si>
    <t>898-4</t>
  </si>
  <si>
    <t>898-5</t>
  </si>
  <si>
    <t>898-6</t>
  </si>
  <si>
    <t>898-7</t>
  </si>
  <si>
    <t>898-8</t>
  </si>
  <si>
    <t>898-9</t>
  </si>
  <si>
    <t>898-10</t>
  </si>
  <si>
    <t>898-11</t>
  </si>
  <si>
    <t>898-12</t>
  </si>
  <si>
    <t>898-13</t>
  </si>
  <si>
    <t>898-14</t>
  </si>
  <si>
    <t>898-15</t>
  </si>
  <si>
    <t>898-16</t>
  </si>
  <si>
    <t>898-17</t>
  </si>
  <si>
    <t>898-18</t>
  </si>
  <si>
    <t>898-19</t>
  </si>
  <si>
    <t>898-20</t>
  </si>
  <si>
    <t>898-21</t>
  </si>
  <si>
    <t>898-22</t>
  </si>
  <si>
    <t>898-23</t>
  </si>
  <si>
    <t>898-24</t>
  </si>
  <si>
    <t>898-25</t>
  </si>
  <si>
    <t>898-26</t>
  </si>
  <si>
    <t>898-27</t>
  </si>
  <si>
    <t>898-28</t>
  </si>
  <si>
    <t>898-29</t>
  </si>
  <si>
    <t>898-30</t>
  </si>
  <si>
    <t>898-31</t>
  </si>
  <si>
    <t>898-32</t>
  </si>
  <si>
    <t>898-33</t>
  </si>
  <si>
    <t>898-34</t>
  </si>
  <si>
    <t>898-35</t>
  </si>
  <si>
    <t>898-36</t>
  </si>
  <si>
    <t>898-37</t>
  </si>
  <si>
    <t>898-38</t>
  </si>
  <si>
    <t>898-39</t>
  </si>
  <si>
    <t>898-40</t>
  </si>
  <si>
    <t>898-41</t>
  </si>
  <si>
    <t>898-42</t>
  </si>
  <si>
    <t>898-43</t>
  </si>
  <si>
    <t>898-44</t>
  </si>
  <si>
    <t>898-45</t>
  </si>
  <si>
    <t>898-46</t>
  </si>
  <si>
    <t>898-47</t>
  </si>
  <si>
    <t>898-48</t>
  </si>
  <si>
    <t>898-49</t>
  </si>
  <si>
    <t>898-50</t>
  </si>
  <si>
    <t>898-51</t>
  </si>
  <si>
    <t>898-52</t>
  </si>
  <si>
    <t>898-53</t>
  </si>
  <si>
    <t>898-54</t>
  </si>
  <si>
    <t>898-55</t>
  </si>
  <si>
    <t>898-56</t>
  </si>
  <si>
    <t>898-57</t>
  </si>
  <si>
    <t>898-58</t>
  </si>
  <si>
    <t>898-59</t>
  </si>
  <si>
    <t>898-60</t>
  </si>
  <si>
    <t>898-61</t>
  </si>
  <si>
    <t>898-62</t>
  </si>
  <si>
    <t>898-63</t>
  </si>
  <si>
    <t>898-64</t>
  </si>
  <si>
    <t>898-65</t>
  </si>
  <si>
    <t>898-66</t>
  </si>
  <si>
    <t>898-67</t>
  </si>
  <si>
    <t>898-68</t>
  </si>
  <si>
    <t>898-69</t>
  </si>
  <si>
    <t>898-70</t>
  </si>
  <si>
    <t>898-71</t>
  </si>
  <si>
    <t>898-72</t>
  </si>
  <si>
    <t>898-73</t>
  </si>
  <si>
    <t>898-74</t>
  </si>
  <si>
    <t>898-75</t>
  </si>
  <si>
    <t>898-76</t>
  </si>
  <si>
    <t>898-77</t>
  </si>
  <si>
    <t>898-78</t>
  </si>
  <si>
    <t>898-79</t>
  </si>
  <si>
    <t>898-80</t>
  </si>
  <si>
    <t>898-81</t>
  </si>
  <si>
    <t>898-82</t>
  </si>
  <si>
    <t>898-83</t>
  </si>
  <si>
    <t>898-84</t>
  </si>
  <si>
    <t>898-85</t>
  </si>
  <si>
    <t>898-86</t>
  </si>
  <si>
    <t>898-87</t>
  </si>
  <si>
    <t>898-88</t>
  </si>
  <si>
    <t>898-89</t>
  </si>
  <si>
    <t>898-90</t>
  </si>
  <si>
    <t>898-91</t>
  </si>
  <si>
    <t>898-92</t>
  </si>
  <si>
    <t>898-93</t>
  </si>
  <si>
    <t>898-94</t>
  </si>
  <si>
    <t>898-95</t>
  </si>
  <si>
    <t>898-96</t>
  </si>
  <si>
    <t>898-97</t>
  </si>
  <si>
    <t>898-98</t>
  </si>
  <si>
    <t>898-99</t>
  </si>
  <si>
    <t>898-100</t>
  </si>
  <si>
    <t>898-101</t>
  </si>
  <si>
    <t>898-102</t>
  </si>
  <si>
    <t>898-103</t>
  </si>
  <si>
    <t>898-104</t>
  </si>
  <si>
    <t>898-105</t>
  </si>
  <si>
    <t>898-106</t>
  </si>
  <si>
    <t>898-107</t>
  </si>
  <si>
    <t>898-108</t>
  </si>
  <si>
    <t>898-109</t>
  </si>
  <si>
    <t>898-110</t>
  </si>
  <si>
    <t>898-111</t>
  </si>
  <si>
    <t>898-112</t>
  </si>
  <si>
    <t>898-113</t>
  </si>
  <si>
    <t>898-114</t>
  </si>
  <si>
    <t>898-115</t>
  </si>
  <si>
    <t>898-116</t>
  </si>
  <si>
    <t>898-117</t>
  </si>
  <si>
    <t>898-118</t>
  </si>
  <si>
    <t>898-119</t>
  </si>
  <si>
    <t>898-120</t>
  </si>
  <si>
    <t>898-121</t>
  </si>
  <si>
    <t>898-122</t>
  </si>
  <si>
    <t>898-123</t>
  </si>
  <si>
    <t>898-124</t>
  </si>
  <si>
    <t>898-125</t>
  </si>
  <si>
    <t>898-126</t>
  </si>
  <si>
    <t>898-127</t>
  </si>
  <si>
    <t>898-128</t>
  </si>
  <si>
    <t>898-129</t>
  </si>
  <si>
    <t>898-130</t>
  </si>
  <si>
    <t>898-132</t>
  </si>
  <si>
    <t>898-133</t>
  </si>
  <si>
    <t>898-134</t>
  </si>
  <si>
    <t>898-135</t>
  </si>
  <si>
    <t>898-136</t>
  </si>
  <si>
    <t>898-137</t>
  </si>
  <si>
    <t>898-138</t>
  </si>
  <si>
    <t>898-139</t>
  </si>
  <si>
    <t>898-140</t>
  </si>
  <si>
    <t>898-141</t>
  </si>
  <si>
    <t>898-142</t>
  </si>
  <si>
    <t>898-143</t>
  </si>
  <si>
    <t>898-144</t>
  </si>
  <si>
    <t>898-145</t>
  </si>
  <si>
    <t>898-146</t>
  </si>
  <si>
    <t>898-147</t>
  </si>
  <si>
    <t>898-148</t>
  </si>
  <si>
    <t>898-149</t>
  </si>
  <si>
    <t>898-150</t>
  </si>
  <si>
    <t>898-151</t>
  </si>
  <si>
    <t>898-152</t>
  </si>
  <si>
    <t>898-153</t>
  </si>
  <si>
    <t>898-154</t>
  </si>
  <si>
    <t>898-155</t>
  </si>
  <si>
    <t>898-156</t>
  </si>
  <si>
    <t>898-157</t>
  </si>
  <si>
    <t>898-158</t>
  </si>
  <si>
    <t>898-159</t>
  </si>
  <si>
    <t>898-160</t>
  </si>
  <si>
    <t>898-161</t>
  </si>
  <si>
    <t>898-162</t>
  </si>
  <si>
    <t>898-163</t>
  </si>
  <si>
    <t>898-164</t>
  </si>
  <si>
    <t>898-165</t>
  </si>
  <si>
    <t>898-166</t>
  </si>
  <si>
    <t>898-167</t>
  </si>
  <si>
    <t>898-168</t>
  </si>
  <si>
    <t>898-169</t>
  </si>
  <si>
    <t>898-170</t>
  </si>
  <si>
    <t>898-171</t>
  </si>
  <si>
    <t>898-172</t>
  </si>
  <si>
    <t>898-173</t>
  </si>
  <si>
    <t>898-174</t>
  </si>
  <si>
    <t>898-175</t>
  </si>
  <si>
    <t>898-176</t>
  </si>
  <si>
    <t>898-177</t>
  </si>
  <si>
    <t>898-178</t>
  </si>
  <si>
    <t>898-179</t>
  </si>
  <si>
    <t>898-180</t>
  </si>
  <si>
    <t>898-181</t>
  </si>
  <si>
    <t>898-182</t>
  </si>
  <si>
    <t>898-183</t>
  </si>
  <si>
    <t>898-184</t>
  </si>
  <si>
    <t>898-185</t>
  </si>
  <si>
    <t>898-186</t>
  </si>
  <si>
    <t>898-187</t>
  </si>
  <si>
    <t>898-188</t>
  </si>
  <si>
    <t>898-189</t>
  </si>
  <si>
    <t>898-190</t>
  </si>
  <si>
    <t>898-191</t>
  </si>
  <si>
    <t>898-192</t>
  </si>
  <si>
    <t>898-193</t>
  </si>
  <si>
    <t>898-194</t>
  </si>
  <si>
    <t>898-195</t>
  </si>
  <si>
    <t>898-196</t>
  </si>
  <si>
    <t>898-197</t>
  </si>
  <si>
    <t>898-198</t>
  </si>
  <si>
    <t>898-199</t>
  </si>
  <si>
    <t>898-200</t>
  </si>
  <si>
    <t>898-201</t>
  </si>
  <si>
    <t>898-202</t>
  </si>
  <si>
    <t>898-203</t>
  </si>
  <si>
    <t>898-204</t>
  </si>
  <si>
    <t>898-205</t>
  </si>
  <si>
    <t>898-206</t>
  </si>
  <si>
    <t>898-207</t>
  </si>
  <si>
    <t>898-208</t>
  </si>
  <si>
    <t>898-209</t>
  </si>
  <si>
    <t>898-210</t>
  </si>
  <si>
    <t>898-211</t>
  </si>
  <si>
    <t>898-212</t>
  </si>
  <si>
    <t>898-213</t>
  </si>
  <si>
    <t>898-214</t>
  </si>
  <si>
    <t>898-215</t>
  </si>
  <si>
    <t>898-216</t>
  </si>
  <si>
    <t>898-217</t>
  </si>
  <si>
    <t>898-218</t>
  </si>
  <si>
    <t>898-219</t>
  </si>
  <si>
    <t>898-220</t>
  </si>
  <si>
    <t>898-221</t>
  </si>
  <si>
    <t>898-222</t>
  </si>
  <si>
    <t>898-223</t>
  </si>
  <si>
    <t>898-224</t>
  </si>
  <si>
    <t>898-225</t>
  </si>
  <si>
    <t>898-226</t>
  </si>
  <si>
    <t>898-227</t>
  </si>
  <si>
    <t>898-228</t>
  </si>
  <si>
    <t>898-229</t>
  </si>
  <si>
    <t>898-230</t>
  </si>
  <si>
    <t>898-231</t>
  </si>
  <si>
    <t>898-232</t>
  </si>
  <si>
    <t>898-233</t>
  </si>
  <si>
    <t>898-234</t>
  </si>
  <si>
    <t>898-235</t>
  </si>
  <si>
    <t>898-236</t>
  </si>
  <si>
    <t>898-237</t>
  </si>
  <si>
    <t>898-238</t>
  </si>
  <si>
    <t>898-239</t>
  </si>
  <si>
    <t>898-240</t>
  </si>
  <si>
    <t>898-241</t>
  </si>
  <si>
    <t>898-242</t>
  </si>
  <si>
    <t>898-243</t>
  </si>
  <si>
    <t>898-244</t>
  </si>
  <si>
    <t>898-245</t>
  </si>
  <si>
    <t>898-246</t>
  </si>
  <si>
    <t>898-247</t>
  </si>
  <si>
    <t>898-248</t>
  </si>
  <si>
    <t>898-249</t>
  </si>
  <si>
    <t>898-250</t>
  </si>
  <si>
    <t>898-251</t>
  </si>
  <si>
    <t>898-252</t>
  </si>
  <si>
    <t>898-253</t>
  </si>
  <si>
    <t>898-254</t>
  </si>
  <si>
    <t>898-255</t>
  </si>
  <si>
    <t>898-256</t>
  </si>
  <si>
    <t>898-257</t>
  </si>
  <si>
    <t>898-258</t>
  </si>
  <si>
    <t>898-259</t>
  </si>
  <si>
    <t>898-260</t>
  </si>
  <si>
    <t>898-261</t>
  </si>
  <si>
    <t>898-262</t>
  </si>
  <si>
    <t>898-263</t>
  </si>
  <si>
    <t>898-264</t>
  </si>
  <si>
    <t>898-265</t>
  </si>
  <si>
    <t>898-266</t>
  </si>
  <si>
    <t>898-267</t>
  </si>
  <si>
    <t>898-268</t>
  </si>
  <si>
    <t>898-269</t>
  </si>
  <si>
    <t>898-270</t>
  </si>
  <si>
    <t>898-271</t>
  </si>
  <si>
    <t>898-272</t>
  </si>
  <si>
    <t>898-273</t>
  </si>
  <si>
    <t>898-274</t>
  </si>
  <si>
    <t>898-275</t>
  </si>
  <si>
    <t>898-276</t>
  </si>
  <si>
    <t>898-277</t>
  </si>
  <si>
    <t>898-278</t>
  </si>
  <si>
    <t>898-279</t>
  </si>
  <si>
    <t>898-280</t>
  </si>
  <si>
    <t>898-281</t>
  </si>
  <si>
    <t>898-282</t>
  </si>
  <si>
    <t>898-283</t>
  </si>
  <si>
    <t>898-284</t>
  </si>
  <si>
    <t>898-285</t>
  </si>
  <si>
    <t>898-286</t>
  </si>
  <si>
    <t>898-287</t>
  </si>
  <si>
    <t>898-288</t>
  </si>
  <si>
    <t>898-289</t>
  </si>
  <si>
    <t>898-290</t>
  </si>
  <si>
    <t>898-291</t>
  </si>
  <si>
    <t>898-292</t>
  </si>
  <si>
    <t>898-293</t>
  </si>
  <si>
    <t>898-294</t>
  </si>
  <si>
    <t>898-295</t>
  </si>
  <si>
    <t>898-296</t>
  </si>
  <si>
    <t>898-297</t>
  </si>
  <si>
    <t>898-298</t>
  </si>
  <si>
    <t>898-299</t>
  </si>
  <si>
    <t>898-300</t>
  </si>
  <si>
    <t>898-301</t>
  </si>
  <si>
    <t>898-302</t>
  </si>
  <si>
    <t>898-303</t>
  </si>
  <si>
    <t>898-304</t>
  </si>
  <si>
    <t>898-305</t>
  </si>
  <si>
    <t>898-306</t>
  </si>
  <si>
    <t>898-307</t>
  </si>
  <si>
    <t>898-308</t>
  </si>
  <si>
    <t>898-309</t>
  </si>
  <si>
    <t>898-310</t>
  </si>
  <si>
    <t>898-311</t>
  </si>
  <si>
    <t>898-312</t>
  </si>
  <si>
    <t>898-313</t>
  </si>
  <si>
    <t>898-314</t>
  </si>
  <si>
    <t>898-315</t>
  </si>
  <si>
    <t>898-316</t>
  </si>
  <si>
    <t>898-317</t>
  </si>
  <si>
    <t>898-318</t>
  </si>
  <si>
    <t>898-319</t>
  </si>
  <si>
    <t>898-320</t>
  </si>
  <si>
    <t>898-321</t>
  </si>
  <si>
    <t>898-322</t>
  </si>
  <si>
    <t>898-323</t>
  </si>
  <si>
    <t>898-324</t>
  </si>
  <si>
    <t>898-325</t>
  </si>
  <si>
    <t>898-326</t>
  </si>
  <si>
    <t>898-327</t>
  </si>
  <si>
    <t>898-328</t>
  </si>
  <si>
    <t>898-329</t>
  </si>
  <si>
    <t>898-330</t>
  </si>
  <si>
    <t>898-331</t>
  </si>
  <si>
    <t>898-332</t>
  </si>
  <si>
    <t>898-333</t>
  </si>
  <si>
    <t>898-334</t>
  </si>
  <si>
    <t>898-335</t>
  </si>
  <si>
    <t>898-336</t>
  </si>
  <si>
    <t>898-337</t>
  </si>
  <si>
    <t>898-338</t>
  </si>
  <si>
    <t>898-339</t>
  </si>
  <si>
    <t>898-340</t>
  </si>
  <si>
    <t>898-341</t>
  </si>
  <si>
    <t>898-342</t>
  </si>
  <si>
    <t>898-343</t>
  </si>
  <si>
    <t>898-344</t>
  </si>
  <si>
    <t>898-345</t>
  </si>
  <si>
    <t>898-346</t>
  </si>
  <si>
    <t>898-347</t>
  </si>
  <si>
    <t>898-348</t>
  </si>
  <si>
    <t>898-349</t>
  </si>
  <si>
    <t>898-350</t>
  </si>
  <si>
    <t>898-351</t>
  </si>
  <si>
    <t>898-352</t>
  </si>
  <si>
    <t>898-353</t>
  </si>
  <si>
    <t>898-354</t>
  </si>
  <si>
    <t>898-355</t>
  </si>
  <si>
    <t>898-356</t>
  </si>
  <si>
    <t>898-357</t>
  </si>
  <si>
    <t>898-358</t>
  </si>
  <si>
    <t>898-359</t>
  </si>
  <si>
    <t>898-360</t>
  </si>
  <si>
    <t>898-361</t>
  </si>
  <si>
    <t>898-362</t>
  </si>
  <si>
    <t>898-363</t>
  </si>
  <si>
    <t>898-364</t>
  </si>
  <si>
    <t>898-365</t>
  </si>
  <si>
    <t>898-366</t>
  </si>
  <si>
    <t>898-367</t>
  </si>
  <si>
    <t>898-368</t>
  </si>
  <si>
    <t>898-369</t>
  </si>
  <si>
    <t>898-370</t>
  </si>
  <si>
    <t>898-371</t>
  </si>
  <si>
    <t>898-372</t>
  </si>
  <si>
    <t>898-373</t>
  </si>
  <si>
    <t>898-374</t>
  </si>
  <si>
    <t>898-375</t>
  </si>
  <si>
    <t>898-376</t>
  </si>
  <si>
    <t>898-377</t>
  </si>
  <si>
    <t>898-378</t>
  </si>
  <si>
    <t>898-379</t>
  </si>
  <si>
    <t>898-380</t>
  </si>
  <si>
    <t>898-381</t>
  </si>
  <si>
    <t>898-382</t>
  </si>
  <si>
    <t>898-383</t>
  </si>
  <si>
    <t>898-384</t>
  </si>
  <si>
    <t>898-385</t>
  </si>
  <si>
    <t>898-386</t>
  </si>
  <si>
    <t>898-387</t>
  </si>
  <si>
    <t>898-388</t>
  </si>
  <si>
    <t>898-389</t>
  </si>
  <si>
    <t>898-390</t>
  </si>
  <si>
    <t>898-391</t>
  </si>
  <si>
    <t>898-392</t>
  </si>
  <si>
    <t>898-393</t>
  </si>
  <si>
    <t>898-394</t>
  </si>
  <si>
    <t>898-395</t>
  </si>
  <si>
    <t>898-396</t>
  </si>
  <si>
    <t>898-397</t>
  </si>
  <si>
    <t>898-398</t>
  </si>
  <si>
    <t>898-399</t>
  </si>
  <si>
    <t>898-400</t>
  </si>
  <si>
    <t>898-401</t>
  </si>
  <si>
    <t>898-402</t>
  </si>
  <si>
    <t>898-403</t>
  </si>
  <si>
    <t>898-404</t>
  </si>
  <si>
    <t>898-405</t>
  </si>
  <si>
    <t>898-406</t>
  </si>
  <si>
    <t>898-407</t>
  </si>
  <si>
    <t>898-408</t>
  </si>
  <si>
    <t>898-409</t>
  </si>
  <si>
    <t>898-410</t>
  </si>
  <si>
    <t>898-411</t>
  </si>
  <si>
    <t>898-412</t>
  </si>
  <si>
    <t>898-413</t>
  </si>
  <si>
    <t>898-414</t>
  </si>
  <si>
    <t>898-415</t>
  </si>
  <si>
    <t>898-416</t>
  </si>
  <si>
    <t>898-417</t>
  </si>
  <si>
    <t>898-418</t>
  </si>
  <si>
    <t>898-419</t>
  </si>
  <si>
    <t>898-420</t>
  </si>
  <si>
    <t>898-421</t>
  </si>
  <si>
    <t>898-422</t>
  </si>
  <si>
    <t>898-423</t>
  </si>
  <si>
    <t>898-424</t>
  </si>
  <si>
    <t>898-425</t>
  </si>
  <si>
    <t>898-426</t>
  </si>
  <si>
    <t>898-427</t>
  </si>
  <si>
    <t>898-428</t>
  </si>
  <si>
    <t>898-429</t>
  </si>
  <si>
    <t>898-430</t>
  </si>
  <si>
    <t>898-431</t>
  </si>
  <si>
    <t>898-432</t>
  </si>
  <si>
    <t>898-433</t>
  </si>
  <si>
    <t>898-434</t>
  </si>
  <si>
    <t>898-435</t>
  </si>
  <si>
    <t>898-436</t>
  </si>
  <si>
    <t>898-437</t>
  </si>
  <si>
    <t>898-439</t>
  </si>
  <si>
    <t>Alvaro Fernando Guzman Lucero</t>
  </si>
  <si>
    <t>Subsecretaría de Gestión institucional</t>
  </si>
  <si>
    <t>Celmira Martin Lizarazo</t>
  </si>
  <si>
    <t>Dirección de Talento Humano</t>
  </si>
  <si>
    <t>Eduardo Díaz Rodríguez</t>
  </si>
  <si>
    <t xml:space="preserve">PRESTAR SERVICIOS  PROFESIONALES  EN EL DESARROLLO,  IMPLEMENTACIÓN Y MANTENIMIENTO DE LOS SISTEMAS DE INFORMACIÓN DE LA SED DESDE LA PLATAFORMA ORACLE FORMS Y REPORTS . </t>
  </si>
  <si>
    <t>PRESTAR SERVICIOS PROFESIONALES PARA LA COORDINACIÓN, IMPLEMENTACIÓN,  SEGUIMIENTO Y EVALUACIÓN DE LAS ACCIONES DE FORMACIÓN DE DOCENTES Y DIRECTIVOS DOCENTES ASÍ COMO EL DESARROLLO DE ESTRATEGIAS DE FORMACIÓN A LA INNOVACIÓN EDUCATIVA A TRAVÉS DEL USO Y APROPIACIÓN DE LAS TIC QUE SE DESARROLLEN EN EL CENTRO DE INNOVACIÓN SABER DIGITAL – REDP</t>
  </si>
  <si>
    <t>PRESTAR SERVICIOS  PROFESIONALES COMO LIDER TECNICO EN EL DESARROLLO, IMPLEMENTACIÓN Y SOPORTE DE LOS SISTEMAS DE INFORMACIÓN DE LA SED Y A LOS PROYECTOS DE TI QUE LE SEAN ASIGNADOS POR LA OAREDP.</t>
  </si>
  <si>
    <t>PRESTAR SERVICIOS PROFESIONALES COMO LIDER TECNICO EN TODAS LAS ETAPAS DEL CICLO DE VIDA DE LOS SISTEMAS DE INFORMACIÓN DE LA SED .</t>
  </si>
  <si>
    <t>PRESTAR SERVICIOS PROFESIONALES EN EL ANÁLISIS, DISEÑO, DESARROLLO Y MANTENIMIENTO DE NUEVAS FUNCIONALIDADES DE LOS SISTEMAS DE INFORMACION DE LA SED QUE LE SEAN ASIGNADOS POR LA OAREDP.</t>
  </si>
  <si>
    <t xml:space="preserve">FLOR ANGELA FERNANDEZ MARIN </t>
  </si>
  <si>
    <t>JEFE DE OFICINA DE ESCALAFON DOCENTE (E)</t>
  </si>
  <si>
    <t>LAURA CAROLINA PRIETO MEDINA</t>
  </si>
  <si>
    <t>lprietom@educacionbogota.gov.co</t>
  </si>
  <si>
    <t>EDUARDO DIAZ R</t>
  </si>
  <si>
    <t>EDIAZ@EDUCACIONBOGOTA.GOV.CO</t>
  </si>
  <si>
    <t>2037 Asignar apoyo (profesional, técnico, asistencial),  para el desarrollo de actividades organizacionales requeridos para el normal funcionamiento de la SED y de esta manera garantizar la prestación del servicio educativo.</t>
  </si>
  <si>
    <t>2038 Asignar apoyo (profesional, técnico, asistencial),  para el desarrollo de actividades organizacionales requeridos para el normal funcionamiento de la SED y de esta manera garantizar la prestación del servicio educativo.</t>
  </si>
  <si>
    <t>2039 Asignar apoyo (profesional, técnico, asistencial),  para el desarrollo de actividades organizacionales requeridos para el normal funcionamiento de la SED y de esta manera garantizar la prestación del servicio educativo.</t>
  </si>
  <si>
    <t>2040 Asignar apoyo (profesional, técnico, asistencial),  para el desarrollo de actividades organizacionales requeridos para el normal funcionamiento de la SED y de esta manera garantizar la prestación del servicio educativo.</t>
  </si>
  <si>
    <t>2041 Asignar apoyo (profesional, técnico, asistencial),  para el desarrollo de actividades organizacionales requeridos para el normal funcionamiento de la SED y de esta manera garantizar la prestación del servicio educativo.</t>
  </si>
  <si>
    <t>2042 Asignar apoyo (profesional, técnico, asistencial),  para el desarrollo de actividades organizacionales requeridos para el normal funcionamiento de la SED y de esta manera garantizar la prestación del servicio educativo.</t>
  </si>
  <si>
    <t>2043 Asignar apoyo (profesional, técnico, asistencial),  para el desarrollo de actividades organizacionales requeridos para el normal funcionamiento de la SED y de esta manera garantizar la prestación del servicio educativo.</t>
  </si>
  <si>
    <t>2044 Asignar apoyo (profesional, técnico, asistencial),  para el desarrollo de actividades organizacionales requeridos para el normal funcionamiento de la SED y de esta manera garantizar la prestación del servicio educativo.</t>
  </si>
  <si>
    <t>APOYO TÉCNICO A LA DIRECCIÓN DE TALENTO HUMANO PARA LA PLANIFICACIÓN, IMPLEMENTACIÓN, MANTENIMIENTO, EVALUACIÓN Y MEJORA CONTINÚA DEL SISTEMA DE GESTIÓN DE SEGURIDAD Y SALUD EN EL TRABAJO (SG-SST), EN EL MARCO DEL DECRETO 1072 DE 2015, DECRETO 1655 DE 2015 Y DEMÁS NORMAS CONCORDANTES, DIRIGIDO AL PERSONAL DOCENTE, ADMINISTRATIVO, CONTRATISTA Y ESTUDIANTES QUE DESARROLLEN PRÁCTICAS Y ACTIVIDADES DE ORIGEN LABORAL EN LA ENTIDAD</t>
  </si>
  <si>
    <t>PRESTAR SERVICIOS PROFESIONALES ESPECIALIZADOS A LA OFICINA DE PERSONAL DE LA SED APOYANDO LA ELABORACIÓN DE ESTUDIOS TÉCNICOS, IMPLEMENTACIÓN DE MEJORAS Y CAMBIOS DETERMINADOS POR LA ENTIDAD EN CUANTO A TEMAS DE MODIFICACIÓN, CALIDAD , MODERNIZACIÓN, IMPLEMENTACIÓN DE PROCESOS, ENLACE CON LAS OTRAS AREAS DE LA ENTIDAD Y ENTES DE CONTROL PARA ATENDER LOS DIFERENTES REQUERIMIENTOS.</t>
  </si>
  <si>
    <t>PRESTAR SERVICIOS PROFESIONALES A LA OFICINA DE PERSONAL PARA APOYAR LA GESTIÓN Y TRAMITE DE TODAS LAS NOVEDADES ADMINISTRATIVAS DE PERSONAL DOCENTE Y ADMINISTRATIVO DE LA ENTIDAD.</t>
  </si>
  <si>
    <t>PRESTAR SERVICIOS DE APOYO A LA OFICINA DE PERSONAL DE LA SED CON MANEJO DOCUMENTAL DE LA OFICINA QUE DEBE REMITIRSE A ARCHIVO.</t>
  </si>
  <si>
    <t>PRESTAR SERVICIOS DE  APOYO ASISTENCIAL A LA OFICINA DE PERSONAL DE LA SED, PARA  EL PROCESO DE RECOBRO DE INCAPACIDADES, BÚSQUEDA DE DOCUMENTOS, HISTORIAS LABORALES, CONFORMACIÓN DE EXPEDIENTES, SISTEMATIZACIÓN DE LA INFORMACIÓN Y DEMÁS ACTIVIDADES RELACIONADAS CON LA OFICINA.</t>
  </si>
  <si>
    <t>PRESTACIÓN DE SERVICIOS PROFESIONALES ESPECIALIZADOS DE CARÁCTER JURÍDICO PARA LA ELABORACIÓN, REVISIÓN, ANÁLISIS Y SEGUIMIENTO DE DOCUMENTOS Y PROCESOS RELACIONADOS CON LOS ASUNTOS DE GESTIÓN ADMINISTRATIVA DE LA SECRETARÍA DE EDUCACIÓN, Y APOYAR EN LOS DEMÁS ASPECTOS DE CONTENIDO JURÍDICO QUE TRAMITE, GESTIONE O CONOZCA LA SUBSECRETARÍA DE GESTIÓN INSTITUCIONAL.</t>
  </si>
  <si>
    <t>PRESTAR LOS SERVICIOS PROFESIONALES ESPECIALIZADOS A LA DIRECCIÓN DE TALENTO HUMANO, EN EL TRÁMITE DE LOS DIFERENTES PROCESOS Y ACTUACIONES ADMINISTRATIVAS A CARGO DE LA DE LA DIRECCIÓN Y OFICINAS DE PERSONAL, ESCALAFÓN, NOMINA Y ÁREA DE PRESTACIONES SOCIALES DEL PERSONAL DOCENTE Y DIRECTIVO DOCENTE DE LA SECRETARÍA DE EDUCACIÓN DE BOGOTÁ, D.C.</t>
  </si>
  <si>
    <t>PRESTAR LOS SERVICIOS PROFESIONALES Y APOYAR A LA DIRECCIÓN DE CONTRATACIÓN EN EL TRÁMITE DE LOS PROCESOS PRECONTRACTUALES Y CONTRACTUALES QUE SE ADELANTEN POR PARTE DE LA SED, ASÍ COMO EN LA ELABORACIÓN DE CONCEPTOS E INFORMES.</t>
  </si>
  <si>
    <t>PRESTAR LOS SERVICIOS TÉCNICOS Y ASISTENCIALES A LA DIRECCIÓN DE CONTRATACIÓN EN EL TRÁMITE DE LOS PROCESOS PRECONTRACTUALES Y CONTRACTUALES, QUE SE ADELANTEN POR PARTE DE LA SED</t>
  </si>
  <si>
    <t>PRESTAR LOS SERVICIOS DE APOYO EN LA SED, PARA EL MANEJO DEL ARCHIVO DE GESTIÓN DE LA DIRECCIÓN DE CONTRATACIÓN.</t>
  </si>
  <si>
    <t>PRESTAR LOS SERVICIOS PROFESIONALES Y APOYAR A LA DIRECCIÓN DE CONTRATACIÓN EN LA ESTRUCTURACIÓN, MODIFICACIÓN Y REVISIÓN DE LOS COMPONENTES FINANCIEROS DE LOS PROCESOS DE CONTRATACIÓN QUE SE ADELANTEN POR LA SED.</t>
  </si>
  <si>
    <t>PRESTAR LOS SERVICIOS ASISTENCIALES A LA DIRECCIÓN DE CONTRATACIÓN EN EL TRÁMITE DE LOS PROCESOS PRECONTRACTUALES Y CONTRACTUALES, QUE SE ADELANTEN POR PARTE DE LA SED.</t>
  </si>
  <si>
    <t>PRESTAR SERVICIOS PROFESIONALES ESPECIALIZADOS, PARA BRINDAR ACOMPAÑAMIENTO FINANCIERO Y CONTABLE A LA DIRECCIÓN DE INSPECCIÓN Y VIGILANCIA, EN EL ÁMBITO DE LOS PROCESOS Y TRÁMITES REQUERIDOS.</t>
  </si>
  <si>
    <t>PRESTAR SERVICIOS PROFESIONALES ESPECIALIZADOS EN LA DIRECCIÓN DE INSPECCIÓN Y VIGILANCIA PARA BRINDAR ACOMPAÑAMIENTO JURÍDICO EN EL EJERCICIO DE LA INSPECCIÓN, VIGILANCIA Y CONTROL  DE LAS INSTITUCIONES EDUCATIVAS Y/O DE LAS ENTIDADES SIN ÁNIMO DE LUCRO CON FINES EDUCATIVOS  .</t>
  </si>
  <si>
    <t>PRESTAR SERVICIOS PROFESIONALES ESPECIALIZADOS DE CARACTER JURÍDICO EN LA DIRECCIÓN DE INSPECCIÓN Y VIGILANCIA PARA EL EJERCICIO DE LA INSPECCIÓN , VIGILANCIA Y CONTROL DE LAS INSTITUCIONES EDUCATIVAS Y/O DE LAS ENTIDADES SIN ÁNIMO DE LUCRO CON FINES EDUCATIVOS</t>
  </si>
  <si>
    <t>PRESTAR SERVICIOS PROFESIONALES PARA BRINDAR APOYO JURÍDICO EN LA DIRECCIÓN DE INSPECCIÓN Y VIGILANCIA PARA EL EJERCICIO DE LA INSPECCIÓN, VIGILANCIA Y CONTROL DE LAS INSTITUCIONES EDUCATIVAS Y/O DE LAS ENTIDADES SIN ÁNIMO DE LUCRO CON FINES EDUCATIVOS. </t>
  </si>
  <si>
    <t>PRESTAR SERVICIOS DE APOYO TÉCNICO Y OPERATIVO EN LA DIRECCIÓN DE INSPECCIÓN Y VIGILANCIA, EN LOS PROCESOS ADMINISTRATIVOS Y SANCIONATORIOS DE INSTITUCIONES EDUCATIVAS Y/O DE ENTIDADES SIN ÁNIMO DE LUCRO  CON FINES EDUCATIVOS.</t>
  </si>
  <si>
    <t xml:space="preserve">PRESTAR SERVICIOS PROFESIONALES, PARA BRINDAR APOYO JURÍDICO Y/O ADMINISTRATIVO Y/O PEDAGÓGICO A LA DIRECCIÓN DE INSPECCIÓN Y VIGILANCIA Y A LOS EQUIPOS LOCALES, EN EL DESARROLLO DE LAS METAS ESTABLECIDAS EN EL PLAN OPERATIVO.  </t>
  </si>
  <si>
    <t xml:space="preserve">PRESTAR SERVICIOS PROFESIONALES ESPECIALIZADOS A LA SUBSECRETARÍA DE INTEGRACIÓN INTERINSTITUCIONAL, EN EL ACOMPAÑAMIENTO TÉCNICO RELACIONADO CON PLANTAS FÍSICAS DE ESTABLECIMIENTOS EDUCATIVOS Y CON EL PLAN MAESTRO DE EQUIPAMIENTOS EDUCATIVOS. </t>
  </si>
  <si>
    <t>SEBSECRETARIO DE GESTIÓN INSTITUCIONAL</t>
  </si>
  <si>
    <t>DIRECCION DE TALENTO HUMANO</t>
  </si>
  <si>
    <t xml:space="preserve">RAÚL ALBERTO SALÉH ALBA </t>
  </si>
  <si>
    <t>3241000 EXT 4111</t>
  </si>
  <si>
    <t>rsaleh@educacionbogota.gov.co</t>
  </si>
  <si>
    <t xml:space="preserve">ALVARO FERNANDO GUZMAN LUCERO </t>
  </si>
  <si>
    <r>
      <t xml:space="preserve">(10) 
DURACIÓN ESTIMADA DEL CONTRATO.
SELECCIONAR SEGÚN CORRESPONDA:
</t>
    </r>
    <r>
      <rPr>
        <sz val="12"/>
        <rFont val="Arial"/>
        <family val="2"/>
      </rPr>
      <t>DÍAS=0, MESES=1, AÑOS=2</t>
    </r>
  </si>
  <si>
    <r>
      <t xml:space="preserve">(14) 
FUENTE DE LOS RECURSOS.
SELECCIONAR SEGÚN CORRESPONDA:
</t>
    </r>
    <r>
      <rPr>
        <sz val="12"/>
        <rFont val="Arial"/>
        <family val="2"/>
      </rPr>
      <t>RECURSOS PROPIOS=0, PRESUPUESTO DE ENTIDAD NACIONAL=1, REGALIAS=2, RECURSOS DE CREDITO=3, SGP=4, NO APLICA=5</t>
    </r>
  </si>
  <si>
    <r>
      <t xml:space="preserve">(17) 
¿SE REQUIEREN VIGENCIAS FUTURAS?
SELECCIONAR SEGÚN CORRESPONDA:
</t>
    </r>
    <r>
      <rPr>
        <sz val="12"/>
        <rFont val="Arial"/>
        <family val="2"/>
      </rPr>
      <t>NO=0, SI=1</t>
    </r>
  </si>
  <si>
    <r>
      <t xml:space="preserve">(18) 
ESTADO SOLICITUD DE VIGENCIAS FUTURAS
SELECCIONAR SEGÚN CORRESPONDA:
</t>
    </r>
    <r>
      <rPr>
        <sz val="12"/>
        <rFont val="Arial"/>
        <family val="2"/>
      </rPr>
      <t>N/A=0, NO SOLICITADAS=1, SOLICITADAS=2, APROBADAS=3)</t>
    </r>
  </si>
  <si>
    <t>PRESTAR SERVICIOS PROFESIONALES A LA OFICINA ASESORA DE PLANEACIÓN EN LA REVISIÓN, ANÁLISIS Y GESTIÓN DE INFORMACIÓN PARA REALIZAR EL SEGUIMIENTO A PROCESOS Y ESTRATEGIAS QUE SE DESARROLLAN EN LA ENTIDAD Y A NIVEL INTERINSTITUCIONAL.</t>
  </si>
  <si>
    <t>PRESTAR SERVICIOS PROFESIONALES A LA OFICINA ASESORA DE PLANEACIÓN EN LO RELACIONADO CON LA CONSTRUCCIÓN DE METODOLOGÍAS DE CÁLCULO DE INDICADORES, MODELOS DE MEDICIÓN Y ANÁLISIS FINANCIEROS DE LOS PROYECTOS DE INVERSIÓN DE LA SECRETARÍA DE EDUCACIÓN.</t>
  </si>
  <si>
    <t>PRESTAR SERVICIOS PROFESIONALES A LA OFICINA ASESORA DE PLANEACIÓN EN LAS ACTIVIDADES RELACIONADAS CON GENERACIÓN, ANÁLISIS Y SOCIALIZACIÓN DE ESTADÍSTICAS DEL SECTOR EDUCACIÓN, ASÍ COMO PROPONER EL USO DE TÉCNICAS PROPIAS DE SU PROFESIÓN QUE PERMITAN ENRIQUECER EL ANÁLISIS DE DIFERENTES FUENTES DE INFORMACIÓN.</t>
  </si>
  <si>
    <t>PRESTAR SERVICIOS PROFESIONALES A LA OFICINA ASESORA DE PLANEACIÓN EN LA PROGRAMACIÓN Y SEGUIMIENTO AL USO DE RECURSOS ASIGNADOS AL SECTOR EDUCATIVO EN EL DISTRITO, A LAS FUENTES DE FINANCIACIÓN, A LA EJECUCIÓN DE LOS PROGRAMAS Y PROYECTOS DE INVERSIÓN INCLUIDOS EN EL PLAN DE DESARROLLO Y A LA FORMULACIÓN, SEGUIMIENTO Y REPORTE DE LAS POLÍTICAS DISTRITALES QUE SEAN DE COMPETENCIA DE LA OFICINA ASESORA DE PLANEACIÓN.</t>
  </si>
  <si>
    <t>PRESTAR SERVICIOS PROFESIONALES ESPECIALIZADOS PARA ORIENTAR, PLANEAR Y ACOMPAÑAR LAS ACTIVIDADES DESARROLLADAS POR LA OFICINA ASESORA DE PLANEACIÓN EN LA FORMULACIÓN, SEGUIMIENTO Y CONTROL DE LOS PLANES, PROGRAMAS Y PROYECTOS DE INVERSIÓN DE LA SECRETARÍA DE EDUCACIÓN DEL DISTRITO.</t>
  </si>
  <si>
    <t>PRESTAR SERVICIOS PROFESIONALES A LA OFICINA ASESORA DE PLANEACIÓN EN LA PRODUCCIÓN, REVISIÓN Y ANÁLISIS DE ESTADÍSTICAS DEL SECTOR EDUCACIÓN, ASÍ COMO LA COLABORACIÓN Y APOYO A DIFERENTES COMITÉS, DOCUMENTOS E INVESTIGACIONES QUE SE DISPONGAN DESDE LA OFICINA ASESORA DE PLANEACIÓN.</t>
  </si>
  <si>
    <t>PRESTAR SERVICIOS PROFESIONALES A LA OFICINA ASESORA DE PLANEACIÓN EN LA PRODUCCIÓN, VALIDACIÓN Y ANÁLISIS DE ESTADÍSTICAS DEL SECTOR EDUCATIVO, Y PROPONER EL USO DE METODOLOGÍAS ESTADÍSTICAS QUE PERMITAN LA IDENTIFICACIÓN DE ZONAS CON INSUFICIENCIA EDUCATIVA DE LA CIUDAD, DETERMINACIÓN DE LA CANASTA EDUCATIVA Y CONTRIBUIR CON LA CREACIÓN DE FICHAS Y BOLETINES QUE FACILITEN EL ANÁLISIS SECTORIAL.</t>
  </si>
  <si>
    <t>PRESTAR SERVICIOS PROFESIONALES A LA OFICINA ASESORA DE PLANEACIÓN EN EL SEGUIMIENTO Y CONTROL A LA EJECUCIÓN DE METAS E INDICADORES DE LOS PROYECTOS DE INVERSIÓN, METAS DE PRODUCTO Y PROGRAMAS A CARGO DE LA SECRETARÍA DE EDUCACIÓN DEL DISTRITO, INCLUIDOS EN EL PLAN DE DESARROLLO BOGOTÁ MEJOR PARA TODOS.</t>
  </si>
  <si>
    <t>PRESTAR SERVICIOS DE APOYO DE CARÁCTER OPERATIVO Y ADMINISTRATIVO EN TEMAS RELACIONADOS CON LAS TAREAS REALIZADAS POR LA OFICINA ASESORA DE PLANEACIÓN EN CUANTO A LA PROGRAMACIÓN, SEGUIMIENTO Y ACTUALIZACIÓN DE LA INFORMACIÓN PARA PUBLICACIÓN DE LOS PROGRAMAS Y PROYECTOS DE INVERSIÓN DE LA SECRETARÍA DE EDUCACIÓN DEL DISTRITO.</t>
  </si>
  <si>
    <t xml:space="preserve">PRESTAR SERVICIOS PROFESIONALES A LA OFICINA ASESORA JURÍDICA, BRINDANDO ASESORÍA Y EJERCIENDO LA REPRESENTACIÓN DE LA SECRETARÍA DE EDUCACIÓN DEL DISTRITO, EN TODAS AQUELLAS ACTUACIONES Y PROCESOS PENALES QUE LE SEAN ASIGNADOS POR EL JEFE DE LA OFICINA, RINDIENDO CONCEPTOS JURÍDICOS Y TODAS AQUELLAS NECESARIAS PARA EL CUMPLIMIENTO DE LAS FUNCIONES ASIGNADAS A LA DEPENDENCIA.   </t>
  </si>
  <si>
    <t>PRESTAR LOS SERVICIOS DE APOYO A LA GESTIÓN, REALIZANDO DIARIAMENTE EL SEGUIMIENTO Y VIGILANCIA DE LOS PROCESOS JUDICIALES EN LOS QUE LA SECRETARÍA DE EDUCACIÓN DEL DISTRITO ES PARTE, GARANTIZANDO LA VERIFICACIÓN Y REPORTE CONFIABLE Y OPORTUNO DE TODAS LAS ACTUACIONES, TRÁMITES Y DECISIONES QUE SE GENEREN EN TALES PROCESOS.</t>
  </si>
  <si>
    <t>PRESTAR SERVICIOS PROFESIONALES ESPECIALIZADOS A LA OFICINA ASESORA JURÍDICA EN LA ELABORACIÓN DE CONCEPTOS JURÍDICOS, SEGUIMIENTO A LAS ACCIONES POPULARES, REVISIÓN DE ACTOS ADMINISTRATIVOS, APOYO A REQUERIMIENTOS DE ENTES DE CONTROL Y  TODAS AQUELLAS NECESARIAS PARA EL CUMPLIMIENTO A LAS FUNCIONES ASIGNADAS A LA DEPENDENCIA.</t>
  </si>
  <si>
    <t>PRESTAR SERVICIOS PROFESIONALES ESPECIALIZADOS A LA OFICINA ASESORA JURÍDICA EN LA REVISIÓN, ANÁLISIS Y CONCEPTUALIZACIÓN DE PROYECTOS DE LEY Y ACUERDOS, ELABORACIÓN DE CONCEPTOS JURÍDICOS, REVISIÓN DE ACTOS ADMINISTRATIVOS Y TODAS AQUELLAS NECESARIAS PARA EL CUMPLIMIENTO DE LAS FUNCIONES ASIGNADAS A LA DEPENDENCIA.</t>
  </si>
  <si>
    <t>PRESTAR SERVICIOS PROFESIONALES ESPECIALIZADOS A LA OFICINA ASESORA JURÍDICA EN LA ELABORACIÓN DE ACTOS ADMINISTRATIVOS DE CUMPLIMIENTO DE DECISIONES JUDICIALES, FICHAS DE CONCILIACIÓN PREJUDICIAL, LA REPRESENTACIÓN JUDICIAL Y ADMINISTRATIVA DE LA ENTIDAD Y TODAS AQUELLAS NECESARIAS PARA EL CUMPLIMIENTO DE LAS FUNCIONES ASIGNADAS A LA DEPENDENCIA.</t>
  </si>
  <si>
    <t>PRESTAR SERVICIOS PROFESIONALES ESPECIALIZADOS A LA OFICINA ASESORA JURÍDICA EN TEMAS RELACIONADOS CON PASIVOS EXIGIBLES, COBRO PERSUASIVO Y TODAS AQUELLAS NECESARIAS PARA EL CUMPLIMIENTO DE LAS FUNCIONES ASIGNADAS A LA DEPENDENCIA.</t>
  </si>
  <si>
    <t>PRESTAR SERVICIOS PROFESIONALES A LA OFICINA ASESORA JURÍDICA EN LAS ACCIONES CONSTITUCIONALES EN LAS CUALES SEA PARTE LA ENTIDAD Y TODAS AQUELLAS NECESARIAS PARA EL CUMPLIMIENTO DE LAS FUNCIONES ASIGNADAS A LA DEPENDENCIA.</t>
  </si>
  <si>
    <t>PRESTAR SERVICIOS ADMINISTRATIVOS Y OPERATIVOS DE APOYO A LA GESTIÓN A LA OFICINA ASESORA JURÍDICA EN LA RADICACIÓN, CONTROL DE LOS DOCUMENTOS ASIGNADOS A LA OFICINA, LA GESTIÓN DOCUMENTAL Y TODAS AQUELLAS NECESARIAS PARA EL CUMPLIMIENTO DE LAS FUNCIONES ASIGNADAS A LA DEPENDENCIA.</t>
  </si>
  <si>
    <t>PRESTAR SERVICIOS ADMINISTRATIVOS Y OPERATIVOS DE APOYO A LA GESTIÓN A LA OFICINA ASESORA JURÍDICA, EN EL TRÁMITE, SEGUIMIENTO Y ARCHIVO DE LOS DOCUMENTOS DE LA DEPENDENCIA Y TODAS AQUELLAS NECESARIAS PARA EL CUMPLIMIENTO DE LAS FUNCIONES ASIGNADAS A ESTA.</t>
  </si>
  <si>
    <t>PRESTACIÓN DE SERVICIOS PROFESIONALES AL DESPACHO DE LA SECRETARIA DE EDUCACIÓN PARA COORDINAR LA GESTIÓN, SEGUIMIENTO Y CONTROL DE LA ATENCIÓN EFECTIVA A LAS SOLICITUDES DEL CONGRESO DE LA REPUBLICA, CONCEJO DISTRITAL Y LAS JUNTAS ADMINISTRADORAS LOCALES.</t>
  </si>
  <si>
    <t>PRESTAR SERVICIOS PROFESIONALES AL DESPACHO DE LA SECRETARIA DE EDUCACIÓN DISTRITAL, APOYANDO LA EJECUCIÓN DE LA ESTRATEGIA DE RELACIONAMIENTO CON LOS CUERPOS COLEGIADOS DEL ORDEN DISTRITAL Y NACIONAL, ENFATIZADO EN LOS ASUNTOS DEL CONCEJO DISTRITAL DE BOGOTÁ Y GENERANDO INFORMACIÓN QUE DOCUMENTE EL ACTUAR DE LA SECRETARIA DE EDUCACIÓN EN LOS DEBATES DE LOS PROYECTOS DE ACUERDO Y DEBATES DE CONTROL POLÍTICO, APORTANDO EN LA CONSTRUCCIÓN DE MEMORIA INSTITUCIONAL.</t>
  </si>
  <si>
    <t xml:space="preserve">PRESTAR SERVICIOS PROFESIONALES PARA GESTIONAR, DESARROLLAR E IMPLEMENTAR ACCIONES, ACTIVIDADES Y PROYECTOS DE COOPERACIÓN CON ENTIDADES Y ORGANIZACIONES PRIVADAS Y PÚBLICAS, NACIONALES E INTERNACIONALES DENTRO DE LA ESTRATEGIA DE DIVULGACIÓN INSTITUCIONAL EN EL TERRITORIO DE LA SECRETARIA DE EDUCACIÓN DEL DISTRITO, Y QUE PERMITA EL FORTALECIMIENTO DE LOS PROGRAMAS Y
ACCIONES QUE ADELANTA LA SECRETARÍA DE EDUCACIÓN EN CUMPLIMIENTO DEL PLAN DE DESARROLLO.
</t>
  </si>
  <si>
    <t>PRESTACIÓN DE SERVICIOS DE APOYO A LA GESTIÓN EN LA PLANEACIÓN OPERATIVA DE LA AGENDA TEMÁTICA DEL DESPACHO DE LA SECRETARIA DE EDUCACIÓN, DEL COMITÉ DIRECTIVO DE LA SECRETARIA DE EDUCACIÓN DEL DISTRITO Y DEL COMITÉ ESPECIAL DE DOCENTES Y DIRECTIVOS DOCENTES AMENAZADOS.</t>
  </si>
  <si>
    <t>PRESTAR SERVICIOS PROFESIONALES AL DESPACHO DE LA SECRETARIA DE EDUCACIÓN DISTRITAL, APOYANDO EL SEGUIMIENTO, ARTICULACIÓN Y FORTALECIMIENTO DE LAS RELACIONES CON INSTANCIAS DE ORDEN NACIONAL Y DISTRITAL QUE EJERCEN CONTROL POLÍTICO, EN EL MARCO DEL PLAN DE DESARROLLO "BOGOTÁ MEJOR PARA TODOS", REALIZANDO EL SEGUIMIENTO A LAS ÁREAS TÉCNICAS PARA LA ENTREGA DE LOS INSUMOS Y DOCUMENTANDO LOS ASUNTOS RELACIONADOS CON EL CONGRESO DE LA REPUBLICA.</t>
  </si>
  <si>
    <t>PRESTAR SERVICIOS DE APOYO A LA GESTIÓN AL DESPACHO DE LA SECRETARIA DE EDUCACIÓN, BRINDANDO SOPORTE EN LAS SISTEMAS DE INFORMACIÓN, ARCHIVO Y DEMÁS ACTIVIDADES OPERATIVAS QUE SE DERIVAN DE LOS DIFERENTES PROCESOS Y COMPETENCIA.</t>
  </si>
  <si>
    <t xml:space="preserve">PRESTAR SERVICIOS DE APOYO A LA GESTIÓN AL DESPACHO DE LA SECRETARÍA, EN LOS TEMAS RELACIONADOS CON LA GESTIÓN
ADMINISTRATIVA RESULTADO DE LOS PROCESOS QUE SE DERIVAN EN EL MARCO DE SU COMPETENCIA
</t>
  </si>
  <si>
    <t xml:space="preserve">PRESTAR SERVICIOS PROFESIONALES  PARA EVALUAR A  LAS DEPENDENCIAS DEL NIVEL CENTRAL, LOCAL E INSTITUCIONAL ,  BASADOS EN RIESGOS A PARTIR DEL MODELO INTEGRADO DE PLANEACION Y GESTION Y DEMÁS ACTIVIDADES RELACIONADAS CON EL OBJETO CONTRACTUAL,  QUE SE DESARROLLAN DESDE LA OFICINA DE CONTROL INTERNO DE LA SECRETARIA DE EDUCACION DEL DISTRITO. </t>
  </si>
  <si>
    <t>PRESTAR APOYO PROFESIONAL EN EL DESARROLLO Y SOPORTE TECNICO DE LOS PROYECTOS DE COMUNICACIONES, CONECTIVIDAD E INFRAESTRUCTURA ELÉCTRICA DE LA SECRETARIA DE EDUCACIÓN DEL DISTRITO.</t>
  </si>
  <si>
    <t>PRESTAR SERVICIOS PROFESIONALES EN  LOS PROCESOS DE DESARROLLO DE SOFTWARE DE LOS SISTEMAS DE INFORMACIÓN DE LA SED,  EN SUS ETAPAS DE DISEÑO, DESARROLLO, PRUEBAS,  IMPLEMENTACIÓN Y OPTIMIZACIÓN.</t>
  </si>
  <si>
    <t>PROPORCIONAR APOYO PROFESIONAL EN LAS DIFERENTES ETAPAS DEL CICLO DE VIDA DEL SISTEMA DE INFORMACIÓN DE APOYO ESCOLAR DE LA SED  Y LOS DEMÁS QUE LE SEAN ASIGNADOS POR LA OAREDP</t>
  </si>
  <si>
    <t xml:space="preserve">PRESTAR SERVICIOS PROFESIONALES REALIZANDO SEGUIMIENTO A LAS ACTIVIDADES Y FORTALECIMIENTO DE LOS PROCESOS ITIL DE LA MESA DE SERVICIOS DE LA SED, ASI COMO EN LOS DEMAS PROYECTOS DE TI ASIGNADOS POR LA OAREDP. 
</t>
  </si>
  <si>
    <t>PRESTAR LOS SERVICIOS PROFESIONALES A LA OFICINA ADMINISTRATIVA REDP, EN LA ESTRUCTURACION, OPTIMIZACIÓN,  IMPLEMENTACIÓN O INTERCONEXIÓN DE HERRAMIENTAS INFORMÁTICAS QUE MEJOREN LA GESTIÓN DE LAS DEPENDENCIAS DE LA SED</t>
  </si>
  <si>
    <t>PRESTAR SERVICIOS PROFESIONALES EN  LOS PROCESOS DE DESARROLLO DE SOFTWARE DE LOS SISTEMAS DE INFORMACIÓN DE LA SED,  EN SUS ETAPAS DE DISEÑO, DESARROLLO, PRUEBAS E IMPLEMENTACIÓN.</t>
  </si>
  <si>
    <t>PRESTAR APOYO PROFESIONAL EN EL DESARROLLO Y SOPORTE TECNICO DE LOS PROYECTOS DE COMUNICACIONES, CONECTIVIDAD E INFRAESTRUCTURA TECNOLÓGICA DE LA SECRETARIA DE EDUCACIÓN DEL DISTRITO.</t>
  </si>
  <si>
    <t>PRESTAR APOYO PROFESIONAL EN EL CONTROL DE LOS PROYECTOS DE COMUNICACIONES, INFRAESTRUCTURA ELÉCTRICA Y DE DATOS,  DE LA SECRETARIA DE EDUCACION DEL DISTRITO</t>
  </si>
  <si>
    <t>BRINDAR SERVICIOS PROFESIONALES EN EL APOYO DE LOS PROCESOS DE DESARROLLO DE SOFTWARE DE LOS SISTEMAS DE INFORMACIÓN DE LA SED Y DE LOS PROYECTOS DE TI QUE LE SEAN ASIGNADOS.</t>
  </si>
  <si>
    <t>PRESTAR APOYO PROFESIONAL EN LA COORDINACIÓN DE LA PRESTACIÓN DE LOS SERVICIOS DE ADMINISTRACIÓN, SOPORTE, MANTENIMIENTO Y OPERACIÓN DE LA INFRAESTRUCTURA TECNOLÓGICA DE LA SED ALOJADA EN EL DATA CENTER, ASÍ COMO EN LAS ACTIVIDADES ASOCIADAS CON LA PLANEACIÓN E IMPLEMENTACIÓN DE MEJORAS SOBRE DICHA INFRAESTRUCTURA.</t>
  </si>
  <si>
    <t xml:space="preserve">PRESTAR SERVICIOS PROFESIONALES  PARA APOYAR LOS DISTINTOS  PROYECTOS TECNOLOGICOS DE LA OFICINA ADMINISTRATIVA DE REDP DE LA SECRETARÍA DE EDUCACIÓN DEL DISTRITO, EN EL MARCO DEL PLAN DE DESARROLLO 2016-2020. 
</t>
  </si>
  <si>
    <t>PRESTAR SERVICIOS PROFESIONALES  PARA EVALUAR A  LAS DEPENDENCIAS DEL NIVEL CENTRAL, LOCAL E INSTITUCIONAL ,  BASADOS EN RIESGOS A PARTIR DEL MODELO INTEGRADO DE PLANEACION Y GESTION Y DEMÁS ACTIVIDADES RELACIONADAS CON EL OBJETO CONTRACTUAL, QUE SE DESARROLLAN DESDE LA OFICINA DE CONTROL INTERNO EN TEMAS DE INFRAESTRUCTURA EDUCATIVA.</t>
  </si>
  <si>
    <t>PRESTAR SERVICIOS PROFESIONALES DE APOYO Y ASESORÍA A LA GESTIÓN QUE DESARROLLA LA OFICINA DE CONTROL INTERNO DE LA SECRETARÍA DE EDUCACIÓN DEL DISTRITO, Y DEMÁS ACTIVIDADES INHERENTES BASADOS EN RIESGOS A PARTIR DEL MODELO INTEGRADO DE PLANEACION Y GESTION.</t>
  </si>
  <si>
    <t>PRESTACIÓN DE SERVICIOS PROFESIONALES DE APOYO Y ACOMPAÑAMIENTO JURÍDICO EN DESARROLLO DE LAS FUNCIONES DE LA OFICINA DE CONTROL INTERNO DE LA SECRETARÍA DE EDUCACIÓN DEL DISTRITO.</t>
  </si>
  <si>
    <t>APOYAR Y ASESORAR JURIDICAMENTE COMO PROFESIONAL ESPECIALIZADO EN LA GESTIÓN DE LA OFICINA DE NÓMINA, LOS ASUNTOS LEGALES DE SU COMPETENCIA</t>
  </si>
  <si>
    <t>APOYAR COMO PROFESIONAL A LA OFICINA DE NÓMINA, MEDIANTE EL DESARROLLO DE TAREAS QUE PERMITAN EFECTUAR Y GARANTIZAR DE MANERA OPORTUNA, EL PAGO DE LOS SALARIOS Y DEMÁS PRESTACIONES SOCIALES DE LOS DOCENTES DIRECTIVOS, DOCENTES Y ADMINISTRATIVOS DE LA SED</t>
  </si>
  <si>
    <t>APOYAR COMO PROFESIONAL A LA OFICINA DE NÓMINA, EL PROCEDIMIENTO ADMINISTRATIVO DE COBRO DE MAYORES VALORES PAGADOS Y NO CAUSADOS, LA PROYECCION DE LOS ACTOS ADMINISTRATIVOS,COMO TAMBIEN LA BUSQUEDA, VERIFICACIÓN Y CONTROL DE LA INFORMACIÓN DE LOS EXPEDIENTES</t>
  </si>
  <si>
    <t>APOYAR COMO PROFESIONAL ESPECIALIZADO A LA OFICINA DE NÓMINA, MEDIANTE EL DESARROLLO DE TAREAS QUE PERMITAN EFECTUAR Y GARANTIZAR DE MANERA OPORTUNA, EL PAGO DE LOS SALARIOS Y DEMÁS PRESTACIONES SOCIALES DE LOS DOCENTES DIRECTIVOS, DOCENTES Y ADMINISTRATIVOS DE LA SED</t>
  </si>
  <si>
    <t>APOYAR COMO PROFESIONAL A LA OFICINA DE NÓMINA, EN LAS ACTIVIDADES DEL DEBIDO COBRAR DE MAYORES VALORES PAGADOS Y NO CAUSADOS, POR SITUACIONES ADMINISTRISTATIVAS DE LOS FUNCIONARIOS DE LA SED, COMO TAMBIEN REALIZAR EL SEGUIMIENTO Y CONTROL DE DICHAS ACTIVIDADES.</t>
  </si>
  <si>
    <t>APOYAR Y ASESORAR COMO PROFESIONAL A LA OFICINA DE NÓMINA, EN LOS COSTEOS, PROYECCIONES Y PRESUPUESTO DE NÓMINAS PARA EL PAGO OPORTUNO DE LOS DOCENTES DIRECTIVOS, DOCENTES Y ADMINISTRATIVOS DE LA SED</t>
  </si>
  <si>
    <t>APOYAR COMO TÉCNICO A LA OFICINA DE NÓMINA, MEDIANTE EL DESARROLLO DE TAREAS QUE PERMITAN EFECTUAR Y GARANTIZAR DE MANERA OPORTUNA, EL PAGO DE LOS SALARIOS Y DEMÁS PRESTACIONES SOCIALES DE LOS DOCENTES DIRECTIVOS, DOCENTES Y ADMINISTRATIVOS DE LA SED,</t>
  </si>
  <si>
    <t>PRESTAR SERVICIOS PROFESIONALES A LA OFICINA ASESORA JURÍDICA, EJERCIENDO LA REPRESENTACIÓN JUDICIAL Y EXTRAJUDICIAL DE LA SECRETARÍA DE EDUCACIÓN DEL DISTRITO, EN TODOS AQUELLOS PROCESOS QUE LE SEAN ASIGNADOS POR EL JEFE DE LA OFICINA ASESORA JURÍDICA, EN DEMANDAS EN CONTRA O QUE ÉSTA INTERPONGA EN LAS DIFERENTES INSTANCIAS JUDICIALES.</t>
  </si>
  <si>
    <t>PRESTAR SERVICIOS PROFESIONALES ESPECIALIZADOS A LA OFICINA ASESORA JURÍDICA EN TEMAS RELACIONADOS CON LA DEFENSA EXTRAJUDICIAL EN QUERELLAS Y TRÁMITES POLICIVOS  Y TODAS AQUELLAS NECESARIAS PARA EL CUMPLIMIENTO DE LAS FUNCIONES ASIGNADAS A LA DEPENDENCIA.</t>
  </si>
  <si>
    <t>PRESTAR SERVICIOS PROFESIONALES PARA EJERCER LA DEFENSA PREJUDICIAL DE LA SECRETARÍA DE EDUCACIÓN DEL DISTRITO EN LOS TÉRMINOS DEL MANDATO CONFERIDO, ANALIZAR Y PRESENTAR FICHAS ANTE COMITÉ DE CONCILIACIÓN Y TODAS AQUELLAS NECESARIAS PARA EL CUMPLIMIENTO DE LAS FUNCIONES ASIGNADAS A LA DEPENDENCIA.</t>
  </si>
  <si>
    <t>PRESTAR SERVICIOS PROFESIONALES ESPECIALIZADOS EN LA OFICINA ASESORA JURÍDICA  EN TEMAS RELACIONADOS CON LA DEFENSA JUDICIAL, TRÁMITES PROCESALES A CARGO DE LA OFICINA ASESORA JURÍDICA   Y TODAS AQUELLAS NECESARIAS PARA EL CUMPLIMIENTO A LAS FUNCIONES ASIGNADAS A LA DEPENDENCIA.</t>
  </si>
  <si>
    <t>PRESTAR SERVICIOS PROFESIONALES A LA OFICINA ASESORA JURÍDICA ADELANTANDO TODAS LAS ACTIVIDADES RELACIONADAS CON EL PROCESO DE COBRO PERSUASIVO  A FAVOR DE LA SECRETARÍA DE EDUCACIÓN DEL DISTRITO Y TODAS AQUELLAS NECESARIAS PARA EL CUMPLIMIENTO DE LAS FUNCIONES ASIGNADAS A LA DEPENDENCIA.</t>
  </si>
  <si>
    <t>PRESTAR SERVICIOS PROFESIONALES PARA LA REPRESENTACIÓN EN LAS ACTUACIONES ADMINISTRATIVAS Y JUDICIALES EN LAS CUALES SEA PARTE LA ENTIDAD Y TODAS AQUELLAS NECESARIAS PARA EL CUMPLIMIENTO DE LAS FUNCIONES ASIGNADAS A LA DEPENDENCIA.</t>
  </si>
  <si>
    <t>PRESTAR SERVICIOS PROFESIONALES A LA OFICINA ASESORA JURÍDICA PARA ANALIZAR Y PRESENTAR FICHAS ANTE COMITÉ DE CONCILIACIÓN, REVISIÓN DE TRÁMITES CONTRACTUALES Y TODAS AQUELLAS NECESARIAS PARA EL CUMPLIMIENTO DE LAS FUNCIONES ASIGNADAS A LA DEPENDENCIA.</t>
  </si>
  <si>
    <t>PRESTAR SERVICIOS PROFESIONALES A LA OFICINA ASESORA JURÍDICA EN ACTIVIDADES DE GESTIÓN ADMINISTRATIVA Y DE SEGUIMIENTO DE LOS PROCESOS A CARGO DE LA OFICINA EN LAS HERRAMIENTAS OFIMÁTICAS Y SISTEMAS DE INFORMACIÓN ESTABLECIDOS PARA TAL FIN Y TODAS AQUELLAS NECESARIAS PARA EL CUMPLIMIENTO DE LAS FUNCIONES ASIGNADAS A LA DEPENDENCIA.</t>
  </si>
  <si>
    <t>PRESTAR SERVICIOS PROFESIONALES A LA OFICINA ASESORA JURÍDICA EN ACTIVIDADES ADMINISTRATIVAS, FINANCIERAS, CONTRACTUALES Y TODAS AQUELLAS NECESARIAS PARA EL CUMPLIMIENTO DE LAS FUNCIONES ASIGNADAS A LA DEPENDENCIA.</t>
  </si>
  <si>
    <t>PRESTAR SERVICIOS PROFESIONALES EN LA OFICINA ASESORA JURÍDICA  EN TEMAS RELACIONADOS CON LA DEFENSA JUDICIAL Y TODAS AQUELLAS NECESARIAS PARA EL CUMPLIMIENTO A LAS FUNCIONES ASIGNADAS A LA DEPENDENCIA.</t>
  </si>
  <si>
    <t>PRESTAR SERVICIOS PROFESIONALES EN EL ANÁLISIS Y SEGUIMIENTO DEL CARGUE DE DATOS DE DISTINTAS BASES QUE LE SEAN ASIGNADAS  A FIN DE  FACILITAR EL  APOYO A LA SUPERVISIÓN A CARGO DE LA JEFE DE LA OFICINA ASESORA JURÍDICA  PARA EL CUMPLIMIENTO DE LAS FUNCIONES ASIGNADAS A LA DEPENDENCIA.</t>
  </si>
  <si>
    <t>PRESTAR SERVICIOS PROFESIONALES ESPECIALIZADOS EN TEMAS RELACIONADOS CON ACTUACIONES JUDICIALES, DICIPLINARIAS Y TODAS AQUELLAS NECESARIAS PARA EL CUMPLIMIENTO DE LAS FUNCIONES ASIGNADAS A LA DEPENDENCIA.</t>
  </si>
  <si>
    <t>PRESTAR SERVICIOS PROFESIONALES ESPECIALIZADOS A LA OFICINA ASESORA JURÍDICA EN LA PROYECCIÓN, REVISIÓN DE ACTOS ADMINISTRATIVOS Y  TODAS AQUELLAS NECESARIAS PARA EL CUMPLIMIENTO DE LAS FUNCIONES ASIGNADAS A LA DEPENDENCIA.</t>
  </si>
  <si>
    <t>PRESTAR SERVICIOS PROFESIONALES PARA GESTIONAR LA PLANEACIÓN, LA COORDINACIÓN Y LA EJECUCIÓN DE LA LOGÍSTICA DE EVENTOS DE LA SECRETARÍA DE EDUCACIÓN DISTRITAL, QUE SE DESARROLLEN EN EL MARCO DE LAS POLÍTICAS INSTITUCIONALES DURANTE LA VIGENCIA FISCAL.</t>
  </si>
  <si>
    <t>PRESTAR SERVICIOS PROFESIONALES PARA GESTIONAR LA PLANEACIÓN, LA COORDINACIÓN Y LA EJECUCIÓN DE LA LOGÍSTICA DE EVENTOS DE LA SECRETARÍA DE EDUCACIÓN DEL DISTRITO, QUE SE DESARROLLEN EN EL MARCO DE LAS POLÍTICAS INSTITUCIONALES DURANTE LA VIGENCIA FISCAL.</t>
  </si>
  <si>
    <t>PRESTAR SERVICIOS PROFESIONALES A LA DIRECCIÓN DE SERVICIOS ADMINISTRATIVOS EN LAS ACTIVIDADES DE GESTIÓN ARCHIVÍSTICA Y DOCUMENTAL EN EL MARCO DE LAS POLÍTICAS DE LA SED.</t>
  </si>
  <si>
    <t>PRESTAR SERVICIOS PROFESIONALES EN LAS ACTIVIDADES JURÍDICAS PRE Y POS CONTRACTUALES DE LOS PROCESOS DE LA DIRECCIÓN DE SERVICIOS ADMINISTRATIVOS Y DEMÁS TRAMITES QUE SE REQUIERAN.</t>
  </si>
  <si>
    <t>PRESTACIÓN DE SERVICIOS DE APOYO A LA GESTIÓN RELACIONADOS CON LAS ACTIVIDADES DE TIPO ADMINISTRATIVO, LOGÍSTICO Y DEMÁS QUE SE REQUIERAN EN LA DIRECCIÓN DE SERVICIOS ADMINISTRATIVOS.</t>
  </si>
  <si>
    <t>PRESTAR LOS  SERVICIOS DE APOYO A LA GESTIÓN RELACIONADOS CON LA LOGÍSTICA DE  EVENTOS DE LA SECRETARÍA DE EDUCACIÓN DEL DISTRITO EN EL MARCO DE LAS POLÍTICAS DEFINIDAS POR LA ENTIDAD EN LOS NIVELES CENTRAL, LOCAL E INSTITUCIONAL.</t>
  </si>
  <si>
    <t>PRESTAR SERVICIOS PROFESIONALES A LA DIRECCIÓN DE SERVICIOS ADMINISTRATIVOS EN LA PLANEACIÓN, ARTICULACIÓN Y EJECUCIÓN DEL MANTENIMIENTO PREVENTIVO Y CORRECTIVO A SEDES ADMINISTRATIVAS EN EL NIVEL CENTRAL Y LOCAL Y EN LAS DEMÁS ACTIVIDADES QUE LE SEAN REQUERIDAS POR LA DIRECCIÓN DE SERVICIOS ADMINISTRATIVOS EN EL MARCO DE LAS POLÍTICAS INSTITUCIONALES.</t>
  </si>
  <si>
    <t>PRESTAR SERVICIOS PROFESIONALES A LA DIRECCIÓN DE SERVICIOS ADMINISTRATIVOS EN EL FORTALECIMIENTO DE LAS ESTRATEGIAS PARA EL CONTROL DE LA SEGURIDAD EN EL NIVEL CENTRAL Y LOCAL DE LA SECRETARIA DE EDUCACIÓN DEL DISTRITO.</t>
  </si>
  <si>
    <t>PRESTAR SERVICIOS PROFESIONALES ESPECIALIZADOS DE CARACTER JURÍDICO EN LA DIRECCIÓN DE INSPECCIÓN Y VIGILANCIA PARA EL EJERCICIO DE LA INSPECCIÓN , VIGILANCIA Y CONTROL DE LAS INSTITUCIONES EDUCATIVAS Y/O DE LAS ENTIDADES SIN ÁNIMO DE LUCRO CON FINES EDUCATIVOS.</t>
  </si>
  <si>
    <t>PRESTAR SERVICIOS PROFESIONALES ESPECIALIZADOS EN LA DIRECCIÓN DE INSPECCIÓN Y VIGILANCIA, EN EL DIRECCIONAMIENTO DE ESTRATEGIAS PARA EL FORTALECIMIENTO, ACTUALIZACIÓN Y SEGUIMIENTO DE LOS DIFERENTES APLICATIVOS TECNOLÓGICOS, QUE EL EJERCICIO DE LA INSPECCIÓN, VIGILANCIA Y CONTROL DE LAS INSTITUCIONES EDUCATIVAS Y DE LAS ENTIDADES SIN ÁNIMO DE LUCRO CON FINES EDUCATIVOS SE REQUIERAN.</t>
  </si>
  <si>
    <t xml:space="preserve">PRESTAR LOS SERVICIOS PROFESIONALES DE ABOGADO Y SOPORTE ASISTENCIAL A LA OFICINA DE CONTROL DISCIPLINARIO DE LA SECRETARIA DE EDUCACIÓN DISTRITAL CON EL FIN DE APOYAR A LA PROYECCIÓN DE DECISIONES DE FONDO Y TRAMITE , PRACTICA DE PRUEBAS EN LOS PROCESOS DISCIPLINARIOS ADELANTADOS CONTRA LOS SERVIDORES Y EX SERVIDORES PÚBLICOS DE LA ENTIDAD, DE IGUAL FORMA CONTRIBUIR CON EL MEJORAMIENTO DE LA GESTIÓN DOCUMENTAL Y ARCHIVO DE LA OFICINA DE CONTROL DISCIPLINARIO DE LA SECRETARIA DE EDUCACIÓN DISTRITAL. </t>
  </si>
  <si>
    <t xml:space="preserve">PRESTAR LOS SERVICIOS PROFESIONALES DE ABOGADO Y SOPORTE ASISTENCIAL A LA OFICINA DE CONTROL DISCIPLINARIO DE LA SECRETARIA DE EDUCACIÓN DISTRITAL CON EL FIN DE APOYAR A LA PROYECCIÓN DE DECISIONES DE FONDO Y TRAMITE, PRACTICA DE PRUEBAS EN LOS PROCESOS DISCIPLINARIOS ADELANTADOS CONTRA LOS SERVIDORES Y EX SERVIDORES PÚBLICOS DE LA ENTIDAD, DE IGUAL FORMA CONTRIBUIR CON EL MEJORAMIENTO DE LA GESTIÓN DOCUMENTAL Y ARCHIVO DE LA OFICINA DE CONTROL DISCIPLINARIO DE LA SECRETARIA DE EDUCACIÓN DISTRITAL. </t>
  </si>
  <si>
    <t>898-131</t>
  </si>
  <si>
    <t>898-438</t>
  </si>
  <si>
    <t>898-440</t>
  </si>
  <si>
    <t xml:space="preserve">Prestación de servicios profesionales de un Ingeniero de Sistemas que apoye el análisis y levantamiento de requerimientos financieros, manejo del ERP y sistemas de información contables, tesorería y de presupuesto.  </t>
  </si>
  <si>
    <t>Prestación de servicios técnico operativos para el control de embargos, pagos a terceros y cesión de derechos económicos y contratos</t>
  </si>
  <si>
    <t>Prestación de servicios técnicos para el manejo de archivo y gestión documental</t>
  </si>
  <si>
    <t xml:space="preserve">53101600;53101900, 53111600 </t>
  </si>
  <si>
    <t>Prestación de servicios profesionales de apoyo jurídico en el proceso de negociación de los pliegos de solicitudes presentados por las organizaciones sindicales presentes en la SED y en la implementación de los acuerdos derivados de la negociación, así como en los demás asuntos jurídicos de talento humano y de contratación propios de la Subsecretaría de Gestión Institucional</t>
  </si>
  <si>
    <t>Prestar servicios de apoyo profesional a la Subsecretaría de Gestión Institucional en la atención, trámite y redireccionamiento de las solicitudes y requerimientos de las Direcciones Locales de Educación e Instituciones Educativas en los temas relacionados con Talento Humano, personal y seguridad y salud en el trabajo, en armonía con las dependencias de la Subsecretaría de Gestión Institucional que tienen a su cargo estas funciones.</t>
  </si>
  <si>
    <t xml:space="preserve">Prestación de servicios profesionales en la preparación, análisis, elaboración de respuestas a entes de control interno y externo, así como en el seguimiento a las diferentes auditorias, visitas administrativas  y requerimientos que estos efectúen, y en los demás asuntos de tipo jurídico que tramite, gestione o conozca la Subsecretaría de Gestión Institucional
</t>
  </si>
  <si>
    <t>Prestación de servicios profesionales para coordinar, conceptuar y gestionar los asuntos jurídicos propios de la Subsecretaria de Gestión Institucional de la Secretaría de Educación del Distrito.</t>
  </si>
  <si>
    <t>Prestar apoyo profesional para realizar el monitoreo, análisis de información y seguimiento de procesos, proyectos y asuntos estratégicos de la Subsecretaria de Gestión Institucional en el marco del Plan de Desarrollo y del Plan Sectorial. Proponer estrategias y acciones en el mejoramiento de procesos y procedimientos para la gestión administrativa de la Subsecretaria de Gestión Institucional.</t>
  </si>
  <si>
    <t>Prestar servicios profesionales especializados para el análisis y seguimiento a proyectos, metas, ejecución presupuestal de la Subsecretaria de Gestión Institucional, y otros temas estratégicos de la Entidad, en coordinación con las diferentes áreas de la Secretaría de Educación Distrital</t>
  </si>
  <si>
    <t>Prestar servicios profesionales de carácter jurídico en el apoyo a la elaboración, revisión, análisis y seguimiento de documentos y procesos propios de la gestión administrativa de competencia de la Subsecretaría de Gestión Institucional.</t>
  </si>
  <si>
    <t xml:space="preserve">Prestación de servicios profesionales especializados para brindar asesoría jurídica externa a la Subsecretaria de Gestión Institucional en materia de derecho laboral y apoyar la gestión administrativa en los asuntos sometidos a su consideración o respecto de los que se le solicite su evaluación y concepto, brindando la orientación jurídica requerida.
</t>
  </si>
  <si>
    <t>Prestar los servicios profesionales especializados a la Dirección de Talento Humano, en el desarrollo del proceso de gestión de riesgos, amenazas y gestión ambiental, conforme a los Estándares Mínimos señalados en la Resolución 1111 de 2017, Decreto Único Reglamentario 1072 de 2015, Decreto 1655 de 2015 y demás normas vigentes concordantes.</t>
  </si>
  <si>
    <t>Prestar servicios profesionales de abogado especializado a la Dirección de Talento Humano de la SED, para apoyar, tramitar y resolver los asuntos jurídicos propios del área.</t>
  </si>
  <si>
    <t>Prestar servicios profesionales a la Dirección de Talento Humano, en el desarrollo de cada una de las fases establecidas para la adecuación y transición del Sistema de Gestión de Seguridad y Salud en el Trabajo (SG SST), con los Estándares Mínimos señalados en la Resolución 1111 de 2017, Decreto Único Reglamentario 1072 de 2015, Decreto 1655 de 2015 y demás normas vigentes concordantes.</t>
  </si>
  <si>
    <t>Prestar servicios profesionales a la Dirección de Talento Humano, en el desarrollo de cada una de las fases establecidas para la adecuación y transición del Sistema de Gestión de Seguridad y Salud en el Trabajo (SG SST), con los Estándares Mínimos señalados en la Resolución 1111 de 2017, Decreto Único Reglamentario 1072 de 2015 y demás normas vigentes concordantes.</t>
  </si>
  <si>
    <t>Brindar apoyo profesional a la Dirección de Talento Humano de la SED, en la planeación, formulación ejecución y seguimiento de las actividades propias del Plan de Desarrollo Integral del Talento Humano de la SED.</t>
  </si>
  <si>
    <t>Prestar apoyo profesional en la Dirección de Talento Humano de la SED, con el fin de planear, formular y ejecutar las actividades del Plan de Desarrollo Integral del Talento Humano de la SED.</t>
  </si>
  <si>
    <t>Prestar servicios profesionales a la Dirección de Talento Humano, en el desarrollo de cada una de las fases establecidas para la adecuación y transición del Sistema de Gestión de Seguridad y Salud en el Trabajo (SG SST), con los Estándares Mínimos señalados en la Resolución 1111 de 2017, Decreto Único Reglamentario 1072. de 2015, Decreto 1655 de 2015.</t>
  </si>
  <si>
    <t>Prestar servicios de apoyo administrativo en la Dirección de Talento Humano en todos los procesos relacionados con la gestión documental, numeración, control y custodia en los actos administrativos proferidos por el Director (a) de Talento Humano.</t>
  </si>
  <si>
    <t>Prestar servicios de apoyo a la gestión a la Dirección de Talento Humano, en el desarrollo de las actividades administrativas del área, y las que se establezcan para la adecuación y transición del Sistema de Gestión de Seguridad y Salud en el Trabajo (SG SST).</t>
  </si>
  <si>
    <t>Prestar servicios profesionales a la Dirección de Talento Humano en psicología clínica para el desarrollo de las actividades de vigilancia epidemiológica en materia de exposición al riesgo psicosocial en el componente de medicina preventiva y del trabajo, y apoyar la realización de las fases establecidas para la adecuación y transición del Sistema de Gestión de Seguridad y Salud en el Trabajo (SG SST), con los Estándares Mínimos señalados en la Resolución 1111 de 2017, Decreto Único Reglamentario 1072 de 2015, Decreto 1655 de 2015 y demás normas vigentes concordantes.</t>
  </si>
  <si>
    <t>Prestar servicios profesionales a la Dirección de Talento Humano de la SED, en el desarrollo de las actividades que deban adelantarse en relación con la armonización del Proceso Gestión del Talento Humano.</t>
  </si>
  <si>
    <t>Apoyo técnico a la Dirección de Talento Humano para el cumplimiento de las competencias y objetivos generales, en lo que se refiere al trámite de certificaciones laborales, dando cumplimiento a los términos legales establecidos y a los criterios de calidad y cantidad exigidos por el supervisor del contrato.</t>
  </si>
  <si>
    <t>Prestar apoyo técnico a la Dirección de Talento Humano, en el desarrollo de cada una de las fases establecidas para la adecuación y transición del sistema de gestión de seguridad y salud en el trabajo (SG SST), con los estándares mínimos señalados en la Resolución 1111 de 2017, Decreto Único Reglamentario 1072 de 2015, Decreto 1655 de 2015 y demás normas vigentes concordantes.</t>
  </si>
  <si>
    <t>Brindar apoyo profesional a la Dirección de Talento Humano, en el trámite y sustanciación de las solicitudes prestacionales presentadas por los docentes de la Secretaría de Educación de Bogotá y sus beneficiarios, así como en las gestiones que deriven de él, dando cumplimiento a los términos legales establecidos.</t>
  </si>
  <si>
    <t>Brindar apoyo profesional a la Dirección de Talento Humano, en las estrategias de mejoramiento, manejo y control de la información, seguimiento de indicadores de gestión, presentación de informes, diseño y planificación de metodologías y procesos de trabajo, facilitando el desarrollo y ejecución de las actividades concernientes al trámite de prestaciones sociales solicitadas por los docentes de la Secretaría de Educación de Bogotá y sus beneficiarios.</t>
  </si>
  <si>
    <t>Brindar apoyo profesional a la Dirección de Talento Humano, en el trámite, sustanciación y revisión de las solicitudes prestacionales presentadas por los docentes de la Secretaría de Educación de Bogotá y sus beneficiarios, así como en la elaboración de conceptos jurídicos y respuestas a los requerimientos que le sean asignados, dando cumplimiento a los términos legales establecidos.</t>
  </si>
  <si>
    <t>Brindar apoyo profesional a la Dirección de Talento Humano, en el trámite, sustanciación y seguimiento de los requerimientos judiciales referentes a los trámites prestacionales presentados por los docentes de la Secretaría de Educación de Bogotá y sus beneficiarios, así como en las gestiones que se deriven de él, dando cumplimiento a los términos legales establecidos.</t>
  </si>
  <si>
    <t>Brindar apoyo profesional a la Dirección de Talento Humano, en el trámite, sustanciación y revisión de las solicitudes prestacionales presentadas por los docentes de la Secretaría de Educación de Bogotá y sus beneficiarios, así como en las gestiones que se deriven de él, dando cumplimiento a los términos legales establecidos.</t>
  </si>
  <si>
    <t>Brindar apoyo profesional a la Dirección de Talento Humano, en el proceso de revisión, liquidación y remisión de los recobros de incapacidades de los docentes de la secretaria de educación de Bogotá, así como los demás requerimientos que le sean asignados.</t>
  </si>
  <si>
    <t>Brindar apoyo profesional a la Dirección de Talento Humano, en el trámite y elaboración del cálculo actuarial de bonos pensionales, cuotas partes pensionales y traslado de aportes, así como en la atención de las solicitudes prestacionales presentadas por los docentes de la Secretaría de Educación de Bogotá y sus beneficiarios, dando cumplimiento a los términos legales establecidos.</t>
  </si>
  <si>
    <t>Brindar apoyo asistencial a la Dirección de Talento Humano, en el manejo documental y de información concerniente al trámite de las solicitudes de reconocimiento de prestaciones sociales, solicitadas por los docentes de la Secretaría de Educación de Bogotá y sus beneficiarios dando cumplimiento a los términos legales establecidos.</t>
  </si>
  <si>
    <t>Apoyar a la Dirección de Talento Humano, en el trámite y respuesta de los derechos de petición presentados por los docentes de la Secretaría de Educación de Bogotá y sus beneficiarios, así como en la atención de reclamaciones y requerimientos Internos y Externos, dando cumplimiento a los términos legales establecidos y a los criterios de calidad y cantidad exigidos por el Supervisor del Contrato.</t>
  </si>
  <si>
    <t>Apoyar a la Dirección de Talento Humano, en la radicación de las respuestas de las acciones de tutela ante los despachos judiciales, así como en la actualización de las bases de datos y aplicativos establecidos, y en el manejo del archivo generado en el trámite de las mismas.</t>
  </si>
  <si>
    <t>Brindar Apoyo administrativo a la Dirección de Talento Humano, en la asignación, control y seguimiento de los derechos de petición y manejo de correspondencia, dando cumplimiento a los términos legales establecidos.</t>
  </si>
  <si>
    <t>Apoyar a la Dirección de Talento Humano en el trámite de recobro de incapacidades ante la Fiduprevisora, actualización de sistemas de información y demás requerimientos que se le se han asignados. </t>
  </si>
  <si>
    <t>Prestar servicios profesionales a la oficina de personal en el ejercicio jurídico que se requiere en los diferentes trámites de la oficina.</t>
  </si>
  <si>
    <t>Prestar servicios profesionales a la oficina de personal en el ejercicio jurídico  que se requiere en los diferentes trámites de la oficina.</t>
  </si>
  <si>
    <t>Prestar servicios profesionales especializados a la Oficina de personal orientando jurídicamente los diferentes actos administrativos y trámites de personal docente y administrativo.</t>
  </si>
  <si>
    <t>Prestar servicios profesionales especializados a la Oficina de personal ante los diferentes requerimientos externos  e internos, así como gestionar  los procesos de mejoramiento que se realicen .</t>
  </si>
  <si>
    <t>Prestar servicios de apoyo a la oficina de personal en lo referente a la gestión de archivo.</t>
  </si>
  <si>
    <t>Prestar servicios profesionales en la Oficina de personal frente a los requerimientos del aplicativo humano.</t>
  </si>
  <si>
    <t xml:space="preserve">Prestar servicios profesionales a la oficina de personal en todo lo relacionado con las bases de datos que se manejan en la oficina. </t>
  </si>
  <si>
    <t>Prestar servicios profesionales a la Oficina de personal para gestionar las diferentes novedades de personal administrativo.</t>
  </si>
  <si>
    <t>Prestar servicios profesionales a la Oficina de Personal de la SED, en todas las actividades relacionadas con la evaluación de desempeño del personal administrativo de la entidad</t>
  </si>
  <si>
    <t>Prestar servicios profesionales a la Oficina de personal en la proyección de actos administrativos y respuestas relacionadas con la vinculación docente.</t>
  </si>
  <si>
    <t>Prestar servicios profesionales a la Oficina de personal en el manejo y registro de información de las vinculaciones de personal docente.</t>
  </si>
  <si>
    <t>Prestar servicios profesionales a la Oficina de personal en la elaboración de actos administrativos de las diferentes novedades de personal docente.</t>
  </si>
  <si>
    <t>Prestar servicios de apoyo a la gestión en la oficina de personal en lo referente en la consolidación de documentación a remitir al fondo prestacional</t>
  </si>
  <si>
    <t>Prestar servicios profesionales a la Oficina de Personal para apoyar la gestión y tramite de todas las novedades administrativas de personal docente y administrativo de la entidad.</t>
  </si>
  <si>
    <t xml:space="preserve">Prestar servicios profesionales especializados a la Oficina de Personal encaminados al fortalecimiento de los aspectos jurídicos  y legales que se presenten en desarrollo de la Gestión, así como la revisión y ajuste de las actuaciones procesales y sustanciales a que haya lugar.  </t>
  </si>
  <si>
    <t>Prestar servicios profesionales a la Oficina de personal para apoyar la gestión que se requiera frente al manejo del sistema humano</t>
  </si>
  <si>
    <t>Prestar los servico profesionales para la organizaciòn y control de la planta de personal Administrativo de la Secretaría de Educación del Distrito</t>
  </si>
  <si>
    <t>Prestar los servicios profesionales, por sus propios medios con plena autonomía e independencia, en la dirección de contratación, en el trámite de los procesos precontractuales, contractuales y postcontractuales que se adelanten por parte de los fondos de servicios educativos en la plataforma secop II.</t>
  </si>
  <si>
    <t>PRESTAR LOS SERVICIOS DE APOYO A LA GESTIÓN, POR SUS PROPIOS MEDIOS CON PLENA AUTONOMÍA  E INDEPENDENCIA, EN LA DIRECCIÓN DE CONTRATACIÓN Y SUS OFICINAS, EN  LA REALIZACIÓN DE LAS ACTIVIDADES ADMINISTRATIVAS RESULTANTES DE LOS PROCESOS PRECONTRACTUALES, CONTRACTUALES Y POSTCONTRACTUALES, QUE SE ADELANTEN POR PARTE DE LA SED.</t>
  </si>
  <si>
    <t>PRESTAR LOS SERVICIOS PROFESIONALES, POR SUS PROPIOS MEDIOS CON PLENA AUTONOMÍA E INDEPENDENCIA, EN LA DIRECCIÓN DE CONTRATACIÓN Y SUS OFICINAS, EN EL TRÁMITE DE LOS PROCESOS PRECONTRACTUALES, CONTRACTUALES Y POSTCONTRACTUALES QUE SE ADELANTEN POR PARTE DE LA SED.</t>
  </si>
  <si>
    <t>PRESTAR LOS SERVICIOS PROFESIONALES, POR SUS PROPIOS MEDIOS CON PLENA AUTONOMÍA E INDEPENDENCIA, EN LA DIRECCIÓN DE CONTRATACIÓN Y SUS OFICINAS, APOYANDO LOS PROCESOS PRECONTRACTUALES, CONTRACTUALES Y POSTCONTRACTUALES QUE SE ADELANTEN POR PARTE DE LA SED.</t>
  </si>
  <si>
    <t>PRESTAR LOS SERVICIOS PROFESIONALES, POR SUS PROPIOS MEDIOS CON PLENA AUTONOMÍA E INDEPENDENCIA, EN LA DIRECCIÓN DE CONTRATACIÓN, EN EL TRÁMITE DE LOS PROCESOS PRECONTRACTUALES, CONTRACTUALES Y POSCONTRACTUALES QUE SE ADELANTEN POR PARTE DE LOS FONDOS DE SERVICIOS EDUCATIVOS EN LA PLATAFORMA SECOP II.</t>
  </si>
  <si>
    <t>PRESTAR LOS SERVICIOS PROFESIONALES, POR SUS PROPIOS MEDIOS CON PLENA AUTONOMÍA E INDEPENDENCIA, EN LA DIRECCIÓN DE CONTRATACIÓN Y SUS OFICINAS, APOYANDO LAS DIFERENTES RESPUESTAS  A  INFORMES</t>
  </si>
  <si>
    <t>Prestar los servicios profesionales a la Dirección  de Contratación en la revisión, consolidación, actualización, y publicación del Plan Anual de Adquisiciones de la Secretaría de Educación del Distrito, así como en la elaboración de informes.</t>
  </si>
  <si>
    <t>Prestar los servicios profesionales especializados en temas contractuales, especialmente en la estructuración de convenios de regímenes especiales, con énfais en la revisión de los textos normativos y procedimientos relacionados con la gestión contractual de la Entidad.</t>
  </si>
  <si>
    <t>Prestar los servicios profesionales y apoyar a la Dirección de Contratación en el trámite de los procesos precontractuales y contractuales que se adelanten por parte de la SED.</t>
  </si>
  <si>
    <t>Prestar los servicios profesionales y apoyar a la Dirección de contratación en el trámite de los procesos precontractuales y contractuales que se adelanten por parte de la SED, así como en la elaboración de conceptos e informes.</t>
  </si>
  <si>
    <t>Prestar los servicios profesionales y apoyar a la Dirección de contratación en el trámite de los procesos precontractuales y contractuales que se adelanten por parte de la SED, así como en la estructuración, modificación y revisión de los componentes financieros de los procesos de contratación que se adelanten por la SED</t>
  </si>
  <si>
    <t>PRESTAR LOS SERVICIOS DE APOYO A LA GESTIÓN, POR SUS PROPIOS MEDIOS CON PLENA AUTONOMÍA E INDEPENDENCIA, EN LA DIRECCIÓN DE CONTRATACIÓN Y SUS OFICINAS, APOYANDO LOS PROCESOS PRECONTRACTUALES, CONTRACTUALES Y POSTCONTRACTUALES QUE SE ADELANTEN POR PARTE DE LA SED.</t>
  </si>
  <si>
    <t>Prestar los servicios profesionales de apoyo a la Dirección de contratación en el trámite de los procesos precontractuales y contractuales que se adelanten por la SED, así como en la elaboración de conceptos e informes</t>
  </si>
  <si>
    <t>Prestar los servicios profesionales y apoyar a la Dirección de contratación en el trámite de los procesos precontractuales y contractuales que se adelanten por parte de la SED, así como en la preparación de informes</t>
  </si>
  <si>
    <t>prestar los servicios de apoyo a la gestión, por sus propios medios con plena autonomía  e independencia, en la dirección de contratación y sus oficinas, en  la realización de las actividades administrativas resultantes de los procesos precontractuales, contractuales y postcontractuales, que se adelanten por parte de la SED</t>
  </si>
  <si>
    <t>Prestar servicios profesionales especializados a la Dirección de Contratación de la Secretaría de Educación del Distrito, en el desarrollo, seguimiento y mejoramiento del proceso de Gestión Contractual.</t>
  </si>
  <si>
    <t>Prestar los servicios profesionales, por sus propios medios con plena autonomía e independencia, en la dirección de contratación, en el trámite de los procesos precontractuales, contractuales y postcontractuales que se adelanten por parte de los fondos de servicios educativos en la plataforma secop II</t>
  </si>
  <si>
    <t>PRESTACIÓN DE SERVICIOS PROFESIONALES PARA APOYAR LA GESTIÓN Y SEGUIMIENTO DE LOS DIFERENTES REQUERIMIENTOS FORMULADOS AL DESPACHO DE LA SECRETARIA DE EDUCACIÓN, ASÍ COMO LA COORDINACIÓN Y SEGUIMIENTO A COMPROMISOS INTERNOS Y EXTERNOS DE LA SECRETARIA</t>
  </si>
  <si>
    <t>PRESTAR SERVICIOS DE APOYO A LA GESTIÓN AL DESPACHO DE LA SECRETARÍA, EN LOS TEMAS RELACIONADOS CON LA GESTIÓN ADMINISTRATIVA RESULTADO DE LOS PROCESOS QUE SE DERIVAN EN EL MARCO DE SU COMPETENCIA</t>
  </si>
  <si>
    <t xml:space="preserve">PRESTAR APOYO PROFESIONAL ESPECIALIZADO A LOS FONDOS DE SERVICIOS EDUCATIVOS PARA PLANIFICAR, COORDINAR, HACER SEGUIMIENTO Y MONITOREO A LOS FONDOS DE SERVICIOS EDUCATIVOS -FSE- DE LOS COLEGIOS OFICIALES EN LOS PROCESOS PRESUPUESTALES, CONTABLES Y DE TESORERÍA, CONFORME A LA NORMATIVIDAD NACIONAL Y DISTRITAL QUE APLIQUE AL SECTOR DE EDUCACIÓN Y REGULE LOS FSE; ARTICULANDO ESTA LABOR CON LA DIRECCIÓN GENERAL DE EDUCACIÓN Y COLEGIOS DISTRITALES. </t>
  </si>
  <si>
    <t>PRESTAR APOYO PROFESIONAL A LOS FONDOS DE SERVICIOS EDUCATIVOS -FSE- DE LOS COLEGIOS OFICIALES EN LA PLANEACIÓN, MONITOREO Y SEGUIMIENTO A LOS PROCESOS PRESUPUESTALES, CONTABLES Y DE TESORERÍA, ARTICULANDO ESTA LABOR CON EL NIVEL CENTRAL Y LAS DIRECCIONES LOCALES DE EDUCACIÓN.</t>
  </si>
  <si>
    <t xml:space="preserve">PRESTAR APOYO A LA OFICINA DE PRESUPUESTO EN ACTIVIDADES ADMINISTRATIVAS Y A LOS FONDOS DE SERVICIOS EDUCATIVOS DE LOS COLEGIOS OFICIALES EN LA PLANEACIÓN, MONITOREO Y SEGUIMIENTO DE LOS PROCESOS PRESUPUESTALES, CONTABLES Y DE TESORERÍA. </t>
  </si>
  <si>
    <t xml:space="preserve">PRESTAR APOYO ASISTENCIA A LAS ACTIVIDADES RECURRENTES DE LA OFICINA DE PRESUPUESTO PARA EL PROCESAMIENTO DE LA INFORMACIÓN EN LOS APLICATIVOS PRESUPUESTALES DE LA ENTIDAD, EN ESPECIAL LA ELABORACIÓN DE CERTIFICADOS DE DISPONIBILIDAD Y REGISTROS PRESUPUESTALES. </t>
  </si>
  <si>
    <t xml:space="preserve">PRESTAR APOYO PROFESIONAL A LA GESTIÓN DE LA DIRECCIÓN FINANCIERA – OFICINA DE PRESUPUESTO, EN LA GENERACIÓN DE CONTROLES, VALIDACIÓN Y ANÁLISIS DE LA INFORMACIÓN PRESUPUESTAL DE LA SED, ASÍ COMO EL APOYO EN EL SEGUIMIENTO A LA EJECUCIÓN PRESUPUESTAL DE LAS SUBSECRETARIAS DE LA ENTIDAD. </t>
  </si>
  <si>
    <t xml:space="preserve">PRESTAR APOYO PROFESIONAL A LA DIRECCIÓN FINANCIERA – OFICINA DE PRESUPUESTO DE LA SECRETARÍA DE EDUCACIÓN DEL DISTRITO CAPITAL, EN LA GESTIÓN OPORTUNA, PREPARACIÓN Y DESARROLLO EN LOS TEMAS DE CALIDAD, MODERNIZACIÓN Y OPTIMIZACIÓN DE LOS PROCESOS DE LA OFICINA, ASÍ COMO EL APOYO EN EL SEGUIMIENTO A LA EJECUCIÓN PRESUPUESTAL DE LAS SUBSECRETARIAS DE LA ENTIDAD. </t>
  </si>
  <si>
    <t>PRESTAR SERVICIOS PROFESIONALES ESPECIALIZADOS A LA GESTIÓN DE LA OFICINA DE ESCALAFÓN DOCENTE CON EL FIN PROPONER, COORDINAR Y REALIZAR LAS ACTIVIDADES PARA LA PRESENTACIÓN Y DEFINICIÓN DE AJUSTES PERTINENTES DEL ESTUDIO DE MODERNIZACIÓN DE LA SED; ASÍ COMO LA IMPLEMENTACIÓN DEL MODELO DE OPERACIÓN POR PROCESOS Y MEJORAS ORGANIZACIONALES AL INTERIOR DE LA OFICINA.</t>
  </si>
  <si>
    <t>PRESTAR APOYO PROFESIONAL ESPECIALIZADO A LA OFICINA DE ESCALAFÓN DOCENTE DE LA SECRETARIA DE EDUCACIÓN DISTRITAL EN LA PLANEACIÓN, GESTIÓN E IMPLEMENTACIÓN DE PROCESOS EN LOS TEMAS RELACIONADOS CON EL ESCALAFÓN NACIONAL DOCENTE Y ESCALAFÓN DOCENTE OFICIAL.</t>
  </si>
  <si>
    <t>APOYAR PROFESIONALMENTE LA GESTIÓN DE LA OFICINA DE ESCALAFÓN DOCENTE, EN LA PROYECCIÓN DE ACTOS ADMINISTRATIVOS RELACIONADOS CON INSCRIPCIÓN Y ASCENSO EN EL ESCALAFÓN NACIONAL DOCENTE E INSCRIPCIÓN, ACTUALIZACIÓN, REUBICACIONES, ASCENSOS Y NEGACIONES EN EL ESCALAFÓN DOCENTE OFICIAL.</t>
  </si>
  <si>
    <t xml:space="preserve"> </t>
  </si>
  <si>
    <t>PRESTAR SERVICIOS PROFESIONALES A LA OFICINA DE ESCALAFÓN DOCENTE, PARA LA REALIZACIÓN DE LOS TRÁMITES DE RECONOCIMIENTO LEGAL DEL ESCALAFÓN A LOS DOCENTES Y DIRECTIVOS DOCENTES DE LOS ESTABLECIMIENTOS EDUCATIVOS OFICIALES Y PRIVADOS.</t>
  </si>
  <si>
    <t>PRESTAR SERVICIOS PROFESIONALES A LA GESTIÓN DE LA OFICINA DE ESCALAFÓN DOCENTE PARA LA REALIZACIÓN DEL TRÁMITE DE RECONOCIMIENTO SALARIAL POR POSGRADO A LOS DOCENTES Y DIRECTIVOS DOCENTES OFICIALES QUE PRESTAN SUS SERVICIOS A LA SED, ASÍ COMO EN EL CONTROL Y SEGUIMIENTO AL PROCESO DE NOTIFICACIONES DE ACTOS ADMINISTRATIVOS Y DEL PROCESO DE REPORTE DE NOVEDADES.</t>
  </si>
  <si>
    <t>PRESTAR SERVICIOS PROFESIONALES A LA GESTIÓN DE LA OFICINA DE ESCALAFÓN DOCENTE CON EL FIN DE PLANEAR, ORGANIZAR Y EJECUTAR LAS ACTIVIDADES RELACIONADAS CON LA GESTIÓN DOCUMENTAL A CARGO DE LA DEPENDENCIA, TENIENDO EN CUENTA LA NORMATIVIDAD VIGENTE, LOS LINEAMIENTOS Y PROCEDIMIENTOS EXPEDIDOS POR LA SED.</t>
  </si>
  <si>
    <t>PRESTAR SERVICIOS DE APOYO ADMINISTRATIVO A LA OFICINA DE ESCALAFÓN DOCENTE DE LA SECRETARIA DE EDUCACIÓN DISTRITAL EN LA ACTUALIZACIÓN DEL REGISTRO PÚBLICO DE CARRERA, LOS APLICATIVOS Y CON LAS BASES DE DATOS DE LA OFICINA.</t>
  </si>
  <si>
    <t>1005-1</t>
  </si>
  <si>
    <t>Prestar servicios profesionales en la orientación y seguimiento a los procesos de educación ambiental a los colegios oficiales del D.C, en el marco de los proyectos a cargo de la Dirección de Educación Preescolar y Básica, con especial énfasis en el Proyecto 1005 “Fortalecimiento curricular para el desarrollo de aprendizajes a lo largo de la vida”.</t>
  </si>
  <si>
    <t>CARLOS ALBERTO REVERÓN PEÑA</t>
  </si>
  <si>
    <t>SUBSECRETARIA DE CALIDAD Y PERTINENCIA</t>
  </si>
  <si>
    <t>PATRICIA CASTAÑEDA PAZ</t>
  </si>
  <si>
    <t>DIRECCIÓN DE EDUCACIÓN PREESCOLAR Y BÁSICA</t>
  </si>
  <si>
    <t>NELSÓN GIOVANNI PARRA ARAUJO</t>
  </si>
  <si>
    <t>3241000 - 4005</t>
  </si>
  <si>
    <t>NPARRA@EDUCACIONBOGOTA.GOV.CO</t>
  </si>
  <si>
    <t>1005-2</t>
  </si>
  <si>
    <t>Prestar servicios profesionales en los procesos de acompañamiento, orientación y seguimiento pedagógico que se encuentran en el marco de los proyectos de la Dirección de Educación Preescolar y Básica, con especial enfásis en el Proyecto 1005 “Fortalecimiento curricular para el desarrollo de aprendizajes a lo largo de la vida”.</t>
  </si>
  <si>
    <t>1005-3</t>
  </si>
  <si>
    <t>Prestar servicios profesionales especializados para apoyar el análisis del seguimiento a la ejecución del plan de acción, metas, e instrumentos estratégicos que se encuentran en el marco del Proyecto 1005 “Fortalecimiento curricular para el desarrollo de aprendizajes a lo largo de la vida”, así como a las demás apuestas que de manera integral se lideran desde la Dirección de Educación Preescolar y Básica.</t>
  </si>
  <si>
    <t>1005-4</t>
  </si>
  <si>
    <t>Prestar servicios profesionales en la implementación, para la gestión y realización de estrategias de comunicación, acciones pedagógicas, fomento y movilización social de los proyectos a cargo de la Dirección de Educación Preescolar y Básica,  especialmente en relación con el Proyecto 1005 “Fortalecimiento curricular para el desarrollo de aprendizajes a lo largo de la vida.”</t>
  </si>
  <si>
    <t>1005-5</t>
  </si>
  <si>
    <t>Prestar servicios profesionales para apoyar las acciones de acompañamiento a los procesos de lectura, escritura y oralidad enmarcados en el Proyecto 1005 “Fortalecimiento curricular para el desarrollo de aprendizajes a lo largo de la vida” de la Dirección de Educacción Preescolar y Básica.</t>
  </si>
  <si>
    <t>1005-6</t>
  </si>
  <si>
    <t>Prestar servicios profesionales especializados para apoyar la implementación de las diferentes actividades, procesos y/o estrategias que se desarrollan en el marco de los proyectos pertenecientes a la Subsecretaría de Calidad y Pertinencia, en especial del Proyecto 1005
“Fortalecimiento curricular para el desarrollo de aprendizajes a lo largo de la vida.”</t>
  </si>
  <si>
    <t>1005-7</t>
  </si>
  <si>
    <t>1005-8</t>
  </si>
  <si>
    <t xml:space="preserve">Prestar servicios profesionales para apoyar los procesos y estrategias pedagógicas que se encuentran en el marco del Proyecto 1005
“Fortalecimiento curricular para el desarrollo de aprendizajes a lo largo de la vida.”
</t>
  </si>
  <si>
    <t>1005-9</t>
  </si>
  <si>
    <t>Prestar servicios profesionales especializados para apoyar los procesos de contratación, administrativos y financieros de los convenio y contratos que se encuentran en el marco del Proyecto 1005 “Fortalecimiento curricular para el desarrollo de aprendizajes a lo largo de la vida” de la Dirección de Educación Preescolar y Básica.</t>
  </si>
  <si>
    <t>1005-10</t>
  </si>
  <si>
    <t>Prestar servicios profesionales a la Subsecretaría de Calidad y Pertinencia en los procesos de apoyo y acompañamiento a las Direcciones Locales de Educación y en la gestión territorial de la calidad educativa, en especial la articulación de las distintas instancias para la implementación de las acciones de mejoramiento de la calidad educativa que tiene la Subsecretaría en el marco del Proyecto 1005 “Fortalecimiento curricular para el desarrollo de aprendizajes a lo largo de la vida", de la Dirección de Educación Preescolar y Básica.</t>
  </si>
  <si>
    <t>1005-11</t>
  </si>
  <si>
    <t>Prestar servicios profesionales para apoyar las actividades y procesos relacionadas con la organización, ordenación, clasificación, selección natural, foliación, digitación y transferencias de la documentación que se requieren en el marco del proyecto 1005 "Fortalecimiento curricular para el desarrollo de aprendizajes a lo largo de la vida” y de la  Dirección de Educación Preescolar y Básica.</t>
  </si>
  <si>
    <t>1005-12</t>
  </si>
  <si>
    <t>Prestar servicios profesionales para coordinar y hacer acompañamiento a los lineamientos y estrategias a nivel pedagógico y de organización escolar en el marco de los proyectos de la Dirección de Educación Preescolar y Básica,  especialmente en relación con el Proyecto 1005 “Fortalecimiento curricular para el desarrollo de aprendizajes a lo largo de la vida.”</t>
  </si>
  <si>
    <t>1005-13</t>
  </si>
  <si>
    <t>1005-14</t>
  </si>
  <si>
    <t>Prestar servicios profesionales para apoyar la gestión operativa, documental y de correspondencia, en el marco del Proyecto 1005 “Fortalecimiento curricular para el desarrollo de aprendizajes a lo largo de la vida", de la Dirección de Educación Preescolar y Básica.</t>
  </si>
  <si>
    <t>1005-15</t>
  </si>
  <si>
    <t>Prestar servicios profesionales especializados para el desarrollo y seguimiento de actividades, procesos y estrategias de los asuntos de la Subsecretaría de Calidad y Pertinencia, conforme al Proyecto 1005 “Fortalecimiento curricular para el desarrollo de aprendizajes a lo largo de la vida", de la Dirección de Educación Preescolar y Básica.</t>
  </si>
  <si>
    <t>1005-16</t>
  </si>
  <si>
    <t>Prestar servicios profesionales para apoyar los procesos jurídicos desarrollados, en la ejecución del Proyecto 1005 “Fortalecimiento curricular para el desarrollo de aprendizajes a lo largo de la vida", de la Dirección de Educación Preescolar y Básica, así como a las demás apuestas que de manera integral se lideran desde la Subsecretaria de Calidad y Pertinencia.</t>
  </si>
  <si>
    <t>1005-17</t>
  </si>
  <si>
    <t>Prestar servicios profesionales especializados para apoyar la gestión, seguimiento y control de los indicadores, presupuesto y metas, así como el seguimiento a las demás apuestas que de manera integral se lideran desde la Subsecretaria de Calidad y Pertinencia, en el marco del Proyecto 1005 “Fortalecimiento curricular para el desarrollo de aprendizajes a lo largo de la vida", de la Dirección de Educación Preescolar y Básica.</t>
  </si>
  <si>
    <t>1005-18</t>
  </si>
  <si>
    <t>Prestar servicios profesionales para realizar  el seguimiento al cumplimiento de los procesos de aseguramiento y control en el marco del Proyecto 1005 “Fortalecimiento curricular para el desarrollo de aprendizajes a lo largo de la vida", de la Dirección de Educación Preescolar y Básica., así como a las demás apuestas que de manera integral se lideran desde la Subsecretaria de Calidad y Pertinencia.</t>
  </si>
  <si>
    <t>1005-19</t>
  </si>
  <si>
    <t>Prestar servicios profesionales especializados para liderar la estrategia de acompañamiento a las instituciones educativas distritales que les sean asignadas, en las estrategias pedagógicas que propendan por el fortalecimiento curricular de acuerdo con las orientaciones de la Subsecretaría de Calidad y Pertinencia en el marco del Proyecto 1005 “Fortalecimiento curricular para el desarrollo de aprendizajes a lo largo de la vida", así como articular con las distintas instancias para la implementación de las acciones de mejoramiento de la calidad educativa que tiene la Subsecretaría y la Dirección de Educación Preescolar y Básica.</t>
  </si>
  <si>
    <t>1005-20</t>
  </si>
  <si>
    <t>Prestar servicios profesionales para acompañar a las instituciones educativas distritales que les sean asignadas, en las estrategias pedagógicas que propendan por el fortalecimiento curricular de acuerdo con las orientaciones de la Subsecretaría de Calidad y Pertinencia en el marco del Proyecto 1005 “Fortalecimiento curricular para el desarrollo de aprendizajes a lo largo de la vida", así como articular con las distintas instancias para la implementación de las acciones de mejoramiento de la calidad educativa que tiene la Subsecretaría y la Dirección de Educación Preescolar y Básica.</t>
  </si>
  <si>
    <t>1005-21</t>
  </si>
  <si>
    <t>1005-22</t>
  </si>
  <si>
    <t>1005-23</t>
  </si>
  <si>
    <t>1005-24</t>
  </si>
  <si>
    <t>1005-25</t>
  </si>
  <si>
    <t>1005-26</t>
  </si>
  <si>
    <t>1005-27</t>
  </si>
  <si>
    <t>1005-28</t>
  </si>
  <si>
    <t>1005-29</t>
  </si>
  <si>
    <t>1005-30</t>
  </si>
  <si>
    <t>1005-31</t>
  </si>
  <si>
    <t>1005-32</t>
  </si>
  <si>
    <t>1005-33</t>
  </si>
  <si>
    <t>1005-34</t>
  </si>
  <si>
    <t>1005-35</t>
  </si>
  <si>
    <t>1005-36</t>
  </si>
  <si>
    <t>1005-37</t>
  </si>
  <si>
    <t>1005-38</t>
  </si>
  <si>
    <t>1005-39</t>
  </si>
  <si>
    <t>1005-40</t>
  </si>
  <si>
    <t>1005-41</t>
  </si>
  <si>
    <t>1005-42</t>
  </si>
  <si>
    <t>1005-43</t>
  </si>
  <si>
    <t>1005-44</t>
  </si>
  <si>
    <t>1005-45</t>
  </si>
  <si>
    <t>1005-46</t>
  </si>
  <si>
    <t>1005-47</t>
  </si>
  <si>
    <t>1005-48</t>
  </si>
  <si>
    <t>1005-49</t>
  </si>
  <si>
    <t>1005-50</t>
  </si>
  <si>
    <t>1005-51</t>
  </si>
  <si>
    <t>1005-52</t>
  </si>
  <si>
    <t>1005-53</t>
  </si>
  <si>
    <t>1005-54</t>
  </si>
  <si>
    <t>1005-55</t>
  </si>
  <si>
    <t>1005-56</t>
  </si>
  <si>
    <t>1005-57</t>
  </si>
  <si>
    <t>1005-58</t>
  </si>
  <si>
    <t>1005-59</t>
  </si>
  <si>
    <t>1005-60</t>
  </si>
  <si>
    <t>1005-61</t>
  </si>
  <si>
    <t>1005-62</t>
  </si>
  <si>
    <t>1005-63</t>
  </si>
  <si>
    <t xml:space="preserve">70101700;86101710
</t>
  </si>
  <si>
    <t>“Prestar los servicios de apoyo y acompañamiento a los colegios oficiales distritales, que aporten al reconocimiento, comprensión y apropiación de los territorios ambientales del Distrito Capital y su inclusión en el currículo, a través de encuentros pedagógicos con docentes líderes ambientales, en el marco del proyecto No. 1005 “Fortalecimiento curricular para el desarrollo de aprendizajes a lo largo de la vida".</t>
  </si>
  <si>
    <t>1040-1</t>
  </si>
  <si>
    <t>Prestar servicios profesionales especializados para la coordinación y seguimiento a la gestión administrativa, financiera de los componentes del Proyecto 1040 "Bogotá reconoce a sus maestros y directivos docentes".</t>
  </si>
  <si>
    <t>CARLOS ALBERTO REVERON PEÑA</t>
  </si>
  <si>
    <t>SUBSECRETARIO DE CALIDAD Y PERTINENCIA</t>
  </si>
  <si>
    <t>MARIA DOLORES CACERES CADENA</t>
  </si>
  <si>
    <t>DIRECCIÓN DE FORMACIÓN DE DOCENTES E INNOVACIONES PEDAGÓGICAS</t>
  </si>
  <si>
    <t>NUBIA YOLANDA PINZON RIAÑO</t>
  </si>
  <si>
    <t>32410000 EXT 2172</t>
  </si>
  <si>
    <t>ypinzon@educacionbogota,gov,co</t>
  </si>
  <si>
    <t>1040-2</t>
  </si>
  <si>
    <t>Prestar servicios profesionales en el acompañamiento, seguimiento pedagógico y evaluación de los procesos a implementarse en el marco del componente de formación inicial del Proyecto de Inversión.</t>
  </si>
  <si>
    <t>1040-3</t>
  </si>
  <si>
    <t xml:space="preserve">Acompañar y desarrollar acciones de mejora en la plataforma y en los procesos de formación de la estrategia Espacio Maestro; garantizar la participación de Directivos docentes y docentes de la SED en pasantías a nivel nacional e internacional; así como la orientación técnica y metodológica para el desarrollo del proceso de evaluación externa que permita identificar  los colegios oficiales del Distrito que se destaquen por su excelente gestión institucional. </t>
  </si>
  <si>
    <t>MARÍA DOLORES CÁCERES CADENA</t>
  </si>
  <si>
    <t>1040-4</t>
  </si>
  <si>
    <t>Prestar los servicios profesionales para la gestión de los procesos precontractuales, contractuales y poscontractuales de las estrategias del Proyecto de Inversión</t>
  </si>
  <si>
    <t>1040-5</t>
  </si>
  <si>
    <t>Prestar servicios profesionales en el seguimiento financiero, administrativo y manejo de bases de datos de los procesos de formación y acompañamiento a realizarse en los componentes de formación inicial y permanente del Proyecto de Inversión 1040</t>
  </si>
  <si>
    <t>1040-6</t>
  </si>
  <si>
    <t xml:space="preserve">Prestar servicios profesionales pedagógicos para la formulación, seguimiento y análisis de las distintas estrategias de formación permanente de docentes y directivos docentes </t>
  </si>
  <si>
    <t>1040-7</t>
  </si>
  <si>
    <t>Prestar servicios profesionales pedagógicos para la implementación y seguimiento de estrategias de intercambio y socialización de experiencias y procesos de formación virtual de docentes y directivos docente</t>
  </si>
  <si>
    <t>1040-8</t>
  </si>
  <si>
    <t xml:space="preserve">Prestar servicios profesionales especializados para articular las acciones de diseño, implementación y evaluación que se desarrollen en el marco de la estrategia de formación virtual Espacio maestro </t>
  </si>
  <si>
    <t>1040-9</t>
  </si>
  <si>
    <t>Desarrollar actividades para el reconocimiento docente, el fortalecimiento de redes de maestros y maestras, el fomento a la innovación educativa y pedagógica, la operación de la programación del Centro de innovación del maestro ubicada en Casa Campin, la formulación de lineamientos del programa socio-educativo de Educación para la Sexualidad; el monitoreo, sostenibilidad y evaluación de la calidad en la Educación inicial  en el marco de la ruta integral de atenciones; fortalecimiento de las estrategias relacionadas con el ecosistema Distrital de Innovación Educativa, desde un enfoque diferencial y enmarcados en el Plan de Desarrollo “Bogotá Mejor para Todos”</t>
  </si>
  <si>
    <t>0524 Acompañamiento a docentes y directivos docentes  para la postulacion de proyecto de investigación e innovación educativa  en premios a nivel nacional e internacional</t>
  </si>
  <si>
    <t>1040-10</t>
  </si>
  <si>
    <t>Prestar servicios profesionales especializados en el manejo de Fondos en Administración de Recursos e implementación de estrategias administrativas y financieras para el fomento de la formación posgradual de docentes y directivos docentes</t>
  </si>
  <si>
    <t>1040-11</t>
  </si>
  <si>
    <t>Prestar servicios profesionales para el desarrollo de los procesos administrativos y financieros de la estrategia de formación posgradual del Proyecto de Inversión</t>
  </si>
  <si>
    <t>1040-12</t>
  </si>
  <si>
    <t>Prestar servicios profesionales especializados para el desarrollo del componente pedagógico de las estrategias de formación (inicial, permanente y posgradual)  del proyecto de inversion y orientar  el componente de Seguimiento y Evaluación del Sistema Integrado de Formación de Docentes y Directivos Docentes</t>
  </si>
  <si>
    <t>1040-13</t>
  </si>
  <si>
    <t>Prestar servicios profesionales para el acompañamiento, seguimiento pedagógico, análisis y sistematización de la información de las estrategias que se desarrollen en el componente de Innovación Educativa</t>
  </si>
  <si>
    <t>1040-14</t>
  </si>
  <si>
    <t>Prestar servicios profesionales para la formulación, desarrollo y seguimiento de las estrategias pedagógicas que se desarrollen en el componente de Innovación Educativa</t>
  </si>
  <si>
    <t>1040-15</t>
  </si>
  <si>
    <t>Prestar servicios profesionales especializados para consolidación y sostenibilidad de las estrategias que se desarrollan en el Ecosistema de Innovación Educativa implementado en el marco del Proyecto de Inversión.</t>
  </si>
  <si>
    <t>1040-16</t>
  </si>
  <si>
    <t>Prestar servicios profesionales especializados para la planificación, implementación y evaluación de las estrategias que se desarrollan en el componente de Innovación Educativa del Proyecto de Inversión</t>
  </si>
  <si>
    <t>1040-17</t>
  </si>
  <si>
    <t>Prestar servicios profesionales para la gestión contractual, administrativa y financiera de las estrategias a desarrollarse en el componente de Innovación Educativa</t>
  </si>
  <si>
    <t>1040-18</t>
  </si>
  <si>
    <t xml:space="preserve"> Prestar servicios profesionales especializados en el diseño, implementación, seguimiento y evaluación de las estrategias a desarrollarse en el marco del Ecosistema de Innovación Educativa</t>
  </si>
  <si>
    <t>1040-19</t>
  </si>
  <si>
    <t>Prestar servicios profesionales especializados en pedagogía para el diseño de la politica de formación de Docentes, Directivos Docentes y la coordinación de acciones de articulación, gestión y seguimiento  a los procesos del Proyecto de Inversión</t>
  </si>
  <si>
    <t>1040-20</t>
  </si>
  <si>
    <t>Prestar servicios profesionales administrativos y financieros para la implementación de las acciones que se adelnten en el Poryecto de Inversión</t>
  </si>
  <si>
    <t>1040-21</t>
  </si>
  <si>
    <t xml:space="preserve">Prestar los servicios profesionales especializados a la Dirección de Formación Docente en la planeación, coordinación, articiulación, ejecución y seguimiento a las acciones contractuales y jurídicas requeridas en el marco del proyecto de inversión </t>
  </si>
  <si>
    <t>1040-22</t>
  </si>
  <si>
    <t xml:space="preserve">86101710;86141501;801016
</t>
  </si>
  <si>
    <t>Implementar y desarrollar la estrategia pedagógica del Centro Móvil de Innovación Educativa para fomentar y visibilizar la Innovación Educativa en las IED, y propiciar la participación de los maestros, maestras y directivos docentes en los Centros de Innovación del Maestro y en el Ecosistema Distrital de Innovación Educativa.</t>
  </si>
  <si>
    <t>1040-23</t>
  </si>
  <si>
    <t>Acompañar a las instituciones educativas distritales, a través de estrategias que aporten a la transformación de los ambientes de aprendizaje y de conocimiento, a través del desarrollo de las capacidades en el uso inteligente de las TIC, con actividades dirigidas a los directivos docentes, docentes y estudiantes en el marco de la red de innovación de maestros y las competencias para el ciudadano de hoy.</t>
  </si>
  <si>
    <t>1040-24</t>
  </si>
  <si>
    <t>Desarrollar en Bogotá un Centro de Innovación del Maestro, como nodo del Ecosistema Distrital de Innovación Educativa, en donde los docentes, directivos docentes y la comunidad educativa del sector oficial participen en procesos de formación y acompañamiento para avanzar en la implementación y fortalecimiento de proyectos de innovación educativa.</t>
  </si>
  <si>
    <t>1040-25</t>
  </si>
  <si>
    <t>Prestar servicios profesionales para el diseño, seguimiento y evaluación de la Estrategía de Articulación Territorial y la implementación de las acciones que se adelantan en el componente de Reconocimiento a docentes y directivos docentes</t>
  </si>
  <si>
    <t>1043-1</t>
  </si>
  <si>
    <t>81112101; 81161700</t>
  </si>
  <si>
    <t>PRESTAR SERVICIOS DE TELECOMUNICACIONES A LA SECRETARÍA DE EDUCACIÓN EN TODOS LOS NIVELES INSTITUCIONALES.</t>
  </si>
  <si>
    <t>Armando Alfonso Leyton González</t>
  </si>
  <si>
    <t>Oficina Administrativa de Redp</t>
  </si>
  <si>
    <t>Luz Dary Vargas Suárez</t>
  </si>
  <si>
    <t>3241000 ext:  3379</t>
  </si>
  <si>
    <t>ldvargas@educacionbogota.gov.co</t>
  </si>
  <si>
    <t>1043-2</t>
  </si>
  <si>
    <t>43222600; 43223100;43223300;72151600;81161700</t>
  </si>
  <si>
    <t>IMPLEMENTAR, INSTALAR, CONFIGURAR Y PONER EN FUNCIONAMIENTO UNA SOLUCIÓN WIFI PARA LAS SEDES EDUCATIVAS DISTRITALES VIABILIZADAS POR LA SECRETARÍA DE EDUCACIÓN DEL DISTRITO</t>
  </si>
  <si>
    <t>1043-3</t>
  </si>
  <si>
    <t>43232100, 43231500, 81112500, 81111800, 81112200</t>
  </si>
  <si>
    <t>RENOVAR EL LICENCIAMIENTO MICROSOFT PARA LA SED EN EL NIVEL CENTRAL, LOCAL E INSTITUCIONAL Y LOS SERVICIOS ASOCIADOS Y CONEXOS</t>
  </si>
  <si>
    <t>1043-4</t>
  </si>
  <si>
    <t>RENOVAR EL SERVICIO DE ACTUALIZACIÓN Y SOPORTE TÉCNICO ORACLE PARA LOS PRODUCTOS DE SOFTWARE Y HARDWARE ORACLE LICENCIADOS POR LA SECRETARÍA DE EDUCACIÓN DEL DISTRITO.</t>
  </si>
  <si>
    <t>1043-5</t>
  </si>
  <si>
    <t>81111800; 81112300; 81112000; 81111800</t>
  </si>
  <si>
    <t>PRESTAR LOS SERVICIOS DE MESA DE SERVICIOS, SOPORTE Y MANTENIMIENTO PREVENTIVO Y CORRECTIVO CON BOLSA DE REPUESTOS, PARA LA PLATAFORMA TECNOLÓGICA DE LA SED; ASÍ COMO EL SERVICIO TÉCNICO ESPECIALIZADO DE ADMINISTRACIÓN, OPERACIÓN, SOPORTE Y MANTENIMIENTO DE LA INFRAESTRUCTURA TECNOLÓGICA DE LA SED</t>
  </si>
  <si>
    <t>1043-6</t>
  </si>
  <si>
    <t>81112200; 43232600</t>
  </si>
  <si>
    <t>RENOVAR EL LICENCIAMIENTO DE LA SUITE AUTODESK PARA LA SECRETARIA DE EDUCACIÓN DEL DISTRITO</t>
  </si>
  <si>
    <t>1043-7</t>
  </si>
  <si>
    <t>DISEÑAR E IMPLEMENTAR UNA HERRAMIENTA TECNOLÓGICA PARA EL SEGUIMIENTO NIÑO A NIÑO BENEFICIARIOS DEL SERVICIO INTEGRAL DE DESAYUNOS Y ALMUERZOS ECOLARES -SIDAE</t>
  </si>
  <si>
    <t>1043-8</t>
  </si>
  <si>
    <t>REALIZAR LA DEFINICIÓN Y ESTUDIO DE IMPLEMENTACIÓN DE LA SOLUCIÓN TECNOLÓGICA ERP PARA LA SECRETARÍA DE EDUCACIÓN DEL DISTRITO</t>
  </si>
  <si>
    <t>1043-9</t>
  </si>
  <si>
    <t>81111800; 81111500</t>
  </si>
  <si>
    <t>IMPLEMENTAR LA FASE II  DEL SISTEMA DE INFORMACIÓN HUMANO PARA LA SECRETARÍA DE EDUCACIÓN DEL DISTRITO, ASÍ COMO PRESTAR LOS SERVICIOS DE ASISTENCIA TÉCNICA Y SOPORTE POR MESA DE AYUDA REMOTA PARA EL TOTAL DE LOS MÓDULOS IMPLEMENTADOS</t>
  </si>
  <si>
    <t>1043-10</t>
  </si>
  <si>
    <t>PRESTAR  SERVICIO PROFESIONAL ESPECIALIZADO EN LA COORDINACIÓN, SEGUIMIENTO Y CONTROL DE LOS  PROYECTOS DE COMUNICACIONES, CONECTIVIDAD E INFRAESTRUCTURA DE LA SECRETARIA DE EDUCACION DEL DISTRITO</t>
  </si>
  <si>
    <t>1043-11</t>
  </si>
  <si>
    <t>PRESTAR APOYO ASISTENCIAL  EN LAS LABORES ADMINISTRATIVAS Y DOCUMENTALES REQUERIDAS EN LOS PROYECTOS TIC DE LA OFICINA ADMINISTRATIVA DE REDP</t>
  </si>
  <si>
    <t>1043-12</t>
  </si>
  <si>
    <t>PRESTAR  SERVICIOS PROFESIONALES EN LAS ACTIVIDADES ADMINISTRATIVAS, FINANCIERAS Y CONTRACTUALES REQUERIDAS PARA LA EJECUCIÓN DEL PROYECTO DE TECNOLOGIAS DE LA INFORMACIÓN Y LAS COMUNICACIONES  Y DEL RUBRO DE FUNCIONAMIENTO, A CARGO DE LA  OFICINA ADMINISTRATIVA DE REDP</t>
  </si>
  <si>
    <t>1043-13</t>
  </si>
  <si>
    <t>PRESTAR APOYO ARCHIVISTICO EN TODOS LOS ASUNTOS DE GESTIÓN DOCUMENTAL  Y ADMINISTRACION DE LA INFORMACIÓN DE LA  OFICINA ADMINISTRATIVA DE REDP DE LA SECRETARÍA DE EDUCACIÓN DEL DISTRITO</t>
  </si>
  <si>
    <t>1043-14</t>
  </si>
  <si>
    <t>1043-15</t>
  </si>
  <si>
    <t>PRESTAR APOYO PROFESIONAL A LOS PROYECTOS ASIGNADOS POR LA OFICINA ADMINISTRATIVA DE REDP, QUE SEAN IMPLEMENTADOS EN LAS PLATAFORMAS AZURE, OFFICE 365 Y DEMÁS HERRAMIENTAS MICROSOFT DE LA SED</t>
  </si>
  <si>
    <t>1043-16</t>
  </si>
  <si>
    <t>PRESTAR APOYO TÉCNICO Y  SEGUIMIENTO FÍSICO A LOS  PROYECTOS DE COMUNICACIONES, CONECTIVIDAD E INFRAESTRUCTURA TECNOLÓGICA DE LA SECRETARÍA DE EDUCACIÓN  DEL DISTRITO</t>
  </si>
  <si>
    <t>1043-17</t>
  </si>
  <si>
    <t>PRESTAR SERVICIOS TÉCNICOS EN EL MANTENIMIENTO, AFINAMIENTO Y GESTIÓN DEL SISTEMA DE INFORMACIÓN DE LA MESA DE SERVICIOS DE LA SED, ASÍ COMO EN EL TRÁMITE PARA LA CONSECUCIÓN DE LOS REPUESTOS NECESARIOS PARA MANTENER LA INFRAESTRUCTURA TECNOLÓGICA DE LA SED EN LOS TRES NIVELES INSTITUCIONALES</t>
  </si>
  <si>
    <t>1043-18</t>
  </si>
  <si>
    <t>1043-19</t>
  </si>
  <si>
    <t>PRESTAR APOYO PROFESIONAL EN EL DESARROLLO Y SEGUIMIENTO DE LOS PROYECTOS DE COMUNICACIONES, CONECTIVIDAD E INFRAESTRUCTURA TECNOLÓGICA DE LA SECRETARIA DE EDUCACIÓN DEL DISTRITO.</t>
  </si>
  <si>
    <t>1043-20</t>
  </si>
  <si>
    <t xml:space="preserve">
PRESTAR SERVICIOS PROFESIONALES ESPECIALIZADOS  COORDINANDO Y REALIZANDO EL SEGUMIENTO A LA IMPLEMENTACION Y DESARROLLO DE LOS SISTEMAS DE INFORMACIÓN DE LA SED Y LOS PROYECTOS DE TI QUE LE SEAN ASIGNADOS POR LA OAREDP. 
</t>
  </si>
  <si>
    <t>1043-21</t>
  </si>
  <si>
    <t>PRESTAR SERVICIOS TECNOLÓGICOS DE ADMINISTRACIÓN, SOPORTE TÉCNICO Y MONITOREO DE LA OPERACIÓN DE LOS COMPONENTES DE CAPA MEDIA DE LA INFRAESTRUCTURA TECNOLÓGICA ORACLE SOBRE LOS DISTINTOS AMBIENTES EN LOS QUE OPERAN ACTUALMENTE EN EL DATA CENTER DE LA ENTIDAD</t>
  </si>
  <si>
    <t>1043-22</t>
  </si>
  <si>
    <t xml:space="preserve">PRESTAR SOPORTE PROFESIONAL EN LA IMPLEMENTACIÓN Y MANTENIMIENTO  DE LOS PROYECTOS DE COMUNICACIONES E INFRAESTRUCTURA TECNOLÓGICA DE LA SECRETARÍA DE EDUCACIÓN DEL DISTRITO.
</t>
  </si>
  <si>
    <t>1043-23</t>
  </si>
  <si>
    <t>PRESTAR APOYO PROFESIONAL, CONTRACTUAL, FINANCIERO Y ECONÓMICO EN LA ESTRUCTURACIÓN Y EVALUACIÓN DE LOS DIFERENTES PROCESOS CONTRACTUALES DE LOS PROYECTOS TIC A CARGO DE LA OFICINA ADMINISTRATIVA DE REDP.</t>
  </si>
  <si>
    <t>1043-24</t>
  </si>
  <si>
    <t xml:space="preserve">PRESTAR SERVICIOS PROFESIONALES APOYANDO LAS LABORES DE  COORDINACIÓN, IMPLEMENTACIÓN, EJECUCIÓN Y SEGUIMIENTO DE LAS ACTIVIDADES Y ESTRATEGIAS DE FORMACIÓN DE DOCENTES QUE SE DESARROLLEN EN EL CENTRO DE INNOVACIÓN SABER DIGITAL – REDP.
</t>
  </si>
  <si>
    <t>1043-25</t>
  </si>
  <si>
    <t>PRESTAR SERVICIOS TÉCNICOS COMO APOYO A LA SUPERVISIÓN DEL CONTRATO DE LA MESA DE SERVICIOS DE LA SED Y REALIZANDO SEGUIMIENTO A LAS ACTIVIDADES Y PROCEDIMIENTOS DE TI GENERADOS EN LOS TRES NIVELES INSTITUCIONALES DE LA SED</t>
  </si>
  <si>
    <t>1043-26</t>
  </si>
  <si>
    <t>PRESTAR SERVICIOS  PROFESIONALES  EN LAS ACTIVIDADES DE  ORGANIZACION, IMPLEMENTACIÓN Y  SOPORTE  DE LOS PROYECTOS DE COMUNICACIONES E INFRAESTRUCTURA TECNOLÓGICA DE LA SECRETARÍA DE EDUCACIÓN DEL DISTRITO</t>
  </si>
  <si>
    <t>1043-27</t>
  </si>
  <si>
    <t>PRESTAR SERVICIOS TÉCNICOS COMO APOYO A LA SUPERVISIÓN DEL CONTRATO DE LA MESA DE SERVICIOS DE LA SED ASI COMO REALIZAR SEGUIMIENTO FISICO A LA INFRAESTRUCTURA DE TI  DE LA SED</t>
  </si>
  <si>
    <t>1043-28</t>
  </si>
  <si>
    <t>PRESTAR APOYO TÉCNICO Y  SEGUIMIENTO FÍSICO A LOS  PROYECTOS DE COMUNICACIONES, CONECTIVIDAD E INFRAESTRUCTURA TECNOLÓGICA DE LA SECRETARÍA DE EDUCACIÓN DEL DISTRITO</t>
  </si>
  <si>
    <t>1043-29</t>
  </si>
  <si>
    <t>1043-30</t>
  </si>
  <si>
    <t>1043-31</t>
  </si>
  <si>
    <t>PRESTAR SERVICIOS PROFESIONALES EN EL DISEÑO, DESARROLLO, SOPORTE Y AJUSTE DE LOS SISTEMAS DE INFORMACIÓN Y DE LOS PROYECTOS DE TI  DE LA SED QUE LE SEAN ASIGNADOS POR LA OAREDP.</t>
  </si>
  <si>
    <t>1043-32</t>
  </si>
  <si>
    <t>PRESTAR SERVICIOS PROFESIONALES  EN LA SECRETARÍA DE EDUCACIÓN DEL DISTRITO PARA EL ANÁLISIS DE INFORMACIÓN DE LOS PROCESOS DE SERVICIOS PÚBLICOS, TRANSPORTE, INSUMOS  Y DEMÁS QUE LE SEAN ENCOMENDADOS, UTILIZANDO LAS HERRAMIENTAS TECNOLÓGICAS SUMINISTRADAS POR LA OAREDP, Y A SU VEZ APOYAR EL DESARROLLO DE ESTRATEGIAS PARA REDUCIR EL IMPACTO AMBIENTAL DE LA ENTIDAD.</t>
  </si>
  <si>
    <t>1043-33</t>
  </si>
  <si>
    <t>PRESTAR SERVICIOS PROFESIONALES ESPECIALIZADOS  COORDINANDO Y REALIZANDO EL SEGUIMIENTO A LA PRESTACION  DEL SERVICIO DEL PROYECTO DE LA MESA DE SERVICIOS DE LA SED, COMO APOYO A LA SUPERVISIÓN.</t>
  </si>
  <si>
    <t>1043-34</t>
  </si>
  <si>
    <t>PRESTAR SERVICIOS PROFESIONALES EN TODAS LAS ETAPAS DEL CICLO DE VIDA DE LOS SISTEMAS DE INFORMACIÓN DE LA SED QUE LE SEAN ASIGNADOS POR LA OAREDP.</t>
  </si>
  <si>
    <t>1043-35</t>
  </si>
  <si>
    <t>PRESTAR SERVICIOS PROFESIONALES COMO GESTOR EN LA IMPLEMENTACIÓN Y OPTIMIZACION  DE LOS SISTEMAS DE INFORMACIÓN DE LA SED  Y OTROS PROYECTOS TI QUE LE SEAN ASIGNADOS POR LA OAREDP</t>
  </si>
  <si>
    <t>1043-36</t>
  </si>
  <si>
    <t xml:space="preserve">
PRESTAR SERVICIOS PROFESIONALES DE APOYO EN ASESORÍA JURÍDICA EN ASUNTOS ADMINISTRATIVOS, CONTRACTUALES Y DE LA GESTIÓN JURÍDICA DE LA OFICINA ADMINISTRATIVA DE REDP DE LA SECRETARÍA DE EDUCACIÓN DEL DISTRITO. 
</t>
  </si>
  <si>
    <t>1043-37</t>
  </si>
  <si>
    <t>PRESTAR SERVICIOS PROFESIONALES EN LA PLANEACION Y SEGUIMIENTO DE LOS PROYECTOS DE COMUNICACIONES, INFRAESTRUCTURA ELÉCTRICA Y DE DATOS DE LA SECRETARIA DE EDUCACION DEL DISTRITO</t>
  </si>
  <si>
    <t>1043-38</t>
  </si>
  <si>
    <t>PRESTAR SERVICIOS PROFESIONALES COMO LIDER TECNICO EN LA IMPLEMENTACIÓN DE LOS SISTEMAS DE INFORMACIÓN DE LA SED QUE LE SEAN ASIGNADOS POR LA OAREDP</t>
  </si>
  <si>
    <t>1043-39</t>
  </si>
  <si>
    <t>PRESTAR SERVICIOS PROFESIONALES COMO LÍDER DE PRUEBAS TÉCNICAS Y FUNCIONALES DE LOS SISTEMAS DE INFORMACIÓN DE LA SECRETARIA DE EDUCACIÓN</t>
  </si>
  <si>
    <t>1043-40</t>
  </si>
  <si>
    <t>PRESTAR LOS SERVICIOS PROFESIONALES PARA REALIZAR LAS ACTIVIDADES QUE PERMITAN LA GESTIÓN DE PROYECTOS DE TECNOLOGÍAS DE LA INFORMACIÓN</t>
  </si>
  <si>
    <t>1043-41</t>
  </si>
  <si>
    <t>1043-42</t>
  </si>
  <si>
    <t>PRESTAR SERVICIOS PROFESIONALES PARA LA ADMINISTRACIÓN, AFINAMIENTO, OPTIMIZACIÓN, MONITOREO Y SOPORTE TECNOLÓGICO DE LOS SERVIDORES DE CAPA MEDIA, SOBRE LOS DISTINTOS AMBIENTES EN LOS QUE OPERAN ACTUALMENTE EN LA SED, APLICANDO LAS MEJORES PRÁCTICAS PARA ASEGURAR LA CONTINUIDAD DE SU OPERACIÓN.</t>
  </si>
  <si>
    <t>1043-43</t>
  </si>
  <si>
    <t xml:space="preserve">PRESTAR SERVICIOS PROFESIONALES  COMO LIDER TECNICO EN EL DESARROLLO, DISEÑO E IMPLEMENTACIÓN DE LOS SISTEMAS DE INFORMACIÓN DE LA SED. </t>
  </si>
  <si>
    <t>1043-44</t>
  </si>
  <si>
    <t>PRESTAR SERVICIOS PROFESIONALES PARA LA GESTION Y ADMINISTRACION DE LA PLATAFORMA CRM DYNAMYCS PARA LOS PROYECTOS DE LA SED.</t>
  </si>
  <si>
    <t>1043-45</t>
  </si>
  <si>
    <t>PRESTAR SERVICIOS PROFESIONALES PARA APOYAR LA IMPLEMENTACIÓN, ACTUALIZACIÓN  Y OPTIMIZACIÓN DE LA PLATAFORMA WEB DE LA ENTIDAD</t>
  </si>
  <si>
    <t>1043-46</t>
  </si>
  <si>
    <t>1043-47</t>
  </si>
  <si>
    <t>PRESTAR APOYO PROFESIONAL EN EL DESARROLLO DE LOS PROYECTOS DE COMUNICACIONES, CONECTIVIDAD E INFRAESTRUCTURA TECNOLÓGICA DE LA SECRETARIA DE EDUCACIÓN DEL DISTRITO</t>
  </si>
  <si>
    <t>1043-48</t>
  </si>
  <si>
    <t>1043-49</t>
  </si>
  <si>
    <t xml:space="preserve">PRESTAR SERVICIOS TÉCNICOS DE CONSULTA, ADMINISTRACIÓN DE DATOS, SOPORTE Y CAPACITACIÓN DEL SISTEMA DE INFORMACIÓN DE APOYO ESCOLAR DE LA SED, COMO DE LOS DEMÁS QUE LE SEAN AGIGNADOS POR LA OAREDP. </t>
  </si>
  <si>
    <t>1043-50</t>
  </si>
  <si>
    <t>1043-51</t>
  </si>
  <si>
    <t xml:space="preserve">BRINDAR SOPORTE Y MANTENIMIENTO TÉCNICO EN LA IMPLEMENTACIÓN DE LOS PROYECTOS DE COMUNICACIONES E INFRAESTRUCTURA TECNOLÓGICA DE LA SECRETARÍA DE EDUCACIÓN.
</t>
  </si>
  <si>
    <t>1043-52</t>
  </si>
  <si>
    <t>PRESTAR APOYO Y ATENCIÓN TÉCNICA A LOS SISTEMAS DE INFORMACIÓN DE LA SED QUE LE SEAN ASIGNADOS POR LA OADREDP</t>
  </si>
  <si>
    <t>1043-53</t>
  </si>
  <si>
    <t>PRESTAR SERVICIOS PROFESIONALES ESPECIALIZADOS EN LAS ACTIVIDADES DE GESTIÓN, OPTIMIZACIÓN E IMPLEMENTACIÓN DE LOS DISTINTOS PROYECTOS TECNOLÓGICOS QUE SE LLEVEN A CABO SOBRE LA PLATAFORMA ORACLE DE LA SECRETARÍA DE EDUCACIÓN DEL DISTRITO.</t>
  </si>
  <si>
    <t>1043-54</t>
  </si>
  <si>
    <t>PRESTAR SERVICIOS PROFESIONALES COMO APOYO A LA SUPERVISIÓN DEL CONTRATO DE LA MESA DE SERVICIOS DE LA SED, REALIZANDO SEGUIMIENTO A LAS ACTIVIDADES Y PROCEDIMIENTOS DE TI GENERADOS EN LOS TRES NIVELES INSTITUCIONALES DE LA SED.</t>
  </si>
  <si>
    <t>1043-55</t>
  </si>
  <si>
    <t>PRESTAR LOS SERVICIOS PROFESIONALES EN EL MANTENIMIENTO Y SOPORTE DE LOS SISTEMAS DE INFORMACIÓN DE LA SED QUE LE SEAN ASIGNADOS POR LA OAREDP.</t>
  </si>
  <si>
    <t>1043-56</t>
  </si>
  <si>
    <t>1043-57</t>
  </si>
  <si>
    <t>PRESTAR SERVICIOS PROFESIONALES COMO APOYO A LA SUPERVISIÓN DEL CONTRATO DE LA MESA DE SERVICIOS DE LA SED Y REALIZANDO SEGUIMIENTO A LAS ACTIVIDADES Y PROCEDIMIENTOS DE TI GENERADOS EN LOS TRES NIVELES INSTITUCIONALES DE LA SED.</t>
  </si>
  <si>
    <t>1043-58</t>
  </si>
  <si>
    <t>PRESTAR SERVICIOS TECNOLOGICOS EN EL  DESARROLLO, IMPLEMENTACIÓN Y OPTIMIZACIÓN DE LOS SISTEMAS DE INFORMACIÓN DE LA SED QUE LE SEAN ASIGNADOS POR LA OAREDP</t>
  </si>
  <si>
    <t>1043-59</t>
  </si>
  <si>
    <t>PRESTAR SERVICIOS PROFESIONALES PARA LA IMPLEMENTACIÓN DE POLÍTICAS, AUDITORÍAS Y CONTROLES DE SEGURIDAD, PARA EL MEJORAMIENTO CONTINUO DEL SUBSISTEMA DE GESTIÓN DE SEGURIDAD DE LA INFORMACIÓN - SGSI DE LA SECRETARÍA DE EDUCACIÓN DEL DISTRITO.</t>
  </si>
  <si>
    <t>1043-60</t>
  </si>
  <si>
    <t>PRESTAR SERVICIOS DE APOYO EN LA LOGÍSTICA, IMPLEMENTACIÓN Y SOPORTE DE PROYECTOS DE TECNOLOGÍAS DE LA INFORMACIÓN Y LAS COMUNICACIONES DE LA SECRETARÍA DE EDUCACIÓN, A CARGO DE LA OFICINA ADMINISTRATIVA DE REDP.</t>
  </si>
  <si>
    <t>1043-61</t>
  </si>
  <si>
    <t>1046-1</t>
  </si>
  <si>
    <t>01 CONSTRUCCIÓN, RESTITUCIÓN, TERMINACIÓN Y AMPLIACIÓN</t>
  </si>
  <si>
    <t>01001 Compra de lotes, diseño, construcción e interventoria de estudios y/o ejecución de obras de infraestructura, para la construcción de colegios nuevos y/o adicionales.</t>
  </si>
  <si>
    <t>ELABORACIÓN DE ESTUDIOS Y DISEÑOS REQUERIDOS PARA LA OBTENCIÓN DE LICENCIAS DE CONSTRUCCIÓN EN CUALQUIERA DE SUS MODALIDADES Y/O LICENCIA DE URBANISMO, JUNTO CON LOS PERMISOS Y APROBACIONES NECESARIOS PARA LA CONSTRUCCIÓN DE UN COLEGIO NUEVO DEL DISTRITO CAPITAL</t>
  </si>
  <si>
    <t>ADRIANA MARÍA GONZÁLEZ MAXCYCLAK</t>
  </si>
  <si>
    <t>Subsecretaria de Acceso y Permanencia</t>
  </si>
  <si>
    <t>JOHNNY EDWARD PADILLA ARIZA</t>
  </si>
  <si>
    <t>Dirección   de Construcción y Conservación de Establecimientos  Educativos</t>
  </si>
  <si>
    <t xml:space="preserve">CAROLINA MARIA GONZALEZ RODRIGUEZ - LIDER PSC DCCEE 
</t>
  </si>
  <si>
    <t>3241000 EXT 3142</t>
  </si>
  <si>
    <t>cmgonzalez@educacionbogota.gov.co</t>
  </si>
  <si>
    <t>1046-2</t>
  </si>
  <si>
    <t>1046-3</t>
  </si>
  <si>
    <t>1046-4</t>
  </si>
  <si>
    <t>1046-5</t>
  </si>
  <si>
    <t>1046-6</t>
  </si>
  <si>
    <t>1046-7</t>
  </si>
  <si>
    <t>EJECUCIÓN DE LA CONSTRUCCIÓN DE LA NUEVA PLANTA FÍSICA Y CERRAMIENTO EN EL PREDIO DENOMINADO SIERRA MORENA CURVA, UBICADO EN LA LOCALIDAD 19 – CIUDAD BOLÍVAR DEL DISTRITO CAPITAL, DE ACUERDO CON LOS PLANOS Y ESPECIFICACIONES ENTREGADOS POR LA SECRETARÍA DE EDUCACIÓN DEL DISTRITO</t>
  </si>
  <si>
    <t>1046-8</t>
  </si>
  <si>
    <t>INTERVENTORÍA TÉCNICA, ADMINISTRATIVA, JURÍDICA, FINANCIERA Y AMBIENTAL AL CONTRATO DE EJECUCIÓN DE LA CONSTRUCCIÓN DE LA NUEVA PLANTA FÍSICA Y CERRAMIENTO EN EL PREDIO DENOMINADO SIERRA MORENA CURVA, UBICADO EN LA LOCALIDAD 19 – CIUDAD BOLÍVAR DEL DISTRITO CAPITAL, DE ACUERDO CON LOS PLANOS Y ESPECIFICACIONES ENTREGADOS POR LA SECRETARÍA DE EDUCACIÓN DEL DISTRITO</t>
  </si>
  <si>
    <t>1046-9</t>
  </si>
  <si>
    <t>EJECUCIÓN DE LA CONSTRUCCIÓN DE LA NUEVA PLANTA FÍSICA Y CERRAMIENTO EN EL PREDIO DENOMINADO INDUCEL, UBICADO EN LA LOCALIDAD 7- BOSA DEL DISTRITO CAPITAL, DE ACUERDO CON LOS PLANOS Y ESPECIFICACIONES ENTREGADOS POR LA SECRETARÍA DE EDUCACIÓN DEL DISTRITO</t>
  </si>
  <si>
    <t>1046-10</t>
  </si>
  <si>
    <t>INTERVENTORÍA TÉCNICA, ADMINISTRATIVA, JURÍDICA, FINANCIERA Y AMBIENTAL AL CONTRATO DE EJECUCIÓN DE LA CONSTRUCCIÓN DE LA NUEVA PLANTA FÍSICA Y CERRAMIENTO EN EL PREDIO DENOMINADO INDUCEL, UBICADO EN LA LOCALIDAD 7- BOSA DEL DISTRITO CAPITAL, DE ACUERDO CON LOS PLANOS Y ESPECIFICACIONES ENTREGADOS POR LA SECRETARÍA DE EDUCACIÓN DEL DISTRITO</t>
  </si>
  <si>
    <t>1046-11</t>
  </si>
  <si>
    <t>EJECUCIÓN DE LA CONSTRUCCIÓN DE LA NUEVA PLANTA FÍSICA Y CERRAMIENTO EN EL PREDIO DENOMINADO SANTA TERESITA, UBICADO EN LA LOCALIDAD 4- SAN CRISTÓBAL DEL DISTRITO CAPITAL, DE ACUERDO CON LOS PLANOS Y ESPECIFICACIONES ENTREGADOS POR LA SECRETARÍA DE EDUCACIÓN DEL DISTRITO</t>
  </si>
  <si>
    <t>1046-12</t>
  </si>
  <si>
    <t>INTERVENTORÍA TÉCNICA, ADMINISTRATIVA, JURÍDICA, FINANCIERA Y AMBIENTAL AL CONTRATO DE EJECUCIÓN DE LA CONSTRUCCIÓN DE LA NUEVA PLANTA FÍSICA Y CERRAMIENTO EN EL PREDIO DENOMINADO SANTA TERESITA, UBICADO EN LA LOCALIDAD 4- SAN CRISTÓBAL DEL DISTRITO CAPITAL, DE ACUERDO CON LOS PLANOS Y ESPECIFICACIONES ENTREGADOS POR LA SECRETARÍA DE EDUCACIÓN DEL DISTRITO</t>
  </si>
  <si>
    <t>1046-13</t>
  </si>
  <si>
    <t>01002 Diseño, construcción e interventoria de estudios y/o ejecución de obras de infraestructura,  para las obras  de restituciones, terminaciones y ampliaciones a la infraestructura de los colegios distritales y/ adicionales</t>
  </si>
  <si>
    <t>EJECUCIÓN DE LAS OBRAS PARA ESTABILIZACIÓN DE TALUDES DE LA PLANTA FÍSICA DEL COLEGIO LOS PINOS, UBICADO EN LA LOCALIDAD 3 SANTA FE DEL DISTRITO CAPITAL, DE ACUERDO CON LOS PLANOS Y ESPECIFICACIONES ENTREGADOS POR LA SECRETARÍA DE EDUCACIÓN DEL DISTRITO</t>
  </si>
  <si>
    <t>1046-14</t>
  </si>
  <si>
    <t>INTERVENTORÍA TÉCNICA, ADMINISTRATIVA, AMBIENTAL, JURÍDICA Y FINANCIERA AL CONTRATO DE EJECUCIÓN DE LAS OBRAS PARA ESTABILIZACIÓN DE TALUDES DE LA PLANTA FÍSICA DEL COLEGIO LOS PINOS, UBICADO EN LA LOCALIDAD 3 SANTA FE DEL DISTRITO CAPITAL, DE ACUERDO CON LOS PLANOS Y ESPECIFICACIONES ENTREGADOS POR LA SECRETARÍA DE EDUCACIÓN DEL DISTRITO</t>
  </si>
  <si>
    <t>1046-15</t>
  </si>
  <si>
    <t>AMPLIACIÓN DE LA INFRAESTRUCTURA EDUCATIVA DEL COLEGIO INTEGRADO DE FONTIBÓN SEDE  B EMMA VILLEGAS, UBICADO EN LA LOCALIDAD 9 - FONTIBÓN, DE ACUERDO CON LOS PLANOS, ESPECIFICACIONES Y CANTIDADES DE OBRA ENTREGADAS POR LA SECRETARÍA DE EDUCACIÓN DEL DISTRITO</t>
  </si>
  <si>
    <t>1046-16</t>
  </si>
  <si>
    <t>INTERVENTORÍA TÉCNICA, ADMINISTRATIVA, AMBIENTAL, JURÍDICA Y FINANCIERA AL CONTRATO DE EJECUCIÓN DE LAS OBRAS DE AMPLIACIÓN DE LA INFRAESTRUCTURA EDUCATIVA DEL COLEGIO INTEGRADO DE FONTIBON SEDE  B EMMA VILLEGAS, UBICADO EN LA LOCALIDAD 9 - FONTIBON, DE ACUERDO CON LOS PLANOS, ESPECIFICACIONES Y CANTIDADES DE OBRA ENTREGADAS POR LA SECRETARÍA DE EDUCACIÓN DEL DISTRITO</t>
  </si>
  <si>
    <t>1046-17</t>
  </si>
  <si>
    <t>ELABORACIÓN DE ESTUDIOS Y DISEÑOS REQUERIDOS PARA LA OBTENCIÓN DE LICENCIAS DE CONSTRUCCIÓN EN CUALQUIERA DE SUS MODALIDADES Y/O LICENCIA DE URBANISMO, JUNTO CON LOS PERMISOS Y APROBACIONES NECESARIOS PARA LA RESTITUCIÓN DEL COLEGIO GABRIEL BETANCOURT MEJÍA UBICADO EN LA LOCALIDAD 8- KENNEDY DEL DISTRITO CAPITAL</t>
  </si>
  <si>
    <t>1046-18</t>
  </si>
  <si>
    <t>INTERVENTORÍA TÉCNICA, ADMINISTRATIVA, AMBIENTAL, JURÍDICA Y FINANCIERA AL CONTRATO DE ELABORACIÓN DE ESTUDIOS Y DISEÑOS REQUERIDOS PARA LA OBTENCIÓN DE LICENCIAS DE CONSTRUCCIÓN EN CUALQUIERA DE SUS MODALIDADES Y/O LICENCIA DE URBANISMO, JUNTO CON LOS PERMISOS Y APROBACIONES NECESARIOS PARA LA RESTITUCIÓN DEL COLEGIO GABRIEL BETANCOURT MEJÍA UBICADO EN LA LOCALIDAD 8- KENNEDY DEL DISTRITO CAPITAL</t>
  </si>
  <si>
    <t>1046-19</t>
  </si>
  <si>
    <t>ELABORACIÓN DE ESTUDIOS Y DISEÑOS REQUERIDOS PARA LA OBTENCIÓN DE LICENCIAS DE CONSTRUCCIÓN EN CUALQUIERA DE SUS MODALIDADES Y/O LICENCIA DE URBANISMO, JUNTO CON LOS PERMISOS Y APROBACIONES NECESARIOS PARA LA RESTITUCIÓN DEL COLEGIO SAN FRANCISCO DE ASIS UBICADO EN LA LOCALIDAD 14- LOS MÁRTIRES DEL DISTRITO CAPITAL</t>
  </si>
  <si>
    <t>1046-20</t>
  </si>
  <si>
    <t>INTERVENTORÍA TÉCNICA, ADMINISTRATIVA, AMBIENTAL, JURÍDICA Y FINANCIERA AL CONTRATO DE ELABORACIÓN DE ESTUDIOS Y DISEÑOS REQUERIDOS PARA LA OBTENCIÓN DE LICENCIAS DE CONSTRUCCIÓN EN CUALQUIERA DE SUS MODALIDADES Y/O LICENCIA DE URBANISMO, JUNTO CON LOS PERMISOS Y APROBACIONES NECESARIOS PARA LA RESTITUCIÓN DEL COLEGIO SAN FRANCISCO DE ASÍS UBICADO EN LA LOCALIDAD 14- LOS MÁRTIRES DEL DISTRITO CAPITAL</t>
  </si>
  <si>
    <t>1046-21</t>
  </si>
  <si>
    <t>ELABORACIÓN DE ESTUDIOS Y DISEÑOS REQUERIDOS PARA LA OBTENCIÓN DE LICENCIAS DE CONSTRUCCIÓN EN CUALQUIERA DE SUS MODALIDADES Y/O LICENCIA DE URBANISMO, JUNTO CON LOS PERMISOS Y APROBACIONES NECESARIOS PARA EL TRASLADO DEL COLEGIO UBICADO EN LA SEDE FRANCISCO DE PAULA SANTANDER DE LA LOCALIDAD 7 BOSA DEL DISTRITO CAPITAL</t>
  </si>
  <si>
    <t>1046-22</t>
  </si>
  <si>
    <t>INTERVENTORÍA TÉCNICA, ADMINISTRATIVA, AMBIENTAL, JURÍDICA Y FINANCIERA AL CONTRATO DE ELABORACIÓN DE ESTUDIOS Y DISEÑOS REQUERIDOS PARA LA OBTENCIÓN DE LICENCIAS DE CONSTRUCCIÓN EN CUALQUIERA DE SUS MODALIDADES Y/O LICENCIA DE URBANISMO, JUNTO CON LOS PERMISOS Y APROBACIONES NECESARIOS PARA EL TRASLADO DEL COLEGIO UBICADO EN LA SEDE FRANCISCO DE PAULA SANTANDER DE LA LOCALIDAD 7 BOSA DEL DISTRITO CAPITAL</t>
  </si>
  <si>
    <t>1046-23</t>
  </si>
  <si>
    <t>CONSULTORIA PARA LA ELABORACIÓN Y OBTENCIÓN DE APROBACIONES DEL PLAN DE REGULARIZACION Y MANEJO DEL COLEGIO INEM FRANCISCO DE PAULA SANTANDER  UBICADO EN LA LOCALIDAD 8- KENNEDY DEL DISTRITO CAPITAL</t>
  </si>
  <si>
    <t>1046-24</t>
  </si>
  <si>
    <t>INTERVENTORÍA TÉCNICA, ADMINISTRATIVA, AMBIENTAL, JURÍDICA Y FINANCIERA AL CONTRATO DE CONSULTORIA PARA LA ELABORACIÓN Y OBTENCIÓN DE APROBACIONES DEL PLAN DE REGULARIZACION Y MANEJO DEL COLEGIO INEM FRANCISCO DE PAULA SANTANDER  UBICADO EN LA LOCALIDAD 8- KENNEDY DEL DISTRITO CAPITAL</t>
  </si>
  <si>
    <t>1046-25</t>
  </si>
  <si>
    <t>ELABORACIÓN DE ESTUDIOS Y DISEÑOS REQUERIDOS PARA LA OBTENCIÓN DE LICENCIAS DE CONSTRUCCIÓN EN CUALQUIERA DE SUS MODALIDADES Y/O LICENCIA DE URBANISMO, JUNTO CON LOS PERMISOS Y APROBACIONES NECESARIOS PARA LA RESTITUCIÓN PARCIAL DE COLEGIOS VARIOS DEL DISTRITO CAPITAL</t>
  </si>
  <si>
    <t>1046-26</t>
  </si>
  <si>
    <t>EJECUCIÓN DE LAS OBRAS PARA LA PRIMERA INFANCIA EN EL COLEGIO SABANA DE TIBABUYES UBICADO EN LA LOCALIDAD 11 DE SUBA, DE ACUERDO A LAS ESPECIFICACIONES Y CANTIDADES DE OBRA ENTREGADAS POR LA SECRETARÍA DE EDUCACIÓN  DEL DISTRITO.</t>
  </si>
  <si>
    <t>1046-27</t>
  </si>
  <si>
    <t>INTERVENTORÍA TÉCNICA, ADMINISTRATIVA, JURÍDICA, AMBIENTAL Y FINANCIERA AL CONTRATO DE EJECUCIÓN DE LAS OBRAS PARA LA PRIMERA INFANCIA EN EL COLEGIO SABANA DE TIBABUYES UBICADO EN LA LOCALIDAD 11 DE SUBA, DE ACUERDO A LAS ESPECIFICACIONES Y CANTIDADES DE OBRA ENTREGADAS POR LA SECRETARÍA DE EDUCACIÓN  DEL DISTRITO.</t>
  </si>
  <si>
    <t>1046-28</t>
  </si>
  <si>
    <t>EJECUCIÓN DE LAS OBRAS PARA LA PRIMERA INFANCIA EN EL COLEGIO PORVENIR VII UBICADO EN LA LOCALIDAD 7 DE BOSA, DE ACUERDO A LAS ESPECIFICACIONES Y CANTIDADES DE OBRA ENTREGADAS POR LA SECRETARÍA DE EDUCACIÓN  DEL DISTRITO.</t>
  </si>
  <si>
    <t>1046-29</t>
  </si>
  <si>
    <t>INTERVENTORÍA TÉCNICA, ADMINISTRATIVA, JURÍDICA, AMBIENTAL Y FINANCIERA AL CONTRATO DE EJECUCIÓN DE LAS OBRAS PARA LA PRIMERA INFANCIA EN EL COLEGIO PORVENIR VII UBICADO EN LA LOCALIDAD 7 DE BOSA, DE ACUERDO A LAS ESPECIFICACIONES Y CANTIDADES DE OBRA ENTREGADAS POR LA SECRETARÍA DE EDUCACIÓN  DEL DISTRITO.</t>
  </si>
  <si>
    <t>1046-30</t>
  </si>
  <si>
    <t>EJECUCIÓN DE LAS OBRAS PARA LA PRIMERA INFANCIA EN EL COLEGIO PORVENIR IV UBICADO EN LA LOCALIDAD 7 DE BOSA, DE ACUERDO A LAS ESPECIFICACIONES Y CANTIDADES DE OBRA ENTREGADAS POR LA SECRETARÍA DE EDUCACIÓN  DEL DISTRITO.</t>
  </si>
  <si>
    <t>1046-31</t>
  </si>
  <si>
    <t>INTERVENTORÍA TÉCNICA, ADMINISTRATIVA, JURÍDICA, AMBIENTAL Y FINANCIERA AL CONTRATO DE EJECUCIÓN DE LAS OBRAS PARA LA PRIMERA INFANCIA EN EL COLEGIO PORVENIR IV UBICADO EN LA LOCALIDAD 7 DE BOSA, DE ACUERDO A LAS ESPECIFICACIONES Y CANTIDADES DE OBRA ENTREGADAS POR LA SECRETARÍA DE EDUCACIÓN  DEL DISTRITO.</t>
  </si>
  <si>
    <t>1046-32</t>
  </si>
  <si>
    <t>EJECUCIÓN DE LAS OBRAS PARA LA PRIMERA INFANCIA EN EL COLEGIO VILLA MEJÍA TAGASTE UBICADO EN LA LOCALIDAD 8 DE KENNEDY, DE ACUERDO A LAS ESPECIFICACIONES Y CANTIDADES DE OBRA ENTREGADAS POR LA SECRETARÍA DE EDUCACIÓN  DEL DISTRITO.</t>
  </si>
  <si>
    <t>1046-33</t>
  </si>
  <si>
    <t>INTERVENTORÍA TÉCNICA, ADMINISTRATIVA, JURÍDICA, AMBIENTAL Y FINANCIERA AL CONTRATO DE EJECUCIÓN DE LAS OBRAS PARA LA PRIMERA INFANCIA EN EL COLEGIO VILLA MEJÍA TAGASTE UBICADO EN LA LOCALIDAD 8 DE KENNEDY, DE ACUERDO A LAS ESPECIFICACIONES Y CANTIDADES DE OBRA ENTREGADAS POR LA SECRETARÍA DE EDUCACIÓN  DEL DISTRITO.</t>
  </si>
  <si>
    <t>1046-34</t>
  </si>
  <si>
    <t>EJECUCIÓN DE LAS OBRAS PARA LA PRIMERA INFANCIA EN EL COLEGIO FONTANAGRANDE UBICADO EN LA LOCALIDAD 11 DE SUBA,  DE ACUERDO A LAS ESPECIFICACIONES Y CANTIDADES DE OBRA ENTREGADAS POR LA SECRETARÍA DE EDUCACIÓN  DEL DISTRITO.</t>
  </si>
  <si>
    <t>1046-35</t>
  </si>
  <si>
    <t>INTERVENTORÍA TÉCNICA, ADMINISTRATIVA, JURÍDICA, AMBIENTAL Y FINANCIERA AL CONTRATO DE EJECUCIÓN DE LAS OBRAS PARA LA PRIMERA INFANCIA EN EL COLEGIO FONTANAGRANDE UBICADO EN LA LOCALIDAD 11 DE SUBA,  DE ACUERDO A LAS ESPECIFICACIONES Y CANTIDADES DE OBRA ENTREGADAS POR LA SECRETARÍA DE EDUCACIÓN  DEL DISTRITO.</t>
  </si>
  <si>
    <t>1046-36</t>
  </si>
  <si>
    <t>EJECUCIÓN DE LAS OBRAS PARA LA PRIMERA INFANCIA EN EL COLEGIO SAN PEDRO CLAVER UBICADO EN LA LOCALIDAD 8 DE KENNEDY,  DE ACUERDO A LAS ESPECIFICACIONES Y CANTIDADES DE OBRA ENTREGADAS POR LA SECRETARÍA DE EDUCACIÓN  DEL DISTRITO.</t>
  </si>
  <si>
    <t>1046-37</t>
  </si>
  <si>
    <t>INTERVENTORÍA TÉCNICA, ADMINISTRATIVA, JURÍDICA, AMBIENTAL Y FINANCIERA AL CONTRATO DE EJECUCIÓN DE LAS OBRAS PARA LA PRIMERA INFANCIA EN EL COLEGIO SAN PEDRO CLAVER UBICADO EN LA LOCALIDAD 8 DE KENNEDY,  DE ACUERDO A LAS ESPECIFICACIONES Y CANTIDADES DE OBRA ENTREGADAS POR LA SECRETARÍA DE EDUCACIÓN  DEL DISTRITO.</t>
  </si>
  <si>
    <t>1046-38</t>
  </si>
  <si>
    <t>EJECUCIÓN DE LAS OBRAS PARA LA PRIMERA INFANCIA EN EL COLEGIO PAULO VI UBICADO EN LA LOCALIDAD 8 DE KENNEDY,  DE ACUERDO A LAS ESPECIFICACIONES Y CANTIDADES DE OBRA ENTREGADAS POR LA SECRETARÍA DE EDUCACIÓN  DEL DISTRITO.</t>
  </si>
  <si>
    <t>1046-39</t>
  </si>
  <si>
    <t>INTERVENTORÍA TÉCNICA, ADMINISTRATIVA, JURÍDICA, AMBIENTAL Y FINANCIERA AL CONTRATO DE EJECUCIÓN DE LAS OBRAS PARA LA PRIMERA INFANCIA EN EL COLEGIO PABLO VI UBICADO EN LA LOCALIDAD 8 DE KENNEDY,  DE ACUERDO A LAS ESPECIFICACIONES Y CANTIDADES DE OBRA ENTREGADAS POR LA SECRETARÍA DE EDUCACIÓN  DEL DISTRITO.</t>
  </si>
  <si>
    <t>1046-40</t>
  </si>
  <si>
    <t>ADELANTAR OBRAS DE ADECUACIÓN, MEJORAMIENTO Y MANTENIMIENTO CORRECTIVO  DE LAS PLANTAS FÍSICAS, ASÍ COMO LA ADECUACIÓN Y/O MEJORAMIENTO DE COMEDORES ESCOLARES DE LOS COLEGIOS DISTRITALES, CON EL FIN DE ATENDER LOS REQUERIMIENTOS Y NECESIDADES EN TÉRMINOS DE INFRAESTRUCTURA PARA LA PRESTACIÓN DEL SERVICIO EDUCATIVO</t>
  </si>
  <si>
    <t>0 y 4</t>
  </si>
  <si>
    <t>1046-41</t>
  </si>
  <si>
    <t>INTERVENTORÍA TÉCNICA, ADMINISTRATIVA, JURÍDICA, FINANCIERA Y AMBIENTAL AL CONTRATO DE OBRAS DE ADECUACIÓN, MEJORAMIENTO Y MANTENIMIENTO CORRECTIVO  DE LAS PLANTAS FÍSICAS, ASÍ COMO LA ADECUACIÓN Y/O MEJORAMIENTO DE COMEDORES ESCOLARES DE LOS COLEGIOS DISTRITALES, CON EL FIN DE ATENDER LOS REQUERIMIENTOS Y NECESIDADES EN TÉRMINOS DE INFRAESTRUCTURA PARA LA PRESTACIÓN DEL SERVICIO EDUCATIVO</t>
  </si>
  <si>
    <t>1046-42</t>
  </si>
  <si>
    <t>CONTRATAR LA ELABORACIÓN DE LOS LEVANTAMIENTOS TOPOGRÁFICOS JURÍDICOS Y REALES COMPLETOS DE LOS PREDIOS REQUERIDOS DENTRO DEL PROCESO DE SANEAMIENTO DE INSTITUCIONES EDUCATIVAS DISTRITALES Y ADQUISICIÓN DE PREDIOS</t>
  </si>
  <si>
    <t>1046-43</t>
  </si>
  <si>
    <t>INTERVENTORÍA TÉCNICA, JURÍDICA, ADMINISTRATIVA Y FINANCIERA A LA ELABORACIÓN DE LOS LEVANTAMIENTOS TOPOGRÁFICOS JURÍDICOS Y REALES COMPLETOS DE LOS PREDIOS REQUERIDOS DENTRO DEL PROCESO DE SANEAMIENTO DE INSTITUCIONES EDUCATIVAS DISTRITALES Y ADQUISICIÓN DE PREDIOS</t>
  </si>
  <si>
    <t>1046-44</t>
  </si>
  <si>
    <t>EJECUCIÓN DE OBRAS MENORES PARA LA ATENCIÓN DE EMERGENCIAS EN LOS COLEGIOS DISTRITALES</t>
  </si>
  <si>
    <t>1046-45</t>
  </si>
  <si>
    <t>INTERVENTORÍA TÉCNICA, AMBIENTAL, ADMINISTRATIVA, FINANCIERA Y JURÍDICA PARA LA CONTRATACIÓN DE LAS OBRAS MENORES PARA LA ATENCIÓN DE EMERGENCIAS EN LOS COLEGIOS DISTRITALES.</t>
  </si>
  <si>
    <t>1046-46</t>
  </si>
  <si>
    <t>CONTRATAR LA EJECUCIÓN DE LAS OBRAS MENORES DE ADECUACIÓN, MEJORAMIENTO, REPARACIÓN Y CONSERVACIÓN DE LA INFRAESTRUCTURA FÍSICA, PARA EL CORRECTO MANTENIMIENTO EN LAS DIFERENTES SEDES ADMINISTRATIVAS DE LA SECRETARIA DE EDUCACIÓN DE BOGOTÁ</t>
  </si>
  <si>
    <t>1046-47</t>
  </si>
  <si>
    <t>PRESTAR SERVICIOS PROFESIONALES A LA DIRECCIÓN DE CONSTRUCCIÓN Y CONSERVACIÓN DE ESTABLECIMIENTOS EDUCATIVOS PARA APOYAR EL SEGUIMIENTO DE LOS PROCESOS DE EVALUACIÓN Y CONSOLIDACIÓN DE DISEÑO, ASÍ COMO EL ACOMPAÑAMIENTO EN LA FORMULACIÓN, EJECUCIÓN Y SEGUIMIENTO DE PLANES, PROGRAMAS Y PROYECTOS PARA LA CONSTRUCCIÓN, AMPLIACIÓN, ADECUACIÓN, PREPARACIÓN Y MANTENIMIENTO DE LOS BIENES INMUEBLES DE LA SECRETARÍA DE EDUCACIÓN DEL DISTRITO. IGUALMENTE PRESTARA APOYO EN LA REALIZACIÓN DE DISEÑOS O IDEAS ARQUITECTÓNICAS QUE LE SEAN SOLICITADOS CON OCASIÓN DE LAS ACTIVIDADES PREVISTAS POR LA DIRECCIÓN</t>
  </si>
  <si>
    <t>1046-48</t>
  </si>
  <si>
    <t>PRESTAR SERVICIOS PROFESIONALES PARA APOYAR LA EJECUCIÓN DE TODAS LAS ACTIVIDADES NECESARIAS PARA LA ELABORACIÓN DE TODOS LOS DOCUMENTOS QUE SE DEBEN EMITIR POR PARTE DE LA DIRECCIÓN DE CONSTRUCCIÓN Y CONSERVACIÓN DE ESTABLECIMIENTOS EDUCATIVOS RESPECTO DE LOS CONTRATOS QUE ESTA TENGA A CARGO. IGUALMENTE PRESTARA APOYO EN EL SEGUIMIENTO A LA LEGALIZACIÓN Y LIQUIDACIÓN DE LOS CONTRATOS Y EN GENERAL CON EL MANEJO DE CORRESPONDENCIA Y ARCHIVO.</t>
  </si>
  <si>
    <t>1046-49</t>
  </si>
  <si>
    <t>PRESTAR SERVICIOS PROFESIONALES A LA DIRECCIÓN DE CONSTRUCCIÓN Y CONSERVACIÓN DE ESTABLECIMIENTOS EDUCATIVOS PARA APOYAR EL SEGUIMIENTO DE LOS PROCESOS DE EVALUACIÓN Y CONSOLIDACIÓN DE DISEÑO, ASÍ COMO EL ACOMPAÑAMIENTO EN LA FORMULACIÓN, EJECUCIÓN, SEGUIMIENTO DE PLANES, PROGRAMAS Y PROYECTOS PARA LA CONSTRUCCIÓN, AMPLIACIÓN, ADECUACIÓN, REPARACIÓN Y MANTENIMIENTO DE LOS BIENES INMUEBLES DE LA SECRETARÍA DE EDUCACIÓN DEL DISTRITO. IGUALMENTE PRESTAR APOYO EN LA REALIZACIÓN DE DISEÑOS O IDEAS ARQUITECTÓNICAS QUE LE SEAN SOLICITADOS CON OCASIÓN DE LAS ACTIVIDADES PREVISTAS POR LA DIRECCIÓN</t>
  </si>
  <si>
    <t>1046-50</t>
  </si>
  <si>
    <t>PRESTAR SERVICIOS PROFESIONALES A LA DIRECCIÓN DE CONSTRUCCIÓN Y CONSERVACIÓN DE ESTABLECIMIENTOS EDUCATIVOS, DE INGENIERÍA TÉCNICA EN INSTALACIONES ELÉCTRICAS PARA IDENTIFICAR Y/O ESTABLECER LOS PUNTOS MÁS ADECUADOS DE CONEXIÓN EXISTENTE PARA LOS ESTABLECIMIENTOS EDUCATIVOS DEL DISTRITO CAPITAL, ASÍ COMO EL ACOMPAÑAMIENTO Y APOYO EN LA FORMULACIÓN Y EJECUCIÓN DE PLANES, PROGRAMAS Y PROYECTOS PARA LA CONSTRUCCIÓN, AMPLIACIÓN, ADECUACIÓN, REPARACIÓN Y MANTENIMIENTO DE LOS BIENES INMUEBLES DE LA SECRETARÍA DE EDUCACIÓN DEL DISTRITO DENTRO DEL MARCO DE SU EXPERTICIA Y EXPERIENCIA.</t>
  </si>
  <si>
    <t>1046-51</t>
  </si>
  <si>
    <t>PRESTAR SERVICIOS PROFESIONALES A LA DIRECCIÓN DE CONSTRUCCIÓN Y CONSERVACIÓN DE ESTABLECIMIENTOS EDUCATIVOS PARA LA REALIZACIÓN, ESTRUCTURACIÓN Y SEGUIMIENTO DE LOS ESTUDIOS PREVIOS EN LO RELACIONADO CON LOS TEMAS TÉCNICOS RELACIONADOS CON SU EXPERTICIA Y PROFESIÓN, PARA EL DESARROLLO DE LOS DOCUMENTOS QUE CORRESPONDAN EN EL MARCO DE LAS NORMAS QUE RIGEN LA CONTRATACIÓN ESTATAL, ESTUDIOS PREVIOS QUE CONFORME EL PLAN DE DESARROLLO DISTRITAL Y LA PRIORIZACIÓN DE LA SECRETARIA DE EDUCACIÓN SE TENGA DETERMINADOS PARA LA VIGENCIA.</t>
  </si>
  <si>
    <t>1046-52</t>
  </si>
  <si>
    <t>PRESTAR SERVICIOS PROFESIONALES A LA DIRECCIÓN DE CONSTRUCCIÓN Y CONSERVACIÓN DE ESTABLECIMIENTOS EDUCATIVOS DE LA SECRETARÍA DE EDUCACIÓN  DEL DISTRITO, APOYANDO LAS TAREAS DE SANEAMIENTO PREDIAL, ASÍ COMO APOYAR LA REALIZACIÓN DE LOS ESTUDIOS TÉCNICOS Y NORMATIVOS QUE PERMITAN VIABILIZAR SUELO PARA LA CONSTRUCCIÓN DE EQUIPAMIENTOS EDUCATIVOS ATENDIENDO LAS METAS DEL PLAN DE DESARROLLO DISTRITAL 2016 - 2019 "BOGOTÁ MEJOR PARA TODOS"</t>
  </si>
  <si>
    <t>1046-53</t>
  </si>
  <si>
    <t>PRESTAR SERVICIOS PROFESIONALES A LA DIRECCIÓN DE CONSTRUCCIÓN Y CONSERVACIÓN DE ESTABLECIMIENTOS EDUCATIVOS DE LA SECRETARÍA DE EDUCACIÓN  DEL DISTRITO EN TEMAS AMBIENTALES EN LAS OBRAS QUE SE EJECUTAN EN LAS DIFERENTES LOCALIDADES DE LA CIUDAD Y GESTIÓN Y TRAMITE DE LOS PERMISOS QUE OTORGAN LAS DIFERENTES AUTORIDADES AMBIENTALES DISTRITALES Y/O NACIONALES.</t>
  </si>
  <si>
    <t>1046-54</t>
  </si>
  <si>
    <t>PRESTAR SERVICIOS PROFESIONALES PARA EL APOYO EN EL SEGUIMIENTO Y VERIFICACIÓN TÉCNICO, ADMINISTRATIVO Y FINANCIERO DE LOS PROYECTOS A CARGO DE LA DIRECCIÓN DE CONSTRUCCIÓN Y CONSERVACIÓN DE ESTABLECIMIENTOS EDUCATIVOS DE LA SECRETARÍA DE EDUCACIÓN DEL DISTRITO, ASÍ COMO EN LA FORMULACIÓN, EJECUCIÓN SEGUIMIENTO DE PLANES, PROGRAMAS Y PROYECTOS PARA LA CONSTRUCCIÓN, AMPLIACIÓN, ADECUACIÓN, REPARACIÓN Y MANTENIMIENTO DE LOS BIENES INMUEBLES DE LA SECRETARÍA DE EDUCACIÓN DEL DISTRITO.</t>
  </si>
  <si>
    <t>1046-55</t>
  </si>
  <si>
    <t xml:space="preserve">PRESTAR SERVICIOS PROFESIONALES A LA DIRECCIÓN DE CONSTRUCCIÓN Y CONSERVACIÓN DE ESTABLECIMIENTOS EDUCATIVOS EN LA GESTIÓN Y TRÁMITE DE LICENCIAS DE URBANISMO Y CONSTRUCCIÓN EN SUS DIFERENTES MODALIDADES, ASÍ COMO TODAS LAS ACCIONES URBANÍSTICAS NECESARIAS PARA EL SANEAMIENTO Y LEGALIZACIÓN DE PREDIOS Y COLEGIOS DISTRITALES. IGUALMENTE BRINDAR APOYO EN LA PRESENTACIÓN Y SUSTENTACIÓN DE CONCEPTOS TÉCNICOS QUE LE SEAN REQUERIDOS Y QUE ESTÉN VINCULADOS CON EL DESARROLLO DE LAS ACTIVIDADES PREVISTAS CON OCASIÓN DEL OBJETO CONTRACTUAL. </t>
  </si>
  <si>
    <t>1046-56</t>
  </si>
  <si>
    <t xml:space="preserve">PRESTAR SERVICIOS PROFESIONALES PARA ATENDER Y RESPONDER DE MANERA INTEGRAL TODOS LOS REQUERIMIENTOS QUE SEAN PRESENTADOS POR EL CONCEJO, LOS ORGANISMOS DE VIGILANCIA Y CONTROL DEL ORDEN NACIONAL Y DISTRITAL, ASÍ COMO LAS RESPUESTAS Y SEGUIMIENTOS A LA IMPLEMENTACIÓN DE LOS PLANES DE MEJORAMIENTO Y DEMÁS ASUNTOS LEGALES Y CONTRACTUALES QUE SEAN COMPETENCIA DE LA DIRECCIÓN DE CONSTRUCCIÓN Y CONSERVACIÓN DE ESTABLECIMIENTOS EDUCATIVOS. </t>
  </si>
  <si>
    <t>1046-57</t>
  </si>
  <si>
    <t>PRESTAR SERVICIOS PROFESIONALES A LA DIRECCIÓN DE CONSTRUCCIÓN Y CONSERVACIÓN DE ESTABLECIMIENTOS EDUCATIVOS PARA LA REALIZACIÓN, ESTRUCTURACIÓN Y SEGUIMIENTO DE LOS ESTUDIOS PREVIOS EN LO RELACIONADO CON LOS TEMAS TÉCNICOS RELACIONADOS CON SU EXPERTICIA Y PROFESIÓN, PARA EL DESARROLLO DE LOS DOCUMENTOS QUE CORRESPONDAN EN EL MARCO DE LAS NORMAS QUE RIGEN LA CONTRATACIÓN ESTATAL, Y LA ELABORACIÓN DE LOS ESTUDIOS PREVIOS QUE CONFORME AL PLAN DE DESARROLLO DISTRITAL Y A LA PRIORIZACIÓN DE LA SECRETARÍA DE EDUCACIÓN DEL DISTRITO SE TENGAN DETERMINADOS PARA LA VIGENCIA.</t>
  </si>
  <si>
    <t>1046-58</t>
  </si>
  <si>
    <t>PRESTAR SERVICIOS PROFESIONALES A LA DIRECCIÓN DE CONSTRUCCIÓN Y CONSERVACIÓN DE ESTABLECIMIENTOS EDUCATIVOS PARA APOYAR EL SEGUIMIENTO DE LOS PROCESOS DE EVALUACIÓN Y CONSOLIDACIÓN DE DISEÑO, ASÍ COMO EL ACOMPAÑAMIENTO EN LA FORMULACIÓN, EJECUCIÓN Y SEGUIMIENTO DE PLANES, PROGRAMAS Y PROYECTOS PARA LA CONSTRUCCIÓN, AMPLIACIÓN, ADECUACIÓN, REPARACIÓN Y MANTENIMIENTO DE LOS BIENES INMUEBLES DE LA SECRETARÍA DE EDUCACIÓN DEL DISTRITO. IGUALMENTE PRESTAR APOYO EN LA REALIZACIÓN DE DISEÑOS O IDEAS ARQUITECTÓNICAS QUE LE SEAN SOLICITADOS CON OCASIÓN DE LAS ACTIVIDADES PREVISTAS POR LA DIRECCIÓN.</t>
  </si>
  <si>
    <t>1046-59</t>
  </si>
  <si>
    <t>PRESTAR SERVICIOS PROFESIONALES PARA EL APOYO EN EL SEGUIMIENTO Y VERIFICACIÓN TÉCNICO, ADMINISTRATIVO Y FINANCIERO DE LOS PROYECTOS A CARGO DE LA DIRECCIÓN DE CONSTRUCCIÓN Y CONSERVACIÓN DE ESTABLECIMIENTOS EDUCATIVOS DE LA SECRETARÍA DE EDUCACIÓN  DEL DISTRITO, ASÍ COMO EN LA FORMULACIÓN, EJECUCIÓN SEGUIMIENTO DE PLANES, PROGRAMAS Y PROYECTOS PARA LA CONSTRUCCIÓN, AMPLIACIÓN, ADECUACIÓN, REPARACIÓN Y MANTENIMIENTO DE LOS BIENES INMUEBLES DE LA SECRETARÍA DE EDUCACIÓN DEL DISTRITO.</t>
  </si>
  <si>
    <t>1046-60</t>
  </si>
  <si>
    <t>PRESTAR SERVICIOS PROFESIONALES PARA COORDINAR TODAS LAS ACTIVIDADES INHERENTES A LA CONSTRUCCIÓN, MANTENIMIENTO, CONSERVACIÓN DE LAS INSTITUCIONES DE EDUCACIÓN DISTRITAL UBICADAS EN LA ZONA QUE SE LE ASIGNE CONFORME A LA DISTRIBUCIÓN QUE PARA EL EFECTO TENGA LA DIRECCIÓN DE CONSTRUCCIÓN Y CONSERVACIÓN DE ESTABLECIMIENTO EDUCATIVOS.</t>
  </si>
  <si>
    <t>1046-61</t>
  </si>
  <si>
    <t>1046-62</t>
  </si>
  <si>
    <t>PRESTAR SERVICIOS PROFESIONALES PARA EL APOYO EN EL SEGUIMIENTO Y VERIFICACIÓN TÉCNICO, ADMINISTRATIVO Y FINANCIERO DE LOS PROYECTOS A CARGO DE LA DIRECCIÓN DE CONSTRUCCIÓN Y CONSERVACIÓN DE ESTABLECIMIENTOS EDUCATIVOS DE LA SED, ASÍ COMO EN LA FORMULACIÓN, EJECUCIÓN SEGUIMIENTO DE PLANES, PROGRAMAS Y PROYECTOS PARA LA CONSTRUCCIÓN, AMPLIACIÓN, ADECUACIÓN, REPARACIÓN Y MANTENIMIENTO DE LOS BIENES INMUEBLES DE LA SECRETARIA DE EDUCACIÓN DEL DISTRITO, Y ATENDER LA GESTIÓN TERRITORIAL EN LAS DIFERENTES ZONAS DE LAS LOCALIDADES DE BOGOTÁ.</t>
  </si>
  <si>
    <t>1046-63</t>
  </si>
  <si>
    <t>1046-64</t>
  </si>
  <si>
    <t>PRESTAR LOS SERVICIOS PROFESIONALES PARA EL ACOMPAÑAMIENTO JURÍDICO EN LAS ACTIVIDADES DEL GRUPO DE GESTIÓN DEL SUELO, ASÍ COMO EN LOS PROCESOS DE SANEAMIENTO Y ADQUISICIÓN DE PREDIOS A CARGO DE LA DIRECCIÓN DE CONSTRUCCIÓN Y CONSERVACIÓN DE ESTABLECIMIENTOS EDUCATIVOS</t>
  </si>
  <si>
    <t>1046-65</t>
  </si>
  <si>
    <t>1046-66</t>
  </si>
  <si>
    <t>1046-67</t>
  </si>
  <si>
    <t>1046-68</t>
  </si>
  <si>
    <t>PRESTAR LOS SERVICIOS PROFESIONALES PARA EL APOYO EN LA IMPLEMENTACIÓN Y DESARROLLO DE LOS PROGRAMAS SOCIALES DE LA DIRECCIÓN DE CONSTRUCCIÓN Y CONSERVACIÓN DE ESTABLECIMIENTOS EDUCATIVOS QUE SE REQUIERAN PARA LOS PROCESOS DE ADQUISICIÓN PREDIAL, CONSTRUCCIÓN DE COLEGIOS, SANEAMIENTO PREDIAL, ATENCIÓN A LA COMUNIDAD Y DEMÁS QUE SOLICITE LA ENTIDAD</t>
  </si>
  <si>
    <t>1046-69</t>
  </si>
  <si>
    <t>PRESTAR SERVICIOS PROFESIONALES DE INGENIERÍA TÉCNICA ESPECIALIZADA EN INSTALACIONES HIDRÁULICAS Y SANITARIAS PARA IDENTIFICAR Y/O ESTABLECER LOS PUNTOS MÁS ADECUADOS DE CONEXIÓN EXISTENTE PARA LOS ESTABLECIMIENTOS EDUCATIVOS DEL DISTRITO CAPITAL, ASÍ COMO EL ACOMPAÑAMIENTO Y APOYO EN LA FORMULACIÓN Y EJECUCIÓN DE PLANES, PROGRAMAS Y PROYECTOS PARA LA CONSTRUCCIÓN, AMPLIACIÓN, ADECUACIÓN, REPARACIÓN Y MANTENIMIENTO DE LOS BIENES INMUEBLES DE LA SECRETARÍA DE EDUCACIÓN DEL DISTRITO DENTRO DEL MARCO DE SUS EXPERTICIA Y EXPERIENCIA.</t>
  </si>
  <si>
    <t>1046-70</t>
  </si>
  <si>
    <t>PRESTAR SERVICIOS PROFESIONALES A LA DIRECCIÓN DE CONSTRUCCIÓN Y CONSERVACIÓN DE ESTABLECIMIENTOS EDUCATIVOS DE LA SECRETARÍA DE EDUCACIÓN DEL DISTRITO. PARA COORDINAR LOS PROCESOS DE EVALUACIÓN Y CONSOLIDACIÓN DE DISEÑO, ASÍ COMO LA FORMULACIÓN, EJECUCIÓN Y SEGUIMIENTO DE PLANES, PROGRAMAS Y PROYECTOS PARA LA CONSTRUCCIÓN, AMPLIACIÓN, ADECUACIÓN, RESTITUCIÓN, REPARACIÓN Y MANTENIMIENTO DE LOS BIENES INMUEBLES DE LA SECRETARÍA DE EDUCACIÓN DEL DISTRITO</t>
  </si>
  <si>
    <t>1046-71</t>
  </si>
  <si>
    <t>PRESTAR SERVICIOS PROFESIONALES EN EL SEGUIMIENTO DE LOS PROCESOS ADMINISTRATIVOS RELACIONADOS CON EL DESARROLLO DE LAS ACTIVIDADES DE GESTIÓN DOCUMENTAL Y CORRESPONDENCIA, ASÍ COMO EL TRÁMITE DE CUENTAS DE COBRO Y/O FACTURAS, ANTICIPOS, Y TODOS LOS PAGOS DERIVADOS DE LOS CONTRATOS A CARGO DE LA DIRECCIÓN DE CONSTRUCCIÓN Y CONSERVACIÓN DE ESTABLECIMIENTOS EDUCATIVOS.</t>
  </si>
  <si>
    <t>1046-72</t>
  </si>
  <si>
    <t>PRESTAR SERVICIOS PROFESIONALES A LA DIRECCIÓN DE CONSTRUCCIÓN Y CONSERVACIÓN DE ESTABLECIMIENTOS EDUCATIVOS EN LA ESTRUCTURACIÓN, ELABORACIÓN Y SEGUIMIENTO DE LOS ESTUDIOS PREVIOS Y DEMÁS DOCUMENTOS QUE SE REQUIERAN EN LA ETAPA PRECONTRACTUAL DE LOS PROCESOS QUE ADELANTE LA DIRECCIÓN, CONFORME EL PLAN DE DESARROLLO DISTRITAL Y LA PRIORIZACIÓN DE LA SECRETARIA DE EDUCACIÓN SE TENGA DETERMINADOS PARA LA VIGENCIA. IGUALMENTE DEBERÁ ACOMPAÑAR LOS PROCESOS PRECONTRACTUALES HASTA LA CULMINACIÓN DEL MISMO CONFORME LAS NORMAS LEGALES VIGENTES QUE RIGEN LA MATERIA.</t>
  </si>
  <si>
    <t>1046-73</t>
  </si>
  <si>
    <t>1046-74</t>
  </si>
  <si>
    <t xml:space="preserve">PRESTAR SERVICIOS PROFESIONALES PARA EL APOYO LEGAL Y CONTRACTUAL DE LA DIRECCIÓN DE CONSTRUCCIÓN Y CONSERVACIÓN DE ESTABLECIMIENTOS EDUCATIVOS. ASÍ COMO ADELANTAR EL CONTROL DE LEGALIDAD DE TODOS LOS DOCUMENTOS Y ACTIVIDADES PROPIAS DE LA DIRECCIÓN </t>
  </si>
  <si>
    <t>1046-75</t>
  </si>
  <si>
    <t>PRESTAR SERVICIOS PROFESIONALES A LA DIRECCIÓN DE CONSTRUCCIÓN Y CONSERVACIÓN DE LOS ESTABLECIMIENTOS EDUCATIVOS EN LA COORDINACIÓN DE LA ESTRUCTURACIÓN, ELABORACIÓN Y SEGUIMIENTO DE LOS ESTUDIOS PREVIOS Y DEMÁS DOCUMENTOS QUE SE REQUIERAN EN LA ETAPA PRECONTRACTUAL DE LOS PROCESOS QUE ADELANTE LA DIRECCIÓN, CONFORME EL PLAN DE DESARROLLO DISTRITAL Y LA PRIORIZACIÓN DE LA SECRETARIA DE EDUCACIÓN SE TENGA DETERMINADOS PARA LA VIGENCIA. IGUALMENTE DEBERÁ ACOMPAÑAR LOS PROCESOS PRECONTRACTUALES HASTA LA CULMINACIÓN DEL MISMO CONFORME LAS NORMAS LEGALES VIGENTES QUE RIGEN LA MATERIA.</t>
  </si>
  <si>
    <t>1046-76</t>
  </si>
  <si>
    <t>PRESTAR SERVICIOS PROFESIONALES A LA DIRECCIÓN DE CONSTRUCCIÓN Y CONSERVACIÓN DE ESTABLECIMIENTOS EDUCATIVOS PARA APOYAR EL SEGUIMIENTO DE LOS PROCESOS DE EVALUACIÓN Y CONSOLIDACIÓN DE DISEÑO, ASÍ COMO EL ACOMPAÑAMIENTO EN LA FORMULACIÓN, EJECUCIÓN, SEGUIMIENTO DE PLANES, PROGRAMAS Y PROYECTOS PARA LA CONSTRUCCIÓN, AMPLIACIÓN, ADECUACIÓN, REPARACIÓN Y MANTENIMIENTO DE LOS BIENES INMUEBLES DE LA SECRETARÍA DE EDUCACIÓN DEL DISTRITO. IGUALMENTE PRESTAR APOYO EN LA FORMULACIÓN DEL DTS DEL PLAN MAESTRO DE EQUIPAMIENTOS EDUCATIVOS</t>
  </si>
  <si>
    <t>1046-77</t>
  </si>
  <si>
    <t>PRESTAR SERVICIOS PROFESIONALES PARA EL APOYO JURÍDICO DE LA DIRECCIÓN EN LOS TEMAS RELACIONADOS CON LOS CONTRATOS DE OBRA E INTERVENTORÍA, ASÍ COMO LOS PROCESOS JURÍDICOS QUE SE ADELANTEN EN LA SECRETARÍA DE EDUCACIÓN DEL DISTRITO  CON OCASIÓN DE LOS MISMOS.</t>
  </si>
  <si>
    <t>1046-78</t>
  </si>
  <si>
    <t>PRESTAR SERVICIOS PROFESIONALES PARA EL APOYO EN EL SEGUIMIENTO Y VERIFICACIÓN TÉCNICO, ADMINISTRATIVO Y FINANCIERO DE LOS PROYECTOS A CARGO DE LA DIRECCIÓN DE CONSTRUCCIÓN Y CONSERVACIÓN DE ESTABLECIMIENTOS EDUCATIVOS DE LA SECRETARÍA DE EDUCACIÓN  DEL DISTRITO, ASÍ COMO EN LA FORMULACIÓN, EJECUCIÓN SEGUIMIENTO DE PLANES, PROGRAMAS Y PROYECTOS PARA LA CONSTRUCCIÓN, AMPLIACIÓN, ADECUACIÓN, REPARACIÓN Y MANTENIMIENTO DE LOS BIENES INMUEBLES DE LA SECRETARÍA DE EDUCACIÓN DEL DISTRITO, Y ATENDER LA GESTIÓN TERRITORIAL EN LAS DIFERENTES ZONAS DE LAS LOCALIDADES DE BOGOTÁ.</t>
  </si>
  <si>
    <t>1046-79</t>
  </si>
  <si>
    <t>PRESTAR LOS SERVICIOS PROFESIONALES A LA DIRECCIÓN DE CONSTRUCCIÓN Y CONSERVACIÓN DE ESTABLECIMIENTOS EDUCATIVOS PARA LA IMPLEMENTACIÓN DE LOS PROGRAMAS SOCIALES, ACOMPAÑAMIENTO, SENSIBILIZACIÓN, SOCIALIZACIÓN Y ATENCIÓN A LAS COMUNIDADES DE LAS ÁREAS DE INFLUENCIA EN LOS PROYECTOS DE INFRAESTRUCTURA EDUCATIVA Y EN LOS DEMÁS PROYECTOS QUE REQUIERA LA ENTIDAD</t>
  </si>
  <si>
    <t>1046-80</t>
  </si>
  <si>
    <t>PRESTAR SERVICIOS PROFESIONALES A LA DIRECCIÓN DE CONSTRUCCIÓN Y CONSERVACIÓN DE ESTABLECIMIENTOS EDUCATIVOS EN TODOS LOS PROCESOS RELACIONADOS CON LA PLANEACIÓN, SEGUIMIENTO Y AJUSTE DE LOS OBJETIVOS, ESTRATEGIAS, PROGRAMAS Y METAS FÍSICAS Y FINANCIERAS, ESTABLECIDAS EN EL PLAN DE DESARROLLO, PLAN OPERATIVO, SISTEMA INTEGRADO DE GESTIÓN, MAPA DE RIESGOS Y PLAN DE ADQUISICIONES ENTRE OTROS.</t>
  </si>
  <si>
    <t>1046-81</t>
  </si>
  <si>
    <t>PRESTAR SERVICIOS PROFESIONALES A LA DIRECCIÓN DE CONSTRUCCIÓN Y CONSERVACIÓN DE ESTABLECIMIENTOS EDUCATIVOS EN EL SEGUIMIENTO Y VERIFICACIÓN DEL CUMPLIMIENTO DE LAS METAS Y PLANES OPERATIVOS QUE SE TENGAN A CARGO.</t>
  </si>
  <si>
    <t>1046-82</t>
  </si>
  <si>
    <t>PRESTAR SERVICIOS PROFESIONALES A LA DIRECCIÓN DE CONSTRUCCIÓN Y CONSERVACIÓN DE ESTABLECIMIENTOS EDUCATIVOS PARA EL ANÁLISIS Y SEGUIMIENTO A PROYECTOS Y METAS RELACIONADOS CON LA INFRAESTRUCTURA FÍSICA DEL NIVEL CENTRAL, LOCAL E INSTITUCIONAL, EN COORDINACIÓN CON LAS DIFERENTES ÁREAS DE LA SED.</t>
  </si>
  <si>
    <t>1046-83</t>
  </si>
  <si>
    <t>PRESTAR EL SERVICIO DE MANTENIMIENTO PREVENTIVO, PREDICTIVO Y CORRECTIVO EN LAS SEDES ADMINISTRATIVAS Y BODEGAS DE LA SED</t>
  </si>
  <si>
    <t>1046-84</t>
  </si>
  <si>
    <t>1046-85</t>
  </si>
  <si>
    <t>PRESTAR SERVICIOS PROFESIONALES PARA COORDINAR TODAS LAS ACTIVIDADES INHERENTES A LA CONSTRUCCIÓN, MANTENIMIENTO, CONSERVACIÓN DE LAS INSTITUCIONES DE EDUCACIÓN DISTRITAL UBICADAS EN LA ZONA QUE SE LE ASIGNE CONFORME A LA DISTRIBUCIÓN QUE PARA EL EFECTO TENGA LA DIRECCIÓN DE CONSTRUCCIÓN Y CONSERVACIÓN DE ESTABLECIMIENTO EDUCATIVO.</t>
  </si>
  <si>
    <t>1046-86</t>
  </si>
  <si>
    <t>PRESTAR SERVICIOS PROFESIONALES EN EL SEGUIMIENTO Y VERIFICACIÓN TÉCNICO, ADMINISTRATIVO Y FINANCIERO DE LOS PROYECTOS A CARGO DE LA DIRECCIÓN DE CONSTRUCCIÓN Y CONSERVACIÓN DE ESTABLECIMIENTOS EDUCATIVOS DE LA SECRETARÍA DE EDUCACIÓN DEL DISTRITO, ASÍ COMO EN LA FORMULACIÓN EJECUCIÓN SEGUIMIENTO DE PLANES, PROGRAMAS Y PROYECTOS PARA LA CONSTRUCCIÓN, AMPLIACIÓN, ADECUACIÓN, REPARACIÓN Y MANTENIMIENTO DE LOS BIENES INMUEBLES DE LA SECRETARÍA DE EDUCACIÓN DEL DISTRITO. Y ATENDER LA GESTIÓN TERRITORIAL EN LAS DIFERENTES ZONAS DE LAS LOCALIDADES DE BOGOTÁ.</t>
  </si>
  <si>
    <t>1046-87</t>
  </si>
  <si>
    <t>PRESTAR APOYO PROFESIONAL EN LOS PROYECTOS DE OBRA QUE ADELANTA LA DIRECCIÓN DE CONSTRUCCIÓN Y CONSERVACIÓN DE ESTABLECIMIENTOS EDUCATIVOS RESPECTO DEL LEVANTAMIENTO DE INFORMACIÓN, SEGUIMIENTO Y CUMPLIMIENTO DE LAS ACTIVIDADES A CARGO DE LOS PROFESIONALES QUE COMPONEN LA DIRECCIÓN.</t>
  </si>
  <si>
    <t>1046-88</t>
  </si>
  <si>
    <t>1046-89</t>
  </si>
  <si>
    <t>PRESTAR SERVICIOS PROFESIONALES EN EL SEGUIMIENTO DE LOS PROCESOS ADMINISTRATIVOS Y FINANCIEROS, RELACIONADOS CON LA DIRECCIÓN DE CONSTRUCCIÓN Y CONSERVACIÓN DE ESTABLECIMIENTOS EDUCATIVOS.</t>
  </si>
  <si>
    <t>1046-90</t>
  </si>
  <si>
    <t>PRESTAR SERVICIOS PROFESIONALES A LA DIRECCIÓN DE CONSTRUCCIÓN Y CONSERVACIÓN DE ESTABLECIMIENTOS EDUCATIVOS EN LOS PROCESOS Y TRÁMITES DE SANEAMIENTO E IDENTIFICACIÓN DE PREDIOS UTILIZANDO TODAS LAS HERRAMIENTAS TECNOLÓGICAS NECESARIAS PARA EL DESARROLLO DEL OBJETO DEL CONTRATO. APOYAR AL ÁREA DE GESTIÓN DEL SUELO EN TODOS LOS REQUERIMIENTOS QUE SE NECESITEN PARA EL CUMPLIMIENTO DE LOS PROCESOS.</t>
  </si>
  <si>
    <t>1046-91</t>
  </si>
  <si>
    <t>PRESTAR SERVICIOS PROFESIONALES PARA APOYAR A LA DIRECCIÓN DE CONSTRUCCIÓN Y CONSERVACIÓN DE ESTABLECIMIENTOS EDUCATIVOS EN LA SOLICITUD, BÚSQUEDA Y CONSOLIDACIÓN DE INFORMACIÓN PARA EL SANEAMIENTO Y ADQUISICIÓN PREDIAL JUNTO CON LAS ACCIONES Y ACTIVIDADES QUE ESTO REQUIERA</t>
  </si>
  <si>
    <t>1046-92</t>
  </si>
  <si>
    <t>PRESTAR SERVICIOS PROFESIONALES DE INGENIERÍA TÉCNICA ESPECIALIZADA EN INSTALACIONES HIDRÁULICAS Y SANITARIAS PARA IDENTIFICAR Y/O ESTABLECER LOS PUNTOS MÁS ADECUADOS DE CONEXIÓN EXISTENTE PARA LOS ESTABLECIMIENTOS EDUCATIVOS DEL DISTRITO CAPITAL, ASÍ COMO EL ACOMPAÑAMIENTO Y APOYO EN LA FORMULACIÓN Y EJECUCIÓN DE PLANES, PROGRAMAS Y PROYECTOS PARA LA CONSTRUCCIÓN, AMPLIACIÓN, ADECUACIÓN , REPARACIÓN Y MANTENIMIENTO DE LOS BIENES INMUEBLES DE LA SECRETARÍA DE EDUCACIÓN DEL DISTRITO DENTRO DEL MARCO DE SU EXPERTICIA Y EXPERIENCIA.</t>
  </si>
  <si>
    <t>1046-93</t>
  </si>
  <si>
    <t>1046-94</t>
  </si>
  <si>
    <t>PRESTAR SERVICIOS PROFESIONALES A LA DIRECCIÓN DE CONSTRUCCIÓN Y CONSERVACIÓN DE ESTABLECIMIENTOS EDUCATIVOS DE LA SED, PARA COORDINAR TODAS LAS ACCIONES DE GESTIÓN DEL SUELO PARA EL SANEAMIENTO Y LEGALIZACIÓN DE PREDIOS, CONCEPTOS NORMATIVOS PARA CONSULTORÍAS DE DISEÑOS Y EJECUCIÓN DE OBRAS. ASÍ MISMO DIRIGIR LOS PROCESOS DE COMPRAS DE PREDIOS ENAJENACIONES, OBTENCIÓN DE LICENCIAS, Y ORIENTAR ACTIVIDADES RELACIONADAS CON EL ANÁLISIS NORMATIVO QUE PERMITAN LA CONSECUCIÓN DE SUELO PARA INFRAESTRUCTURA EDUCATIVA, EN TORNO AL CRECIMIENTO DE LA CIUDAD Y DEMÁS AFINES A LAS ANTERIORES. CUMPLIENDO LOS INDICADORES DE EFICIENCIA Y EFICACIA DEFINIDAS PARA LA OBTENCIÓN DE SUELOS.</t>
  </si>
  <si>
    <t>1046-95</t>
  </si>
  <si>
    <t>PRESTAR SERVICIOS PROFESIONALES PARA EL APOYO EN EL SEGUIMIENTO Y VERIFICACIÓN TÉCNICO, ADMINISTRATIVO Y FINANCIERO DE LOS PROYECTOS A CARGO DE LA DIRECCIÓN DE CONSTRUCCIÓN Y CONSERVACIÓN DE ESTABLECIMIENTOS EDUCATIVOS DE LA SECRETARÍA DE EDUCACIÓN  DEL DISTRITO, ASÍ COMO EN LA FORMULACIÓN, EJECUCIÓN SEGUIMIENTO DE PLANES, PROGRAMAS Y PROYECTOS PARA LA CONSTRUCCIÓN, AMPLIACIÓN, ADECUACIÓN, REPARACIÓN Y MANTENIMIENTO DE LOS BIENES INMUEBLES DE LA SECRETARÍA DE EDUCACIÓN DEL DISTRITO. Y ATENDER LA GESTIÓN TERRITORIAL EN LAS DIFERENTES ZONAS DE LAS LOCALIDADES DE BOGOTÁ.</t>
  </si>
  <si>
    <t>1046-96</t>
  </si>
  <si>
    <t>PRESTAR SERVICIOS PROFESIONALES PARA EL APOYO LEGAL Y CONTRACTUAL A LA DIRECCIÓN DE CONSTRUCCIÓN Y CONSERVACIÓN DE ESTABLECIMIENTOS EDUCATIVOS EN LO RELACIONADO CON LOS TEMAS DE REQUERIMIENTOS DE ORGANISMOS DE CONTROL, LA LIQUIDACIÓN DE LOS CONTRATOS, SOLICITUDES DE PROCESOS SANCIONATORIOS QUE SE EVIDENCIEN EN EL DESARROLLO DE LOS CONTRATOS A CARGO DE LA DIRECCIÓN Y EL ANÁLISIS DE RIESGOS A LA SUPERVISIÓN Y APOYO A LA SUPERVISIÓN DE LOS CONTRATOS DE OBRA Y CONSULTORÍA.</t>
  </si>
  <si>
    <t>1046-97</t>
  </si>
  <si>
    <t>PRESTAR SERVICIOS PROFESIONALES A LA DIRECCIÓN DE CONSTRUCCIÓN Y CONSERVACIÓN DE ESTABLECIMIENTOS EDUCATIVOS DE LA SECRETARÍA DE EDUCACIÓN  DEL DISTRITO PARA GESTIONAR TODAS LAS ACCIONES URBANÍSTICAS NECESARIAS PARA LA REVISIÓN, AJUSTE Y/O MODIFICACIÓN DEL PLAN MAESTRO DE EQUIPAMIENTOS EDUCATIVOS, ARTICULACIÓN CON EL POT, REVISIÓN DE LOS ESTÁNDARES BÁSICOS DE ACUERDO A LAS NORMAS DEL PMEE, Y GESTIONAR LO RELACIONADO CON NORMA URBANA PARA LAS CONSULTORÍAS CONTRATADAS PARA EL CRECIMIENTO DE LA INFRAESTRUCTURA ESCOLAR EN LA CIUDAD</t>
  </si>
  <si>
    <t>1046-98</t>
  </si>
  <si>
    <t>PRESTAR SERVICIOS PROFESIONALES PARA EL APOYO LEGAL Y CONTRACTUAL DE LA DIRECCIÓN DE CONSTRUCCIÓN Y CONSERVACIÓN DE ESTABLECIMIENTOS EDUCATIVOS. ASÍ COMO ACOMPAÑAR LAS RESPUESTAS A LOS REQUERIMIENTOS QUE EFECTUE LA OFICINA ASESORA JURIDICA FRENTA A LA PRESENTACION DE SOLICITUDES DE CONCILIACION Y DEMANDAS JUDICIALES A CARGO DE LA DIRECCIÓN.</t>
  </si>
  <si>
    <t>1046-99</t>
  </si>
  <si>
    <t>1046-100</t>
  </si>
  <si>
    <t>PRESTAR SERVICIOS PROFESIONALES PARA EL APOYO EN EL SEGUIMIENTO Y VERIFICACIÓN TÉCNICO, ADMINISTRATIVO Y FINANCIERO DE LOS PROYECTOS A CARGO DE LA DIRECCIÓN DE CONSTRUCCIÓN Y CONSERVACIÓN DE ESTABLECIMIENTOS EDUCATIVOS DE LA SECRETARÍA DE EDUCACIÓN  DEL DISTRITO, ASÍ COMO EN LA FORMULACIÓN, EJECUCIÓN SEGUIMIENTO DE PLANES, PROGRAMAS Y PROYECTOS PARA LA CONSTRUCCIÓN, AMPLIACIÓN, ADECUACIÓN, REPARACIÓN Y MANTENIMIENTO DE LOS BIENES INMUEBLES DE LA SECRETARIA DE EDUCACIÓN DEL DISTRITO.</t>
  </si>
  <si>
    <t>1046-101</t>
  </si>
  <si>
    <t>1046-102</t>
  </si>
  <si>
    <t>PRESTAR SERVICIOS PROFESIONALES A LA DIRECCIÓN DE CONSTRUCCIÓN Y CONSERVACIÓN DE ESTABLECIMIENTOS EDUCATIVOS PARA LA REALIZACIÓN, ESTRUCTURACIÓN Y SEGUIMIENTO DE LOS ESTUDIOS PREVIOS EN LO RELACIONADO CON LOS TEMAS TÉCNICOS RELACIONADOS CON SU EXPERTICIA Y PROFESIÓN, PARA EL DESARROLLO DE LOS DOCUMENTOS QUE CORRESPONDAN EN EL MARCO DE LAS NORMAS QUE RIGEN LA CONTRATACIÓN ESTATAL, Y LA ELABORACIÓN DE LOS ESTUDIOS PREVIOS QUE CONFORME AL PLAN DE DESARROLLO DISTRITAL Y A LA PRIORIZACIÓN DE LA SECRETARÍA DE EDUCACIÓN SE TENGAN DETERMINADOS PARA LA VIGENCIA.</t>
  </si>
  <si>
    <t>1046-103</t>
  </si>
  <si>
    <t>PRESTAR SERVICIOS PROFESIONALES PARA EL APOYO EN EL SEGUIMIENTO Y VERIFICACIÓN TÉCNICO, ADMINISTRATIVO Y FINANCIERO DE LOS PROYECTOS A CARGO DE LA DIRECCIÓN DE CONSTRUCCIÓN Y CONSERVACIÓN DE ESTABLECIMIENTOS EDUCATIVOS DE LA SECRETARÍA DE EDUCACIÓN  DEL DISTRITO, ASÍ COMO EN LA FORMULACIÓN, EJECUCIÓN, SEGUIMIENTO DE PLANES, PROGRAMAS Y PROYECTOS PARA LA CONSTRUCCIÓN, AMPLIACIÓN, ADECUACIÓN, REPARACIÓN Y MANTENIMIENTO DE LOS BIENES INMUEBLES DE LA SECRETARÍA DE EDUCACIÓN DEL DISTRITO.</t>
  </si>
  <si>
    <t>1046-104</t>
  </si>
  <si>
    <t>1046-105</t>
  </si>
  <si>
    <t>PRESTAR SERVICIOS PROFESIONALES PARA EL APOYO EN EL SEGUIMIENTO Y VERIFICACIÓN TÉCNICA, ADMINISTRATIVA Y FINANCIERA DE LOS PROYECTOS A CARGO DE LA DIRECCIÓN DE CONSTRUCCIÓN Y CONSERVACIÓN DE ESTABLECIMIENTOS EDUCATIVOS DE LA SECRETARÍA DE EDUCACIÓN DEL DISTRITO, ASÍ COMO EN LA FORMULACIÓN, EJECUCIÓN SEGUIMIENTO DE PLANES, PROGRAMAS Y PROYECTOS PARA LA CONSTRUCCIÓN, AMPLIACIÓN, ADECUACIÓN, REPARACIÓN Y MANTENIMIENTO DE LOS BIENES INMUEBLES DE LA SECRETARÍA DE EDUCACIÓN DEL DISTRITO. Y ATENDER LA GESTIÓN TERRITORIAL EN LAS DIFERENTES ZONAS DE LAS LOCALIDADES DE BOGOTÁ.</t>
  </si>
  <si>
    <t>1046-106</t>
  </si>
  <si>
    <t>PRESTAR SERVICIOS PROFESIONALES ESPECIALIZADOS A LA DIRECCIÓN DE CONSTRUCCIÓN Y CONSERVACIÓN DE ESTABLECIMIENTOS EDUCATIVOS DE LA SECRETARÍA DE EDUCACIÓN  DEL DISTRITO PARA REALIZAR LOS ESTUDIOS TÉCNICOS Y NORMATIVOS QUE PERMITAN VIABILIZAR SUELO PARA LA CONSTRUCCIÓN DE EQUIPAMIENTOS EDUCATIVOS ATENDIENDO LAS METAS DEL PLAN DE DESARROLLO DISTRITAL 2016 - 2019 "BOGOTÁ MEJOR PARA TODOS".</t>
  </si>
  <si>
    <t>1046-107</t>
  </si>
  <si>
    <t>1046-108</t>
  </si>
  <si>
    <t>1046-109</t>
  </si>
  <si>
    <t>PRESTAR SERVICIOS PROFESIONALES PARA APOYAR LAS ACTIVIDADES RELACIONADAS CON EL MANTENIMIENTO Y LAS MEJORAS DE LAS CONDICIONES FÍSICAS DE TRABAJO DE LOS FUNCIONARIOS DE LAS DIRECCIONES LOCALES Y DE LA SECRETARIA DE EDUCACIÓN DEL DISTRITO</t>
  </si>
  <si>
    <t>1046-110</t>
  </si>
  <si>
    <t>PRESTAR SERVICIOS PROFESIONALES EN LA ESTRUCTURACIÓN DE LOS PRESUPUESTOS Y LOS ANÁLISIS DE PRECIOS Y ESTUDIOS DEL SECTOR, EN LOS PROCESOS DE SELECCIÓN Y LOS CONTRATOS QUE SE ENCUENTREN EN EJECUCIÓN, QUE SE ESTIMEN NECESARIOS Y ESTÉN A CARGO DE LA DIRECCIÓN DE CONSTRUCCIÓN Y CONSERVACIÓN DE ESTABLECIMIENTOS EDUCATIVOS.</t>
  </si>
  <si>
    <t>1046-111</t>
  </si>
  <si>
    <t>PRESTAR APOYO TÉCNICO EN LA EJECUCIÓN DE TODAS LAS ACTIVIDADES NECESARIAS PARA EL CUMPLIMIENTO DE LAS FUNCIONES A CARGO DE LA DIRECCIÓN DE CONSTRUCCIÓN Y CONSERVACIÓN DE ESTABLECIMIENTOS EDUCATIVOS DE LA SECRETARIA DE EDUCACIÓN DEL DISTRITO, ASI COMO LAS RELACIONADAS CON EL MANEO DE CORRESPONDENCIA Y ARCHIVO.</t>
  </si>
  <si>
    <t>1046-112</t>
  </si>
  <si>
    <t xml:space="preserve">PRESTAR SERVICIOS PROFESIONALES PARA EL APOYO LEGAL Y CONTRACTUAL DE LA DIRECCIÓN DE CONSTRUCCIÓN Y CONSERVACIÓN DE ESTABLECIMIENTOS EDUCATIVOS. ASÍ COMO ACOMPAÑAR EN LA ESTRUCTURACIÓN Y FUNDAMENTACIÓN DE LAS SOLICITUDES DE PROCESOS SANCIONATORIOS QUE SE EVIDENCIEN EN EL DESARROLLO DE LOS CONTRATOS A CARGO DE LA DIRECCIÓN.
</t>
  </si>
  <si>
    <t>1046-113</t>
  </si>
  <si>
    <t>PRESTAR SERVICIOS PROFESIONALES ESPECIALIZADOS A LA DIRECCIÓN DE CONSTRUCCIÓN Y CONSERVACIÓN DE ESTABLECIMIENTOS EDUCATIVOS PARA LA IDENTIFICACIÓN, GEORREFERENCIACIÓN E INCORPORACIÓN DE PREDIOS CON CARACTERÍSTICAS Y ATRIBUTOS ESPECIALES PARA LA CONSTRUCCIÓN DE EQUIPAMIENTOS EDUCATIVOS, EN ZONAS DE DESARROLLO URBANO PRIORIZADAS POR LA SECRETARÍA DE EDUCACIÓN DEL DISTRITO.</t>
  </si>
  <si>
    <t>1046-114</t>
  </si>
  <si>
    <t>PRESTAR SERVICIOS PROFESIONALES A LA DIRECCIÓN DE CONSTRUCCIÓN Y CONSERVACIÓN DE ESTABLECIMIENTOS EDUCATIVOS, DE INGENIERÍA TÉCNICA EN INSTALACIONES ELÉCTRICAS PARA IDENTIFICAR Y/O ESTABLECER LOS PUNTOS MÁS ADECUADOS DE CONEXIÓN EXISTENTE PARA LOS ESTABLECIMIENTOS EDUCATIVOS DEL DISTRITO CAPITAL, ASÍ COMO EL ACOMPAÑAMIENTO Y APOYO EN LA FORMULACIÓN Y EJECUCIÓN DE PLANES, PROGRAMAS Y PROYECTOS PARA LA  CONSTRUCCIÓN, AMPLIACIÓN, ADECUACIÓN, REPARACIÓN Y MANTENIMIENTO DE LOS BIENES INMUEBLES DE LA SECRETARÍA DE EDUCACIÓN DEL DISTRITO DENTRO DEL MARCO DE SUS EXPERTICIA Y EXPERIENCIA.</t>
  </si>
  <si>
    <t>1046-115</t>
  </si>
  <si>
    <t>PRESTAR SERVICIOS PROFESIONALES PARA EL APOYO EN EL SEGUIMIENTO Y VERIFICACIÓN TÉCNICO, ADMINISTRATIVO Y FINANCIERO DE LOS PROYECTOS A CARGO DE LA DIRECCIÓN DE CONSTRUCCIÓN Y CONSERVACIÓN DE ESTABLECIMIENTOS EDUCATIVOS DE LA SECRETARÍA DE EDUCACIÓN  DEL DISTRITO, ASÍ COMO EN LA FORMULACIÓN, EJECUCIÓN, SEGUIMIENTO DE PLANES, PROGRAMAS Y PROYECTOS PARA LA CONSTRUCCIÓN, AMPLIACIÓN, ADECUACIÓN, REPARACIÓN Y MANTENIMIENTO DE LOS BIENES INMUEBLES DE LA SECRETARÍA DE EDUCACIÓN DEL DISTRITO, Y ATENDER LA GESTIÓN TERRITORIAL DE LAS DIFERENTES ZONAS DE LAS LOCALIDADES DE BOGOTÁ.</t>
  </si>
  <si>
    <t>1046-116</t>
  </si>
  <si>
    <t>PRESTAR APOYO OPERATIVO A LA DIRECCIÓN DE CONSTRUCCIÓN Y CONSERVACIÓN DE ESTABLECIMIENTOS EDUCATIVOS EN LA EJECUCIÓN DE TODAS LAS ACTIVIDADES QUE SE REQUIERAN Y QUE ESTÉN RELACIONADOS CON EL ÁREA DE PLANEACIÓN Y DISEÑO Y LAS DEMÁS QUE SE REQUIERAN RELACIONADAS CON EL OBJETO.</t>
  </si>
  <si>
    <t>1046-117</t>
  </si>
  <si>
    <t>PRESTAR SERVICIOS PROFESIONALES PARA COORDINAR TODAS LAS ACTIVIDADES INHERENTES A LA CONSTRUCCIÓN, MANTENIMIENTO, CONSERVACIÓN DE LAS INSTITUCIONES DE EDUCACIÓN DISTRITAL QUE SE LE ASIGNE Y REALIZAR EL ACOMPAÑAMIENTO EN LOS PROCESOS FINANCIEROS DE LOS PROYECTOS A CARGO DE LA DIRECCIÓN DE CONSTRUCCIÓN Y CONSERVACIÓN DE ESTABLECIMIENTOS EDUCATIVOS DE LA SED.</t>
  </si>
  <si>
    <t>1046-118</t>
  </si>
  <si>
    <t>PRESTAR APOYO OPERATIVO EN LA REALIZACIÓN DE TODAS LAS ACTIVIDADES DE ORDEN ADMINISTRATIVO DE LA DIRECCIÓN DE CONSTRUCCIÓN Y CONSERVACIÓN DE ESTABLECIMIENTOS EDUCATIVOS</t>
  </si>
  <si>
    <t>1046-119</t>
  </si>
  <si>
    <t>PRESTAR SERVICIOS PROFESIONALES PARA EL APOYO EN EL SEGUIMIENTO Y VERIFICACIÓN TÉCNICO, ADMINISTRATIVO Y FINANCIERO DE LOS PROYECTOS A CARGO DE LA DIRECCIÓN DE CONSTRUCCIÓN Y CONSERVACIÓN DE ESTABLECIMIENTOS EDUCATIVOS DE LA SECRETARÍA DE EDUCACIÓN  DEL DISTRITO, ASÍ COMO EN LA FORMULACIÓN, EJECUCIÓN SEGUIMIENTO DE PLANES, PROGRAMAS Y PROYECTOS PARA LA CONSTRUCCIÓN, AMPLIACIÓN, ADECUACIÓN, REPARACIÓN Y MANTENIMIENTO DE LOS BIENES INMUEBLES DE LA SECRETARÍA DE EDUCACIÓN DEL DISTRITO, ATENDER LA GESTIÓN TERRITORIAL EN LAS DIFERENTES ZONAS DE LAS LOCALIDADES DE BOGOTÁ Y APOYAR LOS PROGRAMAS DE LA DIRECCIÓN EN LA HERRAMIENTA DEL PLAN DE DESARROLLO Y EL APLICATIVO DEL SIIC (SISTEMA INTEGRADO DE INFORMACIÓN DE CONSTRUCCIONES).</t>
  </si>
  <si>
    <t>1046-120</t>
  </si>
  <si>
    <t>PRESTAR SERVICIOS PROFESIONALES A LA DIRECCIÓN DE CONSTRUCCIÓN Y CONSERVACIÓN DE ESTABLECIMIENTOS EDUCATIVOS DE LA SECRETARÍA DE EDUCACIÓN  DEL DISTRITO, PARA APOYAR LA SUPERVISIÓN TÉCNICA Y ADMINISTRATIVA DE LOS CONTRATOS DE ATENCIÓN DE EMERGENCIA.</t>
  </si>
  <si>
    <t>1046-121</t>
  </si>
  <si>
    <t>PRESTAR SERVICIOS PROFESIONALES PARA EL APOYO EN EL SEGUIMIENTO Y VERIFICACIÓN TÉCNICA, ADMINISTRATIVA Y FINANCIERA DE LOS PROYECTOS A CARGO DE LA DIRECCIÓN DE CONSTRUCCIÓN Y CONSERVACIÓN DE ESTABLECIMIENTOS EDUCATIVOS DE LA SECRETARÍA DE EDUCACIÓN  DEL DISTRITO, ASÍ COMO EN LA FORMULACIÓN, EJECUCIÓN Y SEGUIMIENTO DE PLANES, PROGRAMAS Y PROYECTOS PARA LA CONSTRUCCIÓN, AMPLIACIÓN, ADECUACIÓN, REPARACIÓN Y MANTENIMIENTO DE LOS BIENES INMUEBLES DE LA SECRETARÍA DE EDUCACIÓN DEL DISTRITO. Y ATENDER LA GESTIÓN TERRITORIAL EN LAS DIFERENTES ZONAS DE LAS LOCALIDADES DE BOGOTÁ.</t>
  </si>
  <si>
    <t>1046-122</t>
  </si>
  <si>
    <t>PRESTAR LOS SERVICIOS PROFESIONALES A LA DIRECCIÓN DE CONSTRUCCIÓN Y CONSERVACIÓN DE ESTABLECIMIENTOS EDUCATIVOS PARA LA IMPLEMENTACIÓN DE LOS PROGRAMAS SOCIALES, ACOMPAÑAMIENTO, SENSIBILIZACIÓN, SOCIALIZACIÓN Y ATENCIÓN A LAS COMUNIDADES DE LAS ÁREAS DE INFLUENCIA EN LOS PROCESOS DE ADQUISICIÓN PREDIAL, SANEAMIENTO PREDIAL Y EN LOS DEMÁS PROYECTOS QUE REQUIERA LA ENTIDAD</t>
  </si>
  <si>
    <t>1046-123</t>
  </si>
  <si>
    <t>PRESTAR SERVICIOS PROFESIONALES PARA EL APOYO EN EL SEGUIMIENTO Y VERIFICACIÓN TÉCNICO, ADMINISTRATIVO Y FINANCIERO DE LOS PROYECTOS A CARGO DE LA DIRECCIÓN DE CONSTRUCCIÓN Y CONSERVACIÓN DE ESTABLECIMIENTOS EDUCATIVOS DE LA SECRETARÍA DE EDUCACIÓN DEL DISTRITO, ASÍ COMO EN LA FORMULACIÓN, EJECUCIÓN, SEGUIMIENTO DE PLANES, PROGRAMAS Y PROYECTOS PARA LA CONSTRUCCIÓN, AMPLIACIÓN, ADECUACIÓN, REPARACIÓN Y MANTENIMIENTO DE LOS BIENES INMUEBLES DE LA SECRETARÍA DE EDUCACIÓN DEL DISTRITO</t>
  </si>
  <si>
    <t>1046-124</t>
  </si>
  <si>
    <t>1046-125</t>
  </si>
  <si>
    <t>PRESTAR SERVICIOS PROFESIONALES A LA DIRECCIÓN DE CONSTRUCCIÓN Y CONSERVACIÓN DE ESTABLECIMIENTOS EDUCATIVOS DE LA SECRETARÍA DE EDUCACIÓN DEL DISTRITO PARA GESTIONAR TODAS LAS ACCIONES PARA GENERAR LA CARTOGRAFÍA URBANA, INCLUYENDO LA GEODATA BASE ESTABLECIDA EN LA NORMATIVIDAD LEGAL VIGENTE A LA FECHA DE LA PRESTACIÓN DEL SERVICIO, NECESARIAS PARA LA REVISIÓN, AJUSTE Y/O MODIFICACIÓN DEL PLAN MAESTRO DE EQUIPAMIENTOS EDUCATIVOS, ARTICULACIÓN CARTOGRÁFICA CON EL POT, GENERACIÓN CARTOGRÁFICA DE MODELOS DE GESTIÓN DEL SUELO DE LAS NORMAS DEL PMEE, PARA EL CRECIMIENTO DE LA INFRAESTRUCTURA ESCOLAR EN LA CIUDAD.</t>
  </si>
  <si>
    <t>1046-126</t>
  </si>
  <si>
    <t>1046-127</t>
  </si>
  <si>
    <t>PRESTAR SERVICIOS PROFESIONALES EN EL SEGUIMIENTO DE LOS PROCESOS ADMINISTRATIVOS RELACIONADOS CON EL TRÁMITE DE CUENTAS DE COBRO Y/O FACTURAS, ANTICIPOS, Y TODOS LOS PAGOS DERIVADOS DE LOS CONTRATOS A CARGO DE LA DIRECCIÓN DE CONSTRUCCIÓN Y CONSERVACIÓN DE ESTABLECIMIENTOS EDUCATIVOS.</t>
  </si>
  <si>
    <t>1046-128</t>
  </si>
  <si>
    <t>PRESTAR SERVICIOS PROFESIONALES A LA DIRECCIÓN DE CONSTRUCCIÓN Y CONSERVACIÓN DE ESTABLECIMIENTOS EDUCATIVOS PARA APOYAR EL SEGUIMIENTO DE LOS PROCESOS DE EVALUACIÓN Y CONSOLIDACIÓN DE DISEÑO, ASÍ COMO EL ACOMPAÑAMIENTO EN LA FORMULACIÓN, EJECUCIÓN, SEGUIMIENTO DE PLANES, PROGRAMAS Y PROYECTOS PARA LA CONSTRUCCIÓN, AMPLIACIÓN, ADECUACIÓN, REPARACIÓN Y MANTENIMIENTO DE LOS BIENES INMUEBLES DE LA SECRETARÍA DE EDUCACIÓN DEL DISTRITO. IGUALMENTE PRESTARA APOYO EN LA REALIZACIÓN DE DISEÑOS O IDEAS ARQUITECTÓNICAS QUE LE SEAN SOLICITADOS CON OCASIÓN DE LAS ACTIVIDADES PREVISTAS POR LA DIRECCIÓN.</t>
  </si>
  <si>
    <t>1046-129</t>
  </si>
  <si>
    <t>PRESTAR SERVICIOS PROFESIONALES EN LA ELABORACIÓN Y REVISIÓN DE LOS PRESUPUESTOS, ANÁLISIS DE PRECIOS UNITARIOS, ESPECIFICACIONES, PROGRAMACIÓN Y DEMÁS COMPONENTES PRESUPUESTALES, EN LOS CONTRATOS DE CONSULTORÍA QUE SE ENCUENTREN EN EJECUCIÓN Y EN LOS DISEÑOS QUE SE ESTIMEN NECESARIOS Y ESTÉN A CARGO DE LA DIRECCIÓN DE CONSTRUCCIÓN Y CONSERVACIÓN DE ESTABLECIMIENTOS EDUCATIVOS.</t>
  </si>
  <si>
    <t>1046-130</t>
  </si>
  <si>
    <t>PRESTAR SERVICIOS PROFESIONALES PARA LA GESTIÓN DE LOS ASPECTOS JURÍDICOS DERIVADOS DEL CUMPLIMIENTO DE LAS FUNCIONES A CARGO DE LA DIRECCIÓN DE CONSTRUCCIÓN Y CONSERVACIÓN DE ESTABLECIMIENTO EDUCATIVOS, PARTICULARMENTE LO RELACIONADO CON RESPUESTAS A DERECHOS DE PETICIÓN, TUTELAS, COMITÉS DE CONCILIACIÓN Y TODOS LOS ASUNTOS DE CARÁCTER JURÍDICO A CARGO DE LA DIRECCIÓN, ASÍ COMO LA LIQUIDACIÓN DE LOS CONTRATOS A CARGO DE LA DIRECCIÓN.</t>
  </si>
  <si>
    <t>1046-131</t>
  </si>
  <si>
    <t>PRESTAR APOYO TÉCNICO Y OPERATIVO EN LA EJECUCIÓN Y DESARROLLO DE LAS ACTIVIDADES DE GESTIÓN DOCUMENTAL Y CORRESPONDENCIA QUE RELACIONADOS CON ASUNTOS DE GESTIÓN DEL SUELO Y DE LA DIRECCIÓN DE CONSTRUCCIÓN Y CONSERVACIÓN DE ESTABLECIMIENTOS EDUCATIVOS.</t>
  </si>
  <si>
    <t>1046-132</t>
  </si>
  <si>
    <t>1046-133</t>
  </si>
  <si>
    <t>1046-134</t>
  </si>
  <si>
    <t>PRESTAR APOYO PROFESIONAL PARA LA GESTIÓN DE LOS ASPECTOS JURÍDICOS DERIVADOS DEL CUMPLIMIENTO DE LAS FUNCIONES A CARGO DE LA DIRECCIÓN DE CONSTRUCCIÓN Y CONSERVACIÓN DE ESTABLECIMIENTOS EDUCATIVOS, PARTICULARMENTE EN LO RELACIONADO CON EL TRÁMITE DE LIQUIDACIÓN DE CONTRATOS, PROCESOS SANCIONATORIOS Y TODOS LOS ASUNTOS DE CARÁCTER JURÍDICO Y CONTRACTUAL A CARGO DE LA DIRECCIÓN.</t>
  </si>
  <si>
    <t>1046-135</t>
  </si>
  <si>
    <t>PRESTAR SERVICIOS PROFESIONALES DE ACOMPAÑAMIENTO JURÍDICO RELACIONADOS CON DERECHO ADMINISTRATIVO, SEGUIMIENTO Y CONTROL FISCAL A LA DIRECCIÓN DE CONSTRUCCIÓN Y CONSERVACIÓN DE ESTABLECIMIENTOS EDUCATIVOS DE LA SED.</t>
  </si>
  <si>
    <t>1046-136</t>
  </si>
  <si>
    <t>PRESTAR SERVICIOS PROFESIONALES PARA EL APOYO EN EL SEGUIMIENTO Y VERIFICACIÓN TÉCNICA, ADMINISTRATIVA Y FINANCIERA DE LOS PROYECTOS A CARGO DE LA DIRECCIÓN DE CONSTRUCCIÓN Y CONSERVACIÓN DE ESTABLECIMIENTOS EDUCATIVOS DE LA SECRETARÍA DE EDUCACIÓN DEL DISTRITO, ASÍ COMO EN LA FORMULACIÓN, EJECUCIÓN Y SEGUIMIENTO DE PLANES, PROGRAMAS Y PROYECTOS PARA LA CONSTRUCCIÓN, AMPLIACIÓN, ADECUACIÓN, REPARACIÓN Y MANTENIMIENTO DE LOS BIENES INMUEBLES DE LA SECRETARÍA DE EDUCACIÓN DEL DISTRITO. Y ATENDER LA GESTIÓN TERRITORIAL EN LAS DIFERENTES ZONAS DE LAS LOCALIDADES DE BOGOTÁ.</t>
  </si>
  <si>
    <t>1046-137</t>
  </si>
  <si>
    <t>PRESTAR SERVICIOS PROFESIONALES EN EL SEGUIMIENTO DE LOS PROCESOS ADMINISTRATIVOS Y FINANCIEROS, ASÍ COMO EL TRÁMITE DE CUENTAS DE COBRO Y/O FACTURAS, ANTICIPOS, Y TODOS LOS PAGOS DERIVADOS DE LOS CONTRATOS A CARGO DE LA DIRECCIÓN DE CONSTRUCCIÓN Y CONSERVACIÓN DE ESTABLECIMIENTOS EDUCATIVOS.</t>
  </si>
  <si>
    <t>1046-138</t>
  </si>
  <si>
    <t>PRESTAR SERVICIOS PROFESIONALES A LA DIRECCIÓN DE CONSTRUCCIÓN Y CONSERVACIÓN DE ESTABLECIMIENTOS EDUCATIVOS EN LA ACTUALIZACIÓN DEL INVENTARIO DE PLANTAS FÍSICAS, DISEÑO ARQUITECTÓNICO, REVISIÓN DE LOS ESTÁNDARES BÁSICOS DE ACUERDO A LAS NORMAS DEL PLAN MAESTRO, ASÍ COMO EL ACOMPAÑAMIENTO Y APOYO EN LA FORMULACIÓN Y EJECUCIÓN DE PLANES, PROGRAMAS Y PROYECTOS PARA LA CONSTRUCCIÓN, AMPLIACIÓN, ADECUACIÓN, REPARACIÓN Y MANTENIMIENTO DE LOS BIENES INMUEBLES DE LA SECRETARÍA DE EDUCACIÓN DEL DISTRITO.</t>
  </si>
  <si>
    <t>1046-139</t>
  </si>
  <si>
    <t>PRESTAR SERVICIOS PROFESIONALES A LA DIRECCIÓN DE CONSTRUCCIÓN Y CONSERVACIÓN DE ESTABLECIMIENTOS EDUCATIVOS PARA APOYAR EL SEGUIMIENTO DE LOS PROCESOS DE EVALUACIÓN Y CONSOLIDACIÓN DE DISEÑO, ASÍ COMO EL ACOMPAÑAMIENTO EN LA FORMULACIÓN, EJECUCIÓN Y SEGUIMIENTO DE PLANES, PROGRAMAS Y PROYECTOS PARA LA CONSTRUCCIÓN, AMPLIACIÓN, ADECUACIÓN, PREPARACIÓN Y MANTENIMIENTO DE LOS BIENES INMUEBLES DE LA SECRETARÍA DE EDUCACIÓN DEL DISTRITO. IGUALMENTE PRESTARA APOYO EN LA REALIZACIÓN DE DISEÑOS O IDEAS ARQUITECTÓNICAS QUE LE SEAN SOLICITADOS CON OCASIÓN DE LAS ACTIVIDADES PREVISTAS POR LA DIRECCIÓN.</t>
  </si>
  <si>
    <t>1046-140</t>
  </si>
  <si>
    <t>PRESTAR SERVICIOS PROFESIONALES PARA EL APOYO EN EL SEGUIMIENTO Y VERIFICACIÓN TÉCNICO, ADMINISTRATIVO Y FINANCIERO DE LOS PROYECTOS A CARGO DE LA DIRECCIÓN DE CONSTRUCCIÓN Y CONSERVACIÓN DE ESTABLECIMIENTOS EDUCATIVOS DE LA SECRETARÍA DE EDUCACIÓN  DEL DISTRITO, ASÍ COMO EN LA FORMULACIÓN, EJECUCIÓN SEGUIMIENTO DE PLANES, PROGRAMAS Y PROYECTOS PARA LA CONSTRUCCIÓN, AMPLIACIÓN, ADECUACIÓN REPARACIÓN Y MANTENIMIENTO DE LOS BIENES INMUEBLES DE LA SECRETARÍA DE EDUCACIÓN DEL DISTRITO.</t>
  </si>
  <si>
    <t>1046-141</t>
  </si>
  <si>
    <t>PRESTAR SERVICIOS PROFESIONALES A LA DIRECCIÓN DE CONSTRUCCIÓN Y CONSERVACIÓN DE ESTABLECIMIENTOS EDUCATIVOS DE LA SECRETARÍA DE EDUCACIÓN  DEL DISTRITO PARA IDENTIFICACIÓN, GEORREFERENCIACIÓN E INCORPORACIÓN DE PREDIOS QUE CUMPLAN CON LAS ESPECIFICACIONES MÍNIMAS ESTABLECIDAS POR LA SECRETARÍA DE EDUCACIÓN  DEL DISTRITO, ADEMÁS DE APOYAR LOS ESTUDIOS TÉCNICOS Y NORMATIVOS QUE PERMITAN VIABILIZAR LOS PREDIOS PARA LA CONSTRUCCIÓN DE EQUIPAMIENTOS EDUCATIVOS</t>
  </si>
  <si>
    <t>1046-142</t>
  </si>
  <si>
    <t>PRESTAR SERVICIOS PROFESIONALES A LA DIRECCIÓN DE CONSTRUCCIÓN Y CONSERVACIÓN DE ESTABLECIMIENTOS EDUCATIVOS DE LA SED EN TEMAS AMBIENTALES EN LAS OBRAS QUE SE EJECUTAN EN LAS DIFERENTES LOCALIDADES DE LA CIUDAD Y GESTIÓN Y TRAMITE DE LOS PERMISOS QUE OTORGAN LAS DIFERENTES AUTORIDADES AMBIENTALES DISTRITALES Y/O NACIONALES.</t>
  </si>
  <si>
    <t>1046-143</t>
  </si>
  <si>
    <t>PRESTAR LOS SERVICIOS PROFESIONALES A LA DIRECCIÓN DE CONSTRUCCIÓN Y CONSERVACIÓN DE ESTABLECIMIENTOS EDUCATIVOS PARA LA IMPLEMENTACIÓN DE LOS PROGRAMAS SOCIALES, ACOMPAÑAMIENTO, SENSIBILIZACIÓN, SOCIALIZACIÓN Y ATENCIÓN A LAS COMUNIDADES DE LAS ÁREAS DE INFLUENCIA EN LOS PROYECTOS DE INFRAESTRUCTURA EDUCATIVA, EN LOS PROCESOS DE ADQUISICIÓN PREDIAL, SANEAMIENTO PREDIAL Y EN LOS DEMÁS PROYECTOS QUE REQUIERA LA ENTIDAD</t>
  </si>
  <si>
    <t>1046-144</t>
  </si>
  <si>
    <t>1046-145</t>
  </si>
  <si>
    <t xml:space="preserve">04001 Dotar mobiliario, equipos, maquinaria, herramientas, instrumentos, implementos y materiales de:  cómputo, tecnología, electrónica, electricidad, comunicaciones, audiovisuales, música, laboratorio, recreación, deporte, cocina y comedor, recursos de bibliotecas, arte y cultura, y demás que requieran los ambientes pedagógicos y administrativos; así como realizar el mantenimiento de algunos bienes especializados, para garantizar ambientes de aprendizaje adecuados y seguros en el nivel, institucional,central y local. </t>
  </si>
  <si>
    <t>ADQUIRIR E INSTALAR EL MOBILIARIO ESCOLAR Y ADMINISTRATIVO PARA LOS COLEGIOS DEL DISTRITO CAPITAL Y AREAS ADMINISTRATIVAS DEL NIVEL CENTRAL Y/O LOCAL DE LA SECRETARIA DE EDUCACION DEL DISTRITO AL SERVICIO DE LOS AMBIENTES DE APRENDIZAJE</t>
  </si>
  <si>
    <t>0 y 3</t>
  </si>
  <si>
    <t xml:space="preserve">CAROLINA MARIA GONZALEZ RODRIGUEZ
</t>
  </si>
  <si>
    <t>3241000 EXT 3146</t>
  </si>
  <si>
    <t>1046-146</t>
  </si>
  <si>
    <t>ADQUIRIR DOTACIÓN DE COCINA PARA LOS COLEGIOS DEL DISTRITO CAPITAL, CONFORME A LAS NECESIDADES EVIDENCIADAS POR LA SECRETARÍA DE EDUCACIÓN DEL DISTRITO.</t>
  </si>
  <si>
    <t>1046-147</t>
  </si>
  <si>
    <t>ADQUISICIÓN DE ELEMENTOS, MATERIALES Y EQUIPOS DE TECNOLOGÍA CON DESTINO A LOS COLEGIOS DEL DISTRITO CAPITAL, NIVEL CENTRAL Y LOCAL, CONFORME A LAS NECESIDADES EVIDENCIADAS POR LA SECRETARÍA DE EDUCACIÓN DEL DISTRITO.</t>
  </si>
  <si>
    <t>1046-148</t>
  </si>
  <si>
    <t>ADQUISICIÓN DE PAQUETES CON ÚTILES ESCOLARES PARA LOS ESTUDIANTES MATRICULADOS EN EL SISTEMA EDUCATIVO OFICIAL DEL DISTRITO CAPITAL</t>
  </si>
  <si>
    <t>1046-149</t>
  </si>
  <si>
    <t>ADQUISICIÓN, ELABORACIÓN E INSTALACIÓN DEL MOBILIARIO ADMINISTRATIVO Y DE EXTERIORES, DESTINADO A LOS ESPACIOS DE FORMACIÓN E IMPLEMENTACIÓN DOCENTE, ADECUADOS A LOS NUEVOS CONCEPTOS DE AMBIENTES DE APRENDIZAJE DISPUESTOS POR LA SECRETARÍA DE EDUCACIÓN DEL DISTRITO.</t>
  </si>
  <si>
    <t>1046-150</t>
  </si>
  <si>
    <t>ADQUIRIR E INSTALAR COCINAS MÓVILES TIPO CONTAINER QUE INCLUYEN LOS EQUIPOS, IMPLEMENTOS, ACCESORIOS Y MENAJE NECESARIOS PARA EL FUNCIONAMIENTO DE LOS COMEDORES ESCOLARES, QUE HACEN PARTE DE LOS AMBIENTES DE APRENDIZAJE.</t>
  </si>
  <si>
    <t>1046-151</t>
  </si>
  <si>
    <t>ADQUIRIR ELEMENTOS DE PROTECCION PERSONAL, PARA LOS COLEGIOS DEL DISTRITO CAPITAL, CONFORME A LAS NECESIDADES EVIDENCIADAS POR LA SECRETARIA DE EDUCACIÓN DEL DISTRITO Y REQUERIMIENTOS NORMATIVOS.</t>
  </si>
  <si>
    <t>1046-152</t>
  </si>
  <si>
    <t>PROVEER REPUESTOS PARA EL MANTENIMIENTO ADECUADO DE LAS BICICLETAS QUE PERMITA FOMENTAR EL USO DE MEDIOS ALTERNATIVOS DE TRANSPORTE ESCOLAR EN EL MARCO DE LA MODALIDAD AL COLEGIO EN BICI, CONFORME A LAS ESPECIFICACIONES TÉCNICAS ESTABLECIDAS POR LA SED.</t>
  </si>
  <si>
    <t>1046-153</t>
  </si>
  <si>
    <t>SUMINISTRO E INSTALACIÓN DE CARPAS, PARA LA ADECUADA PROTECCIÓN DE LAS BICICLETAS DE LA MODALIDAD DE MOVILIDAD ESCOLAR “AL COLEGIO EN BICI” EN SUS RESPECTIVOS CICLO-PARQUEADEROS, CONFORME A LAS ESPECIFICACIONES TÉCNICAS ESTABLECIDAS POR LA SED.</t>
  </si>
  <si>
    <t>1046-154</t>
  </si>
  <si>
    <t>ADQUISICIÓN DE PARQUES INFANTILES PARA LOS COLEGIOS DEL DISTRITO CAPITAL, ADECUADOS A LOS NUEVOS CONCEPTOS DE AMBIENTES DE APRENDIZAJE DISPUESTOS POR LA SECRETARÍA DE EDUCACIÓN DEL DISTRITO.</t>
  </si>
  <si>
    <t>1046-155</t>
  </si>
  <si>
    <t>ADQUISICIÓN DE MATERIALES Y/O IMPLEMENTOS DEPORTIVOS PARA EL DESARROLLO DE ACTIVIDADES FÍSICAS, DEPORTIVAS Y RECREATIVAS EN LOS COLEGIOS DEL DISTRITO CAPITAL, EN EL MARCO DEL PROYECTO DE DOTACIÓN AL SERVICIO DE LOS AMBIENTES DE APRENDIZAJE.</t>
  </si>
  <si>
    <t>1046-156</t>
  </si>
  <si>
    <t> 60131400</t>
  </si>
  <si>
    <t>ADQUISICIÓN DE INSTRUMENTOS MUSICALES PARA LOS COLEGIOS DEL DISTRITO CAPITAL, ADECUADOS A LOS NUEVOS CONCEPTOS DE AMBIENTES DE APRENDIZAJE DISPUESTOS POR LA SECRETARÍA DE EDUCACIÓN DEL DISTRITO.</t>
  </si>
  <si>
    <t>1046-157</t>
  </si>
  <si>
    <t>RESTAR SERVICIOS PROFESIONALES EN APOYO A LA COORDINACION PARA TEMAS DE ORDEN JURÍDICO QUE SE ENCUENTREN RELACIONADOS CON LA CONTRATACIÓN, SEGUIMIENTO, DESARROLLO Y DEMÁS ASUNTOS QUE LE SEAN PERTINENTES EN CUANTO A LAS PÓLIZAS DE SEGUROS Y FIGURAS SIMILARES CON LAS QUE SE CUENTE O SE REQUIERAN PARA EL CUBRIMIENTO DE LOS RIESGOS QUE CONFORME LAS DETERMINACIONES INTERNAS, LEGALES Y REGLAMENTARIAS DEBAN CONTAR CON ESTE RESPALDO Y ASEGURAMIENTO, CONFORME LOS REQUERIMIENTOS DE LA SECRETARÍA DE EDUCACIÓN DEL DISTRITO</t>
  </si>
  <si>
    <t>1046-158</t>
  </si>
  <si>
    <t>PRESTAR SERVICIOS PROFESIONALES EN APOYO A LA COORDINACIÓN PARA TEMAS DE ORDEN JURÍDICO RELACIONADOS CON LA CONSOLIDACIÓN Y ESTRUCTURACIÓN DE LAS RESPUESTAS A LOS REQUERIMIENTOS DE LAS AUTORIDADES DEL ORDEN NACIONAL Y DISTRITAL, PETICIONES, ORGANISMOS DE CONTROL EN TODAS SUS ETAPAS Y FORMULACIÓN DE PLANES DE MEJORAMIENTO A CARGO DE LA DIRECCIÓN DE DOTACIONES ESCOLARES DE LA SECRETARÍA DE EDUCACIÓN DEL DISTRITO Y SU OPORTUNO SEGUIMIENTO CON LOS DIFERENTES EQUIPOS DE TRABAJO.</t>
  </si>
  <si>
    <t>1046-159</t>
  </si>
  <si>
    <t xml:space="preserve">PRESTAR SERVICIOS PROFESIONALES DE APOYO JURÍDICO EN LOS PROCESOS PRECONTRACTUALES, CONTRACTUALES Y POSTCONTRACTUALES  QUE ADELANTE LA DIRECCIÓN DE DOTACIONES ESCOLARES DE LA SECRETARÍA DE EDUCACIÓN DEL DISTRITO. </t>
  </si>
  <si>
    <t>1046-160</t>
  </si>
  <si>
    <t>PRESTAR SERVICIOS PROFESIONALES PARA EL DESARROLLO Y SOPORTE TÉCNICO A LA DIRECCIÓN DE DOTACIONES ESCOLARES DE LA SECRETARIA DE EDUCACIÓN DISTRITAL PARA LA ÓPTIMA FUNCIONALIDAD DE LOS SISTEMAS DE INFORMACIÓN A SU CARGO A TRAVÉS DE LOS DESARROLLOS REALIZADOS EN AMBIENTE DE PRUEBAS Y RESPECTIVA CONSOLIDACIÓN EN AMBIENTE DE PRODUCCIÓN.</t>
  </si>
  <si>
    <t>1046-161</t>
  </si>
  <si>
    <t xml:space="preserve">PRESTAR LOS SERVICIOS PROFESIONALES DE APOYO EN LA ARTICULACIÓN DE LOS PROCESOS, PROCEDIMIENTOS Y DEMÁS ACTIVIDADES INHERENTES, EN EL MARCO DEL SISTEMA INTEGRADO DE GESTIÓN DE CALIDAD, ASÍ COMO EL SEGUIMIENTO Y CONTROL A LA INVERSIÓN QUE REALICEN LAS ALCALDÍAS LOCALES EN LA LÍNEA DE INVERSIÓN DE DOTACIONES ESCOLARES DE LA SECRETARÍA DE EDUCACIÓN DEL DISTRITO. </t>
  </si>
  <si>
    <t>1046-162</t>
  </si>
  <si>
    <t xml:space="preserve">PRESTAR SERVICIOS PROFESIONALES PARA REALIZAR LA COORDINACIÓN Y DEFINICIÓN TÉCNICA EN LAS ETAPAS DE PLANEACIÓN Y DESARROLLO DE LOS PROCESOS DE SELECCIÓN, ASÍ COMO REALIZAR EL SEGUIMIENTO A LOS CONTRATOS SUPERVISADOS O APOYADOS TÉCNICAMENTE POR LA DIRECCIÓN DE DOTACIONES ESCOLARES DE LA SECRETARÍA DE EDUCACIÓN DEL DISTRITO. </t>
  </si>
  <si>
    <t>1046-163</t>
  </si>
  <si>
    <t>1046-164</t>
  </si>
  <si>
    <t>PRESTAR SERVICIOS PROFESIONALES PARA REALIZAR LA COORDINACIÓN Y DEFINICIÓN TÉCNICA Y AMBIENTAL EN LAS ETAPAS DE PLANEACIÓN EJECUCIÓN, SEGUIMIENTO, ADMINISTRACIÓN Y DESARROLLO DE LOS PROCESOS DE SELECCIÓN, ASÍ COMO REALIZAR EL SEGUIMIENTO A LOS CONTRATOS SUPERVISADOS O APOYADOS TÉCNICAMENTE POR LA DIRECCIÓN DE DOTACIONES ESCOLARES DE LA SECRETARÍA DE EDUCACIÓN DEL DISTRITO.</t>
  </si>
  <si>
    <t>1046-165</t>
  </si>
  <si>
    <t xml:space="preserve">PRESTAR SERVICIOS PROFESIONALES DE APOYO EN EL ANÁLISIS, SEGUIMIENTO Y CONTROL DE LOS BIENES DOTADOS POR LA SECRETARÍA DE EDUCACIÓN DEL DISTRITO. </t>
  </si>
  <si>
    <t>1046-166</t>
  </si>
  <si>
    <t>1046-167</t>
  </si>
  <si>
    <t>1046-168</t>
  </si>
  <si>
    <t>PRESTAR SERVICIOS PROFESIONALES PARA REALIZAR LA COORDINACIÓN Y DEFINICIÓN TÉCNICA EN LAS ETAPAS DE PLANEACIÓN Y DESARROLLO DE LOS PROCESOS DE SELECCIÓN, ASÍ COMO REALIZAR EL SEGUIMIENTO A LOS CONTRATOS SUPERVISADOS O APOYADOS TÉCNICAMENTE POR LA DIRECCIÓN DE DOTACIONES ESCOLARES DE LA SECRETARÍA DE EDUCACIÓN DEL DISTRITO.</t>
  </si>
  <si>
    <t>1046-169</t>
  </si>
  <si>
    <t xml:space="preserve">PRESTAR SERVICIOS PROFESIONALES DE APOYO PARA LA REALIZACIÓN DE GESTIONES, SEGUIMIENTO Y CONTROL FINANCIERO DE LOS PROYECTOS, COMPONENTES Y ACTIVIDADES ASIGNADAS A LA DIRECCIÓN DE DOTACIONES ESCOLARES DE LA SECRETARÍA DE EDUCACIÓN DEL DISTRITO. </t>
  </si>
  <si>
    <t>1046-170</t>
  </si>
  <si>
    <t xml:space="preserve">PRESTAR SERVICIOS PROFESIONALES EN LOS ASUNTOS LEGALES RELACIONADOS CON EL ASEGURAMIENTO, REPOSICIÓN Y/O INDEMNIZACIÓN SOBRE EL PATRIMONIO Y/O BIENES ADMINISTRADOS POR LA SECRETARÍA DE EDUCACIÓN DEL DISTRITO. </t>
  </si>
  <si>
    <t>1046-171</t>
  </si>
  <si>
    <t>PRESTAR LOS SERVICIOS DE APOYO TÉCNICO PARA EL LEVANTAMIENTO  FÍSICO, INGRESOS, MARCACIÓN DE BIENES, REGISTRO Y ACTUALIZACIÓN DE LOS INVENTARIOS EN LOS SISTEMAS DE INFORMACIÓN A CARGO DE LA DIRECCIÓN DE DOTACIONES ESCOLARES, RESPECTO DE LOS BIENES ADQUIRIDOS Y DOTADOS POR LA  SECRETARÍA DE EDUCACIÓN DEL DISTRITO.</t>
  </si>
  <si>
    <t>1046-172</t>
  </si>
  <si>
    <t>PRESTAR LOS SERVICIOS DE APOYO TÉCNICO EN LOS PROCESOS DE ANÁLISIS, REVISIÓN, SEGUIMIENTO Y CONTROL DEL MOBILIARIO A SER ADQUIRIDO O RECIBIDO POR LA DIRECCIÓN DE DOTACIONES ESCOLARES DE LA SECRETARÍA DE EDUCACIÓN DEL DISTRITO.</t>
  </si>
  <si>
    <t>1046-173</t>
  </si>
  <si>
    <t>PRESTAR LOS SERVICIOS DE APOYO ASISTENCIAL PARA EL LEVANTAMIENTO FÍSICO, INGRESOS, MARCACIÓN DE BIENES Y REGISTRO, ASÍ COMO EL CONTROL Y VERIFICACIÓN DE LAS ENTREGAS EFECTUADAS A CARGO DE LA DIRECCIÓN DE DOTACIONES ESCOLARES, RESPECTO DE LOS BIENES ADQUIRIDOS Y DOTADOS POR LA  SECRETARÍA DE EDUCACIÓN DEL DISTRITO.</t>
  </si>
  <si>
    <t>1046-174</t>
  </si>
  <si>
    <t>PRESTAR LOS SERVICIOS PROFESIONALES PARA EL LEVANTAMIENTO  FÍSICO, INGRESOS, MARCACIÓN DE BIENES, REGISTRO Y ACTUALIZACIÓN DE LOS INVENTARIOS EN LOS SISTEMAS DE INFORMACIÓN A CARGO DE LA DIRECCIÓN DE DOTACIONES ESCOLARES, RESPECTO DE LOS BIENES ADQUIRIDOS Y DOTADOS POR LA  SECRETARÍA DE EDUCACIÓN DEL DISTRITO.</t>
  </si>
  <si>
    <t>1046-175</t>
  </si>
  <si>
    <t>PRESTAR LOS SERVICIOS DE APOYO PROFESIONAL EN LAS ETAPAS DE PLANEACIÓN Y DESARROLLO DE LOS PROCESOS DE SELECCIÓN Y SEGUIMIENTO DE LAS ADQUISICIONES REALIZADOS, ASÍ COMO EL CONTROL Y VERIFICACIÓN DE LAS ENTREGAS EFECTUADAS POR LA DIRECCIÓN DE DOTACIONES ESCOLARES DE LA SECRETARÍA DE EDUCACIÓN DISTRITAL.</t>
  </si>
  <si>
    <t>1046-176</t>
  </si>
  <si>
    <t>1046-177</t>
  </si>
  <si>
    <t>PRESTAR LOS SERVICIOS DE APOYO TÉCNICO PARA EL CONTROL SOBRE LA INFORMACIÓN DE LEVANTAMIENTO DE NECESIDADES Y VERIFICACIÓN DE LAS ENTREGAS EFECTUADAS A CARGO DE LA DIRECCIÓN DE DOTACIONES ESCOLARES, RESPECTO DE LOS BIENES A ADQUIRIR, ADQUIRIDOS Y DOTADOS POR LA SECRETARÍA DE EDUCACIÓN DEL DISTRITO.</t>
  </si>
  <si>
    <t>1046-178</t>
  </si>
  <si>
    <t>1046-179</t>
  </si>
  <si>
    <t>PRESTAR SERVICIOS TECNICOS PARA APOYAR LO RELACIONADO CON LOS TRAMITES OPERATIVOS DEL ASEGURAMIENTO, VERIFICACION DOCUMENTAL DE LOS SOPORTES SOBRE NOVEDADES QUE PRESENTEN LOS BIENES ADMINISTRADOS POR LA SECRETARÍA DE EDUCACIÓN DISTRITAL.</t>
  </si>
  <si>
    <t>1046-180</t>
  </si>
  <si>
    <t>1046-181</t>
  </si>
  <si>
    <t>PRESTAR LOS SERVICIOS TECNICOS PARA EL REGISTRO, SEGUIMIENTO, VERIFICACIÓN, PROCESAMIENTO DE INFORMACIÓN, CAPACITACIÓN E INFORMES EN EL PROCESO DE BAJAS QUE ADELANTE LA DIRECCIÓN DE DOTACIONES ESCOLARES DE LA SECRETARIA DE EDUCACIÓN DISTRITAL.</t>
  </si>
  <si>
    <t>1046-182</t>
  </si>
  <si>
    <t>PRESTAR LOS SERVICIOS DE APOYO ASISTENCIAL PARA EL CONTROL, SEGUIMIENTO Y POSTERIOR CUMPLIMIENTO DE LAS GARANTIAS DE LOS BIENES ADQUIRIDOS Y DOTADOS POR LA  SECRETARÍA DE EDUCACIÓN DEL DISTRITO.</t>
  </si>
  <si>
    <t>1046-183</t>
  </si>
  <si>
    <t>1046-184</t>
  </si>
  <si>
    <t>1046-185</t>
  </si>
  <si>
    <t>1046-186</t>
  </si>
  <si>
    <t xml:space="preserve">PRESTAR LOS SERVICIOS DE APOYO ASISTENCIAL PARA LOS PROCESOS DE ARCHIVO DOCUMENTAL CONFORME NORMATIVA VIGENTE Y LEVANTAMIENTO FÍSICO A CARGO DE LA DIRECCIÓN DE DOTACIONES ESCOLARES DE LOS BIENES ADQUIRIDOS Y DOTADOS POR LA SECRETARÍA DE EDUCACIÓN DEL DISTRITO. </t>
  </si>
  <si>
    <t>1046-187</t>
  </si>
  <si>
    <t>1046-188</t>
  </si>
  <si>
    <t>1046-189</t>
  </si>
  <si>
    <t>1046-190</t>
  </si>
  <si>
    <t>1046-191</t>
  </si>
  <si>
    <t>1046-192</t>
  </si>
  <si>
    <t>1046-193</t>
  </si>
  <si>
    <t xml:space="preserve">PRESTAR LOS SERVICIOS DE APOYO ASISTENCIAL PARA EL LEVANTAMIENTO FÍSICO, INGRESOS, MARCACIÓN DE BIENES Y REGISTRO, ASÍ COMO EL CONTROL Y VERIFICACIÓN DE LAS ENTREGAS EFECTUADAS A CARGO DE LA DIRECCIÓN DE DOTACIONES ESCOLARES, RESPECTO DE LOS BIENES ADQUIRIDOS Y DOTADOS POR LA  SECRETARÍA DE EDUCACIÓN DEL DISTRITO. EL PLAZO DE LA EJECUCIÓN SERÁ HASTA EL 16 DE JULIO DE 2018               </t>
  </si>
  <si>
    <t>1046-194</t>
  </si>
  <si>
    <t>1046-195</t>
  </si>
  <si>
    <t>1046-196</t>
  </si>
  <si>
    <t>1046-197</t>
  </si>
  <si>
    <t>1046-198</t>
  </si>
  <si>
    <t>1046-199</t>
  </si>
  <si>
    <t>1046-200</t>
  </si>
  <si>
    <t>1046-201</t>
  </si>
  <si>
    <t>1046-202</t>
  </si>
  <si>
    <t>1046-203</t>
  </si>
  <si>
    <t>1049-1</t>
  </si>
  <si>
    <t>Prestación de servicio público educativo a niños, niñas y jóvenes beneficiarios del Proyecto 1049 "Cobertura con  Equidad" , del Distrito Capital para 2019.</t>
  </si>
  <si>
    <t>ADRIANA MARIA GONZALEZ MAXCYCLAK</t>
  </si>
  <si>
    <t>SUBSECRETARIA DE ACCESO Y PERMANENCIA</t>
  </si>
  <si>
    <t>NOHORA CONSTANZA VILORIA FONSECA</t>
  </si>
  <si>
    <t>DIRECTORA DE COBERTURA</t>
  </si>
  <si>
    <t>CARLOS JULIO MARTINEZ BELLO</t>
  </si>
  <si>
    <t>cmartinezb@educacionbogota.gov.co</t>
  </si>
  <si>
    <t>1049-2</t>
  </si>
  <si>
    <t>1049-3</t>
  </si>
  <si>
    <t>1049-4</t>
  </si>
  <si>
    <t>1049-5</t>
  </si>
  <si>
    <t>1049-6</t>
  </si>
  <si>
    <t>1049-7</t>
  </si>
  <si>
    <t>1049-8</t>
  </si>
  <si>
    <t>1049-9</t>
  </si>
  <si>
    <t>1049-10</t>
  </si>
  <si>
    <t>1049-11</t>
  </si>
  <si>
    <t>1049-12</t>
  </si>
  <si>
    <t>1049-13</t>
  </si>
  <si>
    <t>1049-14</t>
  </si>
  <si>
    <t>1049-15</t>
  </si>
  <si>
    <t>1049-16</t>
  </si>
  <si>
    <t>1049-17</t>
  </si>
  <si>
    <t>1049-18</t>
  </si>
  <si>
    <t>1049-19</t>
  </si>
  <si>
    <t>1049-20</t>
  </si>
  <si>
    <t>1049-21</t>
  </si>
  <si>
    <t>1049-22</t>
  </si>
  <si>
    <t>1049-23</t>
  </si>
  <si>
    <t>1049-24</t>
  </si>
  <si>
    <t>1049-25</t>
  </si>
  <si>
    <t>1049-26</t>
  </si>
  <si>
    <t>1049-27</t>
  </si>
  <si>
    <t>1049-28</t>
  </si>
  <si>
    <t>1049-29</t>
  </si>
  <si>
    <t>1049-30</t>
  </si>
  <si>
    <t>1049-31</t>
  </si>
  <si>
    <t>1049-32</t>
  </si>
  <si>
    <t>1049-33</t>
  </si>
  <si>
    <t>1049-34</t>
  </si>
  <si>
    <t>1049-35</t>
  </si>
  <si>
    <t>1049-36</t>
  </si>
  <si>
    <t>1049-37</t>
  </si>
  <si>
    <t>1049-38</t>
  </si>
  <si>
    <t>1049-39</t>
  </si>
  <si>
    <t>1049-40</t>
  </si>
  <si>
    <t>1049-41</t>
  </si>
  <si>
    <t>1049-42</t>
  </si>
  <si>
    <t>1049-43</t>
  </si>
  <si>
    <t>1049-44</t>
  </si>
  <si>
    <t>1049-45</t>
  </si>
  <si>
    <t>Prestar servicios profesionales a la Dirección de Cobertura en la gestión territorial de la cobertura educativa para el análisis, seguimiento y evaluación de la implementación de las estrategias de acceso y permanencia escolar, en especial de los planes de cobertura local, de la ruta de acceso y permanencia y del observatorio de acceso y permanencia.</t>
  </si>
  <si>
    <t>1049-46</t>
  </si>
  <si>
    <t>Prestar servicios profesionales a la Dirección de Cobertura en la gestión territorial de la cobertura educativa para el seguimiento y ejecución de la estrategia de acompañamiento a las instituciones educativas oficiales que presentan mayor deserción escolar y apoyar la organización y análisis de la información resultante de la estrategia.</t>
  </si>
  <si>
    <t>1049-47</t>
  </si>
  <si>
    <t xml:space="preserve">Prestar servicios profesionales a la Dirección de Cobertura en el diseño e implementación de las estrategias asociadas a la gestión territorial de la cobertura educativa, en especial en la implementación del Sistema de Información para el Monitoreo, la Prevención y el Análisis de la Deserción Escolar-SIMPADE- en los colegios oficiales de Bogotá. </t>
  </si>
  <si>
    <t>1049-48</t>
  </si>
  <si>
    <t xml:space="preserve">Apoyo técnico a la Dirección de Cobertura en la revisión, consolidación, actualización y sistematización de la información del proceso de gestión territorial de la cobertura educativa, en especial la relacionada con la verificación de matrícula de los Establecimientos Educativos Oficiales y Contratados, así como la proveniente del Sistema de Información para el Monitoreo, la Prevención y el Análisis de la Deserción Escolar (SIMPADE). </t>
  </si>
  <si>
    <t>1049-49</t>
  </si>
  <si>
    <t>Prestar servicios profesionales a la Dirección de Cobertura en la gestión territorial de la cobertura educativa, en el desarrollo de las actividades relacionadas con el mejoramiento continuo del Sistema Integrado de Gestión de la SED, la formulación y seguimiento de los planes y proyectos de su competencia, así como la revisión y ajuste de los documentos, comunicaciones y proyectos de actos administrativos a cargo de la Subsecretaria de Acceso y Permanencia.</t>
  </si>
  <si>
    <t>1049-50</t>
  </si>
  <si>
    <t>Apoyo técnico a la Dirección de Cobertura en la gestión territorial de la cobertura educativa para la verificación, seguimiento, depuración y actualización de la información reportada en el Sistema Integrado de Matrícula (SIMAT) y el uso y apropiación del Sistema de Información para el Monitoreo, la Prevención y el Análisis de la Deserción Escolar (SIMPADE).</t>
  </si>
  <si>
    <t>1049-51</t>
  </si>
  <si>
    <t>1049-52</t>
  </si>
  <si>
    <t>Apoyo a la gestión de la Dirección de Cobertura en la gestión territorial de la cobertura educativa para la verificación, seguimiento, depuración y actualización de la información reportada en el Sistema Integrado de Matrícula (SIMAT) y el uso y apropiación del Sistema de Información para el Monitoreo, la Prevención y el Análisis de la Deserción Escolar (SIMPADE).</t>
  </si>
  <si>
    <t>1049-53</t>
  </si>
  <si>
    <t>Apoyo a la gestión de la Dirección de Cobertura, en la recepción, consolidación y actualización de la información relacionada con la planeación y gestión territorial de la cobertura educativa.</t>
  </si>
  <si>
    <t>1049-54</t>
  </si>
  <si>
    <t xml:space="preserve">Prestar servicios profesionales a la Dirección de Cobertura en la gestión territorial de la cobertura educativa, en especial en la implementación del Sistema de Información para el Monitoreo, la Prevención y el Análisis de la Deserción Escolar-SIMPADE- en los colegios oficiales de Bogotá y del observatorio de cobertura distrital y local. </t>
  </si>
  <si>
    <t>1049-55</t>
  </si>
  <si>
    <t>Apoyar la gestión de la Dirección de Cobertura, en el seguimiento a las actividades del proceso de gestión territorial de la cobertura educativa en el acompañamiento a las instituciones educativas en la estrategia de permanencia escolar y la  recepción, consolidación y actualización de la información relacionada con la ejecución del proceso.</t>
  </si>
  <si>
    <t>1049-56</t>
  </si>
  <si>
    <t>Prestar servicios de apoyo a la gestión a la Dirección de Cobertura en el análisis de datos relacionados con la gestión territorial de la cobertura educativa distrital, elaboración de documentos y apoyo en la consolidación del observatorio de acceso y permanencia escolar.</t>
  </si>
  <si>
    <t>1049-57</t>
  </si>
  <si>
    <t>Prestar servicios profesionales  a la Dirección de Cobertura en la gestión territorial de la cobertura educativa para la implementación de las acciones de acompañamiento a las instituciones educativas oficiales con alta deserción y reprobación escolar, así como en la consolidación de las redes de experiencias exitosas en permanencia escolar.</t>
  </si>
  <si>
    <t>1049-58</t>
  </si>
  <si>
    <t>1049-59</t>
  </si>
  <si>
    <t>Prestar servicios profesionales a la Dirección de Cobertura en la gestión territorial de la cobertura educativa, igualmente la evaluación de los planes de mejoramiento de los colegios con alta deserción escolar, a los colegios que recibieron incentivos a través de las redes de experiencias exitosas, en la selección de los colegios que recibirán incentivos en la vigencia 2018 y en la implementación de la estrategia para mejorar la reprobación en los colegios seleccionados para tal fin.</t>
  </si>
  <si>
    <t>1049-60</t>
  </si>
  <si>
    <t>Prestar servicios profesionales a la Dirección de Cobertura en la gestión territorial de la cobertura educativa para el seguimiento y ejecución de la estrategia de acompañamiento a las instituciones educativas oficiales que presentan mayor deserción escolar.</t>
  </si>
  <si>
    <t>1049-61</t>
  </si>
  <si>
    <t>1049-62</t>
  </si>
  <si>
    <t>Prestar servicios profesionales a la Dirección de Cobertura, en el seguimiento y evaluación de la gestión territorial de la Cobertura Educativa, especialmente en la implementación, validación, seguimiento y análisis de los resultados de los procesos de auditoría, verificación y validación de la matrícula oficial del Distrito</t>
  </si>
  <si>
    <t>1049-63</t>
  </si>
  <si>
    <t>Prestar servicios profesionales a la Dirección de Cobertura en la construcción, análisis y seguimiento de indicadores y estadísticas relacionadas con la gestión territorial de la cobertura educativa distrital, para la elaboración de documentos que contribuyan a fortalecer el monitoreo del acceso y la permanencia escolar en Bogotá</t>
  </si>
  <si>
    <t>1049-64</t>
  </si>
  <si>
    <t>1049-65</t>
  </si>
  <si>
    <t>Prestar servicios profesionales a la Dirección de Cobertura en el seguimiento al cumplimiento de las actividades programadas de los distintos procesos y apoyar la gestión de la cobertura educativa, para el cumplimiento de las metas de la Dirección.</t>
  </si>
  <si>
    <t>1049-66</t>
  </si>
  <si>
    <t>1049-67</t>
  </si>
  <si>
    <t>Apoyar a la Dirección de Cobertura en la gestión territorial de la cobertura educativa para la implementación y seguimiento a la estrategia de incentivos por permanencia escolar que se entregan a las instituciones educativas oficiales y en la consolidación de las redes de experiencias exitosas en permanencia escolar.</t>
  </si>
  <si>
    <t>1049-68</t>
  </si>
  <si>
    <t>Prestar servicios profesionales a la Dirección de Cobertura en el desarrollo de las actividades del proceso de cobertura educativa, en aspectos relacionados con la comunicación, información y socialización de la gestión territorial de la cobertura educativa.</t>
  </si>
  <si>
    <t>1049-69</t>
  </si>
  <si>
    <t xml:space="preserve">Prestar servicios profesionales a la Dirección de Cobertura en la elaboración y seguimiento de las metas relacionadas con la gestión territorial de cobertura educativa, elaboración e implementación de las estrategias de acceso y permanencia en el Distrito Capital. </t>
  </si>
  <si>
    <t>1049-70</t>
  </si>
  <si>
    <t>1049-71</t>
  </si>
  <si>
    <t xml:space="preserve">Prestar servicios profesionales a la Dirección de Cobertura, en el desarrollo de la gestión territorial de la cobertura educativa, especialmente en la orientación y seguimiento a la implementación de los Planes de Cobertura Educativa Locales, apoyo en la articulación y reporte en el avance de la ruta de acceso y permanencia escolar. </t>
  </si>
  <si>
    <t>1049-72</t>
  </si>
  <si>
    <t>Prestar servicios profesionales a la Dirección de Cobertura en la gestión territorial de la cobertura educativa para el seguimiento y ejecución de la estrategia de acompañamiento a las instituciones educativas oficiales que presentan mayor deserción escolar, así como en la consolidación de las redes de experiencias exitosas en permanencia escolar.</t>
  </si>
  <si>
    <t>1049-73</t>
  </si>
  <si>
    <t>Prestar servicios profesionales a la Dirección de Cobertura en la coordinación, implementación y seguimiento de las  acciones que se adelanten en el proceso de matrícula para la comunicación, movilización social y servicio al ciudadano de la cobertura educativa.</t>
  </si>
  <si>
    <t>1049-74</t>
  </si>
  <si>
    <t>Prestación de servicios profesionales para apoyar integralmente a la Dirección de Cobertura en las actividades jurídicas y procesos judiciales asociados al proceso de matrícula y gestión de cobertura, con el fin de garantizar la atención adecuada a los requerimientos de los ciudadanos, de los entes de control, de los organismos de control político y de las distintas dependencias de la Secretaría de Educación.</t>
  </si>
  <si>
    <t>1049-75</t>
  </si>
  <si>
    <t>Prestar servicios profesionales a la Dirección de Cobertura en las actividades relacionadas con la gestión documental y de correspondencia de los procesos de matrícula y cobertura educativa, así como llevar la organización del archivo de la Dirección de acuerdo a la normatividad vigente</t>
  </si>
  <si>
    <t>1049-76</t>
  </si>
  <si>
    <t>Prestar servicios profesionales a la Dirección de Cobertura en la coordinación, implementación y seguimiento de las  acciones que se adelanten para la modernización del proceso de matrícula y su registro en los sistemas de información de la cobertura educativa.</t>
  </si>
  <si>
    <t>1049-77</t>
  </si>
  <si>
    <t>Prestar servicios profesionales en las actividades jurídicas y de supervisión relacionadas con los procesos precontractuales y contractuales que realiza la Dirección de Cobertura, en especial lo relacionado con la modernización del proceso de matricula y la gestión de la cobertura educativa.</t>
  </si>
  <si>
    <t>1049-78</t>
  </si>
  <si>
    <t>Brindar apoyo técnico y/o administrativo a la Dirección de Cobertura, en el desarrollo de las actividades propias del proceso de matrícula, relacionadas con la gestión documental, labores de transferencia de archivo a través de los canales de correspondencia y atención a los distintos destinatarios del servicio de la Dirección.</t>
  </si>
  <si>
    <t>1049-79</t>
  </si>
  <si>
    <t xml:space="preserve">Prestar servicios profesionales a la Dirección de Cobertura en la coordinación, planeación, seguimiento, monitoreo y control de la gestión, presupuestal, financiera y contractual  de los procesos de la Dirección, y en especial lo relacionado con el proceso de matricula. </t>
  </si>
  <si>
    <t>1049-80</t>
  </si>
  <si>
    <t>Prestar servicios profesionales a la Dirección de Cobertura en la administración del Sistema Integrado de Matrícula  SIMAT y brindar asistencia técnica a las Direcciones Locales de Educación e instituciones educativas en  la ejecución, actualización, registro y generación de información de las etapas del proceso de matrícula en SIMAT.</t>
  </si>
  <si>
    <t>1049-81</t>
  </si>
  <si>
    <t>Prestar servicios profesionales a la Dirección de Cobertura y a las Direcciones Locales de Educación en la ejecución, seguimiento y reporte de las etapas del proceso de matrícula en especial la gestión de la oferta educativa y su actualización en los sistemas de información de gestión de la cobertura y la generación de información sobre el proceso.</t>
  </si>
  <si>
    <t>1049-82</t>
  </si>
  <si>
    <t>Prestar servicios profesionales a la Dirección de Cobertura en la ejecución de los procesos de movilización social y servicio al ciudadano sobre la cobertura educativa, principalmente las actividades relacionadas con  la búsqueda activa de población desescolarizada y la atención al ciudadano en el proceso de matrícula.</t>
  </si>
  <si>
    <t>1049-83</t>
  </si>
  <si>
    <t xml:space="preserve">Prestar servicios profesionales a la Dirección de Cobertura en el proceso de matrícula con la gestión de las actividades de comunicación y movilización social de la cobertura educativa. </t>
  </si>
  <si>
    <t>1049-84</t>
  </si>
  <si>
    <t>Apoyo técnico a la Dirección de Cobertura en la administración de los Sistema de Información de gestión de la cobertura y asistencia técnica a las Direcciones Locales de Educación en la ejecución de las etapas del proceso de matrícula y su registro de información en SIMAT.</t>
  </si>
  <si>
    <t>1049-85</t>
  </si>
  <si>
    <t>Brindar apoyo administrativo a la Dirección de Cobertura en el desarrollo de actividades propias de la gestión de los procesos de matrícula y de la cobertura educativa, en especial el apoyo a la gestión documental a través de los canales de correspondencia y atención a los distintos destinatarios del servicio de la Dirección.</t>
  </si>
  <si>
    <t>1049-86</t>
  </si>
  <si>
    <t>Prestar servicios profesionales a la Dirección de Cobertura, a las Direcciones Locales de Educación y a los establecimientos educativos en la ejecución, registro  y seguimiento de las actividades del proceso de matrícula en los sistemas de información de gestión de la cobertura.</t>
  </si>
  <si>
    <t>1049-87</t>
  </si>
  <si>
    <t>Prestar servicios profesionales a la Dirección de Cobertura y a la Subsecretaría de Acceso y Permanencia, en el seguimiento y análisis de los informes a su cargo, derivados de la gestión del proceso de matrícula y del acceso y permanencia, responsabilidades en el marco del Programa Inclusión Educativa para la Equidad del Plan Distrital de Desarrollo.</t>
  </si>
  <si>
    <t>1049-88</t>
  </si>
  <si>
    <t>Apoyar la gestión del proceso de matrícula mediante  la implementación de acciones de comunicación y movilización social de la cobertura educativa.</t>
  </si>
  <si>
    <t>1049-89</t>
  </si>
  <si>
    <t>Prestar servicios profesionales a la Dirección de Cobertura, en la gestión, análisis y coordinación con la Subsecretaría de Acceso y Permanencia y otras dependencias, para la consolidación de la respuesta oportuna a los requerimientos de los diversos órganos del poder legislativo y ejecutivo, en la gestión del proceso de matrícula y del acceso y permanencia escolar.</t>
  </si>
  <si>
    <t>1049-90</t>
  </si>
  <si>
    <t>Prestar servicios profesionales a la Dirección de Cobertura en el proceso de matrícula y movilización social del acceso y la permanencia escolar, especialmente en la articulación con las demás dependencias de la SED y entidades del Distrito para  garantizar  la cobertura de educación inicial en el marco de la Ruta de Acceso y Permanencia Escolar.</t>
  </si>
  <si>
    <t>1049-91</t>
  </si>
  <si>
    <t>Apoyo a la gestión de la Dirección de Cobertura, en el seguimiento a las actividades del proceso de matrícula y la  recepción, consolidación y actualización de la información relacionada con la ejecución del proceso y su registro en los sistemas de información de gestión de la cobertura.</t>
  </si>
  <si>
    <t>1049-92</t>
  </si>
  <si>
    <t>Prestar apoyo técnico a la gestión del proceso  de matrícula mediante la movilización social y servicio al ciudadano en los procesos de la Secretaría de Educación del Distrito, en especial lo relacionado con la cobertura educativa, su respectivo registro y actualización en los sistemas de información.</t>
  </si>
  <si>
    <t>1049-93</t>
  </si>
  <si>
    <t>Apoyo a la gestión de la Dirección de Cobertura, a las Direcciones Locales de Educación y a los establecimientos educativos en la ejecución y registro de las actividades del proceso de matrícula, su actualización en los sistemas de información de gestión de la cobertura y generación de información sobre el proceso.</t>
  </si>
  <si>
    <t>1049-94</t>
  </si>
  <si>
    <t>Prestar servicios profesionales a la Dirección de Cobertura, a las Direcciones Locales de Educación y a los establecimientos educativos en la ejecución, registro  y seguimiento de las actividades del proceso de matrícula en los sistemas de información de gestión de la cobertura</t>
  </si>
  <si>
    <t>1049-95</t>
  </si>
  <si>
    <t>1049-96</t>
  </si>
  <si>
    <t>1049-97</t>
  </si>
  <si>
    <t>1049-98</t>
  </si>
  <si>
    <t>1049-99</t>
  </si>
  <si>
    <t>1049-100</t>
  </si>
  <si>
    <t>Apoyo a la gestión de la Dirección de Cobertura, a las Direcciones Locales de Educación y a los establecimientos educativos en la ejecución, registro  y seguimiento de las actividades del proceso de matrícula en los sistemas de información de gestión de la cobertura.</t>
  </si>
  <si>
    <t>1049-101</t>
  </si>
  <si>
    <t>Prestar servicios profesionales a la Dirección de Cobertura en el proceso de matrícula y de la gestión territorial en la cobertura educativa, acciones de movilización social, registro, seguimiento y actualización de las actividades en los sistemas de información</t>
  </si>
  <si>
    <t>1049-102</t>
  </si>
  <si>
    <t>Prestar servicios profesionales a la Dirección de Cobertura en la formulación, implementación y seguimiento a las acciones y estrategias relacionadas con la política educativa rural en Bogotá para poblaciones vulnerables.</t>
  </si>
  <si>
    <t>1049-103</t>
  </si>
  <si>
    <t>Prestar servicios profesionales a la Dirección de Cobertura en la coordinación, implementación y seguimiento de las  acciones y estrategias de acceso y permanencia que buscan dar respuesta a las necesidades educativas de la población vulnerable y diversa.</t>
  </si>
  <si>
    <t>1049-104</t>
  </si>
  <si>
    <t xml:space="preserve">Prestar servicios profesionales a la Dirección de Cobertura en la implementación de las estrategias de acceso y permanencia para población vulnerable y diversa con discapacidad, capacidades y/o talentos excepcionales. </t>
  </si>
  <si>
    <t>1049-105</t>
  </si>
  <si>
    <t xml:space="preserve">Prestar servicios profesionales a la Dirección de Cobertura en la implementación y seguimiento de las estrategias de acceso y permanencia que buscan dar respuesta a las necesidades educativas de la población vulnerable y diversa con discapacidad, capacidades y/o talentos excepcionales. </t>
  </si>
  <si>
    <t>1049-106</t>
  </si>
  <si>
    <t>Apoyar a la Dirección de Cobertura en la gestión de correspondencia y la organización de la información derivada de la implementación y seguimiento de  las estrategias de acceso y permanencia para la población vulnerable y diversa.</t>
  </si>
  <si>
    <t>1049-107</t>
  </si>
  <si>
    <t>Prestar servicios profesionales a la Dirección de Cobertura en el seguimiento y acompañamiento a la implementación de modelos y metodologías educativas flexibles para la atención de la población vulnerable y diversa.</t>
  </si>
  <si>
    <t>1049-108</t>
  </si>
  <si>
    <t>Prestar servicios profesionales a la Dirección de Cobertura en la implementación y seguimiento de las estrategias de acceso y permanencia que buscan dar respuesta a las necesidades educativas de la población vulnerable y diversa, brindando asistencia técnica y facilitando la articulación interinstitucional.</t>
  </si>
  <si>
    <t>1049-109</t>
  </si>
  <si>
    <t>1049-110</t>
  </si>
  <si>
    <t>Apoyar a la Dirección de Cobertura en la implementación y seguimiento de las estrategias de acceso y permanencia escolar a la población vulnerable y diversa, en especial la gratuidad educativa, la entrega de kits educativos y las acciones de la política de educación rural.</t>
  </si>
  <si>
    <t>1049-111</t>
  </si>
  <si>
    <t>1049-112</t>
  </si>
  <si>
    <t>Prestar servicios profesionales a la Dirección de Cobertura en la implementación de acciones dirigidas al cumplimiento de las metas relacionadas con las estrategias de acceso y permanencia de población vulnerable y diversa, en especial las relacionadas con estrategias y/o modelos educativos flexibles.</t>
  </si>
  <si>
    <t>1049-113</t>
  </si>
  <si>
    <t>Prestar servicios profesionales a la Dirección de Cobertura en la implementación, seguimiento y control de las estrategias de acceso y permanencia a la población vulnerable y diversa, en especial con la organización de la información y la actualización de los sistemas de información de gestión de la cobertura.</t>
  </si>
  <si>
    <t>1049-114</t>
  </si>
  <si>
    <t>Apoyo técnico a la gestión de la Dirección de Cobertura, en la  recepción, consolidación y actualización de la información de cobertura, en especial la relacionada con la estrategia de  administración del servicio educativo.</t>
  </si>
  <si>
    <t>1049-115</t>
  </si>
  <si>
    <t>Prestar servicios profesionales  a la Dirección de Cobertura  en el apoyo a las actividades propias de la ejecución y seguimiento de la administración del servicio educativo, así como el apoyo en gestión documental y liquidación anual de  los contratos de administración del servicio educativo.</t>
  </si>
  <si>
    <t>1049-116</t>
  </si>
  <si>
    <t>Prestar servicios profesionales a la Dirección de Cobertura en la planeación, coordinación y seguimiento de la estrategia de administración del servicio educativo,  en especial en el apoyo a la supervisión y seguimiento de los respectivos contratos.</t>
  </si>
  <si>
    <t>1049-117</t>
  </si>
  <si>
    <t>Prestar servicios profesionales a la Dirección de Cobertura en actividades relacionadas con el seguimiento y apoyo a la supervisión de los contratos de administración del servicio educativo y su interlocución con otras áreas de la SED para la realización de las actividades de  acompañamiento a las instituciones educativas oficiales que operan mediante esta estrategia.</t>
  </si>
  <si>
    <t>1049-118</t>
  </si>
  <si>
    <t>1049-119</t>
  </si>
  <si>
    <t>Prestar servicios profesionales a la Dirección de Cobertura en actividades relacionadas con el apoyo jurídico y apoyo a la supervisión de los contratos de administración del servicio educativo y su interlocución con otras áreas de la SED para la realización de las actividades de  acompañamiento a las instituciones educativas oficiales que operan mediante esta estrategia.</t>
  </si>
  <si>
    <t>1049-120</t>
  </si>
  <si>
    <t>Brindar apoyo a la gestión a la Dirección de Cobertura en las actividades relacionadas con  el seguimiento a los contratos de administración del servicio educativo,  en particular en temas relacionados con la ejecución  financiera.</t>
  </si>
  <si>
    <t>1049-121</t>
  </si>
  <si>
    <t>Prestar servicios profesionales en las actividades jurídicas asociadas a los objetivos dé la Dirección de Cobertura y de la Subsecretaría de Acceso y Permanencia, en el apoyo en los conceptos jurídicos y en especial con el control de legalidad de los actos que se suscriban en el marco de los procesos de acceso y permanencia, y en lo relacionado con la administración del servicio educativo.</t>
  </si>
  <si>
    <t>1049-122</t>
  </si>
  <si>
    <t xml:space="preserve">Prestar servicios profesionales a la Dirección de Cobertura en la actividades relacionadas con el apoyo a la supervisión de los contratos de administración del servicio educativo, en en especial en la gestión de los informes de supervisión, así como en la  revisión y consolicdación de las evidencias correspondientes. </t>
  </si>
  <si>
    <t>1049-123</t>
  </si>
  <si>
    <t>Prestar servicios profesionales a la Dirección de Cobertura en la coordinación, planeación, implementación y seguimiento a la  contratación de la prestación del servicio público educativo y el proceso de Banco de Oferentes.</t>
  </si>
  <si>
    <t>1049-124</t>
  </si>
  <si>
    <t>Prestar servicios profesionales en las actividades de operación financiera y presupuestal que realiza la Dirección de Cobertura, en especial las relacionadas con la prestación del servicio educativo.</t>
  </si>
  <si>
    <t>1049-125</t>
  </si>
  <si>
    <t>Apoyo a la gestión de la Dirección de Cobertura respecto a la recepción, distribución y manejo de correspondencia, así como la consolidación de la información relacionada con la estrategia de contratación de la prestación del servicio público educativo.</t>
  </si>
  <si>
    <t>1049-126</t>
  </si>
  <si>
    <t>Prestar servicios profesionales a la Dirección de Cobertura en la actualización y manejo de la información de la cobertura educativa relacionada con la prestación del servicio educativo.</t>
  </si>
  <si>
    <t>1049-127</t>
  </si>
  <si>
    <t>Prestar servicios profesionales a la Dirección de Cobertura apoyando  el seguimiento a la ejecución de los contratos de prestación de servicio público educativo, y brindar apoyo técnico y administrativo durante el proceso de Banco de Oferentes.</t>
  </si>
  <si>
    <t>1049-128</t>
  </si>
  <si>
    <t>Apoyo profesional a la Dirección de Cobertura para las actividades relacionadas con el seguimiento y suministro de información de la prestación del servicio educativo, de la gestión del proyecto "Cobertura con Equidad"  y su interlocución con las distintas áreas de la SED.</t>
  </si>
  <si>
    <t>1049-129</t>
  </si>
  <si>
    <t>Prestar servicios profesionales a la Dirección de Cobertura en el análisis, actualización y seguimiento de la  información técnica y financiera que se genere en los contratos de prestación de servicio educativo.</t>
  </si>
  <si>
    <t>1049-130</t>
  </si>
  <si>
    <t>Apoyo a la gestión de la Dirección de Cobertura, en las actividades relacionadas con la gestión financiera de la documentación y verificación requerida para el trámite de pagos de los contratos de prestación del servicio educativo; así como, los contratos de prestación de servicios profesionales y de apoyo a la gestión.</t>
  </si>
  <si>
    <t>1049-131</t>
  </si>
  <si>
    <t>Apoyar a la Secretaría de Educación en la implementación de estrategias orientadas al acceso y permanencia  e intercambio de buenas prácticas en la educación pública del Distrito Capital </t>
  </si>
  <si>
    <t>Concurso de méritos</t>
  </si>
  <si>
    <t>Contrato de Consultoría</t>
  </si>
  <si>
    <t>1049-132</t>
  </si>
  <si>
    <t>Contribuir en la implementación de estrategias educativas flexibles para personas jóvenes y adultas de especial protección constitucional y aquellas que por su condición de vulnerabilidad requieren de metodologías específicas para garantizar la continuidad de su trayectoria educativa, asi como población del sistema de responsabilidad penal adolecente SRPA</t>
  </si>
  <si>
    <t>Regimen Especial con Ofertas - Dec 092/2017</t>
  </si>
  <si>
    <t>1049-133</t>
  </si>
  <si>
    <t>94131504; 94132001</t>
  </si>
  <si>
    <t>Contribuir en la implementación de la estrategia de búsqueda activa de población desescolarizada, seguimiento al acceso y la permanencia, y fortalecimiento a las etapas del proceso de gestión de la cobertura del distrito capital en el marco del proyecto 1049 cobertura con equidad</t>
  </si>
  <si>
    <t>1049-134</t>
  </si>
  <si>
    <t>Implementar una estrategia curricular de formación para adultos iletrados con una oferta educativa pertinente, a partir del reconocimiento de su realidades educativas y sociales con el fin de fortalecer la educación de adultos en el distrito capital.</t>
  </si>
  <si>
    <t>1049-135</t>
  </si>
  <si>
    <t>Actualizar la información de la cobertura educativa, ajustando y aplicando la Encuesta Distrital de Permanencia y Deserción Escolar-EDDE, para determinar los principales factores que inciden en la deserción escolar y fortalecer el proceso de acceso y permanencia.</t>
  </si>
  <si>
    <t>1049-136</t>
  </si>
  <si>
    <t>Prestar servicios de apoyo a la Dirección de Cobertura de la Secretaría de Educación del Distrito en la validación, verificación, seguimiento y actualización de información de la contratación de prestación de servicio público educativo y de la administración del servicio educativo.</t>
  </si>
  <si>
    <t>1049-137</t>
  </si>
  <si>
    <t>Realizar la evaluación del modelo de Administración del Servicio Educativo</t>
  </si>
  <si>
    <t>1050-1</t>
  </si>
  <si>
    <t>Prestar el servicio profesional para el seguimiento de los componentes de la atención integral de calidad, la actualización y el análisis de información del proyecto 1050 " Educación inicial de calidad en el marco de la ruta de atención integral a la primera infancia"</t>
  </si>
  <si>
    <t xml:space="preserve">DIRECCION DE EDUCACION PREESCOLAR Y BASICA </t>
  </si>
  <si>
    <t>NELSON GIOVANNI PARRA ARAUJO</t>
  </si>
  <si>
    <t>3241000 EXT 4005</t>
  </si>
  <si>
    <t>nparra@educacionbogota.gov.co</t>
  </si>
  <si>
    <t>1050-2</t>
  </si>
  <si>
    <t>Prestar servicios profesionales a la Secretaría de Educación del Distrito para apoyar la implementación y el seguimiento de acciones que impacten en la calidad educativa, en el marco de la ruta de atención integral a la primera infancia , así como las demás apuestas relacionadas que de manera integral se lideran desde la Subsecretaria de Calidad y Pertinencia</t>
  </si>
  <si>
    <t>1050-3</t>
  </si>
  <si>
    <t>1050-4</t>
  </si>
  <si>
    <t xml:space="preserve">Prestar servicios profesionales para realizar el acompañamiento en la implementación, seguimiento y fortalecimiento  de los estandares de calidad del proyecto 1050 " Educación inicial de calidad en el marco de la ruta de atención integral a la primera infancia"en las instituciones educativas distritales   </t>
  </si>
  <si>
    <t>1050-5</t>
  </si>
  <si>
    <t>Prestar los servicios profesionales para el liderazgo de acciones en el marco de la Ruta Integral de Atenciones para la primera infancia en el Distrito y la gestión institucional desde el Componente familia, comunidad y redes del proyecto 1050 " Educación inicial de calidad en el marco de la ruta de atención integral a la primera infancia"</t>
  </si>
  <si>
    <t>1050-6</t>
  </si>
  <si>
    <t>1050-7</t>
  </si>
  <si>
    <t>Prestar servicios profesionales para hacer acompañamiento pedagógico en los procesos de gestion e implementación del  Proyecto 1050 “Educación inicial de calidad en el marco de la ruta de atención integral a la primera infancia”</t>
  </si>
  <si>
    <t>1050-8</t>
  </si>
  <si>
    <t>Prestar servicios profesionales para hacer acompañamiento pedagógico en el marco de la implementación del  Proyecto 1050 “Educación inicial de calidad en el marco de la ruta de atención integral a la primera infancia”</t>
  </si>
  <si>
    <t>1050-9</t>
  </si>
  <si>
    <t>Prestar los servicios profesionales para el liderazgo de las acciones encaminadas al  seguimiento  del Componente de "Familia, Comunidad y Redes" del Proyecto 1050 “Educación inicial de calidad en el marco de la ruta de atención integral a la primera infancia”</t>
  </si>
  <si>
    <t>1050-10</t>
  </si>
  <si>
    <t>1050-11</t>
  </si>
  <si>
    <t>1050-12</t>
  </si>
  <si>
    <t>Prestar servicios profesionales para el desarrollo de  acciones dirigidas a la comunidad educativa de los colegios del distrito en el marco del proyecto 1050 “Educación inicial de calidad en el marco de la ruta de atención integral a la primera infancia”.</t>
  </si>
  <si>
    <t>1050-13</t>
  </si>
  <si>
    <t>1050-14</t>
  </si>
  <si>
    <t xml:space="preserve">Prestar los servicios profesionales para el fortalecimiento técnico de los equipos locales  del componente pedagógico del proyecto 1050 " Educación inicial de calidad en el marco de la ruta de atención integral a la primera infancia"  en la implementación de la línea técnica y curricular en las instituciones educativas distritales </t>
  </si>
  <si>
    <t>1050-15</t>
  </si>
  <si>
    <t xml:space="preserve">Prestar los servicios profesionales para apoyar a la  coordinacion del proyecto mediante el seguimiento  al proceso de armonización y gestión de los componentes de Calidad en Educación Inicial, en el marco del proyecto 1050 “Educación inicial de calidad en el marco de la ruta de atención integral a la primera infancia”  </t>
  </si>
  <si>
    <t>1050-16</t>
  </si>
  <si>
    <t>1050-17</t>
  </si>
  <si>
    <t>Prestar los servicios profesionales desde el proyecto 1050 " Educación inicial de calidad en el marco de la ruta de atención integral a la primera infancia" para el liderazgo del proceso de  implementación, análisis y ajuste del Sistema de Valoración del Desarrollo Infantil.</t>
  </si>
  <si>
    <t>1050-18</t>
  </si>
  <si>
    <t>1050-19</t>
  </si>
  <si>
    <t>Prestar los servicios profesionales desde el  proyecto 1050 " Educación inicial de calidad en el marco de la ruta de atención integral a la primera infancia" para el desarrollo de acciones del Componente familia, comunidad y redes y la articulación estratégica con el Sistema de monitoreo de estandares de calidad.</t>
  </si>
  <si>
    <t>1050-20</t>
  </si>
  <si>
    <t>1050-21</t>
  </si>
  <si>
    <t>Prestar servicios profesionales para realizar la coordinación, planeación  y  seguimiento a las acciones y estrategias que permitan la ejecución de los componentes  del proyecto 1050 “Educación inicial de calidad en el marco de la ruta de atención integral a la primera infancia”</t>
  </si>
  <si>
    <t>1050-22</t>
  </si>
  <si>
    <t xml:space="preserve">Prestar los servicios profesionales para el seguimiento  de las líneas de acción de la atención integral y el proceso pedagógico del Proyecto 1050 “Educación inicial de calidad en el marco de la ruta de atención integral a la primera infancia”  </t>
  </si>
  <si>
    <t>1050-23</t>
  </si>
  <si>
    <t>Prestar los servicios profesionales desde el proyecto 1050 " Educación inicial de calidad en el marco de la ruta de atención integral a la primera infancia" para realizar acciones encaminadas al proceso de implementación y monitoreo del Sistema de Valoración del Desarrollo Infantil SVDI</t>
  </si>
  <si>
    <t>1050-24</t>
  </si>
  <si>
    <t xml:space="preserve">Prestar servicios profesionales en los procesos de apoyo y acompañamiento a las Direcciones Locales de Educación y la gestión territorial, en especial la articulación de las distintas instancias para la implementación de las acciones de mejoramiento de la calidad educativa que tiene la Subsecretaría en el marco de la ruta de atención integral a la primera infancia. 
</t>
  </si>
  <si>
    <t>1050-25</t>
  </si>
  <si>
    <t>1050-26</t>
  </si>
  <si>
    <t>1050-27</t>
  </si>
  <si>
    <t>Prestar servicios profesionales para el seguimiento  la estrategia de Transiciones Efectivas y armónicas de los niños y las niñas y a las acciones desarrolladas en articulación con los sectores corresponsables  de la Educación Inicial en el Distrito Capital,  en el marco de la ruta de atención integral a la primera infancia</t>
  </si>
  <si>
    <t>1050-28</t>
  </si>
  <si>
    <t>Prestar servicios profesionales especializados para el desarrollo de acciones y procesos de planeación y seguimiento de los asuntos estratégicos que contribuyan al cumplimiento de la Política de calidad de la Subsecretaría de Calidad y Pertinencia, conforme al Proyecto 1050 " Educación inicial de calidad en el marco de la ruta de atención integral a la primera infancia.</t>
  </si>
  <si>
    <t>1050-29</t>
  </si>
  <si>
    <t>1050-30</t>
  </si>
  <si>
    <t>1050-31</t>
  </si>
  <si>
    <t>Prestar servicios profesionales para realizar el acompañamiento en la implementación, seguimiento y fortalecimiento  de los estandares de calidad del proyecto 1050 " Educación inicial de calidad en el marco de la ruta de atención integral a la primera infancia"en las instituciones educativas distritales  en las localidades que le sean asignadas por la SED</t>
  </si>
  <si>
    <t>1050-32</t>
  </si>
  <si>
    <t xml:space="preserve">Prestar servicios profesionales para apoyar los procesos relacionados con la ejecución presupuestal, administrativa y de contratación que se suscriban en el marco del proyecto 1050 “Educación inicial de calidad en el marco de la ruta de atención integral a la primera infancia”. 
</t>
  </si>
  <si>
    <t>1050-33</t>
  </si>
  <si>
    <t xml:space="preserve">Prestar los servicios profesionales para apoyar  el seguimiento  al proceso de armonización y gestión de los componentes de Calidad en Educación Inicial, en el marco del proyecto 1050 “Educación inicial de calidad en el marco de la ruta de atención integral a la primera infancia”  </t>
  </si>
  <si>
    <t>1050-34</t>
  </si>
  <si>
    <t>1050-35</t>
  </si>
  <si>
    <t>Aportar al cumplimiento de condiciones de calidad de la educación inicial en el marco de la atención integral para los niños y niñas de primera infancia y  la implementación del Sistema de Valoración del Desarrollo intantil en colegios públicos de 11 localidades de Bogotá D.C., conforme a lo dispuesto en el Anexo Técnico 2019 l, el lineamiento pedagógico Curricular de Educación Inicial,  el acuerdo 471 de 2011 del Concejo de Bogotá, por medio del cual se crea el “sistema de valoración de procesos de aprendizaje de niños y niñas de educación inicial y primer ciclo, en instituciones educativas del Distrito capital”así como en las disposiciones nacionales, a través de la articulación interinstitucional de las partes a nivel técnico y financiero.</t>
  </si>
  <si>
    <t>03002 Garantizar los recursos técnicos, humanos y operativos  para  la implementación del Sistema  de Valoracion del Desarrollo Infantil  como eje estructurante en la educación inicial  de calidad en el marco de la ruta integral de atenciones</t>
  </si>
  <si>
    <t>1050-36</t>
  </si>
  <si>
    <t>Aportar al cumplimiento de condiciones de calidad de la educación inicial en el marco de la atención integral para los niños y niñas de primera infancia y  la implementación del Sistema de Valoración del Desarrollo intantil en colegios públicos de 8 localidades de Bogotá D.C., conforme a lo dispuesto en el Anexo Técnico 2019 l, el lineamiento pedagógico Curricular de Educación Inicial,  el acuerdo 471 de 2011 del Concejo de Bogotá, por medio del cual se crea el “sistema de valoración de procesos de aprendizaje de niños y niñas de educación inicial y primer ciclo, en instituciones educativas del Distrito capital”así como en las disposiciones nacionales, a través de la articulación interinstitucional de las partes a nivel técnico y financiero.</t>
  </si>
  <si>
    <t>1050-37</t>
  </si>
  <si>
    <t>Aportar al cumplimiento de condiciones de calidad de la educación inicial en el marco de la atención integral para los niños y niñas de primera infancia en colegios públicos con administración de servicio educativo contratado de Bogotá D.C., conforme a lo dispuesto en el Anexo Técnico 2019, el lineamiento pedagógico Curricular de Educación Inicial, así como en las disposiciones nacionales, a través de la articulación interinstitucional de las partes a nivel técnico y financiero.</t>
  </si>
  <si>
    <t>1050-38</t>
  </si>
  <si>
    <t>86141501;80111621</t>
  </si>
  <si>
    <t>Desarrollar actividades para el reconocimiento docente, el fortalecimiento de redes de maestros y maestras, el fomento a la innovación educativa y pedagógica, la operación de la programación del Centro de innovación del maestro ubicada en Casa Campin, la formulación de lineamientos del programa socio-educativo de Educación para la Sexualidad y el monitoreo, sostenibilidad y evaluación de la calidad en la Educación inicial  en el marco de la ruta integral de atenciones, para el fortalecimiento de las estrategias relacionadas con el ecosistema Distrital de Innovación Educativa, desde un enfoque diferencial y enmarcados en el Plan de Desarrollo “Bogotá Mejor para Todos”</t>
  </si>
  <si>
    <t>1050-39</t>
  </si>
  <si>
    <t xml:space="preserve">Prestar servicios profesionales para apoyar y acompañar los procesos, acciones y estrategias de implementación a desarrollar en la apuesta del Proyecto 1050 “Educación inicial de calidad en el marco de la ruta de atención integral a la primera infancia” , así como a las demás apuestas que de manera integral se lideran desde la Dirección de Educación Preescolar y Básica 
</t>
  </si>
  <si>
    <t>1052 - 1</t>
  </si>
  <si>
    <t>Contribuir a través de un servicio integral de desayunos y almuerzos escolares al acceso y la permanencia de niños, niñas, adolescentes y jóvenes matriculados en el sistema educativo oficial, y llevar a cabo acciones pedagógicas con la comunidad educativa de acuerdo, con los lineamientos técnicos y estándares establecidos, para la ejecución y el fortalecimiento del Programa de Alimentación Escolar – PAE.</t>
  </si>
  <si>
    <t>EDWIN GIOVANNY RODRIGUEZ GARCÍA</t>
  </si>
  <si>
    <t>DIRECCIÓN DE BIENESTAR ESTUDIANTIL</t>
  </si>
  <si>
    <t>IVAN OSEJO VILLAMIL</t>
  </si>
  <si>
    <t>1052 - 2</t>
  </si>
  <si>
    <t xml:space="preserve">
 93131608, 90101603</t>
  </si>
  <si>
    <t>El objeto del Instrumento de Agregación de Demanda es establecer: (a) las condiciones para que la SED compre y los Proveedores vendan los alimentos para la operación del PAE al amparo del Instrumento de Agregación de Demanda; (b) las condiciones de entrega de los alimentos por parte de los Proveedores; (c) la forma como la SED se vincula al Instrumento de Agregación de Demanda; y (d) las condiciones para el pago de los alimentos por parte de la SED.</t>
  </si>
  <si>
    <t>1052 - 3</t>
  </si>
  <si>
    <t xml:space="preserve"> 
93131608, 90101603</t>
  </si>
  <si>
    <t>1052 - 4</t>
  </si>
  <si>
    <t xml:space="preserve">
90101603
93131607 
93131608 
41103022 
78121502 
26101737</t>
  </si>
  <si>
    <t>El objeto del Instrumento de Agregación de Demanda es establecer: (i) las condiciones para contratar el Servicio de Almacenamiento, Ensamble y Distribución de Refrigerios Escolares al amparo del Instrumento de Agregación de Demanda y la prestación del servicio por parte de los Proveedores; (ii) las condiciones en las cuales la SED se vincula al Instrumento de Agregación de Demanda y adquiere el servicio; y (iii) las condiciones para el pago del Servicio de Almacenamiento, Ensamble y Distribución.</t>
  </si>
  <si>
    <t>1052 - 5</t>
  </si>
  <si>
    <t xml:space="preserve">
90101603 
93131607 
93131608 
41103022 
78121502 
26101737</t>
  </si>
  <si>
    <t>1052 - 6</t>
  </si>
  <si>
    <t>Realizar la interventoría técnica, financiera, administrativa y jurídica a los contratos y convenios celebrados para la ejecución del programa de alimentación escolar</t>
  </si>
  <si>
    <t>1052 - 7</t>
  </si>
  <si>
    <t>Realizar  la toma de peso y talla de los niños y niñas de los grados jardín y transición, matriculados en establecimientos educativos oificiales en las diferentes jornadas; así como las tomas de peso, talla y circunferencia de cintura a los estudiantes de la jornada nocturna matriculados en establecimientos educarivos oificiales.</t>
  </si>
  <si>
    <t>1052 - 8</t>
  </si>
  <si>
    <t xml:space="preserve">Diseñar e implementar una metodología que permita incentivar la oferta y consumo de alimentos saludables en las Tiendas Escolares de los establecimientos educativos oficiales con el fin de dar cumplimiento a lo dispuesto en la Resolución 2092 de 2015  "Por la cual se establecen directrices para el funcionamiento de la Tienda Escolar de los Colegios Oficiales del Distrito Capital" </t>
  </si>
  <si>
    <t>1052 - 9</t>
  </si>
  <si>
    <t>Prestar el Servicio de Transporte Especial Escolar, con los vehículos que requiera la Secretaría de Educación del Distrito Capital.</t>
  </si>
  <si>
    <t>1052 - 10</t>
  </si>
  <si>
    <t>Contratar la interventoría integral, técnica, financiera, ambiental, jurídica y administrativa a los contratos de prestación de servicio de transporte  especial escolar, con los vehículos que requiera la Secretaría de Educación del Distrito.</t>
  </si>
  <si>
    <t>1052 - 11</t>
  </si>
  <si>
    <t>Contratar la auditoría técnica para el análisis y verificación del cumplimiento de requisitos y criterios de asignación y entrega del subsidio de transporte escolar.</t>
  </si>
  <si>
    <t>1052 - 12</t>
  </si>
  <si>
    <t>02007 Llevar a cabo el seguimiento y la evaluación al programa de movilidad escolar.</t>
  </si>
  <si>
    <t>Diseñar una estrategia de movilidad escolar distrital 2019-2026.</t>
  </si>
  <si>
    <t>1052 - 13</t>
  </si>
  <si>
    <t>Desarrollar el análisis cuantitativo y cualitativo sobre los resultados de la prestación de servicios de los programas y estrategias de Bienestar Estudiantil.</t>
  </si>
  <si>
    <t>1052 - 14</t>
  </si>
  <si>
    <t>Adelantar las acciones para la ejecución y consolidación de “Al Colegio en Bici”, que permitan incentivar el uso seguro y adecuado de la bicicleta como medio de transporte escolar sostenible y favorezcan el acceso y permanencia de los estudiantes en el sistema educativo oficial del distrito capital, en el marco del Convenio Interadministrativo No. 4169 del 29 de diciembre de 2016.</t>
  </si>
  <si>
    <t>1052 - 15</t>
  </si>
  <si>
    <t>03007 Llevar a cabo el seguimiento y la evaluación a la estrategia de Promoción del Bienestar</t>
  </si>
  <si>
    <t xml:space="preserve">
80101504</t>
  </si>
  <si>
    <t>1052 - 16</t>
  </si>
  <si>
    <t>Prestar los servicios profesionales, coordinando el Programa de Alimentacion Escolar en la Dirección de Bienestar Estudiantil.</t>
  </si>
  <si>
    <t>1052 - 17</t>
  </si>
  <si>
    <t>Prestar servicios profesionales en la gestión de la coordinación del programa de Alimentación Escolar de la Dirección de Bienestar Estudiantil, liderando el desarrollo de los procesos administrativos y el seguimiento de los indicadores poblacionales y financieros.</t>
  </si>
  <si>
    <t>1052 - 18</t>
  </si>
  <si>
    <t>Prestar servicios profesionales en la gestión de la coordinación del programa de Alimentación Escolar de la Dirección de Bienestar Estudiantil, en los procesos administrativos y de gestión territorial.</t>
  </si>
  <si>
    <t>1052 - 19</t>
  </si>
  <si>
    <t>Prestar servicios profesionales a la gestión  de la información del Programa de Alimentación Escolar de la Dirección de Bienestar Estudiantil.</t>
  </si>
  <si>
    <t>1052 - 20</t>
  </si>
  <si>
    <t>Prestar servicios de apoyo a la gestión en la Dirección de Bienestar Estudiantil, en el desarrollo de los procesos documentales y administrativos de la coordinación del programa de Alimentación Escolar.</t>
  </si>
  <si>
    <t>1052 - 21</t>
  </si>
  <si>
    <t>1052 - 22</t>
  </si>
  <si>
    <t>Prestar los servicios profesionales al programa de alimentación escolar de la Dirección de Bienestar Estudiantil</t>
  </si>
  <si>
    <t>1052 - 23</t>
  </si>
  <si>
    <t>Prestar servicios profesionales en la gestión de apoyo a la supervisión del Programa de Alimentación Escolar, de la Dirección de Bienestar Estudiantil</t>
  </si>
  <si>
    <t>1052 - 24</t>
  </si>
  <si>
    <t>Prestar servicios profesionales en la gestión de la coordinación del programa de Alimentación Escolar de la Dirección de Bienestar Estudiantil, apoyando el desarrollo de los procesos administrativos y el seguimiento de los indicadores poblacionales y financieros.</t>
  </si>
  <si>
    <t>1052 - 25</t>
  </si>
  <si>
    <t>Prestar servicios profesionales liderando la gestión de apoyo a la supervisión del Programa de Alimentación Escolar, de la Dirección de Bienestar Estudiantil.</t>
  </si>
  <si>
    <t>1052 - 26</t>
  </si>
  <si>
    <t>Prestar servicios profesionales en la gestión de apoyo a la supervisión del Programa de Alimentación Escolar, de la Dirección de Bienestar Estudiantil.</t>
  </si>
  <si>
    <t>1052 - 27</t>
  </si>
  <si>
    <t>1052 - 28</t>
  </si>
  <si>
    <t>1052 - 29</t>
  </si>
  <si>
    <t>1052 - 30</t>
  </si>
  <si>
    <t>Prestar servicios profesionales liderando la gestión de adquisición de  alimentos y servicios de distribución del Programa de Alimentación Escolar de la Dirección de Bienestar Estudiantil.</t>
  </si>
  <si>
    <t>1052 - 31</t>
  </si>
  <si>
    <t>Prestar servicios profesionales en la gestión de adquisición de alimentos y servicios de distribución del Programa de Alimentación Escolar de la Dirección de Bienestar Estudiantil.</t>
  </si>
  <si>
    <t>1052 - 32</t>
  </si>
  <si>
    <t>1052 - 33</t>
  </si>
  <si>
    <t>1052 - 34</t>
  </si>
  <si>
    <t>Prestar servicios profesionales en la gestión de adquisición de alimentos y servicios de distribución, facturación y liquidación de las órdenes de compra del Programa de Alimentación Escolar de la Dirección de Bienestar Estudiantil.</t>
  </si>
  <si>
    <t>1052 - 35</t>
  </si>
  <si>
    <t>Prestar servicios de apoyo en la gestión de adquisición de alimentos y servicios de distribución del Programa de Alimentación Escolar de la Dirección de Bienestar Estudiantil.</t>
  </si>
  <si>
    <t>1052 - 36</t>
  </si>
  <si>
    <t>Prestar servicios profesionales liderando la gestión nutricional del Programa de Alimentación Escolar de la Dirección de Bienestar Estudiantil.</t>
  </si>
  <si>
    <t>1052 - 37</t>
  </si>
  <si>
    <t>Prestar servicios profesionales en la gestión nutricional y en trabajos interinstitucionales relacionados con los refrigerios del Programa de Alimentacion Escolar de la Dirección de Bienestar Estudiantil. </t>
  </si>
  <si>
    <t>1052 - 38</t>
  </si>
  <si>
    <t>1052 - 39</t>
  </si>
  <si>
    <t>1052 - 40</t>
  </si>
  <si>
    <t>1052 - 41</t>
  </si>
  <si>
    <t>Prestar servicios profesionales liderando la gestión operativa, de calidad y vigilancia sanitaria del Programa de Alimentación Escolar de la Dirección de Bienestar Estudiantil.</t>
  </si>
  <si>
    <t>1052 - 42</t>
  </si>
  <si>
    <t>Prestar servicios profesionales en la gestión de la calidad, operación y vigilancia sanitaria del Programa de Alimentación Escolar, de la Dirección de Bienestar Estudiantil.</t>
  </si>
  <si>
    <t>1052 - 43</t>
  </si>
  <si>
    <t>Prestar servicios profesionales en la gestión de la calidad, operación y vigilancia sanitaria del Programa de Alimentación Escolar, de la Dirección de Bienestar Estudiantil</t>
  </si>
  <si>
    <t>1052 - 44</t>
  </si>
  <si>
    <t>Prestar servicios profesionales en la gestión de calidad, operación y vigilancia sanitaria del Programa de Alimentación Escolar de la Dirección de Bienestar Estudiantil en los procesos relacionados con seguimiento y control microbiológico de los alimentos que componen las raciones de alimentación escolar.</t>
  </si>
  <si>
    <t>1052 - 45</t>
  </si>
  <si>
    <t>1052 - 46</t>
  </si>
  <si>
    <t>Prestar Servicios Profesionales en la Gestion de la  Calidad y operación del Programa de Alimentación Escolar de la Dirección de Bienestar Estudiantil.</t>
  </si>
  <si>
    <t>1052 - 47</t>
  </si>
  <si>
    <t>Prestar Servicios Profesionales en la Gestion de la Calidad y Operación del Programa de Alimentación Escolar, de la Dirección de Bienestar Estudiantil.</t>
  </si>
  <si>
    <t>1052 - 48</t>
  </si>
  <si>
    <t>Prestar servicios profesionales de apoyo a la Gestion Operativa y de la Calidad del Programa de Alimentación Escolar de la Dirección de Bienestar Estudiantil, para el acompañamiento del diseño de herramientas de seguimiento, nuevas modalidades para la prestación del servicio de alimentación y el apoyo en los diseños y dotación de Comedores escolares del PAE.</t>
  </si>
  <si>
    <t>1052 - 49</t>
  </si>
  <si>
    <t>Prestar Servicios Profesionales en la Gestion de la  Calidad y Operación del Programa de Alimentación Escolar de la Dirección de Bienestar Estudiantil.</t>
  </si>
  <si>
    <t>1052 - 50</t>
  </si>
  <si>
    <t>Prestar servicios profesionales en la gestión de la calidad, operación, vigilancia sanitaria y Ambiental del Programa de Alimentación Escolar de la Dirección de Bienestar Estudiantil.</t>
  </si>
  <si>
    <t>1052 - 51</t>
  </si>
  <si>
    <t>Prestar servicios de apoyo a la gestión de la Dirección de Bienestar Estudiantil</t>
  </si>
  <si>
    <t>1052 - 52</t>
  </si>
  <si>
    <t>Prestar servicios profesionales liderando la gestión de novedades del Programa de Alimentación Escolar de la Dirección de Bienestar Estudiantil.</t>
  </si>
  <si>
    <t>1052 - 53</t>
  </si>
  <si>
    <t>Prestar servicios de apoyo a la gestión de novedades del Programa de Alimentación Escolar de la Dirección de Bienestar Estudiantil.</t>
  </si>
  <si>
    <t>1052 - 54</t>
  </si>
  <si>
    <t>Prestar servicios de apoyo a la gestión  de la información del Programa de Alimentación Escolar de la Dirección de Bienestar Estudiantil.</t>
  </si>
  <si>
    <t>1052 - 55</t>
  </si>
  <si>
    <t>1052 - 56</t>
  </si>
  <si>
    <t>1052 - 57</t>
  </si>
  <si>
    <t>Prestar servicios profesionales liderando la gestión territorial del Programa de Alimentación Escolar, de la Dirección de Bienestar Estudiantil</t>
  </si>
  <si>
    <t>1052 - 58</t>
  </si>
  <si>
    <t>Prestar servicios de apoyo a la gestión territorial del Programa de Alimentación Escolar de la Dirección de Bienestar Estudiantil.</t>
  </si>
  <si>
    <t>1052 - 59</t>
  </si>
  <si>
    <t>1052 - 60</t>
  </si>
  <si>
    <t>1052 - 61</t>
  </si>
  <si>
    <t>1052 - 62</t>
  </si>
  <si>
    <t>1052 - 63</t>
  </si>
  <si>
    <t>1052 - 64</t>
  </si>
  <si>
    <t>1052 - 65</t>
  </si>
  <si>
    <t>1052 - 66</t>
  </si>
  <si>
    <t>1052 - 67</t>
  </si>
  <si>
    <t>1052 - 68</t>
  </si>
  <si>
    <t>1052 - 69</t>
  </si>
  <si>
    <t>Prestar servicios de apoyo a la gestión en el Programa de Alimentación Escolar en instituciones educativas con matrícula oficial.</t>
  </si>
  <si>
    <t>1052 - 70</t>
  </si>
  <si>
    <t>1052 - 71</t>
  </si>
  <si>
    <t>1052 - 72</t>
  </si>
  <si>
    <t>1052 - 73</t>
  </si>
  <si>
    <t>1052 - 74</t>
  </si>
  <si>
    <t>1052 - 75</t>
  </si>
  <si>
    <t>1052 - 76</t>
  </si>
  <si>
    <t>1052 - 77</t>
  </si>
  <si>
    <t>1052 - 78</t>
  </si>
  <si>
    <t>1052 - 79</t>
  </si>
  <si>
    <t>1052 - 80</t>
  </si>
  <si>
    <t>1052 - 81</t>
  </si>
  <si>
    <t>1052 - 82</t>
  </si>
  <si>
    <t>1052 - 83</t>
  </si>
  <si>
    <t>1052 - 84</t>
  </si>
  <si>
    <t>1052 - 85</t>
  </si>
  <si>
    <t>1052 - 86</t>
  </si>
  <si>
    <t>1052 - 87</t>
  </si>
  <si>
    <t>1052 - 88</t>
  </si>
  <si>
    <t>1052 - 89</t>
  </si>
  <si>
    <t>1052 - 90</t>
  </si>
  <si>
    <t>1052 - 91</t>
  </si>
  <si>
    <t>1052 - 92</t>
  </si>
  <si>
    <t>1052 - 93</t>
  </si>
  <si>
    <t>1052 - 94</t>
  </si>
  <si>
    <t>1052 - 95</t>
  </si>
  <si>
    <t>1052 - 96</t>
  </si>
  <si>
    <t>1052 - 97</t>
  </si>
  <si>
    <t>1052 - 98</t>
  </si>
  <si>
    <t>1052 - 99</t>
  </si>
  <si>
    <t>1052 - 100</t>
  </si>
  <si>
    <t>1052 - 101</t>
  </si>
  <si>
    <t>1052 - 102</t>
  </si>
  <si>
    <t xml:space="preserve">Prestar servicios profesionales como grupo técnico evaluador de los procesos contractuales que adelante la  Dirección de Bienestar Estudiantil para el Programa de Alimentación Escolar </t>
  </si>
  <si>
    <t>1052 - 103</t>
  </si>
  <si>
    <t>Prestar servicios profesionales apoyando la gestión de calidad de los servicios de la Estrategia Integrada de la Promoción del Bienestar Estudiantil de la Dirección de Bienestar Estudiantil.</t>
  </si>
  <si>
    <t>1052 - 104</t>
  </si>
  <si>
    <t>Prestar servicios profesionales en la gestión de la Dirección de Bienestar Estudiantil, asesorando los temas relacionados con sistemas integrados de información, seguimiento a bases de datos y estructuración de herramientas informáticas requeridas para el uso y buen manejo de información</t>
  </si>
  <si>
    <t>1052 - 105</t>
  </si>
  <si>
    <t>Prestar servicios profesionales a la Dirección de Bienestar Estudiantil en materia de planeación.</t>
  </si>
  <si>
    <t>1052 - 106</t>
  </si>
  <si>
    <t>Prestar servicios profesionales en los procesos relacionados con estudios del sector y de costos y de evaluación que se requieran en los Programas de la Dirección de Bienestar Estudiantil.</t>
  </si>
  <si>
    <t>1052 - 107</t>
  </si>
  <si>
    <t>Prestar servicios profesionales en los procesos relacionados con estudios del sector y de costos que se requieran en los Programas de la Dirección de Bienestar Estudiantil.</t>
  </si>
  <si>
    <t>1052 - 108</t>
  </si>
  <si>
    <t>Prestar servicios profesionales en la gestión de la evaluación de los Programas de la Dirección de Bienestar Estudiantil.</t>
  </si>
  <si>
    <t>1052 - 109</t>
  </si>
  <si>
    <t>Prestar servicios profesionales en los procesos relacionados con estudios del sector y de costos y de evaluación que se requieran en los programas de la Dirección de Bienestar Estudiantil.</t>
  </si>
  <si>
    <t>1052 - 110</t>
  </si>
  <si>
    <t>Prestar servicios profesionales en la gestión administrativa de la Dirección de Bienestar Estudiantil</t>
  </si>
  <si>
    <t>1052 - 111</t>
  </si>
  <si>
    <t>Prestar servicios profesionales realizando análisis y planeación a la ejecución financiera y presupuestal en la Dirección de Bienestar Estudiantil.</t>
  </si>
  <si>
    <t>1052 - 112</t>
  </si>
  <si>
    <t>Prestar servicios profesionales altamente calificados en materia de contratación pública con lo cual se facilite y soporte la toma de decisiones de las Direcciones de Bienestar Estudiantil y de Construcción y Conservación de Establecimientos Educativos, así como de la Subsecretaría de Acceso y Permanecía, mediante el análisis, preparación de conceptos jurídicos, revisión de documentos, actos, y demás propios del engranaje contractual</t>
  </si>
  <si>
    <t>1052 - 113</t>
  </si>
  <si>
    <t>Prestar servicios profesionales apoyando la gestión jurídica en los procesos, actuaciones y tramites que sean competencia de la Dirección de Bienestar Estudiantil</t>
  </si>
  <si>
    <t>1052 - 114</t>
  </si>
  <si>
    <t>Prestar servicios profesionales apoyando la gestión jurídica en los procesos, actuaciones y tramites que sean competencia de la Dirección de Bienestar Estudiantil.</t>
  </si>
  <si>
    <t>1052 - 115</t>
  </si>
  <si>
    <t xml:space="preserve">Prestar los servicios profesionales, coordinando el Programa de Movilidad Escolar en la Dirección de Bienestar Estudiantil. </t>
  </si>
  <si>
    <t>1052 - 116</t>
  </si>
  <si>
    <t xml:space="preserve">Prestar servicios profesionales de apoyo al desarrollo de los procesos administrativos y a la gestion de coordinación del Programa de Movilidad Escolar de la Dirección de Bienestar Estudiantil. </t>
  </si>
  <si>
    <t>1052 - 117</t>
  </si>
  <si>
    <t xml:space="preserve">Prestar servicios profesionales de apoyo el desarrollo de los procesos administrativos a la  gestion de coordinación del Programa de Movilidad Escolar de la Dirección de Bienestar Estudiantil. </t>
  </si>
  <si>
    <t>1052 - 118</t>
  </si>
  <si>
    <t>Prestar servicios de apoyo tecnico a la  gestion de coordinación, en el desarrollo de los procesos administrativos, al Programa de Movilidad Escolar, de la Dirección de Bienestar Estudiantil.</t>
  </si>
  <si>
    <t>1052 - 119</t>
  </si>
  <si>
    <t>Prestar servicios profesionales técnicos en el diseño, perfeccionamiento e implementación de herramientas tecnologicas para la gestion de la coordinación del Programa de Movilidad Escolar de la Dirección de Bienestar Estudiantil, así como en la captura de datos, manejo y control del sistemas de información, especialmente en la modalidad de Subsidio de Transporte.</t>
  </si>
  <si>
    <t>1052 - 120</t>
  </si>
  <si>
    <t>Prestar servicios profesionales en el diseño, perfeccionamiento e implementación de herramientas tecnologicas para la gestion de la coordinación del Programa de Movilidad Escolar de la Dirección de Bienestar Estudiantil, así como en la captura de datos, manejo y control del sistemas de información, especialmente en la modalidad de Al Colegio en Bici.</t>
  </si>
  <si>
    <t>1052 - 121</t>
  </si>
  <si>
    <t>Prestar servicios profesionales liderando el diseño, perfeccionamiento e implementación de herramientas tecnologicas para la  captura de datos, manejo y control del sistemas de información, en el marco de la gestion de coordinación del Programa de Movilidad Escolar de la Dirección de Bienestar Estudiantil.</t>
  </si>
  <si>
    <t>1052 - 122</t>
  </si>
  <si>
    <t>Prestar servicios profesionales liderando la gestion de planeacion y administración de indicadores y resultados del Programa de Movilidad Escolar de la Dirección de Bienestar Estudiantil, especialmente en las modalidades de Rutas Escolares y Subsidio de Transporte</t>
  </si>
  <si>
    <t>1052 - 123</t>
  </si>
  <si>
    <t>Prestar servicios profesionales en la gestion de planeacion del Programa de Movilidad Escolar de la Dirección de Bienestar Estudiantil, especialmente en la modalidad de Rutas Escolares</t>
  </si>
  <si>
    <t>1052 - 124</t>
  </si>
  <si>
    <t>1052 - 125</t>
  </si>
  <si>
    <t>Prestar servicios profesionales liderando la gestion de planeacion del Programa de Movilidad Escolar de la Dirección de Bienestar Estudiantil, especialmente en la modalidad de Al Colegio En Bici</t>
  </si>
  <si>
    <t>1052 - 126</t>
  </si>
  <si>
    <t>Prestar servicios profesionales en la gestion de planeacion al Programa de Movilidad Escolar de la Dirección de Bienestar Estudiantil, especialmente en la modalidad de Al Colegio en Bici</t>
  </si>
  <si>
    <t>1052 - 127</t>
  </si>
  <si>
    <t>Prestar servicios profesionales liderando la gestion de novedades, al Programa de Movilidad Escolar, de la Dirección de Bienestar Estudiantil.</t>
  </si>
  <si>
    <t>1052 - 128</t>
  </si>
  <si>
    <t>Prestar servicios profesionales en la gestion de novedades del Programa de Movilidad Escolar de la Dirección de Bienestar Estudiantil</t>
  </si>
  <si>
    <t>1052 - 129</t>
  </si>
  <si>
    <t>Prestar servicios profesionales en la gestion de supervisión a procesos contractuales, al Programa de Movilidad Escolar de la Dirección de Bienestar Estudiantil.</t>
  </si>
  <si>
    <t>1052 - 130</t>
  </si>
  <si>
    <t>Prestar servicios profesionales en la gestion de supervisión administrativa a procesos contractuales del Programa de Movilidad Escolar de la Dirección de Bienestar Estudiantil.</t>
  </si>
  <si>
    <t>1052 - 131</t>
  </si>
  <si>
    <t xml:space="preserve">Prestar servicios profesionales al Programa de Movilidad Escolar de la Dirección de Bienestar Estudiantil </t>
  </si>
  <si>
    <t>1052 - 132</t>
  </si>
  <si>
    <t xml:space="preserve">Prestar servicios profesionales de apoyo en la gestion de supervición administrativa a procesos contractuales del Programa de Movilidad Escolar de la Dirección de Bienestar Estudiantil, </t>
  </si>
  <si>
    <t>1052 - 133</t>
  </si>
  <si>
    <t>1052 - 134</t>
  </si>
  <si>
    <t>1052 - 135</t>
  </si>
  <si>
    <t>Prestar servicios profesionales apoyando la gestión jurídica en los procesos, actuaciones y trámites que sean competencia de la Dirección de Bienestar Estudiantil</t>
  </si>
  <si>
    <t>1052 - 136</t>
  </si>
  <si>
    <t xml:space="preserve">Prestar servicios profesionales en la gestion de supervición administrativa a procesos contractuales del Programa de Movilidad Escolar de la Dirección de Bienestar Estudiantil, </t>
  </si>
  <si>
    <t>1052 - 137</t>
  </si>
  <si>
    <t>Prestar servicios profesionales para el apoyo a la gestion de la supervisión a procesos contractuales y administrativos, al Programa de Movilidad Escolar de la Dirección de Bienestar Estudiantil.</t>
  </si>
  <si>
    <t>1052 - 138</t>
  </si>
  <si>
    <t>1052 - 139</t>
  </si>
  <si>
    <t>Prestar servicios profesionales para el apoyo a la gestion de la supervisión a procesos contractuales y administrativos al Programa de Movilidad Escolar de la Dirección de Bienestar Estudiantil.</t>
  </si>
  <si>
    <t>1052 - 140</t>
  </si>
  <si>
    <t>1052 - 141</t>
  </si>
  <si>
    <t>1052 - 142</t>
  </si>
  <si>
    <t>Prestar servicios de apoyo para la gestion de Adquisición de servicios y supervisión a procesos contractuales, al Programa de Movilidad Escolar de la Dirección de Bienestar Estudiantil.</t>
  </si>
  <si>
    <t>1052 - 143</t>
  </si>
  <si>
    <t>Prestar servicios profesionales para la gestion de Adquisición de servicios; supervisión a convenios y procesos administrativos del Programa de Movilidad Escolar de la Dirección de Bienestar Estudiantil, especialmente en las modalidades de Al Colegio en Bici</t>
  </si>
  <si>
    <t>1052 - 144</t>
  </si>
  <si>
    <t>1052 - 145</t>
  </si>
  <si>
    <t>Prestar servicios profesionales en las gestiones territorial, de calidad y aseguramiento del servicio al Programa de Movilidad Escolar de la Dirección de Bienestar Estudiantil, especialmente en la modalidad de Al Colegio en Bici.</t>
  </si>
  <si>
    <t>1052 - 146</t>
  </si>
  <si>
    <t xml:space="preserve">Prestar servicios profesionales en la gestion de la calidad y aseguramiento del servicio en la implementación de lineamientos en el trabajo comunitario del Programa de Movilidad Escolar de la Dirección de Bienestar Estudiantil, especialmente en la modalidad de Al Colegio en Bici. </t>
  </si>
  <si>
    <t>1052 - 147</t>
  </si>
  <si>
    <t>Prestar servicios tecnicos y mecanicos liderando la gestion de la calidad y aseguramiento del servicio del Programa de Movilidad Escolar de la Dirección de Bienestar Estudiantil, especialmente en la implementación y desarrollo de  modalidad de Al Colegio en Bici.</t>
  </si>
  <si>
    <t>1052 - 148</t>
  </si>
  <si>
    <t xml:space="preserve">Prestar servicios tecnicos y mecanicos en la gestion de la calidad y aseguramiento del servicio del Programa de Movilidad Escolar de la Dirección de Bienestar Estudiantil, especialmente en la implementación y desarrollo de  modalidad de Al Colegio en Bici. </t>
  </si>
  <si>
    <t>1052 - 149</t>
  </si>
  <si>
    <t>1052 - 150</t>
  </si>
  <si>
    <t>1052 - 151</t>
  </si>
  <si>
    <t>1052 - 152</t>
  </si>
  <si>
    <t>1052 - 153</t>
  </si>
  <si>
    <t>1052 - 154</t>
  </si>
  <si>
    <t>1052 - 155</t>
  </si>
  <si>
    <t>1052 - 156</t>
  </si>
  <si>
    <t>1052 - 157</t>
  </si>
  <si>
    <t>1052 - 158</t>
  </si>
  <si>
    <t>Prestar servicios profesionales en la gestion de planeacion del Programa de Movilidad Escolar de la Dirección de Bienestar Estudiantil, especialmente en la modalidad de Al Colegio en Bici</t>
  </si>
  <si>
    <t>1052 - 159</t>
  </si>
  <si>
    <t>1052 - 160</t>
  </si>
  <si>
    <t>Prestar servicios profesionales liderando la gestion pedagógica del Programa de Movilidad Escolar de la Dirección de Bienestar Estudiantil, especialmente en la modalidad de Al Colegio en Bici.</t>
  </si>
  <si>
    <t>1052 - 161</t>
  </si>
  <si>
    <t>Prestar servicios profesionales en la gestion pedagógica del Programa de Movilidad Escolar de la Dirección de Bienestar Estudiantil, especialmente en la modalidad de Al Colegio en Bici.</t>
  </si>
  <si>
    <t>1052 - 162</t>
  </si>
  <si>
    <t>1052 - 163</t>
  </si>
  <si>
    <t>1052 - 164</t>
  </si>
  <si>
    <t>1052 - 165</t>
  </si>
  <si>
    <t>1052 - 166</t>
  </si>
  <si>
    <t>1052 - 167</t>
  </si>
  <si>
    <t>1052 - 168</t>
  </si>
  <si>
    <t>Prestar servicios de apoyo técnico a la gestión territorial del programa de Movilidad Escolar especialmente en la modalidad de Al Colegio en Bici</t>
  </si>
  <si>
    <t>1052 - 169</t>
  </si>
  <si>
    <t>1052 - 170</t>
  </si>
  <si>
    <t>1052 - 171</t>
  </si>
  <si>
    <t>1052 - 172</t>
  </si>
  <si>
    <t>1052 - 173</t>
  </si>
  <si>
    <t>1052 - 174</t>
  </si>
  <si>
    <t>1052 - 175</t>
  </si>
  <si>
    <t>1052 - 176</t>
  </si>
  <si>
    <t>1052 - 177</t>
  </si>
  <si>
    <t>1052 - 178</t>
  </si>
  <si>
    <t>1052 - 179</t>
  </si>
  <si>
    <t>1052 - 180</t>
  </si>
  <si>
    <t>1052 - 181</t>
  </si>
  <si>
    <t>Prestar servicios de apoyo a la gesstión en el desarrollo integral de la gestion territorial del Programa de Movilidad Escolar de la Dirección de Bienestar Estudiantil.</t>
  </si>
  <si>
    <t>1052 - 182</t>
  </si>
  <si>
    <t>Prestar servicios profesionales en el desarrollo integral de la gestion territorial del Programa de Movilidad Escolar de la Dirección de Bienestar Estudiantil.</t>
  </si>
  <si>
    <t>1052 - 183</t>
  </si>
  <si>
    <t>1052 - 184</t>
  </si>
  <si>
    <t>1052 - 185</t>
  </si>
  <si>
    <t>1052 - 186</t>
  </si>
  <si>
    <t>1052 - 187</t>
  </si>
  <si>
    <t>1052 - 188</t>
  </si>
  <si>
    <t>1052 - 189</t>
  </si>
  <si>
    <t>1052 - 190</t>
  </si>
  <si>
    <t>1052 - 191</t>
  </si>
  <si>
    <t>Prestar servicios de apoyo en Gestión Documental de la Dirección de Bienestar Estudiantil en los aspectos relacionados con la organización de los Archivos de Gestión de conformidad con los lineamientos internos y la normatividad vigente.</t>
  </si>
  <si>
    <t>1052 - 192</t>
  </si>
  <si>
    <t>1052 - 193</t>
  </si>
  <si>
    <t>1052 - 194</t>
  </si>
  <si>
    <t>1052 - 195</t>
  </si>
  <si>
    <t>Prestar servicios de apoyo a la gestión administrativa de la Dirección de Bienestar Estudiantil</t>
  </si>
  <si>
    <t>1052 - 196</t>
  </si>
  <si>
    <t>1052 - 197</t>
  </si>
  <si>
    <t>1052 - 198</t>
  </si>
  <si>
    <t>1052 - 199</t>
  </si>
  <si>
    <t>1052 - 200</t>
  </si>
  <si>
    <t>1052 - 201</t>
  </si>
  <si>
    <t>1052 - 202</t>
  </si>
  <si>
    <t>1052 - 203</t>
  </si>
  <si>
    <t>1052 - 204</t>
  </si>
  <si>
    <t>Prestar servicios profesionales para impartir los lineamiento técnicos y operativos orientados a la organización de los archivos de la Dirección de Bienestar Estudiantil, con base en los procedimientos internos definidos al interior de la Secretaria de Educación y de acuerdo con la normatividad vigente en la materia.</t>
  </si>
  <si>
    <t>1052 - 205</t>
  </si>
  <si>
    <t>1052 - 206</t>
  </si>
  <si>
    <t>1052 - 207</t>
  </si>
  <si>
    <t>1052 - 208</t>
  </si>
  <si>
    <t>1052 - 209</t>
  </si>
  <si>
    <t>1052 - 210</t>
  </si>
  <si>
    <t>Prestar servicios profesionales realizando análisis, seguimiento y control a la ejecución financiera y presupuestal en la Dirección de Bienestar Estudiantil.</t>
  </si>
  <si>
    <t>1052 - 211</t>
  </si>
  <si>
    <t>Prestar servicios profesionales en la Subsecretaría de Acceso y Permanencia y en las Direcciones de Bienestar Estudiantil y de Construcción y Conservación de Establecimientos Educativos, implementando estrategias de comunicación de los proyectos y programas que en ella se adelanten</t>
  </si>
  <si>
    <t>1052 - 212</t>
  </si>
  <si>
    <t>Prestar Servicios profesionales en la gestión de planeación de la Dirección de Bienestar Estudiantil.</t>
  </si>
  <si>
    <t>1052 - 213</t>
  </si>
  <si>
    <t>1052 - 214</t>
  </si>
  <si>
    <t>Prestar servicios profesionales coordinando la estrategia integrada de Promoción del Bienestar Estudiantil de la Dirección de Bienestar Estudiantil</t>
  </si>
  <si>
    <t>1052 - 215</t>
  </si>
  <si>
    <t>Prestar servicios de apoyo a la coordinación de la estrategia integrada de Promoción del Bienestar Estudiantil de la Dirección de Bienestar Estudiantil.</t>
  </si>
  <si>
    <t>1052 - 216</t>
  </si>
  <si>
    <t>Prestar servicios profesionales liderando la gestión de bienes y servicios, y en especial las acciones de voluntariado e intersectorialidad en la estrategia integrada de Promoción del Bienestar Estudiantil de la Dirección de Bienestar Estudiantil.</t>
  </si>
  <si>
    <t>1052 - 217</t>
  </si>
  <si>
    <t>Prestar servicios profesionales liderando  los procesos de calidad y administrativos de la estrategia integrada de Promoción del Bienestar de la Dirección de Bienestar Estudiantil.</t>
  </si>
  <si>
    <t>1052 - 218</t>
  </si>
  <si>
    <t>Prestar servicios de apoyo a la gestión de calidad de los servicios de la Estrategia Integrada de la Promoción del Bienestar Estudiantil de la Dirección de Bienestar Estudiantil.</t>
  </si>
  <si>
    <t>1052 - 219</t>
  </si>
  <si>
    <t>1052 - 220</t>
  </si>
  <si>
    <t>Prestar servicios profesionales apoyando en la gestión de calidad de los servicios de la Estrategia Integrada de la Promoción del Bienestar Estudiantil de la Dirección de Bienestar Estudiantil</t>
  </si>
  <si>
    <t>1052 - 221</t>
  </si>
  <si>
    <t>1052 - 222</t>
  </si>
  <si>
    <t>Prestar servicios profesionales apoyando en la gestión de bienes y servicios de los Planes Integrales de Bienestar Estudiantil de la Estrategia Integrada de la Promoción del Bienestar Estudiantil  de la Dirección de Bienestar Estudiantil.</t>
  </si>
  <si>
    <t>1052 - 223</t>
  </si>
  <si>
    <t>Prestar servicios profesionales liderando la gestión de la línea pedagógica Pedagogía del bienestar estudiantil, desarrollo de acciones pedagógicas de los PIBES y del espacio virtual de promoción del bienestar estudiantil  en el marco de la Estrategia Integrada de la Promoción del Bienestar Estudiantil de la Dirección de Bienestar Estudiantil.</t>
  </si>
  <si>
    <t>1052 - 224</t>
  </si>
  <si>
    <t>Prestar servicios profesionales apoyando en la gestión de bienes y servicios de los Planes Integrales de Bienestar Estudiantil de la Estrategia Integrada de la Promoción del Bienestar Estudiantil  de la Dirección de Bienestar Estudiantil</t>
  </si>
  <si>
    <t>1052 - 225</t>
  </si>
  <si>
    <t>1052 - 226</t>
  </si>
  <si>
    <t>1052 - 227</t>
  </si>
  <si>
    <t>1052 - 228</t>
  </si>
  <si>
    <t>1052 - 229</t>
  </si>
  <si>
    <t>ROCIO DUQUE</t>
  </si>
  <si>
    <t>1052 - 230</t>
  </si>
  <si>
    <t>1052 - 231</t>
  </si>
  <si>
    <t>1052 - 232</t>
  </si>
  <si>
    <t>1052 - 233</t>
  </si>
  <si>
    <t>1052 - 234</t>
  </si>
  <si>
    <t>1052 - 235</t>
  </si>
  <si>
    <t>Prestar servicios profesionales liderando la gestión de bienes y servicios, y en especial las acciones de promoción de estilos de vida saludable en la Estrategia Integrada de la Promoción del Bienestar Estudiantil de la Dirección de Bienestar Estudiantil.</t>
  </si>
  <si>
    <t>1052 - 236</t>
  </si>
  <si>
    <t>Prestar servicios profesionales en la gestión de bienes y servicios para la promoción de estilos de vida saludable en la Estrategia Integrada de la Promoción del Bienestar Estudiantil de la Dirección de Bienestar Estudiantil</t>
  </si>
  <si>
    <t>1052 - 237</t>
  </si>
  <si>
    <t>Prestar servicios profesionales gestionando las acciones de promoción de estilos de vida saludable en las tiendas escolares de las Instituciones Educativas Distritales, en el marco de  la Estrategia Integrada de la Promoción del Bienestar Estudiantil de la Dirección de Bienestar Estudiantil.</t>
  </si>
  <si>
    <t>1052 - 238</t>
  </si>
  <si>
    <t>1052 - 239</t>
  </si>
  <si>
    <t>1052 - 240</t>
  </si>
  <si>
    <t>Prestar servicios profesionales liderando la prevención y atención de la accidentalidad escolar  en la Estrategia Integrada de la Promoción del Bienestar Estudiantil de la Dirección de Bienestar Estudiantil.</t>
  </si>
  <si>
    <t>1052 - 241</t>
  </si>
  <si>
    <t>Prestar servicios profesionales en la gestión de bienes y servicios para el aseguramiento de los estudiantes en la Estrategia Integrada de la Promoción del Bienestar Estudiantil de la Dirección de Bienestar Estudiantil.</t>
  </si>
  <si>
    <t>1052 - 242</t>
  </si>
  <si>
    <t xml:space="preserve">Prestar servicios de apoyo en la gestión de bienes y servicios para el aseguramiento de los estudiantes en la Estrategia Integrada de Promoción del Bienestar Estudiantil de la Dirección de Bienestar Estudiantil.  </t>
  </si>
  <si>
    <t>1052 - 243</t>
  </si>
  <si>
    <t>1052 - 244</t>
  </si>
  <si>
    <t>1052 - 245</t>
  </si>
  <si>
    <t>Prestar servicios profesionales Apoyando la gestión de las estrategias para la elaboración e implementación de planes de movilidad escolar  en el marco de  la Estrategia Integrada de la Promoción del Bienestar Estudiantil de la Dirección de Bienestar Estudiantil.</t>
  </si>
  <si>
    <t>1052 - 246</t>
  </si>
  <si>
    <t>1052 - 247</t>
  </si>
  <si>
    <t>Prestar servicios profesionales apoyando en la gestión de las estrategias para la implementación, seguimiento y monitoreo de planes de movilidad escolar en el marco de la Estrategia Integrada de la Promoción del Bienestar Estudiantil de la Dirección de Bienestar Estudiantil.</t>
  </si>
  <si>
    <t>1052 - 248</t>
  </si>
  <si>
    <t>1052 - 249</t>
  </si>
  <si>
    <t>1052 - 250</t>
  </si>
  <si>
    <t>1052 - 251</t>
  </si>
  <si>
    <t>Prestar servicios profesionales en la Dirección de Bienestar Estudiantil para la gestión de acciones y apoyo a los programas de la Dirección.</t>
  </si>
  <si>
    <t>1052 - 252</t>
  </si>
  <si>
    <t>Prestar servicios profesionales para la Dirección de Bienestar Estudiantil, realizando el análisis y seguimiento del presupuesto asignado a la Subsecretaria de Acceso y Permanencia y elaborar ejercicios comparativos que permitan valorar la evolución de acuerdo a las metas del Plan de Desarrollo y a las prioridades de la Secretaría de Educación</t>
  </si>
  <si>
    <t>1052 - 253</t>
  </si>
  <si>
    <t>1052 - 254</t>
  </si>
  <si>
    <t>Prestar servicios de apoyo a la gestión administrativa de la Dirección de Bienestar Estudiantil.</t>
  </si>
  <si>
    <t>1052 - 255</t>
  </si>
  <si>
    <t>Prestar servicios profesionales coordinando la gestión administrativa de la Dirección de Bienestar Estudiantil</t>
  </si>
  <si>
    <t>1052 - 256</t>
  </si>
  <si>
    <t>Prestar servicios profesionales coordinando la gestión financiera de la Dirección de Bienestar Estudiantil</t>
  </si>
  <si>
    <t>1052 - 257</t>
  </si>
  <si>
    <t>1052 - 258</t>
  </si>
  <si>
    <t>Prestar servicios profesionales apoyando la gestión de la calidad, operación y vigilancia Ambiental del Programa de Movilidad Escolar de la Dirección de Bienestar Estudiantil.</t>
  </si>
  <si>
    <t>1052 - 259</t>
  </si>
  <si>
    <t>Prestar servicios profesionales apoyando a la gestión de la Dirección de Bienestar Estudiantil</t>
  </si>
  <si>
    <t>1052 - 260</t>
  </si>
  <si>
    <t>1052 - 261</t>
  </si>
  <si>
    <t>1052 - 262</t>
  </si>
  <si>
    <t>Prestar servicios profesionales coordinando la gestión jurídica de la Dirección de Bienestar Estudiantil</t>
  </si>
  <si>
    <t>1052 - 263</t>
  </si>
  <si>
    <t>Prestar servicios profesionales en la gestión de la planeación de la Dirección de Bienestar Estudiantil, principalmente en los temas relacionados con la evaluación de los programas y estrategias que se ejecutan.</t>
  </si>
  <si>
    <t>1052 - 264</t>
  </si>
  <si>
    <t>Prestar servicios profesionales a la Dirección de Bienestar Estudiantil en materia de planeación y gestión de información</t>
  </si>
  <si>
    <t>1052 - 265</t>
  </si>
  <si>
    <t>Prestar servicios profesionales liderando procesos de mejora continua de la Dirección de Bienestar Estudiantil.</t>
  </si>
  <si>
    <t>1052 - 266</t>
  </si>
  <si>
    <t>Prestar servicios profesionales apoyando los procesos de mejora continua de la Dirección de Bienestar Estudiantil.</t>
  </si>
  <si>
    <t>1052 - 267</t>
  </si>
  <si>
    <t>1052 - 268</t>
  </si>
  <si>
    <t>1052 - 269</t>
  </si>
  <si>
    <t>1052 - 270</t>
  </si>
  <si>
    <t>Prestar servicios profesionales en la gestion de pedagogica al Programa de Movilidad Escolar de la Dirección de Bienestar Estudiantil, especialmente en la modalidad de Al Colegio en Bici.</t>
  </si>
  <si>
    <t>1052 - 271</t>
  </si>
  <si>
    <t>1053-1</t>
  </si>
  <si>
    <t>Prestar Servicios Profesionales Especializados, para adelantar la gestión misional y administrativa de la línea de acción de Discapacidad del Proyecto 1053 “Oportunidades de Aprendizaje desde el Enfoque Diferencial”, mediante la  orientación y acompañamiento técnico a las Instituciones Educativas Distritales.</t>
  </si>
  <si>
    <t>SCP</t>
  </si>
  <si>
    <t>CARLOS IVÁN GARCÍA SUÁREZ</t>
  </si>
  <si>
    <t>Director de Inclusión e Integración de Poblaciones</t>
  </si>
  <si>
    <t>ANGIE JOHANNA GIRALDO SALAS - OPERATIVO PROYECTO 1053</t>
  </si>
  <si>
    <t>3241000 EXT 2245</t>
  </si>
  <si>
    <t>ajgiraldos@educacionbogota.gov.co</t>
  </si>
  <si>
    <t>1053-2</t>
  </si>
  <si>
    <t>Prestar servicios profesionales a la Subsecretaría de Calidad y Pertinencia en los procesos de apoyo y acompañamiento para la articulación de las distintas instancias para la implementación de las apuestas en pro del mejoramiento de la calidad educativa, especialmente en lo relacionado con la educación inclusiva en el marco de las funciones de la Dirección de Inclusión e Integración de Poblaciones.</t>
  </si>
  <si>
    <t>1053-3</t>
  </si>
  <si>
    <t>1053-4</t>
  </si>
  <si>
    <t>1053-5</t>
  </si>
  <si>
    <t>Prestar Servicios Profesionales Especializados,  para liderar la gestión misional y administrativa de la línea de acción de Discapacidad del Proyecto 1053 “Oportunidades de Aprendizaje desde el Enfoque Diferencial”, mediante la formulación y definición de los lineamientos de la Educación Inclusiva para estudiantes con discapacidad, al igual que la orientación y acompañamiento técnico a las Instituciones Educativas Distritales.</t>
  </si>
  <si>
    <t>1053-6</t>
  </si>
  <si>
    <t>1053-7</t>
  </si>
  <si>
    <t>1053-8</t>
  </si>
  <si>
    <t>Prestar servicios profesionales para brindar los apoyos pedagógicos a los estudiantes con Trastornos del Espectro Autista (TEA) que los requieran, mediante el diseño, acompañamiento a la implementación y seguimiento de los Planes Individuales de Ajustes Razonables – PIAR y su articulación con la planeación pedagógica y el Plan de Mejoramiento Institucional – PMI.</t>
  </si>
  <si>
    <t>1053-9</t>
  </si>
  <si>
    <t>Prestar servicios de interpretación a docentes y estudiantes con discapacidad auditiva usuarios de lengua de señas colombiana de las instituciones educativas distritales, dentro del proyecto 1053 "Oportunidades de Aprendizaje desde el Enfoque Diferencial", en el marco de la educación inclusiva.</t>
  </si>
  <si>
    <t>1053-10</t>
  </si>
  <si>
    <t>Prestar servicios profesionales especializados a la Dirección de Inclusión e Integración de Poblaciones, para liderar la gestión administrativa del proyecto 1053 “Oportunidades de Aprendizaje desde el Enfoque Diferencial”, en el marco de la Educación Inclusiva para estudiantes con discapacidad.</t>
  </si>
  <si>
    <t>1053-11</t>
  </si>
  <si>
    <t xml:space="preserve">Implementar acciones para el fortalecimiento de: los procesos pedagógicos en el marco de la educación inclusiva y la reformulación de la política publica de discapacidad,  talentos y/o capacidades excepcionales. </t>
  </si>
  <si>
    <t>801015;801115;801116;  801117</t>
  </si>
  <si>
    <t>80101500;80101600; 86121700;86131900; 86141500;86141501</t>
  </si>
  <si>
    <t>1053-12</t>
  </si>
  <si>
    <t>Implementar la propuesta de lineamientos pedagógicos para la prestación del servicio como mediador y brindar los apoyos comunicativos y pedagógicos que requieren los estudiantes con discapacidad múltiple y sordoceguera, matriculados en Instituciones Educativas Distritales.</t>
  </si>
  <si>
    <t>1053-13</t>
  </si>
  <si>
    <t>Prestar servicios de apoyo y acompañamiento a estudiantes con discapacidad de las Instituciones Educativas Distritales, en la ejecución de las actividades básicas cotidianas que contribuyan a su participación, bienestar, independencia y seguridad durante su permanencia en el ámbito escolar, en el marco de la Educación Inclusiva.</t>
  </si>
  <si>
    <t>1053-14</t>
  </si>
  <si>
    <t>1053-15</t>
  </si>
  <si>
    <t>1053-16</t>
  </si>
  <si>
    <t>1053-17</t>
  </si>
  <si>
    <t>1053-18</t>
  </si>
  <si>
    <t>1053-19</t>
  </si>
  <si>
    <t>1053-20</t>
  </si>
  <si>
    <t>1053-21</t>
  </si>
  <si>
    <t>1053-22</t>
  </si>
  <si>
    <t>1053-23</t>
  </si>
  <si>
    <t>1053-24</t>
  </si>
  <si>
    <t>1053-25</t>
  </si>
  <si>
    <t>1053-26</t>
  </si>
  <si>
    <t>1053-27</t>
  </si>
  <si>
    <t>1053-28</t>
  </si>
  <si>
    <t>1053-29</t>
  </si>
  <si>
    <t>1053-30</t>
  </si>
  <si>
    <t>1053-31</t>
  </si>
  <si>
    <t>1053-32</t>
  </si>
  <si>
    <t>1053-33</t>
  </si>
  <si>
    <t>1053-34</t>
  </si>
  <si>
    <t>1053-35</t>
  </si>
  <si>
    <t>1053-36</t>
  </si>
  <si>
    <t>1053-37</t>
  </si>
  <si>
    <t>1053-38</t>
  </si>
  <si>
    <t>1053-39</t>
  </si>
  <si>
    <t>1053-40</t>
  </si>
  <si>
    <t>1053-41</t>
  </si>
  <si>
    <t>1053-42</t>
  </si>
  <si>
    <t>1053-43</t>
  </si>
  <si>
    <t>1053-44</t>
  </si>
  <si>
    <t>1053-45</t>
  </si>
  <si>
    <t>1053-46</t>
  </si>
  <si>
    <t>1053-47</t>
  </si>
  <si>
    <t>1053-48</t>
  </si>
  <si>
    <t>1053-49</t>
  </si>
  <si>
    <t>1053-50</t>
  </si>
  <si>
    <t>1053-51</t>
  </si>
  <si>
    <t>1053-52</t>
  </si>
  <si>
    <t>1053-53</t>
  </si>
  <si>
    <t>1053-54</t>
  </si>
  <si>
    <t>1053-55</t>
  </si>
  <si>
    <t>1053-56</t>
  </si>
  <si>
    <t>1053-57</t>
  </si>
  <si>
    <t>1053-58</t>
  </si>
  <si>
    <t>1053-59</t>
  </si>
  <si>
    <t>1053-60</t>
  </si>
  <si>
    <t>1053-61</t>
  </si>
  <si>
    <t>1053-62</t>
  </si>
  <si>
    <t>1053-63</t>
  </si>
  <si>
    <t>1053-64</t>
  </si>
  <si>
    <t>1053-65</t>
  </si>
  <si>
    <t>1053-66</t>
  </si>
  <si>
    <t>1053-67</t>
  </si>
  <si>
    <t>1053-68</t>
  </si>
  <si>
    <t>1053-69</t>
  </si>
  <si>
    <t>1053-70</t>
  </si>
  <si>
    <t>1053-71</t>
  </si>
  <si>
    <t>1053-72</t>
  </si>
  <si>
    <t>1053-73</t>
  </si>
  <si>
    <t>1053-74</t>
  </si>
  <si>
    <t>1053-75</t>
  </si>
  <si>
    <t>1053-76</t>
  </si>
  <si>
    <t>1053-77</t>
  </si>
  <si>
    <t>1053-78</t>
  </si>
  <si>
    <t>1053-79</t>
  </si>
  <si>
    <t>1053-80</t>
  </si>
  <si>
    <t>1053-81</t>
  </si>
  <si>
    <t>1053-82</t>
  </si>
  <si>
    <t>1053-83</t>
  </si>
  <si>
    <t>1053-84</t>
  </si>
  <si>
    <t>1053-85</t>
  </si>
  <si>
    <t>1053-86</t>
  </si>
  <si>
    <t>1053-87</t>
  </si>
  <si>
    <t>1053-88</t>
  </si>
  <si>
    <t>1053-89</t>
  </si>
  <si>
    <t>1053-90</t>
  </si>
  <si>
    <t>1053-91</t>
  </si>
  <si>
    <t>1053-92</t>
  </si>
  <si>
    <t>1053-93</t>
  </si>
  <si>
    <t>1053-94</t>
  </si>
  <si>
    <t>1053-95</t>
  </si>
  <si>
    <t>1053-96</t>
  </si>
  <si>
    <t>1053-97</t>
  </si>
  <si>
    <t>1053-98</t>
  </si>
  <si>
    <t>1053-99</t>
  </si>
  <si>
    <t>1053-100</t>
  </si>
  <si>
    <t>1053-101</t>
  </si>
  <si>
    <t>1053-102</t>
  </si>
  <si>
    <t>1053-103</t>
  </si>
  <si>
    <t>1053-104</t>
  </si>
  <si>
    <t>1053-105</t>
  </si>
  <si>
    <t>1053-106</t>
  </si>
  <si>
    <t>1053-107</t>
  </si>
  <si>
    <t>1053-108</t>
  </si>
  <si>
    <t>1053-109</t>
  </si>
  <si>
    <t>1053-110</t>
  </si>
  <si>
    <t>1053-111</t>
  </si>
  <si>
    <t>1053-112</t>
  </si>
  <si>
    <t>1053-113</t>
  </si>
  <si>
    <t>1053-114</t>
  </si>
  <si>
    <t>1053-115</t>
  </si>
  <si>
    <t>1053-116</t>
  </si>
  <si>
    <t>1053-117</t>
  </si>
  <si>
    <t>1053-118</t>
  </si>
  <si>
    <t>1053-119</t>
  </si>
  <si>
    <t>1053-120</t>
  </si>
  <si>
    <t>1053-121</t>
  </si>
  <si>
    <t>1053-122</t>
  </si>
  <si>
    <t>1053-123</t>
  </si>
  <si>
    <t>1053-124</t>
  </si>
  <si>
    <t>1053-125</t>
  </si>
  <si>
    <t>1053-126</t>
  </si>
  <si>
    <t>1053-127</t>
  </si>
  <si>
    <t>1053-128</t>
  </si>
  <si>
    <t>1053-129</t>
  </si>
  <si>
    <t>1053-130</t>
  </si>
  <si>
    <t>1053-131</t>
  </si>
  <si>
    <t>1053-132</t>
  </si>
  <si>
    <t>1053-133</t>
  </si>
  <si>
    <t>Brindar los apoyos comunicativos que requieren las y los estudiantes con discapacidad auditiva y los docentes sordos, durante su permanencia en el ámbito escolar, en el marco de la Educación Inclusiva.</t>
  </si>
  <si>
    <t>1053-134</t>
  </si>
  <si>
    <t>1053-135</t>
  </si>
  <si>
    <t>1053-136</t>
  </si>
  <si>
    <t>1053-137</t>
  </si>
  <si>
    <t>1053-138</t>
  </si>
  <si>
    <t>1053-139</t>
  </si>
  <si>
    <t>1053-140</t>
  </si>
  <si>
    <t>1053-141</t>
  </si>
  <si>
    <t>1053-142</t>
  </si>
  <si>
    <t>1053-143</t>
  </si>
  <si>
    <t>1053-144</t>
  </si>
  <si>
    <t>1053-145</t>
  </si>
  <si>
    <t>1053-146</t>
  </si>
  <si>
    <t>1053-147</t>
  </si>
  <si>
    <t>1053-148</t>
  </si>
  <si>
    <t>1053-149</t>
  </si>
  <si>
    <t>1053-150</t>
  </si>
  <si>
    <t>1053-151</t>
  </si>
  <si>
    <t>1053-152</t>
  </si>
  <si>
    <t>1053-153</t>
  </si>
  <si>
    <t>1053-154</t>
  </si>
  <si>
    <t>1053-155</t>
  </si>
  <si>
    <t>1053-156</t>
  </si>
  <si>
    <t>1053-157</t>
  </si>
  <si>
    <t>1053-158</t>
  </si>
  <si>
    <t>1053-159</t>
  </si>
  <si>
    <t>1053-160</t>
  </si>
  <si>
    <t>1053-161</t>
  </si>
  <si>
    <t>1053-162</t>
  </si>
  <si>
    <t>1053-163</t>
  </si>
  <si>
    <t>1053-164</t>
  </si>
  <si>
    <t>1053-165</t>
  </si>
  <si>
    <t>1053-166</t>
  </si>
  <si>
    <t>1053-167</t>
  </si>
  <si>
    <t>1053-168</t>
  </si>
  <si>
    <t>1053-169</t>
  </si>
  <si>
    <t>1053-170</t>
  </si>
  <si>
    <t>1053-171</t>
  </si>
  <si>
    <t>1053-172</t>
  </si>
  <si>
    <t>1053-173</t>
  </si>
  <si>
    <t>1053-174</t>
  </si>
  <si>
    <t>1053-175</t>
  </si>
  <si>
    <t>1053-176</t>
  </si>
  <si>
    <t>1053-177</t>
  </si>
  <si>
    <t>1053-178</t>
  </si>
  <si>
    <t>1053-179</t>
  </si>
  <si>
    <t>1053-180</t>
  </si>
  <si>
    <t>1053-181</t>
  </si>
  <si>
    <t>1053-182</t>
  </si>
  <si>
    <t>1053-183</t>
  </si>
  <si>
    <t>1053-184</t>
  </si>
  <si>
    <t>1053-185</t>
  </si>
  <si>
    <t>1053-186</t>
  </si>
  <si>
    <t>1053-187</t>
  </si>
  <si>
    <t>1053-188</t>
  </si>
  <si>
    <t>1053-189</t>
  </si>
  <si>
    <t>1053-190</t>
  </si>
  <si>
    <t>1053-191</t>
  </si>
  <si>
    <t>1053-192</t>
  </si>
  <si>
    <t>1053-193</t>
  </si>
  <si>
    <t>1053-194</t>
  </si>
  <si>
    <t>1053-195</t>
  </si>
  <si>
    <t>1053-196</t>
  </si>
  <si>
    <t>1053-197</t>
  </si>
  <si>
    <t>1053-198</t>
  </si>
  <si>
    <t>1053-199</t>
  </si>
  <si>
    <t>1053-200</t>
  </si>
  <si>
    <t>1053-201</t>
  </si>
  <si>
    <t>1053-202</t>
  </si>
  <si>
    <t>1053-203</t>
  </si>
  <si>
    <t>1053-204</t>
  </si>
  <si>
    <t>1053-205</t>
  </si>
  <si>
    <t>1053-206</t>
  </si>
  <si>
    <t>1053-207</t>
  </si>
  <si>
    <t>1053-208</t>
  </si>
  <si>
    <t>1053-209</t>
  </si>
  <si>
    <t>1053-210</t>
  </si>
  <si>
    <t>1053-211</t>
  </si>
  <si>
    <t>1053-212</t>
  </si>
  <si>
    <t>1053-213</t>
  </si>
  <si>
    <t>1053-214</t>
  </si>
  <si>
    <t>1053-215</t>
  </si>
  <si>
    <t>1053-216</t>
  </si>
  <si>
    <t>1053-217</t>
  </si>
  <si>
    <t>1053-218</t>
  </si>
  <si>
    <t>Brindar los apoyos comunicativos para las y los estudiantes con discapacidad auditiva, durante su permanencia en el ámbito escolar, en el marco de la Educación Inclusiva, a través de modelos lingüísticos, que contribuyan en el fortalecimiento, desarrollo y enriquecimiento de la lengua de señas colombiana.</t>
  </si>
  <si>
    <t>1053-219</t>
  </si>
  <si>
    <t>1053-220</t>
  </si>
  <si>
    <t>1053-221</t>
  </si>
  <si>
    <t>1053-222</t>
  </si>
  <si>
    <t>1053-223</t>
  </si>
  <si>
    <t>1053-224</t>
  </si>
  <si>
    <t>1053-225</t>
  </si>
  <si>
    <t>1053-226</t>
  </si>
  <si>
    <t>1053-227</t>
  </si>
  <si>
    <t>1053-228</t>
  </si>
  <si>
    <t>1053-229</t>
  </si>
  <si>
    <t>1053-230</t>
  </si>
  <si>
    <t>1053-231</t>
  </si>
  <si>
    <t>1053-232</t>
  </si>
  <si>
    <t>Brindar los apoyos comunicativos que requieren las y los estudiantes con sordoceguera, durante su permanencia en el ámbito escolar, en el marco de la Educación Inclusiva, a traves de guía interpretes.</t>
  </si>
  <si>
    <t>1053-233</t>
  </si>
  <si>
    <t>1053-234</t>
  </si>
  <si>
    <t>Prestar servicios profesionales, a la Dirección de Inclusión e integración de Poblaciones,  dentro del proyecto 1053: "Oportunidades de aprendizaje desde el enfoque diferencial", en la línea de capacidades y/o talentos excepcionales.</t>
  </si>
  <si>
    <t>1053-235</t>
  </si>
  <si>
    <t>Prestar servicios profesionales, a la Dirección de Inclusión e Integración de Poblaciones,  dentro del proyecto 1053: "Oportunidades de aprendizaje desde el enfoque diferencial", en la línea de capacidades y/o talentos excepcionales.</t>
  </si>
  <si>
    <t>1053-236</t>
  </si>
  <si>
    <t>Prestar apoyo profesional especializado para la coordinación de la Secretaría Técnica Distrital de Discapacidad y las instancias operativas del Sistema Distrital de Discapacidad</t>
  </si>
  <si>
    <t>1053-237</t>
  </si>
  <si>
    <t>Prestar servicios profesionales a la Secretaría Técnica Distrital de Discapacidad  brindando asistencia técnica y operativa requerida por las instancias del Sistema Distrital de Discapacidad para el adecuado desarrollo de sus actividades</t>
  </si>
  <si>
    <t>1053-238</t>
  </si>
  <si>
    <t>Prestar servicios de interpretación y guía interpretación a la población con discapacidad auditiva y sordoceguera de conformidad con el funcionamiento de las instancias operativas del Sistema Distrital de Discapacidad y brindar asistencia técnica y operativa derivada de las anteriores instancias.</t>
  </si>
  <si>
    <t>1053-239</t>
  </si>
  <si>
    <t>Prestar  servicios profesionales especializados a la Dirección de Inclusión e Integración de Poblaciones, para la operación de la Secretaría Técnica Distrital de Discapacidad brindando asistencia técnica y operativa requerida por las instancias del Sistema Distrital de Discapacidad, para el adecuado desarrollo de sus actividades </t>
  </si>
  <si>
    <t>1053-240</t>
  </si>
  <si>
    <t>1053-241</t>
  </si>
  <si>
    <t>1053-242</t>
  </si>
  <si>
    <t xml:space="preserve">Prestar servicio profesional especializado para impulsar acciones orientadas a la implementación, seguimiento y evaluación de estrategias de fortalecimiento de procesos educativos con énfasis en grupos étnicos para la educación inclusiva con enfoque diferencial, en cumplimiento de las actividades del proyecto 1053 " Oportunidades de aprendizaje desde el  enfoque diferencial". </t>
  </si>
  <si>
    <t>1053-243</t>
  </si>
  <si>
    <t>Prestar servicio profesional especializado dentro del proyecto 1053 "Oportunidades de aprendizaje desde el enfoque diferencial", para el desarrollo de acciones de fortalecimiento de la cátedra de estudios afrocolombianos y la educación intercultural en el sistema educativo distrital oficial.</t>
  </si>
  <si>
    <t>1053-244</t>
  </si>
  <si>
    <t>Prestar servicios profesionales  dentro del proyecto 1053 "Oportunidades de aprendizaje desde el enfoque diferencial" para el desarrollo de acciones de fortalecimiento  de la cátedra de estudios afrocolombianos y de la educación intercultural en el sistema educativo distrital oficial</t>
  </si>
  <si>
    <t>1053-245</t>
  </si>
  <si>
    <t>Prestar servicio profesional especializado dentro del proyecto 1053 "Oportunidades de aprendizaje desde el enfoque diferencial", para el desarrollo de acciones de fortalecimiento  de la educación intercultural  con pueblos indígenas en el sistema educativo distrital oficial</t>
  </si>
  <si>
    <t>1053-246</t>
  </si>
  <si>
    <t>Prestar servicio profesional  dentro del proyecto 1053 "Oportunidades de aprendizaje desde el enfoque diferencial", para el desarrollo de acciones de fortalecimiento  de la educación intercultural  con pueblos indígenas en el sistema educativo distrital oficial.</t>
  </si>
  <si>
    <t>1053-247</t>
  </si>
  <si>
    <t>1053-248</t>
  </si>
  <si>
    <t>1053-249</t>
  </si>
  <si>
    <t>1053-250</t>
  </si>
  <si>
    <t>1053-251</t>
  </si>
  <si>
    <t>1053-252</t>
  </si>
  <si>
    <t>Brindar apoyo a las instituciones educativas del Distrito para el desarrollo de estrategias y acciones afirmativas en beneficio de grupos indígenas.</t>
  </si>
  <si>
    <t>1053-253</t>
  </si>
  <si>
    <t>1053-254</t>
  </si>
  <si>
    <t>1053-255</t>
  </si>
  <si>
    <t>1053-256</t>
  </si>
  <si>
    <t>1053-257</t>
  </si>
  <si>
    <t>1053-258</t>
  </si>
  <si>
    <t>1053-259</t>
  </si>
  <si>
    <t>1053-260</t>
  </si>
  <si>
    <t>Brindar apoyo a las instituciones educativas del Distrito para el desarrollo de estrategias y acciones afirmativas en beneficio del pueblo afrocolombiano y Raizal</t>
  </si>
  <si>
    <t>1053-261</t>
  </si>
  <si>
    <t>Brindar apoyo cultural a las instituciones educativas del Distrito para el desarrollo de estrategias y acciones afirmativas en beneficio de la comunidad ROM</t>
  </si>
  <si>
    <t>1053-262</t>
  </si>
  <si>
    <t>1053-263</t>
  </si>
  <si>
    <t>1053-264</t>
  </si>
  <si>
    <t>1053-265</t>
  </si>
  <si>
    <t>1053-266</t>
  </si>
  <si>
    <t>Desarrollar procesos pedagógicos con miembros de comunidades indígenas presentes en la ciudad e instituciones educativas distritales, para fortalecer la atención educativa a personas indígenas en el sistema educativo distrital.</t>
  </si>
  <si>
    <t>1053-267</t>
  </si>
  <si>
    <t>80101509;86141501</t>
  </si>
  <si>
    <t xml:space="preserve">Desarrollar procesos de asistencia técnica y fortalecimiento de la Cátedra de Estudios Afrocolombianos y de atención con enfoque diferencial en Instituciones Educativas Distritales, con la participación de las Comunidades Educativas y de las Comunidades Afrocolombianas.
</t>
  </si>
  <si>
    <t>1053-268</t>
  </si>
  <si>
    <t>Prestar servicios profesionales  especializados dentro del proyecto 1053 "Oportunidades de aprendizaje desde el  enfoque diferencial" para la implementación y seguimiento de las Políticas Públicas Distritales de: Mujeres  y Equidad de Género  y Garantía plena de derechos de las personas de los sectores LGBTI en el Distrito Capital.</t>
  </si>
  <si>
    <t>1053-269</t>
  </si>
  <si>
    <t>1053-270</t>
  </si>
  <si>
    <t>Prestar servicios profesionales para acompañar a las instituciones educativas distritales que les sean asignadas en el proceso del fortalecimiento de la calidad educativa de acuerdo con las orientaciones de la Subsecretaría de Calidad y Pertinencia, así como articular con las distintas instancias para la implementación de las estrategias, particularmente en relación con la educación inclusiva en el marco de las funciones de la Dirección de Inclusión e Integración de Poblaciones.</t>
  </si>
  <si>
    <t>1053-271</t>
  </si>
  <si>
    <t>Prestar servicios profesionales especializados dentro del proyecto 1053 "Oportunidades de Aprendizaje desde el  Enfoque Diferencial" para el liderazgo de la implementación y seguimiento de las Políticas Públicas Distritales de: Mujeres y Equidad de Género  y Garantía plena de derechos de las personas de los sectores LGBTI en el Distrito Capital.</t>
  </si>
  <si>
    <t>1053-272</t>
  </si>
  <si>
    <t>1053-273</t>
  </si>
  <si>
    <t>Prestar servicios profesionales especializados dentro del proyecto 1053: "Oportunidades de Aprendizaje desde el Enfoque Diferencial"  para liderar  la línea de acción Educación para la Sexualidad.</t>
  </si>
  <si>
    <t>1053-274</t>
  </si>
  <si>
    <t xml:space="preserve">Prestar servicios profesionales especializados, a la Dirección de Inclusión e integración de Poblaciones,  dentro del proyecto 1053: "Oportunidades de aprendizaje desde el enfoque diferencial", en la línea de educación para la sexualidad. </t>
  </si>
  <si>
    <t>1053-275</t>
  </si>
  <si>
    <t>1053-276</t>
  </si>
  <si>
    <t>86101710;86121504</t>
  </si>
  <si>
    <t>Desarrollar y ejecutar un Programa de Educación para la Sexualidad, con el fin de fortalecer las relaciones entre los niños y niñas de básica primaria, sus familias y la Escuela, mediante el desarrollo de capacidades en los educadores para potenciar el cuidado y autocuidado, como facilitadores del proceso de formación en los colegios distritales de Bogotá.</t>
  </si>
  <si>
    <t>1053-277</t>
  </si>
  <si>
    <t xml:space="preserve">Desarrollar actividades para el reconocimiento docente, el fortalecimiento de redes de maestros y maestras, el fomento a la innovación educativa y pedagógica, la operación de la programación del Centro de innovación del maestro ubicada en Casa Campin, la formulación de lineamientos del programa socio-educativo de Educación para la sexualidad; el monitoreo, sostenibilidad y evaluación de la calidad en la Educación inicial  en el marco de la ruta integral de atenciones; fortalecimiento de las estrategias relacionadas con el ecosistema Distrital de Innovación Educativa, desde un enfoque diferencial y enmarcados en el Plan de Desarrollo “Bogotá Mejor para Todos” 
</t>
  </si>
  <si>
    <t>1053-278</t>
  </si>
  <si>
    <t>Prestar servicios de apoyo profesional en actividades de seguimiento y gestión presupuestal, financiera y contractual a los procesos del proyecto de inversión 1053 " Oportunidades de aprendizaje desde el enfoque diferencial.</t>
  </si>
  <si>
    <t>1053-279</t>
  </si>
  <si>
    <t>Prestar servicio profesional especializado para impulsar acciones orientadas a la implementación y seguimiento de los procesos de atención educativa a personas víctimas del conflicto armado en cumplimiento de las actividades dentro del proyecto 1053 " Oportunidades de Aprendizaje desde el Enfoque Diferencial</t>
  </si>
  <si>
    <t>1053-280</t>
  </si>
  <si>
    <t>1053-281</t>
  </si>
  <si>
    <t>Prestar servicios profesionales para impulsar acciones orientadas a la implementación y seguimiento de los procesos de atención educativa a personas víctimas del conflicto armado en cumplimiento de las actividades dentro del proyecto 1053 "Oportunidades de aprendizaje desde el enfoque diferencial</t>
  </si>
  <si>
    <t>1053-282</t>
  </si>
  <si>
    <t>Prestar servicio profesional especializado para liderar las acciones orientadas a la implementación y seguimiento de los procesos de atención educativa a personas víctimas del conflicto armado en cumplimiento de las actividades dentro del proyecto 1053 " Oportunidades de aprendizaje desde el enfoque diferencial</t>
  </si>
  <si>
    <t>1053-283</t>
  </si>
  <si>
    <t>86141501;86121700; 93141703;93141501; 93141514;86131501; 86131502;86131601; 86131603</t>
  </si>
  <si>
    <t xml:space="preserve">Implementar estrategias pedagógicas de atención diferencial en Instituciones Educativas Distritales receptoras de estudiantes víctimas del conflicto armado interno. </t>
  </si>
  <si>
    <t>1053-284</t>
  </si>
  <si>
    <t>Prestar servicios profesionales especializados a la Dirección de Inclusión e Integración de Poblaciones, dentro  de las actividades del proyecto 1053 " Oportunidades de Aprendizaje desde el Enfoque Diferencial"  para articular su  gestión administrativa y técnica en el desarrrollo de las políticas públicas poblacionales</t>
  </si>
  <si>
    <t>1053-285</t>
  </si>
  <si>
    <t>Prestar servicios profesionales especializados dentro  de las actividades del proyecto 1053 " Oportunidades de Aprendizaje desde el Enfoque Diferencial"  para realizar la coordinación jurídica en la revisión de actos administrativos,  elaboración y seguimiento de documentos de gestión administrativa y de contratación relacionados con la Dirección de Inclusión e Integración de Poblaciones que permita el cumplimiento de las politicas públicas poblacionales.</t>
  </si>
  <si>
    <t>1053-286</t>
  </si>
  <si>
    <t>Prestar servicios profesionales especializados en actividades de seguimiento y gestión presupuestal, financiera y contractual a los procesos del proyecto de inversión 1053 " Oportunidades de Aprendizaje desde el Enfoque Diferencial ", en cumplimiento de las politicas poblacionales.</t>
  </si>
  <si>
    <t>1053-287</t>
  </si>
  <si>
    <t>Prestar servicios profesionales especializados a la Dirección de inclusión e Integración de Poblaciones, dentro del proyecto 1053 " Oportunidades de aprendizaje desde el enfoque diferencial" para el desarrollo de acciones administrativas que permita el cumplimiento de las políticas públicas poblacionales”</t>
  </si>
  <si>
    <t>1053-288</t>
  </si>
  <si>
    <t>Prestar servicios profesionales dentro  de las actividades del proyecto 1053 " Oportunidades de Aprendizaje desde el Enfoque Diferencial"  para realizar apoyo jurídico en la revisión de actos administrativos,  elaboración y seguimiento de documentos de gestión administrativa y de contratación relacionados con la Dirección de Inclusión e Integración de Poblaciones que permita el cumplimiento de las politicas públicas poblacionales.</t>
  </si>
  <si>
    <t>1053-289</t>
  </si>
  <si>
    <t>Prestar servicios profesionales especializados  a la Dirección de Inclusión e Integración de Poblaciones, dentro del  proyecto 1053 " Oportunidades de Aprendizaje desde el Enfoque Diferencial” para  la revisión de la ejecución de convenios y contratos relacionados que permita el cumplimiento de las politicas públicas poblacionales</t>
  </si>
  <si>
    <t>1053-290</t>
  </si>
  <si>
    <t>Prestar servicios profesionales especializados dentro  de las actividades del proyecto 1053 " Oportunidades de Aprendizaje desde el Enfoque Diferencial"  para la actualización de los procesos, procedimientos y sistemas de información y de datos que faciliten  las actividades a cargo de  la Dirección de Inclusión e Integración de Poblaciones, en desarrollo de las políticas públicas poblacionales</t>
  </si>
  <si>
    <t>1053-291</t>
  </si>
  <si>
    <t>Prestar servicios de apoyo  a la Dirección de Inclusión e Integración de Poblaciones, dentro  de las actividades del proyecto 1053 " Oportunidades de Aprendizaje desde el Enfoque Diferencial"  para apoyar técnicamente las diferentes acciones de las políticas públicas poblacionales.</t>
  </si>
  <si>
    <t>1053-292</t>
  </si>
  <si>
    <t>Prestar servicios de apoyo a la gestión administrativa de  la Dirección de Inclusión e Integración de Poblaciones en el desarrollo de las actividades derivadas de la ejecución del Proyecto 1053 "Oportunidades de Aprendizaje desde el Enfoque Diferencial"  relacionadas con la preparación y organización de documentos, informes, reportes y diligenciamiento de formatos que permita el cumplimiento de las politicas públicas poblacionales.</t>
  </si>
  <si>
    <t>1053-293</t>
  </si>
  <si>
    <t>1053-294</t>
  </si>
  <si>
    <t>Prestar servicios de apoyo dentro del proyecto 1053: "Oportunidades de Aprendizaje desde el Enfoque Diferencial" para el desarrollo de acciones de atención integral bajo el enfoque diferencial de cuidado y autocuidado</t>
  </si>
  <si>
    <t>1053-295</t>
  </si>
  <si>
    <t>Prestar servicios profesionales especializados para el liderazgo de las actividades del proyecto 1053 " Oportunidades de Aprendizaje desde el Enfoque Diferencial” en la revisión de las orientaciones técnicas, administrativas y pedagógicas, para la atención de estudiantes con trastornos del aprendizaje de las instituciones educativas oficiales distritales.</t>
  </si>
  <si>
    <t>1053-296</t>
  </si>
  <si>
    <t>1053-297</t>
  </si>
  <si>
    <t>Prestar servicios profesionales para el acompañamiento de las actividades del proyecto 1053 " Oportunidades de Aprendizaje desde el Enfoque Diferencial” en la revisión de las orientaciones técnicas, administrativas y pedagógicas, para la atención de estudiantes con trastornos del aprendizaje de las instituciones educativas oficiales distritales.</t>
  </si>
  <si>
    <t>1053-298</t>
  </si>
  <si>
    <t>1053-299</t>
  </si>
  <si>
    <t>1053-300</t>
  </si>
  <si>
    <t>Prestar servicios profesionales, a la Dirección de Inclusión e Integración de Poblaciones,  dentro del proyecto 1053: "Oportunidades de Aprendizaje desde el Enfoque Diferencial", en la línea de trabajo infantil.</t>
  </si>
  <si>
    <t>1053-301</t>
  </si>
  <si>
    <t>86141501;86121700;811315</t>
  </si>
  <si>
    <t>Desarrollar la estrategia para abordar el trabajo infantil desde la Escuela, "Suma de Sueños", a través del análisis de los tipos de trabajo que realizan los niños, niñas y adolescentes vinculados a Instituciones Educativas Distritales de Bogotá.</t>
  </si>
  <si>
    <t>1053-302</t>
  </si>
  <si>
    <t>Prestar servicios profesionales  a la Dirección de Inclusión e Integración de Poblaciones,  dentro del Proyecto 1053:  "Oportunidades de aprendizaje desde el enfoque diferencial", en la línea de acción de Trata de Personas.</t>
  </si>
  <si>
    <t>1053-303</t>
  </si>
  <si>
    <t>1053-304</t>
  </si>
  <si>
    <t>Prestar servicios profesionales en el marco del proyecto 1053 " Oportunidades de aprendizaje desde el enfoque diferencial", para realizar acompañamiento y seguimiento a las acciones de los modelos educativos flexibles para estudiantes vinculados al programa "Aulas Hospitalarias"</t>
  </si>
  <si>
    <t>1053-305</t>
  </si>
  <si>
    <t>1053-306</t>
  </si>
  <si>
    <t xml:space="preserve">Prestar servicios profesionales  especializados dentro del proyecto  1053 " Oportunidades de Aprendizaje desde el Enfoque Diferencial"  para realizar acompañamiento y seguimiento a las acciones de las estrategias educativas flexibles para adolescentes en extraedad y personas jóvenes y adultas. </t>
  </si>
  <si>
    <t>1053-307</t>
  </si>
  <si>
    <t xml:space="preserve">Prestar servicios profesionales universitarios dentro del proyecto  1053 " Oportunidades de Aprendizaje desde el Enfoque Diferencial"  para realizar acompañamiento y seguimiento a las acciones de las estrategias educativas flexibles para adolescentes en extraedad y personas jóvenes y adultas. </t>
  </si>
  <si>
    <t>1053-308</t>
  </si>
  <si>
    <t>1053-309</t>
  </si>
  <si>
    <t>1053-310</t>
  </si>
  <si>
    <t>Prestar servicios profesionales  dentro del proyecto 1053 " Oportunidades de Aprendizaje desde el  Enfoque Diferencial",  para la implementación de estrategias educativas flexibles en el marco del Sistema de Responsabilidad Penal para Adolescentes.</t>
  </si>
  <si>
    <t>1053-311</t>
  </si>
  <si>
    <t>4 y 0</t>
  </si>
  <si>
    <t>1053-312</t>
  </si>
  <si>
    <t>Prestar servicios profesionales a la Dirección de Inclusión e Integración de Poblaciones, dentro de las actividades del proyecto 1053 "Oportunidades de aprendizaje desde el enfoque diferencial"  para articular su  gestión administrativa y técnica en desarrollo de las políticas públicas poblacionales.</t>
  </si>
  <si>
    <t>1053-313</t>
  </si>
  <si>
    <t>Prestar servicios profesionales para adelantar la gestión misional y administrativa de la línea de acción discapacidad del proyecto 1053 “Oportunidades de aprendizaje desde el enfoque diferencial” mediante el desarrollo de acciones orientadas al cumplimiento de los lineamientos y directrices administrativas de la Dirección de Inclusión e Integración de Poblaciones y de la Secretaría de Educación del Distrito.</t>
  </si>
  <si>
    <t>1053-314</t>
  </si>
  <si>
    <t>1053-315</t>
  </si>
  <si>
    <t>Prestar servicios profesionales especializados a la Dirección de Inclusión e Integración de Poblaciones, dentro de las actividades del proyecto 1053 "Oportunidades de aprendizaje desde el enfoque diferencial"  para articular su  gestión administrativa y técnica en desarrollo de las políticas públicas poblacionales.</t>
  </si>
  <si>
    <t>1053-316</t>
  </si>
  <si>
    <t>Prestar servicios profesionales dentro del proyecto 1053 "Oportunidades de aprendizaje desde el enfoque diferencial" en el marco de los proyectos de educación para la sexualidad de las instituciones educativas oficiales.</t>
  </si>
  <si>
    <t>1053-317</t>
  </si>
  <si>
    <t>1053-318</t>
  </si>
  <si>
    <t>1055-1</t>
  </si>
  <si>
    <t>PRESTAR SERVICIOS PROFESIONALES A LA DIRECCIÓN DE SERVICIOS ADMINISTRATIVOS EN LAS ACTIVIDADES DE GESTIÓN DOCUMENTAL,  ARCHIVO Y DEMÁS ACTIVIDADES QUE REQUIERA LA  SECRETARÍA DE EDUCACIÓN DEL DISTRITO.</t>
  </si>
  <si>
    <t>ÁLVARO FERNANDO GUZMÁN LUCERO</t>
  </si>
  <si>
    <t>JOSÉ RICARDO GUALTEROS UVA</t>
  </si>
  <si>
    <t>jgualteros@educacionbogota.gov.co</t>
  </si>
  <si>
    <t>1055-2</t>
  </si>
  <si>
    <t>PRESTAR SERVICIOS PROFESIONALES A LA DIRECCIÓN DE SERVICIOS ADMINISTRATIVOS EN LAS ACTIVIDADES RELACIONADAS CON LA GESTIÓN DOCUMENTAL EN LA SECRETARÍA DE EDUCACIÓN DEL DISTRITO.</t>
  </si>
  <si>
    <t>1055-3</t>
  </si>
  <si>
    <t>PRESTAR SERVICIOS PROFESIONALES A LA DIRECCIÓN DE SERVICIOS ADMINISTRATIVOS, EN LOS PROCESOS CONTRACTUALES, ADMINISTRATIVOS, Y DEMÁS TRÁMITES QUE SE REQUIERAN PARA APOYAR LAS ACTIVIDADES DE LOGÍSTICA DE GESTIÓN DOCUMENTAL DE LA ENTIDAD.</t>
  </si>
  <si>
    <t>1055-4</t>
  </si>
  <si>
    <t>PRESTAR SERVICIOS PROFESIONALES DE APOYO A LAS ACTIVIDADES DE RESTAURACIÓN Y CONSERVACIÓN PARA ACTUALIZACIÓN Y SEGUIMIENTO DEL SISTEMA INTEGRADO DE CONSERVACIÓN DE LA SECRETARÍA DE EDUCACIÓN DEL DISTRITO.</t>
  </si>
  <si>
    <t>1055-5</t>
  </si>
  <si>
    <t>APOYO PROFESIONAL A LA OFICINA ASESORA DE PLANEACIÓN EN LA FASE DE IMPLEMENTACIÓN DEL MODELO INTEGRADO DE PLANEACIÓN Y GESTIÓN - MIPG-  DE LA SECRETARÍA DE EDUCACIÓN DEL DISTRITO, COMO ESTRATEGIA DE MODERNIZACIÓN,  DE MANERA ESPECIAL EN LA ADMINISTRACIÓN DEL APLICATIVO ISOLUCION</t>
  </si>
  <si>
    <t>1055-6</t>
  </si>
  <si>
    <t xml:space="preserve">APOYO PROFESIONAL A LA OFICINA ASESORA DE PLANEACIÓN EN LA FASE DE IMPLEMENTACIÓN DEL MODELO INTEGRADO DE PLANEACIÓN Y GESTIÓN- MIPG-  DE LA SECRETARÍA DE EDUCACIÓN DEL DISTRITO, COMO ESTRATEGIA DE MODERNIZACIÓN,  DE MANERA ESPECIAL EN EL SEGUIMIENTO A LA IMPLEMENTACIÓN DE MIPG POR MEDIO DE LA HERRAMIENTA FURAG. </t>
  </si>
  <si>
    <t>1055-7</t>
  </si>
  <si>
    <t>APOYO PROFESIONAL A LA OFICINA ASESORA DE PLANEACIÓN EN LA FASE DE IMPLEMENTACIÓN DEL MODELO INTEGRADO DE PLANEACIÓN Y GESTIÓN- MIPG-  DE LA SECRETARÍA DE EDUCACIÓN DEL DISTRITO, COMO ESTRATEGIA DE MODERNIZACIÓN, DE MANERA ESPECIAL EN EL TEMA DE ADMINISTRACIÓN DEL RIESGO.</t>
  </si>
  <si>
    <t>1055-8</t>
  </si>
  <si>
    <t>APOYO PROFESIONAL A LA OFICINA ASESORA DE PLANEACIÓN EN LA FASE DE IMPLEMENTACIÓN DEL MODELO INTEGRADO DE PLANEACIÓN Y GESTIÓN - MIPG-  DE LA SECRETARÍA DE EDUCACIÓN DEL DISTRITO, COMO ESTRATEGIA DE MODERNIZACIÓN,  DE MANERA ESPECIAL APOYANDO PROCESOS DE SENSIBILIZACIÓN Y APROPIACIÓN DE MODELO -MIPG-</t>
  </si>
  <si>
    <t>1055-9</t>
  </si>
  <si>
    <t>APOYO PROFESIONAL A LA OFICINA ASESORA DE PLANEACIÓN EN LA FASE DE IMPLEMENTACIÓN DEL MODELO INTEGRADO DE PLANEACIÓN Y GESTIÓN - MIPG-  DE LA SECRETARÍA DE EDUCACIÓN DEL DISTRITO, COMO ESTRATEGIA DE MODERNIZACIÓN, DE MANERA ESPECIAL EN LA INSTITUCIONALIDAD DEL MODELO - MIPG-</t>
  </si>
  <si>
    <t>1055-10</t>
  </si>
  <si>
    <t>APOYO PROFESIONAL A LA OFICINA ASESORA DE PLANEACIÓN EN LA IMPLEMENTACIÓN Y EL SEGUIMIENTO DEL PLAN INSTITUCIONAL DE GESTIÓN AMBIENTAL - PIGA, EN EL MARCO DEL MODELO INTEGRADO DE PLANEACIÓN Y GESTIÓN -MIPG- DE LA SECRETARÍA DE EDUCACIÓN DEL DISTRITO, COMO ESTRATEGIA DE MODERNIZACIÓN.</t>
  </si>
  <si>
    <t>1055-11</t>
  </si>
  <si>
    <t>APOYO PROFESIONAL A LA OFICINA ASESORA DE PLANEACIÓN EN LA IMPLEMENTACIÓN Y EL SEGUIMIENTO DEL PLAN INSTITUCIONAL DE GESTIÓN AMBIENTAL - PIGA, EN EL MARCO DEL MODELO INTEGRADO DE PLANEACIÓN Y GESTIÓN -MIPG- DE LA SECRETARÍA DE EDUCACIÓN DEL DISTRITO, COMO ESTRATEGIA DE MODERNIZACIÓN,  EN ESPECIAL EL APOYO EN EL FUNCIONAMIENTO DEL MÓDULO AMBIENTAL DEL APLICATIVO ISOLUCION.</t>
  </si>
  <si>
    <t>1055-12</t>
  </si>
  <si>
    <t>APOYO PROFESIONAL A LA OFICINA ASESORA DE PLANEACIÓN EN LA IMPLEMENTACIÓN Y EL SEGUIMIENTO DEL PLAN INSTITUCIONAL DE GESTIÓN AMBIENTAL - PIGA, EN EL MARCO DEL MODELO INTEGRADO DE PLANEACIÓN Y GESTIÓN -MIPG- DE LA SECRETARÍA DE EDUCACIÓN DEL DISTRITO, COMO ESTRATEGIA DE MODERNIZACIÓN,  EN ESPECIAL EN EL NIVEL LOCAL E INSTITUCIONAL.</t>
  </si>
  <si>
    <t>1055-13</t>
  </si>
  <si>
    <t>APOYO PROFESIONAL A LA OFICINA ASESORA DE PLANEACIÓN EN EL ALISTAMIENTO, PROGRAMACIÓN, SEGUIMIENTO Y MEJORAMIENTO DE LAS ACTIVIDADES OPERATIVAS PARA EL LOGRO DE LA GESTIÓN DE LOS NIVELES INSTITUCIONAL, LOCAL Y CENTRAL DE LA SECRETARÍA DE EDUCACIÓN DEL DISTRITO Y EN LA IMPLEMENTACIÓN DEL MODELO INTEGRADO DE PLANEACIÓN Y GESTIÓN-MIPG-, COMO ESTRATEGIA PARA LOS PROCESOS DE MODERNIZACIÓN DE LA ENTIDAD.</t>
  </si>
  <si>
    <t>1055-14</t>
  </si>
  <si>
    <t>GARANTIZAR LA MOVILIDAD Y CUSTODIA DE LOS DOCUMENTOS DE ARCHIVO MEDIANTE EL SERVICIO DE TRANSPORTE PARA LA CONSULTA DE EXPEDIENTES DOCUMENTALES EN LA SED.</t>
  </si>
  <si>
    <t>1055-15</t>
  </si>
  <si>
    <t>IMPLEMENTACIÓN DEL SISTEMA INTEGRADO DE CONSERVACIÓN PARA EL ARCHIVO DE LA SED.</t>
  </si>
  <si>
    <t>1055-16</t>
  </si>
  <si>
    <t>VALIDACIÓN DEL  INVENTARIO DOCUMENTAL DEL ARCHIVO CENTRAL.</t>
  </si>
  <si>
    <t>1055-17</t>
  </si>
  <si>
    <t>DIAGNÓSTICO INTEGRAL DE  ARCHIVOS  DE LAS INSTITUCIONES EDUCATIVAS DISTRITALES</t>
  </si>
  <si>
    <t>1055-18</t>
  </si>
  <si>
    <t>DIGITALIZACIÓN DE DOCUMENTOS DE LOS ARCHIVOS DE LA SED.</t>
  </si>
  <si>
    <t>1055-19</t>
  </si>
  <si>
    <t>93141506; 86101705</t>
  </si>
  <si>
    <t>1055-20</t>
  </si>
  <si>
    <t>PRESTAR SERVICIOS PROFESIONALES EN LA PROMOCIÓN Y CUALIFICACIÓN DEL SERVICIO DE LA OFICINA DE SERVICIO AL CIUDADANO, ASÍ MISMO EN LA IMPLEMENTACIÓN DE LA ESTRATEGIA DE SERVICIO.</t>
  </si>
  <si>
    <t>1055-21</t>
  </si>
  <si>
    <t>PRESTAR APOYO TÉCNICO A LA OFICINA DE SERVICIO AL CIUDADANO EN EL MEJORAMIENTO DE ANS DE CALIDAD DEL SERVICIO QUE SE PRESTA A LA CIUDADANÍA EN EL NIVEL CENTRAL.</t>
  </si>
  <si>
    <t>1055-22</t>
  </si>
  <si>
    <t>PRESTAR SERVICIOS PROFESIONALES EN EL SEGUIMIENTO Y ACOMPAÑAMIENTO EN LA PRESTACIÓN DEL SERVICIO A LAS DIFERENTES INSTITUCIONES EDUCATIVAS DISTRITALES, A TRAVÉS DE LOS CANALES DE COMUNICACIÓN QUE TIENE LA SED Y LA GESTIÓN EFICIENTE DE LAS HERRAMIENTAS DE LOS DIFERENTES SISTEMAS DE INTEGRADO DE SERVICIO A LA CIUDADANÍA.</t>
  </si>
  <si>
    <t>1055-23</t>
  </si>
  <si>
    <t xml:space="preserve">
PRESTAR SERVICIOS PROFESIONALES  PARA APOYAR LA OFICINA DE SERVICIO AL CIUDADANO EN EL DESARROLLO DEL SISTEMA DE GESTIÓN DE CALIDAD, ESPECIALMENTE EN LA IMPLEMENTACIÓN DE LA ESTRATEGIA DE TRÁMITES Y GOBIERNO DIGITAL E IMPLEMENTACIÓN DE ACCIONES PARA LA MEDICIÓN DE LA SATISFACCIÓN. 
</t>
  </si>
  <si>
    <t>1055-24</t>
  </si>
  <si>
    <t>PRESTAR SERVICIOS PROFESIONALES EN EL PROCESO DE PLANEACIÓN, SEGUIMIENTO Y CONTROL DE LOS PLANES, PROGRAMAS, PROYECTOS Y PRESUPUESTOS ASIGNADOS EN EL MARCO DEL PLAN SECTORIAL DE EDUCACIÓN, ADEMÁS DE ACOMPAÑAR LA GESTIÓN DE LOS PLANES DE MEJORAMIENTO PARA EL CUMPLIMIENTO DE LAS METAS.</t>
  </si>
  <si>
    <t>1055-25</t>
  </si>
  <si>
    <t>PRESTAR SERVICIOS PROFESIONALES PARA APOYAR JURÍDICAMENTE A LA OFICINA DE SERVICIO AL CIUDADANO EN LO QUE RESPECTA AL MEJORAMIENTO DEL SERVICIO, RESPUESTAS EN LAS QUE SE REQUIERA APOYO JURÍDICO Y ACOMPAÑAMIENTO EN LAS DIFERENTES ETAPAS Y PROCESOS CONTRACTUALES DE LOS CONTRATOS Y CONVENIOS A CARGO DE LA OSC.</t>
  </si>
  <si>
    <t>1055-26</t>
  </si>
  <si>
    <t xml:space="preserve">
ACOMPAÑAR TÉCNICAMENTE DESDE LA OFICINA DE SERVICIO AL CIUDADANO, A LAS INSTITUCIONES EDUCATIVAS DISTRITALES EN EL USO ADECUADO DE LAS HERRAMIENTAS DE GESTIÓN EN SERVICIO, ASÍ COMO EN LOS TRÁMITES Y SERVICIOS QUE PRESTA LA SED A TRAVÉS DE LOS DIFERENTES CANALES DE ATENCIÓN, APOYANDO LA IMPLEMENTACIÓN DEL SISTEMA INTEGRADO DE SERVICIO A LA CIUDADANÍA.
</t>
  </si>
  <si>
    <t>1055-27</t>
  </si>
  <si>
    <t>1055-28</t>
  </si>
  <si>
    <t>PRESTAR SERVICIOS PROFESIONALES A LA OFICINA DE SERVICIO AL CIUDADANO DE LA SED, EN LA IMPLEMENTACIÓN DEL MODELO DE SERVICIO AL CIUDADANO SISAC 360° EN LAS DIRECCIONES LOCALES DE EDUCACIÓN, ACOMPAÑANDO Y REALIZANDO EL SEGUIMIENTO A LA OPERACIÓN DE ATENCIÓN DE LOS CIUDADANOS, ASÍ MISMO SIRVIENDO DE ENLACE CON EL FIN DE GESTIONAR LOS REQUERIMIENTOS ENTRE EL NIVEL LOCAL Y LA OSC, CON EL FIN DE GARANTIZAR EFICIENCIA EN LA PRESTACIÓN DEL SERVICIO.</t>
  </si>
  <si>
    <t>1055-29</t>
  </si>
  <si>
    <t>PRESTAR  SERVICIOS PROFESIONALES PARA ACOMPAÑAR LA ESTRATEGIA DE SERVICIO CON  LOS RECTORES DE  LAS IED EN  EL MARCO DE LA ESTRATEGIA  INTEGRAL DE SERVICIO A LA CIUDADANÍA  SISAC 360 EN EL TERRITORIO</t>
  </si>
  <si>
    <t>1055-30</t>
  </si>
  <si>
    <t>CONTRATAR EL SERVICIO DEL CENTRO DE CONTACTO, CON EL FIN DE SATISFACER LAS NECESIDADES DE INFORMACIÓN, TRÁMITES Y COMUNICACIÓN DE LA SECRETARÍA DE EDUCACIÓN DEL DISTRITO; QUE PERMITA FORTALECER LOS CANALES QUE SE TIENEN CON EL PÚBLICO INTERNO Y EXTERNO ATENDIDO EN EL MARCO DE LA POLÍTICA INSTITUCIONAL DE SERVICIO A LA CIUDADANÍA.</t>
  </si>
  <si>
    <t>1055-31</t>
  </si>
  <si>
    <t xml:space="preserve">03014 Modelo de medición de la percepción de calidad y satisfacción del usuario. </t>
  </si>
  <si>
    <t>ASESORAR A LA SECRETARÍA DE EDUCACIÓN DEL DISTRITO EN LA IMPLEMENTACIÓN DE UN MODELO QUE PERMITA MEDIR LA PERCEPCIÓN DE LA CALIDAD Y SATISFACCIÓN CON LOS SERVICIOS QUE PRESTA LA SED A LA CIUDADANÍA.</t>
  </si>
  <si>
    <t>1055-32</t>
  </si>
  <si>
    <t>03015 Fortalecer la calidad de la experiencia de servicio a la ciudadanía en el territorio.</t>
  </si>
  <si>
    <t>IMPLEMENTAR UNA ESTRATEGIA DE DESARROLLO TERRITORIAL PARA SOCIALIZAR Y PROPORCIONAR LOS SERVICIOS Y TRÁMITES DE  LA SED A LA COMUNIDAD EN EL MARCO DEL PLAN SECTORIAL DE EDUCACIÓN.</t>
  </si>
  <si>
    <t>1056-1</t>
  </si>
  <si>
    <t>Prestar servicios profesionales especializados para coordinar los procesos de formación pedagógica, acompañamiento y orientación al centro de interés de Coros ¡Canta, Bogotá Canta!, en el marco del Proyecto 1056 “Mejoramiento de la calidad educativa a través de jornada única y uso del tiempo escolar”</t>
  </si>
  <si>
    <t>Director(A) de Educación Preescolar y Básica</t>
  </si>
  <si>
    <t>NELSON GIOVANNI PARRA ARAUJO - OPERATIVO PROYECTO 1056</t>
  </si>
  <si>
    <t>1056-2</t>
  </si>
  <si>
    <t>Prestar servicios profesionales a la Dirección de Educación Preescolar y Básica para planear, coordinar y hacer seguimiento en el marco de la apuesta de ampliación del tiempo escolar hacia la jornada única, en desarrollo del Proyecto 1056 “Mejoramiento de la calidad educativa a través de jornada única y uso del tiempo escolar”.</t>
  </si>
  <si>
    <t>1056-3</t>
  </si>
  <si>
    <t>Prestar servicios profesionales para apoyar jurídicamente a la Dirección de Educación Preescolar y Básica, en materia de contratación pública en todas las etapas de los procesos contractuales que se adelanten en dicha Dirección, mediante el análisis, revisión de documentos, actos y demás propios del engranaje contractual, especialmente en desarrollo del Proyecto 1056 “Mejoramiento de la calidad educativa a través de jornada única y uso del tiempo escolar”</t>
  </si>
  <si>
    <t>1056-4</t>
  </si>
  <si>
    <t>Prestar servicios profesionales especializados para coordinar el seguimiento, análisis y operación de los procesos relacionados con la ejecución presupuestal, contratación y seguimiento a los convenios y/o contratos que se suscriban en el marco del proyecto 1056 “Mejoramiento de la Calidad Educativa a través de la Jornada Única y el uso del Tiempo escolar”, así como en su articulación junto con las demás apuestas lideradas por la Dirección de Educación Preescolar y Básica.</t>
  </si>
  <si>
    <t>1056-5</t>
  </si>
  <si>
    <t>Prestar servicios profesionales para apoyar los procesos jurídicos mediante el análisis, revisión de documentos, actos y demás propios del engranaje contractual, que se adelanten en la Direccion de Educacion Preescolar y Basica, especialmente en desarrollo del Proyecto 1056 “Mejoramiento de la calidad educativa a través de jornada única y uso del tiempo escolar”</t>
  </si>
  <si>
    <t>1056-6</t>
  </si>
  <si>
    <t>Prestar servicios profesionales especializados, encaminados al fortalecimiento, consolidación y gestión de actividades y procesos que se encuentran en el marco del Proyecto 1056 “Mejoramiento de la calidad educativa a través de jornada única y uso del tiempo escolar”.</t>
  </si>
  <si>
    <t>1056-7</t>
  </si>
  <si>
    <t>Prestar servicios profesionales especializados para apoyar el análisis del seguimiento a la ejecución del plan de acción, metas, e instrumentos estratégicos que se encuentran en el marco del Proyecto 1056 “Mejoramiento de la calidad educativa a través de jornada única y uso del tiempo escolar”, así como las demás apuestas que de manera integral se lideran desde la Dirección de Educacion Preescolar y Básica.</t>
  </si>
  <si>
    <t>1056-8</t>
  </si>
  <si>
    <t xml:space="preserve">Prestar servicios profesionales para apoyar los procesos y acciones de implementación, en temas relacionados con el seguimiento a la gestion operativa del proyecto 1056 “Mejoramiento de la calidad educativa a través de la jornada única y el uso del tiempo escolar de la Dirección de Educación Preescolar y Básica, </t>
  </si>
  <si>
    <t>1056-9</t>
  </si>
  <si>
    <t>Prestar servicios profesionales especializados para la coordinación de temas pedagógicos y de organización escolar en los colegios oficiales del Distrito que se encuentran en el marco del proyecto 1056 “Mejoramiento de la calidad educativa a través de la jornada única y el uso del tiempo escolar" y asi contribuir a la apuesta de ampliación del tiempo escolar hacia la jornada única.</t>
  </si>
  <si>
    <t>1056-10</t>
  </si>
  <si>
    <t>Prestar servicios profesionales para apoyar a la Dirección de Educación Preescolar y Básica en el análisis, operación y seguimiento sobre el cumplimiento del objeto y las obligaciones de los convenios o contratos suscritos en el marco del proyecto 1056 “Mejoramiento de la calidad educativa a través de la jornada única y el uso del tiempo escolar de la Dirección de Educación Preescolar y Básica.</t>
  </si>
  <si>
    <t>1056-11</t>
  </si>
  <si>
    <t>Prestar servicios profesionales especializados para apoyar la supervision, planeación, seguimiento y control de los procesos encaminados a articular los operadores de los convenios o contratos suscritos en el marco del proyecto 1056 “Mejoramiento de la calidad educativa a través de la jornada única y el uso del tiempo escolar de la Dirección de Educación Preescolar y Básica, así como a las demás apuestas que de manera integral se lideran desde la Dirección de Educación Preescolar y Básica.</t>
  </si>
  <si>
    <t>1056-12</t>
  </si>
  <si>
    <t>Prestar servicios profesionales para apoyar las actividades relacionadas con el diseño, construcción y puesta en marcha de los sistemas de información y los reportes estadísticos requeridos para la adecuada planeación, ejecución y seguimiento en el marco del Proyecto 1056 "Mejoramiento de calidad educativa a través de la estrategia de ampliación de la jornada escolar”</t>
  </si>
  <si>
    <t>1056-13</t>
  </si>
  <si>
    <t>1056-14</t>
  </si>
  <si>
    <t>Prestar servicios profesionales para apoyar el seguimiento, análisis y operación de los procesos relacionados con la ejecución presupuestal, contratación y seguimiento a los convenios y/o contratos que se suscriban en el marco del proyecto 1056 “Mejoramiento de la Calidad Educativa a través de la Jornada Única y el uso del Tiempo escolar”, así como en su articulación junto con las demás apuestas lideradas por la Dirección de Educación Preescolar y Básica.</t>
  </si>
  <si>
    <t>1056-15</t>
  </si>
  <si>
    <t>Prestar apoyo profesional en la gestión de procesos y estrategias desarrolladas por la Dirección de Educación Preescolar y Básica, en coherencia con la organización de ciclos de desarrollo en el marco del Proyecto 1056 “Mejoramiento de la calidad educativa a través de jornada única y uso del tiempo escolar”</t>
  </si>
  <si>
    <t>1056-16</t>
  </si>
  <si>
    <t>Prestar servicios profesionales para la generación de estrategias, desarrollo de acciones, y seguimiento a los procesos que se encuentren en el marco del proyecto 1056 “Mejoramiento de la calidad educativa a través de jornada única y uso del tiempo escolar” de la Dirección de Educación Preescolar y Básica.</t>
  </si>
  <si>
    <t>1056-17</t>
  </si>
  <si>
    <t>Prestar servicios profesionales para apoyar la implementación pedagógica y metodológica de las acciones implementadas de la estrategia de Ciudadanía y convivencia, que se encuentran en el marco del Proyecto 1056 “Mejoramiento de la calidad educativa a través de jornada única y uso del tiempo escolar”</t>
  </si>
  <si>
    <t>1056-18</t>
  </si>
  <si>
    <t>1056-19</t>
  </si>
  <si>
    <t>Prestar servicios profesionales a la Dirección de Educación Preescolar y Básica en la implementación de las estrategias para el mejoramiento de la calidad educativa y el desarrollo integral de las y los estudiantes del distrito, que se encuentran en el marco del Proyecto 1056 “Mejoramiento de la calidad educativa a través de jornada única y uso del tiempo escolar”</t>
  </si>
  <si>
    <t>1056-20</t>
  </si>
  <si>
    <t xml:space="preserve">Prestar servicios profesionales para apoyar la estrategia metodológica Escuelas Deportivas de Formación Integral, que se encuentra en el marco del Proyecto 1056 “Mejoramiento de la calidad educativa a través de jornada única y uso del tiempo escolar” </t>
  </si>
  <si>
    <t>1056-21</t>
  </si>
  <si>
    <t>Prestar servicios profesionales especializados para apoyar y acompañar los procesos, acciones y estrategias de implementación a desarrollar en la apuesta del Proyecto 1056 “Mejoramiento de la calidad educativa a través de jornada única y uso del tiempo escolar”, así como a las demás apuestas que de manera integral se lideran desde la Dirección de Educación Preescolar y Básica</t>
  </si>
  <si>
    <t>1056-22</t>
  </si>
  <si>
    <t>Prestar servicios profesionales para orientar y apoyar el seguimiento pedagógico y operativo, el análisis y la evaluación de los centros de interés de ciencia y tecnología y bilingüismo, en el marco del Proyecto 1056 “Mejoramiento de la calidad educativa a través de jornada única y uso del tiempo escolar”, así como apoyar los demás procesos pedagógicos y operativos que la Dirección de Educación Preescolar y Básica requiera.</t>
  </si>
  <si>
    <t>1056-23</t>
  </si>
  <si>
    <t>Prestar servicios profesionales para apoyar la  estrategia metodológica Escuelas de Formación Integral en ajedrez, que se encuentra en el marco del Proyecto 1056 “Mejoramiento de la calidad educativa a través de jornada única y uso del tiempo escolar”</t>
  </si>
  <si>
    <t>1056-24</t>
  </si>
  <si>
    <t>1056-25</t>
  </si>
  <si>
    <t>1056-26</t>
  </si>
  <si>
    <t>1056-27</t>
  </si>
  <si>
    <t>Prestar servicios profesionales para apoyar  los procesos de formación pedagógica coral de los colegios oficiales del Distrito, que se encuentra en el marco del Proyecto 1056 “Mejoramiento de la calidad educativa a través de jornada única y uso del tiempo escolar”</t>
  </si>
  <si>
    <t>1056-28</t>
  </si>
  <si>
    <t>1056-29</t>
  </si>
  <si>
    <t xml:space="preserve">Prestar servicios profesionales a la Subsecretaría de Calidad y Pertinencia en los procesos de apoyo y acompañamiento para la articulacion de las distintas instancias para la implementacion de las apuestas en pro del mejoramiento de la calidad educativa, especialmente en lo relacionado con el  Proyecto 1056 “Mejoramiento de la calidad educativa a través de jornada única y uso del tiempo escolar” </t>
  </si>
  <si>
    <t>1056-30</t>
  </si>
  <si>
    <t>1056-31</t>
  </si>
  <si>
    <t>Prestar servicios profesionales para coordinar la estrategia metodológica Escuelas de Formación Integral en ajedrez, que se encuentra en el marco del Proyecto 1056 “Mejoramiento de la calidad educativa a través de jornada única y uso del tiempo escolar”</t>
  </si>
  <si>
    <t>1056-32</t>
  </si>
  <si>
    <t>Prestar servicios profesionales a la Dirección de Educación Preescolar y Básica, para apoyar la  implementación y seguimiento a las herramientas de gestión de procesos definidas en la entidad, así como la consolidación de respuesta a requerimientos en la materia, con especial énfasis en  desarrollo del Proyecto 1056 “Mejoramiento de la calidad educativa a través de jornada única y uso del tiempo escolar”</t>
  </si>
  <si>
    <t>1056-33</t>
  </si>
  <si>
    <t>Prestar servicios profesionales especializados para apoyar y gestionar los procesos de seguimiento pedagógico, operativo y técnico que se desarrollan en los Centros de Interés de Bilingüismo y Ciencia y Tecnología- en el marco del Proyecto 1056 “Mejoramiento de la calidad educativa a través de jornada única y uso del tiempo escolar”; así como los demás procesos pedagógicos y operativos que se dan desde la DEPB.”</t>
  </si>
  <si>
    <t>1056-34</t>
  </si>
  <si>
    <t>Prestar los servicios profesionales para apoyar actividades relacionadas con el diseño, desarrollo, análisis y socialización de las herramientas y los sistemas de información requeridos para la adecuada planeación, ejecución y seguimiento del Proyecto 1056 “Mejoramiento de la calidad educativa a través de jornada única y uso del tiempo escolar”, así como las demás apuestas que de manera integral se lideran desde la Dirección de Educación Preescolar y Básica.</t>
  </si>
  <si>
    <t>1056-35</t>
  </si>
  <si>
    <t>1056-36</t>
  </si>
  <si>
    <t xml:space="preserve">Prestar servicios profesionales para acompañar a las instituciones educativas distritales que les sean asignadas en el proceso de fortalecimiento de la calidad educativa de acuerdo con las orientaciones de la Subsecretaria de Calidad y Pertinencia, asi como articular con las distintas instancias para su implementacion de las estrategias, particularmente en relacion con el  Proyecto 1056 “Mejoramiento de la calidad educativa a través de jornada única y uso del tiempo escolar” </t>
  </si>
  <si>
    <t>1056-37</t>
  </si>
  <si>
    <t>Prestar servicios profesionales especializados para gestionar y liderar el Foro Educativo Distrital 2019 en su planeación, producción, ejecución, evaluación y cierre en el marco de los proyectos de la Subsecretaría de Calidad y Pertinencia.</t>
  </si>
  <si>
    <t>1056-38</t>
  </si>
  <si>
    <t>Prestar servicios profesionales para apoyar las acciones de planeación y seguimiento a los procesos que desde la Dirección de Educación Preescolar y Básica, especialmente en relación con el Proyecto 1056 “Mejoramiento de la calidad educativa a través de jornada única y uso del tiempo escolar”</t>
  </si>
  <si>
    <t>1056-39</t>
  </si>
  <si>
    <t>Prestar Servicios de apoyo a la gestión en los procesos administrativos, operativos, documental y de correspondencia que se encuentran en el marco de la estrategia de formacion coral del Proyecto 1056 “Mejoramiento de la calidad educativa a través de jornada única y uso del tiempo escolar”</t>
  </si>
  <si>
    <t>1056-40</t>
  </si>
  <si>
    <t>Prestar servicios profesionales para apoyar actividades relacionadas con el diseño, desarrollo, análisis y socialización de las herramientas y los sistemas de información requeridos para la adecuada planeación, ejecución y seguimiento del Proyecto 1056 “Mejoramiento de la calidad educativa a través de jornada única y uso del tiempo escolar”, así como a las demás apuestas que de manera integral se lideran desde la Dirección de Educacion Preescolar y Básica.</t>
  </si>
  <si>
    <t>1056-41</t>
  </si>
  <si>
    <t>Prestar servicios profesionales para acompañar y apoyar los procesos jurídicos, desarrollados en la apuesta del Proyecto 1056 “Mejoramiento de la calidad educativa a través de jornada única y uso del tiempo escolar”, así como a las demás apuestas que de manera integral se lideran desde la Subsecretaria de Calidad y Pertinencia, para una Ciudad Educadora.</t>
  </si>
  <si>
    <t>1056-42</t>
  </si>
  <si>
    <t>Prestar servicios profesionales especializados para apoyar la implementacion pedagógica de los procesos formativos artísticos y culturales que se encuentra en el marco del Proyecto 1056 “Mejoramiento de la calidad educativa a través de jornada única y uso del tiempo escolar”</t>
  </si>
  <si>
    <t>1056-43</t>
  </si>
  <si>
    <t>Prestar servicios de apoyo a la gestión, en las actividades y procesos relacionadas con el levantamiento de inventarios, organización, ordenación, clasificación, foliación, digitación, y transferencias de la documentación que se requieren en el marco del Proyecto 1056 “Mejoramiento de la calidad educativa a través de jornada única y uso del tiempo escolar”, y en general en la consolidación de apuestas lideradas desde la Dirección de Educacion Preescolar y Básica.</t>
  </si>
  <si>
    <t>1056-45</t>
  </si>
  <si>
    <t>Aunar esfuerzos entre las partes para contribuir al mejoramiento de la calidad educativa y fortalecer las competencias  y saberes esenciales para la vida de los estudiantes del sistema educativo distrital mediante el desarrollo, ejecución y seguimiento  de estrategias pedagógicas vinculadas a la  Jornada Única y Uso del Tiempo Escolar (Jornada Extendida), para potenciar el desarrollo humano integral  de los niños, niñas y jóvenes de las Instituciones Educativas Distritales, apoyando las diferentes acciones con los medios o recursos necesarios para su cumplimiento, así como el disfrute de la ciudad como escenario educador.</t>
  </si>
  <si>
    <t>1056-46</t>
  </si>
  <si>
    <t xml:space="preserve">Mejorar la calidad educativa y fortalecer las competencias ciudadanas, socioemocionales, comunicativas y cognitivas de los estudiantes del sistema educativo distrital mediante el desarrollo, ejecución y seguimiento  de estrategias pedagógicas vinculadas a la  Jornada Única y Uso del Tiempo Escolar (Jornada Extendida), como estrategias que permitan la apropiación de los saberes esenciales para la vida en los procesos educativos de los niños, niñas y jóvenes de las Instituciones Educativas Distritales, apoyando las diferentes acciones con los medios o recursos necesarios para su cumplimiento. </t>
  </si>
  <si>
    <t>1056-47</t>
  </si>
  <si>
    <t>Fortalecer la calidad educativa de los niños, niñas y jóvenes del sistema educativo oficial de Bogotá a través de la apropiación de la cultura científica, a partir de la integración del arte, la ciencia y la tecnología que permita la implementación del centro de interés en astronomía, en el marco del proyecto 1056 “Mejoramiento de la calidad educativa a través de jornada única y uso del tiempo escolar”</t>
  </si>
  <si>
    <t>1056-48</t>
  </si>
  <si>
    <t>Fortalecer las competencias cognitivas, comunicativas, socioemocionales y ciudadanas en los estudiantes del sistema educativo oficial a través de la apropiación de los saberes y la formación en procesos deportivos, en el marco del proyecto 1056 “Mejoramiento de la calidad educativa a través de jornada única y uso del tiempo escolar”</t>
  </si>
  <si>
    <t>1056-49</t>
  </si>
  <si>
    <t>Mejorar la calidad educativa y fortalecer las competencias básicas y de desarrollo humano en los estudiantes mediante el desarrollo, ejecución y seguimiento de la jornada única y uso del tiempo escolar (jornada extendida), como estrategias del uso del tiempo escolar, que permitan la apropiación de los saberes en los procesos educativos complementarios de los niños, niñas y jóvenes de las instituciones educativas distritales apoyando las diferentes acciones con los medios o recursos necesarios para su cumplimiento.</t>
  </si>
  <si>
    <t>Mejorar la calidad educativa y fortalecer las competencias básicas y de desarrollo humano en los estudiantes mediante el desarrollo, ejecución y seguimiento de la jornada única y uso del tiempo escolar (jornada extendida), como estrategias del uso del tiempo escolar, que permitan la apropiación de los saberes en los procesos educativos complementarios de los niños, niñas y jóvenes de las instituciones educativas distritales. apoyando las diferentes acciones con los medios o recursos necesarios para su cumplimiento.</t>
  </si>
  <si>
    <t>1056-50</t>
  </si>
  <si>
    <t>Fortalecer las competencias cognitivas, comunicativas, socioemocionales y ciudadanas en los estudiantes del Sistema Educativo Oficial, a través de la apropiación de los saberes y la formación en procesos deportivos y artísticos que permitan la estructuración, desarrollo y fortalecimiento desde las apuestas de ampliación y uso del tiempo escolar como proyecto 1056 “Mejoramiento de la calidad educativa a través de la jornada única y uso del tiempo escolar”.</t>
  </si>
  <si>
    <t>1056-51</t>
  </si>
  <si>
    <t>Mejorar la calidad educativa y fortalecer las competencias básicas y de desarrollo humano en los estudiantes del Sistema Educativo Oficial, a través de la articulación administrativa, pedagógica, técnica, logística y financiera interinstitucional, que permita la apropiación de los saberes y competencias en  la formación en procesos artísticos de los niños, niñas y jóvenes, en el marco de la Jornada Única y Uso del Tiempo Escolar.</t>
  </si>
  <si>
    <t>1057-1</t>
  </si>
  <si>
    <t>Carlos Alberto Reverón Peña</t>
  </si>
  <si>
    <t>Subsecretaría de Calidad y Pertinencia</t>
  </si>
  <si>
    <t>Carol Iveth Mondragón Sierra</t>
  </si>
  <si>
    <t>Dirección de Ciencias, Tecnologías Y Medios Educativos</t>
  </si>
  <si>
    <t>Zulma Mireya Corredor Camargo</t>
  </si>
  <si>
    <t>3241000 ext. 2409</t>
  </si>
  <si>
    <t>zcorredor@educacionbogota.gov.co</t>
  </si>
  <si>
    <t>1057-2</t>
  </si>
  <si>
    <t xml:space="preserve">811115;811118;821415;821019
</t>
  </si>
  <si>
    <t>Posicionar la plataforma pedagógica Red Académica como un nodo articulador de la innovación pedagógica de la Instituciones Educativas Distritales, en el uso y apropiación de las TIC.</t>
  </si>
  <si>
    <t>1057-3</t>
  </si>
  <si>
    <t>Prestar servicios profesionales para la coordinación, seguimiento y desarrollo a los programas y estrategias para el posicionamiento y conceptualización del Portal Educativo Red Académica, desde la Secretaría de Educación del Distrito, en el marco del proyecto 1057 "Competencias para el ciudadano de hoy" y la Política Distrital de Calidad Educativa.</t>
  </si>
  <si>
    <t>1057-4</t>
  </si>
  <si>
    <t>Prestar servicios profesionales para la selección, elaboración y promoción de contenidos educativos para el posicionamiento del Portal Educativo Red Académica, en articulación con saber digital y segunda lengua a las estrategias de la Dirección de Ciencias Tecnologías y Medios Educativos y la Política Distrital de Calidad Educativa.</t>
  </si>
  <si>
    <t>1057-5</t>
  </si>
  <si>
    <t>81111504;81111501;81112216</t>
  </si>
  <si>
    <t>Prestar apoyo técnico en la operación y sostenimiento del portal educativo red académica y brindar soporte a los Colegios Oficiales del Distrito que usen los servicios asociados al portal, en desarrollo de las estrategias de apropiación de TIC de la Dirección de Ciencias, Tecnologías y Medios Educativos,  en el marco del proyecto 1057 "Competencias para el ciudadano de hoy" y la Política Distrital de Calidad Educativa.</t>
  </si>
  <si>
    <t>1057-6</t>
  </si>
  <si>
    <t xml:space="preserve">Prestar servicios profesionales para la coordinación, seguimiento y desarrollo a los programas y estrategias en el uso y apropiación de las TIC y los medios educativos, desde la Secretaría de Educación del Distrito, en el marco del proyecto 1057 "Competencias para el ciudadano de hoy" y la Política Distrital de Calidad Educativa. </t>
  </si>
  <si>
    <t>1057-7</t>
  </si>
  <si>
    <t xml:space="preserve">Prestar apoyo técnico en actividades de atención y acompañamiento a las IED, organización documental y bases de datos de los programas y procesos en el uso y apropiación de TIC y los medios educativos en el marco del proyecto 1057 "Competencias para el ciudadano de hoy" y la Política Distrital de Calidad Educativa. </t>
  </si>
  <si>
    <t>1057-8</t>
  </si>
  <si>
    <t>Prestar  servicios profesionales administrativos y financieros para el seguimiento de los procesos, tramites en el marco del proyecto 1057 "Competencias para el ciudadano de hoy" y la Política Distrital de Calidad Educativa</t>
  </si>
  <si>
    <t>1057-9</t>
  </si>
  <si>
    <t xml:space="preserve">Prestar servicios profesionales para la gestión jurídica de la Dirección de Ciencias, Tecnologías y Medios Educativos en articulación con las estrategias en el marco del proyecto 1057 "Competencias para el ciudadano de hoy" y la Política Distrital de Calidad Educativa. </t>
  </si>
  <si>
    <t>1057-10</t>
  </si>
  <si>
    <t>Prestar servicios profesionales para la gestión en los procesos administrativos y financieros, así como para el seguimiento presupuestal  al proyecto de inversión 1057 "Competencias para el ciudadano de hoy" en articulación con las estrategias de la Dirección de Ciencias Tecnologías y Medios Educativos y la Política Distrital de Calidad Educativa. .</t>
  </si>
  <si>
    <t>1057-11</t>
  </si>
  <si>
    <t>Prestar servicios profesionales para la coordinación, planeación, seguimiento y control de los procesos y proyectos relacionados con uso y apropiación de tecnologías de la información y las comunicaciones (TIC) y de los medios educativos  en articulación con las estrategias de la DCTME y la Política Distrital de Calidad Educativa.</t>
  </si>
  <si>
    <t>1057-12</t>
  </si>
  <si>
    <t>86101710;86141703</t>
  </si>
  <si>
    <t>Desarrollar conjuntamente las estrategias de fortalecimiento de la lectoescritura y la de fortalecimiento de las bibliotecas escolares, brindando procesos de acompañamiento a docentes y a funcionarios encargados de la biblioteca escolar, como parte de la implementación del Plan Distrital de Lectura y Escritura Leer es volar en la Secretaría de Educación Distrital.</t>
  </si>
  <si>
    <t>1057-13</t>
  </si>
  <si>
    <t>Contribuir a la realización y participación en las activiades culturales de la 32a. Edición de la feria internacional del libro de Bogotá</t>
  </si>
  <si>
    <t>1057-14</t>
  </si>
  <si>
    <t xml:space="preserve">Prestar servicios profesionales para la coordinación, seguimiento y desarrollo a los programas y estrategias del Plan Distrital de Lectura y Escritura Leer es Volar, desde la Secretaría de Educación del Distrito, en el marco del proyecto 1057 "Competencias para el ciudadano de hoy" y la Política Distrital de Calidad Educativa. </t>
  </si>
  <si>
    <t>1057-15</t>
  </si>
  <si>
    <t xml:space="preserve">Prestar servicios profesionales para la coordinación de los procesos pedagógicos y técnicos asociados a la estrategia de fortalecimiento de las bibliotecas escolares,  en el marco del proyecto 1057 "Competencias para el ciudadano de hoy" y la Política Distrital de Calidad Educativa. </t>
  </si>
  <si>
    <t>1057-16</t>
  </si>
  <si>
    <t xml:space="preserve">Prestar servicios profesionales para la coordinación de los procesos pedagógicos y técnicos asociados a la estrategia de fortalecimiento de la lectoescritura, en el marco del proyecto 1057 "Competencias para el ciudadano de hoy" y la Política Distrital de Calidad Educativa. </t>
  </si>
  <si>
    <t>1057-17</t>
  </si>
  <si>
    <t>Prestar servicios profesionales para acompañar a las instituciones educativas distritales que le sean asignadas en el proceso de fortalecimiento pedagógico, fortalecimiento de Lectoescritura y de Bibliotecas Escolares de acuerdo con las orientaciones de la Subsecretaria de Calidad y Pertinencia, así como articular con las distintas instancias para la implementación de las estrategias, particularmente en relación con el proyecto 1057 "Competencias para el Ciudadano de hoy"</t>
  </si>
  <si>
    <t>1057-18</t>
  </si>
  <si>
    <t>Prestar servicios profesionales para la coordinación, seguimiento y desarrollo a los programas y estrategias del Plan Distrital de Lectura y Escritura Leer es Volar en la realización de las activiades culturales de la 32a. Edición de la feria internacional del libro de Bogotá</t>
  </si>
  <si>
    <t>1057-19</t>
  </si>
  <si>
    <t>Fortalecer los programas de inglés de las Instituciones Educativas focalizadas a través de la consolidación curricular institucional de acuerdo con las políticas nacionales, la adaptación de las prácticas pedagógicas en el aula y la implementación de actividades extracurriculares a nivel institucional en el marco del Plan Distrital de Segunda Lengua de la Secretaría de Educación del Distrito de Bogotá</t>
  </si>
  <si>
    <t>1057-20</t>
  </si>
  <si>
    <t>Establecer una alianza estratégica entre los aliados para apoyar el fortalecimiento de las líneas de acción del Plan Distrital de Segunda Lengua en los colegios focalizados por la Secretaría de Educación del Distrito, con el acompañamiento en uso de medios educativos y transformación de los ambientes de aprendizaje.</t>
  </si>
  <si>
    <t>1057-21</t>
  </si>
  <si>
    <t>Establecer una Alianza Estratégica entre los aliados, con el fin de generar políticas, esfuerzos, voluntades y acciones de diversa índole para promover actividades educativas de beneficio mutuo, que fomenten la enseñanza de una segunda lengua en las Instituciones Educativas Distritales.</t>
  </si>
  <si>
    <t>1057-22</t>
  </si>
  <si>
    <t>Establecer acciones para apoyar el fortalecimiento de las competencias en una segunda lengua de los estudiantes de grado 11o. en los colegios focalizados por la Secretaría de Educación del Distrito.</t>
  </si>
  <si>
    <t>3241000 ext. 2410</t>
  </si>
  <si>
    <t>1057-23</t>
  </si>
  <si>
    <t xml:space="preserve">Prestar servicios profesionales para la coordinación, seguimiento y desarrollo a los programas y estrategias del Plan Distrital de segunda lengua, desde la Secretaría de Educación del Distrito, en el marco del proyecto 1057 "Competencias para el ciudadano de hoy" y la Política Distrital de Calidad Educativa. </t>
  </si>
  <si>
    <t>1057-24</t>
  </si>
  <si>
    <t xml:space="preserve">Prestar servicios profesionales para el desarrollo y seguimiento de acciones pedagógicas de los programas y estrategias del Plan Distrital de segunda lengua en el marco del proyecto 1057 "Competencias para el ciudadano de hoy" y la Política Distrital de Calidad Educativa. </t>
  </si>
  <si>
    <t>1057-25</t>
  </si>
  <si>
    <t>Prestar servicios profesionales en actividades de atención y acompañamiento a las IED, organización documental, bases de datos y procesos operativos en la estrategia del Plan Distrital de Segunda Lengua en el marco del proyecto 1057 "Competencias para el ciudadano de hoy" y la Política Distrital de Calidad Educativa</t>
  </si>
  <si>
    <t>1057-26</t>
  </si>
  <si>
    <t>1057-27</t>
  </si>
  <si>
    <t>1057-28</t>
  </si>
  <si>
    <t>Prestar servicios profesionales para la articulación e implementación de las estrategias de acompañamiento orientadas al fortalecimiento de las bibliotecas escolares del Distrito, en el marco del Plan Distrital de Lectura y Escritura Leer es volar, en la Secretaría de Educación, en el marco del proyecto 1057 "Competencias para el ciudadano de hoy" y la Política Distrital de Calidad Educativa</t>
  </si>
  <si>
    <t>1057-29</t>
  </si>
  <si>
    <t>1057-30</t>
  </si>
  <si>
    <t>1057-31</t>
  </si>
  <si>
    <t>1057-32</t>
  </si>
  <si>
    <t>1057-33</t>
  </si>
  <si>
    <t>Prestar servicios profesionales para la implementación de las estrategias de fortalecimiento de las bibliotecas escolares en las instituciones educactivas distritales asignados,  en el marco del Plan Distrital de Lectura y Escritura Leer es volar, en la Secretaría de Educaciòn, en el marco del proyecto 1057 "Competencias para el ciudadano de hoy" y la Política Distrital de Calidad Educativa</t>
  </si>
  <si>
    <t>1057-34</t>
  </si>
  <si>
    <t>1057-35</t>
  </si>
  <si>
    <t>1057-36</t>
  </si>
  <si>
    <t>1057-37</t>
  </si>
  <si>
    <t>1057-38</t>
  </si>
  <si>
    <t>1057-39</t>
  </si>
  <si>
    <t>1057-40</t>
  </si>
  <si>
    <t>1057-41</t>
  </si>
  <si>
    <t>1057-42</t>
  </si>
  <si>
    <t>1057-43</t>
  </si>
  <si>
    <t>1057-44</t>
  </si>
  <si>
    <t>1057-45</t>
  </si>
  <si>
    <t>1057-46</t>
  </si>
  <si>
    <t>1057-47</t>
  </si>
  <si>
    <t>1057-48</t>
  </si>
  <si>
    <t>1057-49</t>
  </si>
  <si>
    <t>1057-50</t>
  </si>
  <si>
    <t>1057-51</t>
  </si>
  <si>
    <t>1057-52</t>
  </si>
  <si>
    <t>1057-53</t>
  </si>
  <si>
    <t>1057-54</t>
  </si>
  <si>
    <t>1057-55</t>
  </si>
  <si>
    <t>1057-56</t>
  </si>
  <si>
    <t>1057-57</t>
  </si>
  <si>
    <t>1057-58</t>
  </si>
  <si>
    <t>1057-59</t>
  </si>
  <si>
    <t>1057-60</t>
  </si>
  <si>
    <t>1057-61</t>
  </si>
  <si>
    <t>1057-62</t>
  </si>
  <si>
    <t>1057-63</t>
  </si>
  <si>
    <t>1057-64</t>
  </si>
  <si>
    <t>1057-65</t>
  </si>
  <si>
    <t>1057-66</t>
  </si>
  <si>
    <t>1057-67</t>
  </si>
  <si>
    <t>1057-68</t>
  </si>
  <si>
    <t>1057-69</t>
  </si>
  <si>
    <t>1057-70</t>
  </si>
  <si>
    <t>1057-71</t>
  </si>
  <si>
    <t>1057-72</t>
  </si>
  <si>
    <t>1057-73</t>
  </si>
  <si>
    <t>1057-74</t>
  </si>
  <si>
    <t>1057-75</t>
  </si>
  <si>
    <t>1057-76</t>
  </si>
  <si>
    <t>1057-77</t>
  </si>
  <si>
    <t>1057-78</t>
  </si>
  <si>
    <t>1057-79</t>
  </si>
  <si>
    <t>1057-80</t>
  </si>
  <si>
    <t>1057-81</t>
  </si>
  <si>
    <t>1057-82</t>
  </si>
  <si>
    <t>1057-83</t>
  </si>
  <si>
    <t>1057-84</t>
  </si>
  <si>
    <t>1057-85</t>
  </si>
  <si>
    <t>1057-86</t>
  </si>
  <si>
    <t>1057-87</t>
  </si>
  <si>
    <t>1057-88</t>
  </si>
  <si>
    <t>1057-89</t>
  </si>
  <si>
    <t>1057-90</t>
  </si>
  <si>
    <t>1057-91</t>
  </si>
  <si>
    <t>1057-92</t>
  </si>
  <si>
    <t>1057-93</t>
  </si>
  <si>
    <t>1057-94</t>
  </si>
  <si>
    <t>1057-95</t>
  </si>
  <si>
    <t>1057-96</t>
  </si>
  <si>
    <t>1057-97</t>
  </si>
  <si>
    <t>1057-98</t>
  </si>
  <si>
    <t>1057-99</t>
  </si>
  <si>
    <t>1057-100</t>
  </si>
  <si>
    <t>1057-101</t>
  </si>
  <si>
    <t>1057-102</t>
  </si>
  <si>
    <t>1057-103</t>
  </si>
  <si>
    <t>1057-104</t>
  </si>
  <si>
    <t>1057-105</t>
  </si>
  <si>
    <t>1057-106</t>
  </si>
  <si>
    <t>1057-107</t>
  </si>
  <si>
    <t>1057-108</t>
  </si>
  <si>
    <t>1057-109</t>
  </si>
  <si>
    <t>1057-110</t>
  </si>
  <si>
    <t>1057-111</t>
  </si>
  <si>
    <t>1057-112</t>
  </si>
  <si>
    <t>1057-113</t>
  </si>
  <si>
    <t>1057-114</t>
  </si>
  <si>
    <t>1057-115</t>
  </si>
  <si>
    <t>1057-116</t>
  </si>
  <si>
    <t>1057-117</t>
  </si>
  <si>
    <t>1057-118</t>
  </si>
  <si>
    <t>1057-119</t>
  </si>
  <si>
    <t>1057-120</t>
  </si>
  <si>
    <t>1057-121</t>
  </si>
  <si>
    <t>1057-122</t>
  </si>
  <si>
    <t>1057-123</t>
  </si>
  <si>
    <t>1057-124</t>
  </si>
  <si>
    <t>1057-125</t>
  </si>
  <si>
    <t>1057-126</t>
  </si>
  <si>
    <t>1057-127</t>
  </si>
  <si>
    <t>1057-128</t>
  </si>
  <si>
    <t>1057-129</t>
  </si>
  <si>
    <t>1057-130</t>
  </si>
  <si>
    <t>1057-131</t>
  </si>
  <si>
    <t>1057-132</t>
  </si>
  <si>
    <t>1057-133</t>
  </si>
  <si>
    <t>1057-134</t>
  </si>
  <si>
    <t>1057-135</t>
  </si>
  <si>
    <t>1057-136</t>
  </si>
  <si>
    <t>1057-137</t>
  </si>
  <si>
    <t>1057-138</t>
  </si>
  <si>
    <t>1057-139</t>
  </si>
  <si>
    <t>1057-140</t>
  </si>
  <si>
    <t>1057-141</t>
  </si>
  <si>
    <t>1057-142</t>
  </si>
  <si>
    <t>1057-143</t>
  </si>
  <si>
    <t>Prestar servicios profesionales para el desarrollo y seguimiento de acciones pedagógicas de los programas de la estrategia móvil bibliobús con los proyectos de la Subsecretaría de Calidad y Pertinencia, de la Secretaría de Educación Distrital en el marco del proyecto 1057 "Competencias para el ciudadano de hoy" y la Política Distrital de Calidad Educativa.</t>
  </si>
  <si>
    <t>1057-144</t>
  </si>
  <si>
    <t>1057-145</t>
  </si>
  <si>
    <t xml:space="preserve">Prestar servicios profesionales para el desarrollo y articulación de la estrategia de biblioteca público escolar en los colegios distritales asignados,  relacionadas en el marco de las estrategias del Plan Distrital de Lectura y Escritura Leer es volar, en la Secretaría de Educación,  en el marco del proyecto 1057 "Competencias para el ciudadano de hoy" y la Política Distrital de Calidad Educativa. </t>
  </si>
  <si>
    <t>1057-146</t>
  </si>
  <si>
    <t>1057-147</t>
  </si>
  <si>
    <t xml:space="preserve">Prestar servicios de apoyo técnico para el desarrollo y articulaciòn de la estrategia de biblioteca público escolar en las insticiones educativas distritales asignadas, en el marco de las estrategias del Plan Distrital de Lectura y Escritura Leer es volar, desarrollaldas desde la Secretaría de Educación, en el marco del proyecto 1057 "Competencias para el ciudadano de hoy" y la Política Distrital de Calidad Educativa. </t>
  </si>
  <si>
    <t>1058-1</t>
  </si>
  <si>
    <t xml:space="preserve">861018; 861017; 861217; 861320; 861215; 861415; 931416; 931415; 931421 
</t>
  </si>
  <si>
    <t>Contribuir al proceso formación en liderazgo educativo para el mejoramiento de la gestión territorial de la educación de los directores locales de educación.</t>
  </si>
  <si>
    <t>Jorge Enrique Celis Giraldo</t>
  </si>
  <si>
    <t>Subsecretaría de Integración</t>
  </si>
  <si>
    <t>Jenny Milena Pinzón Farfán</t>
  </si>
  <si>
    <t>jpinzonf@educacionbogota.gov.co</t>
  </si>
  <si>
    <t>1058-2</t>
  </si>
  <si>
    <t xml:space="preserve">82101600; 82101800; 83121700; 83121701; 83121702; 83121703: 82101901; 82101902; 82101903; 82101904; 82101905
</t>
  </si>
  <si>
    <t>Prestar los servicios de planeación, ordenación, compra de espacios y seguimiento a la ejecución de campañas de divulgación en medios de comunicación de carácter masivos, directos y alternativos, definidos en el marco de la estrategia de comunicación de la Secretaría de Educación del Distrito, con el fin de posicionar entre la ciudadanía los procesos, planes, programas y proyectos asociados a la política educativa de la ciudad.</t>
  </si>
  <si>
    <t>1058-3</t>
  </si>
  <si>
    <t>82121801; 82121802; 82121901; 82121902; 82121903; 82121904; 82121907; 82121908; 82121500; 80141601; 80141627</t>
  </si>
  <si>
    <t>Producir y desarrollar las piezas de comunicación y las publicaciones necesarias para el desarrollo de la estrategia de comunicación que la Secretaría de Educación del Distrito implementa para la promoción y posicionamiento de los procesos, planes, programas y proyectos asociados a la política educativa de la ciudad.</t>
  </si>
  <si>
    <t>1058-4</t>
  </si>
  <si>
    <t>82111901; 82111902; 82111903; 82111904</t>
  </si>
  <si>
    <t>Prestar el servicio de monitoreo de medios de comunicación local, nacional, regional, social y/o comunitario que registren, divulguen o promocionen información relacionada con el sector educativo en soporte impreso, audiovisual, radial y digital.</t>
  </si>
  <si>
    <t>1058-5</t>
  </si>
  <si>
    <t>82101600; 82101601; 82101602; 82101605; 82101605; 82101802</t>
  </si>
  <si>
    <t>Prestar servicios de preproducción, producción, realización, promoción, emisión y streaming de productos audiovisuales, transmediales necesarios para el desarrollo de la estrategia de comunicación que implementa la Secretaría de Educación del Distrito con miras a la promoción y posicionamiento de los procesos, planes, programas y proyectos asociados a la política educativa de la ciudad.</t>
  </si>
  <si>
    <t>1058-6</t>
  </si>
  <si>
    <t>851015; 851116; 851216; 851221; 861215; 861218; 861116; 861017; 861016; 861217; 931416; 931415; 931421</t>
  </si>
  <si>
    <t>Implementar un programa en instituciones educativas distritales que contribuya a la prevención temprana del consumo de alcohol como sustancia precursora de adicciones y de conductas de riesgo asociadas e incida en el mejoramiento del clima escolar, la convivencia y los entornos escolares de la ciudad; así como en el fortalecimiento de las escuelas de padres y familia.</t>
  </si>
  <si>
    <t>1058-7</t>
  </si>
  <si>
    <t>861215; 931415; 931416; 851015; 851116; 851216; 851221; 861217; 861218; 861116; 861016; 861017; 931421</t>
  </si>
  <si>
    <t xml:space="preserve">Implementar un programa que, a través de la práctica del fútbol desarrolle y fortalezca en los niños, niñas y adolescentes participantes, competencias socio-emocionales, físicas, cognitivas y ciudadanas que contribuyan en su proceso de formación integral, en el marco del componente de mejoramiento de entornos escolares </t>
  </si>
  <si>
    <t>1058-8</t>
  </si>
  <si>
    <t>Prestar servicios profesionales a la Dirección General de Educación y Colegios Distritales  en la programación, ejecución y control de las estrategias asociadas al proceso de fortalecimiento de las capacidades de los Directores Locales de Educación y Directivos Docentes, en el marco del proyecto de inversión 1058 "Participación Ciudadana para el Reencuentro, la Reconciliación y la Paz".</t>
  </si>
  <si>
    <t>1058-9</t>
  </si>
  <si>
    <t>Prestar servicios profesionales a la Dirección General de Educación y Colegios Distritales en el desarrollo de estrategias para el fortalecimiento de las capacidades de los Directores Locales de Educación y Directivos Docentes, realizando acompañamiento en el mejoramiento de su gestión, en el marco del proyecto de inversión 1058 "Participación Ciudadana para el Reencuentro, la Reconciliación y la Paz".</t>
  </si>
  <si>
    <t>1058-10</t>
  </si>
  <si>
    <t>Prestar servicios profesionales para apoyar a la Dirección General de Educación y Colegios Distritales en la planeación, ejecución y seguimiento de la implementación de los programas formación en liderazgo educativo para el fortalecimiento de las capacidades de los Directivos Docentes en el marco de la ejecución del proyecto de inversion 1058 "Participación ciudadana para el reencuentro, la reconciliación y la paz".</t>
  </si>
  <si>
    <t>1058-11</t>
  </si>
  <si>
    <t>Prestar servicios profesionales para apoyar a la Dirección General de Educación y Colegios Distritales en actividades administrativas y de articulación para el fortalecimiento de las capacidades de los Directores Locales de Educación y Directivos Docentes en el marco de la ejecución del proyecto de inversión 1058 "Participación ciudadana para el reencuentro, la reconciliación y la paz".</t>
  </si>
  <si>
    <t>1058-12</t>
  </si>
  <si>
    <t>Prestar servicios profesionales como abogado para apoyar a la Dirección General de Educación y Colegios Distritales y a las Direcciones Locales de Educación en los aspectos jurídicos y legales de los procesos del nivel central y local en el marco de las estrategias para el fortalecimiento de las capacidades de los DILES y Directivos Docentes.</t>
  </si>
  <si>
    <t>1058-13</t>
  </si>
  <si>
    <t>Prestar servicios profesionales para apoyar a la Dirección General de Educación y Colegios Distritales en la implementación de estrategias que fortalezcan las capacidades de liderazgo y la optimización de los resultados de la gestión de los directivos docentes, a partir del reconocimiento de su contexto.</t>
  </si>
  <si>
    <t>1058-14</t>
  </si>
  <si>
    <t>Prestar servicios profesionales para apoyar a la Dirección General de Educación y Colegios Distritales y a las Direcciones Locales de Educación en el desarrollo de actividades administrativas en el marco del Fortalecimiento de las capacidades de los DILES y Directivos Docentes, en la localidad que le sea asignada.</t>
  </si>
  <si>
    <t>1058-15</t>
  </si>
  <si>
    <t>1058-16</t>
  </si>
  <si>
    <t>1058-17</t>
  </si>
  <si>
    <t>1058-18</t>
  </si>
  <si>
    <t>1058-19</t>
  </si>
  <si>
    <t>1058-20</t>
  </si>
  <si>
    <t>1058-21</t>
  </si>
  <si>
    <t>1058-22</t>
  </si>
  <si>
    <t>1058-23</t>
  </si>
  <si>
    <t>1058-24</t>
  </si>
  <si>
    <t>1058-25</t>
  </si>
  <si>
    <t>1058-26</t>
  </si>
  <si>
    <t>1058-27</t>
  </si>
  <si>
    <t>1058-28</t>
  </si>
  <si>
    <t>1058-29</t>
  </si>
  <si>
    <t>1058-30</t>
  </si>
  <si>
    <t>1058-31</t>
  </si>
  <si>
    <t>1058-32</t>
  </si>
  <si>
    <t>1058-33</t>
  </si>
  <si>
    <t>1058-34</t>
  </si>
  <si>
    <t>1058-35</t>
  </si>
  <si>
    <t>Prestar servicios profesionales especializados a la Subsecretaría de Integración Interinstitucional para apoyar  en la programación, ejecución y control de las estrategias asociadas a la consolidación del Observatorio de Convivencia Escolar y del Sistema Distrital de Convivencia Escolar, en el marco del proyecto de inversión 1058 "Participación Ciudadana para el Reencuentro, la Reconciliación y la Paz".</t>
  </si>
  <si>
    <t>1058-36</t>
  </si>
  <si>
    <t>Prestar servicios profesionales a la Dirección General de Educación y de Colegios Distritales para apoyar la documentación de resultados y beneficios de las estrategias realizadas en el marco del proyecto de inversión 1058 "Participación Ciudadana para el Reencuentro, la Reconciliación y la Paz".</t>
  </si>
  <si>
    <t>1058-37</t>
  </si>
  <si>
    <t>Prestar servicios profesionales a la Dirección General de Educación y de Colegios Distritales para apoyar el desarrollo de las actividades orientadas a la consolidacion del Observatorio de Convivencia Escolar en el marco del proyecto de inversión 1058 "Participación Ciudadana para el Reencuentro, la Reconciliación y la Paz".</t>
  </si>
  <si>
    <t>1058-38</t>
  </si>
  <si>
    <t>Prestar servicios profesionales a la Dirección General de Educación y de Colegios Distritales en el analisis y generación de reportes estadísticos en el marco de la consolidacion del Observatorio de Convivencia Escolar.</t>
  </si>
  <si>
    <t>1058-39</t>
  </si>
  <si>
    <t>Prestar servicios profesionales a la Dirección General de Educación y Colegios Distritales para apoyar las actividades de gestión y análisis de la información de los casos reportados en el Sistema de alertas, en aras de apoyar el proceso de consolidación del Observatorio de Convivencia Escolar.</t>
  </si>
  <si>
    <t>1058-40</t>
  </si>
  <si>
    <t>Prestar  servicios profesionales a la Dirección General de Educación y de Colegios Distritales para la administración del Sistema de Alertas, generando reportes de la información registrada en el mismo en aras de apoyar el proceso de consolidación del Observatorio de Convivencia Escolar.</t>
  </si>
  <si>
    <t>1058-41</t>
  </si>
  <si>
    <t>Prestar servicios profesionales a la Dirección General de Educación y de Colegios Distritales apoyando el acompañamiento de las rutas y protocolos, así como el seguimiento de los casos reportados en el  Sistema de Alertas con los integrantes de la comunidad educativa y entidades involucradas, en aras de apoyar el proceso de consolidación del Observatorio de Convivencia Escolar.</t>
  </si>
  <si>
    <t>1058-42</t>
  </si>
  <si>
    <t>Prestar servicios profesionales a la Dirección General de Educación y de Colegios Distritales como ingeniero de soporte para la actualización e implementación de las soluciones necesarias para el adecuado funcionamiento del Sistema de Alertas, en aras de apoyar el proceso de consolidación del Observatorio de Convivencia Escolar.</t>
  </si>
  <si>
    <t>1058-43</t>
  </si>
  <si>
    <t>Prestar servicios profesionales especializados para apoyar la planeación, desarrollo y seguimiento de las estrategias que se adelanten en el componente de Mejoramiento de los Entornos Escolares, en el marco del proyecto de inversión 1058 "Participación Ciudadana para el Reencuentro, la Reconciliación y la Paz".</t>
  </si>
  <si>
    <t>1058-44</t>
  </si>
  <si>
    <t>Prestar servicios profesionales para apoyar el desarrollo de las estrategias que se adelanten en el marco del componente de Mejoramiento de los Entornos Escolares, con énfasis en la gestion de la estrategia de fortalecimiento de las competencias socio-emocionales y ciudadanas</t>
  </si>
  <si>
    <t>1058-45</t>
  </si>
  <si>
    <t>Prestar servicios profesionales para apoyar el desarrollo de las estrategias que se adelanten en el marco del componente de Entornos Escolares, con especial énfasis en la estrategia de prevención del consumo de sustancias psicoactivas.</t>
  </si>
  <si>
    <t>1058-46</t>
  </si>
  <si>
    <t xml:space="preserve">Prestar servicios profesionales para apoyar el desarrollo de las estrategias que se adelanten en el marco del componente de Entornos Escolares, en especial las estrategias intersectoriales con las Entidades del Orden Distrital y Nacional. </t>
  </si>
  <si>
    <t>1058-47</t>
  </si>
  <si>
    <t xml:space="preserve">Prestar servicios profesionales para apoyar el desarrollo de las estrategias que se adelanten en el marco del componente de Mejoramiento de los Entornos Escolares y especialmente en la estrategia intersectorial de seguridad y vigilancia. </t>
  </si>
  <si>
    <t>1058-48</t>
  </si>
  <si>
    <t>Prestar servicios profesionales para apoyar gestión de la estrategia intersectorial e interinstitucional en el marco del componente Mejoramiento de Entornos Escolares, así como en las articulación con otras estrategias de la apuesta desde el Proyecto 1058 "Participación Ciudadana para el Reencuentro, la Reconciliación y la Paz".</t>
  </si>
  <si>
    <t>1058-49</t>
  </si>
  <si>
    <t xml:space="preserve">Prestar servicios profesionales para el apoyo en las actividades de gestión administrativa del componente de Mejoramiento de Entornos Escolares del Proyecto 1058 "Participación Ciudadana para el Reencuentro, la Reconciliación y la Paz". </t>
  </si>
  <si>
    <t>1058-50</t>
  </si>
  <si>
    <t>para apoyar el desarrollo de las estrategias que se adelanten en el marco del componente de Mejoramiento de los Entornos Escolares, con énfasis en la consolidación de los resultados de las mismas.</t>
  </si>
  <si>
    <t>1058-51</t>
  </si>
  <si>
    <t>Prestar servicios profesionales a la Dirección de Participación y Relaciones Interinstitucionales para la programación, desarrollo y control de estrategias para el fortalecimiento de la convivencia escolar, con énfasis en los planes de convivencia y la implementación de la cátedra de paz con enfoque de cultura ciudadana, en el marco del proyecto de inversión 1058 "Participación Ciudadana para el Reencuentro, la Reconciliación y la Paz".</t>
  </si>
  <si>
    <t>1058-52</t>
  </si>
  <si>
    <t>Prestar servicios profesionales a la Dirección de Participación y Relaciones Interinstitucionales para la programación, desarrollo y control de estrategias para la implementación de la cátedra de paz con enfoque de cultura ciudadana, educación en derechos humanos y la ruta metodológica para el fortalecimiento de las competencias socio emocionales para la convivencia, en el marco del proyecto de inversión 1058 "Participación Ciudadana para el Reencuentro, la Reconciliación y la Paz".</t>
  </si>
  <si>
    <t>1058-53</t>
  </si>
  <si>
    <t>Prestar servicios profesionales a la Dirección de Participación y Relaciones Interinstitucionales  para la programación, desarrollo y control de estrategias para el fortalecimiento de los planes de convivencia, así como a la actualización, difusión y aplicación de las rutas de atención integral, en el marco del proyecto de inversión 1058 "Participación Ciudadana para el Reencuentro, la Reconciliación y la Paz".</t>
  </si>
  <si>
    <t>1058-54</t>
  </si>
  <si>
    <t>Prestar servicios profesionales a la Dirección de Participación y de Relaciones Interinstitucionales para apoyar en campo el desarrollo y seguimiento de las acciones orientadas al fortalecimiento de la convivencia escolar, en las Instituciones educativas que le sean asignadas, con énfasis en los planes de convivencia y la implementación de la cátedra de paz con enfoque de cultura ciudadana.</t>
  </si>
  <si>
    <t>1058-55</t>
  </si>
  <si>
    <t>1058-56</t>
  </si>
  <si>
    <t>1058-57</t>
  </si>
  <si>
    <t>Prestar servicios profesionales a la Dirección de Participación y Relaciones Interinstitucionales para apoyar la ejecución, coordinación, articulación y seguimiento de las acciones desarrolladas como parte de la implementación de las intervenciones diseñadas desde el Observatorio de Convivencia Escolar, en el marco del proyecto de inversión 1058 "Participación Ciudadana para el Reencuentro, la Reconciliación y la Paz</t>
  </si>
  <si>
    <t>1058-58</t>
  </si>
  <si>
    <t>1058-59</t>
  </si>
  <si>
    <t>1058-60</t>
  </si>
  <si>
    <t>Prestar servicios profesionales a la Dirección de Participación y de Relaciones Interinstitucionales para apoyar en campo el desarrollo y seguimiento de las acciones orientadas al fortalecimiento de la convivencia escolar, clima escolar y entornos escolares en las Instituciones educativas que le sean asignadas, con énfasis en los planes de convivencia y la implementación de la cátedra de paz con enfoque de cultura ciudadana, en el marco del proyecto de inversión 1058 "Participación Ciudadana para el Reencuentro, la Reconciliación y la Paz".</t>
  </si>
  <si>
    <t>1058-61</t>
  </si>
  <si>
    <t>Prestar servicios profesionales especializados a la Subsecretaría de Integración Interinstitucional para apoyar la programación, desarrollo, coordinación y articulación de las acciones del proyecto de inversión 1058 "Participación Ciudadana para el Reencuentro, la Reconciliación y la Paz".</t>
  </si>
  <si>
    <t>1058-62</t>
  </si>
  <si>
    <t>Prestar servicios profesionales a la Subsecretaría de Integración Interinstitucional para apoyar la programación, desarrollo y control de las metas físicas y financieras en cada uno de los componentes del Proyecto 1058 "Participación Ciudadana para el Reencuentro, la Reconciliación y la Paz", con énfasis en el fortalecimiento de los planes de convivencia y la implementación de la Cátedra de Paz.</t>
  </si>
  <si>
    <t>1058-63</t>
  </si>
  <si>
    <t>Prestar servicios profesionales a la Subsecretaría de Integración Interinstitucional para apoyar actividades de caracter administrativos del Proyecto 1058 "Participación Ciudadana para el Reencuentro, la Reconciliación y la Paz", con énfasis en el fortalecimiento de los planes de convivencia y la implementación de la Cátedra de Paz.</t>
  </si>
  <si>
    <t>1058-64</t>
  </si>
  <si>
    <t>Prestar servicios profesionales a la Subsecretaría de Integración Interinstitucional para apoyar la formulación del proceso de articulación interinstitucional, en el marco del Proyecto 1058 "Participación Ciudadana para el Reencuentro, la Reconciliación y la Paz",  en especial las relacionadas con el proceso de tesorería, con énfasis en el fortalecimiento de los planes de convivencia y la implementación de la Cátedra de paz</t>
  </si>
  <si>
    <t>1058-65</t>
  </si>
  <si>
    <t>Prestar servicios profesionales a la Subsecretaría de Integración Interinstitucional para apoyar la planeación, ejecución y seguimiento de las actividades administrativas y financieras requeridas en el marco del Proyecto 1058 "Participación Ciudadana para el Reencuentro, la Reconciliación y la Paz",  en especial las relacionadas con el proceso de tesorería, con énfasis en el fortalecimiento de los planes de convivencia y la implementación de la Cátedra de paz</t>
  </si>
  <si>
    <t>1058-66</t>
  </si>
  <si>
    <t>Prestar servicios profesionales a la Subsecretaría de Integración Interinstitucional para apoyar desde lo financiero y contable, la ejecución, supervisión y liquidación de contratos y convenios y demás actividades requeridas en el marco de la gestión del Proyecto 1058 "Participación Ciudadana para el Reencuentro, la Reconciliación y la Paz", con énfasis en el fortalecimiento de los planes de convivencia y la implementación de la Cátedra de Paz.</t>
  </si>
  <si>
    <t>1058-67</t>
  </si>
  <si>
    <t>Prestar servicios profesionales especializados a la Subsecretaría de Integración Interinstitucional para apoyar jurídicamente en el ámbito legal y contractual las actividades relacionadas con la gestión y el desarrollo del proyecto 1058 Participación ciudadana para el reecuentro, la reconciliación y la paz, con énfasis en el fortalecimiento de los planes de convivencia y la implementación de la Cátedra de Paz.</t>
  </si>
  <si>
    <t>1058-68</t>
  </si>
  <si>
    <t>Prestar servicios profesionales como abogado a la Subsecretaría de Integración Interinstitucional para apoyar las actividades contractuales y acciones jurídicas requeridas en el marco del proyecto de inversión 1058 "Participación Ciudadana para el Reencuentro, la Reconciliación y la Paz", con énfasis en el fortalecimiento de los planes de convivencia y la implementación de la Cátedra de Paz.</t>
  </si>
  <si>
    <t>1058-69</t>
  </si>
  <si>
    <t xml:space="preserve">Prestar servicios profesionales a la para apoyar el trámite y seguimiento en materia jurídica a las etapas pre contractual, contractual y postcontractual de las contrataciones a su cargo en el marco del proyecto 1058 Participación ciudadana para el reencuentro, la reconciliación y la paz, así como en las demás actividades de apoyo jurídico que sean requeridas en cuanto a la gestión con la comunidad educativa. </t>
  </si>
  <si>
    <t>1058-70</t>
  </si>
  <si>
    <t>Prestar servicios profesionales a la Dirección de Participación y Relaciones Interinstitucionales para apoyar en la ejecución y seguimiento a la gestión administrativa y documental relacionada con las estrategias adelantadas por la dirección y en especial en lo referente al fortalecimiento de los planes de convivencia, la educación en derechos humanos y la implementación de la cátedra de paz con enfoque de cultura ciudadana.</t>
  </si>
  <si>
    <t>1058-71</t>
  </si>
  <si>
    <t>Prestar servicios profesionales a la Dirección de Participación y Relaciones Interinstitucionales para apoyar en la ejecución, articulación y seguimiento a la gestión administrativa y documental relacionada con las estrategias adelantadas por la dirección y en especial lo referente al fortalecimiento de los planes de convivencia, la educación en derechos humanos y la implementación de la cátedra de paz con enfoque de cultura ciudadana.</t>
  </si>
  <si>
    <t>1058-72</t>
  </si>
  <si>
    <t>Prestar servicios profesionales a la Dirección de Participación y Relaciones Interinstitucionales para apoyar en la ejecución, monitoreo y seguimiento a la gestión de la dirección, en lo referente a bases de datos y actividades documentales, con énfasis en el fortalecimiento de los planes de convivencia, la educación en derechos humanos y la implementación de la cátedra de paz con enfoque de cultura ciudadana.</t>
  </si>
  <si>
    <t>1058-73</t>
  </si>
  <si>
    <t xml:space="preserve">Prestar servicios profesionales a la Dirección de Participación y Relaciones Interinstitucionales para la programación, desarrollo y control de las acciones orientadas al fortalecimiento de la gestión con la comunidad educativa. </t>
  </si>
  <si>
    <t>1058-74</t>
  </si>
  <si>
    <t>Prestar servicios profesionales a la Dirección de Participación y de Relaciones Interinstitucionales para apoyar la programación, desarrollo, control y articulación en las acciones orientadas al desarrollo y fortalecimiento de las diferentes espacios de la comunidad educativa, en el marco del proyecto de inversión 1058 "Participación Ciudadana para el Reencuentro, la Reconciliación y la Paz".</t>
  </si>
  <si>
    <t>1058-75</t>
  </si>
  <si>
    <t>Prestar servicios profesionales a la Dirección de Participación y Relaciones Interinstitucionales para apoyar la programación, ejecución y seguimiento de los espacios de participación con la comunidad que le sean asignadas y demás actividades requeridas en el marco de la gestión con la comunidad educativa.</t>
  </si>
  <si>
    <t>1058-76</t>
  </si>
  <si>
    <t>1058-77</t>
  </si>
  <si>
    <t>1058-78</t>
  </si>
  <si>
    <t>Prestar servicios profesionales a la Dirección de Participación y Relaciones Interinstitucionales para apoyar el desarrollo, seguimiento y documentación de los procesos locales y distritales de participación, con las instancias que le sean asignadas, y demás actividades requeridas en el marco de la gestión con la comunidad educativa.</t>
  </si>
  <si>
    <t>1058-79</t>
  </si>
  <si>
    <t>Prestar servicios profesionales a la Dirección de Participación y de Relaciones Interinstitucionales para apoyar la programación, ejecución y documentación de la implementación del modelo de Simulación de las Naciones Unidas (SIMONU), en el marco de la gestión con la comunidad educativa.</t>
  </si>
  <si>
    <t>1058-80</t>
  </si>
  <si>
    <t>Prestar servicios profesionales a la Dirección de Participación y de Relaciones Interinstitucionales para apoyar la programación, ejecución, seguimiento y divulgación de la estrategia en las localidades e instituciones educativas participantes, en la implementación del modelo de Simulación de las Naciones Unidas (SIMONU), en el marco de la gestión con la comunidad educativa.</t>
  </si>
  <si>
    <t>1058-81</t>
  </si>
  <si>
    <t>Prestar servicios profesionales a la Dirección de Participación y de Relaciones Interinstitucionales para apoyar la respuesta de los requerimientos de información provenientes de las diferentes entidades, comunidad educativa y sociedad en general,  realizando la consecución, de información, consolidación, articulación, seguimiento y control de las respuestas de los temas temas a cargo de la Subsecretaría de Integración Interinstitucional.</t>
  </si>
  <si>
    <t>1058-82</t>
  </si>
  <si>
    <t>Prestar servicios profesionales a la Dirección de Relaciones con el Sector Educativo Privado en la planeación, coordinación, articulación, ejecución y seguimiento de las acciones orientadas al fortalecimiento de la gestión con el sector educativo privado, que propendan por el mejoramiento de la gestión con la comunidad educativa</t>
  </si>
  <si>
    <t>1058-83</t>
  </si>
  <si>
    <t>Prestar servicios profesionales a la Dirección de Relaciones con el Sector Educativo Privado en las actividades referidas al Plan Maestro de Equipamientos Educativos que sean de responsabilidad de la Dirección, como parte de las acciones del componente de gestión con la comunidad del proyecto 1058 Participación ciudadana para el reencuentro, la reconciliación y la paz .</t>
  </si>
  <si>
    <t>1058-84</t>
  </si>
  <si>
    <t>Prestar serviciosprofesionales a la Dirección de Relaciones con el Sector Educativo Privado para brindar acompañamiento desde lo pedagógico en las acciones para el fortalecimiento institucional del sector educativo del componente de gestión con la comunidad del proyecto 1058 Participación ciudadana para el reencuentro, la reconciliación y la paz .</t>
  </si>
  <si>
    <t>1058-85</t>
  </si>
  <si>
    <t>Prestar servicios profesionales a la Dirección de Participación y de Relaciones Interinstitucionales para apoyar en campo el desarrollo y seguimiento de las acciones orientadas al fortalecimiento de la convivencia escolar, en las Instituciones educativas que le sean asignadas, con énfasis en la implementación de la alianza familia escuela y acompañamiento de las escuelas de padres y familia.</t>
  </si>
  <si>
    <t>1058-86</t>
  </si>
  <si>
    <t>1058-87</t>
  </si>
  <si>
    <t>1071-1</t>
  </si>
  <si>
    <t>01005 Suministar servicio de vigilancia privada para  todas las sedes de los establecimientos educativos (predios nuevos y cerrados, arrendamientos y convenios) la interventoría, supervisión, seguimiento, control del servicio y adiciones requeridas</t>
  </si>
  <si>
    <t>92121701;92121702;92121502;92121504;92121503</t>
  </si>
  <si>
    <t>PRESTACIÓN INTEGRAL DEL SERVICIO DE VIGILANCIA Y SEGURIDAD PRIVADA PARA LAS SEDES EDUCATIVAS Y ÁREAS ADMINISTRATIVAS DE LA SECRETARÍA DE EDUCACIÓN DEL DISTRITO.</t>
  </si>
  <si>
    <t>Subsecretaría de Gestión Institucional</t>
  </si>
  <si>
    <t xml:space="preserve">Dirección  de Servicios Administrativos </t>
  </si>
  <si>
    <t xml:space="preserve">JOHANNA AYDE SALGADO </t>
  </si>
  <si>
    <t>jsalgado@educacionbogota.gov.co</t>
  </si>
  <si>
    <t>1071-2</t>
  </si>
  <si>
    <t>REALIZAR LA INTERVENTORÍA TÉCNICA, ADMINISTRATIVA, FINANCIERA, OPERATIVA  Y CONTABLE A LOS CONTRATOS DE PRESTACIÓN DE SERVICIOS  DE VIGILANCIA Y SEGURIDAD PRIVADA DE LA SECRETARÍA DE EDUCACIÓN DEL DISTRITO.</t>
  </si>
  <si>
    <t>1071-3</t>
  </si>
  <si>
    <t>PRESTACIÓN DEL SERVICIO INTEGRAL DE ASEO Y CAFETERÍA PARA LAS SEDES EDUCATIVAS DEL DISTRITO, PARA LAS ÁREAS ADMINISTRATIVAS Y LA SEDE CENTRAL DE LA SECRETARÍA DE EDUCACIÓN DEL DISTRITO.</t>
  </si>
  <si>
    <t>1071-4</t>
  </si>
  <si>
    <t>INTERVENTORÍA TÉCNICA, ADMINISTRATIVA, JURÍDICA Y FINANCIERA A LOS CONTRATOS DE PRESTACIÓN DEL SERVICIO INTEGRAL DE ASEO Y CAFETERÍA PARA LAS SEDES EDUCATIVAS DEL DISTRITO, PARA LAS ÁREAS ADMINISTRATIVAS Y LA SEDE CENTRAL DE LA SECRETARÍA DE EDUCACIÓN DEL DISTRITO, QUE SE ENCUENTREN VIGENTES.</t>
  </si>
  <si>
    <t>1071-5</t>
  </si>
  <si>
    <t>SUMINISTRAR AGUA POTABLE A TRAVÉS DE CARROTANQUES PARA LAS INSTITUCIONES EDUCATIVAS DISTRITALES (I.E.D.) DE LA SECRETARÍA DE EDUCACIÓN DEL DISTRITO QUE ASÍ LO REQUIERAN.</t>
  </si>
  <si>
    <t>1071-6</t>
  </si>
  <si>
    <t>CONTRATAR LOS SERVICIOS DE AVALUÓ COMERCIAL DE LOS BIENES INMUEBLES Y/O ESPACIOS QUE REQUIERA LA SECRETARÍA DE EDUCACIÓN DEL DISTRITO, PARA OBTENER LA VALORACIÓN DE LOS CÁNONES DE ARRENDAMIENTO.</t>
  </si>
  <si>
    <t>1071-7</t>
  </si>
  <si>
    <t>ARRENDAMIENTO DE LOS PREDIOS IDENTIFICADOS CON LAS DIRECCIONES CALLE 65 J SUR 77 K-17, CALLE 65 J SUR 77 K-13, CARRERA 77 K 65 J-07 SUR Y CARRERA 77 K 65 J-11 SUR DE LA LOCALIDAD DE BOSA, DE LA CIUDAD DE BOGOTÁ D.C., PARA EL FUNCIONAMIENTO DE UNA SEDE EDUCATIVA DE LA SECRETARÍA DE EDUCACIÓN DEL DISTRITO.</t>
  </si>
  <si>
    <t>1071-8</t>
  </si>
  <si>
    <t>ARRENDAMIENTO DEL PREDIO IDENTIFICADO CON LA DIRECCIÓN CALLE 63 SUR N° 80H - 35, DE LA LOCALIDAD DE BOSA, DE LA CIUDAD DE BOGOTÁ D.C., PARA EL FUNCIONAMIENTO DE UNA SEDE EDUCATIVA DE LA SECRETARÍA DE EDUCACIÓN DEL DISTRITO</t>
  </si>
  <si>
    <t>1071-9</t>
  </si>
  <si>
    <t>ARRENDAMIENTO DEL PREDIO IDENTIFICADO CON LA DIRECCIÓN CALLE 49 NO. 22-17, DE LA LOCALIDAD DE TEUSAQUILLO, DE LA CIUDAD DE BOGOTÁ D.C. PARA EL FUNCIONAMIENTO DE UNA SEDE EDUCATIVA DE LA SECRETARÍA DE EDUCACIÓN DEL DISTRITO</t>
  </si>
  <si>
    <t>1071-10</t>
  </si>
  <si>
    <t>ARRENDAMIENTO DEL PREDIO IDENTIFICADO CON LA DIRECCIÓN CALLE 18 SUR Nº 29B- 35 DE LA LOCALIDAD DE ANTONIO NARIÑO , DE LA CIUDAD DE BOGOTÁ D.C., PARA EL FUNCIONAMIENTO DE UN JARDÍN INFANTIL DE LA SECRETARÍA DE EDUCACIÓN DEL DISTRITO.</t>
  </si>
  <si>
    <t>1071-11</t>
  </si>
  <si>
    <t>ARRENDAMIENTO DEL PREDIO IDENTIFICADO CON LA DIRECCIÓN CALLE 25 SUR NO. 70 B 34 DE LA LOCALIDAD DE KENNEDY, DE LA CIUDAD DE BOGOTÁ D.C, PARA EL FUNCIONAMIENTO DE UNA SEDE EDUCATIVA DE LA SECRETARÍA DE EDUCACIÓN DEL DISTRITO.</t>
  </si>
  <si>
    <t>1071-12</t>
  </si>
  <si>
    <t>ARRENDAMIENTO DEL PREDIO IDENTIFICADO CON LA DIRECCIÓN CARRERA 77 P BIS A NO. 47 A 31 SUR, DE LA LOCALIDAD DE KENNEDY, DE LA CIUDAD DE BOGOTÁ D.C., PARA EL FUNCIONAMIENTO DE UNA SEDE EDUCATIVA DE LA SECRETARÍA DE EDUCACIÓN DEL DISTRITO.</t>
  </si>
  <si>
    <t>1071-13</t>
  </si>
  <si>
    <t>ARRENDAMIENTO DEL PREDIO IDENTIFICADO CON LA DIRECCIÓN CALLE 40 SUR NO.96-04 DE LA LOCALIDAD DE KENNEDY, DE LA CIUDAD DE BOGOTÁ D.C., PARA EL FUNCIONAMIENTO DE UNA SEDE EDUCATIVA DE LA SECRETARÍA DE EDUCACIÓN DEL DISTRITO</t>
  </si>
  <si>
    <t>1071-14</t>
  </si>
  <si>
    <t>ARRENDAMIENTO DEL PREDIO IDENTIFICADO CON LA CARRERA 69 D 3 A 15, DE LA LOCALIDAD DE KENNEDY DE LA CIUDAD DE BOGOTÁ D.C., PARA EL FUNCIONAMIENTO DE UNA SEDE EDUCATIVA DE LA SECRETARÍA DE EDUCACIÓN DEL DISTRITO</t>
  </si>
  <si>
    <t>1071-15</t>
  </si>
  <si>
    <t>ARRENDAMIENTO DEL PREDIO IDENTIFICADO CON LA DIRECCIÓN CARRERA 12 G NO. 22 B – 51 SUR, DE LA LOCALIDAD DE RAFAEL URIBE URIBE, DE LA CIUDAD DE BOGOTÁ D.C., PARA EL FUNCIONAMIENTO DE UNA SEDE EDUCATIVA DE LA SECRETARÍA DE EDUCACIÓN DEL DISTRITO.</t>
  </si>
  <si>
    <t>1071-16</t>
  </si>
  <si>
    <t>ARRENDAMIENTO DEL PREDIO IDENTIFICADO CON LA DIRECCIÓN CALLE 16 J NO. 96C-61, DE LA LOCALIDAD DE FONTIBÓN, DE LA CIUDAD DE BOGOTÁ D.C., PARA EL FUNCIONAMIENTO DE UNA SEDE EDUCATIVA DE LA SECRETARÍA DE EDUCACIÓN DEL DISTRITO.</t>
  </si>
  <si>
    <t>1071-17</t>
  </si>
  <si>
    <t>ARRENDAMIENTO DEL PREDIO IDENTIFICADO CON LA DIRECCIÓN CALLE 131 # 100 A - 35 DE LA LOCALIDAD DE SUBA, DE LA CIUDAD DE BOGOTÁ D.C., PARA EL FUNCIONAMIENTO DE UNA SEDE EDUCATIVA DE LA SECRETARÍA DE EDUCACIÓN DEL DISTRITO.</t>
  </si>
  <si>
    <t>1071-18</t>
  </si>
  <si>
    <t>ARRENDAMIENTO DEL PREDIO IDENTIFICADO CON LA DIRECCIÓN CARRERA 102 # 131 - 66 DE LA LOCALIDAD DE SUBA, DE LA CIUDAD DE BOGOTÁ D.C., PARA EL FUNCIONAMIENTO DE UNA SEDE EDUCATIVA DE LA SECRETARÍA DE EDUCACIÓN DEL DISTRITO.</t>
  </si>
  <si>
    <t>1071-19</t>
  </si>
  <si>
    <t>ARRENDAMIENTO DEL PREDIO IDENTIFICADO CON LA DIRECCIÓN CARRERA 24 D # 48 C – 70 SUR DE LA LOCALIDAD DE TUNJUELITO, DE LA CIUDAD DE BOGOTÁ D.C., PARA EL FUNCIONAMIENTO DE UNA SEDE EDUCATIVA DE LA SECRETARÍA DE EDUCACIÓN DEL DISTRITO.</t>
  </si>
  <si>
    <t>1071-20</t>
  </si>
  <si>
    <t>ARRENDAMIENTO DEL PREDIO IDENTIFICADO CON LA DIRECCIÓN CALLE 73 D BIS SUR NO 78B-24 DE LA LOCALIDAD DE BOSA, DE LA CIUDAD DE BOGOTÁ D.C, PARA EL FUNCIONAMIENTO DE UNA SEDE EDUCATIVA DE LA SECRETARÍA DE EDUCACIÓN DEL DISTRITO .</t>
  </si>
  <si>
    <t>1071-21</t>
  </si>
  <si>
    <t>ARRENDAMIENTO DE LOS PREDIOS JURÍDICAMENTE INDEPENDIENTES, FÍSICAMENTE UNIDOS, IDENTIFICADOS CON EL #98-57 DE LA CALLE 23G Y EL #98-24 DE LA CALLE 23F, DE LA LOCALIDAD DE FONTIBÓN, DE LA CIUDAD DE BOGOTÁ D.C., PARA EL FUNCIONAMIENTO DE UNA SEDE EDUCATIVA DE LA SECRETARÍA DE EDUCACIÓN DEL DISTRITO.</t>
  </si>
  <si>
    <t>1071-22</t>
  </si>
  <si>
    <t>ARRENDAMIENTO DEL PREDIO IDENTIFICADO CON LAS DIRECCIONES CARRERA 17 A BIS #62-66 /72 /80 SUR, DE LA LOCALIDAD DE CIUDAD BOLÍVAR, DE LA CIUDAD DE BOGOTÁ D.C, PARA EL FUNCIONAMIENTO DE UNA SEDE EDUCATIVA DE LA SECRETARÍA DE EDUCACIÓN DEL DISTRITO .</t>
  </si>
  <si>
    <t>1071-23</t>
  </si>
  <si>
    <t>ARRENDAMIENTO DEL PREDIO IDENTIFICADO CON LA DIRECCIÓN CALLE 19 B SUR NO. 14 - 35, DE LA LOCALIDAD DE SAN CRISTÓBAL, DE LA CIUDAD DE BOGOTÁ D.C., PARA EL FUNCIONAMIENTO DE UNA SEDE EDUCATIVA DE LA SECRETARÍA DE EDUCACIÓN DEL DISTRITO.</t>
  </si>
  <si>
    <t>1071-24</t>
  </si>
  <si>
    <t>ARRENDAMIENTO DEL PREDIO IDENTIFICADO CON LAS DIRECCIONES CALLE 127 F # 94 - 47 / 53 DE LA LOCALIDAD DE SUBA, DE LA CIUDAD DE BOGOTÁ D.C., PARA EL FUNCIONAMIENTO DE UNA SEDE EDUCATIVA DE LA SECRETARÍA DE EDUCACIÓN DEL DISTRITO.</t>
  </si>
  <si>
    <t>1071-25</t>
  </si>
  <si>
    <t>ARRENDAMIENTO DEL PREDIO IDENTIFICADO CON LA DIRECCIÓN CARRERA 37 BIS #64 A- 03 SUR DE LA LOCALIDAD DE CIUDAD BOLÍVAR DE LA CIUDAD DE BOGOTÁ D.C., PARA EL FUNCIONAMIENTO DE UNA SEDE EDUCATIVA DE LA SECRETARÍA DE EDUCACIÓN DEL DISTRITO.</t>
  </si>
  <si>
    <t>1071-26</t>
  </si>
  <si>
    <t>ARRENDAMIENTO DEL PREDIO IDENTIFICADO CON LA DIRECCIÓN CARRERA 99 # 155 – 96 DE LA LOCALIDAD DE SUBA, DE LA CIUDAD DE BOGOTÁ D.C., PARA EL FUNCIONAMIENTO DE UNA SEDE EDUCATIVA DE LA SECRETARÍA DE EDUCACIÓN DEL DISTRITO.</t>
  </si>
  <si>
    <t>1071-27</t>
  </si>
  <si>
    <t>ARRENDAMIENTO DEL PREDIO IDENTIFICADO CON LA DIRECCIÓN CARRERA 81F Nº 71 A  81 SUR, DE LA LOCALIDAD DE BOSA, DE LA CIUDAD DE BOGOTÁ D.C., PARA EL FUNCIONAMIENTO DE UNA SEDE EDUCATIVA DE LA SECRETARÍA DE EDUCACIÓN DEL DISTRITO</t>
  </si>
  <si>
    <t>1071-28</t>
  </si>
  <si>
    <t>ARRENDAMIENTO DEL PREDIO IDENTIFICADO CON LA DIRECCIÓN CARRERA 77J  Nº 65D 67 SUR, DE LA LOCALIDAD DE BOSA, DE LA CIUDAD DE BOGOTÁ D.C., PARA EL FUNCIONAMIENTO DE UNA SEDE EDUCATIVA DE LA SECRETARÍA DE EDUCACIÓN DEL DISTRITO</t>
  </si>
  <si>
    <t>1071-29</t>
  </si>
  <si>
    <t>ARRENDAMIENTO DEL PREDIO IDENTIFICADO CON LA DIRECCIÓN CARRERA 96 # 129 C – 76, DE LA LOCALIDAD DE SUBA, DE LA CIUDAD DE BOGOTÁ D.C., PARA EL FUNCIONAMIENTO DE UNA SEDE EDUCATIVA DE LA SECRETARÍA DE EDUCACIÓN DEL DISTRITO.</t>
  </si>
  <si>
    <t>1071-30</t>
  </si>
  <si>
    <t xml:space="preserve">ARRENDAMIENTO DEL PREDIO IDENTIFICADO CON LA DIRECCIÓN CARRERA 78 C N. 65J – 43 SUR DE LA LOCALIDAD DE BOSA, DE LA CIUDAD DE BOGOTÁ D.C, PARA EL FUNCIONAMIENTO DE UNA SEDE EDUCATIVA DE LA SECRETARÍA DE EDUCACIÓN DEL DISTRITO </t>
  </si>
  <si>
    <t>1071-31</t>
  </si>
  <si>
    <t>ARRENDAMIENTO DEL PREDIO IDENTIFICADO CON LA DIRECCIÓN CALLE 69 I SUR #18M-09 DE LA LOCALIDAD DE CIUDAD BOLÍVAR DE BOGOTÁ D.C., PARA EL FUNCIONAMIENTO DE UNA SEDE EDUCATIVA DE LA SECRETARÍA DE EDUCACIÓN DEL DISTRITO.</t>
  </si>
  <si>
    <t>1071-32</t>
  </si>
  <si>
    <t>ARRENDAMIENTOS DE LOS PREDIOS IDENTIFICADOS CON EL NO 56-72 SUR DE LA CARRERA 66 A, 56 - 68 SUR DE LA CARRERA 66 A 56 -64 SUR DE LA CARRERA 66 A 55 - 15 SUR DE LA CARRERA 64 B Y NO 55 - 17 SUR DE LA CARRERA 64 B DE LA LOCALIDAD DE BOSA DE LA CIUDAD DE BOGOTÁ D.C., PARA EL FUNCIONAMIENTO DE UNA SEDE EDUCATIVA DE LA SECRETARÍA DE EDUCACIÓN DEL DISTRITO</t>
  </si>
  <si>
    <t>1071-33</t>
  </si>
  <si>
    <t>ARRENDAMIENTO DEL PREDIO IDENTIFICADO CON LA DIRECCIÓN: CALLE 65 SUR 100 A -51 DE LA LOCALIDAD DE BOSA DE LA CIUDAD DE BOGOTÁ D.C., PARA EL FUNCIONAMIENTO DE UNA SEDE EDUCATIVA DE LA SECRETARÍA DE EDUCACIÓN DEL DISTRITO.</t>
  </si>
  <si>
    <t>1071-34</t>
  </si>
  <si>
    <t>ARRENDAMIENTO DEL PREDIO IDENTIFICADO CON LA DIRECCIÓN CARRERA 123 # 129 D - 55, DE LA LOCALIDAD DE SUBA, DE LA CIUDAD DE BOGOTÁ D.C., PARA EL FUNCIONAMIENTO DE UNA SEDE EDUCATIVA DE LA SECRETARÍA DE EDUCACIÓN DEL DISTRITO.</t>
  </si>
  <si>
    <t>1071-35</t>
  </si>
  <si>
    <t xml:space="preserve">ARRENDAMIENTO DEL PREDIO IDENTIFICADO CON LA DIRECCIÓN. CARRERA 77 L N° 65 I-37 SUR DE LA LOCALIDAD DE BOSA DE LA CIUDAD DE BOGOTÁ D.C., PARA EL FUNCIONAMIENTO DE UNA SEDE EDUCATIVA DE LA SECRETARÍA DE EDUCACIÓN DEL DISTRITO. </t>
  </si>
  <si>
    <t>1071-36</t>
  </si>
  <si>
    <t xml:space="preserve">ARRENDAMIENTO DEL PREDIO IDENTIFICADO CON LA DIRECCIÓN CARRERA 88 A # 59 C - 90 SUR, DE LA LOCALIDAD DE BOSA, DE LA CIUDAD DE BOGOTÁ D.C, PARA EL FUNCIONAMIENTO DE UNA SEDE EDUCATIVA DE LA SECRETARÍA DE EDUCACIÓN DEL DISTRITO. </t>
  </si>
  <si>
    <t>1071-37</t>
  </si>
  <si>
    <t xml:space="preserve">ARRENDAMIENTO DEL PREDIO IDENTIFICADO CON LA DIRECCIÓN, CARRERA 102 # 69 - 51 SUR DE LA LOCALIDAD DE BOSA, DE LA CIUDAD DE BOGOTÁ D.C., PARA EL FUNCIONAMIENTO DE UNA SEDE EDUCATIVA DE LA SECRETARÍA DE EDUCACIÓN DEL DISTRITO. </t>
  </si>
  <si>
    <t>1071-38</t>
  </si>
  <si>
    <t>ARRENDAMIENTO DEL PREDIO IDENTIFICADO CON LA DIRECCIÓN CARRERA 105 A #74 A-15 DE LA LOCALIDAD DE ENGATIVÁ DE LA CIUDAD DE BOGOTÁ D.C., PARA EL FUNCIONAMIENTO DE UNA SEDE EDUCATIVA DE LA SECRETARÍA DE EDUCACIÓN DEL DISTRITO.</t>
  </si>
  <si>
    <t>1071-39</t>
  </si>
  <si>
    <t>ARRENDAMIENTO DEL PREDIO IDENTIFICADO CON LA DIRECCIÓN, CARRERA 66A NO. 56 - 03 SUR DE LA LOCALIDAD DE BOSA, DE LA CIUDAD DE BOGOTÁ D.C., PARA EL FUNCIONAMIENTO DE UNA SEDE EDUCATIVA DE LA SECRETARÍA DE EDUCACIÓN DEL DISTRITO</t>
  </si>
  <si>
    <t>1071-40</t>
  </si>
  <si>
    <t>ARRENDAMIENTO DEL PREDIO IDENTIFICADO CON LA DIRECCIÓN CARRERA 77J 65 A -38 SUR, DE LA LOCALIDAD DE BOSA, DE LA CIUDAD DE BOGOTÁ D.C., PARA EL FUNCIONAMIENTO DE UNA SEDE EDUCATIVA DE LA SECRETARÍA DE EDUCACIÓN DEL DISTRITO.</t>
  </si>
  <si>
    <t>1071-41</t>
  </si>
  <si>
    <t>ARRENDAMIENTO DEL PREDIO IDENTIFICADO CON LA DIRECCIÓN CALLE 54C SUR NO. 87K-21 DE LA LOCALIDAD DE BOSA, DE LA CIUDAD DE BOGOTÁ D.C., PARA EL FUNCIONAMIENTO DE UNA SEDE EDUCATIVA DE LA SECRETARÍA DE EDUCACIÓN DEL DISTRITO</t>
  </si>
  <si>
    <t>1071-42</t>
  </si>
  <si>
    <t>ARRENDAMIENTO DE LOS PREDIOS IDENTIFICADOS CON LAS DIRECCIONES CALLE 26 SUR NO 69 C 76/80/84/90, DE LA LOCALIDAD DE KENNEDY DE LA CIUDAD DE BOGOTÁ D.C , PARA EL FUNCIONAMIENTO DE UNA SEDE EDUCATIVA DE LA SECRETARÍA DE EDUCACIÓN DEL DISTRITO.</t>
  </si>
  <si>
    <t>1071-43</t>
  </si>
  <si>
    <t>ARRENDAMIENTO DE LOS PREDIOS IDENTIFICADOS CON LA DIRECCIÓN CALLE 65 G SUR NO 77 J -10 Y CALLE 65 G SUR NO 77J - 18, DE LA LOCALIDAD DE BOSA, DE LA CIUDAD DE BOGOTÁ D.C., PARA EL FUNCIONAMIENTO DE UNA SEDE EDUCATIVA DE LA SECRETARÍA DE EDUCACIÓN DEL DISTRITO</t>
  </si>
  <si>
    <t>1071-44</t>
  </si>
  <si>
    <t>ARRENDAMIENTO DEL PREDIO IDENTIFICADO CON LA DIRECCIÓN CARRERA 7 B # 22-64 SUR, DE LA LOCALIDAD DE SAN CRISTÓBAL, DE LA CIUDAD DE BOGOTÁ D.C., PARA EL FUNCIONAMIENTO DE UNA SEDE EDUCATIVA DE LA SECRETARÍA DE EDUCACIÓN DEL DISTRITO.</t>
  </si>
  <si>
    <t>1071-45</t>
  </si>
  <si>
    <t>ARRENDAMIENTO DEL PREDIO IDENTIFICADO CON LA DIRECCIÓN TRANSVERSAL 94 L #86B-30 DE LA LOCALIDAD DE ENGATIVÁ DE LA CIUDAD DE BOGOTÁ D.C., PARA EL FUNCIONAMIENTO DE UNA SEDE EDUCATIVA DE LA SECRETARÍA DE EDUCACIÓN DEL DISTRITO.</t>
  </si>
  <si>
    <t>1071-46</t>
  </si>
  <si>
    <t>ARRENDAMIENTO DEL PREDIO IDENTIFICADO CON LA DIRECCIÓN CALLE 49 A SUR # 5 A – 37, CALLE 49 B SUR # 5 - 70 Y CALLE 49 B SUR # 5 - 76, DE LA LOCALIDAD DE RAFAEL URIBE URIBE, DE LA CIUDAD DE BOGOTÁ D.C., PARA EL FUNCIONAMIENTO DE UNA SEDE EDUCATIVA DE LA SECRETARÍA DE EDUCACIÓN DEL DISTRITO.</t>
  </si>
  <si>
    <t>1071-47</t>
  </si>
  <si>
    <t>ARRENDAMIENTO DEL PREDIO IDENTIFICADO CON LA DIRECCIÓN CARRERA 90 # 159 A - 17 DE LA LOCALIDAD DE SUBA, DE LA CIUDAD DE BOGOTÁ D.C., PARA EL FUNCIONAMIENTO DE UNA SEDE EDUCATIVA DE LA SECRETARÍA DE EDUCACIÓN DEL DISTRITO.</t>
  </si>
  <si>
    <t>1071-48</t>
  </si>
  <si>
    <t>ARRENDAMIENTO DEL PREDIO IDENTIFICADO CON LA DIRECCIÓN DIAGONAL 51 BIS SUR # 60-34 DE LA LOCALIDAD DE TUNJUELITO, DE LA CIUDAD DE BOGOTÁ D.C., PARA EL FUNCIONAMIENTO DE UNA SEDE EDUCATIVA DE LA SECRETARÍA DE EDUCACIÓN DEL DISTRITO.</t>
  </si>
  <si>
    <t>1071-49</t>
  </si>
  <si>
    <t>ARRENDAMIENTO DEL PREDIO IDENTIFICADO CON LA DIRECCIÓN CALLE 76 B SUR # 11 - 06, DE LA LOCALIDAD DE USME, DE LA CIUDAD DE BOGOTÁ D.C., PARA EL FUNCIONAMIENTO DE UNA SEDE EDUCATIVA DE LA SECRETARÍA DE EDUCACIÓN DEL DISTRITO.</t>
  </si>
  <si>
    <t>1071-50</t>
  </si>
  <si>
    <t>ARRENDAMIENTO DEL PREDIO IDENTIFICADO CON LA TRANSVERSAL 80B Nº 65F - 80 SUR, DE LA LOCALIDAD DE BOSA, DE LA CIUDAD DE BOGOTÁ D.C., PARA EL FUNCIONAMIENTO DE UNA SEDE EDUCATIVA DE LA SECRETARÍA DE EDUCACIÓN DEL DISTRITO.</t>
  </si>
  <si>
    <t>1071-51</t>
  </si>
  <si>
    <t>ARRENDAMIENTO DEL PREDIO IDENTIFICADO CON LA DIRECCIÓN CALLE 48 X SUR NO. 2 -13 ESTE, DE LA LOCALIDAD DE RAFAEL URIBE URIBE, DE LA CIUDAD DE BOGOTÁ D.C., PARA EL FUNCIONAMIENTO DE UNA SEDE EDUCATIVA DE LA SECRETARÍA DE EDUCACIÓN DEL DISTRITO.</t>
  </si>
  <si>
    <t>1071-52</t>
  </si>
  <si>
    <t>ARRENDAMIENTO DEL PREDIO IDENTIFICADO CON LA DIRECCIÓN CARRERA 122 A BIS #69C-21 DE LA LOCALIDAD DE ENGATIVA DE LA CIUDAD DE BOGOTÁ D.C., PARA EL FUNCIONAMIENTO DE UNA SEDE EDUCATIVA DE LA SECRETARÍA DE EDUCACIÓN DEL DISTRITO</t>
  </si>
  <si>
    <t>1071-53</t>
  </si>
  <si>
    <t>ARRENDAMIENTO DEL PREDIO IDENTIFICADO CON LA DIRECCIÓN CARRERA 107 NO. 139 - 78, CARRERA 107 NO. 139 - 72, CARRERA 107 NO. 139 - 66, CARRERA 107 NO. 139 - 60 Y AVENIDA CARRERA 104 NO. 139 - 81 INTERIOR 3, DE LA LOCALIDAD DE SUBA, DE LA CIUDAD DE BOGOTÁ D.C, PARA EL FUNCIONAMIENTO DE UNA SEDE EDUCATIVA DE LA SECRETARÍA DE EDUCACIÓN DEL DISTRITO.</t>
  </si>
  <si>
    <t>1071-54</t>
  </si>
  <si>
    <t>ARRENDAMIENTO DEL PREDIO IDENTIFICADO CON LA DIRECCIÓN AV CRA 7 # 158- 41, DE LA LOCALIDAD DE USAQUÉN, DE LA CIUDAD DE BOGOTÁ D.C., PARA EL FUNCIONAMIENTO DE UNA SEDE EDUCATIVA DE LA SECRETARÍA DE EDUCACIÓN DEL DISTRITO.</t>
  </si>
  <si>
    <t>1071-55</t>
  </si>
  <si>
    <t>ARRENDAMIENTO DE LOS PREDIOS IDENTIFICADOS CON LAS DIRECCIONES: CALLE 132 # 133 A - 43; CARRERA 135 # 130 A - 09 Y CARRERA 135 # 130 A – 06, DE LA LOCALIDAD DE SUBA DE LA CIUDAD DE BOGOTÁ D.C., PARA EL FUNCIONAMIENTO DE UNA SEDE EDUCATIVA DE LA SECRETARÍA DE EDUCACIÓN DEL DISTRITO</t>
  </si>
  <si>
    <t>1071-56</t>
  </si>
  <si>
    <t>ARRENDAMIENTO DEL PREDIO IDENTIFICADO CON LA DIRECCION CALLE 65 G SUR 77 J-30 DE LA LOCALIDAD DE BOSA, DE LA CIUDAD DE BOGOTA D.C., PARA EL FUNCIONAMIENTO DE UNA SEDE EDUCATIVA DE LA SECRETARÍA DE EDUCACION DEL DISTRITO.</t>
  </si>
  <si>
    <t>1071-57</t>
  </si>
  <si>
    <t>ARRENDAMIENTO DEL PREDIO IDENTIFICADO CON LA DIRECCIÓN CARRERA 78 B BIS A 73B-27 SUR, CARRERA 78 B BIS A 73B-35 SUR Y CALLE 73D BIS SUR 78B-34 DE LA LOCALIDAD DE BOSA, DE LA CIUDAD DE BOGOTÁ D.C., PARA EL FUNCIONAMIENTO DE UNA SEDE EDUCATIVA DE LA SECRETARÍA DE EDUCACIÓN DISTRITO.</t>
  </si>
  <si>
    <t>1071-58</t>
  </si>
  <si>
    <t>ARRENDAMIENTO DEL PREDIO IDENTIFICADO CARRERA 82 D Nº 71A-58 SUR DE LA LOCALIDAD DE BOSA, DE LA CIUDAD DE BOGOTÁ D.C., PARA EL FUNCIONAMIENTO DE UNA SEDE EDUCATIVA DE LA SECRETARÍA DE EDUCACIÓN DEL DISTRITO.</t>
  </si>
  <si>
    <t>1071-59</t>
  </si>
  <si>
    <t>ARRENDAMIENTO DEL PREDIO IDENTIFICADO CON LA DIRECCION CARRERA 105 A # 131 - 10 (ANTES CALLE 130 # 104 D – 96) DE LA LOCALIDAD DE SUBA, DE LA CIUDAD DE BOGOTÁ D.C., PARA EL FUNCIONAMIENTO DE UNA SEDE EDUCATIVA DE LA SECRETARÍA DE EDUCACIÓN DEL DISTRITO.</t>
  </si>
  <si>
    <t>1071-60</t>
  </si>
  <si>
    <t>ARRENDAMIENTO DEL PREDIO IDENTIFICADO CON LA DIRECCION CALLE 146 C # 92 - 48 DE LA LOCALIDAD DE SUBA, DE LA CIUDAD DE BOGOTÁ D.C., PARA EL FUNCIONAMIENTO DE UNA SEDE EDUCATIVA DE LA SECRETARÍA DE EDUCACIÓN DEL DISTRITO.</t>
  </si>
  <si>
    <t>1071-61</t>
  </si>
  <si>
    <t>ARRENDAMIENTO DE LOS PREDIOS IDENTIFICADOS CON LAS DIRECCIONES CALLE 63 SUR NO. 78J-10, CARRERA 78J 60 A -49 SUR Y CARRERA 78J 60 A-51 SUR, DE LA LOCALIDAD DE BOSA, DE LA CIUDAD DE BOGOTÁ D.C., PARA EL FUNCIONAMIENTO DE UNA SEDE EDUCATIVA DE LA SECRETARÍA DE EDUCACIÓN DEL DISTRITO.</t>
  </si>
  <si>
    <t>1071-62</t>
  </si>
  <si>
    <t>ARRENDAMIENTO DE LOS PREDIOS IDENTIFICADOS CON CARRERA 17D #65-53 SUR, CARRERA 17 D BIS #64A-94 SUR, CARRERA 17D #65-61 SUR, CARRERA 17D #65-71 SUR, CARRERA 17D BIS #65-76 SUR, DE LA LOCALIDAD DE CIUDAD BOLÍVAR DE LA CIUDAD DE BOGOTÁ D.C., PARA EL FUNCIONAMIENTO DE UNA SEDE EDUCATIVA DE LA SECRETARÍA DE EDUCACIÓN DEL DISTRITO.</t>
  </si>
  <si>
    <t>1071-63</t>
  </si>
  <si>
    <t>ARRENDAMIENTO DEL PREDIO IDENTIFICADO CON LA DIRECCIÓN CARRERA 24 C N° 54 - 47 SUR, DE LA LOCALIDAD DE TUNJUELITO DE LA CIUDAD DE BOGOTÁ D.C., PARA EL FUNCIONAMIENTO DE UNA SEDE EDUCATIVA DE LA SECRETARÍA DE EDUCACIÓN DEL DISTRITO.</t>
  </si>
  <si>
    <t>1071-64</t>
  </si>
  <si>
    <t>ARRENDAMIENTO DE LOS PREDIOS IDENTIFICADOS CON LAS DIRECCIONES: CARRERA 17N # 65A-29 SUR, CALLE 66A SUR #17N - 32,  CARRERA 18 # 65A-42 SUR, CARRERA 18 # 65A - 48 SUR, DIAGONAL 65A SUR # 17N-32, DIAGONAL 65A SUR # 17N-35, CALLE 66A SUR # 17N-24 DE LA LOCALIDAD DE CIUDAD BOLÍVAR DE LA CIUDAD DE BOGOTÁ D.C., PARA EL FUNCIONAMIENTO DE UNA SEDE EDUCATIVA DE LA SECRETARÍA DE EDUCACIÓN DEL DISTRITO.</t>
  </si>
  <si>
    <t>1071-65</t>
  </si>
  <si>
    <t>ARRENDAMIENTO DEL PREDIO IDENTIFICADO CON LA DIRECCIÓN CALLE 81 SUR #46 A-33 Y CALLE 81 SUR #46 A-35 DE LA LOCALIDAD DE CIUDAD BOLIVAR DE LA CIUDAD DE BOGOTÁ D.C., PARA EL FUNCIONAMIENTO DE UNA SEDE EDUCATIVA DE LA SECRETARÍA DE EDUCACIÓN DEL DISTRITO.</t>
  </si>
  <si>
    <t>1071-66</t>
  </si>
  <si>
    <t>ARRENDAMIENTO DEL PREDIO IDENTIFICADO CON LA DIRECCIÓN CARRERA 26 NO. 7-61 DE LA LOCALIDAD DE LOS MÁRTIRES DE LA CIUDAD DE BOGOTÁ D.C., PARA EL FUNCIONAMIENTO DE UNA SEDE EDUCATIVA DE LA SECRETARÍA DE EDUCACIÓN DEL DISTRITO.</t>
  </si>
  <si>
    <t>1071-67</t>
  </si>
  <si>
    <t>ARRENDAMIENTO DEL PREDIO IDENTIFICADO CON LA DIRECCION CALLE 36 A SUR 68 A-85 , DE LA LOCALIDAD DE KENNEDY, DE LA CIUDAD DE BOGOTA D.C., PARA EL FUNCIONAMIENTO DE UNA SEDE EDUCATIVA DE LA SECRETARÍA DE EDUCACIÓN DEL DISTRITO</t>
  </si>
  <si>
    <t>1071-68</t>
  </si>
  <si>
    <t>ARRENDAMIENTO DEL PREDIO IDENTIFICADO CON LA DIRECCIÓN TRANSVERSAL 13 G NO. 45 G – 25 SUR, DE LA LOCALIDAD DE RAFAEL URIBE URIBE, DE LA CIUDAD DE BOGOTÁ D.C., PARA EL FUNCIONAMIENTO DE UNA SEDE EDUCATIVA DE LA SECRETARÍA DE EDUCACIÓN DEL DISTRITO</t>
  </si>
  <si>
    <t>1071-69</t>
  </si>
  <si>
    <t>ARRENDAMIENTO DEL PREDIO IDENTIFICADO CON LA DIRECCION CARRERA 88 C # 128 B – 29 DE LA LOCALIDAD DE SUBA, DE LA CIUDAD DE BOGOTÁ D.C., PARA EL FUNCIONAMIENTO DE UNA SEDE EDUCATIVA DE LA SECRETARÍA DE EDUCACIÓN DEL DISTRITO.</t>
  </si>
  <si>
    <t>1071-70</t>
  </si>
  <si>
    <t>ARRENDAMIENTO DEL PREDIO IDENTIFICADO CON LA DIRECCIÓN CARRERA 26 NO. 7 – 41 DE LA LOCALIDAD DE MÁRTIRES, DE LA CIUDAD DE BOGOTÁ D.C, PARA EL FUNCIONAMIENTO DE UNA SEDE EDUCATIVA DE LA SECRETARÍA DE EDUCACIÓN DEL DISTRITO.</t>
  </si>
  <si>
    <t>1071-71</t>
  </si>
  <si>
    <t>ARRENDAMIENTO DEL PREDIO IDENTIFICADO CON LA DIRECCIÓN CALLE 1 Nº 27A -59 DE LA LOCALIDAD DE MÁRTIRES, DE LA CIUDAD DE BOGOTÁ D.C., PARA EL FUNCIONAMIENTO DE UNA SEDE EDUCATIVA DE LA SECRETARÍA DE EDUCACIÓN DEL DISTRITO</t>
  </si>
  <si>
    <t>1071-72</t>
  </si>
  <si>
    <t>ARRENDAMIENTO DEL PREDIO IDENTIFICADO CON LA DIRECCIÓN CARRERA 14 A # 57 - 43, DE LA LOCALIDAD DE TEUSAQUILLO, DE LA CIUDAD DE BOGOTÁ D.C., PARA EL FUNCIONAMIENTO DE UNA SEDE EDUCATIVA DE LA SECRETARÍA DE EDUCACIÓN DEL DISTRITO.</t>
  </si>
  <si>
    <t>1071-73</t>
  </si>
  <si>
    <t>ARRENDAMIENTO DEL PREDIO IDENTIFICADO CON LA DIRECCIÓN CARRERA 12 G NO. 22 B — 70 SUR, DE LA LOCALIDAD DE RAFAEL URIBE URIBE, DE LA CIUDAD DE BOGOTÁ D.C., PARA EL FUNCIONAMIENTO DE UNA SEDE EDUCATIVA DE LA SECRETARÍA DE EDUCACIÓN DEL DISTRITO.</t>
  </si>
  <si>
    <t>1071-74</t>
  </si>
  <si>
    <t>ARRENDAMIENTO DEL PREDIO IDENTIFICADO CON LA DIRECCIÓN CALLE 64C SUR #37 A-34 DE LA LOCALIDAD DE CIUDAD BOLIVAR DE BOGOTÁ D.C., PARA EL FUNCIONAMIENTO DE UNA SEDE EDUCATIVA DE LA SECRETARÍA DE EDUCACIÓN DEL DISTRITO.</t>
  </si>
  <si>
    <t>1071-75</t>
  </si>
  <si>
    <t>ARRENDAMIENTO DEL PREDIO IDENTIFICADO CON LA DIRECCIÓN CARRERA 70 C # 53 - 85, DE LA LOCALIDAD DE  FONTOBON, DE LA CIUDAD DE BOGOTÁ D.C. PARA EL FUNCIONAMIENTO DE UNA SEDE EDUCATIVA DE LA SECRETARÍA DE EDUCACIÓN DEL DISTRITO</t>
  </si>
  <si>
    <t>1071-76</t>
  </si>
  <si>
    <t>ARRENDAMIENTO DEL PREDIO IDENTIFICADO CON LA DIRECCIÓN CARRERA 81 G 73-58 SUR, DE LA LOCALIDAD DE BOSA, DE LA CIUDAD DE BOGOTÁ D.C. PARA EL FUNCIONAMIENTO DE UNA SEDE EDUCATIVA DE LA SECRETARÍA DE EDUCACIÓN DEL DISTRITO.</t>
  </si>
  <si>
    <t>1071-77</t>
  </si>
  <si>
    <t xml:space="preserve">03009 Suministrar el servicio de transporte para el traslado de funcionarios Administrativos a los colegios o  localidades para fortalecer la labor que realiza la SED a través de sus proyectos de inversión </t>
  </si>
  <si>
    <t>PRESTAR EL SERVICIO PÚBLICO DE TRANSPORTE TERRESTRE AUTOMOTOR ESPECIAL PARA EL DESARROLLO DE LAS ACTIVIDADES PROGRAMADAS POR LA SECRETARÍA DE EDUCACIÓN DEL DISTRITO.</t>
  </si>
  <si>
    <t>1071-78</t>
  </si>
  <si>
    <t>03011 Suministrar el apoyo logístico y realizar la interventoría  a los eventos de la entidad</t>
  </si>
  <si>
    <t>CONTRATAR LA PRESTACIÓN DE SERVICIOS DE UN OPERADOR LOGÍSTICO, PARA LA PLANEACIÓN, ORGANIZACIÓN, ADMINISTRACIÓN, PRODUCCIÓN, EJECUCIÓN Y DEMÁS ACCIONES LOGÍSTICAS NECESARIAS PARA LA REALIZACIÓN DE LOS EVENTOS PROGRAMADOS POR LAS DEPENDENCIAS DE LA SECRETARÍA DE EDUCACIÓN DEL DISTRITO</t>
  </si>
  <si>
    <t>1071-79</t>
  </si>
  <si>
    <t>CONTRATAR LA INTERVENTORÍA TÉCNICA, ADMINISTRATIVA, JURÍDICA Y FINANCIERA DEL CONTRATO DE PRESTACIÓN DE SERVICIO DEL OPERADOR LOGÍSTICO, PARA LA PLANEACIÓN, ORGANIZACIÓN, ADMINISTRACIÓN, PRODUCCIÓN, EJECUCIÓN Y DEMÁS ACCIONES LOGÍSTICAS NECESARIAS PARA LA REALIZACIÓN DE LOS EVENTOS PROGRAMADOS POR LAS DEPENDENCIAS DE LA SECRETARÍA DE EDUCACIÓN DEL DISTRITO.</t>
  </si>
  <si>
    <t>1071-80</t>
  </si>
  <si>
    <t>PRESTAR SERVICIOS PROFESIONALES A LA  SECRETARÍA DE EDUCACIÓN DEL DISTRITO  REALIZANDO  ACOMPAÑAMIENTO JURÍDICO EN LOS PROCESOS ADMINISTRATIVOS Y DEMÁS TRÁMITES QUE  REQUIERA LA DIRECCIÓN DE SERVICIOS ADMINISTRATIVOS PARA APOYAR LOS TEMAS ASOCIADOS AL PROYECTO DE INVERSIÓN 1071 "GESTIÓN EDUCATIVA INSTITUCIONAL".</t>
  </si>
  <si>
    <t>1071-81</t>
  </si>
  <si>
    <t>PRESTAR SERVICIOS PROFESIONALES DE ACOMPAÑAMIENTO, REVISIÓN Y ANÁLISIS DE LOS PROCESOS ADMINISTRATIVOS Y FINANCIEROS,  Y DEMÁS  TEMAS QUE SE REQUIERAN  EN LA  DIRECCIÓN DE SERVICIOS ADMINISTRATIVOS, EN EL MARCO DE LAS POLÍTICAS EDUCATIVAS PARA  APOYAR LOS TEMAS ASOCIADOS AL PROYECTO DE INVERSIÓN 1071 "GESTIÓN EDUCATIVA INSTITUCIONAL".</t>
  </si>
  <si>
    <t>1071-82</t>
  </si>
  <si>
    <t>PRESTAR  SERVICIOS  PROFESIONALES EN EL DESARROLLO DE LAS ACTIVIDADES DE GESTIÓN  AMBIENTAL EN LO RELACIONADO CON LOS PLANES, PROGRAMAS Y PROYECTOS, ASÍ COMO REALIZAR  ACOMPAÑAMIENTO TÉCNICO EN LOS PROCESOS ADMINISTRATIVOS QUE REQUIERAN A LA DIRECCIÓN DE SERVICIOS ADMINISTRATIVOS PARA APOYAR LOS TEMAS ASOCIADOS AL PROYECTO DE INVERSIÓN 1071 "GESTIÓN EDUCATIVA INSTITUCIONAL".</t>
  </si>
  <si>
    <t>1071-83</t>
  </si>
  <si>
    <t>PRESTACIÓN DE SERVICIOS PROFESIONALES PARA APOYAR, ANALIZAR Y REVISAR LA GESTIÓN ADMINISTRATIVA, FINANCIERA Y CONTRACTUAL, EN LA EJECUCIÓN Y SEGUIMIENTO DE LOS CONTRATOS REFERIDOS A LA LOGÍSTICA DE EVENTOS DE LA SECRETARÍA DE EDUCACIÓN DEL DISTRITO, QUE SE DESARROLLEN EN EL MARCO DE LAS POLÍTICAS INSTITUCIONALES DURANTE LA VIGENCIA PARA APOYAR LOS TEMAS ASOCIADOS AL PROYECTO DE INVERSIÓN 1071 "GESTIÓN EDUCATIVA INSTITUCIONAL".</t>
  </si>
  <si>
    <t>1071-84</t>
  </si>
  <si>
    <t>PRESTAR LOS SERVICIOS  PROFESIONALES A LA DIRECCIÓN DE SERVICIOS ADMINISTRATIVOS EN EL  DESARROLLO Y SEGUIMIENTO DE LOS PLANES, PROYECTOS Y PROGRAMAS EN TECNOLOGÍA DE SISTEMAS DE SEGURIDAD FÍSICA Y ELECTRÓNICA Y LOS DEMÁS TEMAS REQUERIDOS POR LA DIRECCIÓN DE SERVICIOS ADMINISTRATIVOS PARA APOYAR LOS TEMAS ASOCIADOS AL PROYECTO DE INVERSIÓN 1071 "GESTIÓN EDUCATIVA INSTITUCIONAL".</t>
  </si>
  <si>
    <t>1071-85</t>
  </si>
  <si>
    <t>PRESTAR SERVICIOS PROFESIONALES A LA DIRECCIÓN DE SERVICIOS ADMINISTRATIVOS EN LOS PROCESOS ADMINISTRATIVOS, FINANCIEROS, CONTRACTUALES Y DEMÁS QUE SE REQUIERAN REALIZANDO SU RESPECTIVO SEGUIMIENTO Y CONTROL PARA APOYAR LOS TEMAS ASOCIADOS AL PROYECTO DE INVERSIÓN 1071 "GESTIÓN EDUCATIVA INSTITUCIONAL".</t>
  </si>
  <si>
    <t>1071-86</t>
  </si>
  <si>
    <t>PRESTAR LOS SERVICIOS  PROFESIONALES PARA GESTIONAR DE MANERA INTEGRAL EL PROCESO DE ARRENDAMIENTOS DE LAS SEDES DE LAS INSTITUCIONES EDUCATIVAS, SEDES ADMINISTRATIVAS,  BODEGAS, ENTRE OTROS  Y DEMÁS TRÁMITES REQUERIDOS  POR LA  SECRETARÍA DE EDUCACIÓN DEL DISTRITO, PARA APOYAR LOS TEMAS ASOCIADOS AL PROYECTO DE INVERSIÓN 1071 "GESTIÓN EDUCATIVA INSTITUCIONAL".</t>
  </si>
  <si>
    <t>1071-87</t>
  </si>
  <si>
    <t>PRESTAR SERVICIOS PROFESIONALES EN LOS PROCESOS JURÍDICOS, CONTRACTUALES, ADMINISTRATIVOS Y DEMÁS TRÁMITES QUE SE REQUIERAN EN LA DIRECCIÓN  DE  SERVICIOS ADMINISTRATIVOS PARA APOYAR LOS TEMAS ASOCIADOS AL PROYECTO DE INVERSIÓN 1071 "GESTIÓN EDUCATIVA INSTITUCIONAL".</t>
  </si>
  <si>
    <t>1071-88</t>
  </si>
  <si>
    <t xml:space="preserve">PRESTAR SERVICIOS PROFESIONALES A LA DIRECCIÓN DE SERVICIOS ADMINISTRATIVOS PARA GESTIONAR INTEGRALMENTE EL PROCESO DE SERVICIOS PÚBLICOS DE LA SECRETARÍA DE EDUCACIÓN DEL DISTRITO Y DEMÁS TRÁMITES REQUERIDOS POR LA ENTIDAD,PARA APOYAR LOS TEMAS ASOCIADOS AL PROYECTO DE INVERSIÓN 1071 "GESTIÓN EDUCATIVA INSTITUCIONAL".  </t>
  </si>
  <si>
    <t>1071-89</t>
  </si>
  <si>
    <t>PRESTAR LOS SERVICIOS PROFESIONALES A LA DIRECCIÓN DE SERVICIOS ADMINISTRATIVOS EN EL PROCESO DE ARRENDAMIENTOS, REALIZANDO VISITAS A LAS SEDES DE LAS IED, SEDES ADMINISTRATIVAS, BODEGAS E INMUEBLES QUE LA SECRETARÍA DE EDUCACIÓN DEL DISTRITO LE REQUIERA EMITIENDO LOS RESPECTIVOS CONCEPTOS TÉCNICOS Y REALIZAR LAS DEMÁS ACTIVIDADES DE APOYO QUE SE LE DELEGUEN EN EL MARCO DE LAS POLÍTICAS EDUCATIVAS, PARA APOYAR LOS TEMAS ASOCIADOS AL PROYECTO DE INVERSIÓN 1071 "GESTIÓN EDUCATIVA INSTITUCIONAL".</t>
  </si>
  <si>
    <t>1071-90</t>
  </si>
  <si>
    <t>PRESTAR ASISTENCIA TÉCNICA DE APOYO EN LA SUPERVISIÓN DEL SERVICIO DE TRANSPORTE, EN LO RELACIONADO AL SEGUIMIENTO, CONTROL Y VERIFICACIÓN DEL PARQUE AUTOMOTOR DE LA SED, QUE GARANTICE UN ADECUADO MANTENIMIENTO Y   SUMINISTRO DE COMBUSTIBLE A LOS VEHÍCULOS, Y DEMAS ACTIVIDADES QUE SE REQUIERAN PARA APOYAR LOS TEMAS ASOCIADOS AL PROYECTO DE INVERSIÓN 1071 "GESTIÓN EDUCATIVA INSTITUCIONAL".</t>
  </si>
  <si>
    <t>1071-91</t>
  </si>
  <si>
    <t>PRESTAR SERVICIOS PROFESIONALES PARA REALIZAR SEGUIMIENTO Y CONTROL A LAS INTERVENTORÍAS CONTRATADAS, ASI COMO A LOS PRESTADORES DE  SERVICIOS DE LA DIRECCIÓN DE SERVICIOS ADMINISTRATIVOS, ASEGURANDO EL CUMPLIMIENTO DEL OBJETO CONTRACTUAL PARA GARANTIZAR LA CORRECTA PRESTACIÓN DEL SERVICIO, PARA APOYAR LOS TEMAS ASOCIADOS AL PROYECTO DE INVERSIÓN 1071 "GESTIÓN EDUCATIVA INSTITUCIONAL".</t>
  </si>
  <si>
    <t>1071-92</t>
  </si>
  <si>
    <t>PRESTAR LOS SERVICIOS TÉCNICOS REQUERIDOS EN EL PROCESO DE GESTIÓN DE PAGOS DE LOS SERVICIOS PÚBLICOS A CARGO DE LA DIRECCIÓN DE SERVICIOS ADMINISTRATIVOS, PARA APOYAR LOS TEMAS ASOCIADOS AL PROYECTO DE INVERSIÓN 1071 "GESTIÓN EDUCATIVA INSTITUCIONAL".</t>
  </si>
  <si>
    <t>1071-93</t>
  </si>
  <si>
    <t>PRESTAR LOS SERVICIOS TÉCNICOS PARA APOYAR LAS ACTIVIDADES DE TIPO ADMINISTRATIVO, Y DEMÁS QUE SE REQUIERAN PARA APOYAR LOS SERVICIOS QUE ATIENDE LA DIRECCIÓN DE SERVICIOS ADMINISTRATIVOS  PARA APOYAR LOS TEMAS ASOCIADOS AL PROYECTO DE INVERSIÓN 1071 "GESTIÓN EDUCATIVA INSTITUCIONAL".</t>
  </si>
  <si>
    <t>1072-1</t>
  </si>
  <si>
    <t>Prestar servicios profesionales especializados  en el componente de la aplicación de pruebas internas y externas, en especial en el marco de las Pruebas Ser, en lo que corresponde al análisis, interpretación y divulgación de resultados, conforme a los lineamientos del marco general de evaluación de la Sed.</t>
  </si>
  <si>
    <t>LISBETH MARCELA SAENZ MUÑOZ</t>
  </si>
  <si>
    <t>DIRECCIÓN DE EVALUACIÓN DE LA EDUCACIÓN</t>
  </si>
  <si>
    <t>GENNY CAROLINA RINCON BAEZ
CARLOS LANDINES RIVERO</t>
  </si>
  <si>
    <t>(crincon@educaciónbogota.gov.co)
(clandines@educación.bogota.gov.co)</t>
  </si>
  <si>
    <t>1072-2</t>
  </si>
  <si>
    <t>Prestar servicios profesionales especializados  en el componente de la aplicación de pruebas internas y externas, en especial en el marco de la aplicación del estudio de habilidades sociales y emocionales, en lo que corresponde al análisis, interpretación y divulgación de resultados, conforme a los lineamientos del marco general de evaluación de la Sed.</t>
  </si>
  <si>
    <t>1072-3</t>
  </si>
  <si>
    <t>Prestar servicios profesionales especializados en el desarrollo y funcionamiento del Sistema integral de evaluación en el marco del plan de desarrollo vigente.</t>
  </si>
  <si>
    <t>1072-4</t>
  </si>
  <si>
    <t>Prestar servicios profesionales especializados para el seguimiento e implementación de las diferentes actividades, procesos y estrategias que se desarrollan en el marco de los proyectos pertenecientes a la Subsecretaría de Calidad y Pertinencia y a la Dirección de Evaluación de la Educación</t>
  </si>
  <si>
    <t>1072-5</t>
  </si>
  <si>
    <t>Prestar servicios profesionales en la estructuración y ejecución de proyectos de evaluación y medición de la calidad de la educación a cargo de la dirección de evaluación de la educación</t>
  </si>
  <si>
    <t>1072-6</t>
  </si>
  <si>
    <t>Prestar servicios profesionales para fortalecer el análisis de datos del Sistema Integral de Evaluación.</t>
  </si>
  <si>
    <t>1072-7</t>
  </si>
  <si>
    <t xml:space="preserve">Prestar servicios profesionales para el apoyo, seguimiento e implementacion del modelo de acreditación a la excelencia en la gestión educativa en el marco del sistema integral de evaluación. </t>
  </si>
  <si>
    <t>1072-8</t>
  </si>
  <si>
    <t>1072-9</t>
  </si>
  <si>
    <t>Prestar servicios profesionales para el seguimiento a procesos contractuales y administrativos que corresponden a la dirección de evaluación de la educación</t>
  </si>
  <si>
    <t>1072-10</t>
  </si>
  <si>
    <t>Prestar servicios de apoyo a la gestión en las actividades operativas relacionadas con el sistema de evaluación</t>
  </si>
  <si>
    <t>1072-11</t>
  </si>
  <si>
    <t>Prestar servicios profesionales para la puesta en marcha, seguimiento y  articulacion de herramientas tecnologicas y bases de datos relacionadas con el sistema de evaluación.</t>
  </si>
  <si>
    <t>1072-12</t>
  </si>
  <si>
    <t xml:space="preserve">Prestar servicios  profesionales en el marco del sistema integral de evaluación de la calidad educativa. </t>
  </si>
  <si>
    <t>1072-13</t>
  </si>
  <si>
    <t>Prestar servicios profesionales en el acompañamiento juridico a los programas y procesos de la dirección de evaluación de la educación.</t>
  </si>
  <si>
    <t>1072-14</t>
  </si>
  <si>
    <t>Prestar servicios profesionales en el análisis de los resultados de las evaluaciones, que se desarrollen en el marco del sistema integral de evaluación de la educación de la SED .</t>
  </si>
  <si>
    <t>1072-15</t>
  </si>
  <si>
    <t>Desarrollar, aplicar, procesar y producir resultados de las pruebas Ser de artes, Encuesta de Clima Escolar y Módulo de Ciudadanía y pruebas internacionales que permitan medir conocimientos, competencias y actitudes de los estudiantes de las Instituciones Educativas en el Distrito Capital.</t>
  </si>
  <si>
    <t>CONVENIO INTERADMINITRATIVO</t>
  </si>
  <si>
    <t>1072-16</t>
  </si>
  <si>
    <t>86121504; 86141501;
86101710</t>
  </si>
  <si>
    <t>Implementación de estrategias en torno a procesos evaluativos para el fortalecimiento de competencias con estudiantes del grado 11 de las IED de la Ciudad de Bogotá.</t>
  </si>
  <si>
    <t>1072-17</t>
  </si>
  <si>
    <t>Desarrollar acciones y procesos de formación mediante la plataforma Espacio maestro, garantizar la participación de Directivos docentes y docentes de la SED en pasantías a nivel nacional e internacional, así como la orientación técnica, la ejecución del premio a la excelente gestión institucional y el proceso de acreditación de alta calidad.</t>
  </si>
  <si>
    <t>1073 Desarrollo Integral de la Educación Media en las Instituciones Educativas del Distrito</t>
  </si>
  <si>
    <t>Prestar servicios profesionales a la Dirección de Educación Media para asesorar y coordinar las actividades de seguimiento a la implementación del proyecto Desarrollo Integral de la Educación Media en las Instituciones Educativas Distritales para el fortalecimiento de competencias de los estudiantes.</t>
  </si>
  <si>
    <t xml:space="preserve">SUBSECRETARIA DE CALIDAD Y PERTINENCIA </t>
  </si>
  <si>
    <t>GERMÁN ANDRÉS URREGO SABOGAL</t>
  </si>
  <si>
    <t xml:space="preserve">
DIRECCIÓN DE EDUCACIÓN MEDIA 
</t>
  </si>
  <si>
    <t>MONICA IVETTE VARON NAVARRO</t>
  </si>
  <si>
    <t>mvaron@educacionbogota.gov.co</t>
  </si>
  <si>
    <t>Prestar servicios profesionales a la Dirección de Educación Media para acompañar y hacer seguimiento a la implementación del proyecto Desarrollo Integral de la Educación Media en las Instituciones Educativas Distritales para el fortalecimiento de competencias de los estudiantes.</t>
  </si>
  <si>
    <t>Prestar servicios profesionales a la Dirección de Educación Media para coordinar los procesos de articulación con el SENA y acompañar los procesos de implementación de las estrategias para el fortalecimiento de competencias en la Educación Media en el Distrito Capital.</t>
  </si>
  <si>
    <t>Prestar servicios profesionales en la coordinación, asesoría y orientación del grupo de sistemas de información y seguimiento a los estudiantes egresados de la educación Media y al proyecto Desarrollo Integral de la Educación Media en el Distrito Capital</t>
  </si>
  <si>
    <t>Prestar servicios profesionales a la Dirección de Educación Media para asesorar y coordinar la implementación del proyecto Desarrollo Integral de la Educación Media en las Instituciones Educativas Distritales para el fortalecimiento de competencias de los estudiantes.</t>
  </si>
  <si>
    <t>Prestar servicios profesionales a la Subsecretaría de Calidad y Pertinencia en los procesos de apoyo y acompañamiento para la articulación de las distintas instancias para la implementación de las apuestas en pro del mejoramiento de la calidad educativa, especialmente en lo relacionado con el fortalecimiento de competencias en la educación media.</t>
  </si>
  <si>
    <t xml:space="preserve">Prestar servicios de apoyo a la estrategia de circulación interinstitucional en el marco del proyecto del Desarrollo Integral de la Educación Media.  </t>
  </si>
  <si>
    <t>Prestar servicios profesionales a la Dirección de Educación Media  para el apoyo en el seguimiento a la ejecución proyecto Desarrollo Integral de la Educación Media en las Instituciones Educativas Distritales para el fortalecimiento de competencias de los estudiantes.</t>
  </si>
  <si>
    <t>Prestar servicios profesionales para orientar, acompañar, sistematizar y hacer seguimiento a la información, manejar las bases de datos y apoyar la implementación de la apuesta de desarrollo y fortalecimiento de competencias, desde el Proyecto Desarrollo Integral de la Educación Media.</t>
  </si>
  <si>
    <t>Prestar servicios profesionales a la Dirección de Educación Media para definir y apoyar la implementación de los lineamientos pedagógicos del proyecto Desarrollo Integral de la Educación Media en las Instituciones Educativas Distritales para el fortalecimiento de competencias de los estudiantes.</t>
  </si>
  <si>
    <t>Prestar servicios de apoyo a la gestión a la Dirección de Educación Media para Fortalecer y promover el Proyecto de Desarrollo Integral de la Educación Media</t>
  </si>
  <si>
    <t>Prestar servicios profesionales para orientar y fortalecer el proceso de seguimiento y control en la implementación del fortalecimiento de competencias desde el proyecto Desarrollo Integral de la educación media en las Instituciones Educativas Distritales.</t>
  </si>
  <si>
    <t>Prestar servicios profesionales a la Dirección de Educación Media para el apoyo en el seguimiento a la ejecución del proyecto Desarrollo Integral de la Educación Media en las Instituciones Educativas Distritales para el fortalecimiento de competencias de los estudiantes.</t>
  </si>
  <si>
    <t>Prestar servicios profesionales a la Dirección de Educación Media para definir y acompañar la implementación en territorio de los lineamientos pedagógicos y las estrategias del proyecto Desarrollo Integral de la Educación Media en las Instituciones Educativas Distritales para el fortalecimiento de competencias de los estudiantes.</t>
  </si>
  <si>
    <t>Prestar servicios profesionales  para la implementación y seguimiento de las diferentes estrategias y proyectos que se desarrollan en la Subsecretaría de Calidad y Pertinencia, en especial el fortalecimiento de competencia de los estudiantes de educación media.</t>
  </si>
  <si>
    <t>Prestar servicios profesionales en la orientación y acompañamiento de los aspectos jurídicos relacionados con las estrategias y acciones para el desarrollo y fortalecimiento de las competencias desde el programa de educación media en el Distrito Capital.</t>
  </si>
  <si>
    <t>Prestar servicios de apoyo, en el desarrollo y fortalecimiento del proyecto de desarrollo integral de la educación media y administrar la información de Riesgos Laborales ARL de los estudiantes del Distrito.</t>
  </si>
  <si>
    <t>Prestar servicios profesionales para apoyar el proceso de consolidación y depuración de la información necesaria, relacionada con las estrategias de desarrollo y fortalecimiento de competencias, para hacer seguimiento al Proyecto de Desarrollo Integral de la Educación Media.</t>
  </si>
  <si>
    <t>Prestar servicios profesionales especializados para apoyar los procesos relacionados con la planeación, gestión y seguimiento de las actividades de los proyectos pertenecientes a la Subsecretaría de Calidad y Pertinencia y particularmente las estrategias de fortalecimiento de competencias de la Educación Media.</t>
  </si>
  <si>
    <t>Prestar servicios de apoyo a la gestión al proyecto Desarrollo Integral de la Educación Media en las Instituciones Educativas Distritales para el fortalecimiento de competencias de los estudiantes.</t>
  </si>
  <si>
    <t>Prestar servicios profesionales para  el desarrollo del Sistema de Seguimiento a Egresados del Distrito que incluya la incorporación de las bases de datos provenientes de las diferentes fuentes de información.</t>
  </si>
  <si>
    <t>Prestar servicios para apoyar el desarrollo y fortalecimiento de las competencias desde el programa de educación media en el Distrito Capital.</t>
  </si>
  <si>
    <t>Prestar servicios profesionales a la Dirección de Educación Media para acompañar la implementación en territorio de los lineamientos pedagógicos y las estrategias del proyecto Desarrollo Integral de la Educación Media en las Instituciones Educativas Distritales para el fortalecimiento de competencias de los estudiantes.</t>
  </si>
  <si>
    <t>Prestar servicios profesionales para acompañar a las instituciones educativas distritales que les sean asignadas en el proceso de fortalecimiento de la calidad educativa de acuerdo con las orientaciones de la Subsecretaría de Calidad y Pertinencia, así como articular con las distintas instancias para su la implementación de las estrategias, particularmente en relación con la educación media.</t>
  </si>
  <si>
    <t>Prestar servicios profesionales para apoyar y realizar seguimiento a la implementación de la estrategia de comunicación y divulgación del Desarrollo Integral de la Educación Media, con especial énfasis en la apuesta de orientación sociocupacional de los estudiantes de educación media de Bogotá.</t>
  </si>
  <si>
    <t>Prestar servicios profesionales a la dirección de educación media en el mantenimiento del sitio web de la estrategia de orientación socio-ocupacional del Distrito y apoyar la estructuración y consolidación del sistema de seguimiento a egresados de la educación media.</t>
  </si>
  <si>
    <t xml:space="preserve"> Prestar servicios profesionales para apoyar la implementación de las estrategias de la orientación sociocupacional de las Instituciones Educativas del Distrito.</t>
  </si>
  <si>
    <t xml:space="preserve">Prestar servicios profesionales para acompañar y hacer seguimiento a las estrategias de implementación para el desarrollo y fortalecimiento de la orientación sociocupacional en las Instituciones Educativas del Distrito.
</t>
  </si>
  <si>
    <t>Prestar servicios profesionales a la Dirección de Educación Media para orientar y liderar las estrategias para el desarrollo y fortalecimiento de la orientación sociocupacional de las Instituciones Educativas del Distrito.</t>
  </si>
  <si>
    <t>Prestar servicios profesionales para acompañar a las instituciones educativas distritales que les sean asignadas en el proceso de fortalecimiento de la calidad educativa de acuerdo con las orientaciones de la Subsecretaría de Calidad y Pertinencia, así como articular con las distintas instancias para su la implementación de las estrategias, particularmente en relación con la orientacion sociocupacional.</t>
  </si>
  <si>
    <t xml:space="preserve"> Prestar servicios de apoyo a la implementacion de la estrategia de orientación sociocupacional de los estudiantes de educación media de Bogotá.</t>
  </si>
  <si>
    <t>801016;861115;861116;861215;861217;861320;861415;931415</t>
  </si>
  <si>
    <t>Contratar los servicios para implementar la metodología de la Estrategia Distrital de Orientación Socio Ocupacional “Yo Puedo Ser” en sus componentes de acompañamiento in situ a IED y escenarios locales, con el fin de aportar al fortalecimiento de la calidad educativa, en el marco del Proyecto 1073 “Desarrollo Integral de la Educación Media.</t>
  </si>
  <si>
    <t>86111500;86111600;86121500;86101600;86101700;80101600;86141500</t>
  </si>
  <si>
    <t>Acompañar la implementación del Proyecto Desarrollo Integral de la Educación Media en las IED, dirigido a   promover el mejoramiento de la calidad educativa ofrecida a los jóvenes de los grados 10 y 11, articulando esfuerzos técnicos, administrativos y económicos en conjunto entre la IES y la Secretaría de Educación del Distrito.</t>
  </si>
  <si>
    <t>Publicación contratación régimen especial - Régimen especial</t>
  </si>
  <si>
    <t>80101604;80121704;84111501;84111502;84111601;84111602;93151606;93151607</t>
  </si>
  <si>
    <t>1074-1</t>
  </si>
  <si>
    <t>02004 Aunar esfuerzos con los actores del subsistema Distrital de Educación Superior y el Gobierno Nacional, para orientar o desarrollar proyectos de Ciencia, Tecnología e Innovación, integrando apuestas productivas y de conocimiento de la región.</t>
  </si>
  <si>
    <t xml:space="preserve">Aunar esfuerzos con los actores del Subsistema Distrital de Educación Superior para apoyar la acreditación de calidad de los programas de licenciatura, a través de la consolidación de la red de acción colaborativa de prácticas pedagógicas. </t>
  </si>
  <si>
    <t>Subsecretaría de Integración Interinstitucional</t>
  </si>
  <si>
    <t>Martha Sofía Serrano Corredor</t>
  </si>
  <si>
    <t>Dirección de Relaciones con los Sectores de Educación Superior y Educación para el Trabajo.</t>
  </si>
  <si>
    <t>Luis Fernando Viáncha</t>
  </si>
  <si>
    <t>3241000 ext.</t>
  </si>
  <si>
    <t>lviancha@educacionbogota.gov.co</t>
  </si>
  <si>
    <t>1074-2</t>
  </si>
  <si>
    <t>Aunar esfuerzos con los actores del subsistema Distrital de Educación Superior, para desarrollar proyectos de mejoramiento de la calidad y el acceso a la educación superior, integrando apuestas productivas y de conocimiento de la región.</t>
  </si>
  <si>
    <t>1074-3</t>
  </si>
  <si>
    <t>1074-4</t>
  </si>
  <si>
    <t xml:space="preserve">Prestar servicios profesionales especializados a la Dirección de Relaciones con los Sectores de Educación Superior y Educación para el Trabajo para apoyar los proyectos de calidad y acceso a la educación superior del Distrito, en el marco del Proyecto 1074 "Educación superior para una ciudad de conocimiento". </t>
  </si>
  <si>
    <t>1074-5</t>
  </si>
  <si>
    <t xml:space="preserve">Prestar servicios profesionales especializados a la Dirección de Relaciones con los Sectores de Educación Superior y Educación para el Trabajo para orientar y acompañar las estrategias de acceso y calidad, en el marco del Proyecto 1074 "Educación superior para una ciudad de conocimiento". </t>
  </si>
  <si>
    <t>1074-6</t>
  </si>
  <si>
    <t xml:space="preserve">Prestar servicios profesionales para apoyar a la Dirección de Relaciones con los Sectores de Educación Superior y Educación para el Trabajo en la ejecución y seguimiento de acciones para incrementar el acceso y la calidad de la educación superior en el marco del Proyecto 1074 "Educación superior para una ciudad de conocimiento". </t>
  </si>
  <si>
    <t>1074-7</t>
  </si>
  <si>
    <t>1074-8</t>
  </si>
  <si>
    <t>1074-9</t>
  </si>
  <si>
    <t>1074-10</t>
  </si>
  <si>
    <t>1074-11</t>
  </si>
  <si>
    <t>1074-12</t>
  </si>
  <si>
    <t xml:space="preserve">Prestar servicios profesionales especializados a la Dirección de Relaciones con los Sectores de Educación Superior y Educación para el Trabajo para apoyar la planeación, coordinación, ejecución y  seguimiento físico y financiero de las acciones orientadas a promover el acceso y la calidad de la educación superior, en el marco del Proyecto 1074 "Educación superior para una ciudad de conocimiento". </t>
  </si>
  <si>
    <t>1074-13</t>
  </si>
  <si>
    <t xml:space="preserve">Prestar servicios profesionales a la Dirección de Relaciones con los Sectores de Educación Superior y Educación para el Trabajo para apoyar en la implementación y acompañamiento de acciones orientadas al mejoramiento de la calidad de la educación superior, en el marco del Proyecto 1074 "Educación superior para una ciudad de conocimiento". </t>
  </si>
  <si>
    <t>1074-14</t>
  </si>
  <si>
    <t xml:space="preserve">Prestar servicios profesionales especializados a la  Dirección de Relaciones con los Sectores de Educación Superior y Educación para el Trabajo para apoyar en la implementación y acompañamiento de acciones orientadas al mejoramiento de la calidad de la educación superior, en el marco del Proyecto 1074 "Educación superior para una ciudad de conocimiento". </t>
  </si>
  <si>
    <t>1074-15</t>
  </si>
  <si>
    <t xml:space="preserve">Prestar servicios profesionales especializados a la Dirección de Relaciones con los Sectores de Educación Superior y Educación para el Trabajo para apoyar los proyectos de calidad y acceso a educación superior del Distrito en el marco del Proyecto 1074 "Educación superior para una ciudad de conocimiento". </t>
  </si>
  <si>
    <t>1074-16</t>
  </si>
  <si>
    <t xml:space="preserve">Prestar servicios profesionales especializados para verificar y hacer seguimiento a las condiciones técnicas y jurídicas del esquema de aseguramiento de la calidad de las instituciones de educación para el trabajo y el desarrollo humano, así como de las estrategias de acceso y calidad de la educación superior en el marco del Proyecto 1074 "Educación superior para una ciudad de conocimiento". </t>
  </si>
  <si>
    <t>1074-17</t>
  </si>
  <si>
    <t>1074-18</t>
  </si>
  <si>
    <t>1074-19</t>
  </si>
  <si>
    <t xml:space="preserve">Prestar servicios profesionales a la  Dirección de Relaciones con los Sectores de Educación Superior y Educación para el Trabajo para apoyar la planeación, ejecución y seguimiento de las actividades administrativas y financieras requeridas en el marco del Proyecto 1074 "Educación superior para una ciudad de conocimiento". </t>
  </si>
  <si>
    <t>1074-20</t>
  </si>
  <si>
    <t xml:space="preserve">Prestar servicios profesionales especializados a la Dirección de Relaciones con los Sectores de Educación Superior y Educación para el Trabajo en la coordinación, ejecución y seguimiento a las acciones jurídicas requeridas del  Proyecto 1074 "Educación superior para una ciudad de conocimiento". </t>
  </si>
  <si>
    <t>1074-21</t>
  </si>
  <si>
    <t xml:space="preserve">Prestar servicios profesionales para apoyar la consolidación de la información y de las estadísticas de los sectores de educación superior y de educación para el trabajo que soporten la gestión del Proyecto 1074 "Educación superior para una ciudad de conocimiento". 
</t>
  </si>
  <si>
    <t>1074-22</t>
  </si>
  <si>
    <t>1074-23</t>
  </si>
  <si>
    <t xml:space="preserve">Prestar servicios profesionales a la Dirección de Relaciones con los Sectores de Educación Superior y Educación para el Trabajo para apoyar la planeación, ejecución y seguimiento de las actividades administrativas y financieras de las acciones orientadas a promover el acceso y la calidad de la educación superior, en el marco del Proyecto 1074 "Educación superior para una ciudad de conocimiento". </t>
  </si>
  <si>
    <t>3-1-2-02-10</t>
  </si>
  <si>
    <t>BIENESTAR E INCENTIVOS</t>
  </si>
  <si>
    <t>PRESTACIÓN DE SERVICIOS DE APOYO A LA GESTIÓN PARA DESARROLLAR LAS ACTIVIDADES DEL PLAN DE BIENESTAR E INCENTIVOS, CAPACITACIÓN, PREVENCIÓN Y PROMOCIÓN DE LA SEGURIDAD Y SALUD EN EL TRABAJO, FUNDAMENTADA EN LA POLÍTICA INTEGRAL DE BIENESTAR Y EN LA POLÍTICA DE SEGURIDAD Y SALUD EN EL TRABAJO, ASÍ COMO EL FORTALECIMIENTO EN TEMAS DE COMUNICACIÓN Y CULTURA ORGANIZACIONAL.</t>
  </si>
  <si>
    <t xml:space="preserve"> EDUARDO DIAZ RODRIGUEZ</t>
  </si>
  <si>
    <t>3-1-2-01-01</t>
  </si>
  <si>
    <t>DOTACION</t>
  </si>
  <si>
    <t xml:space="preserve">53101600, 53101900, 53111600 </t>
  </si>
  <si>
    <t>Adquisición de la dotación de calzado y vestido de labor, para los funcionarios docentes y administrativos que han adquirido este derecho según lo establecido en la normatividad vigente</t>
  </si>
  <si>
    <t>3-1-2-02-12</t>
  </si>
  <si>
    <t>SEGURIDAD Y SALUD EN EL TRABAJO</t>
  </si>
  <si>
    <t>ALVARO FERNANDO GUSMAN LUCERO</t>
  </si>
  <si>
    <t>312020601 SEGUROS ENTIDAD</t>
  </si>
  <si>
    <t>ADQUISICIÓN DE SEGURO OBLIGATORIO DE ACCIDENTES DE TRÁNSITO SOAT PARA  EL PARQUE AUTOMOTOR DE LA SECRETARIA DE EDUCACIÓN DEL DISTRITO</t>
  </si>
  <si>
    <t>SAP</t>
  </si>
  <si>
    <t>FERNANDO RAMIREZ OCHOA</t>
  </si>
  <si>
    <t>Director  de Dotaciones Escolares</t>
  </si>
  <si>
    <t>LUIS ALBERTO CANTOR BELLO</t>
  </si>
  <si>
    <t>3241000 EXT.3122</t>
  </si>
  <si>
    <t>lcantor@educacionbogota.gov.co</t>
  </si>
  <si>
    <t>ADQUIRIR EL PLAN DE SEGUROS DE LA SECRETARIA DE EDUCACION DEL DISTRITO GRUPO 1.</t>
  </si>
  <si>
    <t>ADQUISICIÓN DE LA PÓLIZA DE SEGURO DE INFIDELIDAD Y RIESGOS FINANCIEROS PARA LA SECRETARÍA DE EDUCACIÓN DISTRITAL.</t>
  </si>
  <si>
    <t>311020301-1</t>
  </si>
  <si>
    <t>Honorarios Entidad</t>
  </si>
  <si>
    <t>PRESTACIÓN DE SERVICIOS PROFESIONALES ESPECIALIZADOS EN MATERIA JURÍDICA PARA ACOMPAÑAR AL DESPACHO DE LA SECRETARIA DE EDUCACIÓN Y A LOS SUBSECRETARIOS A TRAVÉS DEL ANÁLISIS Y REVISIÓN DE LOS ASUNTOS JURÍDICO-ADMINISTRATIVOS QUE SEAN REQUERIDOS POR EL DESPACHO. ASÍ MISMO, REALIZAR EL ACOMPAÑAMIENTO JURÍDICO A LA SED EN ASUNTOS QUE TENGAN RELACIÓN CON LOS SINDICATOS DE LA SED.</t>
  </si>
  <si>
    <t>JOSE RICARDO GUALTEROS UVA</t>
  </si>
  <si>
    <t xml:space="preserve">3241000
</t>
  </si>
  <si>
    <t>311020301-2</t>
  </si>
  <si>
    <t>PRESTACIÓN DE SERVICIOS PROFESIONALES PARA GESTIONAR Y APOYAR LAS RELACIONES DE LA SECRETARÍA DE EDUCACIÓN DISTRITAL CON EL SECTOR PRIVADO Y ORGANISMOS INTERNACIONALES, GENERANDO ALIANZAS, LAZOS DE AMISTAD Y COOPERACIÓN ACORDES A LA MISIONALIDAD DE LA ENTIDAD Y BRINDANDO COLABORACIÓN A LOS EQUIPOS ENCARGADOS DE LA ELABORACIÓN Y REVISIÓN DE TEXTOS TÉCNICOS O ACADÉMICOS REQUERIDOS POR EL DESPACHO DE LA SECRETARÍA DE EDUCACIÓN EN LAS LABORES QUE SEAN ASIGNADAS.</t>
  </si>
  <si>
    <t>311020301-3</t>
  </si>
  <si>
    <t>PRESTAR SERVICIOS PROFESIONALES AL DESPACHO DE LA SECRETARIA DE EDUCACIÓN DISTRITAL, DESARROLLANDO ACTIVIDADES DE APOYO PARA EL SEGUIMIENTO, ARTICULACIÓN Y FORTALECIMIENTO DE LAS RELACIONES DE LA SECRETARÍA DE EDUCACIÓN DISTRITAL CON INSTANCIAS DE ORDEN NACIONAL Y DISTRITAL QUE EJERCEN CONTROL POLÍTICO COMO EL CONGRESO DE LA REPÚBLICA, CONCEJO DISTRITAL Y JUNTAS ADMINISTRADORAS LOCALES, ASÍ COMO CON LAS JUNTAS DE ACCIÓN COMUNAL EN LOS CASOS QUE SE REQUIERA, EN EL MARCO DEL PLAN DE DESARROLLO” BOGOTÁ MEJOR PARA TODOS”, ENFATIZANDO EN LA COMPILACIÓN DE LAS ACTIVIDADES REALIZADAS POR LA SECRETARÍA DE EDUCACIÓN CON LAS COMUNIDADES EN TERRITORIO, GENERANDO MEMORIA INSTITUCIONAL AL RESPECTO.</t>
  </si>
  <si>
    <t>311020301-4</t>
  </si>
  <si>
    <t>PRESTACIÓN DE SERVICIOS PROFESIONALES ESPECIALIZADOS EN MATERIA JURÍDICA PARA ACOMPAÑAR AL DESPACHO DE LA SECRETARIA DE EDUCACIÓN EN EL ANÁLISIS Y REVISIÓN DE LOS ASUNTOS JURÍDICOS RELACIONADOS CON LA SEGUNDA INSTANCIA DE PROCESOS DISCIPLINARIOS DE SERVIDORES PÚBLICOS DE LA SECRETARÍA, EL SEGUIMIENTO Y CONTROL A ACTUACIONES ADMINISTRATIVAS DE LOS ÓRGANOS DE CONTROL, LOS PROCESOS DE COBRO PERSUASIVO Y LOS PROCESOS DE COMPRAS PÚBLICAS EN MATERIA DE TRANSPORTE ESCOLAR Y CONSTRUCCIONES QUE SE ENCUENTRAN A CARGO DEL DESPACHO DE LA SECRETARÍA DE EDUCACIÓN.</t>
  </si>
  <si>
    <t>311020301-5</t>
  </si>
  <si>
    <t>PRESTACIÓN DE SERVICIOS PROFESIONALES AL DESPACHO DE LA SECRETARÍA DE EDUCACIÓN PARA LA REVISIÓN, ANÁLISIS Y DEFINICIÓN DE INFORMACIÓN PARA LAS RESPUESTAS A LAS SOLICITUDES DEL CONGRESO DE LA REPÚBLICA, EL CONCEJO DISTRITAL Y LAS JUNTAS ADMINISTRADORAS LOCALES, ASÍ COMO LA REVISIÓN DE LA INFORMACIÓN QUE SE GENERE DESDE LA SECRETARÍA DE EDUCACIÓN PARA LA PARTICIPACIÓN EN LOS DEBATES QUE SE PRESENTEN EN DICHOS CUERPOS COLEGIADOS,  EN EL MARCO DEL PLAN DE DESARROLLO” BOGOTÁ MEJOR PARA TODOS”; ASÍ COMO PARA COORDINAR LA CONSTRUCCIÓN DE MEMORIA INSTITUCIONAL ALREDEDOR DE ESTOS TEMAS.</t>
  </si>
  <si>
    <t>311020301-6</t>
  </si>
  <si>
    <t>GESTIONAR EL RELACIONAMIENTO DE LA SECRETARÍA DE EDUCACIÓN DE BOGOTÁ, A TRAVÉS DE ACCIONES Y PROYECTOS DE COOPERACIÓN CON ENTIDADES Y ORGANIZACIONES PRIVADAS Y PÚBLICAS, NACIONALES E INTERNACIONALES QUE PERMITAN EL FORTALECIMIENTO DE LOS PROGRAMAS Y ACCIONES QUE ADELANTA LA SECRETARÍA DE EDUCACIÓN EN CUMPLIMIENTO DEL PLAN DE DESARROLLO.</t>
  </si>
  <si>
    <t>311020301-7</t>
  </si>
  <si>
    <t>311020301-8</t>
  </si>
  <si>
    <t>PRESTACIÓN DE SERVICIOS PROFESIONALES ESPECIALIZADOS AL DESPACHO DE LA SECRETARÍA DE EDUCACIÓN DEL DISTRITO, CON EL FIN DE BRINDAR ACOMPAÑAMIENTO EN EL DESARROLLO DE ACTIVIDADES RELACIONADAS CON TEMAS DE FUNCIÓN PÚBLICA Y CARRERA ADMINISTRATIVA.</t>
  </si>
  <si>
    <t>311020301-9</t>
  </si>
  <si>
    <t>PRESTAR SERVICIOS PROFESIONALES ESPECIALIZADOS EN MATERIA JURÍDICA ALTAMENTE CALIFICADA PARA ACOMPAÑAR EXTERNAMENTE A LA SECRETARÍA DE EDUCACIÓN DISTRITAL A TRAVÉS DE LA EMISIÓN DE CONCEPTOS JURÍDICOS, DEL ANÁLISIS Y REVISIÓN DE PROYECTOS DE NORMA O DECISIONES ADMINISTRATIVAS, ASÍ COMO LA REPRESENTACIÓN JUDICIAL DE LA ENTIDAD.</t>
  </si>
  <si>
    <t>311020301-10</t>
  </si>
  <si>
    <t>PRESTAR SERVICIOS PROFESIONALES A LA SECRETARÍA DE EDUCACIÓN EN TEMAS TRIBUTARIOS, FINANCIEROS, ADMINISTRATIVOS, Y DE HACIENDA PÚBLICA, MEDIANTE LA PREPARACIÓN DE CONCEPTOS JURÍDICOS,  PROYECTOS DE NORMAS Y TRÁMITES ANTE ENTIDADES DEL ORDEN NACIONAL O DISTRITAL EN LOS ASUNTOS OBJETO DEL CONTRATO.</t>
  </si>
  <si>
    <t>311020301-11</t>
  </si>
  <si>
    <t>PRESTAR ASESORÍA JURÍDICA A LA SECRETARÍA DE EDUCACIÓN DEL DISTRITO EN MATERIA LABORAL PARA EL PROCESO DE NEGOCIACIÓN COLECTIVA DE TRABAJO QUE DEBE ADELANTARSE CON LAS ORGANIZACIONES SINDICALES Y MANEJO DE CONFLICTOS LABORALES.</t>
  </si>
  <si>
    <t>3120103-1</t>
  </si>
  <si>
    <t xml:space="preserve">COMBUSTIBLES, LUBRICANTES Y LLANTAS </t>
  </si>
  <si>
    <t>Suministro de combustible para el parque automotor de la Secretaría de Educación del Distrito.</t>
  </si>
  <si>
    <t>Subsecretario de Gestión Institucional</t>
  </si>
  <si>
    <t>DANERY BUITRAGO GOMEZ</t>
  </si>
  <si>
    <t>Directora de Servicios Administrativos</t>
  </si>
  <si>
    <t>MARLON  MENDEZ VILLAMIZAR</t>
  </si>
  <si>
    <t xml:space="preserve">MEMENDEZ@educacionbogota.gov.co </t>
  </si>
  <si>
    <t>3120103-2</t>
  </si>
  <si>
    <t>Adquisicion de llantas para los vehiculos que  hacen parte del parque automotor de la Secretaria de Educacion del Distrito.</t>
  </si>
  <si>
    <t>Subsecretaria De Gestión Institucional</t>
  </si>
  <si>
    <t>Director de Servicios Administrativos</t>
  </si>
  <si>
    <t>3120104-1</t>
  </si>
  <si>
    <t>MATERIALES Y SUMINISTROS</t>
  </si>
  <si>
    <t>Suministro y distribución de insumos de papelería, útiles de oficina, para las dependencias del Nivel Central y las  Direcciones Locales de la Secretaria de Educación del Distrito</t>
  </si>
  <si>
    <t>YOLANDA CUELLAR GONZALEZ</t>
  </si>
  <si>
    <t>YCUELLAR@educacionbogota.gov.co</t>
  </si>
  <si>
    <t>3120104-2</t>
  </si>
  <si>
    <t>Servicio de máquinas dispensadoras de bebidas calientes para los servidores de la Secretaria de Educación Nivel Central</t>
  </si>
  <si>
    <t>MARCIA ANGELITA  BAYONA</t>
  </si>
  <si>
    <t xml:space="preserve">mbayona@educacionbogota.gov.co </t>
  </si>
  <si>
    <t>3120201 -1</t>
  </si>
  <si>
    <t>ARRENDAMIENTO</t>
  </si>
  <si>
    <t>ARRENDAMIENTO DEL PREDIO IDENTIFICADO CON LA DIRECCIÓN CALLE 14 B No. 114 B -30 DE LA LOCALIDAD DE FONTIBÓN DE LA CIUDAD DE BOGOTÁ D.C., PARA EL FUNCIONAMIENTO DEL ARCHIVO GENERAL DE LA SECRETARÍA DE EDUCACIÓN DEL DISTRITO.</t>
  </si>
  <si>
    <t>DIEGO ANDRÉS SOLÓRZANO LASSO</t>
  </si>
  <si>
    <t>dsolorzanol@educacionbogota.gov.co</t>
  </si>
  <si>
    <t>3120201 -2</t>
  </si>
  <si>
    <t>ARRENDAMIENTO  COMO CUERPO CIERTO, EL ESPACIO PARA OFICINAS, UBICADO EN EL INMUEBLE DE LA AVENIDA CALLE 26 NO. 66 - 63 DE BOGOTÁ D.C, EL CUAL COMPRENDE UN ÁREA DE 14.273.88 M2 Y EL DERECHO AL USO DE 388 PARQUEADEROS QUE FORMAN PARTE DEL MISMO INMUEBLE, IDENTIFICADO CON LA CÉDULA CATASTRAL NO. A – 28-A 34/40, REGISTRADO CON MATRÍCULA INMOBILIARIA NO. 50C-0154167. LOS LINDEROS GENERALES SE ENCUENTRAN CONTENIDOS EN LA ESCRITURA PÚBLICA NO. 3005 DEL 28 DE MAYO DE 1973 DE LA NOTARÍA PRIMERA DE BOGOTÁ. EN CUANTO A LOS LINDEROS ESPECÍFICOS, SIENDO UN EDIFICIO QUE NO ESTÁ SOMETIDO A RÉGIMEN DE PROPIEDAD HORIZONTAL LAS ÁREAS OBJETO DE ARRENDAMIENTO SE DESCRIBEN EN EL ANEXO NO. 1.</t>
  </si>
  <si>
    <t>3120201 -3</t>
  </si>
  <si>
    <t xml:space="preserve">ARRENDAMIENTO DEL INMUEBLE IDENTIFICADO CON LA DIRECCIÓN CARRERA 7 No. 22-44, SEGUNDO PISO, DE LA LOCALIDAD DE SANTA FE D.C. PARA EL FUNCIONAMIENTO DE LAS OFICINAS ADMINISTRATIVAS DE LA DIRECCIÓN LOCAL DE EDUCACIÓN DE SANTA FE Y LA CANDELARIA </t>
  </si>
  <si>
    <t>3120201 -4</t>
  </si>
  <si>
    <t>ARRENDAMIENTO DEL PREDIO IDENTIFICADO CON LA DIRECCIÓN CALLE 71 A #70C-44 DE LA LOCALIDAD DE ENGATIVA DE LA CIUDAD DE BOGOTÁ D.C., PARA EL FUNCIONAMIENTO DE LA DIRECCIÓN LOCAL DE EDUCACIÓN.</t>
  </si>
  <si>
    <t>3120201 -5</t>
  </si>
  <si>
    <t>ARRENDAMIENTO DE LOS PREDIOS IDENTIFICADOS CON LAS DIRECCIONES: CALLE 59 B SUR #45D-27, CALLE 59 B SUR #45D-21, CALLE 59 C SUR #45D-28, CALLE 59 C SUR#45D-22 DE LA LOCALIDAD DE CIUDAD BOLIVAR DE LA CIUDAD DE BOGOTÁ D.C., PARA EL FUNCIONAMIENTO DE LA DIRECCIÓN LOCAL DE EDUCACIÓN.</t>
  </si>
  <si>
    <t>3120201 -6</t>
  </si>
  <si>
    <t>ARRENDAMIENTO DEL PREDIO IDENTIFICADO CON LA DIRECCIÓN CALLE 1 A 28-41, DE LA LOCALIDAD LOS MARTIRES, DE LA CIUDAD DE BOGOTÁ D.C., PARA EL FUNCIONAMIENTO DE UNA SEDE ADMINISTRATIVA DE LA SECRETARIA DE EDUCACION DEL DISTRITO.</t>
  </si>
  <si>
    <t>3120201 -7</t>
  </si>
  <si>
    <t>ARRENDAMIENTO DEL PREDIO DE LA LOCALIDAD DE SAN CRISTOBAL, DE LA CIUDAD DE BOGOTÁ D.C., PARA EL FUNCIONAMIENTO DE UNA SEDE ADMINISTRATIVA DE LA SECRETARIA DE EDUCACION DEL DISTRITO.</t>
  </si>
  <si>
    <t>3120201 -8</t>
  </si>
  <si>
    <t>ARRENDAMIENTO DEL PREDIO DE LA LOCALIDAD DE BARRIOS UNIDOS, DE LA CIUDAD DE BOGOTÁ D.C., PARA EL FUNCIONAMIENTO DE UNA SEDE ADMINISTRATIVA DE LA SECRETARIA DE EDUCACION DEL DISTRITO.</t>
  </si>
  <si>
    <t>3120203-1</t>
  </si>
  <si>
    <t>GASTOS DE TRANSPORTE Y COMUNICACIÓN</t>
  </si>
  <si>
    <t>Prestar el servicio público de transporte terrestre automotor especial para el desarrollo de las actividades programadas por la Secretaría de Educación del Distrito.</t>
  </si>
  <si>
    <t>3120203-2</t>
  </si>
  <si>
    <t>Prestar los servicios para la gestión y administración de los procesos de correspondencia de la Secretaría de Educación del Distrito.</t>
  </si>
  <si>
    <t>MONICA PATRICIA PAJARO</t>
  </si>
  <si>
    <t>mpajaro@educacionbogota.gov.co</t>
  </si>
  <si>
    <t>3120204-1</t>
  </si>
  <si>
    <t>IMPRESOS Y PUBLICACIONES</t>
  </si>
  <si>
    <t xml:space="preserve">Prestar el servicio de fotocopiado integral y servicios afines para la Secretaria de Educación del Distrito bajo la modalidad de outsorcing.  </t>
  </si>
  <si>
    <t>3120204-2</t>
  </si>
  <si>
    <t>Realizar la publicación de avisos de prensa emitidos por la Secretaría de Educación del Distrito en periódicos de circulación nacional y local.</t>
  </si>
  <si>
    <t>CESAR ALMONACID ACHURY OACP</t>
  </si>
  <si>
    <t>3120204-3</t>
  </si>
  <si>
    <t>Suscripción Periódico El Espectador</t>
  </si>
  <si>
    <t>3120204-4</t>
  </si>
  <si>
    <t>Suscripción Periódico Casa Editorial EL TIEMPO</t>
  </si>
  <si>
    <t>3120204-5</t>
  </si>
  <si>
    <t>Suscripción Revista Semana</t>
  </si>
  <si>
    <t>3120204-6</t>
  </si>
  <si>
    <t>La suscripción anual a una herramienta jurídica electrónica con sistema de actualización y notificación diaria.</t>
  </si>
  <si>
    <t>JENNY ADRIANA BRETON VARGAS</t>
  </si>
  <si>
    <t>OFICINA ASESORA JURIDICA</t>
  </si>
  <si>
    <t>CESAR ALMONACID ACHURY OACP - CLAUDIA MARCELA VELA JIMENEZ - OAJ</t>
  </si>
  <si>
    <t>calmonacid@educacionbogota.gov.co; cvela@educacionbogota.gov.co</t>
  </si>
  <si>
    <t>312020501-1</t>
  </si>
  <si>
    <t>MANTENIMIENTO ENTIDAD</t>
  </si>
  <si>
    <t>Prestar el servicio de mantenimiento preventivo y correctivo al sistema de comunicaciones de la Secretaria de Educación del Distrito</t>
  </si>
  <si>
    <t>Subsecretaria de Gestión Institucional</t>
  </si>
  <si>
    <t>312020501-2</t>
  </si>
  <si>
    <t xml:space="preserve">Prestar el servicio de mantenimiento correctivo y preventivo para los vehículos que conforman el parque automotor de la Secretaría de Educación del Distrito. </t>
  </si>
  <si>
    <t>312020501-3</t>
  </si>
  <si>
    <t>Suministro de materiales y elementos de ferretería para el mantenimiento de las edificaciones de las sedes administrativas de la Secretaría de Educación del Distrito.</t>
  </si>
  <si>
    <t>JUANITA LLERAS MEJIA</t>
  </si>
  <si>
    <t>jllerasm@educacionbogota.gov.co</t>
  </si>
  <si>
    <t>312020501-4</t>
  </si>
  <si>
    <t>Prestación del servicio integral de aseo y cafetería para las sedes educativas del distrito, para las áreas administrativas y la sede central de la Secretaria de Educación del Distrito.</t>
  </si>
  <si>
    <t>312020501-5</t>
  </si>
  <si>
    <t>92121701;  92121702;  92121502; 92121504; 92121503</t>
  </si>
  <si>
    <t>Prestación integral del servicio de vigilancia y seguridad privada para las sedes educativas y áreas administrativas de la Secretaría de Educación del Distrito.</t>
  </si>
  <si>
    <t>SANDRA MILENA SALAZAR</t>
  </si>
  <si>
    <t>SSALAZAR@educacionbogota.gov.co</t>
  </si>
  <si>
    <t>311020400-01</t>
  </si>
  <si>
    <t>Remuneración Servicios Técnicos</t>
  </si>
  <si>
    <t>Prestar servicios de apoyo tecnico  a la Dirección de Servicios Administrativos en orientación y apoyo a la coordinación de las actividades de gestión documental.</t>
  </si>
  <si>
    <t>Director de Servicios Administrativos ( E )</t>
  </si>
  <si>
    <t>Mauricio Orlando Rincon Hernandez</t>
  </si>
  <si>
    <t>3241000 ext 3115</t>
  </si>
  <si>
    <t>morinconh@educacionbogota.gov.co</t>
  </si>
  <si>
    <t>311020400-02</t>
  </si>
  <si>
    <t>311020400-03</t>
  </si>
  <si>
    <t>311020400-04</t>
  </si>
  <si>
    <t>311020400-05</t>
  </si>
  <si>
    <t>311020400-06</t>
  </si>
  <si>
    <t>311020400-07</t>
  </si>
  <si>
    <t>311020400-08</t>
  </si>
  <si>
    <t>311020400-09</t>
  </si>
  <si>
    <t xml:space="preserve">Prestar servicios de apoyo a la gestión de la Dirección de Servicios Administrativos en las actividades de Gestión Documental y administrativa. </t>
  </si>
  <si>
    <t>311020400-10</t>
  </si>
  <si>
    <t>Prestar servicios de apoyo a la gestión a la Dirección de Servicios administrativos en las actividades de Gestión Documental.</t>
  </si>
  <si>
    <t>311020400-11</t>
  </si>
  <si>
    <t>311020400-12</t>
  </si>
  <si>
    <t>311020400-13</t>
  </si>
  <si>
    <t>311020400-14</t>
  </si>
  <si>
    <t>311020400-15</t>
  </si>
  <si>
    <t>311020400-16</t>
  </si>
  <si>
    <t>311020400-17</t>
  </si>
  <si>
    <t>311020400-18</t>
  </si>
  <si>
    <t>311020400-19</t>
  </si>
  <si>
    <t>311020400-20</t>
  </si>
  <si>
    <t>311020400-21</t>
  </si>
  <si>
    <t>311020400-22</t>
  </si>
  <si>
    <t>311020400-23</t>
  </si>
  <si>
    <t>311020400-24</t>
  </si>
  <si>
    <t>311020400-25</t>
  </si>
  <si>
    <t>311020400-26</t>
  </si>
  <si>
    <t>311020400-27</t>
  </si>
  <si>
    <t>311020400-28</t>
  </si>
  <si>
    <t>311020400-29</t>
  </si>
  <si>
    <t>311020400-30</t>
  </si>
  <si>
    <t>311020400-31</t>
  </si>
  <si>
    <t>311020400-32</t>
  </si>
  <si>
    <t>311020400-33</t>
  </si>
  <si>
    <t>311020400-34</t>
  </si>
  <si>
    <t>311020400-35</t>
  </si>
  <si>
    <t>311020400-36</t>
  </si>
  <si>
    <t>311020400-37</t>
  </si>
  <si>
    <t>311020400-38</t>
  </si>
  <si>
    <t>311020400-39</t>
  </si>
  <si>
    <t>311020400-40</t>
  </si>
  <si>
    <t>311020400-41</t>
  </si>
  <si>
    <t>311020400-42</t>
  </si>
  <si>
    <t>311020400-43</t>
  </si>
  <si>
    <t>311020400-44</t>
  </si>
  <si>
    <t>311020400-45</t>
  </si>
  <si>
    <t>311020400-46</t>
  </si>
  <si>
    <t>311020400-47</t>
  </si>
  <si>
    <t>311020400-48</t>
  </si>
  <si>
    <t>311020400-49</t>
  </si>
  <si>
    <t>311020400-50</t>
  </si>
  <si>
    <t>311020400-51</t>
  </si>
  <si>
    <t>311020400-52</t>
  </si>
  <si>
    <t>311020400-53</t>
  </si>
  <si>
    <t>311020400-54</t>
  </si>
  <si>
    <t>311020400-55</t>
  </si>
  <si>
    <t>Prestar los servicios de apoyo a la gestión en la Dirección de Servicios Administrativos, relacionados en las actividades administrativas y logísticas en el nivel central</t>
  </si>
  <si>
    <t>Jorge Eliecer Velásquez Perilla
Carla Marcela Parada Vila</t>
  </si>
  <si>
    <t>3241000 Ext 3306-3303</t>
  </si>
  <si>
    <t>jvelasquezp@educacionbogota.gov.co cmparadav@educacionbogota.gov.co</t>
  </si>
  <si>
    <t>311020400-56</t>
  </si>
  <si>
    <t>Prestar los servicios de apoyo a la gestión relacionados con la ejecución del mantenimiento preventivo, predictivo y correctivo en las sedes administrativas y bodegas de la SED</t>
  </si>
  <si>
    <t>311020400-57</t>
  </si>
  <si>
    <t>iosejov@educacionbogota.gov.co</t>
  </si>
  <si>
    <r>
      <rPr>
        <b/>
        <sz val="12"/>
        <rFont val="Tahoma"/>
        <family val="2"/>
      </rPr>
      <t xml:space="preserve">  </t>
    </r>
    <r>
      <rPr>
        <sz val="12"/>
        <rFont val="Tahoma"/>
        <family val="2"/>
      </rPr>
      <t>80121701</t>
    </r>
  </si>
  <si>
    <r>
      <t>Prestar servicios profesionales especializados para la revisión, gestión, conceptualización y coordinación de los asuntos jurídicos y contractuales que sean competencia del Despacho de la Subsecretaría de Gestión Institucional</t>
    </r>
    <r>
      <rPr>
        <sz val="12"/>
        <color theme="1"/>
        <rFont val="Tahoma"/>
        <family val="2"/>
      </rPr>
      <t>.</t>
    </r>
  </si>
  <si>
    <r>
      <t>Apoyar a la Dirección de Talento Humano, en el trámite de recobro de incapacidades ante la Fiduprevisora, respuesta a derechos de petición y demás requerimientos que sean asignados.</t>
    </r>
    <r>
      <rPr>
        <b/>
        <sz val="12"/>
        <color theme="1"/>
        <rFont val="Tahoma"/>
        <family val="2"/>
      </rPr>
      <t xml:space="preserve"> </t>
    </r>
  </si>
  <si>
    <r>
      <rPr>
        <sz val="12"/>
        <rFont val="Tahoma"/>
        <family val="2"/>
      </rPr>
      <t xml:space="preserve">80101507;86101710;86141703
 </t>
    </r>
    <r>
      <rPr>
        <sz val="12"/>
        <color indexed="10"/>
        <rFont val="Tahoma"/>
        <family val="2"/>
      </rPr>
      <t xml:space="preserve"> </t>
    </r>
  </si>
  <si>
    <r>
      <t xml:space="preserve">Interventoría integral para el seguimiento a los convenios suscritos entre la Secretaría de Educación del Distrito y las Instituciones de Educación Superior, que realicen el acompañamiento a instituciones educativas del distrito – IED en el marco del proyecto 1073 </t>
    </r>
    <r>
      <rPr>
        <i/>
        <sz val="12"/>
        <color theme="1"/>
        <rFont val="Tahoma"/>
        <family val="2"/>
      </rPr>
      <t>“Desarrollo Integral de la Educación Media”</t>
    </r>
  </si>
  <si>
    <r>
      <t xml:space="preserve">Prestar servicios especializados para la implementación del </t>
    </r>
    <r>
      <rPr>
        <sz val="12"/>
        <color rgb="FFFF0000"/>
        <rFont val="Tahoma"/>
        <family val="2"/>
      </rPr>
      <t xml:space="preserve">Programa </t>
    </r>
    <r>
      <rPr>
        <sz val="12"/>
        <rFont val="Tahoma"/>
        <family val="2"/>
      </rPr>
      <t>de inmersión a la metodología virtual brindando un enfoque de desarrollo en la Ciencia, Tecnología e Innovación.</t>
    </r>
  </si>
  <si>
    <r>
      <t>Prestar servicios profesionales especializados para apoyar a la Dirección de Relaciones con los Sectores de Educación Superior y de Educación para el Trabajo en la planeación, ejecución y seguimiento a las acciones jurídicas requerida</t>
    </r>
    <r>
      <rPr>
        <sz val="12"/>
        <color rgb="FFFF0000"/>
        <rFont val="Tahoma"/>
        <family val="2"/>
      </rPr>
      <t>s</t>
    </r>
    <r>
      <rPr>
        <sz val="12"/>
        <rFont val="Tahoma"/>
        <family val="2"/>
      </rPr>
      <t xml:space="preserve"> en el marco del Proyecto 1074 "Educación superior para una ciudad de conocimiento". </t>
    </r>
  </si>
  <si>
    <r>
      <t>Prestar servicios de apoyo a l</t>
    </r>
    <r>
      <rPr>
        <sz val="12"/>
        <color rgb="FF00B050"/>
        <rFont val="Tahoma"/>
        <family val="2"/>
      </rPr>
      <t>a gestión en aspectos técnicos para la para la implementación y</t>
    </r>
    <r>
      <rPr>
        <sz val="12"/>
        <rFont val="Tahoma"/>
        <family val="2"/>
      </rPr>
      <t xml:space="preserve"> seguimiento a las estrategias que hacen parte del esquema de aseguramiento de la calidad de la Educación para el Trabajo y el Desarrollo Humano, en el marco del Proyecto "Educación superior para una ciudad de conocimiento".</t>
    </r>
  </si>
  <si>
    <r>
      <t xml:space="preserve">Prestar servicios profesionales especializados a la  Dirección de Relaciones con los Sectores de Educación Superior y Educación para el Trabajo </t>
    </r>
    <r>
      <rPr>
        <sz val="12"/>
        <color rgb="FF00B050"/>
        <rFont val="Tahoma"/>
        <family val="2"/>
      </rPr>
      <t xml:space="preserve">para apoyar la </t>
    </r>
    <r>
      <rPr>
        <sz val="12"/>
        <rFont val="Tahoma"/>
        <family val="2"/>
      </rPr>
      <t xml:space="preserve">planeación, ejecución y seguimiento del Proyecto 1074 "Educación superior para una ciudad de conocimiento. </t>
    </r>
  </si>
  <si>
    <r>
      <t xml:space="preserve">Prestar servicios profesionales para apoyar a la  Dirección de Relaciones con los Sectores de Educación Superior y Educación  para el Trabajo </t>
    </r>
    <r>
      <rPr>
        <sz val="12"/>
        <color rgb="FFFF0000"/>
        <rFont val="Tahoma"/>
        <family val="2"/>
      </rPr>
      <t>en aspectos júridicos, así como en  la</t>
    </r>
    <r>
      <rPr>
        <sz val="12"/>
        <rFont val="Tahoma"/>
        <family val="2"/>
      </rPr>
      <t xml:space="preserve"> ejecución y seguimiento de acciones para incrementar el acceso </t>
    </r>
    <r>
      <rPr>
        <sz val="12"/>
        <color rgb="FFFF0000"/>
        <rFont val="Tahoma"/>
        <family val="2"/>
      </rPr>
      <t>y la calidad de</t>
    </r>
    <r>
      <rPr>
        <sz val="12"/>
        <rFont val="Tahoma"/>
        <family val="2"/>
      </rPr>
      <t xml:space="preserve"> la educación superior, en el marco del Proyecto 1074 "Educación superior para una ciudad de conocimiento".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</si>
</sst>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7">
    <numFmt numFmtId="44" formatCode="_(&quot;$&quot;\ * #,##0.00_);_(&quot;$&quot;\ * \(#,##0.00\);_(&quot;$&quot;\ * &quot;-&quot;??_);_(@_)"/>
    <numFmt numFmtId="43" formatCode="_(* #,##0.00_);_(* \(#,##0.00\);_(* &quot;-&quot;??_);_(@_)"/>
    <numFmt numFmtId="164" formatCode="_-&quot;$&quot;* #,##0_-;\-&quot;$&quot;* #,##0_-;_-&quot;$&quot;* &quot;-&quot;_-;_-@_-"/>
    <numFmt numFmtId="165" formatCode="_-* #,##0_-;\-* #,##0_-;_-* &quot;-&quot;_-;_-@_-"/>
    <numFmt numFmtId="166" formatCode="_-* #,##0.00_-;\-* #,##0.00_-;_-* &quot;-&quot;??_-;_-@_-"/>
    <numFmt numFmtId="167" formatCode="_ * #,##0_ ;_ * \-#,##0_ ;_ * &quot;-&quot;_ ;_ @_ "/>
    <numFmt numFmtId="168" formatCode="_ &quot;$&quot;\ * #,##0.00_ ;_ &quot;$&quot;\ * \-#,##0.00_ ;_ &quot;$&quot;\ * &quot;-&quot;??_ ;_ @_ "/>
    <numFmt numFmtId="169" formatCode="d/mm/yyyy;@"/>
    <numFmt numFmtId="170" formatCode="_ &quot;$&quot;\ * #,##0.0_ ;_ &quot;$&quot;\ * \-#,##0.0_ ;_ &quot;$&quot;\ * &quot;-&quot;??_ ;_ @_ "/>
    <numFmt numFmtId="171" formatCode="_ * #,##0.0_ ;_ * \-#,##0.0_ ;_ * &quot;-&quot;??_ ;_ @_ "/>
    <numFmt numFmtId="172" formatCode="#,###\ &quot;COP&quot;"/>
    <numFmt numFmtId="173" formatCode="#,##0.00\ \€"/>
    <numFmt numFmtId="174" formatCode="_(* #,##0_);_(* \(#,##0\);_(* &quot;-&quot;??_);_(@_)"/>
    <numFmt numFmtId="175" formatCode="0.0"/>
    <numFmt numFmtId="176" formatCode="_ * #,##0.0_ ;_ * \-#,##0.0_ ;_ * &quot;-&quot;_ ;_ @_ "/>
    <numFmt numFmtId="177" formatCode="_ &quot;$&quot;* #,##0.00_ ;_ &quot;$&quot;* \-#,##0.00_ ;_ &quot;$&quot;* &quot;-&quot;??_ ;_ @_ "/>
    <numFmt numFmtId="178" formatCode="_ &quot;$&quot;* #,##0_ ;_ &quot;$&quot;* \-#,##0_ ;_ &quot;$&quot;* &quot;-&quot;??_ ;_ @_ "/>
  </numFmts>
  <fonts count="23" x14ac:knownFonts="1">
    <font>
      <sz val="11"/>
      <color theme="1"/>
      <name val="Calibri"/>
      <family val="2"/>
      <scheme val="minor"/>
    </font>
    <font>
      <sz val="11"/>
      <color theme="1"/>
      <name val="Calibri"/>
      <family val="2"/>
      <scheme val="minor"/>
    </font>
    <font>
      <sz val="10"/>
      <color theme="1"/>
      <name val="Arial"/>
      <family val="2"/>
    </font>
    <font>
      <b/>
      <sz val="10"/>
      <color theme="1"/>
      <name val="Verdana"/>
      <family val="2"/>
    </font>
    <font>
      <sz val="10"/>
      <color theme="1"/>
      <name val="Verdana"/>
      <family val="2"/>
    </font>
    <font>
      <sz val="12"/>
      <name val="Arial"/>
      <family val="2"/>
    </font>
    <font>
      <b/>
      <sz val="12"/>
      <name val="Arial"/>
      <family val="2"/>
    </font>
    <font>
      <b/>
      <sz val="8"/>
      <name val="Arial"/>
      <family val="2"/>
    </font>
    <font>
      <b/>
      <sz val="9"/>
      <color indexed="81"/>
      <name val="Tahoma"/>
      <family val="2"/>
    </font>
    <font>
      <u/>
      <sz val="11"/>
      <color theme="10"/>
      <name val="Calibri"/>
      <family val="2"/>
      <scheme val="minor"/>
    </font>
    <font>
      <b/>
      <sz val="9"/>
      <color indexed="81"/>
      <name val="Tahoma"/>
      <charset val="1"/>
    </font>
    <font>
      <sz val="9"/>
      <color indexed="81"/>
      <name val="Tahoma"/>
      <charset val="1"/>
    </font>
    <font>
      <sz val="9"/>
      <color indexed="81"/>
      <name val="Tahoma"/>
      <family val="2"/>
    </font>
    <font>
      <sz val="12"/>
      <name val="Tahoma"/>
      <family val="2"/>
    </font>
    <font>
      <u/>
      <sz val="12"/>
      <name val="Tahoma"/>
      <family val="2"/>
    </font>
    <font>
      <b/>
      <sz val="12"/>
      <name val="Tahoma"/>
      <family val="2"/>
    </font>
    <font>
      <sz val="12"/>
      <color theme="1"/>
      <name val="Tahoma"/>
      <family val="2"/>
    </font>
    <font>
      <sz val="12"/>
      <color rgb="FFFF0000"/>
      <name val="Tahoma"/>
      <family val="2"/>
    </font>
    <font>
      <u/>
      <sz val="12"/>
      <color theme="10"/>
      <name val="Tahoma"/>
      <family val="2"/>
    </font>
    <font>
      <b/>
      <sz val="12"/>
      <color theme="1"/>
      <name val="Tahoma"/>
      <family val="2"/>
    </font>
    <font>
      <sz val="12"/>
      <color indexed="10"/>
      <name val="Tahoma"/>
      <family val="2"/>
    </font>
    <font>
      <i/>
      <sz val="12"/>
      <color theme="1"/>
      <name val="Tahoma"/>
      <family val="2"/>
    </font>
    <font>
      <sz val="12"/>
      <color rgb="FF00B050"/>
      <name val="Tahoma"/>
      <family val="2"/>
    </font>
  </fonts>
  <fills count="14">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theme="6" tint="0.59999389629810485"/>
        <bgColor indexed="64"/>
      </patternFill>
    </fill>
    <fill>
      <patternFill patternType="solid">
        <fgColor theme="5" tint="0.59999389629810485"/>
        <bgColor indexed="64"/>
      </patternFill>
    </fill>
    <fill>
      <patternFill patternType="solid">
        <fgColor rgb="FFDBE5F1"/>
        <bgColor indexed="64"/>
      </patternFill>
    </fill>
    <fill>
      <patternFill patternType="solid">
        <fgColor rgb="FF808080"/>
        <bgColor indexed="64"/>
      </patternFill>
    </fill>
    <fill>
      <patternFill patternType="solid">
        <fgColor rgb="FFDAEEF3"/>
        <bgColor indexed="64"/>
      </patternFill>
    </fill>
    <fill>
      <patternFill patternType="solid">
        <fgColor rgb="FFDDD9C4"/>
        <bgColor indexed="64"/>
      </patternFill>
    </fill>
    <fill>
      <patternFill patternType="solid">
        <fgColor theme="8" tint="0.79998168889431442"/>
        <bgColor indexed="64"/>
      </patternFill>
    </fill>
    <fill>
      <patternFill patternType="solid">
        <fgColor theme="4" tint="0.39997558519241921"/>
        <bgColor indexed="64"/>
      </patternFill>
    </fill>
    <fill>
      <patternFill patternType="solid">
        <fgColor rgb="FFFFFF00"/>
        <bgColor indexed="64"/>
      </patternFill>
    </fill>
    <fill>
      <patternFill patternType="solid">
        <fgColor theme="0"/>
        <bgColor rgb="FF000000"/>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auto="1"/>
      </left>
      <right style="thin">
        <color auto="1"/>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auto="1"/>
      </left>
      <right style="thin">
        <color indexed="64"/>
      </right>
      <top style="medium">
        <color indexed="64"/>
      </top>
      <bottom/>
      <diagonal/>
    </border>
    <border>
      <left style="thin">
        <color theme="4" tint="-0.24994659260841701"/>
      </left>
      <right style="thin">
        <color theme="4" tint="-0.24994659260841701"/>
      </right>
      <top style="thin">
        <color theme="4" tint="-0.24994659260841701"/>
      </top>
      <bottom style="thin">
        <color theme="4" tint="-0.24994659260841701"/>
      </bottom>
      <diagonal/>
    </border>
    <border>
      <left style="thin">
        <color theme="4" tint="-0.24994659260841701"/>
      </left>
      <right style="thin">
        <color theme="4" tint="-0.24994659260841701"/>
      </right>
      <top/>
      <bottom style="thin">
        <color theme="4" tint="-0.24994659260841701"/>
      </bottom>
      <diagonal/>
    </border>
    <border>
      <left style="thin">
        <color theme="4" tint="-0.24994659260841701"/>
      </left>
      <right style="thin">
        <color theme="4" tint="-0.24994659260841701"/>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32">
    <xf numFmtId="0" fontId="0" fillId="0" borderId="0"/>
    <xf numFmtId="43" fontId="1" fillId="0" borderId="0" applyFont="0" applyFill="0" applyBorder="0" applyAlignment="0" applyProtection="0"/>
    <xf numFmtId="44" fontId="1" fillId="0" borderId="0" applyFont="0" applyFill="0" applyBorder="0" applyAlignment="0" applyProtection="0"/>
    <xf numFmtId="0" fontId="3" fillId="6" borderId="0" applyNumberFormat="0" applyBorder="0" applyProtection="0">
      <alignment horizontal="center" vertical="center"/>
    </xf>
    <xf numFmtId="0" fontId="2" fillId="0" borderId="0"/>
    <xf numFmtId="49" fontId="4" fillId="0" borderId="0" applyFill="0" applyBorder="0" applyProtection="0">
      <alignment horizontal="left" vertical="center"/>
    </xf>
    <xf numFmtId="3" fontId="4" fillId="0" borderId="0" applyFill="0" applyBorder="0" applyProtection="0">
      <alignment horizontal="right" vertical="center"/>
    </xf>
    <xf numFmtId="9" fontId="2" fillId="0" borderId="0" applyFont="0" applyFill="0" applyBorder="0" applyAlignment="0" applyProtection="0"/>
    <xf numFmtId="172" fontId="2" fillId="0" borderId="0" applyFont="0" applyFill="0" applyBorder="0" applyAlignment="0" applyProtection="0"/>
    <xf numFmtId="164" fontId="2" fillId="0" borderId="0" applyFont="0" applyFill="0" applyBorder="0" applyAlignment="0" applyProtection="0"/>
    <xf numFmtId="166" fontId="2" fillId="0" borderId="0" applyFont="0" applyFill="0" applyBorder="0" applyAlignment="0" applyProtection="0"/>
    <xf numFmtId="165" fontId="2" fillId="0" borderId="0" applyFont="0" applyFill="0" applyBorder="0" applyAlignment="0" applyProtection="0"/>
    <xf numFmtId="0" fontId="3" fillId="7" borderId="1" applyNumberFormat="0" applyProtection="0">
      <alignment horizontal="left" vertical="center" wrapText="1"/>
    </xf>
    <xf numFmtId="0" fontId="3" fillId="8" borderId="0" applyNumberFormat="0" applyBorder="0" applyProtection="0">
      <alignment horizontal="center" vertical="center"/>
    </xf>
    <xf numFmtId="0" fontId="3" fillId="7" borderId="0" applyNumberFormat="0" applyBorder="0" applyProtection="0">
      <alignment horizontal="center" vertical="center" wrapText="1"/>
    </xf>
    <xf numFmtId="0" fontId="3" fillId="7" borderId="0" applyNumberFormat="0" applyBorder="0" applyProtection="0">
      <alignment horizontal="right" vertical="center" wrapText="1"/>
    </xf>
    <xf numFmtId="0" fontId="3" fillId="9" borderId="0" applyNumberFormat="0" applyBorder="0" applyProtection="0">
      <alignment horizontal="center" vertical="center" wrapText="1"/>
    </xf>
    <xf numFmtId="0" fontId="4" fillId="9" borderId="0" applyNumberFormat="0" applyBorder="0" applyProtection="0">
      <alignment horizontal="right" vertical="center" wrapText="1"/>
    </xf>
    <xf numFmtId="0" fontId="3" fillId="0" borderId="0" applyNumberFormat="0" applyFill="0" applyBorder="0" applyProtection="0">
      <alignment horizontal="left" vertical="center"/>
    </xf>
    <xf numFmtId="0" fontId="3" fillId="0" borderId="0" applyNumberFormat="0" applyFill="0" applyBorder="0" applyProtection="0">
      <alignment horizontal="right" vertical="center"/>
    </xf>
    <xf numFmtId="173" fontId="4" fillId="0" borderId="0" applyFill="0" applyBorder="0" applyProtection="0">
      <alignment horizontal="right" vertical="center"/>
    </xf>
    <xf numFmtId="14" fontId="4" fillId="0" borderId="0" applyFill="0" applyBorder="0" applyProtection="0">
      <alignment horizontal="right" vertical="center"/>
    </xf>
    <xf numFmtId="22" fontId="4" fillId="0" borderId="0" applyFill="0" applyBorder="0" applyProtection="0">
      <alignment horizontal="right" vertical="center"/>
    </xf>
    <xf numFmtId="4" fontId="4" fillId="0" borderId="0" applyFill="0" applyBorder="0" applyProtection="0">
      <alignment horizontal="right" vertical="center"/>
    </xf>
    <xf numFmtId="0" fontId="4" fillId="0" borderId="1" applyNumberFormat="0" applyFill="0" applyProtection="0">
      <alignment horizontal="left" vertical="center"/>
    </xf>
    <xf numFmtId="173" fontId="4" fillId="0" borderId="1" applyFill="0" applyProtection="0">
      <alignment horizontal="right" vertical="center"/>
    </xf>
    <xf numFmtId="3" fontId="4" fillId="0" borderId="1" applyFill="0" applyProtection="0">
      <alignment horizontal="right" vertical="center"/>
    </xf>
    <xf numFmtId="4" fontId="4" fillId="0" borderId="1" applyFill="0" applyProtection="0">
      <alignment horizontal="right" vertical="center"/>
    </xf>
    <xf numFmtId="0" fontId="2" fillId="0" borderId="1" applyNumberFormat="0" applyFont="0" applyFill="0" applyAlignment="0" applyProtection="0"/>
    <xf numFmtId="0" fontId="9" fillId="0" borderId="0" applyNumberFormat="0" applyFill="0" applyBorder="0" applyAlignment="0" applyProtection="0"/>
    <xf numFmtId="167" fontId="1" fillId="0" borderId="0" applyFont="0" applyFill="0" applyBorder="0" applyAlignment="0" applyProtection="0"/>
    <xf numFmtId="177" fontId="1" fillId="0" borderId="0" applyFont="0" applyFill="0" applyBorder="0" applyAlignment="0" applyProtection="0"/>
  </cellStyleXfs>
  <cellXfs count="208">
    <xf numFmtId="0" fontId="0" fillId="0" borderId="0" xfId="0"/>
    <xf numFmtId="0" fontId="3" fillId="6" borderId="1" xfId="3" applyFill="1" applyBorder="1" applyProtection="1">
      <alignment horizontal="center" vertical="center"/>
    </xf>
    <xf numFmtId="49" fontId="4" fillId="0" borderId="1" xfId="5" applyBorder="1" applyProtection="1">
      <alignment horizontal="left" vertical="center"/>
    </xf>
    <xf numFmtId="3" fontId="4" fillId="0" borderId="1" xfId="6" applyBorder="1" applyProtection="1">
      <alignment horizontal="right" vertical="center"/>
    </xf>
    <xf numFmtId="171" fontId="5" fillId="0" borderId="0" xfId="1" applyNumberFormat="1" applyFont="1" applyAlignment="1">
      <alignment horizontal="center" vertical="center"/>
    </xf>
    <xf numFmtId="170" fontId="5" fillId="0" borderId="0" xfId="2" applyNumberFormat="1" applyFont="1" applyAlignment="1">
      <alignment horizontal="center" vertical="center"/>
    </xf>
    <xf numFmtId="0" fontId="5" fillId="2" borderId="0" xfId="0" applyFont="1" applyFill="1" applyAlignment="1">
      <alignment horizontal="center" vertical="center"/>
    </xf>
    <xf numFmtId="168" fontId="6" fillId="3" borderId="1" xfId="2" applyNumberFormat="1" applyFont="1" applyFill="1" applyBorder="1" applyAlignment="1" applyProtection="1">
      <alignment horizontal="center" vertical="center" wrapText="1"/>
      <protection hidden="1"/>
    </xf>
    <xf numFmtId="168" fontId="6" fillId="3" borderId="1" xfId="2" applyNumberFormat="1" applyFont="1" applyFill="1" applyBorder="1" applyAlignment="1" applyProtection="1">
      <alignment horizontal="center" vertical="center"/>
      <protection hidden="1"/>
    </xf>
    <xf numFmtId="0" fontId="6" fillId="3" borderId="1" xfId="0" applyFont="1" applyFill="1" applyBorder="1" applyAlignment="1" applyProtection="1">
      <alignment horizontal="center" vertical="center" wrapText="1"/>
      <protection hidden="1"/>
    </xf>
    <xf numFmtId="0" fontId="6" fillId="4" borderId="1" xfId="0" applyFont="1" applyFill="1" applyBorder="1" applyAlignment="1" applyProtection="1">
      <alignment horizontal="center" vertical="center" wrapText="1"/>
      <protection hidden="1"/>
    </xf>
    <xf numFmtId="170" fontId="5" fillId="0" borderId="0" xfId="2" applyNumberFormat="1" applyFont="1" applyAlignment="1">
      <alignment horizontal="center" vertical="center" wrapText="1"/>
    </xf>
    <xf numFmtId="0" fontId="5" fillId="2" borderId="0" xfId="0" applyFont="1" applyFill="1" applyAlignment="1">
      <alignment horizontal="center" vertical="center" wrapText="1"/>
    </xf>
    <xf numFmtId="0" fontId="0" fillId="0" borderId="1" xfId="0" applyBorder="1"/>
    <xf numFmtId="0" fontId="3" fillId="6" borderId="1" xfId="3" applyFill="1" applyBorder="1" applyProtection="1">
      <alignment horizontal="center" vertical="center"/>
    </xf>
    <xf numFmtId="49" fontId="4" fillId="0" borderId="1" xfId="5" applyBorder="1" applyProtection="1">
      <alignment horizontal="left" vertical="center"/>
    </xf>
    <xf numFmtId="3" fontId="4" fillId="0" borderId="1" xfId="6" applyBorder="1" applyProtection="1">
      <alignment horizontal="right" vertical="center"/>
    </xf>
    <xf numFmtId="0" fontId="4" fillId="0" borderId="1" xfId="5" applyNumberFormat="1" applyBorder="1" applyAlignment="1" applyProtection="1">
      <alignment horizontal="right" vertical="center"/>
    </xf>
    <xf numFmtId="0" fontId="4" fillId="0" borderId="1" xfId="6" applyNumberFormat="1" applyBorder="1" applyProtection="1">
      <alignment horizontal="right" vertical="center"/>
    </xf>
    <xf numFmtId="0" fontId="3" fillId="6" borderId="1" xfId="3" applyFill="1" applyBorder="1" applyProtection="1">
      <alignment horizontal="center" vertical="center"/>
    </xf>
    <xf numFmtId="49" fontId="4" fillId="0" borderId="1" xfId="5" applyBorder="1" applyProtection="1">
      <alignment horizontal="left" vertical="center"/>
    </xf>
    <xf numFmtId="3" fontId="4" fillId="0" borderId="1" xfId="6" applyBorder="1" applyProtection="1">
      <alignment horizontal="right" vertical="center"/>
    </xf>
    <xf numFmtId="0" fontId="3" fillId="6" borderId="1" xfId="3" applyFill="1" applyBorder="1" applyProtection="1">
      <alignment horizontal="center" vertical="center"/>
    </xf>
    <xf numFmtId="49" fontId="4" fillId="0" borderId="1" xfId="5" applyBorder="1" applyProtection="1">
      <alignment horizontal="left" vertical="center"/>
    </xf>
    <xf numFmtId="3" fontId="4" fillId="0" borderId="1" xfId="6" applyBorder="1" applyProtection="1">
      <alignment horizontal="right" vertical="center"/>
    </xf>
    <xf numFmtId="0" fontId="3" fillId="6" borderId="1" xfId="3" applyFill="1" applyBorder="1" applyProtection="1">
      <alignment horizontal="center" vertical="center"/>
    </xf>
    <xf numFmtId="49" fontId="4" fillId="0" borderId="1" xfId="5" applyBorder="1" applyProtection="1">
      <alignment horizontal="left" vertical="center"/>
    </xf>
    <xf numFmtId="3" fontId="4" fillId="0" borderId="1" xfId="6" applyBorder="1" applyProtection="1">
      <alignment horizontal="right" vertical="center"/>
    </xf>
    <xf numFmtId="0" fontId="7" fillId="10" borderId="11" xfId="0" applyFont="1" applyFill="1" applyBorder="1" applyAlignment="1" applyProtection="1">
      <alignment horizontal="center" vertical="center" wrapText="1"/>
      <protection hidden="1"/>
    </xf>
    <xf numFmtId="0" fontId="7" fillId="10" borderId="11" xfId="0" applyFont="1" applyFill="1" applyBorder="1" applyAlignment="1" applyProtection="1">
      <alignment horizontal="center" vertical="center"/>
      <protection hidden="1"/>
    </xf>
    <xf numFmtId="0" fontId="7" fillId="10" borderId="12" xfId="0" applyFont="1" applyFill="1" applyBorder="1" applyAlignment="1" applyProtection="1">
      <alignment horizontal="center" vertical="center" wrapText="1"/>
      <protection hidden="1"/>
    </xf>
    <xf numFmtId="174" fontId="7" fillId="10" borderId="12" xfId="1" applyNumberFormat="1" applyFont="1" applyFill="1" applyBorder="1" applyAlignment="1" applyProtection="1">
      <alignment horizontal="center" vertical="center" wrapText="1"/>
      <protection hidden="1"/>
    </xf>
    <xf numFmtId="174" fontId="7" fillId="11" borderId="12" xfId="1" applyNumberFormat="1" applyFont="1" applyFill="1" applyBorder="1" applyAlignment="1" applyProtection="1">
      <alignment horizontal="center" vertical="center" wrapText="1"/>
      <protection hidden="1"/>
    </xf>
    <xf numFmtId="174" fontId="0" fillId="0" borderId="0" xfId="1" applyNumberFormat="1" applyFont="1"/>
    <xf numFmtId="0" fontId="0" fillId="0" borderId="0" xfId="0" pivotButton="1"/>
    <xf numFmtId="43" fontId="5" fillId="2" borderId="0" xfId="1" applyFont="1" applyFill="1" applyAlignment="1">
      <alignment horizontal="center" vertical="center"/>
    </xf>
    <xf numFmtId="174" fontId="0" fillId="0" borderId="0" xfId="0" applyNumberFormat="1"/>
    <xf numFmtId="0" fontId="7" fillId="10" borderId="13" xfId="0" applyFont="1" applyFill="1" applyBorder="1" applyAlignment="1" applyProtection="1">
      <alignment horizontal="center" vertical="center" wrapText="1"/>
      <protection hidden="1"/>
    </xf>
    <xf numFmtId="49" fontId="4" fillId="0" borderId="1" xfId="5" applyFont="1" applyBorder="1" applyProtection="1">
      <alignment horizontal="left" vertical="center"/>
    </xf>
    <xf numFmtId="49" fontId="4" fillId="0" borderId="1" xfId="5" applyFont="1" applyFill="1" applyBorder="1" applyProtection="1">
      <alignment horizontal="left" vertical="center"/>
    </xf>
    <xf numFmtId="0" fontId="4" fillId="0" borderId="1" xfId="0" applyFont="1" applyBorder="1"/>
    <xf numFmtId="0" fontId="5" fillId="0" borderId="0" xfId="0" applyFont="1" applyAlignment="1">
      <alignment horizontal="center" vertical="center"/>
    </xf>
    <xf numFmtId="0" fontId="5" fillId="0" borderId="0" xfId="0" applyFont="1" applyAlignment="1">
      <alignment horizontal="center" vertical="center" wrapText="1"/>
    </xf>
    <xf numFmtId="169" fontId="5" fillId="0" borderId="0" xfId="0" applyNumberFormat="1" applyFont="1" applyAlignment="1">
      <alignment horizontal="center" vertical="center"/>
    </xf>
    <xf numFmtId="43" fontId="5" fillId="0" borderId="0" xfId="1" applyFont="1" applyAlignment="1">
      <alignment horizontal="center" vertical="center"/>
    </xf>
    <xf numFmtId="0" fontId="5" fillId="12" borderId="0" xfId="0" applyFont="1" applyFill="1" applyAlignment="1">
      <alignment horizontal="center" vertical="center"/>
    </xf>
    <xf numFmtId="0" fontId="6" fillId="4" borderId="3" xfId="0" applyFont="1" applyFill="1" applyBorder="1" applyAlignment="1" applyProtection="1">
      <alignment horizontal="center" vertical="center" wrapText="1"/>
      <protection hidden="1"/>
    </xf>
    <xf numFmtId="0" fontId="6" fillId="4" borderId="2" xfId="0" applyFont="1" applyFill="1" applyBorder="1" applyAlignment="1" applyProtection="1">
      <alignment horizontal="center" vertical="center" wrapText="1"/>
      <protection hidden="1"/>
    </xf>
    <xf numFmtId="0" fontId="6" fillId="4" borderId="7" xfId="0" applyFont="1" applyFill="1" applyBorder="1" applyAlignment="1" applyProtection="1">
      <alignment horizontal="center" vertical="center" wrapText="1"/>
      <protection hidden="1"/>
    </xf>
    <xf numFmtId="0" fontId="6" fillId="4" borderId="8" xfId="0" applyFont="1" applyFill="1" applyBorder="1" applyAlignment="1" applyProtection="1">
      <alignment horizontal="center" vertical="center" wrapText="1"/>
      <protection hidden="1"/>
    </xf>
    <xf numFmtId="0" fontId="6" fillId="4" borderId="9" xfId="0" applyFont="1" applyFill="1" applyBorder="1" applyAlignment="1" applyProtection="1">
      <alignment horizontal="center" vertical="center" wrapText="1"/>
      <protection hidden="1"/>
    </xf>
    <xf numFmtId="0" fontId="6" fillId="5" borderId="4" xfId="0" applyFont="1" applyFill="1" applyBorder="1" applyAlignment="1" applyProtection="1">
      <alignment horizontal="center" vertical="center"/>
      <protection locked="0"/>
    </xf>
    <xf numFmtId="0" fontId="6" fillId="5" borderId="5" xfId="0" applyFont="1" applyFill="1" applyBorder="1" applyAlignment="1" applyProtection="1">
      <alignment horizontal="center" vertical="center"/>
      <protection locked="0"/>
    </xf>
    <xf numFmtId="0" fontId="6" fillId="5" borderId="6" xfId="0" applyFont="1" applyFill="1" applyBorder="1" applyAlignment="1" applyProtection="1">
      <alignment horizontal="center" vertical="center"/>
      <protection locked="0"/>
    </xf>
    <xf numFmtId="168" fontId="6" fillId="3" borderId="2" xfId="2" applyNumberFormat="1" applyFont="1" applyFill="1" applyBorder="1" applyAlignment="1" applyProtection="1">
      <alignment horizontal="center" vertical="center" wrapText="1"/>
      <protection hidden="1"/>
    </xf>
    <xf numFmtId="0" fontId="6" fillId="3" borderId="3" xfId="0" applyFont="1" applyFill="1" applyBorder="1" applyAlignment="1" applyProtection="1">
      <alignment horizontal="center" vertical="center" wrapText="1"/>
      <protection hidden="1"/>
    </xf>
    <xf numFmtId="0" fontId="6" fillId="3" borderId="2" xfId="0" applyFont="1" applyFill="1" applyBorder="1" applyAlignment="1" applyProtection="1">
      <alignment horizontal="center" vertical="center" wrapText="1"/>
      <protection hidden="1"/>
    </xf>
    <xf numFmtId="43" fontId="6" fillId="4" borderId="3" xfId="1" applyFont="1" applyFill="1" applyBorder="1" applyAlignment="1" applyProtection="1">
      <alignment horizontal="center" vertical="center" wrapText="1"/>
      <protection hidden="1"/>
    </xf>
    <xf numFmtId="43" fontId="6" fillId="4" borderId="2" xfId="1" applyFont="1" applyFill="1" applyBorder="1" applyAlignment="1" applyProtection="1">
      <alignment horizontal="center" vertical="center" wrapText="1"/>
      <protection hidden="1"/>
    </xf>
    <xf numFmtId="0" fontId="6" fillId="3" borderId="10" xfId="0" applyFont="1" applyFill="1" applyBorder="1" applyAlignment="1" applyProtection="1">
      <alignment horizontal="center" vertical="center" wrapText="1"/>
      <protection hidden="1"/>
    </xf>
    <xf numFmtId="0" fontId="13" fillId="2" borderId="1" xfId="0" applyFont="1" applyFill="1" applyBorder="1" applyAlignment="1">
      <alignment horizontal="center" vertical="center" wrapText="1"/>
    </xf>
    <xf numFmtId="0" fontId="13" fillId="2" borderId="1" xfId="0" applyFont="1" applyFill="1" applyBorder="1" applyAlignment="1">
      <alignment horizontal="justify" vertical="justify" wrapText="1"/>
    </xf>
    <xf numFmtId="1" fontId="13" fillId="2" borderId="1" xfId="0" applyNumberFormat="1" applyFont="1" applyFill="1" applyBorder="1" applyAlignment="1">
      <alignment horizontal="center" vertical="center" wrapText="1"/>
    </xf>
    <xf numFmtId="3" fontId="13" fillId="2" borderId="1" xfId="0" applyNumberFormat="1" applyFont="1" applyFill="1" applyBorder="1" applyAlignment="1">
      <alignment horizontal="center" vertical="center" wrapText="1"/>
    </xf>
    <xf numFmtId="3" fontId="13" fillId="2" borderId="1" xfId="1" applyNumberFormat="1" applyFont="1" applyFill="1" applyBorder="1" applyAlignment="1">
      <alignment horizontal="center" vertical="center" wrapText="1"/>
    </xf>
    <xf numFmtId="0" fontId="13" fillId="2" borderId="1" xfId="0" applyNumberFormat="1" applyFont="1" applyFill="1" applyBorder="1" applyAlignment="1">
      <alignment horizontal="center" vertical="center" wrapText="1"/>
    </xf>
    <xf numFmtId="0" fontId="14" fillId="2" borderId="1" xfId="29" applyFont="1" applyFill="1" applyBorder="1" applyAlignment="1">
      <alignment horizontal="center" vertical="center" wrapText="1"/>
    </xf>
    <xf numFmtId="0" fontId="13" fillId="2" borderId="1" xfId="0" applyFont="1" applyFill="1" applyBorder="1" applyAlignment="1" applyProtection="1">
      <alignment horizontal="left" vertical="center" wrapText="1"/>
      <protection locked="0"/>
    </xf>
    <xf numFmtId="0" fontId="13" fillId="2" borderId="1" xfId="0" applyFont="1" applyFill="1" applyBorder="1" applyAlignment="1">
      <alignment horizontal="center" vertical="center"/>
    </xf>
    <xf numFmtId="1" fontId="13" fillId="2" borderId="1" xfId="0" applyNumberFormat="1" applyFont="1" applyFill="1" applyBorder="1" applyAlignment="1" applyProtection="1">
      <alignment horizontal="center" vertical="center"/>
      <protection locked="0"/>
    </xf>
    <xf numFmtId="0" fontId="13" fillId="2" borderId="1" xfId="0" applyFont="1" applyFill="1" applyBorder="1" applyAlignment="1" applyProtection="1">
      <alignment horizontal="center" vertical="center"/>
      <protection locked="0"/>
    </xf>
    <xf numFmtId="3" fontId="13" fillId="2" borderId="1" xfId="0" applyNumberFormat="1" applyFont="1" applyFill="1" applyBorder="1" applyAlignment="1" applyProtection="1">
      <alignment horizontal="center" vertical="center"/>
      <protection locked="0"/>
    </xf>
    <xf numFmtId="0" fontId="13" fillId="2" borderId="1" xfId="0" applyFont="1" applyFill="1" applyBorder="1" applyAlignment="1" applyProtection="1">
      <alignment horizontal="left" vertical="center"/>
      <protection locked="0"/>
    </xf>
    <xf numFmtId="0" fontId="13" fillId="2" borderId="1" xfId="0" applyNumberFormat="1" applyFont="1" applyFill="1" applyBorder="1" applyAlignment="1" applyProtection="1">
      <alignment horizontal="center" vertical="center" wrapText="1"/>
      <protection locked="0"/>
    </xf>
    <xf numFmtId="0" fontId="13" fillId="2" borderId="1" xfId="0" applyFont="1" applyFill="1" applyBorder="1" applyAlignment="1">
      <alignment horizontal="center" vertical="top" wrapText="1"/>
    </xf>
    <xf numFmtId="0" fontId="13" fillId="2" borderId="1" xfId="0" applyFont="1" applyFill="1" applyBorder="1" applyAlignment="1">
      <alignment horizontal="center" vertical="top"/>
    </xf>
    <xf numFmtId="1" fontId="13" fillId="2" borderId="1" xfId="0" applyNumberFormat="1" applyFont="1" applyFill="1" applyBorder="1" applyAlignment="1">
      <alignment horizontal="center" vertical="top" wrapText="1"/>
    </xf>
    <xf numFmtId="3" fontId="13" fillId="2" borderId="1" xfId="0" applyNumberFormat="1" applyFont="1" applyFill="1" applyBorder="1" applyAlignment="1">
      <alignment horizontal="center" vertical="top" wrapText="1"/>
    </xf>
    <xf numFmtId="0" fontId="13" fillId="2" borderId="1" xfId="0" applyNumberFormat="1" applyFont="1" applyFill="1" applyBorder="1" applyAlignment="1">
      <alignment horizontal="center" vertical="top" wrapText="1"/>
    </xf>
    <xf numFmtId="0" fontId="14" fillId="2" borderId="1" xfId="29" applyFont="1" applyFill="1" applyBorder="1" applyAlignment="1">
      <alignment horizontal="center" vertical="top" wrapText="1"/>
    </xf>
    <xf numFmtId="3" fontId="13" fillId="2" borderId="1" xfId="1" applyNumberFormat="1" applyFont="1" applyFill="1" applyBorder="1" applyAlignment="1">
      <alignment horizontal="center" vertical="top" wrapText="1"/>
    </xf>
    <xf numFmtId="1" fontId="13" fillId="2" borderId="14" xfId="0" applyNumberFormat="1" applyFont="1" applyFill="1" applyBorder="1" applyAlignment="1" applyProtection="1">
      <alignment horizontal="center" vertical="center" wrapText="1"/>
      <protection locked="0"/>
    </xf>
    <xf numFmtId="0" fontId="13" fillId="2" borderId="15" xfId="0" applyNumberFormat="1" applyFont="1" applyFill="1" applyBorder="1" applyAlignment="1" applyProtection="1">
      <alignment horizontal="center" vertical="center" wrapText="1"/>
      <protection locked="0"/>
    </xf>
    <xf numFmtId="3" fontId="13" fillId="2" borderId="1" xfId="0" applyNumberFormat="1" applyFont="1" applyFill="1" applyBorder="1" applyAlignment="1" applyProtection="1">
      <alignment horizontal="center" vertical="center" wrapText="1"/>
      <protection locked="0"/>
    </xf>
    <xf numFmtId="0" fontId="13" fillId="2" borderId="0" xfId="0" applyFont="1" applyFill="1" applyAlignment="1">
      <alignment horizontal="justify" vertical="justify" wrapText="1"/>
    </xf>
    <xf numFmtId="0" fontId="13" fillId="2" borderId="0" xfId="0" applyFont="1" applyFill="1" applyBorder="1" applyAlignment="1">
      <alignment horizontal="center" vertical="center" wrapText="1"/>
    </xf>
    <xf numFmtId="0" fontId="13" fillId="2" borderId="1" xfId="0" applyFont="1" applyFill="1" applyBorder="1" applyAlignment="1" applyProtection="1">
      <alignment horizontal="justify" vertical="justify" wrapText="1"/>
      <protection locked="0"/>
    </xf>
    <xf numFmtId="3" fontId="13" fillId="2" borderId="1" xfId="0" applyNumberFormat="1" applyFont="1" applyFill="1" applyBorder="1" applyAlignment="1">
      <alignment horizontal="center" vertical="center"/>
    </xf>
    <xf numFmtId="175" fontId="13" fillId="2" borderId="1" xfId="0" applyNumberFormat="1" applyFont="1" applyFill="1" applyBorder="1" applyAlignment="1">
      <alignment horizontal="center" vertical="center" wrapText="1"/>
    </xf>
    <xf numFmtId="176" fontId="13" fillId="2" borderId="1" xfId="30" applyNumberFormat="1" applyFont="1" applyFill="1" applyBorder="1" applyAlignment="1">
      <alignment vertical="center" wrapText="1"/>
    </xf>
    <xf numFmtId="0" fontId="13" fillId="2" borderId="1" xfId="0" applyFont="1" applyFill="1" applyBorder="1" applyAlignment="1">
      <alignment horizontal="justify" vertical="center" wrapText="1"/>
    </xf>
    <xf numFmtId="0" fontId="13" fillId="2" borderId="1" xfId="0" applyFont="1" applyFill="1" applyBorder="1" applyAlignment="1">
      <alignment vertical="center" wrapText="1"/>
    </xf>
    <xf numFmtId="0" fontId="13" fillId="2" borderId="15" xfId="0" applyFont="1" applyFill="1" applyBorder="1" applyAlignment="1">
      <alignment horizontal="center" vertical="center"/>
    </xf>
    <xf numFmtId="1" fontId="13" fillId="2" borderId="14" xfId="0" applyNumberFormat="1" applyFont="1" applyFill="1" applyBorder="1" applyAlignment="1">
      <alignment horizontal="center" vertical="center" wrapText="1"/>
    </xf>
    <xf numFmtId="0" fontId="16" fillId="2" borderId="1" xfId="0" applyFont="1" applyFill="1" applyBorder="1" applyAlignment="1">
      <alignment horizontal="center" vertical="center" wrapText="1"/>
    </xf>
    <xf numFmtId="0" fontId="16" fillId="2" borderId="0" xfId="0" applyFont="1" applyFill="1" applyAlignment="1">
      <alignment horizontal="justify" vertical="center"/>
    </xf>
    <xf numFmtId="0" fontId="13" fillId="2" borderId="19" xfId="0" applyFont="1" applyFill="1" applyBorder="1" applyAlignment="1">
      <alignment horizontal="center" vertical="center" wrapText="1"/>
    </xf>
    <xf numFmtId="0" fontId="13" fillId="2" borderId="19" xfId="0" applyNumberFormat="1" applyFont="1" applyFill="1" applyBorder="1" applyAlignment="1">
      <alignment horizontal="center" vertical="center" wrapText="1"/>
    </xf>
    <xf numFmtId="4" fontId="13" fillId="2" borderId="1" xfId="0" applyNumberFormat="1" applyFont="1" applyFill="1" applyBorder="1" applyAlignment="1">
      <alignment horizontal="center" vertical="center" wrapText="1"/>
    </xf>
    <xf numFmtId="0" fontId="13" fillId="2" borderId="1" xfId="0" quotePrefix="1" applyFont="1" applyFill="1" applyBorder="1" applyAlignment="1">
      <alignment horizontal="center" vertical="center" wrapText="1"/>
    </xf>
    <xf numFmtId="0" fontId="13" fillId="2" borderId="0" xfId="0" applyFont="1" applyFill="1" applyAlignment="1">
      <alignment horizontal="center" vertical="center"/>
    </xf>
    <xf numFmtId="0" fontId="17" fillId="2" borderId="1" xfId="0" applyFont="1" applyFill="1" applyBorder="1" applyAlignment="1">
      <alignment horizontal="center" vertical="center" wrapText="1"/>
    </xf>
    <xf numFmtId="0" fontId="13" fillId="2" borderId="1" xfId="0" applyFont="1" applyFill="1" applyBorder="1" applyAlignment="1">
      <alignment horizontal="left" vertical="center" wrapText="1"/>
    </xf>
    <xf numFmtId="1" fontId="13" fillId="2" borderId="1" xfId="0" applyNumberFormat="1" applyFont="1" applyFill="1" applyBorder="1" applyAlignment="1">
      <alignment horizontal="center" vertical="center"/>
    </xf>
    <xf numFmtId="43" fontId="13" fillId="2" borderId="1" xfId="1" applyNumberFormat="1" applyFont="1" applyFill="1" applyBorder="1" applyAlignment="1">
      <alignment horizontal="center" vertical="center" wrapText="1"/>
    </xf>
    <xf numFmtId="0" fontId="13" fillId="2" borderId="0" xfId="0" applyFont="1" applyFill="1" applyAlignment="1">
      <alignment horizontal="center" vertical="center" wrapText="1"/>
    </xf>
    <xf numFmtId="174" fontId="13" fillId="2" borderId="1" xfId="1" applyNumberFormat="1" applyFont="1" applyFill="1" applyBorder="1" applyAlignment="1">
      <alignment horizontal="center" vertical="center" wrapText="1"/>
    </xf>
    <xf numFmtId="43" fontId="13" fillId="2" borderId="1" xfId="1" applyNumberFormat="1" applyFont="1" applyFill="1" applyBorder="1" applyAlignment="1">
      <alignment horizontal="center" vertical="center"/>
    </xf>
    <xf numFmtId="174" fontId="13" fillId="2" borderId="1" xfId="1" applyNumberFormat="1" applyFont="1" applyFill="1" applyBorder="1" applyAlignment="1">
      <alignment horizontal="center" vertical="center"/>
    </xf>
    <xf numFmtId="0" fontId="16" fillId="2" borderId="0" xfId="0" applyFont="1" applyFill="1" applyAlignment="1">
      <alignment horizontal="center" vertical="center"/>
    </xf>
    <xf numFmtId="1" fontId="15" fillId="2" borderId="1" xfId="0" applyNumberFormat="1" applyFont="1" applyFill="1" applyBorder="1" applyAlignment="1">
      <alignment horizontal="center" vertical="center" wrapText="1"/>
    </xf>
    <xf numFmtId="0" fontId="15" fillId="2" borderId="1" xfId="0" applyFont="1" applyFill="1" applyBorder="1" applyAlignment="1">
      <alignment horizontal="center" vertical="center" wrapText="1"/>
    </xf>
    <xf numFmtId="3" fontId="15" fillId="2" borderId="1" xfId="0" applyNumberFormat="1" applyFont="1" applyFill="1" applyBorder="1" applyAlignment="1">
      <alignment horizontal="center" vertical="center" wrapText="1"/>
    </xf>
    <xf numFmtId="0" fontId="15" fillId="2" borderId="1" xfId="0" applyNumberFormat="1" applyFont="1" applyFill="1" applyBorder="1" applyAlignment="1">
      <alignment horizontal="center" vertical="center" wrapText="1"/>
    </xf>
    <xf numFmtId="0" fontId="13" fillId="2" borderId="19" xfId="0" applyFont="1" applyFill="1" applyBorder="1" applyAlignment="1">
      <alignment horizontal="center" vertical="center" wrapText="1"/>
    </xf>
    <xf numFmtId="1" fontId="13" fillId="2" borderId="19" xfId="0" applyNumberFormat="1" applyFont="1" applyFill="1" applyBorder="1" applyAlignment="1">
      <alignment horizontal="center" vertical="center" wrapText="1"/>
    </xf>
    <xf numFmtId="0" fontId="13" fillId="2" borderId="2" xfId="0" applyFont="1" applyFill="1" applyBorder="1" applyAlignment="1">
      <alignment horizontal="center" vertical="center" wrapText="1"/>
    </xf>
    <xf numFmtId="1" fontId="13" fillId="2" borderId="2" xfId="0" applyNumberFormat="1" applyFont="1" applyFill="1" applyBorder="1" applyAlignment="1">
      <alignment horizontal="center" vertical="center" wrapText="1"/>
    </xf>
    <xf numFmtId="1" fontId="13" fillId="2" borderId="19" xfId="0" applyNumberFormat="1" applyFont="1" applyFill="1" applyBorder="1" applyAlignment="1">
      <alignment horizontal="center" vertical="center" wrapText="1"/>
    </xf>
    <xf numFmtId="1" fontId="13" fillId="2" borderId="2" xfId="0" applyNumberFormat="1" applyFont="1" applyFill="1" applyBorder="1" applyAlignment="1">
      <alignment horizontal="center" vertical="center" wrapText="1"/>
    </xf>
    <xf numFmtId="3" fontId="13" fillId="2" borderId="19" xfId="0" applyNumberFormat="1" applyFont="1" applyFill="1" applyBorder="1" applyAlignment="1">
      <alignment horizontal="center" vertical="center" wrapText="1"/>
    </xf>
    <xf numFmtId="3" fontId="13" fillId="2" borderId="19" xfId="1" applyNumberFormat="1" applyFont="1" applyFill="1" applyBorder="1" applyAlignment="1">
      <alignment horizontal="center" vertical="center" wrapText="1"/>
    </xf>
    <xf numFmtId="0" fontId="13" fillId="2" borderId="3" xfId="0" applyFont="1" applyFill="1" applyBorder="1" applyAlignment="1">
      <alignment horizontal="center" vertical="center" wrapText="1"/>
    </xf>
    <xf numFmtId="1" fontId="13" fillId="2" borderId="3" xfId="0" applyNumberFormat="1" applyFont="1" applyFill="1" applyBorder="1" applyAlignment="1">
      <alignment horizontal="center" vertical="center" wrapText="1"/>
    </xf>
    <xf numFmtId="1" fontId="13" fillId="2" borderId="1" xfId="0" applyNumberFormat="1" applyFont="1" applyFill="1" applyBorder="1" applyAlignment="1">
      <alignment horizontal="center" vertical="center" wrapText="1"/>
    </xf>
    <xf numFmtId="3" fontId="13" fillId="2" borderId="2" xfId="0" applyNumberFormat="1" applyFont="1" applyFill="1" applyBorder="1" applyAlignment="1">
      <alignment horizontal="center" vertical="center" wrapText="1"/>
    </xf>
    <xf numFmtId="3" fontId="13" fillId="2" borderId="2" xfId="1" applyNumberFormat="1" applyFont="1" applyFill="1" applyBorder="1" applyAlignment="1">
      <alignment horizontal="center" vertical="center" wrapText="1"/>
    </xf>
    <xf numFmtId="3" fontId="13" fillId="2" borderId="1" xfId="1" applyNumberFormat="1" applyFont="1" applyFill="1" applyBorder="1" applyAlignment="1">
      <alignment horizontal="center" vertical="center"/>
    </xf>
    <xf numFmtId="0" fontId="13" fillId="2" borderId="1" xfId="0" applyNumberFormat="1" applyFont="1" applyFill="1" applyBorder="1" applyAlignment="1">
      <alignment horizontal="center" vertical="center"/>
    </xf>
    <xf numFmtId="3" fontId="17" fillId="2" borderId="1" xfId="0" applyNumberFormat="1" applyFont="1" applyFill="1" applyBorder="1" applyAlignment="1">
      <alignment horizontal="center" vertical="center" wrapText="1"/>
    </xf>
    <xf numFmtId="0" fontId="13" fillId="2" borderId="15" xfId="0" applyFont="1" applyFill="1" applyBorder="1" applyAlignment="1">
      <alignment horizontal="center" vertical="center" wrapText="1"/>
    </xf>
    <xf numFmtId="0" fontId="16" fillId="2" borderId="1" xfId="0" applyFont="1" applyFill="1" applyBorder="1" applyAlignment="1">
      <alignment horizontal="justify" vertical="center" wrapText="1"/>
    </xf>
    <xf numFmtId="0" fontId="13" fillId="2" borderId="2" xfId="0" applyFont="1" applyFill="1" applyBorder="1" applyAlignment="1">
      <alignment horizontal="center" vertical="center" wrapText="1"/>
    </xf>
    <xf numFmtId="0" fontId="18" fillId="2" borderId="1" xfId="29" applyFont="1" applyFill="1" applyBorder="1" applyAlignment="1">
      <alignment horizontal="center" vertical="center" wrapText="1"/>
    </xf>
    <xf numFmtId="0" fontId="16" fillId="2" borderId="1" xfId="0" applyFont="1" applyFill="1" applyBorder="1" applyAlignment="1">
      <alignment horizontal="justify" vertical="center"/>
    </xf>
    <xf numFmtId="0" fontId="16" fillId="2" borderId="15" xfId="0" applyFont="1" applyFill="1" applyBorder="1" applyAlignment="1">
      <alignment horizontal="center" vertical="center"/>
    </xf>
    <xf numFmtId="0" fontId="13" fillId="2" borderId="20" xfId="0" applyFont="1" applyFill="1" applyBorder="1" applyAlignment="1">
      <alignment horizontal="center" vertical="center" wrapText="1"/>
    </xf>
    <xf numFmtId="0" fontId="13" fillId="2" borderId="21" xfId="0" applyFont="1" applyFill="1" applyBorder="1" applyAlignment="1">
      <alignment horizontal="center" vertical="center" wrapText="1"/>
    </xf>
    <xf numFmtId="1" fontId="13" fillId="2" borderId="21" xfId="0" applyNumberFormat="1" applyFont="1" applyFill="1" applyBorder="1" applyAlignment="1">
      <alignment horizontal="center" vertical="center" wrapText="1"/>
    </xf>
    <xf numFmtId="3" fontId="13" fillId="2" borderId="21" xfId="0" applyNumberFormat="1" applyFont="1" applyFill="1" applyBorder="1" applyAlignment="1">
      <alignment horizontal="center" vertical="center" wrapText="1"/>
    </xf>
    <xf numFmtId="0" fontId="13" fillId="2" borderId="21" xfId="0" applyNumberFormat="1" applyFont="1" applyFill="1" applyBorder="1" applyAlignment="1">
      <alignment horizontal="center" vertical="center" wrapText="1"/>
    </xf>
    <xf numFmtId="3" fontId="13" fillId="2" borderId="1" xfId="0" applyNumberFormat="1" applyFont="1" applyFill="1" applyBorder="1" applyAlignment="1">
      <alignment horizontal="right" vertical="center" wrapText="1"/>
    </xf>
    <xf numFmtId="3" fontId="13" fillId="2" borderId="1" xfId="1" applyNumberFormat="1" applyFont="1" applyFill="1" applyBorder="1" applyAlignment="1">
      <alignment horizontal="right" vertical="center" wrapText="1"/>
    </xf>
    <xf numFmtId="0" fontId="13" fillId="13" borderId="1" xfId="0" applyFont="1" applyFill="1" applyBorder="1" applyAlignment="1">
      <alignment horizontal="center" vertical="center" wrapText="1"/>
    </xf>
    <xf numFmtId="0" fontId="13" fillId="2" borderId="1" xfId="30" applyNumberFormat="1" applyFont="1" applyFill="1" applyBorder="1" applyAlignment="1">
      <alignment horizontal="center" vertical="center" wrapText="1"/>
    </xf>
    <xf numFmtId="0" fontId="13" fillId="2" borderId="14" xfId="0" applyFont="1" applyFill="1" applyBorder="1" applyAlignment="1">
      <alignment horizontal="center" vertical="center" wrapText="1"/>
    </xf>
    <xf numFmtId="0" fontId="13" fillId="2" borderId="16" xfId="0" applyFont="1" applyFill="1" applyBorder="1" applyAlignment="1">
      <alignment horizontal="justify" vertical="center"/>
    </xf>
    <xf numFmtId="0" fontId="13" fillId="2" borderId="17" xfId="0" applyFont="1" applyFill="1" applyBorder="1" applyAlignment="1">
      <alignment horizontal="justify" vertical="center"/>
    </xf>
    <xf numFmtId="0" fontId="13" fillId="2" borderId="17" xfId="0" applyFont="1" applyFill="1" applyBorder="1" applyAlignment="1">
      <alignment horizontal="justify" vertical="center" wrapText="1"/>
    </xf>
    <xf numFmtId="0" fontId="16" fillId="2" borderId="1" xfId="0" applyFont="1" applyFill="1" applyBorder="1" applyAlignment="1">
      <alignment vertical="center" wrapText="1"/>
    </xf>
    <xf numFmtId="0" fontId="16" fillId="2" borderId="1" xfId="0" applyFont="1" applyFill="1" applyBorder="1" applyAlignment="1">
      <alignment horizontal="center" wrapText="1"/>
    </xf>
    <xf numFmtId="0" fontId="16" fillId="2" borderId="1" xfId="0" applyFont="1" applyFill="1" applyBorder="1" applyAlignment="1">
      <alignment wrapText="1"/>
    </xf>
    <xf numFmtId="0" fontId="16" fillId="2" borderId="0" xfId="0" applyFont="1" applyFill="1" applyAlignment="1">
      <alignment wrapText="1"/>
    </xf>
    <xf numFmtId="0" fontId="16" fillId="2" borderId="0" xfId="0" applyFont="1" applyFill="1" applyAlignment="1">
      <alignment horizontal="center" wrapText="1"/>
    </xf>
    <xf numFmtId="0" fontId="19" fillId="2" borderId="1" xfId="0" applyFont="1" applyFill="1" applyBorder="1" applyAlignment="1">
      <alignment vertical="center" wrapText="1"/>
    </xf>
    <xf numFmtId="0" fontId="19" fillId="2" borderId="1" xfId="0" applyFont="1" applyFill="1" applyBorder="1" applyAlignment="1">
      <alignment horizontal="center" vertical="center" wrapText="1"/>
    </xf>
    <xf numFmtId="0" fontId="16" fillId="2" borderId="15" xfId="0" applyFont="1" applyFill="1" applyBorder="1" applyAlignment="1">
      <alignment horizontal="justify" vertical="center" wrapText="1"/>
    </xf>
    <xf numFmtId="0" fontId="19" fillId="2" borderId="18" xfId="0" applyFont="1" applyFill="1" applyBorder="1" applyAlignment="1">
      <alignment vertical="center" wrapText="1"/>
    </xf>
    <xf numFmtId="174" fontId="13" fillId="2" borderId="1" xfId="1" applyNumberFormat="1" applyFont="1" applyFill="1" applyBorder="1" applyAlignment="1">
      <alignment vertical="center" wrapText="1"/>
    </xf>
    <xf numFmtId="3" fontId="13" fillId="2" borderId="0" xfId="0" applyNumberFormat="1" applyFont="1" applyFill="1" applyBorder="1" applyAlignment="1">
      <alignment horizontal="center" vertical="center" wrapText="1"/>
    </xf>
    <xf numFmtId="0" fontId="13" fillId="2" borderId="2" xfId="0" applyFont="1" applyFill="1" applyBorder="1" applyAlignment="1">
      <alignment horizontal="center" vertical="center"/>
    </xf>
    <xf numFmtId="0" fontId="13" fillId="2" borderId="0" xfId="0" applyFont="1" applyFill="1" applyAlignment="1">
      <alignment vertical="center" wrapText="1"/>
    </xf>
    <xf numFmtId="0" fontId="13" fillId="2" borderId="1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19" xfId="0" applyFont="1" applyFill="1" applyBorder="1" applyAlignment="1">
      <alignment horizontal="center" vertical="center"/>
    </xf>
    <xf numFmtId="0" fontId="13" fillId="2" borderId="19" xfId="0" applyFont="1" applyFill="1" applyBorder="1" applyAlignment="1">
      <alignment vertical="center" wrapText="1"/>
    </xf>
    <xf numFmtId="0" fontId="13" fillId="2" borderId="2" xfId="0" applyFont="1" applyFill="1" applyBorder="1" applyAlignment="1">
      <alignment vertical="center" wrapText="1"/>
    </xf>
    <xf numFmtId="0" fontId="13" fillId="2" borderId="3"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 xfId="0" applyFont="1" applyFill="1" applyBorder="1" applyAlignment="1">
      <alignment horizontal="center" vertical="center" wrapText="1"/>
    </xf>
    <xf numFmtId="0" fontId="14" fillId="2" borderId="1" xfId="30" applyNumberFormat="1" applyFont="1" applyFill="1" applyBorder="1" applyAlignment="1">
      <alignment horizontal="center" vertical="center" wrapText="1"/>
    </xf>
    <xf numFmtId="0" fontId="16" fillId="2" borderId="1" xfId="0" applyFont="1" applyFill="1" applyBorder="1" applyAlignment="1">
      <alignment horizontal="left" vertical="center" wrapText="1"/>
    </xf>
    <xf numFmtId="0" fontId="16" fillId="2" borderId="1" xfId="0" applyNumberFormat="1" applyFont="1" applyFill="1" applyBorder="1" applyAlignment="1" applyProtection="1">
      <alignment vertical="center" wrapText="1"/>
      <protection locked="0"/>
    </xf>
    <xf numFmtId="1" fontId="16" fillId="2" borderId="1" xfId="0" applyNumberFormat="1" applyFont="1" applyFill="1" applyBorder="1" applyAlignment="1">
      <alignment horizontal="center" vertical="center" wrapText="1"/>
    </xf>
    <xf numFmtId="178" fontId="16" fillId="2" borderId="1" xfId="31" applyNumberFormat="1" applyFont="1" applyFill="1" applyBorder="1" applyAlignment="1" applyProtection="1">
      <alignment vertical="center"/>
      <protection locked="0"/>
    </xf>
    <xf numFmtId="178" fontId="16" fillId="2" borderId="1" xfId="31" applyNumberFormat="1" applyFont="1" applyFill="1" applyBorder="1" applyAlignment="1">
      <alignment vertical="center" wrapText="1"/>
    </xf>
    <xf numFmtId="0" fontId="16" fillId="2" borderId="1" xfId="0" applyFont="1" applyFill="1" applyBorder="1" applyAlignment="1" applyProtection="1">
      <alignment horizontal="justify" vertical="center" wrapText="1"/>
      <protection locked="0"/>
    </xf>
    <xf numFmtId="0" fontId="16" fillId="2" borderId="0" xfId="0" applyFont="1" applyFill="1" applyAlignment="1">
      <alignment horizontal="left" vertical="center" wrapText="1"/>
    </xf>
    <xf numFmtId="0" fontId="16" fillId="2" borderId="19" xfId="0" applyFont="1" applyFill="1" applyBorder="1" applyAlignment="1">
      <alignment vertical="center" wrapText="1"/>
    </xf>
    <xf numFmtId="0" fontId="16" fillId="2" borderId="19" xfId="0" applyFont="1" applyFill="1" applyBorder="1" applyAlignment="1">
      <alignment horizontal="left" vertical="center" wrapText="1"/>
    </xf>
    <xf numFmtId="0" fontId="16" fillId="2" borderId="19" xfId="0" applyFont="1" applyFill="1" applyBorder="1" applyAlignment="1">
      <alignment horizontal="center" vertical="center" wrapText="1"/>
    </xf>
    <xf numFmtId="0" fontId="16" fillId="2" borderId="19" xfId="0" applyNumberFormat="1" applyFont="1" applyFill="1" applyBorder="1" applyAlignment="1" applyProtection="1">
      <alignment horizontal="left" vertical="center" wrapText="1"/>
      <protection locked="0"/>
    </xf>
    <xf numFmtId="1" fontId="16" fillId="2" borderId="19" xfId="0" applyNumberFormat="1" applyFont="1" applyFill="1" applyBorder="1" applyAlignment="1">
      <alignment horizontal="center" vertical="center" wrapText="1"/>
    </xf>
    <xf numFmtId="0" fontId="16" fillId="2" borderId="1" xfId="0" applyFont="1" applyFill="1" applyBorder="1" applyAlignment="1">
      <alignment horizontal="center" vertical="center" wrapText="1"/>
    </xf>
    <xf numFmtId="0" fontId="16" fillId="2" borderId="19" xfId="0" applyFont="1" applyFill="1" applyBorder="1" applyAlignment="1">
      <alignment horizontal="left" vertical="center" wrapText="1"/>
    </xf>
    <xf numFmtId="0" fontId="16" fillId="2" borderId="19" xfId="0" applyFont="1" applyFill="1" applyBorder="1" applyAlignment="1">
      <alignment horizontal="center" vertical="center" wrapText="1"/>
    </xf>
    <xf numFmtId="178" fontId="16" fillId="2" borderId="19" xfId="31" applyNumberFormat="1" applyFont="1" applyFill="1" applyBorder="1" applyAlignment="1" applyProtection="1">
      <alignment vertical="center"/>
      <protection locked="0"/>
    </xf>
    <xf numFmtId="178" fontId="16" fillId="2" borderId="19" xfId="31" applyNumberFormat="1" applyFont="1" applyFill="1" applyBorder="1" applyAlignment="1">
      <alignment vertical="center" wrapText="1"/>
    </xf>
    <xf numFmtId="0" fontId="13" fillId="2" borderId="19" xfId="0" applyFont="1" applyFill="1" applyBorder="1" applyAlignment="1">
      <alignment horizontal="left" vertical="center" wrapText="1"/>
    </xf>
    <xf numFmtId="0" fontId="16" fillId="2" borderId="2" xfId="0" applyFont="1" applyFill="1" applyBorder="1" applyAlignment="1">
      <alignment horizontal="center" vertical="center" wrapText="1"/>
    </xf>
    <xf numFmtId="0" fontId="16" fillId="2" borderId="2" xfId="0" applyNumberFormat="1" applyFont="1" applyFill="1" applyBorder="1" applyAlignment="1" applyProtection="1">
      <alignment horizontal="left" vertical="center" wrapText="1"/>
      <protection locked="0"/>
    </xf>
    <xf numFmtId="1" fontId="16" fillId="2" borderId="2" xfId="0" applyNumberFormat="1" applyFont="1" applyFill="1" applyBorder="1" applyAlignment="1">
      <alignment horizontal="center" vertical="center" wrapText="1"/>
    </xf>
    <xf numFmtId="0" fontId="16" fillId="2" borderId="2" xfId="0" applyFont="1" applyFill="1" applyBorder="1" applyAlignment="1">
      <alignment horizontal="left" vertical="center" wrapText="1"/>
    </xf>
    <xf numFmtId="44" fontId="13" fillId="2" borderId="1" xfId="2" applyFont="1" applyFill="1" applyBorder="1" applyAlignment="1">
      <alignment horizontal="center" vertical="center" wrapText="1"/>
    </xf>
    <xf numFmtId="0" fontId="13" fillId="2" borderId="1" xfId="0" applyFont="1" applyFill="1" applyBorder="1" applyAlignment="1" applyProtection="1">
      <alignment horizontal="justify" vertical="center" wrapText="1"/>
      <protection locked="0"/>
    </xf>
    <xf numFmtId="44" fontId="16" fillId="2" borderId="15" xfId="0" applyNumberFormat="1" applyFont="1" applyFill="1" applyBorder="1" applyAlignment="1">
      <alignment horizontal="center" vertical="center"/>
    </xf>
    <xf numFmtId="0" fontId="17" fillId="2" borderId="1" xfId="0" applyFont="1" applyFill="1" applyBorder="1" applyAlignment="1">
      <alignment horizontal="left" vertical="center" wrapText="1"/>
    </xf>
    <xf numFmtId="1" fontId="13" fillId="2" borderId="1" xfId="0" applyNumberFormat="1" applyFont="1" applyFill="1" applyBorder="1" applyAlignment="1">
      <alignment horizontal="left" vertical="center" wrapText="1"/>
    </xf>
    <xf numFmtId="3" fontId="13" fillId="2" borderId="1" xfId="0" applyNumberFormat="1" applyFont="1" applyFill="1" applyBorder="1" applyAlignment="1">
      <alignment horizontal="left" vertical="center" wrapText="1"/>
    </xf>
    <xf numFmtId="0" fontId="13" fillId="2" borderId="1" xfId="0" applyNumberFormat="1" applyFont="1" applyFill="1" applyBorder="1" applyAlignment="1">
      <alignment horizontal="left" vertical="center" wrapText="1"/>
    </xf>
    <xf numFmtId="0" fontId="14" fillId="2" borderId="15" xfId="29" applyFont="1" applyFill="1" applyBorder="1" applyAlignment="1">
      <alignment horizontal="left" vertical="center" wrapText="1"/>
    </xf>
    <xf numFmtId="0" fontId="13" fillId="2" borderId="1" xfId="0" applyNumberFormat="1" applyFont="1" applyFill="1" applyBorder="1" applyAlignment="1" applyProtection="1">
      <alignment horizontal="left" vertical="center" wrapText="1"/>
      <protection locked="0"/>
    </xf>
    <xf numFmtId="3" fontId="13" fillId="2" borderId="1" xfId="1" applyNumberFormat="1" applyFont="1" applyFill="1" applyBorder="1" applyAlignment="1">
      <alignment horizontal="left" vertical="center" wrapText="1"/>
    </xf>
    <xf numFmtId="0" fontId="13" fillId="2" borderId="21" xfId="0" applyFont="1" applyFill="1" applyBorder="1" applyAlignment="1">
      <alignment horizontal="justify" vertical="justify" wrapText="1"/>
    </xf>
    <xf numFmtId="0" fontId="18" fillId="2" borderId="22" xfId="29" applyFont="1" applyFill="1" applyBorder="1" applyAlignment="1">
      <alignment horizontal="center" vertical="center" wrapText="1"/>
    </xf>
    <xf numFmtId="0" fontId="16" fillId="2" borderId="16" xfId="0" applyFont="1" applyFill="1" applyBorder="1" applyAlignment="1">
      <alignment horizontal="center" vertical="center" wrapText="1"/>
    </xf>
    <xf numFmtId="0" fontId="16" fillId="2" borderId="6" xfId="0" applyFont="1" applyFill="1" applyBorder="1" applyAlignment="1">
      <alignment horizontal="center" vertical="center" wrapText="1"/>
    </xf>
    <xf numFmtId="0" fontId="16" fillId="2" borderId="1" xfId="0" applyNumberFormat="1" applyFont="1" applyFill="1" applyBorder="1" applyAlignment="1">
      <alignment horizontal="center" vertical="center"/>
    </xf>
  </cellXfs>
  <cellStyles count="32">
    <cellStyle name="BodyStyle" xfId="5"/>
    <cellStyle name="BodyStyleBold" xfId="18"/>
    <cellStyle name="BodyStyleBoldRight" xfId="19"/>
    <cellStyle name="BodyStyleWithBorder" xfId="24"/>
    <cellStyle name="BorderThinBlack" xfId="28"/>
    <cellStyle name="Comma" xfId="10"/>
    <cellStyle name="Comma [0]" xfId="11"/>
    <cellStyle name="Currency" xfId="8"/>
    <cellStyle name="Currency [0]" xfId="9"/>
    <cellStyle name="DateStyle" xfId="21"/>
    <cellStyle name="DateTimeStyle" xfId="22"/>
    <cellStyle name="Decimal" xfId="23"/>
    <cellStyle name="DecimalWithBorder" xfId="27"/>
    <cellStyle name="EuroCurrency" xfId="20"/>
    <cellStyle name="EuroCurrencyWithBorder" xfId="25"/>
    <cellStyle name="HeaderStyle" xfId="3"/>
    <cellStyle name="HeaderSubTop" xfId="16"/>
    <cellStyle name="HeaderSubTopNoBold" xfId="17"/>
    <cellStyle name="HeaderTopBuyer" xfId="13"/>
    <cellStyle name="HeaderTopStyle" xfId="14"/>
    <cellStyle name="HeaderTopStyleAlignRight" xfId="15"/>
    <cellStyle name="Hipervínculo" xfId="29" builtinId="8"/>
    <cellStyle name="MainTitle" xfId="12"/>
    <cellStyle name="Millares" xfId="1" builtinId="3"/>
    <cellStyle name="Millares [0]" xfId="30" builtinId="6"/>
    <cellStyle name="Moneda" xfId="2" builtinId="4"/>
    <cellStyle name="Moneda 2" xfId="31"/>
    <cellStyle name="Normal" xfId="0" builtinId="0"/>
    <cellStyle name="Normal 2" xfId="4"/>
    <cellStyle name="Numeric" xfId="6"/>
    <cellStyle name="NumericWithBorder" xfId="26"/>
    <cellStyle name="Percent" xfId="7"/>
  </cellStyles>
  <dxfs count="202">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9.xml"/><Relationship Id="rId18" Type="http://schemas.openxmlformats.org/officeDocument/2006/relationships/externalLink" Target="externalLinks/externalLink14.xml"/><Relationship Id="rId26" Type="http://schemas.openxmlformats.org/officeDocument/2006/relationships/externalLink" Target="externalLinks/externalLink22.xml"/><Relationship Id="rId39" Type="http://schemas.openxmlformats.org/officeDocument/2006/relationships/externalLink" Target="externalLinks/externalLink35.xml"/><Relationship Id="rId21" Type="http://schemas.openxmlformats.org/officeDocument/2006/relationships/externalLink" Target="externalLinks/externalLink17.xml"/><Relationship Id="rId34" Type="http://schemas.openxmlformats.org/officeDocument/2006/relationships/externalLink" Target="externalLinks/externalLink30.xml"/><Relationship Id="rId42" Type="http://schemas.openxmlformats.org/officeDocument/2006/relationships/externalLink" Target="externalLinks/externalLink38.xml"/><Relationship Id="rId47" Type="http://schemas.openxmlformats.org/officeDocument/2006/relationships/externalLink" Target="externalLinks/externalLink43.xml"/><Relationship Id="rId50" Type="http://schemas.openxmlformats.org/officeDocument/2006/relationships/externalLink" Target="externalLinks/externalLink46.xml"/><Relationship Id="rId55" Type="http://schemas.openxmlformats.org/officeDocument/2006/relationships/externalLink" Target="externalLinks/externalLink51.xml"/><Relationship Id="rId7"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externalLink" Target="externalLinks/externalLink12.xml"/><Relationship Id="rId29" Type="http://schemas.openxmlformats.org/officeDocument/2006/relationships/externalLink" Target="externalLinks/externalLink25.xml"/><Relationship Id="rId11" Type="http://schemas.openxmlformats.org/officeDocument/2006/relationships/externalLink" Target="externalLinks/externalLink7.xml"/><Relationship Id="rId24" Type="http://schemas.openxmlformats.org/officeDocument/2006/relationships/externalLink" Target="externalLinks/externalLink20.xml"/><Relationship Id="rId32" Type="http://schemas.openxmlformats.org/officeDocument/2006/relationships/externalLink" Target="externalLinks/externalLink28.xml"/><Relationship Id="rId37" Type="http://schemas.openxmlformats.org/officeDocument/2006/relationships/externalLink" Target="externalLinks/externalLink33.xml"/><Relationship Id="rId40" Type="http://schemas.openxmlformats.org/officeDocument/2006/relationships/externalLink" Target="externalLinks/externalLink36.xml"/><Relationship Id="rId45" Type="http://schemas.openxmlformats.org/officeDocument/2006/relationships/externalLink" Target="externalLinks/externalLink41.xml"/><Relationship Id="rId53" Type="http://schemas.openxmlformats.org/officeDocument/2006/relationships/externalLink" Target="externalLinks/externalLink49.xml"/><Relationship Id="rId58" Type="http://schemas.openxmlformats.org/officeDocument/2006/relationships/theme" Target="theme/theme1.xml"/><Relationship Id="rId5" Type="http://schemas.openxmlformats.org/officeDocument/2006/relationships/externalLink" Target="externalLinks/externalLink1.xml"/><Relationship Id="rId61" Type="http://schemas.openxmlformats.org/officeDocument/2006/relationships/calcChain" Target="calcChain.xml"/><Relationship Id="rId19" Type="http://schemas.openxmlformats.org/officeDocument/2006/relationships/externalLink" Target="externalLinks/externalLink15.xml"/><Relationship Id="rId14" Type="http://schemas.openxmlformats.org/officeDocument/2006/relationships/externalLink" Target="externalLinks/externalLink10.xml"/><Relationship Id="rId22" Type="http://schemas.openxmlformats.org/officeDocument/2006/relationships/externalLink" Target="externalLinks/externalLink18.xml"/><Relationship Id="rId27" Type="http://schemas.openxmlformats.org/officeDocument/2006/relationships/externalLink" Target="externalLinks/externalLink23.xml"/><Relationship Id="rId30" Type="http://schemas.openxmlformats.org/officeDocument/2006/relationships/externalLink" Target="externalLinks/externalLink26.xml"/><Relationship Id="rId35" Type="http://schemas.openxmlformats.org/officeDocument/2006/relationships/externalLink" Target="externalLinks/externalLink31.xml"/><Relationship Id="rId43" Type="http://schemas.openxmlformats.org/officeDocument/2006/relationships/externalLink" Target="externalLinks/externalLink39.xml"/><Relationship Id="rId48" Type="http://schemas.openxmlformats.org/officeDocument/2006/relationships/externalLink" Target="externalLinks/externalLink44.xml"/><Relationship Id="rId56" Type="http://schemas.openxmlformats.org/officeDocument/2006/relationships/externalLink" Target="externalLinks/externalLink52.xml"/><Relationship Id="rId8" Type="http://schemas.openxmlformats.org/officeDocument/2006/relationships/externalLink" Target="externalLinks/externalLink4.xml"/><Relationship Id="rId51" Type="http://schemas.openxmlformats.org/officeDocument/2006/relationships/externalLink" Target="externalLinks/externalLink47.xml"/><Relationship Id="rId3" Type="http://schemas.openxmlformats.org/officeDocument/2006/relationships/worksheet" Target="worksheets/sheet3.xml"/><Relationship Id="rId12" Type="http://schemas.openxmlformats.org/officeDocument/2006/relationships/externalLink" Target="externalLinks/externalLink8.xml"/><Relationship Id="rId17" Type="http://schemas.openxmlformats.org/officeDocument/2006/relationships/externalLink" Target="externalLinks/externalLink13.xml"/><Relationship Id="rId25" Type="http://schemas.openxmlformats.org/officeDocument/2006/relationships/externalLink" Target="externalLinks/externalLink21.xml"/><Relationship Id="rId33" Type="http://schemas.openxmlformats.org/officeDocument/2006/relationships/externalLink" Target="externalLinks/externalLink29.xml"/><Relationship Id="rId38" Type="http://schemas.openxmlformats.org/officeDocument/2006/relationships/externalLink" Target="externalLinks/externalLink34.xml"/><Relationship Id="rId46" Type="http://schemas.openxmlformats.org/officeDocument/2006/relationships/externalLink" Target="externalLinks/externalLink42.xml"/><Relationship Id="rId59" Type="http://schemas.openxmlformats.org/officeDocument/2006/relationships/styles" Target="styles.xml"/><Relationship Id="rId20" Type="http://schemas.openxmlformats.org/officeDocument/2006/relationships/externalLink" Target="externalLinks/externalLink16.xml"/><Relationship Id="rId41" Type="http://schemas.openxmlformats.org/officeDocument/2006/relationships/externalLink" Target="externalLinks/externalLink37.xml"/><Relationship Id="rId54" Type="http://schemas.openxmlformats.org/officeDocument/2006/relationships/externalLink" Target="externalLinks/externalLink50.xml"/><Relationship Id="rId1" Type="http://schemas.openxmlformats.org/officeDocument/2006/relationships/worksheet" Target="worksheets/sheet1.xml"/><Relationship Id="rId6" Type="http://schemas.openxmlformats.org/officeDocument/2006/relationships/externalLink" Target="externalLinks/externalLink2.xml"/><Relationship Id="rId15" Type="http://schemas.openxmlformats.org/officeDocument/2006/relationships/externalLink" Target="externalLinks/externalLink11.xml"/><Relationship Id="rId23" Type="http://schemas.openxmlformats.org/officeDocument/2006/relationships/externalLink" Target="externalLinks/externalLink19.xml"/><Relationship Id="rId28" Type="http://schemas.openxmlformats.org/officeDocument/2006/relationships/externalLink" Target="externalLinks/externalLink24.xml"/><Relationship Id="rId36" Type="http://schemas.openxmlformats.org/officeDocument/2006/relationships/externalLink" Target="externalLinks/externalLink32.xml"/><Relationship Id="rId49" Type="http://schemas.openxmlformats.org/officeDocument/2006/relationships/externalLink" Target="externalLinks/externalLink45.xml"/><Relationship Id="rId57" Type="http://schemas.openxmlformats.org/officeDocument/2006/relationships/externalLink" Target="externalLinks/externalLink53.xml"/><Relationship Id="rId10" Type="http://schemas.openxmlformats.org/officeDocument/2006/relationships/externalLink" Target="externalLinks/externalLink6.xml"/><Relationship Id="rId31" Type="http://schemas.openxmlformats.org/officeDocument/2006/relationships/externalLink" Target="externalLinks/externalLink27.xml"/><Relationship Id="rId44" Type="http://schemas.openxmlformats.org/officeDocument/2006/relationships/externalLink" Target="externalLinks/externalLink40.xml"/><Relationship Id="rId52" Type="http://schemas.openxmlformats.org/officeDocument/2006/relationships/externalLink" Target="externalLinks/externalLink48.xml"/><Relationship Id="rId6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externalLink" Target="externalLinks/externalLink5.xml"/></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2018\CONTRATACION\plan%20adquisiciones%202018%20final-2.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Users\ediaz\Documents\CONTRATACION\plan%20adquisiciones%202018%20final-2.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2019\CONTRATACION\PLAN%20DE%20CONTRATACION\2019%20-%20PLAN%20898.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PLAN%20DE%20CONTRATACION\NOMINA.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Users\ediaz\AppData\Local\Microsoft\Windows\INetCache\Content.Outlook\DKYWXIYB\11-01-if-002%20plan%20anual%20de%20adquisiciones%20v30%20898%20(00000002).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Users\ediaz\AppData\Local\Microsoft\Windows\INetCache\Content.Outlook\DKYWXIYB\PLAN%20DE%20ADQUISICIONES%202018%20BIBLIOTECARIOS%20ESCOLARES.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Users\ediaz\AppData\Local\Microsoft\Windows\INetCache\Content.Outlook\DKYWXIYB\PLAN%20DE%20ADQUISICIONES%202018%20(00000005).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C:\Users\ediaz\AppData\Local\Microsoft\Windows\INetCache\Content.Outlook\DKYWXIYB\PLAN%20DE%20ADQUISICIONES%202018%20(00000004).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PLAN%20DE%20CONTRATACION/NOMINA.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D:\2019\CONTRATACION\PLAN%20DE%20CONTRATACION\2019%20-%20PLAN%20898.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C:\Users\ediaz\AppData\Local\Microsoft\Windows\INetCache\Content.Outlook\DKYWXIYB\PLAN%20DE%20ADQUISICIONES%202018%20(0000000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INSPECCI&#211;N%202018\CONTRATACI&#210;N\RECURSOS%202019\Copia%20de%20Copia%20AJUSTE%20NANCY%20de%20PAA%202019%20-%20898-1.xlsx"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C:\Users\ediaz\AppData\Local\Microsoft\Windows\INetCache\Content.Outlook\DKYWXIYB\PLAN%20DE%20ADQUISICIONES%202018%20O.CONTROL.DISCIPLINARIO%20(1).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C:\Users\ediaz\AppData\Local\Microsoft\Windows\INetCache\Content.Outlook\DKYWXIYB\PLAN%20DE%20ADQUISICIONES%202018-OAJ%20898.xlsx"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C:\Users\ediaz\AppData\Local\Microsoft\Windows\INetCache\Content.Outlook\DKYWXIYB\PLAN%20DE%20ADQUISICIONES%202018%20PLANEACION%20P%20898%20(00000003).xlsx"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PAA%20-%202019/INVERSION/1005%20PAA%202019%20%20OK%20(LISTO).xlsx" TargetMode="External"/></Relationships>
</file>

<file path=xl/externalLinks/_rels/externalLink24.xml.rels><?xml version="1.0" encoding="UTF-8" standalone="yes"?>
<Relationships xmlns="http://schemas.openxmlformats.org/package/2006/relationships"><Relationship Id="rId1" Type="http://schemas.microsoft.com/office/2006/relationships/xlExternalLinkPath/xlPathMissing" Target="11-01-if-002%20plan%20anual%20de%20adquisiciones%20v30.xlsx"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PAA%20-%202019/INVERSION/1040%20PAA%202019%20OK%20(LISTO).xlsx"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PAA%20-%202019/INVERSION/1043%20PAA%202019%20OK%20(%20LISTO%20).xlsx"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PAA%20-%202019/INVERSION/1046%20PAA%202019%20OK%20(%20LISTO).xlsx"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C:\Users\cmgonzalez\AppData\Local\Microsoft\Windows\Temporary%20Internet%20Files\Content.Outlook\72NORT2C\Plan%20anual%20de%20adquisiciones%20DCCEE%20-%20DDE%20CON%20TABLAS%20Y%20ADICIONES%20V2.xlsx"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C:\Users\V5\Desktop\formato%20plan%20anual%20de%20adquisiciones%20v30%20(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ediaz\AppData\Local\Microsoft\Windows\INetCache\Content.Outlook\DKYWXIYB\PAA%20898.xlsx"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172.16.4.28\proy-inv\16.%20Plan%20Anual%20de%20Adquisiciones%20Proyectos\2018\1049%20PAA%202018%20PROYECTO%20OK%2028-09-2018%20creaci&#243;n%20&#237;tem%20156.xlsx"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C:\Users\V5\Downloads\Copia%201049%20PAA%202019%20PROYECTO%201049.xlsx"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PAA%20-%202019/INVERSION/1050%20PAA%202019%20OK%20(%20LISTO).xlsx"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C:\Users\ybotero\OneDrive%20-%20Secretaria%20de%20Educaci&#243;n%20Distrital\CONTRATO%20CO1.PCCNTR.282962\PLAN%20ANUAL\PLAN%20ANUAL%202019\soporte%20PLAN%20ANUAL.xlsx"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PAA%20-%202019/INVERSION/1052%20PAA%202019%20(LISTO)).xlsx"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C:\Users\iosejov\Dropbox\Ivan\Carpetas%20SED\DBE\Adquisiciones\11-01-if-002%20plan%20anual%20de%20adquisiciones%20v301%20-%20DBE%207%20DICIEMBRE.xlsx"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PAA%20-%202019/INVERSION/1053%20PAA%202019%20OK%20(LISTO%20).xlsx"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C:\Users\ajgiraldos\AppData\Local\Microsoft\Windows\INetCache\Content.Outlook\B0XPMKJG\1053%20-%202018%20DEFINITIVO%20%20PAA%20Vigencia%202018%20V01%20%2006-11-18.xlsx"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PAA%20-%202019/INVERSION/1055%20%20PAA%202019%20OK%20(%20LISTO).xlsx"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PAA%20-%202019/INVERSION/1056%20PAA%202019%20OK%20(LISTO).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ediaz\AppData\Local\Microsoft\Windows\INetCache\Content.Outlook\DKYWXIYB\Copia%20de%2011-01-if-002%20plan%20anual%20de%20adquisiciones%20v30.xlsx"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PAA%20-%202019/INVERSION/1057%20PAA%202019%20OK%20(LISTO).xlsx"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PAA%20-%202019/INVERSION/1058%20PAA%202019%20%20OK%20(%20LISTO%20).xlsx"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E:\jpinzonf\PROYECTO%201058\2019\Anteproyecto%20de%20presupuesto%202019\VERSI&#211;N%203%20DEFINITIVA\CON%20AJUSTE%202.000%20FORMACI&#211;N%20Y%20ENTORNOS\1058%20-%20Participaci&#243;n%20Ciudadana%20V23%20Anteproyecto%20V3%20Octubre%2018.xlsx"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PAA%20-%202019/INVERSION/1071%20PAA%20%202019%20%20(OK%20LISTO%20).xlsx"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Y:\16.%20Plan%20Anual%20de%20Adquisiciones%20Proyectos\2018\1072%20Plan%20anual%20de%20adquisiciones%20vigencia%202018%20OK_26.12.17(2).XLSX"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PAA%20-%202019/INVERSION/1073%20PAA%202019%20OK%20%20(%20LISTO%20).xlsx"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PAA%20-%202019/INVERSION/1074%20PAA%20%202019%20OK%20(%20LISTO%20).xlsx"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G:\PLAN%20DE%20CONTRATACION\PLAN\plan%20adquisiciones%202018%20final-2.xlsx"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D:\Users\ediaz\Documents\CONTRATACION\plan%20adquisiciones%202018%20final-2.xlsx"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PAA%20-%202019/2019%20-%20SEGUROS%20ENTIDAD%202019.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ediaz\AppData\Local\Microsoft\Windows\INetCache\Content.Outlook\DKYWXIYB\plan%20de%20adquisiciones%202019%20eduardo.xlsx"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PAA%20-%202019/PAA%20-%202019%20%20-HONORARIOS.xlsx"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PAA%20-%202019/PAA%20FUNCIONAMIENTO%202019%20FINAL%20REVISADO.xlsx"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Users/danerybuitrago/Library/Containers/com.microsoft.Excel/Data/Documents/C:/Users/mcelyr/AppData/Local/Microsoft/Windows/INetCache/Content.Outlook/PWX8M0YW/Plan%20anual%20de%20adquisiciones%20-%20Funcionamiento%20(00000003).xlsx"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file:///C:\Users\lcaceresc\Desktop\LEONARDO\PAA\PAA%202019\PAA%20RST%20FUNCIONAMIENTO.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Users\ediaz\AppData\Local\Microsoft\Windows\INetCache\Content.Outlook\DKYWXIYB\PAA%202019%20SGI.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Users\hzabala\Documents\2016\KAREN%20EZPELETA\2017\CONTRATISTAS%20-%20DIRECCION%20DE%20CONTRATACION\CONTRATISTAS\2018\Copia%20de%20formato%20plan%20anual%20de%20adquisiciones%202019.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Users\ediaz\AppData\Local\Microsoft\Windows\INetCache\Content.Outlook\DKYWXIYB\Copia%20de%20PLAN%20DE%20ADQUISICIONES%202019%20OAP%20898.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Users\ediaz\AppData\Local\Temp\Rar$DIa0.732\PAA%202019%20SGI%2089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YECTO 898"/>
      <sheetName val="CAPACITACION"/>
      <sheetName val="SEGURIDAD Y SALUD EN EL TRABAJO"/>
      <sheetName val="BIENESTAR E INCENTIVOS"/>
      <sheetName val="DOTACION"/>
      <sheetName val="Hoja3"/>
      <sheetName val="Hoja5"/>
      <sheetName val="Hoja1"/>
      <sheetName val="SOLICITUD CDP - ITEM PLAN CONTR"/>
      <sheetName val="ULTIMO AJUSTADO PLAZO"/>
      <sheetName val="NUEVOS 2018_DIV"/>
      <sheetName val="NUEVOS 2018_DIV_sin cont_25-0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3">
          <cell r="A3">
            <v>898</v>
          </cell>
          <cell r="B3" t="str">
            <v>898 Administración del talento humano</v>
          </cell>
          <cell r="C3" t="str">
            <v xml:space="preserve">01 NÓMINA </v>
          </cell>
          <cell r="D3">
            <v>1</v>
          </cell>
          <cell r="E3" t="str">
            <v>01001 Pago de Aportes para Cesantías del personal directivo docente SSF</v>
          </cell>
          <cell r="F3" t="str">
            <v>Aportes Para Cesantías Del Personal Directivo Docente Sin Situación De Fondos 03-03-0021</v>
          </cell>
          <cell r="G3" t="str">
            <v>APORTES PARA CESANTÍAS - A.1.1.2.3.2</v>
          </cell>
          <cell r="H3" t="str">
            <v>Personas</v>
          </cell>
          <cell r="I3">
            <v>1955</v>
          </cell>
          <cell r="J3" t="str">
            <v>89801001</v>
          </cell>
          <cell r="K3">
            <v>8377292000</v>
          </cell>
        </row>
        <row r="4">
          <cell r="A4">
            <v>898</v>
          </cell>
          <cell r="B4" t="str">
            <v>898 Administración del talento humano</v>
          </cell>
          <cell r="C4" t="str">
            <v xml:space="preserve">01 NÓMINA </v>
          </cell>
          <cell r="D4">
            <v>2</v>
          </cell>
          <cell r="E4" t="str">
            <v>01002 Pago de Aportes para salud del personal directivo docente SSF</v>
          </cell>
          <cell r="F4" t="str">
            <v>Aportes Para Salud Del Personal Directivo Docente Sin Situación De Fondos 03-03-0018</v>
          </cell>
          <cell r="G4" t="str">
            <v>APORTES PARA SALUD - A.1.1.2.4.1.1</v>
          </cell>
          <cell r="H4" t="str">
            <v>Personas</v>
          </cell>
          <cell r="I4">
            <v>1955</v>
          </cell>
          <cell r="J4" t="str">
            <v>89801002</v>
          </cell>
          <cell r="K4">
            <v>7372027000</v>
          </cell>
        </row>
        <row r="5">
          <cell r="A5">
            <v>898</v>
          </cell>
          <cell r="B5" t="str">
            <v>898 Administración del talento humano</v>
          </cell>
          <cell r="C5" t="str">
            <v xml:space="preserve">01 NÓMINA </v>
          </cell>
          <cell r="D5">
            <v>3</v>
          </cell>
          <cell r="E5" t="str">
            <v>01003 Pagar sueldos de Pensionados Nacionalizados</v>
          </cell>
          <cell r="F5" t="str">
            <v>Pago Fondo De Pensionados De Bogotá 03-03-0069</v>
          </cell>
          <cell r="G5" t="str">
            <v>CANCELACIONES DE PRESTASIONES SOCIALES DEL MAGISTERIO (CPSM) - A.1.1.8</v>
          </cell>
          <cell r="H5" t="str">
            <v>Personas</v>
          </cell>
          <cell r="I5">
            <v>1800</v>
          </cell>
          <cell r="J5" t="str">
            <v>89801003</v>
          </cell>
          <cell r="K5">
            <v>48814968000</v>
          </cell>
        </row>
        <row r="6">
          <cell r="A6">
            <v>898</v>
          </cell>
          <cell r="B6" t="str">
            <v>898 Administración del talento humano</v>
          </cell>
          <cell r="C6" t="str">
            <v xml:space="preserve">01 NÓMINA </v>
          </cell>
          <cell r="D6">
            <v>4</v>
          </cell>
          <cell r="E6" t="str">
            <v>01004 Pago de Aportes para ARP del Personal Administrativo de Instituciones Educativas</v>
          </cell>
          <cell r="F6" t="str">
            <v>Aportes Para Arp Del Personal Administrativo De Instituciones Educativas 03-03-0033</v>
          </cell>
          <cell r="G6" t="str">
            <v>APORTES ARP - A.1.1.2.5.1.3</v>
          </cell>
          <cell r="H6" t="str">
            <v>Personas</v>
          </cell>
          <cell r="I6">
            <v>1590</v>
          </cell>
          <cell r="J6" t="str">
            <v>89801004</v>
          </cell>
          <cell r="K6">
            <v>293154000</v>
          </cell>
        </row>
        <row r="7">
          <cell r="A7">
            <v>898</v>
          </cell>
          <cell r="B7" t="str">
            <v>898 Administración del talento humano</v>
          </cell>
          <cell r="C7" t="str">
            <v xml:space="preserve">01 NÓMINA </v>
          </cell>
          <cell r="D7">
            <v>5</v>
          </cell>
          <cell r="E7" t="str">
            <v>01005 Pago de Aportes para Cesantías del Personal Administrativo de Instituciones Educativas</v>
          </cell>
          <cell r="F7" t="str">
            <v>Aportes Para Cesantías Del Personal Administrativo De Instituciones Educativas 03-03-0034</v>
          </cell>
          <cell r="G7" t="str">
            <v>APORTES PARA CESANTÍAS - A.1.1.2.5.1.4</v>
          </cell>
          <cell r="H7" t="str">
            <v>Personas</v>
          </cell>
          <cell r="I7">
            <v>1590</v>
          </cell>
          <cell r="J7" t="str">
            <v>89801005</v>
          </cell>
          <cell r="K7">
            <v>6351651000</v>
          </cell>
        </row>
        <row r="8">
          <cell r="A8">
            <v>898</v>
          </cell>
          <cell r="B8" t="str">
            <v>898 Administración del talento humano</v>
          </cell>
          <cell r="C8" t="str">
            <v xml:space="preserve">01 NÓMINA </v>
          </cell>
          <cell r="D8">
            <v>6</v>
          </cell>
          <cell r="E8" t="str">
            <v>01006 Pago de Aportes para Cesantías del personal docente Con Situación de Fondos</v>
          </cell>
          <cell r="F8" t="str">
            <v>Aportes Para Cesantías Del Personal Docente Con Situación De Fondos 03-03-0012</v>
          </cell>
          <cell r="G8" t="str">
            <v>APORTES PARA CESANTÍAS - A.1.1.2.2.1.4</v>
          </cell>
          <cell r="H8" t="str">
            <v>Personas</v>
          </cell>
          <cell r="I8">
            <v>5938</v>
          </cell>
          <cell r="J8" t="str">
            <v>89801006</v>
          </cell>
          <cell r="K8">
            <v>11398887000</v>
          </cell>
        </row>
        <row r="9">
          <cell r="A9">
            <v>898</v>
          </cell>
          <cell r="B9" t="str">
            <v>898 Administración del talento humano</v>
          </cell>
          <cell r="C9" t="str">
            <v xml:space="preserve">01 NÓMINA </v>
          </cell>
          <cell r="D9">
            <v>7</v>
          </cell>
          <cell r="E9" t="str">
            <v>01007 Pago de Aportes para Cesantías del personal docente SSF</v>
          </cell>
          <cell r="F9" t="str">
            <v>Aportes Para Cesantías Del Personal Docente Sin Situación De Fondos 03-03-0008</v>
          </cell>
          <cell r="G9" t="str">
            <v>APORTES PARA CESANTÍAS - A.1.1.2.1.2</v>
          </cell>
          <cell r="H9" t="str">
            <v>Personas</v>
          </cell>
          <cell r="I9">
            <v>27050</v>
          </cell>
          <cell r="J9" t="str">
            <v>89801007</v>
          </cell>
          <cell r="K9">
            <v>96338855000</v>
          </cell>
        </row>
        <row r="10">
          <cell r="A10">
            <v>898</v>
          </cell>
          <cell r="B10" t="str">
            <v>898 Administración del talento humano</v>
          </cell>
          <cell r="C10" t="str">
            <v xml:space="preserve">01 NÓMINA </v>
          </cell>
          <cell r="D10">
            <v>8</v>
          </cell>
          <cell r="E10" t="str">
            <v>01008 Pago de Aportes para el ESAP del Personal Administrativo de Instituciones Educativas</v>
          </cell>
          <cell r="F10" t="str">
            <v>Aportes Para La Esap Del Personal Administrativo De Instituciones Educativas 03-03-0037</v>
          </cell>
          <cell r="G10" t="str">
            <v>ESAP - A.1.1.2.5.2.3</v>
          </cell>
          <cell r="H10" t="str">
            <v>Personas</v>
          </cell>
          <cell r="I10">
            <v>1590</v>
          </cell>
          <cell r="J10" t="str">
            <v>89801008</v>
          </cell>
          <cell r="K10">
            <v>321621000</v>
          </cell>
        </row>
        <row r="11">
          <cell r="A11">
            <v>898</v>
          </cell>
          <cell r="B11" t="str">
            <v>898 Administración del talento humano</v>
          </cell>
          <cell r="C11" t="str">
            <v xml:space="preserve">01 NÓMINA </v>
          </cell>
          <cell r="D11">
            <v>9</v>
          </cell>
          <cell r="E11" t="str">
            <v>01009 Pago de Aportes para el ICBF del Personal Administrativo de Instituciones Educativas</v>
          </cell>
          <cell r="F11" t="str">
            <v>Aportes Para El Icbf Del Personal Administrativo De Instituciones Educativas 03-03-0036</v>
          </cell>
          <cell r="G11" t="str">
            <v>ICBF - A.1.1.2.5.2.2</v>
          </cell>
          <cell r="H11" t="str">
            <v>Personas</v>
          </cell>
          <cell r="I11">
            <v>1590</v>
          </cell>
          <cell r="J11" t="str">
            <v>89801009</v>
          </cell>
          <cell r="K11">
            <v>1929726000</v>
          </cell>
        </row>
        <row r="12">
          <cell r="A12">
            <v>898</v>
          </cell>
          <cell r="B12" t="str">
            <v>898 Administración del talento humano</v>
          </cell>
          <cell r="C12" t="str">
            <v xml:space="preserve">01 NÓMINA </v>
          </cell>
          <cell r="D12">
            <v>10</v>
          </cell>
          <cell r="E12" t="str">
            <v xml:space="preserve">01010 Pago de Aportes para el ICBF del Personal directivo docente </v>
          </cell>
          <cell r="F12" t="str">
            <v>Aportes Para El Icbf Del Personal Directivo Docente 03-03-0027</v>
          </cell>
          <cell r="G12" t="str">
            <v>ICBF - A.1.1.2.4.2.2</v>
          </cell>
          <cell r="H12" t="str">
            <v>Personas</v>
          </cell>
          <cell r="I12">
            <v>1955</v>
          </cell>
          <cell r="J12" t="str">
            <v>89801010</v>
          </cell>
          <cell r="K12">
            <v>3159785000</v>
          </cell>
        </row>
        <row r="13">
          <cell r="A13">
            <v>898</v>
          </cell>
          <cell r="B13" t="str">
            <v>898 Administración del talento humano</v>
          </cell>
          <cell r="C13" t="str">
            <v xml:space="preserve">01 NÓMINA </v>
          </cell>
          <cell r="D13">
            <v>11</v>
          </cell>
          <cell r="E13" t="str">
            <v>01011 Pago de Aportes para el ICBF personal docente</v>
          </cell>
          <cell r="F13" t="str">
            <v>Aportes Para El Icbf Personal Docente 03-03-0014</v>
          </cell>
          <cell r="G13" t="str">
            <v>ICBF - A.1.1.2.2.2.2</v>
          </cell>
          <cell r="H13" t="str">
            <v>Personas</v>
          </cell>
          <cell r="I13">
            <v>32988</v>
          </cell>
          <cell r="J13" t="str">
            <v>89801011</v>
          </cell>
          <cell r="K13">
            <v>40272258000</v>
          </cell>
        </row>
        <row r="14">
          <cell r="A14">
            <v>898</v>
          </cell>
          <cell r="B14" t="str">
            <v>898 Administración del talento humano</v>
          </cell>
          <cell r="C14" t="str">
            <v xml:space="preserve">01 NÓMINA </v>
          </cell>
          <cell r="D14">
            <v>12</v>
          </cell>
          <cell r="E14" t="str">
            <v>01012 Pago de Aportes para el SENA del Personal Administrativo de Instituciones Educativas</v>
          </cell>
          <cell r="F14" t="str">
            <v>Aportes Para El Sena Del Personal Administrativo De Instituciones Educativas 03-03-0035</v>
          </cell>
          <cell r="G14" t="str">
            <v>SENA - A.1.1.2.5.2.1</v>
          </cell>
          <cell r="H14" t="str">
            <v>Personas</v>
          </cell>
          <cell r="I14">
            <v>1590</v>
          </cell>
          <cell r="J14" t="str">
            <v>89801012</v>
          </cell>
          <cell r="K14">
            <v>321621000</v>
          </cell>
        </row>
        <row r="15">
          <cell r="A15">
            <v>898</v>
          </cell>
          <cell r="B15" t="str">
            <v>898 Administración del talento humano</v>
          </cell>
          <cell r="C15" t="str">
            <v xml:space="preserve">01 NÓMINA </v>
          </cell>
          <cell r="D15">
            <v>13</v>
          </cell>
          <cell r="E15" t="str">
            <v xml:space="preserve">01013 Pago de Aportes para el SENA del Personal directivo docente </v>
          </cell>
          <cell r="F15" t="str">
            <v>Aportes Para El Sena Del Personal Directivo Docente 03-03-0026</v>
          </cell>
          <cell r="G15" t="str">
            <v>SENA - A.1.1.2.4.2.1</v>
          </cell>
          <cell r="H15" t="str">
            <v>Personas</v>
          </cell>
          <cell r="I15">
            <v>1955</v>
          </cell>
          <cell r="J15" t="str">
            <v>89801013</v>
          </cell>
          <cell r="K15">
            <v>526631000</v>
          </cell>
        </row>
        <row r="16">
          <cell r="A16">
            <v>898</v>
          </cell>
          <cell r="B16" t="str">
            <v>898 Administración del talento humano</v>
          </cell>
          <cell r="C16" t="str">
            <v xml:space="preserve">01 NÓMINA </v>
          </cell>
          <cell r="D16">
            <v>14</v>
          </cell>
          <cell r="E16" t="str">
            <v>01014 Pago de Aportes para el SENA personal docente</v>
          </cell>
          <cell r="F16" t="str">
            <v>Aportes Para El Sena Personal Docente 03-03-0013</v>
          </cell>
          <cell r="G16" t="str">
            <v>SENA - A.1.1.2.2.2.1</v>
          </cell>
          <cell r="H16" t="str">
            <v>Personas</v>
          </cell>
          <cell r="I16">
            <v>32988</v>
          </cell>
          <cell r="J16" t="str">
            <v>89801014</v>
          </cell>
          <cell r="K16">
            <v>6712044000</v>
          </cell>
        </row>
        <row r="17">
          <cell r="A17">
            <v>898</v>
          </cell>
          <cell r="B17" t="str">
            <v>898 Administración del talento humano</v>
          </cell>
          <cell r="C17" t="str">
            <v xml:space="preserve">01 NÓMINA </v>
          </cell>
          <cell r="D17">
            <v>15</v>
          </cell>
          <cell r="E17" t="str">
            <v>01015 Pago de Aportes para Institutos Técnicos del Personal Administrativo de Instituciones Educativas</v>
          </cell>
          <cell r="F17" t="str">
            <v>Aportes Para Los Institutos Técnicos Del Personal Administrativo De Instituciones Educativas 03-03-0039</v>
          </cell>
          <cell r="G17" t="str">
            <v>INSTITUTOS TÉCNICOS - A.1.1.2.5.2.5</v>
          </cell>
          <cell r="H17" t="str">
            <v>Personas</v>
          </cell>
          <cell r="I17">
            <v>1590</v>
          </cell>
          <cell r="J17" t="str">
            <v>89801015</v>
          </cell>
          <cell r="K17">
            <v>643242000</v>
          </cell>
        </row>
        <row r="18">
          <cell r="A18">
            <v>898</v>
          </cell>
          <cell r="B18" t="str">
            <v>898 Administración del talento humano</v>
          </cell>
          <cell r="C18" t="str">
            <v xml:space="preserve">01 NÓMINA </v>
          </cell>
          <cell r="D18">
            <v>16</v>
          </cell>
          <cell r="E18" t="str">
            <v xml:space="preserve">01016 Pago de Aportes para Institutos Técnicos personal docente </v>
          </cell>
          <cell r="F18" t="str">
            <v>Aportes Para Institutos Técnicos Personal Docente 03-03-0017</v>
          </cell>
          <cell r="G18" t="str">
            <v>INSTITUTOS TÉCNICOS - A.1.1.2.2.2.5</v>
          </cell>
          <cell r="H18" t="str">
            <v>Personas</v>
          </cell>
          <cell r="I18">
            <v>32988</v>
          </cell>
          <cell r="J18" t="str">
            <v>89801016</v>
          </cell>
          <cell r="K18">
            <v>13424086000</v>
          </cell>
        </row>
        <row r="19">
          <cell r="A19">
            <v>898</v>
          </cell>
          <cell r="B19" t="str">
            <v>898 Administración del talento humano</v>
          </cell>
          <cell r="C19" t="str">
            <v xml:space="preserve">01 NÓMINA </v>
          </cell>
          <cell r="D19">
            <v>18</v>
          </cell>
          <cell r="E19" t="str">
            <v xml:space="preserve">01018 Pago de Aportes para la ESAP personal docente </v>
          </cell>
          <cell r="F19" t="str">
            <v>Aportes Para La Esap Personal Docente 03-03-0015</v>
          </cell>
          <cell r="G19" t="str">
            <v>ESAP - A.1.1.2.2.2.3</v>
          </cell>
          <cell r="H19" t="str">
            <v>Personas</v>
          </cell>
          <cell r="I19">
            <v>32988</v>
          </cell>
          <cell r="J19" t="str">
            <v>89801018</v>
          </cell>
          <cell r="K19">
            <v>6712044000</v>
          </cell>
        </row>
        <row r="20">
          <cell r="A20">
            <v>898</v>
          </cell>
          <cell r="B20" t="str">
            <v>898 Administración del talento humano</v>
          </cell>
          <cell r="C20" t="str">
            <v xml:space="preserve">01 NÓMINA </v>
          </cell>
          <cell r="D20">
            <v>19</v>
          </cell>
          <cell r="E20" t="str">
            <v>01019 Pago de Aportes para las Cajas de Compensación del Personal Administrativo de Instituciones Educativas</v>
          </cell>
          <cell r="F20" t="str">
            <v>Aportes Para Las Cajas De Compensación Familiar Del Personal Administrativo De Instituciones Educativas 03-03-0038</v>
          </cell>
          <cell r="G20" t="str">
            <v>CAJAS DE COMPENSACIÓN FAMILIAR - A.1.1.2.5.2.4</v>
          </cell>
          <cell r="H20" t="str">
            <v>Personas</v>
          </cell>
          <cell r="I20">
            <v>1590</v>
          </cell>
          <cell r="J20" t="str">
            <v>89801019</v>
          </cell>
          <cell r="K20">
            <v>2572969000</v>
          </cell>
        </row>
        <row r="21">
          <cell r="A21">
            <v>898</v>
          </cell>
          <cell r="B21" t="str">
            <v>898 Administración del talento humano</v>
          </cell>
          <cell r="C21" t="str">
            <v xml:space="preserve">01 NÓMINA </v>
          </cell>
          <cell r="D21">
            <v>20</v>
          </cell>
          <cell r="E21" t="str">
            <v xml:space="preserve">01020 Pago de Aportes para las Cajas de Compensación Personal directivo docente </v>
          </cell>
          <cell r="F21" t="str">
            <v>Aportes Para Las Cajas De Compensación Familiar Del Personal Directivo Docente 03-03-0029</v>
          </cell>
          <cell r="G21" t="str">
            <v>CAJAS DE COMPENSACIÓN FAMILIAR - A.1.1.2.4.2.4</v>
          </cell>
          <cell r="H21" t="str">
            <v>Personas</v>
          </cell>
          <cell r="I21">
            <v>1955</v>
          </cell>
          <cell r="J21" t="str">
            <v>89801020</v>
          </cell>
          <cell r="K21">
            <v>4213046000</v>
          </cell>
        </row>
        <row r="22">
          <cell r="A22">
            <v>898</v>
          </cell>
          <cell r="B22" t="str">
            <v>898 Administración del talento humano</v>
          </cell>
          <cell r="C22" t="str">
            <v xml:space="preserve">01 NÓMINA </v>
          </cell>
          <cell r="D22">
            <v>21</v>
          </cell>
          <cell r="E22" t="str">
            <v xml:space="preserve">01021 Pago de Aportes para las Cajas de Compensación personal docente </v>
          </cell>
          <cell r="F22" t="str">
            <v>Aportes Para Las Cajas De Compensación Familiar Personal Docente 03-03-0016</v>
          </cell>
          <cell r="G22" t="str">
            <v>CAJAS DE COMPENSACIÓN FAMILIAR - A.1.1.2.2.2.4</v>
          </cell>
          <cell r="H22" t="str">
            <v>Personas</v>
          </cell>
          <cell r="I22">
            <v>32988</v>
          </cell>
          <cell r="J22" t="str">
            <v>89801021</v>
          </cell>
          <cell r="K22">
            <v>53696344000</v>
          </cell>
        </row>
        <row r="23">
          <cell r="A23">
            <v>898</v>
          </cell>
          <cell r="B23" t="str">
            <v>898 Administración del talento humano</v>
          </cell>
          <cell r="C23" t="str">
            <v xml:space="preserve">01 NÓMINA </v>
          </cell>
          <cell r="D23">
            <v>22</v>
          </cell>
          <cell r="E23" t="str">
            <v xml:space="preserve">01022 Pago de Aportes para los Institutos Técnicos Personal directivo docente </v>
          </cell>
          <cell r="F23" t="str">
            <v>Aportes Para Los Institutos Técnicos Del Personal Directivo Docente 03-03-0030</v>
          </cell>
          <cell r="G23" t="str">
            <v>INSTITUTOS TÉCNICOS - A.1.1.2.4.2.5</v>
          </cell>
          <cell r="H23" t="str">
            <v>Personas</v>
          </cell>
          <cell r="I23">
            <v>1955</v>
          </cell>
          <cell r="J23" t="str">
            <v>89801022</v>
          </cell>
          <cell r="K23">
            <v>1053262000</v>
          </cell>
        </row>
        <row r="24">
          <cell r="A24">
            <v>898</v>
          </cell>
          <cell r="B24" t="str">
            <v>898 Administración del talento humano</v>
          </cell>
          <cell r="C24" t="str">
            <v xml:space="preserve">01 NÓMINA </v>
          </cell>
          <cell r="D24">
            <v>23</v>
          </cell>
          <cell r="E24" t="str">
            <v>01023 Pago de Aportes para pensión del Personal Administrativo de Instituciones Educativas</v>
          </cell>
          <cell r="F24" t="str">
            <v>Aportes Para Pensión Del Personal Administrativo De Instituciones Educativas 03-03-0032</v>
          </cell>
          <cell r="G24" t="str">
            <v>APORTES PARA PENSIÓN - A.1.1.2.5.1.2</v>
          </cell>
          <cell r="H24" t="str">
            <v>Personas</v>
          </cell>
          <cell r="I24">
            <v>1590</v>
          </cell>
          <cell r="J24" t="str">
            <v>89801023</v>
          </cell>
          <cell r="K24">
            <v>6739172000</v>
          </cell>
        </row>
        <row r="25">
          <cell r="A25">
            <v>898</v>
          </cell>
          <cell r="B25" t="str">
            <v>898 Administración del talento humano</v>
          </cell>
          <cell r="C25" t="str">
            <v xml:space="preserve">01 NÓMINA </v>
          </cell>
          <cell r="D25">
            <v>24</v>
          </cell>
          <cell r="E25" t="str">
            <v>01024 Pago de Aportes para Pensión del personal docente Con Situación de Fondos</v>
          </cell>
          <cell r="F25" t="str">
            <v>Aportes Para Pensión Del Personal Docente Con Situación De Fondos 03-03-0010</v>
          </cell>
          <cell r="G25" t="str">
            <v>APORTES PARA PENSIÓN - A.1.1.2.2.1.2</v>
          </cell>
          <cell r="H25" t="str">
            <v>Personas</v>
          </cell>
          <cell r="I25">
            <v>5938</v>
          </cell>
          <cell r="J25" t="str">
            <v>89801024</v>
          </cell>
          <cell r="K25">
            <v>14521931000</v>
          </cell>
        </row>
        <row r="26">
          <cell r="A26">
            <v>898</v>
          </cell>
          <cell r="B26" t="str">
            <v>898 Administración del talento humano</v>
          </cell>
          <cell r="C26" t="str">
            <v xml:space="preserve">01 NÓMINA </v>
          </cell>
          <cell r="D26">
            <v>25</v>
          </cell>
          <cell r="E26" t="str">
            <v>01025 Pago de Aportes para salud del Personal Administrativo de Instituciones Educativas</v>
          </cell>
          <cell r="F26" t="str">
            <v>Aportes Para Salud Del Personal Administrativo De Instituciones Educativas 03-03-0031</v>
          </cell>
          <cell r="G26" t="str">
            <v>APORTES PARA SALUD - A.1.1.2.5.1.1</v>
          </cell>
          <cell r="H26" t="str">
            <v>Personas</v>
          </cell>
          <cell r="I26">
            <v>1590</v>
          </cell>
          <cell r="J26" t="str">
            <v>89801025</v>
          </cell>
          <cell r="K26">
            <v>4773580000</v>
          </cell>
        </row>
        <row r="27">
          <cell r="A27">
            <v>898</v>
          </cell>
          <cell r="B27" t="str">
            <v>898 Administración del talento humano</v>
          </cell>
          <cell r="C27" t="str">
            <v xml:space="preserve">01 NÓMINA </v>
          </cell>
          <cell r="D27">
            <v>26</v>
          </cell>
          <cell r="E27" t="str">
            <v>01026 Pago de Aportes para Salud del personal docente Con Situación de Fondos</v>
          </cell>
          <cell r="F27" t="str">
            <v>Aportes Para Salud Del Personal Docente Con Situación De Fondos 03-03-0009</v>
          </cell>
          <cell r="G27" t="str">
            <v>APORTES PARA SALUD - A.1.1.2.2.1.1</v>
          </cell>
          <cell r="H27" t="str">
            <v>Personas</v>
          </cell>
          <cell r="I27">
            <v>5398</v>
          </cell>
          <cell r="J27" t="str">
            <v>89801026</v>
          </cell>
          <cell r="K27">
            <v>10286368000</v>
          </cell>
        </row>
        <row r="28">
          <cell r="A28">
            <v>898</v>
          </cell>
          <cell r="B28" t="str">
            <v>898 Administración del talento humano</v>
          </cell>
          <cell r="C28" t="str">
            <v xml:space="preserve">01 NÓMINA </v>
          </cell>
          <cell r="D28">
            <v>27</v>
          </cell>
          <cell r="E28" t="str">
            <v>01027 Pago de Aportes para salud del personal docente SSF</v>
          </cell>
          <cell r="F28" t="str">
            <v>Aportes Para Salud Del Personal Docente Sin Situación De Fondos 03-03-0005</v>
          </cell>
          <cell r="G28" t="str">
            <v>APORTES DE PREVISION SOCIAL - A.1.1.2.1.1.10</v>
          </cell>
          <cell r="H28" t="str">
            <v>Personas</v>
          </cell>
          <cell r="I28">
            <v>27050</v>
          </cell>
          <cell r="J28" t="str">
            <v>89801027</v>
          </cell>
          <cell r="K28">
            <v>84778312000</v>
          </cell>
        </row>
        <row r="29">
          <cell r="A29">
            <v>898</v>
          </cell>
          <cell r="B29" t="str">
            <v>898 Administración del talento humano</v>
          </cell>
          <cell r="C29" t="str">
            <v xml:space="preserve">01 NÓMINA </v>
          </cell>
          <cell r="D29">
            <v>28</v>
          </cell>
          <cell r="E29" t="str">
            <v>01028 Pago de Ascensos en escalafón del Personal docente y directivo docente</v>
          </cell>
          <cell r="F29" t="str">
            <v>Ascensos En Escalafón Del Personal Docente O Directivo Docente 03-03-0004</v>
          </cell>
          <cell r="G29" t="str">
            <v>PERSONAL DOCENTE - CON SITUACIÓN DE FONDOS (CSF) - A.1.1.1.1.1</v>
          </cell>
          <cell r="H29" t="str">
            <v>Personas</v>
          </cell>
          <cell r="I29">
            <v>34943</v>
          </cell>
          <cell r="J29" t="str">
            <v>89801028</v>
          </cell>
          <cell r="K29">
            <v>8000000000</v>
          </cell>
        </row>
        <row r="30">
          <cell r="A30">
            <v>898</v>
          </cell>
          <cell r="B30" t="str">
            <v>898 Administración del talento humano</v>
          </cell>
          <cell r="C30" t="str">
            <v xml:space="preserve">01 NÓMINA </v>
          </cell>
          <cell r="D30">
            <v>29</v>
          </cell>
          <cell r="E30" t="str">
            <v>01029 Pago de Personal Administrativo de Instituciones Educativas</v>
          </cell>
          <cell r="F30" t="str">
            <v>Personal Administrativo de Instituciones Educativas con situación de fondos 03-03-0098</v>
          </cell>
          <cell r="G30" t="str">
            <v>PERSONAL ADMINISTRATIVO DE INSTITUCIONES EDUCATIVAS A.1.1.1.3</v>
          </cell>
          <cell r="H30" t="str">
            <v>Personas</v>
          </cell>
          <cell r="I30">
            <v>1590</v>
          </cell>
          <cell r="J30" t="str">
            <v>89801029</v>
          </cell>
          <cell r="K30">
            <v>73240497000</v>
          </cell>
        </row>
        <row r="31">
          <cell r="A31">
            <v>898</v>
          </cell>
          <cell r="B31" t="str">
            <v>898 Administración del talento humano</v>
          </cell>
          <cell r="C31" t="str">
            <v xml:space="preserve">01 NÓMINA </v>
          </cell>
          <cell r="D31">
            <v>30</v>
          </cell>
          <cell r="E31" t="str">
            <v>01030 Pago de Personal Directivo Docente</v>
          </cell>
          <cell r="F31" t="str">
            <v>Personal Directivo Docente Con Situación De Fondos 03-03-0094</v>
          </cell>
          <cell r="G31" t="str">
            <v>PERSONAL DIRECTIVO DOCENTE - CON SITUACIÓN DE FONDOS (CSF) - A.1.1.1.2.1</v>
          </cell>
          <cell r="H31" t="str">
            <v>Personas</v>
          </cell>
          <cell r="I31">
            <v>1955</v>
          </cell>
          <cell r="J31" t="str">
            <v>89801030</v>
          </cell>
          <cell r="K31">
            <v>106430730000</v>
          </cell>
        </row>
        <row r="32">
          <cell r="A32">
            <v>898</v>
          </cell>
          <cell r="B32" t="str">
            <v>898 Administración del talento humano</v>
          </cell>
          <cell r="C32" t="str">
            <v xml:space="preserve">01 NÓMINA </v>
          </cell>
          <cell r="D32">
            <v>31</v>
          </cell>
          <cell r="E32" t="str">
            <v>01031 Pago de Personal Docente</v>
          </cell>
          <cell r="F32" t="str">
            <v>Personal Docente Vinculado A La Planta De Personal Con Situación De Fondos 03-03-0096</v>
          </cell>
          <cell r="G32" t="str">
            <v>PERSONAL DOCENTE - CON SITUACIÓN DE FONDOS (CSF) - A.1.1.1.1.1</v>
          </cell>
          <cell r="H32" t="str">
            <v>Personas</v>
          </cell>
          <cell r="I32">
            <v>32988</v>
          </cell>
          <cell r="J32" t="str">
            <v>89801031</v>
          </cell>
          <cell r="K32">
            <v>1381465361000</v>
          </cell>
        </row>
        <row r="33">
          <cell r="A33">
            <v>898</v>
          </cell>
          <cell r="B33" t="str">
            <v>898 Administración del talento humano</v>
          </cell>
          <cell r="C33" t="str">
            <v xml:space="preserve">01 NÓMINA </v>
          </cell>
          <cell r="D33">
            <v>32</v>
          </cell>
          <cell r="E33" t="str">
            <v>01032 Pago de Personal Docente SSF</v>
          </cell>
          <cell r="F33" t="str">
            <v>Personal Docente Vinculado A La Planta De Personal Sin Situación De Fondos 03-03-0095</v>
          </cell>
          <cell r="G33" t="str">
            <v>PERSONAL DOCENTE - SIN SITUACIÓN DE FONDOS (SSF) - A.1.1.1.1.2</v>
          </cell>
          <cell r="H33" t="str">
            <v>Personas</v>
          </cell>
          <cell r="I33">
            <v>27050</v>
          </cell>
          <cell r="J33" t="str">
            <v>89801032</v>
          </cell>
          <cell r="K33">
            <v>81604696000</v>
          </cell>
        </row>
        <row r="34">
          <cell r="A34">
            <v>898</v>
          </cell>
          <cell r="B34" t="str">
            <v>898 Administración del talento humano</v>
          </cell>
          <cell r="C34" t="str">
            <v xml:space="preserve">01 NÓMINA </v>
          </cell>
          <cell r="D34">
            <v>33</v>
          </cell>
          <cell r="E34" t="str">
            <v>01033 Pago de Personal Directivo  Docente SSF</v>
          </cell>
          <cell r="F34" t="str">
            <v>Personal Directivo Docente Sin Situación De Fondos 03-03-0093</v>
          </cell>
          <cell r="G34" t="str">
            <v>PERSONAL DIRECTIVO DOCENTE - SIN SITUACIÓN DE FONDOS (SSF) - A.1.1.1.2.2</v>
          </cell>
          <cell r="H34" t="str">
            <v>Personas</v>
          </cell>
          <cell r="I34">
            <v>1955</v>
          </cell>
          <cell r="J34" t="str">
            <v>89801033</v>
          </cell>
          <cell r="K34">
            <v>7976280000</v>
          </cell>
        </row>
        <row r="35">
          <cell r="A35">
            <v>898</v>
          </cell>
          <cell r="B35" t="str">
            <v>898 Administración del talento humano</v>
          </cell>
          <cell r="C35" t="str">
            <v xml:space="preserve">01 NÓMINA </v>
          </cell>
          <cell r="D35">
            <v>34</v>
          </cell>
          <cell r="E35" t="str">
            <v>01034 Pago de incentivo al mejoramiento de la Calidad MEN, "Decreto 914 de 2016"</v>
          </cell>
          <cell r="F35" t="str">
            <v>Incentivos Al Personal Docente 03-02-0023</v>
          </cell>
          <cell r="G35" t="str">
            <v>DISEÑO E IMPLEMENTACIÓN DE PLANES DE MEJORAMIENTO - A.1.2.11</v>
          </cell>
          <cell r="H35" t="str">
            <v>Personas</v>
          </cell>
          <cell r="I35">
            <v>1470</v>
          </cell>
          <cell r="J35" t="str">
            <v>89801034</v>
          </cell>
          <cell r="K35">
            <v>3562000000</v>
          </cell>
        </row>
        <row r="36">
          <cell r="A36">
            <v>898</v>
          </cell>
          <cell r="B36" t="str">
            <v>898 Administración del talento humano</v>
          </cell>
          <cell r="C36" t="str">
            <v xml:space="preserve">01 NÓMINA </v>
          </cell>
          <cell r="D36">
            <v>35</v>
          </cell>
          <cell r="E36" t="str">
            <v>01035 Pago de Aportes para la ESAP del Personal directivo docente</v>
          </cell>
          <cell r="F36" t="str">
            <v>Aportes Para La Esap Del Personal Directivo Docente 03-03-0028</v>
          </cell>
          <cell r="G36" t="str">
            <v>ESAP - A.1.1.2.4.2.3</v>
          </cell>
          <cell r="H36" t="str">
            <v>Personas</v>
          </cell>
          <cell r="I36">
            <v>1955</v>
          </cell>
          <cell r="J36" t="str">
            <v>89801035</v>
          </cell>
          <cell r="K36">
            <v>526631000</v>
          </cell>
        </row>
        <row r="37">
          <cell r="A37">
            <v>898</v>
          </cell>
          <cell r="B37" t="str">
            <v>898 Administración del talento humano</v>
          </cell>
          <cell r="C37" t="str">
            <v>02 PERSONAL DE APOYO A LA GESTION DE LA SED</v>
          </cell>
          <cell r="D37">
            <v>36</v>
          </cell>
          <cell r="E37" t="str">
            <v>02036 Asignar apoyo (profesional, técnico, asistencial),  para el desarrollo de actividades organizacionales requeridos para el normal funcionamiento de la SED y de esta manera garantizar la prestación del servicio educativo.</v>
          </cell>
          <cell r="F37" t="str">
            <v>Personal Contratado Para Apoyar Las Actividades Propias De Los Proyectos De Inversión De La Entidad 03-04-0001</v>
          </cell>
          <cell r="G37" t="str">
            <v>MODERNIZACIÓN DE LA SECRETARIA DE EDUCACIÓN - A.1.4.1</v>
          </cell>
          <cell r="H37" t="str">
            <v>personal</v>
          </cell>
          <cell r="I37">
            <v>407</v>
          </cell>
          <cell r="J37" t="str">
            <v>89802036</v>
          </cell>
          <cell r="K37">
            <v>21498135764</v>
          </cell>
        </row>
        <row r="38">
          <cell r="A38">
            <v>898</v>
          </cell>
          <cell r="B38" t="str">
            <v>898 Administración del talento humano</v>
          </cell>
          <cell r="C38" t="str">
            <v>02 PERSONAL DE APOYO A LA GESTION DE LA SED</v>
          </cell>
          <cell r="D38">
            <v>37</v>
          </cell>
          <cell r="E38" t="str">
            <v>02037 Suministrar  personal de apoyo administrativo y de atención a bibliotecas de los Colegios del Distrito Capital.</v>
          </cell>
          <cell r="F38" t="str">
            <v>Personal Contratado Para Apoyar Las Actividades Propias De Los Proyectos De Inversión De La Entidad 03-04-0001</v>
          </cell>
          <cell r="G38" t="str">
            <v>MODERNIZACIÓN DE LA SECRETARIA DE EDUCACIÓN - A.1.4.1</v>
          </cell>
          <cell r="H38" t="str">
            <v>personal</v>
          </cell>
          <cell r="I38">
            <v>128</v>
          </cell>
          <cell r="J38" t="str">
            <v>89802037</v>
          </cell>
          <cell r="K38">
            <v>3201864236</v>
          </cell>
        </row>
        <row r="39">
          <cell r="A39">
            <v>898</v>
          </cell>
          <cell r="B39" t="str">
            <v>898 Administración del talento humano</v>
          </cell>
          <cell r="C39" t="str">
            <v>02 PERSONAL DE APOYO A LA GESTION DE LA SED</v>
          </cell>
          <cell r="D39">
            <v>48</v>
          </cell>
          <cell r="E39" t="str">
            <v>02048 Brindar los apoyos comunicativos a los estudiantes con discapacidad durante su permanencia en el ambito escolar</v>
          </cell>
          <cell r="F39" t="str">
            <v>Personal Contratado Para Apoyar Las Actividades Propias De Los Proyectos De Inversión De La Entidad 03-04-0001</v>
          </cell>
          <cell r="G39" t="str">
            <v>MODERNIZACIÓN DE LA SECRETARIA DE EDUCACIÓN - A.1.4.1</v>
          </cell>
          <cell r="H39" t="str">
            <v>personas</v>
          </cell>
          <cell r="I39">
            <v>93</v>
          </cell>
          <cell r="J39" t="str">
            <v>89802048</v>
          </cell>
          <cell r="K39">
            <v>2253000000</v>
          </cell>
        </row>
        <row r="40">
          <cell r="A40">
            <v>898</v>
          </cell>
          <cell r="B40" t="str">
            <v>898 Administración del talento humano</v>
          </cell>
          <cell r="C40" t="str">
            <v>03 BE BIENESTAR, CAPACITACION, SALUD OCUPACIONAL Y  DOTACION</v>
          </cell>
          <cell r="D40">
            <v>38</v>
          </cell>
          <cell r="E40" t="str">
            <v>03038 Adquirir  la dotación de vestido  y calzado de labor para los funcionarios que conforme a la Ley tienen este derecho.</v>
          </cell>
          <cell r="F40" t="str">
            <v>Actividades De Bienestar Del Personal Docente Y Administrativo 03-04-0292</v>
          </cell>
          <cell r="G40" t="str">
            <v>APLICACIÓN DE PROYECTOS EDUCATIVOS TRANSVERSALES - A.1.7.2</v>
          </cell>
          <cell r="H40" t="str">
            <v>Funcionarios</v>
          </cell>
          <cell r="I40">
            <v>846</v>
          </cell>
          <cell r="J40" t="str">
            <v>89803038</v>
          </cell>
          <cell r="K40">
            <v>1120403000</v>
          </cell>
        </row>
        <row r="41">
          <cell r="A41">
            <v>898</v>
          </cell>
          <cell r="B41" t="str">
            <v>898 Administración del talento humano</v>
          </cell>
          <cell r="C41" t="str">
            <v>03 BE BIENESTAR, CAPACITACION, SALUD OCUPACIONAL Y  DOTACION</v>
          </cell>
          <cell r="D41">
            <v>39</v>
          </cell>
          <cell r="E41" t="str">
            <v>03039 Realizar actividades culturales, recreativas, deportivas, lúdicas, reconocimientos y demás que demanden los funcionarios administrativos y docentes</v>
          </cell>
          <cell r="F41" t="str">
            <v>Actividades De Bienestar Del Personal Docente Y Administrativo 03-04-0292</v>
          </cell>
          <cell r="G41" t="str">
            <v>APLICACIÓN DE PROYECTOS EDUCATIVOS TRANSVERSALES - A.1.7.2</v>
          </cell>
          <cell r="H41" t="str">
            <v>Funcionarios</v>
          </cell>
          <cell r="I41">
            <v>36533</v>
          </cell>
          <cell r="J41" t="str">
            <v>89803039</v>
          </cell>
          <cell r="K41">
            <v>6629597000</v>
          </cell>
        </row>
        <row r="42">
          <cell r="A42">
            <v>898</v>
          </cell>
          <cell r="B42" t="str">
            <v>898 Administración del talento humano</v>
          </cell>
          <cell r="C42" t="str">
            <v>03 BE BIENESTAR, CAPACITACION, SALUD OCUPACIONAL Y  DOTACION</v>
          </cell>
          <cell r="D42">
            <v>40</v>
          </cell>
          <cell r="E42" t="str">
            <v>03040 Garantizar el servicio de transporte a Docentes y Directivos Docentes en zonas que presentan dificil acceso y/o inseguridad</v>
          </cell>
          <cell r="F42" t="str">
            <v>Incentivos Al Personal Docente 03-02-0023</v>
          </cell>
          <cell r="G42" t="str">
            <v>DISEÑO E IMPLEMENTACIÓN DE PLANES DE MEJORAMIENTO - A.1.2.11</v>
          </cell>
          <cell r="H42" t="str">
            <v>Funcionarios</v>
          </cell>
          <cell r="I42">
            <v>1300</v>
          </cell>
          <cell r="J42" t="str">
            <v>89803040</v>
          </cell>
          <cell r="K42">
            <v>2950000000</v>
          </cell>
        </row>
        <row r="43">
          <cell r="A43">
            <v>898</v>
          </cell>
          <cell r="B43" t="str">
            <v>898 Administración del talento humano</v>
          </cell>
          <cell r="C43" t="str">
            <v>03 BE BIENESTAR, CAPACITACION, SALUD OCUPACIONAL Y  DOTACION</v>
          </cell>
          <cell r="D43">
            <v>41</v>
          </cell>
          <cell r="E43" t="str">
            <v>03041 Implementar acciones de prevención y mitigación de los riesgos ocupacionales identificados en el diagnostico de condiciones de trabajo y diagnostico de condiciones de salud desde los subprogramas de medicina preventiva, medicina del trabajo higiene y seguridad industria</v>
          </cell>
          <cell r="F43" t="str">
            <v>Gastos Para Los Programas De Salud Ocupacional De Docentes Y Administartivos Del Nivel Institucional 02-06-0018</v>
          </cell>
          <cell r="G43" t="str">
            <v>APLICACIÓN DE PROYECTOS EDUCATIVOS TRANSVERSALES - A.1.7.2</v>
          </cell>
          <cell r="H43" t="str">
            <v>Funcionarios</v>
          </cell>
          <cell r="I43">
            <v>993</v>
          </cell>
          <cell r="J43" t="str">
            <v>89803041</v>
          </cell>
          <cell r="K43">
            <v>1200000000</v>
          </cell>
        </row>
        <row r="44">
          <cell r="A44">
            <v>898</v>
          </cell>
          <cell r="B44" t="str">
            <v>898 Administración del talento humano</v>
          </cell>
          <cell r="C44" t="str">
            <v>03 BE BIENESTAR, CAPACITACION, SALUD OCUPACIONAL Y  DOTACION</v>
          </cell>
          <cell r="D44">
            <v>42</v>
          </cell>
          <cell r="E44" t="str">
            <v>03042 Garantizar el desarrollo del Plan Anual de Capacitación</v>
          </cell>
          <cell r="F44" t="str">
            <v>Actividades De Capacitación Institucional A Los Funcionarios De Las Entidades 05-01-0004</v>
          </cell>
          <cell r="G44" t="str">
            <v>APLICACIÓN DE PROYECTOS EDUCATIVOS TRANSVERSALES - A.1.7.2</v>
          </cell>
          <cell r="H44" t="str">
            <v>Funcionarios</v>
          </cell>
          <cell r="I44">
            <v>100</v>
          </cell>
          <cell r="J44" t="str">
            <v>89803042</v>
          </cell>
          <cell r="K44">
            <v>1100000000</v>
          </cell>
        </row>
        <row r="45">
          <cell r="A45">
            <v>898</v>
          </cell>
          <cell r="B45" t="str">
            <v>898 Administración del talento humano</v>
          </cell>
          <cell r="C45" t="str">
            <v xml:space="preserve">04 REQUERIMIENTOS DE PAGO </v>
          </cell>
          <cell r="D45">
            <v>43</v>
          </cell>
          <cell r="E45" t="str">
            <v>04043 Pagar las sentencia proferidas por las instancias judiciales derivadas del pago de la nómina</v>
          </cell>
          <cell r="F45" t="str">
            <v>Sentencias Personal Docente Y Administrativo 03-03-0082</v>
          </cell>
          <cell r="G45" t="str">
            <v>PERSONAL DOCENTE - CON SITUACIÓN DE FONDOS (CSF) - A.1.1.1.1.1</v>
          </cell>
          <cell r="H45" t="str">
            <v>Porcentaje</v>
          </cell>
          <cell r="I45">
            <v>100</v>
          </cell>
          <cell r="J45" t="str">
            <v>89804043</v>
          </cell>
          <cell r="K45">
            <v>370000000</v>
          </cell>
        </row>
        <row r="46">
          <cell r="A46">
            <v>1005</v>
          </cell>
          <cell r="B46" t="str">
            <v>1005 Fortalecimiento curricular para el desarrollo de aprendizajes a lo largo de la vida</v>
          </cell>
          <cell r="C46" t="str">
            <v>01 CURRÍCULO</v>
          </cell>
          <cell r="D46">
            <v>3</v>
          </cell>
          <cell r="E46" t="str">
            <v>01003 Contar con profesionales y técnicos para la adecuada ejecución administrativa del proyecto</v>
          </cell>
          <cell r="F46" t="str">
            <v>Personal Contratado Para Apoyar Las Actividades Propias De Los Proyectos De Inversión De La Entidad 03-04-0001</v>
          </cell>
          <cell r="G46" t="str">
            <v>MODERNIZACIÓN DE LA SECRETARIA DE EDUCACIÓN - A.1.4.1</v>
          </cell>
          <cell r="H46" t="str">
            <v>Personas</v>
          </cell>
          <cell r="I46">
            <v>53</v>
          </cell>
          <cell r="J46" t="str">
            <v>100501003</v>
          </cell>
          <cell r="K46">
            <v>2760852000</v>
          </cell>
        </row>
        <row r="47">
          <cell r="A47">
            <v>1005</v>
          </cell>
          <cell r="B47" t="str">
            <v>1005 Fortalecimiento curricular para el desarrollo de aprendizajes a lo largo de la vida</v>
          </cell>
          <cell r="C47" t="str">
            <v>01 CURRÍCULO</v>
          </cell>
          <cell r="D47">
            <v>5</v>
          </cell>
          <cell r="E47" t="str">
            <v xml:space="preserve">01005 Apoyar y acompañar con entidades,  profesionales y técnicos la implementación de estrategias pedagógicas y administrativas en las instituciones educativas que propendan por el fortalecimiento curricular </v>
          </cell>
          <cell r="F47" t="str">
            <v>Acompañar A Colegios En La Formulación Y Ejecución De Planes Institucionales 03-01-0204</v>
          </cell>
          <cell r="G47" t="str">
            <v>APLICACIÓN DE PROYECTOS EDUCATIVOS TRANSVERSALES - A.1.7.2</v>
          </cell>
          <cell r="H47" t="str">
            <v>Colegios</v>
          </cell>
          <cell r="I47">
            <v>301</v>
          </cell>
          <cell r="J47" t="str">
            <v>100501005</v>
          </cell>
          <cell r="K47">
            <v>2244148000</v>
          </cell>
        </row>
        <row r="48">
          <cell r="A48">
            <v>1040</v>
          </cell>
          <cell r="B48" t="str">
            <v>1040 Bogotá reconoce a sus maestros, maestras y directivos docentes líderes de la transformación educativa</v>
          </cell>
          <cell r="C48" t="str">
            <v>01 FORMACIÓN INICIAL</v>
          </cell>
          <cell r="D48">
            <v>16</v>
          </cell>
          <cell r="E48" t="str">
            <v>01016 Acompañamiento a lo maestros, maestras y Directivos Docentes recien vinculados en la Planta de personal Docente de la SED</v>
          </cell>
          <cell r="F48" t="str">
            <v>Capacitación Y Formación Del Personal Docente 03-01-0314</v>
          </cell>
          <cell r="G48" t="str">
            <v>CAPACITACIÓN A DOCENTES Y DIRECTIVOS DOCENTES - A.1.2.8</v>
          </cell>
          <cell r="H48" t="str">
            <v>Docentes y directivos docentes</v>
          </cell>
          <cell r="I48">
            <v>114</v>
          </cell>
          <cell r="J48" t="str">
            <v>104001016</v>
          </cell>
          <cell r="K48">
            <v>45576000</v>
          </cell>
        </row>
        <row r="49">
          <cell r="A49">
            <v>1040</v>
          </cell>
          <cell r="B49" t="str">
            <v>1040 Bogotá reconoce a sus maestros, maestras y directivos docentes líderes de la transformación educativa</v>
          </cell>
          <cell r="C49" t="str">
            <v>01 FORMACIÓN INICIAL</v>
          </cell>
          <cell r="D49">
            <v>17</v>
          </cell>
          <cell r="E49" t="str">
            <v>01017 Apoyar la participación de Docentes y Directivos Docentes normalistas y profesionales no licenciados en programas de formación de lincenciatura y actualización pedagógica</v>
          </cell>
          <cell r="F49" t="str">
            <v>Capacitación Y Formación Del Personal Docente 03-01-0314</v>
          </cell>
          <cell r="G49" t="str">
            <v>CAPACITACIÓN A DOCENTES Y DIRECTIVOS DOCENTES - A.1.2.8</v>
          </cell>
          <cell r="H49" t="str">
            <v>Docentes y directivos docentes</v>
          </cell>
          <cell r="I49">
            <v>67</v>
          </cell>
          <cell r="J49" t="str">
            <v>104001017</v>
          </cell>
          <cell r="K49">
            <v>926160000</v>
          </cell>
        </row>
        <row r="50">
          <cell r="A50">
            <v>1040</v>
          </cell>
          <cell r="B50" t="str">
            <v>1040 Bogotá reconoce a sus maestros, maestras y directivos docentes líderes de la transformación educativa</v>
          </cell>
          <cell r="C50" t="str">
            <v>01 FORMACIÓN INICIAL</v>
          </cell>
          <cell r="D50">
            <v>18</v>
          </cell>
          <cell r="E50" t="str">
            <v>01018 Prestar apoyo profesional y/o técnico para el seguimiento pedagógico, administrativo y financiero  de las actividades del componente</v>
          </cell>
          <cell r="F50" t="str">
            <v>Personal Contratado Para Apoyar Las Actividades Propias De Los Proyectos De Inversión De La Entidad 03-04-0001</v>
          </cell>
          <cell r="G50" t="str">
            <v>MODERNIZACIÓN DE LA SECRETARIA DE EDUCACIÓN - A.1.4.1</v>
          </cell>
          <cell r="H50" t="str">
            <v>Personas</v>
          </cell>
          <cell r="I50">
            <v>1</v>
          </cell>
          <cell r="J50" t="str">
            <v>104001018</v>
          </cell>
          <cell r="K50">
            <v>42000000</v>
          </cell>
        </row>
        <row r="51">
          <cell r="A51">
            <v>1040</v>
          </cell>
          <cell r="B51" t="str">
            <v>1040 Bogotá reconoce a sus maestros, maestras y directivos docentes líderes de la transformación educativa</v>
          </cell>
          <cell r="C51" t="str">
            <v>02 FORMACIÓN PERMANENTE</v>
          </cell>
          <cell r="D51">
            <v>1</v>
          </cell>
          <cell r="E51" t="str">
            <v>02001 Apoyar la participación de Docentes y Directivos Docentes en programas de formación permanente y/o  acompañamiento in - situ  en diferentes temáticas de profundización disciplinar y pedagógica</v>
          </cell>
          <cell r="F51" t="str">
            <v>Capacitación Y Formación Del Personal Docente 03-01-0314</v>
          </cell>
          <cell r="G51" t="str">
            <v>CAPACITACIÓN A DOCENTES Y DIRECTIVOS DOCENTES - A.1.2.8</v>
          </cell>
          <cell r="H51" t="str">
            <v>Docentes y directivos docentes</v>
          </cell>
          <cell r="I51">
            <v>217</v>
          </cell>
          <cell r="J51" t="str">
            <v>104002001</v>
          </cell>
          <cell r="K51">
            <v>309938000</v>
          </cell>
        </row>
        <row r="52">
          <cell r="A52">
            <v>1040</v>
          </cell>
          <cell r="B52" t="str">
            <v>1040 Bogotá reconoce a sus maestros, maestras y directivos docentes líderes de la transformación educativa</v>
          </cell>
          <cell r="C52" t="str">
            <v>02 FORMACIÓN PERMANENTE</v>
          </cell>
          <cell r="D52">
            <v>2</v>
          </cell>
          <cell r="E52" t="str">
            <v>02002 Apoyar la participación de docentes y directivos docentes en eventos culturales y académicos a nivel local, nacional e internacional</v>
          </cell>
          <cell r="F52" t="str">
            <v>Capacitación Y Formación Del Personal Docente 03-01-0314</v>
          </cell>
          <cell r="G52" t="str">
            <v>CAPACITACIÓN A DOCENTES Y DIRECTIVOS DOCENTES - A.1.2.8</v>
          </cell>
          <cell r="H52" t="str">
            <v>Docentes y directivos docentes</v>
          </cell>
          <cell r="I52">
            <v>150</v>
          </cell>
          <cell r="J52" t="str">
            <v>104002002</v>
          </cell>
          <cell r="K52">
            <v>180000000</v>
          </cell>
        </row>
        <row r="53">
          <cell r="A53">
            <v>1040</v>
          </cell>
          <cell r="B53" t="str">
            <v>1040 Bogotá reconoce a sus maestros, maestras y directivos docentes líderes de la transformación educativa</v>
          </cell>
          <cell r="C53" t="str">
            <v>02 FORMACIÓN PERMANENTE</v>
          </cell>
          <cell r="D53">
            <v>3</v>
          </cell>
          <cell r="E53" t="str">
            <v>02003 Prestar apoyo profesional y/o técnico para el seguimiento pedagógico, administrativo y financiero  de las actividades del componente</v>
          </cell>
          <cell r="F53" t="str">
            <v>Personal Contratado Para Apoyar Las Actividades Propias De Los Proyectos De Inversión De La Entidad 03-04-0001</v>
          </cell>
          <cell r="G53" t="str">
            <v>MODERNIZACIÓN DE LA SECRETARIA DE EDUCACIÓN - A.1.4.1</v>
          </cell>
          <cell r="H53" t="str">
            <v>Docentes y directivos docentes</v>
          </cell>
          <cell r="I53">
            <v>3</v>
          </cell>
          <cell r="J53" t="str">
            <v>104002003</v>
          </cell>
          <cell r="K53">
            <v>260000000</v>
          </cell>
        </row>
        <row r="54">
          <cell r="A54">
            <v>1040</v>
          </cell>
          <cell r="B54" t="str">
            <v>1040 Bogotá reconoce a sus maestros, maestras y directivos docentes líderes de la transformación educativa</v>
          </cell>
          <cell r="C54" t="str">
            <v>02 FORMACIÓN PERMANENTE</v>
          </cell>
          <cell r="D54">
            <v>4</v>
          </cell>
          <cell r="E54" t="str">
            <v>02004 Apoyar la participación de Docentes y Directivos Docentes de los Colegios Oficiales en programas de pasantias a nivel nacional o internacional</v>
          </cell>
          <cell r="F54" t="str">
            <v>Capacitación Y Formación Del Personal Docente 03-01-0314</v>
          </cell>
          <cell r="G54" t="str">
            <v>CAPACITACIÓN A DOCENTES Y DIRECTIVOS DOCENTES - A.1.2.8</v>
          </cell>
          <cell r="H54" t="str">
            <v>Docentes y directivos docentes</v>
          </cell>
          <cell r="I54">
            <v>100</v>
          </cell>
          <cell r="J54" t="str">
            <v>104002004</v>
          </cell>
          <cell r="K54">
            <v>286000000</v>
          </cell>
        </row>
        <row r="55">
          <cell r="A55">
            <v>1040</v>
          </cell>
          <cell r="B55" t="str">
            <v>1040 Bogotá reconoce a sus maestros, maestras y directivos docentes líderes de la transformación educativa</v>
          </cell>
          <cell r="C55" t="str">
            <v>02 FORMACIÓN PERMANENTE</v>
          </cell>
          <cell r="D55">
            <v>20</v>
          </cell>
          <cell r="E55" t="str">
            <v>02020 Implementar el portafolio virtual de Formación Docente</v>
          </cell>
          <cell r="F55" t="str">
            <v>Capacitación Y Formación Del Personal Docente 03-01-0314</v>
          </cell>
          <cell r="G55" t="str">
            <v>CAPACITACIÓN A DOCENTES Y DIRECTIVOS DOCENTES - A.1.2.8</v>
          </cell>
          <cell r="H55" t="str">
            <v>Docentes y directivos docentes</v>
          </cell>
          <cell r="I55">
            <v>4000</v>
          </cell>
          <cell r="J55" t="str">
            <v>104002020</v>
          </cell>
          <cell r="K55">
            <v>1000000000</v>
          </cell>
        </row>
        <row r="56">
          <cell r="A56">
            <v>1040</v>
          </cell>
          <cell r="B56" t="str">
            <v>1040 Bogotá reconoce a sus maestros, maestras y directivos docentes líderes de la transformación educativa</v>
          </cell>
          <cell r="C56" t="str">
            <v>02 FORMACIÓN PERMANENTE</v>
          </cell>
          <cell r="D56">
            <v>21</v>
          </cell>
          <cell r="E56" t="str">
            <v>02021 Aplicación de la encuesta de caracterización docente</v>
          </cell>
          <cell r="F56" t="str">
            <v>Capacitación Y Formación Del Personal Docente 03-01-0314</v>
          </cell>
          <cell r="G56" t="str">
            <v>CAPACITACIÓN A DOCENTES Y DIRECTIVOS DOCENTES - A.1.2.8</v>
          </cell>
          <cell r="H56" t="str">
            <v>Docentes y directivos docentes</v>
          </cell>
          <cell r="I56">
            <v>10000</v>
          </cell>
          <cell r="J56" t="str">
            <v>104002021</v>
          </cell>
          <cell r="K56">
            <v>200000000</v>
          </cell>
        </row>
        <row r="57">
          <cell r="A57">
            <v>1040</v>
          </cell>
          <cell r="B57" t="str">
            <v>1040 Bogotá reconoce a sus maestros, maestras y directivos docentes líderes de la transformación educativa</v>
          </cell>
          <cell r="C57" t="str">
            <v>03 FORMACIÓN POSGRADUAL</v>
          </cell>
          <cell r="D57">
            <v>6</v>
          </cell>
          <cell r="E57" t="str">
            <v>03006 Prestar apoyo profesional y/o técnico para el seguimiento pedagógico, administrativo y financiero  de las actividades del componente</v>
          </cell>
          <cell r="F57" t="str">
            <v>Personal Contratado Para Apoyar Las Actividades Propias De Los Proyectos De Inversión De La Entidad 03-04-0001</v>
          </cell>
          <cell r="G57" t="str">
            <v>MODERNIZACIÓN DE LA SECRETARIA DE EDUCACIÓN - A.1.4.1</v>
          </cell>
          <cell r="H57" t="str">
            <v>Personas</v>
          </cell>
          <cell r="I57">
            <v>3</v>
          </cell>
          <cell r="J57" t="str">
            <v>104003006</v>
          </cell>
          <cell r="K57">
            <v>270000000</v>
          </cell>
        </row>
        <row r="58">
          <cell r="A58">
            <v>1040</v>
          </cell>
          <cell r="B58" t="str">
            <v>1040 Bogotá reconoce a sus maestros, maestras y directivos docentes líderes de la transformación educativa</v>
          </cell>
          <cell r="C58" t="str">
            <v>03 FORMACIÓN POSGRADUAL</v>
          </cell>
          <cell r="D58">
            <v>14</v>
          </cell>
          <cell r="E58" t="str">
            <v>03014 Apoyar la participación de Docentes y Directivos Docentes de los Colegios Oficiales en programas de posgrado en los niveles de Especialización, Maestría y Doctorado</v>
          </cell>
          <cell r="F58" t="str">
            <v>Capacitación Y Formación Del Personal Docente 03-01-0314</v>
          </cell>
          <cell r="G58" t="str">
            <v>CAPACITACIÓN A DOCENTES Y DIRECTIVOS DOCENTES - A.1.2.8</v>
          </cell>
          <cell r="H58" t="str">
            <v>Docentes y directivos docentes</v>
          </cell>
          <cell r="I58">
            <v>243</v>
          </cell>
          <cell r="J58" t="str">
            <v>104003014</v>
          </cell>
          <cell r="K58">
            <v>5337815000</v>
          </cell>
        </row>
        <row r="59">
          <cell r="A59">
            <v>1040</v>
          </cell>
          <cell r="B59" t="str">
            <v>1040 Bogotá reconoce a sus maestros, maestras y directivos docentes líderes de la transformación educativa</v>
          </cell>
          <cell r="C59" t="str">
            <v>04 INNOVACION EDUCATIVA</v>
          </cell>
          <cell r="D59">
            <v>8</v>
          </cell>
          <cell r="E59" t="str">
            <v>04008 Fortalecer la comunidad académica de maestros y maestras de Bogotá a partir de la conformación y consolidación de las  redes locales, mediante el intercambio del saber pedagógico  y la socialización de experiencias.</v>
          </cell>
          <cell r="F59" t="str">
            <v>Capacitación Y Formación Del Personal Docente 03-01-0314</v>
          </cell>
          <cell r="G59" t="str">
            <v>CAPACITACIÓN A DOCENTES Y DIRECTIVOS DOCENTES - A.1.2.8</v>
          </cell>
          <cell r="H59" t="str">
            <v>Docentes y directivos docentes</v>
          </cell>
          <cell r="I59">
            <v>355</v>
          </cell>
          <cell r="J59" t="str">
            <v>104004008</v>
          </cell>
          <cell r="K59">
            <v>1026665000</v>
          </cell>
        </row>
        <row r="60">
          <cell r="A60">
            <v>1040</v>
          </cell>
          <cell r="B60" t="str">
            <v>1040 Bogotá reconoce a sus maestros, maestras y directivos docentes líderes de la transformación educativa</v>
          </cell>
          <cell r="C60" t="str">
            <v>04 INNOVACION EDUCATIVA</v>
          </cell>
          <cell r="D60">
            <v>9</v>
          </cell>
          <cell r="E60" t="str">
            <v>04009 Prestar apoyo profesional y/o técnico para el seguimiento pedagógico, administrativo y financiero  de las actividades del componente</v>
          </cell>
          <cell r="F60" t="str">
            <v>Personal Contratado Para Apoyar Las Actividades Propias De Los Proyectos De Inversión De La Entidad 03-04-0001</v>
          </cell>
          <cell r="G60" t="str">
            <v>MODERNIZACIÓN DE LA SECRETARIA DE EDUCACIÓN - A.1.4.1</v>
          </cell>
          <cell r="H60" t="str">
            <v>Personas</v>
          </cell>
          <cell r="I60">
            <v>5</v>
          </cell>
          <cell r="J60" t="str">
            <v>104004009</v>
          </cell>
          <cell r="K60">
            <v>522000000</v>
          </cell>
        </row>
        <row r="61">
          <cell r="A61">
            <v>1040</v>
          </cell>
          <cell r="B61" t="str">
            <v>1040 Bogotá reconoce a sus maestros, maestras y directivos docentes líderes de la transformación educativa</v>
          </cell>
          <cell r="C61" t="str">
            <v>04 INNOVACION EDUCATIVA</v>
          </cell>
          <cell r="D61">
            <v>22</v>
          </cell>
          <cell r="E61" t="str">
            <v>04022 Fomentar y visibilizar la Innovación Educativa en las IEs mediante la implementación de programas y proyectos para los maestros y directivos docentes en el marco del Ecosistema Distrital de Innovación Educativa</v>
          </cell>
          <cell r="F61" t="str">
            <v>Capacitación Y Formación Del Personal Docente 03-01-0314</v>
          </cell>
          <cell r="G61" t="str">
            <v>CAPACITACIÓN A DOCENTES Y DIRECTIVOS DOCENTES - A.1.2.8</v>
          </cell>
          <cell r="H61" t="str">
            <v>Docentes y directivos docentes</v>
          </cell>
          <cell r="I61">
            <v>1390</v>
          </cell>
          <cell r="J61" t="str">
            <v>104004022</v>
          </cell>
          <cell r="K61">
            <v>1960045000</v>
          </cell>
        </row>
        <row r="62">
          <cell r="A62">
            <v>1040</v>
          </cell>
          <cell r="B62" t="str">
            <v>1040 Bogotá reconoce a sus maestros, maestras y directivos docentes líderes de la transformación educativa</v>
          </cell>
          <cell r="C62" t="str">
            <v>05 RECONOCIMIENTO DOCENTE</v>
          </cell>
          <cell r="D62">
            <v>10</v>
          </cell>
          <cell r="E62" t="str">
            <v>05010 Otorgar el premio de Investigación e Innovacion  el cual se encuentra en  el marco del acuerdo  273 del 2007</v>
          </cell>
          <cell r="F62" t="str">
            <v>Incentivos Al Personal Docente 03-02-0023</v>
          </cell>
          <cell r="G62" t="str">
            <v>DISEÑO E IMPLEMENTACIÓN DE PLANES DE MEJORAMIENTO - A.1.2.11</v>
          </cell>
          <cell r="H62" t="str">
            <v>Propuestas pedagógicas</v>
          </cell>
          <cell r="I62">
            <v>10</v>
          </cell>
          <cell r="J62" t="str">
            <v>104005010</v>
          </cell>
          <cell r="K62">
            <v>703000000</v>
          </cell>
        </row>
        <row r="63">
          <cell r="A63">
            <v>1040</v>
          </cell>
          <cell r="B63" t="str">
            <v>1040 Bogotá reconoce a sus maestros, maestras y directivos docentes líderes de la transformación educativa</v>
          </cell>
          <cell r="C63" t="str">
            <v>05 RECONOCIMIENTO DOCENTE</v>
          </cell>
          <cell r="D63">
            <v>13</v>
          </cell>
          <cell r="E63" t="str">
            <v>05013 Prestar apoyo profesional y/o técnico para el seguimiento pedagógico, administrativo y financiero  de las actividades del componente</v>
          </cell>
          <cell r="F63" t="str">
            <v>Personal Contratado Para Apoyar Las Actividades Propias De Los Proyectos De Inversión De La Entidad 03-04-0001</v>
          </cell>
          <cell r="G63" t="str">
            <v>MODERNIZACIÓN DE LA SECRETARIA DE EDUCACIÓN - A.1.4.1</v>
          </cell>
          <cell r="H63" t="str">
            <v>Personas</v>
          </cell>
          <cell r="I63">
            <v>1</v>
          </cell>
          <cell r="J63" t="str">
            <v>104005013</v>
          </cell>
          <cell r="K63">
            <v>75000000</v>
          </cell>
        </row>
        <row r="64">
          <cell r="A64">
            <v>1040</v>
          </cell>
          <cell r="B64" t="str">
            <v>1040 Bogotá reconoce a sus maestros, maestras y directivos docentes líderes de la transformación educativa</v>
          </cell>
          <cell r="C64" t="str">
            <v>05 RECONOCIMIENTO DOCENTE</v>
          </cell>
          <cell r="D64">
            <v>23</v>
          </cell>
          <cell r="E64" t="str">
            <v>05023 Reconocer  a maestros, maestras y directivos docentes  investigadores e innovadores de la educación</v>
          </cell>
          <cell r="F64" t="str">
            <v>Incentivos Al Personal Docente 03-02-0023</v>
          </cell>
          <cell r="G64" t="str">
            <v>DISEÑO E IMPLEMENTACIÓN DE PLANES DE MEJORAMIENTO - A.1.2.11</v>
          </cell>
          <cell r="H64" t="str">
            <v>Docentes y directivos docentes</v>
          </cell>
          <cell r="I64">
            <v>228</v>
          </cell>
          <cell r="J64" t="str">
            <v>104005023</v>
          </cell>
          <cell r="K64">
            <v>274801000</v>
          </cell>
        </row>
        <row r="65">
          <cell r="A65">
            <v>1043</v>
          </cell>
          <cell r="B65" t="str">
            <v xml:space="preserve">1043 Sistemas de información al servicio de la gestión educativa </v>
          </cell>
          <cell r="C65" t="str">
            <v>01 SISTEMAS INTEGRADOS DE INFORMACIÓN Y SOSTENIMIENTO DE LA PLATAFORMA TECNOLOGICA</v>
          </cell>
          <cell r="D65">
            <v>1</v>
          </cell>
          <cell r="E65" t="str">
            <v>01001 Contar con apoyo profesional,  técnico y asistencial para los procesos de sistemas integrados de información y de comunicaciones</v>
          </cell>
          <cell r="F65" t="str">
            <v>Personal Contratado Para Apoyar Las Actividades Propias De Los Proyectos De Inversión De La Entidad 03-04-0001</v>
          </cell>
          <cell r="G65" t="str">
            <v>MODERNIZACIÓN DE LA SECRETARIA DE EDUCACIÓN - A.1.4.1</v>
          </cell>
          <cell r="H65" t="str">
            <v>Personas</v>
          </cell>
          <cell r="I65">
            <v>70</v>
          </cell>
          <cell r="J65" t="str">
            <v>104301001</v>
          </cell>
          <cell r="K65">
            <v>2700000000</v>
          </cell>
        </row>
        <row r="66">
          <cell r="A66">
            <v>1043</v>
          </cell>
          <cell r="B66" t="str">
            <v xml:space="preserve">1043 Sistemas de información al servicio de la gestión educativa </v>
          </cell>
          <cell r="C66" t="str">
            <v>01 SISTEMAS INTEGRADOS DE INFORMACIÓN Y SOSTENIMIENTO DE LA PLATAFORMA TECNOLOGICA</v>
          </cell>
          <cell r="D66">
            <v>2</v>
          </cell>
          <cell r="E66" t="str">
            <v>01002 Adquisición de recursos informáticos para el fortalecimiento y consolidación de los Sistemas de información y el sostenimiento de la plataforma tecnológica</v>
          </cell>
          <cell r="F66" t="str">
            <v>Adquisición De Hardware Y/O Software 02-01-0734</v>
          </cell>
          <cell r="G66" t="str">
            <v>CONECTIVIDAD - A.1.4.3</v>
          </cell>
          <cell r="H66" t="str">
            <v>Contrato</v>
          </cell>
          <cell r="I66">
            <v>8</v>
          </cell>
          <cell r="J66" t="str">
            <v>104301002</v>
          </cell>
          <cell r="K66">
            <v>6750000000</v>
          </cell>
        </row>
        <row r="67">
          <cell r="A67">
            <v>1043</v>
          </cell>
          <cell r="B67" t="str">
            <v xml:space="preserve">1043 Sistemas de información al servicio de la gestión educativa </v>
          </cell>
          <cell r="C67" t="str">
            <v>01 SISTEMAS INTEGRADOS DE INFORMACIÓN Y SOSTENIMIENTO DE LA PLATAFORMA TECNOLOGICA</v>
          </cell>
          <cell r="D67">
            <v>3</v>
          </cell>
          <cell r="E67" t="str">
            <v xml:space="preserve">01003 Renovar el licenciamiento de los equipos de cómputo de la sed nivel central, local e institucional  </v>
          </cell>
          <cell r="F67" t="str">
            <v>Adquisición De Hardware Y/O Software 02-01-0734</v>
          </cell>
          <cell r="G67" t="str">
            <v>CONECTIVIDAD - A.1.4.3</v>
          </cell>
          <cell r="H67" t="str">
            <v>Programas</v>
          </cell>
          <cell r="I67">
            <v>1</v>
          </cell>
          <cell r="J67" t="str">
            <v>104301003</v>
          </cell>
          <cell r="K67">
            <v>4500000000</v>
          </cell>
        </row>
        <row r="68">
          <cell r="A68">
            <v>1043</v>
          </cell>
          <cell r="B68" t="str">
            <v xml:space="preserve">1043 Sistemas de información al servicio de la gestión educativa </v>
          </cell>
          <cell r="C68" t="str">
            <v>01 SISTEMAS INTEGRADOS DE INFORMACIÓN Y SOSTENIMIENTO DE LA PLATAFORMA TECNOLOGICA</v>
          </cell>
          <cell r="D68">
            <v>4</v>
          </cell>
          <cell r="E68" t="str">
            <v>01004 Realizar el soporte de herramientas Oracle para la REDP y nivel central de la Secretaría de Educación  y los servicios asociados</v>
          </cell>
          <cell r="F68" t="str">
            <v>Adquisición De Hardware Y/O Software 02-01-0734</v>
          </cell>
          <cell r="G68" t="str">
            <v>CONECTIVIDAD - A.1.4.3</v>
          </cell>
          <cell r="H68" t="str">
            <v>Programas</v>
          </cell>
          <cell r="I68">
            <v>1</v>
          </cell>
          <cell r="J68" t="str">
            <v>104301004</v>
          </cell>
          <cell r="K68">
            <v>2500000000</v>
          </cell>
        </row>
        <row r="69">
          <cell r="A69">
            <v>1043</v>
          </cell>
          <cell r="B69" t="str">
            <v xml:space="preserve">1043 Sistemas de información al servicio de la gestión educativa </v>
          </cell>
          <cell r="C69" t="str">
            <v>01 SISTEMAS INTEGRADOS DE INFORMACIÓN Y SOSTENIMIENTO DE LA PLATAFORMA TECNOLOGICA</v>
          </cell>
          <cell r="D69">
            <v>5</v>
          </cell>
          <cell r="E69" t="str">
            <v>01005 Administrar la plataforma tecnológica del Centro de Gestión y  centro de computo , y brindar servicio de la mesa de ayuda y suministro de bolsa de repuestos y periféricos para los equipos de cómputo de la SED</v>
          </cell>
          <cell r="F69" t="str">
            <v>Mantenimiento, Administración Y Conectividad De Redp 02-01-0501</v>
          </cell>
          <cell r="G69" t="str">
            <v>CONECTIVIDAD - A.1.4.3</v>
          </cell>
          <cell r="H69" t="str">
            <v>Contrato</v>
          </cell>
          <cell r="I69">
            <v>3</v>
          </cell>
          <cell r="J69" t="str">
            <v>104301005</v>
          </cell>
          <cell r="K69">
            <v>20500000000</v>
          </cell>
        </row>
        <row r="70">
          <cell r="A70">
            <v>1043</v>
          </cell>
          <cell r="B70" t="str">
            <v xml:space="preserve">1043 Sistemas de información al servicio de la gestión educativa </v>
          </cell>
          <cell r="C70" t="str">
            <v>02 TECNOLOGÍA WIFI</v>
          </cell>
          <cell r="D70">
            <v>7</v>
          </cell>
          <cell r="E70" t="str">
            <v>02007 Despliegue de soluciones de red WiFi</v>
          </cell>
          <cell r="F70" t="str">
            <v>Mantenimiento, Administración Y Conectividad De Redp 02-01-0501</v>
          </cell>
          <cell r="G70" t="str">
            <v>CONECTIVIDAD - A.1.4.3</v>
          </cell>
          <cell r="H70" t="str">
            <v>Sedes</v>
          </cell>
          <cell r="I70">
            <v>8</v>
          </cell>
          <cell r="J70" t="str">
            <v>104302007</v>
          </cell>
          <cell r="K70">
            <v>500000000</v>
          </cell>
        </row>
        <row r="71">
          <cell r="A71">
            <v>1043</v>
          </cell>
          <cell r="B71" t="str">
            <v xml:space="preserve">1043 Sistemas de información al servicio de la gestión educativa </v>
          </cell>
          <cell r="C71" t="str">
            <v>03 CONECTIVIDAD, TECNOLOGIAS Y COMUNICACIONES</v>
          </cell>
          <cell r="D71">
            <v>8</v>
          </cell>
          <cell r="E71" t="str">
            <v>03008 Ampliar e implementar servicios de conectividad al servicio de la Educación de Calidad de los niños, niñas y jovenes de ciudad</v>
          </cell>
          <cell r="F71" t="str">
            <v>Mantenimiento, Administración Y Conectividad De Redp 02-01-0501</v>
          </cell>
          <cell r="G71" t="str">
            <v>CONECTIVIDAD - A.1.4.3</v>
          </cell>
          <cell r="H71" t="str">
            <v>Sedes</v>
          </cell>
          <cell r="I71">
            <v>706</v>
          </cell>
          <cell r="J71" t="str">
            <v>104303008</v>
          </cell>
          <cell r="K71">
            <v>22199455000</v>
          </cell>
        </row>
        <row r="72">
          <cell r="A72">
            <v>1046</v>
          </cell>
          <cell r="B72" t="str">
            <v>1046 Infraestructura y dotación al servicio de los ambientes de aprendizaje</v>
          </cell>
          <cell r="C72" t="str">
            <v>01 CONSTRUCCION, RESTITUCION, TERMINACION Y AMPLIACION</v>
          </cell>
          <cell r="D72">
            <v>1</v>
          </cell>
          <cell r="E72" t="str">
            <v>01001 Compra de lotes, diseño, construcción e interventoría de estudios y/o ejecución de obras de infraestructura, para la construcción de colegios nuevos y/o adicionales.</v>
          </cell>
          <cell r="F72" t="str">
            <v>Adecuación Y Ampliación De Colegios Y Universidad 01-01-0002</v>
          </cell>
          <cell r="G72" t="str">
            <v>CONSTRUCCIÓN AMPLIACIÓN Y ADECUACIÓN DE INFRAESTRUCTURA EDUCATIVA - A.1.2.2</v>
          </cell>
          <cell r="H72" t="str">
            <v>Colegios</v>
          </cell>
          <cell r="I72">
            <v>13</v>
          </cell>
          <cell r="J72" t="str">
            <v>104601001</v>
          </cell>
          <cell r="K72">
            <v>135899407000</v>
          </cell>
        </row>
        <row r="73">
          <cell r="A73">
            <v>1046</v>
          </cell>
          <cell r="B73" t="str">
            <v>1046 Infraestructura y dotación al servicio de los ambientes de aprendizaje</v>
          </cell>
          <cell r="C73" t="str">
            <v>01 CONSTRUCCION, RESTITUCION, TERMINACION Y AMPLIACION</v>
          </cell>
          <cell r="D73">
            <v>2</v>
          </cell>
          <cell r="E73" t="str">
            <v>01002 Diseño, construcción e interventoría de estudios y/o ejecución de obras de infraestructura,  para las obras  de restituciones, terminaciones y ampliaciones a la infraestructura de los colegios distritales y/o adicionales</v>
          </cell>
          <cell r="F73" t="str">
            <v>Adecuación Y Ampliación De Colegios Y Universidad 01-01-0002</v>
          </cell>
          <cell r="G73" t="str">
            <v>CONSTRUCCIÓN AMPLIACIÓN Y ADECUACIÓN DE INFRAESTRUCTURA EDUCATIVA - A.1.2.2</v>
          </cell>
          <cell r="H73" t="str">
            <v>Sedes Educativas</v>
          </cell>
          <cell r="I73">
            <v>9</v>
          </cell>
          <cell r="J73" t="str">
            <v>104601002</v>
          </cell>
          <cell r="K73">
            <v>58595710000</v>
          </cell>
        </row>
        <row r="74">
          <cell r="A74">
            <v>1046</v>
          </cell>
          <cell r="B74" t="str">
            <v>1046 Infraestructura y dotación al servicio de los ambientes de aprendizaje</v>
          </cell>
          <cell r="C74" t="str">
            <v>01 CONSTRUCCION, RESTITUCION, TERMINACION Y AMPLIACION</v>
          </cell>
          <cell r="D74">
            <v>4</v>
          </cell>
          <cell r="E74" t="str">
            <v>01004 Suministrar el personal de apoyo profesional y técnico para garantizar la adecuada ejecución del proyecto</v>
          </cell>
          <cell r="F74" t="str">
            <v>Personal Contratado Para Apoyar Las Actividades Propias De Los Proyectos De Inversión De La Entidad 03-04-0001</v>
          </cell>
          <cell r="G74" t="str">
            <v>MODERNIZACIÓN DE LA SECRETARIA DE EDUCACIÓN - A.1.4.1</v>
          </cell>
          <cell r="H74" t="str">
            <v>Personas</v>
          </cell>
          <cell r="I74">
            <v>108</v>
          </cell>
          <cell r="J74" t="str">
            <v>104601004</v>
          </cell>
          <cell r="K74">
            <v>6646200000</v>
          </cell>
        </row>
        <row r="75">
          <cell r="A75">
            <v>1046</v>
          </cell>
          <cell r="B75" t="str">
            <v>1046 Infraestructura y dotación al servicio de los ambientes de aprendizaje</v>
          </cell>
          <cell r="C75" t="str">
            <v>01 CONSTRUCCION, RESTITUCION, TERMINACION Y AMPLIACION</v>
          </cell>
          <cell r="D75">
            <v>5</v>
          </cell>
          <cell r="E75" t="str">
            <v>01005 Diseño, construcción e interventoría de estudios y/o ejecución de obras, para la construcción de infraestructura educativa nueva para la primera infancia y/o adicionales</v>
          </cell>
          <cell r="F75" t="str">
            <v>Construcción, Adecuación Y Ampliación Primera Infancia 01-01-0097</v>
          </cell>
          <cell r="G75" t="str">
            <v>MEJORAMIENTO Y MANTENIMIENTO DE DEPENDENCIAS DE LA ADMINISTRACIÓN - A.15.3</v>
          </cell>
          <cell r="H75" t="str">
            <v>Sedes Educativas</v>
          </cell>
          <cell r="I75">
            <v>3</v>
          </cell>
          <cell r="J75" t="str">
            <v>104601005</v>
          </cell>
          <cell r="K75">
            <v>18707734000</v>
          </cell>
        </row>
        <row r="76">
          <cell r="A76">
            <v>1046</v>
          </cell>
          <cell r="B76" t="str">
            <v>1046 Infraestructura y dotación al servicio de los ambientes de aprendizaje</v>
          </cell>
          <cell r="C76" t="str">
            <v>01 CONSTRUCCION, RESTITUCION, TERMINACION Y AMPLIACION</v>
          </cell>
          <cell r="D76">
            <v>6</v>
          </cell>
          <cell r="E76" t="str">
            <v>01006 Pagar impuestos, trámites, vallas, copias y permisos ante otras entidades del estado, peritos en los procesos de expropiación y/o compra y cargo fijo y/o variable correspondiente a las licencias obtenidas  para cada uno de los predios</v>
          </cell>
          <cell r="F76" t="str">
            <v>Adecuación Y Ampliación De Colegios Y Universidad 01-01-0002</v>
          </cell>
          <cell r="G76" t="str">
            <v>CONSTRUCCIÓN AMPLIACIÓN Y ADECUACIÓN DE INFRAESTRUCTURA EDUCATIVA - A.1.2.2</v>
          </cell>
          <cell r="H76" t="str">
            <v>Porcentaje</v>
          </cell>
          <cell r="I76">
            <v>100</v>
          </cell>
          <cell r="J76" t="str">
            <v>104601006</v>
          </cell>
          <cell r="K76">
            <v>100000000</v>
          </cell>
        </row>
        <row r="77">
          <cell r="A77">
            <v>1046</v>
          </cell>
          <cell r="B77" t="str">
            <v>1046 Infraestructura y dotación al servicio de los ambientes de aprendizaje</v>
          </cell>
          <cell r="C77" t="str">
            <v>01 CONSTRUCCION, RESTITUCION, TERMINACION Y AMPLIACION</v>
          </cell>
          <cell r="D77">
            <v>7</v>
          </cell>
          <cell r="E77" t="str">
            <v>01007 Pago de pasivos exigibles</v>
          </cell>
          <cell r="F77" t="str">
            <v>Adecuación Y Ampliación De Colegios Y Universidad 01-01-0002</v>
          </cell>
          <cell r="G77" t="str">
            <v>CONSTRUCCIÓN AMPLIACIÓN Y ADECUACIÓN DE INFRAESTRUCTURA EDUCATIVA - A.1.2.2</v>
          </cell>
          <cell r="H77" t="str">
            <v>Porcentaje</v>
          </cell>
          <cell r="I77">
            <v>100</v>
          </cell>
          <cell r="J77" t="str">
            <v>104601007</v>
          </cell>
          <cell r="K77">
            <v>3000000000</v>
          </cell>
        </row>
        <row r="78">
          <cell r="A78">
            <v>1046</v>
          </cell>
          <cell r="B78" t="str">
            <v>1046 Infraestructura y dotación al servicio de los ambientes de aprendizaje</v>
          </cell>
          <cell r="C78" t="str">
            <v>01 CONSTRUCCION, RESTITUCION, TERMINACION Y AMPLIACION</v>
          </cell>
          <cell r="D78">
            <v>8</v>
          </cell>
          <cell r="E78" t="str">
            <v>01008 Contar con el acompañamiento especializado en materia técnica, jurídica, contractual, financiera, tributaria y ambiental, además de actividades de gestión social e interventoría, que soporten el diseño y la construcción de colegios nuevos, restituciones, terminaciones y ampliaciones en sus fases pre y post-contractuales.</v>
          </cell>
          <cell r="F78" t="str">
            <v>Adecuación Y Ampliación De Colegios Y Universidad 01-01-0002</v>
          </cell>
          <cell r="G78" t="str">
            <v>CONSTRUCCIÓN AMPLIACIÓN Y ADECUACIÓN DE INFRAESTRUCTURA EDUCATIVA - A.1.2.2</v>
          </cell>
          <cell r="H78" t="str">
            <v>Consultoría</v>
          </cell>
          <cell r="I78">
            <v>2</v>
          </cell>
          <cell r="J78" t="str">
            <v>104601008</v>
          </cell>
          <cell r="K78">
            <v>500000000</v>
          </cell>
        </row>
        <row r="79">
          <cell r="A79">
            <v>1046</v>
          </cell>
          <cell r="B79" t="str">
            <v>1046 Infraestructura y dotación al servicio de los ambientes de aprendizaje</v>
          </cell>
          <cell r="C79" t="str">
            <v>02 OBRAS MENORES Y ADECUACIONES</v>
          </cell>
          <cell r="D79">
            <v>1</v>
          </cell>
          <cell r="E79" t="str">
            <v>02001 Diseño, construcción e interventoría de estudios y/o ejecución de obras de infraestructura,  para las obras de mejoramiento menor complementarias a la infraestructura de los colegios distritales y/o adicionales</v>
          </cell>
          <cell r="F79" t="str">
            <v>Adecuación Y Ampliación De Colegios Y Universidad 01-01-0002</v>
          </cell>
          <cell r="G79" t="str">
            <v>CONSTRUCCIÓN AMPLIACIÓN Y ADECUACIÓN DE INFRAESTRUCTURA EDUCATIVA - A.1.2.2</v>
          </cell>
          <cell r="H79" t="str">
            <v>Sedes Educativas</v>
          </cell>
          <cell r="I79">
            <v>50</v>
          </cell>
          <cell r="J79" t="str">
            <v>104602001</v>
          </cell>
          <cell r="K79">
            <v>10375800000</v>
          </cell>
        </row>
        <row r="80">
          <cell r="A80">
            <v>1046</v>
          </cell>
          <cell r="B80" t="str">
            <v>1046 Infraestructura y dotación al servicio de los ambientes de aprendizaje</v>
          </cell>
          <cell r="C80" t="str">
            <v>02 OBRAS MENORES Y ADECUACIONES</v>
          </cell>
          <cell r="D80">
            <v>2</v>
          </cell>
          <cell r="E80" t="str">
            <v>02002 Realizar los estudios topograficos, de vulnerabilidad sismica, calculos estructurales y de revisión arquitectónica  necesarios para los proyectos, asi como la interventoria de los mismos</v>
          </cell>
          <cell r="F80" t="str">
            <v>Adecuación Y Ampliación De Colegios Y Universidad 01-01-0002</v>
          </cell>
          <cell r="G80" t="str">
            <v>CONSTRUCCIÓN AMPLIACIÓN Y ADECUACIÓN DE INFRAESTRUCTURA EDUCATIVA - A.1.2.2</v>
          </cell>
          <cell r="H80" t="str">
            <v>Porcentaje</v>
          </cell>
          <cell r="I80">
            <v>100</v>
          </cell>
          <cell r="J80" t="str">
            <v>104602002</v>
          </cell>
          <cell r="K80">
            <v>400000000</v>
          </cell>
        </row>
        <row r="81">
          <cell r="A81">
            <v>1046</v>
          </cell>
          <cell r="B81" t="str">
            <v>1046 Infraestructura y dotación al servicio de los ambientes de aprendizaje</v>
          </cell>
          <cell r="C81" t="str">
            <v>02 OBRAS MENORES Y ADECUACIONES</v>
          </cell>
          <cell r="D81">
            <v>3</v>
          </cell>
          <cell r="E81" t="str">
            <v>02003 Pagar impuestos, trámites, gestiones ambientales, vallas y permisos ante otras entidades del estado, peritos en los procesos de expropiación y/o compra y cargo fijo y/o variable correspondiente a las licencias obtenidas para cada uno de los predios.</v>
          </cell>
          <cell r="F81" t="str">
            <v>Adecuación Y Ampliación De Colegios Y Universidad 01-01-0002</v>
          </cell>
          <cell r="G81" t="str">
            <v>CONSTRUCCIÓN AMPLIACIÓN Y ADECUACIÓN DE INFRAESTRUCTURA EDUCATIVA - A.1.2.2</v>
          </cell>
          <cell r="H81" t="str">
            <v>Porcentaje</v>
          </cell>
          <cell r="I81">
            <v>100</v>
          </cell>
          <cell r="J81" t="str">
            <v>104602003</v>
          </cell>
          <cell r="K81">
            <v>150000000</v>
          </cell>
        </row>
        <row r="82">
          <cell r="A82">
            <v>1046</v>
          </cell>
          <cell r="B82" t="str">
            <v>1046 Infraestructura y dotación al servicio de los ambientes de aprendizaje</v>
          </cell>
          <cell r="C82" t="str">
            <v>02 OBRAS MENORES Y ADECUACIONES</v>
          </cell>
          <cell r="D82">
            <v>4</v>
          </cell>
          <cell r="E82" t="str">
            <v>02004  Alquiler (incluye mantenimiento) de baños portátiles móviles para atender los requerimientos de las diferentes Instituciones Educativas</v>
          </cell>
          <cell r="F82" t="str">
            <v>Adecuación Y Ampliación De Colegios Y Universidad 01-01-0002</v>
          </cell>
          <cell r="G82" t="str">
            <v>CONSTRUCCIÓN AMPLIACIÓN Y ADECUACIÓN DE INFRAESTRUCTURA EDUCATIVA - A.1.2.2</v>
          </cell>
          <cell r="H82" t="str">
            <v>Porcentaje</v>
          </cell>
          <cell r="I82">
            <v>100</v>
          </cell>
          <cell r="J82" t="str">
            <v>104602004</v>
          </cell>
          <cell r="K82">
            <v>250000000</v>
          </cell>
        </row>
        <row r="83">
          <cell r="A83">
            <v>1046</v>
          </cell>
          <cell r="B83" t="str">
            <v>1046 Infraestructura y dotación al servicio de los ambientes de aprendizaje</v>
          </cell>
          <cell r="C83" t="str">
            <v>02 OBRAS MENORES Y ADECUACIONES</v>
          </cell>
          <cell r="D83">
            <v>5</v>
          </cell>
          <cell r="E83" t="str">
            <v>02005 Realizar las obras y/o adecuaciones para la legalización y normalización de servicios públicos domiciliarios de la infraestructura educativa oficial</v>
          </cell>
          <cell r="F83" t="str">
            <v>Obras Y/O Adecuaciones Para La Legalización Y Normalización De Servicios Públicos Domiciliarios De Los Colegios. 02-06-0218</v>
          </cell>
          <cell r="G83" t="str">
            <v>CONSTRUCCIÓN AMPLIACIÓN Y ADECUACIÓN DE INFRAESTRUCTURA EDUCATIVA - A.1.2.2</v>
          </cell>
          <cell r="H83" t="str">
            <v>Porcentaje</v>
          </cell>
          <cell r="I83">
            <v>100</v>
          </cell>
          <cell r="J83" t="str">
            <v>104602005</v>
          </cell>
          <cell r="K83">
            <v>1200000000</v>
          </cell>
        </row>
        <row r="84">
          <cell r="A84">
            <v>1046</v>
          </cell>
          <cell r="B84" t="str">
            <v>1046 Infraestructura y dotación al servicio de los ambientes de aprendizaje</v>
          </cell>
          <cell r="C84" t="str">
            <v>02 OBRAS MENORES Y ADECUACIONES</v>
          </cell>
          <cell r="D84">
            <v>6</v>
          </cell>
          <cell r="E84" t="str">
            <v>02006 Pagar los fallos de sentencias, reclamaciones u otras que se generen producto de los contratos relacionados con el proyecto o derivados de sanciones impuestas a la entidad.</v>
          </cell>
          <cell r="F84" t="str">
            <v>Adecuación Y Ampliación De Colegios Y Universidad 01-01-0002</v>
          </cell>
          <cell r="G84" t="str">
            <v>CONSTRUCCIÓN AMPLIACIÓN Y ADECUACIÓN DE INFRAESTRUCTURA EDUCATIVA - A.1.2.2</v>
          </cell>
          <cell r="H84" t="str">
            <v>Porcentaje</v>
          </cell>
          <cell r="I84">
            <v>100</v>
          </cell>
          <cell r="J84" t="str">
            <v>104602006</v>
          </cell>
          <cell r="K84">
            <v>6250000000</v>
          </cell>
        </row>
        <row r="85">
          <cell r="A85">
            <v>1046</v>
          </cell>
          <cell r="B85" t="str">
            <v>1046 Infraestructura y dotación al servicio de los ambientes de aprendizaje</v>
          </cell>
          <cell r="C85" t="str">
            <v>02 OBRAS MENORES Y ADECUACIONES</v>
          </cell>
          <cell r="D85">
            <v>7</v>
          </cell>
          <cell r="E85" t="str">
            <v>02007 Realizar las intervenciones de obras e interventorías para el mantenimiento preventivo y/o correctivo, atención de emergencias de la infraestructura educativa oficial (incluye adicionales).</v>
          </cell>
          <cell r="F85" t="str">
            <v>Adecuación Y Ampliación De Colegios Y Universidad 01-01-0002</v>
          </cell>
          <cell r="G85" t="str">
            <v>CONSTRUCCIÓN AMPLIACIÓN Y ADECUACIÓN DE INFRAESTRUCTURA EDUCATIVA - A.1.2.2</v>
          </cell>
          <cell r="H85" t="str">
            <v>Porcentaje</v>
          </cell>
          <cell r="I85">
            <v>100</v>
          </cell>
          <cell r="J85" t="str">
            <v>104602007</v>
          </cell>
          <cell r="K85">
            <v>3000000000</v>
          </cell>
        </row>
        <row r="86">
          <cell r="A86">
            <v>1046</v>
          </cell>
          <cell r="B86" t="str">
            <v>1046 Infraestructura y dotación al servicio de los ambientes de aprendizaje</v>
          </cell>
          <cell r="C86" t="str">
            <v>02 OBRAS MENORES Y ADECUACIONES</v>
          </cell>
          <cell r="D86">
            <v>9</v>
          </cell>
          <cell r="E86" t="str">
            <v xml:space="preserve">02009 Construir, adecuar y/o mejorar comedores escolares de los colegios distritales (incluye interventoría y adicionales) </v>
          </cell>
          <cell r="F86" t="str">
            <v>Adecuación Y Ampliación De Colegios Y Universidad 01-01-0002</v>
          </cell>
          <cell r="G86" t="str">
            <v>CONSTRUCCIÓN AMPLIACIÓN Y ADECUACIÓN DE INFRAESTRUCTURA EDUCATIVA - A.1.2.2</v>
          </cell>
          <cell r="H86" t="str">
            <v>Intervenciones</v>
          </cell>
          <cell r="I86">
            <v>30</v>
          </cell>
          <cell r="J86" t="str">
            <v>104602009</v>
          </cell>
          <cell r="K86">
            <v>700000000</v>
          </cell>
        </row>
        <row r="87">
          <cell r="A87">
            <v>1046</v>
          </cell>
          <cell r="B87" t="str">
            <v>1046 Infraestructura y dotación al servicio de los ambientes de aprendizaje</v>
          </cell>
          <cell r="C87" t="str">
            <v>02 OBRAS MENORES Y ADECUACIONES</v>
          </cell>
          <cell r="D87">
            <v>11</v>
          </cell>
          <cell r="E87" t="str">
            <v>02011 Construcción e interventoría a las adecuaciones locativas a ejecutarse en sedes administrativas (SED + DILES)</v>
          </cell>
          <cell r="F87" t="str">
            <v>Obras De Adecuación Y Ampliación De Las Sedes Administrativas Del Sector Educativo 01-04-0001</v>
          </cell>
          <cell r="G87" t="str">
            <v>CONSTRUCCIÓN AMPLIACIÓN Y ADECUACIÓN DE INFRAESTRUCTURA EDUCATIVA - A.1.2.2</v>
          </cell>
          <cell r="H87" t="str">
            <v>Intervenciones</v>
          </cell>
          <cell r="I87">
            <v>3</v>
          </cell>
          <cell r="J87" t="str">
            <v>104602011</v>
          </cell>
          <cell r="K87">
            <v>800000000</v>
          </cell>
        </row>
        <row r="88">
          <cell r="A88">
            <v>1046</v>
          </cell>
          <cell r="B88" t="str">
            <v>1046 Infraestructura y dotación al servicio de los ambientes de aprendizaje</v>
          </cell>
          <cell r="C88" t="str">
            <v xml:space="preserve">03 CENTROS DE MAESTROS </v>
          </cell>
          <cell r="D88">
            <v>1</v>
          </cell>
          <cell r="E88" t="str">
            <v>03001 Diseño, construcción e interventoría de las adecuaciones en infraestructura para los Centros de la Red de Innvovación del maestro</v>
          </cell>
          <cell r="F88" t="str">
            <v>Obras De Adecuación Y Ampliación De Las Sedes Administrativas Del Sector Educativo 01-04-0001</v>
          </cell>
          <cell r="G88" t="str">
            <v>CONSTRUCCIÓN AMPLIACIÓN Y ADECUACIÓN DE INFRAESTRUCTURA EDUCATIVA - A.1.2.2</v>
          </cell>
          <cell r="H88" t="str">
            <v>Sede</v>
          </cell>
          <cell r="I88">
            <v>1</v>
          </cell>
          <cell r="J88" t="str">
            <v>104603001</v>
          </cell>
          <cell r="K88">
            <v>800000000</v>
          </cell>
        </row>
        <row r="89">
          <cell r="A89">
            <v>1046</v>
          </cell>
          <cell r="B89" t="str">
            <v>1046 Infraestructura y dotación al servicio de los ambientes de aprendizaje</v>
          </cell>
          <cell r="C89" t="str">
            <v>04 DOTACIONES</v>
          </cell>
          <cell r="D89">
            <v>1</v>
          </cell>
          <cell r="E89" t="str">
            <v>04001 Dotar mobiliario, equipos, maquinaria, herramientas, instrumentos, implementos y materiales de:  cómputo, tecnología, electrónica, electricidad, comunicaciones, audiovisuales, música, laboratorio, recreación, deporte, cocina y comedor, recursos de bibliotecas, arte y cultura, y demás que requieran los ambientes pedagógicos y administrativos para garantizar ambientes de aprendizaje adecuados y seguros en el nivel central y local.</v>
          </cell>
          <cell r="F89" t="str">
            <v>Dotación De Instalaciones 02-01-0509</v>
          </cell>
          <cell r="G89" t="str">
            <v>DOTACIÓN INSTITUCIONAL DE INFRAESTRUCTURA EDUCATIVA - A.1.2.4</v>
          </cell>
          <cell r="H89" t="str">
            <v>Sede</v>
          </cell>
          <cell r="I89">
            <v>110</v>
          </cell>
          <cell r="J89" t="str">
            <v>104604001</v>
          </cell>
          <cell r="K89">
            <v>24827075000</v>
          </cell>
        </row>
        <row r="90">
          <cell r="A90">
            <v>1046</v>
          </cell>
          <cell r="B90" t="str">
            <v>1046 Infraestructura y dotación al servicio de los ambientes de aprendizaje</v>
          </cell>
          <cell r="C90" t="str">
            <v>04 DOTACIONES</v>
          </cell>
          <cell r="D90">
            <v>5</v>
          </cell>
          <cell r="E90" t="str">
            <v>04005 Garantizar el personal de apoyo profesional y técnico en la contratación, supervisión, administración, aseguramiento y control de los bienes a dotar y dotados; así como el seguimiento y reporte de información inherente a la ejecución del componente.</v>
          </cell>
          <cell r="F90" t="str">
            <v>Personal Contratado Para Apoyar Las Actividades Propias De Los Proyectos De Inversión De La Entidad 03-04-0001</v>
          </cell>
          <cell r="G90" t="str">
            <v>MODERNIZACIÓN DE LA SECRETARIA DE EDUCACIÓN - A.1.4.1</v>
          </cell>
          <cell r="H90" t="str">
            <v>Personas</v>
          </cell>
          <cell r="I90">
            <v>41</v>
          </cell>
          <cell r="J90" t="str">
            <v>104604005</v>
          </cell>
          <cell r="K90">
            <v>2227925000</v>
          </cell>
        </row>
        <row r="91">
          <cell r="A91">
            <v>1049</v>
          </cell>
          <cell r="B91" t="str">
            <v>1049 Cobertura con equidad</v>
          </cell>
          <cell r="C91" t="str">
            <v>01 Gestión territorial de la cobertura educativa</v>
          </cell>
          <cell r="D91">
            <v>1</v>
          </cell>
          <cell r="E91" t="str">
            <v>01001 Prestar servicios profesionales, técnicos y/o  de apoyo a la gestión territorial de la cobertura educativa.</v>
          </cell>
          <cell r="F91" t="str">
            <v>Personal Contratado Para Apoyar Las Actividades Propias De Los Proyectos De Inversión De La Entidad 03-04-0001</v>
          </cell>
          <cell r="G91" t="str">
            <v>MODERNIZACIÓN DE LA SECRETARIA DE EDUCACIÓN - A.1.4.1</v>
          </cell>
          <cell r="H91" t="str">
            <v>Personas naturales y/o jurídicas</v>
          </cell>
          <cell r="I91">
            <v>29</v>
          </cell>
          <cell r="J91" t="str">
            <v>104901001</v>
          </cell>
          <cell r="K91">
            <v>1525000000</v>
          </cell>
        </row>
        <row r="92">
          <cell r="A92">
            <v>1049</v>
          </cell>
          <cell r="B92" t="str">
            <v>1049 Cobertura con equidad</v>
          </cell>
          <cell r="C92" t="str">
            <v>01 Gestión territorial de la cobertura educativa</v>
          </cell>
          <cell r="D92">
            <v>2</v>
          </cell>
          <cell r="E92" t="str">
            <v>01002 Realizar diseño, implementación, seguimiento y evaluación de Planes de Cobertura Local y de  Ruta del Acceso y Permanencia Escolar.</v>
          </cell>
          <cell r="F92" t="str">
            <v>Personal Contratado Para Las Actividades Propias De Los Procesos De Mejoramiento De Gestión De La Entidad 05-02-0020</v>
          </cell>
          <cell r="G92" t="str">
            <v>MODERNIZACIÓN DE LA SECRETARIA DE EDUCACIÓN - A.1.4.1</v>
          </cell>
          <cell r="H92" t="str">
            <v>Servicios</v>
          </cell>
          <cell r="I92">
            <v>1</v>
          </cell>
          <cell r="J92" t="str">
            <v>104901002</v>
          </cell>
          <cell r="K92">
            <v>267000000</v>
          </cell>
        </row>
        <row r="93">
          <cell r="A93">
            <v>1049</v>
          </cell>
          <cell r="B93" t="str">
            <v>1049 Cobertura con equidad</v>
          </cell>
          <cell r="C93" t="str">
            <v>01 Gestión territorial de la cobertura educativa</v>
          </cell>
          <cell r="D93">
            <v>3</v>
          </cell>
          <cell r="E93" t="str">
            <v>01003 Realizar acompañamiento y/o asistencia técnica a los establecimientos educativos con alta tasa de deserción escolar para fortalecer el acceso y la permanencia escolar</v>
          </cell>
          <cell r="F93" t="str">
            <v>Personal Contratado Para Las Actividades Propias De Los Procesos De Mejoramiento De Gestión De La Entidad 05-02-0020</v>
          </cell>
          <cell r="G93" t="str">
            <v>MODERNIZACIÓN DE LA SECRETARIA DE EDUCACIÓN - A.1.4.1</v>
          </cell>
          <cell r="H93" t="str">
            <v>Colegios</v>
          </cell>
          <cell r="I93">
            <v>100</v>
          </cell>
          <cell r="J93" t="str">
            <v>104901003</v>
          </cell>
          <cell r="K93">
            <v>416000000</v>
          </cell>
        </row>
        <row r="94">
          <cell r="A94">
            <v>1049</v>
          </cell>
          <cell r="B94" t="str">
            <v>1049 Cobertura con equidad</v>
          </cell>
          <cell r="C94" t="str">
            <v>01 Gestión territorial de la cobertura educativa</v>
          </cell>
          <cell r="D94">
            <v>4</v>
          </cell>
          <cell r="E94" t="str">
            <v>01004 Implementar incentivos a las IED para lograr mejorar resultados en acceso y permanencia escolar</v>
          </cell>
          <cell r="F94" t="str">
            <v>Incentivos económicos  a los colegios que contribuyan a mejorar los resultados de acceso y permanencia escolar 05-02-0178</v>
          </cell>
          <cell r="G94" t="str">
            <v>DISEÑO E IMPLEMENTACIÓN DE PLANES DE MEJORAMIENTO - A.17.1</v>
          </cell>
          <cell r="H94" t="str">
            <v>Colegios</v>
          </cell>
          <cell r="I94">
            <v>90</v>
          </cell>
          <cell r="J94" t="str">
            <v>104901004</v>
          </cell>
          <cell r="K94">
            <v>1324000000</v>
          </cell>
        </row>
        <row r="95">
          <cell r="A95">
            <v>1049</v>
          </cell>
          <cell r="B95" t="str">
            <v>1049 Cobertura con equidad</v>
          </cell>
          <cell r="C95" t="str">
            <v>01 Gestión territorial de la cobertura educativa</v>
          </cell>
          <cell r="D95">
            <v>5</v>
          </cell>
          <cell r="E95" t="str">
            <v>01005 Realizar las labores de  verificación, seguimiento y/o actualización de información de la cobertura educativa</v>
          </cell>
          <cell r="F95" t="str">
            <v>Personal contratado para apoyar las actividades propias de los proyectos de inversión misionales de la entidad 03-04-0312</v>
          </cell>
          <cell r="G95" t="str">
            <v>APLICACIÓN DE PROYECTOS EDUCATIVOS TRANSVERSALES - A.1.7.2</v>
          </cell>
          <cell r="H95" t="str">
            <v>Servicios</v>
          </cell>
          <cell r="I95">
            <v>1</v>
          </cell>
          <cell r="J95" t="str">
            <v>104901005</v>
          </cell>
          <cell r="K95">
            <v>150000000</v>
          </cell>
        </row>
        <row r="96">
          <cell r="A96">
            <v>1049</v>
          </cell>
          <cell r="B96" t="str">
            <v>1049 Cobertura con equidad</v>
          </cell>
          <cell r="C96" t="str">
            <v>01 Gestión territorial de la cobertura educativa</v>
          </cell>
          <cell r="D96">
            <v>6</v>
          </cell>
          <cell r="E96" t="str">
            <v>01006 Realizar eventos de socializacion relacionados con la cobertura y las experiencias del acceso y la permanencia escolar</v>
          </cell>
          <cell r="F96" t="str">
            <v>Apoyo Logístico Para El Desarrollo De Las Actividades Propias De Los Proyectos De Inversiónen General 03-01-0354</v>
          </cell>
          <cell r="G96" t="str">
            <v>APLICACIÓN DE PROYECTOS EDUCATIVOS TRANSVERSALES - A.1.7.2</v>
          </cell>
          <cell r="H96" t="str">
            <v>Servicios</v>
          </cell>
          <cell r="I96">
            <v>1</v>
          </cell>
          <cell r="J96" t="str">
            <v>104901006</v>
          </cell>
          <cell r="K96">
            <v>400000000</v>
          </cell>
        </row>
        <row r="97">
          <cell r="A97">
            <v>1049</v>
          </cell>
          <cell r="B97" t="str">
            <v>1049 Cobertura con equidad</v>
          </cell>
          <cell r="C97" t="str">
            <v>02 Modernización del proceso de matrícula</v>
          </cell>
          <cell r="D97">
            <v>1</v>
          </cell>
          <cell r="E97" t="str">
            <v>02001 Prestar servicios profesionales, técnicos y/o  de apoyo a la gestión del proceso de matrícula con enfoque de servicio al ciudadano y búsqueda activa de población desescolarizada.</v>
          </cell>
          <cell r="F97" t="str">
            <v>Personal Contratado Para Apoyar Las Actividades Propias De Los Proyectos De Inversión De La Entidad 03-04-0001</v>
          </cell>
          <cell r="G97" t="str">
            <v>MODERNIZACIÓN DE LA SECRETARIA DE EDUCACIÓN - A.1.4.1</v>
          </cell>
          <cell r="H97" t="str">
            <v>Personas naturales y/o jurídicas</v>
          </cell>
          <cell r="I97">
            <v>29</v>
          </cell>
          <cell r="J97" t="str">
            <v>104902001</v>
          </cell>
          <cell r="K97">
            <v>1473000000</v>
          </cell>
        </row>
        <row r="98">
          <cell r="A98">
            <v>1049</v>
          </cell>
          <cell r="B98" t="str">
            <v>1049 Cobertura con equidad</v>
          </cell>
          <cell r="C98" t="str">
            <v>02 Modernización del proceso de matrícula</v>
          </cell>
          <cell r="D98">
            <v>2</v>
          </cell>
          <cell r="E98" t="str">
            <v>02002 Realizar búsqueda activa de población desescolarizada</v>
          </cell>
          <cell r="F98" t="str">
            <v>Gestión del sevicio a la comunidad educativa 05-02-172</v>
          </cell>
          <cell r="G98" t="str">
            <v>MODERNIZACIÓN DE LA SECRETARIA DE EDUCACIÓN - A.1.4.1</v>
          </cell>
          <cell r="H98" t="str">
            <v>Proceso</v>
          </cell>
          <cell r="I98">
            <v>1</v>
          </cell>
          <cell r="J98" t="str">
            <v>104902002</v>
          </cell>
          <cell r="K98">
            <v>1780000000</v>
          </cell>
        </row>
        <row r="99">
          <cell r="A99">
            <v>1049</v>
          </cell>
          <cell r="B99" t="str">
            <v>1049 Cobertura con equidad</v>
          </cell>
          <cell r="C99" t="str">
            <v>02 Modernización del proceso de matrícula</v>
          </cell>
          <cell r="D99">
            <v>4</v>
          </cell>
          <cell r="E99" t="str">
            <v xml:space="preserve">02004 Acompañamiento en implementación de los sistemas de información para la cobertura educativa </v>
          </cell>
          <cell r="F99" t="str">
            <v>Personal contratado para las actividades propias de los procesos de mejoramiento de gestión de la entidad 05-02-0020</v>
          </cell>
          <cell r="G99" t="str">
            <v>MODERNIZACIÓN DE LA SECRETARIA DE EDUCACIÓN - A.1.4.1</v>
          </cell>
          <cell r="H99" t="str">
            <v>servicios</v>
          </cell>
          <cell r="I99">
            <v>1</v>
          </cell>
          <cell r="J99" t="str">
            <v>104902004</v>
          </cell>
          <cell r="K99">
            <v>500000000</v>
          </cell>
        </row>
        <row r="100">
          <cell r="A100">
            <v>1049</v>
          </cell>
          <cell r="B100" t="str">
            <v>1049 Cobertura con equidad</v>
          </cell>
          <cell r="C100" t="str">
            <v>02 Modernización del proceso de matrícula</v>
          </cell>
          <cell r="D100">
            <v>5</v>
          </cell>
          <cell r="E100" t="str">
            <v>02005 Atender los fallos proferidos en contra de la SED que se asocien con la ejecucion del proyecto Cobertura con equidad</v>
          </cell>
          <cell r="F100" t="str">
            <v>Pago de sentencias judiciales asociadas al proyecto de inversión 05-02-0169</v>
          </cell>
          <cell r="G100" t="str">
            <v>PAGO DE DÉFICIT DE INVERSIÓN EN EDUCACIÓN - (DE CARÁCTER EXCEPCIONAL) - A.1.7.4</v>
          </cell>
          <cell r="H100" t="str">
            <v>Fallos judiciales</v>
          </cell>
          <cell r="I100">
            <v>1</v>
          </cell>
          <cell r="J100" t="str">
            <v>104902005</v>
          </cell>
          <cell r="K100">
            <v>10000000</v>
          </cell>
        </row>
        <row r="101">
          <cell r="A101">
            <v>1049</v>
          </cell>
          <cell r="B101" t="str">
            <v>1049 Cobertura con equidad</v>
          </cell>
          <cell r="C101" t="str">
            <v>03 Acciones afirmativas para poblaciones vulnerables</v>
          </cell>
          <cell r="D101">
            <v>1</v>
          </cell>
          <cell r="E101" t="str">
            <v>03001 Prestar servicios profesionales, técnicos y/o  de apoyo a la gestión de acciones afirmativas para poblaciones vulnerables.</v>
          </cell>
          <cell r="F101" t="str">
            <v>Personal Contratado Para Apoyar Las Actividades Propias De Los Proyectos De Inversión De La Entidad 03-04-0001</v>
          </cell>
          <cell r="G101" t="str">
            <v>MODERNIZACIÓN DE LA SECRETARIA DE EDUCACIÓN - A.1.4.1</v>
          </cell>
          <cell r="H101" t="str">
            <v>Personas naturales y/o jurídicas</v>
          </cell>
          <cell r="I101">
            <v>13</v>
          </cell>
          <cell r="J101" t="str">
            <v>104903001</v>
          </cell>
          <cell r="K101">
            <v>642000000</v>
          </cell>
        </row>
        <row r="102">
          <cell r="A102">
            <v>1049</v>
          </cell>
          <cell r="B102" t="str">
            <v>1049 Cobertura con equidad</v>
          </cell>
          <cell r="C102" t="str">
            <v>03 Acciones afirmativas para poblaciones vulnerables</v>
          </cell>
          <cell r="D102">
            <v>2</v>
          </cell>
          <cell r="E102" t="str">
            <v>03002 Garantizar la financiación por concepto de gratuidad a la matrícula oficial SGP.</v>
          </cell>
          <cell r="F102" t="str">
            <v>Gratuidad Total Para Los Estudiantes Matriculados En El Sistema Educativo Oficial 06-02-0022</v>
          </cell>
          <cell r="G102" t="str">
            <v>TRANSFERENCIAS PARA CALIDAD GRATUIDAD (SIN SITUACIÓN DE FONDOS) A.1.3.8</v>
          </cell>
          <cell r="H102" t="str">
            <v>estudiantes</v>
          </cell>
          <cell r="I102">
            <v>830000</v>
          </cell>
          <cell r="J102" t="str">
            <v>104903002</v>
          </cell>
          <cell r="K102">
            <v>59258038000</v>
          </cell>
        </row>
        <row r="103">
          <cell r="A103">
            <v>1049</v>
          </cell>
          <cell r="B103" t="str">
            <v>1049 Cobertura con equidad</v>
          </cell>
          <cell r="C103" t="str">
            <v>03 Acciones afirmativas para poblaciones vulnerables</v>
          </cell>
          <cell r="D103">
            <v>4</v>
          </cell>
          <cell r="E103" t="str">
            <v>03004 Realizar estrategias de alfabetización y acciones orientadas a fortalecer la educación de adultos con oferta educativa pertinente</v>
          </cell>
          <cell r="F103" t="str">
            <v>Atención educativa diferencial 03-02-0033</v>
          </cell>
          <cell r="G103" t="str">
            <v>SERVICIO PERSONAL APOYO - A.1.5.1</v>
          </cell>
          <cell r="H103" t="str">
            <v>Estudiantes</v>
          </cell>
          <cell r="I103">
            <v>2425</v>
          </cell>
          <cell r="J103" t="str">
            <v>104903004</v>
          </cell>
          <cell r="K103">
            <v>1387000000</v>
          </cell>
        </row>
        <row r="104">
          <cell r="A104">
            <v>1049</v>
          </cell>
          <cell r="B104" t="str">
            <v>1049 Cobertura con equidad</v>
          </cell>
          <cell r="C104" t="str">
            <v>03 Acciones afirmativas para poblaciones vulnerables</v>
          </cell>
          <cell r="D104">
            <v>5</v>
          </cell>
          <cell r="E104" t="str">
            <v>03005 Acciones diferenciales para garantizar el acceso y la permanencia escolar de población diversa y vulnerable (población rural, víctima, discapacidad, grupos étnicos, entre otros)</v>
          </cell>
          <cell r="F104" t="str">
            <v>Atención educativa diferencial 03-02-0033</v>
          </cell>
          <cell r="G104" t="str">
            <v>SERVICIO PERSONAL APOYO - A.1.5.1</v>
          </cell>
          <cell r="H104" t="str">
            <v>Modelo</v>
          </cell>
          <cell r="I104">
            <v>1</v>
          </cell>
          <cell r="J104" t="str">
            <v>104903005</v>
          </cell>
          <cell r="K104">
            <v>1228000000</v>
          </cell>
        </row>
        <row r="105">
          <cell r="A105">
            <v>1049</v>
          </cell>
          <cell r="B105" t="str">
            <v>1049 Cobertura con equidad</v>
          </cell>
          <cell r="C105" t="str">
            <v>03 Acciones afirmativas para poblaciones vulnerables</v>
          </cell>
          <cell r="D105">
            <v>6</v>
          </cell>
          <cell r="E105" t="str">
            <v>03006 Asignar recursos propios a las instituciones educativas distritales que atienden población no cubierta por la asignación de gratuidad del MEN o población vulnerable y diversa que requiere atención diferencial</v>
          </cell>
          <cell r="F105" t="str">
            <v>Gratuidad Total Para Los Estudiantes Matriculados En El Sistema Educativo Oficial - Recursos Distrito 06-02-0062</v>
          </cell>
          <cell r="G105" t="str">
            <v>DISEÑO E IMPLEMENTACIÓN DE PLANES DE MEJORAMIENTO A.1.2.11</v>
          </cell>
          <cell r="H105" t="str">
            <v>Colegios</v>
          </cell>
          <cell r="I105">
            <v>363</v>
          </cell>
          <cell r="J105" t="str">
            <v>104903006</v>
          </cell>
          <cell r="K105">
            <v>16500000000</v>
          </cell>
        </row>
        <row r="106">
          <cell r="A106">
            <v>1049</v>
          </cell>
          <cell r="B106" t="str">
            <v>1049 Cobertura con equidad</v>
          </cell>
          <cell r="C106" t="str">
            <v>03 Acciones afirmativas para poblaciones vulnerables</v>
          </cell>
          <cell r="D106">
            <v>7</v>
          </cell>
          <cell r="E106" t="str">
            <v>03007 Implementar estrategias o modelos flexibles, presenciales o virtuales para la atención de población en extraedad, vulnerable y/o diversa</v>
          </cell>
          <cell r="F106" t="str">
            <v>Personal contratado para apoyar las actividades propias de los proyectos de inversión misionales de la entidad 03-04-0312</v>
          </cell>
          <cell r="G106" t="str">
            <v>APLICACIÓN DE PROYECTOS EDUCATIVOS TRANSVERSALES - A.1.7.2</v>
          </cell>
          <cell r="H106" t="str">
            <v>Estudiantes</v>
          </cell>
          <cell r="I106">
            <v>12109</v>
          </cell>
          <cell r="J106" t="str">
            <v>104903007</v>
          </cell>
          <cell r="K106">
            <v>3926142000</v>
          </cell>
        </row>
        <row r="107">
          <cell r="A107">
            <v>1049</v>
          </cell>
          <cell r="B107" t="str">
            <v>1049 Cobertura con equidad</v>
          </cell>
          <cell r="C107" t="str">
            <v>03 Acciones afirmativas para poblaciones vulnerables</v>
          </cell>
          <cell r="D107">
            <v>8</v>
          </cell>
          <cell r="E107" t="str">
            <v>03008 Entregar un Kit escolar gratuito a los estudiantes matriculados en las instituciones educativas oficiales del Distrito Capital, que por su condición socioeconómica o de vulnerabilidad lo requieren</v>
          </cell>
          <cell r="F107" t="str">
            <v>Gratuidad Total Para Los Estudiantes Matriculados En El Sistema Educativo Oficial - Recursos Distrito 06-02-0062</v>
          </cell>
          <cell r="G107" t="str">
            <v>DISEÑO E IMPLEMENTACIÓN DE PLANES DE MEJORAMIENTO A.1.2.11</v>
          </cell>
          <cell r="H107" t="str">
            <v>Estudiantes</v>
          </cell>
          <cell r="I107">
            <v>34315</v>
          </cell>
          <cell r="J107" t="str">
            <v>104903008</v>
          </cell>
          <cell r="K107">
            <v>1500000000</v>
          </cell>
        </row>
        <row r="108">
          <cell r="A108">
            <v>1049</v>
          </cell>
          <cell r="B108" t="str">
            <v>1049 Cobertura con equidad</v>
          </cell>
          <cell r="C108" t="str">
            <v>04 Administración del servicio educativo</v>
          </cell>
          <cell r="D108">
            <v>1</v>
          </cell>
          <cell r="E108" t="str">
            <v>04001 Prestar servicios profesionales, técnicos y/o  de apoyo a la gestión de la administración del servicio educativo de instituciones educativas oficiales.</v>
          </cell>
          <cell r="F108" t="str">
            <v>Personal Contratado Para Apoyar Las Actividades Propias De Los Proyectos De Inversión De La Entidad 03-04-0001</v>
          </cell>
          <cell r="G108" t="str">
            <v>MODERNIZACIÓN DE LA SECRETARIA DE EDUCACIÓN - A.1.4.1</v>
          </cell>
          <cell r="H108" t="str">
            <v>Personas naturales y/o jurídicas</v>
          </cell>
          <cell r="I108">
            <v>9</v>
          </cell>
          <cell r="J108" t="str">
            <v>104904001</v>
          </cell>
          <cell r="K108">
            <v>592000000</v>
          </cell>
        </row>
        <row r="109">
          <cell r="A109">
            <v>1049</v>
          </cell>
          <cell r="B109" t="str">
            <v>1049 Cobertura con equidad</v>
          </cell>
          <cell r="C109" t="str">
            <v>04 Administración del servicio educativo</v>
          </cell>
          <cell r="D109">
            <v>2</v>
          </cell>
          <cell r="E109" t="str">
            <v>04002 Contratar la administración del servicio educativo en establecimientos educativos oficiales</v>
          </cell>
          <cell r="F109" t="str">
            <v>Contratos para la administración del servicio educativo 06-02-0061</v>
          </cell>
          <cell r="G109" t="str">
            <v>CONTRATOS PARA LA ADMINISTRACION DEL SERVICIO EDUCATIVO - A.1.1.10.2</v>
          </cell>
          <cell r="H109" t="str">
            <v>Colegios</v>
          </cell>
          <cell r="I109">
            <v>22</v>
          </cell>
          <cell r="J109" t="str">
            <v>104904002</v>
          </cell>
          <cell r="K109">
            <v>83654000000</v>
          </cell>
        </row>
        <row r="110">
          <cell r="A110">
            <v>1049</v>
          </cell>
          <cell r="B110" t="str">
            <v>1049 Cobertura con equidad</v>
          </cell>
          <cell r="C110" t="str">
            <v>04 Administración del servicio educativo</v>
          </cell>
          <cell r="D110">
            <v>3</v>
          </cell>
          <cell r="E110" t="str">
            <v>04003 Realizar acciones de acompañamiento e intercambio de buenas prácticas entre los colegios con administración del servicio educativo y colegios oficiales de menor desempeño de las respectivas localidades</v>
          </cell>
          <cell r="F110" t="str">
            <v>Personal contratado para las actividades propias de los procesos de mejoramiento de gestión de la entidad 05-02-0020</v>
          </cell>
          <cell r="G110" t="str">
            <v>MODERNIZACIÓN DE LA SECRETARIA DE EDUCACIÓN - A.1.4.1</v>
          </cell>
          <cell r="H110" t="str">
            <v>Colegios</v>
          </cell>
          <cell r="I110">
            <v>88</v>
          </cell>
          <cell r="J110" t="str">
            <v>104904003</v>
          </cell>
          <cell r="K110">
            <v>312000000</v>
          </cell>
        </row>
        <row r="111">
          <cell r="A111">
            <v>1049</v>
          </cell>
          <cell r="B111" t="str">
            <v>1049 Cobertura con equidad</v>
          </cell>
          <cell r="C111" t="str">
            <v>04 Administración del servicio educativo</v>
          </cell>
          <cell r="D111">
            <v>4</v>
          </cell>
          <cell r="E111" t="str">
            <v>04004 Realizar seguimiento, verificación y/o evaluación a la administración del servicio educativo</v>
          </cell>
          <cell r="F111" t="str">
            <v>Personal contratado para apoyar las actividades propias de los proyectos de inversión misionales de la entidad 03-04-0312</v>
          </cell>
          <cell r="G111" t="str">
            <v>APLICACIÓN DE PROYECTOS EDUCATIVOS TRANSVERSALES - A.1.7.2</v>
          </cell>
          <cell r="H111" t="str">
            <v>Servicios</v>
          </cell>
          <cell r="I111">
            <v>1</v>
          </cell>
          <cell r="J111" t="str">
            <v>104904004</v>
          </cell>
          <cell r="K111">
            <v>1248000000</v>
          </cell>
        </row>
        <row r="112">
          <cell r="A112">
            <v>1049</v>
          </cell>
          <cell r="B112" t="str">
            <v>1049 Cobertura con equidad</v>
          </cell>
          <cell r="C112" t="str">
            <v>05 Prestación del servicio educativo en establecimientos educativos no oficiales</v>
          </cell>
          <cell r="D112">
            <v>1</v>
          </cell>
          <cell r="E112" t="str">
            <v>05001 Prestar servicios profesionales, técnicos y/o  de apoyo a la gestión en la implementación o uso de la estrategia de contratación de la prestación del servicio educativo.</v>
          </cell>
          <cell r="F112" t="str">
            <v>Personal Contratado Para Apoyar Las Actividades Propias De Los Proyectos De Inversión De La Entidad 03-04-0001</v>
          </cell>
          <cell r="G112" t="str">
            <v>MODERNIZACIÓN DE LA SECRETARIA DE EDUCACIÓN - A.1.4.1</v>
          </cell>
          <cell r="H112" t="str">
            <v>Personas naturales y/o jurídicas</v>
          </cell>
          <cell r="I112">
            <v>8</v>
          </cell>
          <cell r="J112" t="str">
            <v>104905001</v>
          </cell>
          <cell r="K112">
            <v>454000000</v>
          </cell>
        </row>
        <row r="113">
          <cell r="A113">
            <v>1049</v>
          </cell>
          <cell r="B113" t="str">
            <v>1049 Cobertura con equidad</v>
          </cell>
          <cell r="C113" t="str">
            <v>05 Prestación del servicio educativo en establecimientos educativos no oficiales</v>
          </cell>
          <cell r="D113">
            <v>2</v>
          </cell>
          <cell r="E113" t="str">
            <v>05002 Contratar la prestación del servicio público educativo en establecimientos educativos no oficiales</v>
          </cell>
          <cell r="F113" t="str">
            <v>Contratos Con Instituciones Para La Prestación Del Servicio Educativo 06-02-0037</v>
          </cell>
          <cell r="G113" t="str">
            <v>CONTRATOS PARA LA PRESTACIÓN DEL SERVICIO EDUCATIVO - A.1.1.10.1</v>
          </cell>
          <cell r="H113" t="str">
            <v>Colegios</v>
          </cell>
          <cell r="I113">
            <v>54</v>
          </cell>
          <cell r="J113" t="str">
            <v>104905002</v>
          </cell>
          <cell r="K113">
            <v>21654112000</v>
          </cell>
        </row>
        <row r="114">
          <cell r="A114">
            <v>1049</v>
          </cell>
          <cell r="B114" t="str">
            <v>1049 Cobertura con equidad</v>
          </cell>
          <cell r="C114" t="str">
            <v>05 Prestación del servicio educativo en establecimientos educativos no oficiales</v>
          </cell>
          <cell r="D114">
            <v>3</v>
          </cell>
          <cell r="E114" t="str">
            <v>05003 Realizar las labores de  verificación, seguimiento y/o actualización de información del Banco de Oferentes y/o de la contratación de la prestación del servicio público educativo.</v>
          </cell>
          <cell r="F114" t="str">
            <v>Personal contratado para apoyar las actividades propias de los proyectos de inversión misionales de la entidad 03-04-0312</v>
          </cell>
          <cell r="G114" t="str">
            <v>APLICACIÓN DE PROYECTOS EDUCATIVOS TRANSVERSALES - A.1.7.2</v>
          </cell>
          <cell r="H114" t="str">
            <v>Servicios</v>
          </cell>
          <cell r="I114">
            <v>1</v>
          </cell>
          <cell r="J114" t="str">
            <v>104905003</v>
          </cell>
          <cell r="K114">
            <v>1592000000</v>
          </cell>
        </row>
        <row r="115">
          <cell r="A115">
            <v>1049</v>
          </cell>
          <cell r="B115" t="str">
            <v>1049 Cobertura con equidad</v>
          </cell>
          <cell r="C115" t="str">
            <v>05 Prestación del servicio educativo en establecimientos educativos no oficiales</v>
          </cell>
          <cell r="D115">
            <v>4</v>
          </cell>
          <cell r="E115" t="str">
            <v>05004 Garantizar el pago de las obligaciones ó ajustes derivadas de la prestación del servicio educativo</v>
          </cell>
          <cell r="F115" t="str">
            <v>Contratos Con Instituciones Para La Prestación Del Servicio Educativo 06-02-0037</v>
          </cell>
          <cell r="G115" t="str">
            <v>CONTRATOS PARA LA PRESTACIÓN DEL SERVICIO EDUCATIVO - A.1.1.10.1</v>
          </cell>
          <cell r="H115" t="str">
            <v>Colegios</v>
          </cell>
          <cell r="I115">
            <v>54</v>
          </cell>
          <cell r="J115" t="str">
            <v>104905004</v>
          </cell>
          <cell r="K115">
            <v>1200000000</v>
          </cell>
        </row>
        <row r="116">
          <cell r="A116">
            <v>1049</v>
          </cell>
          <cell r="B116" t="str">
            <v>1049 Cobertura con equidad</v>
          </cell>
          <cell r="C116" t="str">
            <v>05 Prestación del servicio educativo en establecimientos educativos no oficiales</v>
          </cell>
          <cell r="D116">
            <v>5</v>
          </cell>
          <cell r="E116" t="str">
            <v>05005 Atender los fallos proferidos en contra de la SED que se asocien con la prestación del servicio público educativo.</v>
          </cell>
          <cell r="F116" t="str">
            <v>Pago de sentencias judiciales asociadas al proyecto de inversión 05-02-0169</v>
          </cell>
          <cell r="G116" t="str">
            <v>PAGO DE DÉFICIT DE INVERSIÓN EN EDUCACIÓN - (DE CARÁCTER EXCEPCIONAL) - A.1.7.4</v>
          </cell>
          <cell r="H116" t="str">
            <v>Fallos judiciales</v>
          </cell>
          <cell r="I116">
            <v>1</v>
          </cell>
          <cell r="J116" t="str">
            <v>104905005</v>
          </cell>
          <cell r="K116">
            <v>300000000</v>
          </cell>
        </row>
        <row r="117">
          <cell r="A117">
            <v>1050</v>
          </cell>
          <cell r="B117" t="str">
            <v>1050 Educación inicial de calidad en el marco de la ruta de atención integral a la primera infancia</v>
          </cell>
          <cell r="C117" t="str">
            <v>01 INFANCIA</v>
          </cell>
          <cell r="D117">
            <v>1</v>
          </cell>
          <cell r="E117" t="str">
            <v>01001 Apoyar y desarrollar con profesionales y/o entidades los procesos de gestión, acompañamiento e implementación de las metas y objetivos del proyecto.</v>
          </cell>
          <cell r="F117" t="str">
            <v>Personal Contratado Para Apoyar Las Actividades Propias De Los Proyectos De Inversión De La Entidad 03-04-0001</v>
          </cell>
          <cell r="G117" t="str">
            <v>MODERNIZACIÓN DE LA SECRETARIA DE EDUCACIÓN - A.1.4.1</v>
          </cell>
          <cell r="H117" t="str">
            <v>Personas</v>
          </cell>
          <cell r="I117">
            <v>37</v>
          </cell>
          <cell r="J117" t="str">
            <v>105001001</v>
          </cell>
          <cell r="K117">
            <v>2199419000</v>
          </cell>
        </row>
        <row r="118">
          <cell r="A118">
            <v>1050</v>
          </cell>
          <cell r="B118" t="str">
            <v>1050 Educación inicial de calidad en el marco de la ruta de atención integral a la primera infancia</v>
          </cell>
          <cell r="C118" t="str">
            <v>01 INFANCIA</v>
          </cell>
          <cell r="D118">
            <v>5</v>
          </cell>
          <cell r="E118" t="str">
            <v>01005 Garantizar la atención integral de los niños y niñas del ciclo inicial en el marco de la RIA, la articulación intersectorial de la Ciudad y la implementación de los estándares de calidad de la Educación Inicial en el marco de la atención integral</v>
          </cell>
          <cell r="F118" t="str">
            <v>Acompañar A Colegios En La Formulación Y Ejecución De Planes Institucionales 03-01-0204</v>
          </cell>
          <cell r="G118" t="str">
            <v>APLICACIÓN DE PROYECTOS EDUCATIVOS TRANSVERSALES - A.1.7.2</v>
          </cell>
          <cell r="H118" t="str">
            <v>Estudiantes</v>
          </cell>
          <cell r="I118">
            <v>55000</v>
          </cell>
          <cell r="J118" t="str">
            <v>105001005</v>
          </cell>
          <cell r="K118">
            <v>19684356000</v>
          </cell>
        </row>
        <row r="119">
          <cell r="A119">
            <v>1050</v>
          </cell>
          <cell r="B119" t="str">
            <v>1050 Educación inicial de calidad en el marco de la ruta de atención integral a la primera infancia</v>
          </cell>
          <cell r="C119" t="str">
            <v xml:space="preserve">02 CICLOS </v>
          </cell>
          <cell r="D119">
            <v>1</v>
          </cell>
          <cell r="E119" t="str">
            <v>02001 Apoyar y acompañar  con los medios necesarios, la implementación de lineamientos y/u orientaciones y/o estrategias pedagógicas y administrativas en las IED, que propendan por el fortalecimiento curricular y el intercambio de experiencias pedagógicas exitosas, en armonía con el modelo pedagógico de Educación Inicial</v>
          </cell>
          <cell r="F119" t="str">
            <v>Acompañar A Colegios En La Formulación Y Ejecución De Planes Institucionales 03-01-0204</v>
          </cell>
          <cell r="G119" t="str">
            <v>APLICACIÓN DE PROYECTOS EDUCATIVOS TRANSVERSALES - A.1.7.2</v>
          </cell>
          <cell r="H119" t="str">
            <v>Colegios</v>
          </cell>
          <cell r="I119">
            <v>210</v>
          </cell>
          <cell r="J119" t="str">
            <v>105002001</v>
          </cell>
          <cell r="K119">
            <v>1500000000</v>
          </cell>
        </row>
        <row r="120">
          <cell r="A120">
            <v>1050</v>
          </cell>
          <cell r="B120" t="str">
            <v>1050 Educación inicial de calidad en el marco de la ruta de atención integral a la primera infancia</v>
          </cell>
          <cell r="C120" t="str">
            <v>03 VALORACION INTEGRAL DEL DESARROLLO DE LA PRIMERA INFANCIA</v>
          </cell>
          <cell r="D120">
            <v>1</v>
          </cell>
          <cell r="E120" t="str">
            <v xml:space="preserve">03001 Desarrollar, aplicar y disponer de herramientas de gestión que conduzcan a la valoración del desarrollo integral de los niños y niñas de primera infancia </v>
          </cell>
          <cell r="F120" t="str">
            <v>Diseñar Desarrollar E Implementar Acciones Participativas En El Sistema Educativo Oficial 03-04-0239</v>
          </cell>
          <cell r="G120" t="str">
            <v>APLICACIÓN DE PROYECTOS EDUCATIVOS TRANSVERSALES - A.1.7.2</v>
          </cell>
          <cell r="H120" t="str">
            <v>Herramientas de gestión</v>
          </cell>
          <cell r="I120">
            <v>1</v>
          </cell>
          <cell r="J120" t="str">
            <v>105003001</v>
          </cell>
          <cell r="K120">
            <v>2076225000</v>
          </cell>
        </row>
        <row r="121">
          <cell r="A121">
            <v>1052</v>
          </cell>
          <cell r="B121" t="str">
            <v>1052 Bienestar estudiantil para todos</v>
          </cell>
          <cell r="C121" t="str">
            <v>01 ALIMENTACIÓN ESCOLAR</v>
          </cell>
          <cell r="D121">
            <v>1</v>
          </cell>
          <cell r="E121" t="str">
            <v>01001 Entregar desayunos, almuerzos y cenas escolares a los estudiantes matriculados en el sistema educativo oficial</v>
          </cell>
          <cell r="F121" t="str">
            <v>Comida Caliente Para Estudiantes 06-02-0026</v>
          </cell>
          <cell r="G121" t="str">
            <v>CONTRATACIÓN CON TERCEROS PARA LA PROVISIÓN INTEGRAL DEL SERVICIO DE ALIMENTACIÓN ESCOLAR - A.1.2.10.2</v>
          </cell>
          <cell r="H121" t="str">
            <v>Alimentos</v>
          </cell>
          <cell r="I121">
            <v>35642542</v>
          </cell>
          <cell r="J121" t="str">
            <v>105201001</v>
          </cell>
          <cell r="K121">
            <v>144480753000</v>
          </cell>
        </row>
        <row r="122">
          <cell r="A122">
            <v>1052</v>
          </cell>
          <cell r="B122" t="str">
            <v>1052 Bienestar estudiantil para todos</v>
          </cell>
          <cell r="C122" t="str">
            <v>01 ALIMENTACIÓN ESCOLAR</v>
          </cell>
          <cell r="D122">
            <v>2</v>
          </cell>
          <cell r="E122" t="str">
            <v>01002 Entregar refrigerios escolares a los estudiantes matriculados en el sistema educativo oficial</v>
          </cell>
          <cell r="F122" t="str">
            <v>Refrigerios Para Estudiantes 06-02-0025</v>
          </cell>
          <cell r="G122" t="str">
            <v>CONTRATACIÓN CON TERCEROS PARA LA PROVISIÓN INTEGRAL DEL SERVICIO DE ALIMENTACIÓN ESCOLAR - A.1.2.10.2</v>
          </cell>
          <cell r="H122" t="str">
            <v>Alimentos</v>
          </cell>
          <cell r="I122">
            <v>88182228</v>
          </cell>
          <cell r="J122" t="str">
            <v>105201002</v>
          </cell>
          <cell r="K122">
            <v>210229689000</v>
          </cell>
        </row>
        <row r="123">
          <cell r="A123">
            <v>1052</v>
          </cell>
          <cell r="B123" t="str">
            <v>1052 Bienestar estudiantil para todos</v>
          </cell>
          <cell r="C123" t="str">
            <v>01 ALIMENTACIÓN ESCOLAR</v>
          </cell>
          <cell r="D123">
            <v>3</v>
          </cell>
          <cell r="E123" t="str">
            <v>01003 Realizar la interventoría técnica, financiera, administrativa y jurídica a los contratos y convenios celebrados para la ejecución del programa de alimentación escolar</v>
          </cell>
          <cell r="F123" t="str">
            <v>Personal Contratado Para Apoyar Las Actividades Propias De Los Proyectos De Inversión De La Entidad 03-04-0001</v>
          </cell>
          <cell r="G123" t="str">
            <v>MODERNIZACIÓN DE LA SECRETARIA DE EDUCACIÓN - A.1.4.1</v>
          </cell>
          <cell r="H123" t="str">
            <v>Interventorías</v>
          </cell>
          <cell r="I123">
            <v>1</v>
          </cell>
          <cell r="J123" t="str">
            <v>105201003</v>
          </cell>
          <cell r="K123">
            <v>20750558000</v>
          </cell>
        </row>
        <row r="124">
          <cell r="A124">
            <v>1052</v>
          </cell>
          <cell r="B124" t="str">
            <v>1052 Bienestar estudiantil para todos</v>
          </cell>
          <cell r="C124" t="str">
            <v>01 ALIMENTACIÓN ESCOLAR</v>
          </cell>
          <cell r="D124">
            <v>4</v>
          </cell>
          <cell r="E124" t="str">
            <v>01004 Prestar servicios en la Dirección de Bienestar Estudiantil para el apoyo en los temas relacionados con el programa de alimentación escolar</v>
          </cell>
          <cell r="F124" t="str">
            <v>Personal Contratado Para Apoyar Las Actividades Propias De Los Proyectos De Inversión De La Entidad 03-04-0001</v>
          </cell>
          <cell r="G124" t="str">
            <v>MODERNIZACIÓN DE LA SECRETARIA DE EDUCACIÓN - A.1.4.1</v>
          </cell>
          <cell r="H124" t="str">
            <v>Personas</v>
          </cell>
          <cell r="I124">
            <v>68</v>
          </cell>
          <cell r="J124" t="str">
            <v>105201004</v>
          </cell>
          <cell r="K124">
            <v>4900000000</v>
          </cell>
        </row>
        <row r="125">
          <cell r="A125">
            <v>1052</v>
          </cell>
          <cell r="B125" t="str">
            <v>1052 Bienestar estudiantil para todos</v>
          </cell>
          <cell r="C125" t="str">
            <v>01 ALIMENTACIÓN ESCOLAR</v>
          </cell>
          <cell r="D125">
            <v>5</v>
          </cell>
          <cell r="E125" t="str">
            <v>01005 Llevar a cabo el seguimiento y la evaluación al programa de alimentación escolar.</v>
          </cell>
          <cell r="F125" t="str">
            <v>Personal Contratado Para Apoyar Las Actividades Propias De Los Proyectos De Inversión De La Entidad 03-04-0001</v>
          </cell>
          <cell r="G125" t="str">
            <v>MODERNIZACIÓN DE LA SECRETARIA DE EDUCACIÓN - A.1.4.1</v>
          </cell>
          <cell r="H125" t="str">
            <v>Persona Jurídica</v>
          </cell>
          <cell r="I125">
            <v>3</v>
          </cell>
          <cell r="J125" t="str">
            <v>105201005</v>
          </cell>
          <cell r="K125">
            <v>2587000000</v>
          </cell>
        </row>
        <row r="126">
          <cell r="A126">
            <v>1052</v>
          </cell>
          <cell r="B126" t="str">
            <v>1052 Bienestar estudiantil para todos</v>
          </cell>
          <cell r="C126" t="str">
            <v>01 ALIMENTACIÓN ESCOLAR</v>
          </cell>
          <cell r="D126">
            <v>6</v>
          </cell>
          <cell r="E126" t="str">
            <v>01006 Diseñar, producir e implementar acciones pedagógicas para la generación de hábitos de vida saludable en los estudiantes matriculados en el sistema educativo oficial.</v>
          </cell>
          <cell r="F126" t="str">
            <v>Diseñar Desarrollar E Implementar Acciones Participativas De Los Jóvenes En El Sistema Educativo Oficial 03-01-0282</v>
          </cell>
          <cell r="G126" t="str">
            <v>APLICACIÓN DE PROYECTOS EDUCATIVOS TRANSVERSALES - A.1.7.2</v>
          </cell>
          <cell r="H126" t="str">
            <v>Acciones</v>
          </cell>
          <cell r="I126">
            <v>1</v>
          </cell>
          <cell r="J126" t="str">
            <v>105201006</v>
          </cell>
          <cell r="K126">
            <v>600000000</v>
          </cell>
        </row>
        <row r="127">
          <cell r="A127">
            <v>1052</v>
          </cell>
          <cell r="B127" t="str">
            <v>1052 Bienestar estudiantil para todos</v>
          </cell>
          <cell r="C127" t="str">
            <v>01 ALIMENTACIÓN ESCOLAR</v>
          </cell>
          <cell r="D127">
            <v>7</v>
          </cell>
          <cell r="E127" t="str">
            <v>01007 Diseñar, formular y realizar el estudio de costos de los complementos alimentarios que entrega la Secretaría de Educación del Distrito, en las diferentes modalidades y el asociado a la Interventoría a dicha entrega.</v>
          </cell>
          <cell r="F127" t="str">
            <v>Personal Contratado Para Apoyar Las Actividades Propias De Los Proyectos De Inversión De La Entidad 03-04-0001</v>
          </cell>
          <cell r="G127" t="str">
            <v>MODERNIZACIÓN DE LA SECRETARIA DE EDUCACIÓN - A.1.4.1</v>
          </cell>
          <cell r="H127" t="str">
            <v>Personas</v>
          </cell>
          <cell r="I127">
            <v>17</v>
          </cell>
          <cell r="J127" t="str">
            <v>105201007</v>
          </cell>
          <cell r="K127">
            <v>280000000</v>
          </cell>
        </row>
        <row r="128">
          <cell r="A128">
            <v>1052</v>
          </cell>
          <cell r="B128" t="str">
            <v>1052 Bienestar estudiantil para todos</v>
          </cell>
          <cell r="C128" t="str">
            <v>02 MOVILIDAD ESCOLAR</v>
          </cell>
          <cell r="D128">
            <v>1</v>
          </cell>
          <cell r="E128" t="str">
            <v>02001 Suministrar el transporte a estudiantes beneficiados con el programa de Movilidad Escolar.</v>
          </cell>
          <cell r="F128" t="str">
            <v>Transporte Escolar Para Las Actividades Pedagógicas 02-01-0492</v>
          </cell>
          <cell r="G128" t="str">
            <v>TRANSPORTE ESCOLAR - A.1.2.7</v>
          </cell>
          <cell r="H128" t="str">
            <v>Estudiantes</v>
          </cell>
          <cell r="I128">
            <v>94304</v>
          </cell>
          <cell r="J128" t="str">
            <v>105202001</v>
          </cell>
          <cell r="K128">
            <v>96491399000</v>
          </cell>
        </row>
        <row r="129">
          <cell r="A129">
            <v>1052</v>
          </cell>
          <cell r="B129" t="str">
            <v>1052 Bienestar estudiantil para todos</v>
          </cell>
          <cell r="C129" t="str">
            <v>02 MOVILIDAD ESCOLAR</v>
          </cell>
          <cell r="D129">
            <v>2</v>
          </cell>
          <cell r="E129" t="str">
            <v>02002 Prestar servicios en la Dirección de Bienestar Estudiantil para el apoyo en los temas relacionados con el componente Movilidad Escolar</v>
          </cell>
          <cell r="F129" t="str">
            <v>Personal Contratado Para Apoyar Las Actividades Propias De Los Proyectos De Inversión De La Entidad 03-04-0001</v>
          </cell>
          <cell r="G129" t="str">
            <v>MODERNIZACIÓN DE LA SECRETARIA DE EDUCACIÓN - A.1.4.1</v>
          </cell>
          <cell r="H129" t="str">
            <v>Personas</v>
          </cell>
          <cell r="I129">
            <v>117</v>
          </cell>
          <cell r="J129" t="str">
            <v>105202002</v>
          </cell>
          <cell r="K129">
            <v>4000000000</v>
          </cell>
        </row>
        <row r="130">
          <cell r="A130">
            <v>1052</v>
          </cell>
          <cell r="B130" t="str">
            <v>1052 Bienestar estudiantil para todos</v>
          </cell>
          <cell r="C130" t="str">
            <v>02 MOVILIDAD ESCOLAR</v>
          </cell>
          <cell r="D130">
            <v>3</v>
          </cell>
          <cell r="E130" t="str">
            <v>02003 Supervisión, Interventoría, control y acompañamiento en lo técnico, administrativo jurídico y financiero para la prestación del servicio de Movilidad Escolar a los estudiantes matriculados en el sistema oficial.</v>
          </cell>
          <cell r="F130" t="str">
            <v>Personal Contratado Para Apoyar Las Actividades Propias De Los Proyectos De Inversión De La Entidad 03-04-0001</v>
          </cell>
          <cell r="G130" t="str">
            <v>MODERNIZACIÓN DE LA SECRETARIA DE EDUCACIÓN - A.1.4.1</v>
          </cell>
          <cell r="H130" t="str">
            <v>Interventoria</v>
          </cell>
          <cell r="I130">
            <v>1</v>
          </cell>
          <cell r="J130" t="str">
            <v>105202003</v>
          </cell>
          <cell r="K130">
            <v>5794355000</v>
          </cell>
        </row>
        <row r="131">
          <cell r="A131">
            <v>1052</v>
          </cell>
          <cell r="B131" t="str">
            <v>1052 Bienestar estudiantil para todos</v>
          </cell>
          <cell r="C131" t="str">
            <v>02 MOVILIDAD ESCOLAR</v>
          </cell>
          <cell r="D131">
            <v>4</v>
          </cell>
          <cell r="E131" t="str">
            <v>02004 Proveer, suministrar y entregar los beneficios a estudiantes que cumplan con las condiciones establecidas por la Dirección de Bienestar Estudiantil</v>
          </cell>
          <cell r="F131" t="str">
            <v>Transporte Escolar Para Las Actividades Pedagógicas 02-01-0492</v>
          </cell>
          <cell r="G131" t="str">
            <v>TRANSPORTE ESCOLAR - A.1.2.7</v>
          </cell>
          <cell r="H131" t="str">
            <v>Estudiantes</v>
          </cell>
          <cell r="I131">
            <v>36650</v>
          </cell>
          <cell r="J131" t="str">
            <v>105202004</v>
          </cell>
          <cell r="K131">
            <v>39490827000</v>
          </cell>
        </row>
        <row r="132">
          <cell r="A132">
            <v>1052</v>
          </cell>
          <cell r="B132" t="str">
            <v>1052 Bienestar estudiantil para todos</v>
          </cell>
          <cell r="C132" t="str">
            <v>02 MOVILIDAD ESCOLAR</v>
          </cell>
          <cell r="D132">
            <v>5</v>
          </cell>
          <cell r="E132" t="str">
            <v>02005 Fomentar el uso de medios alternativos de transporte escolar, a través de estrategias administrativas, pedagógicas, promoción y suscripción de convenios, promoviendo una cultura de uso de la bicicleta como medio de transporte. </v>
          </cell>
          <cell r="F132" t="str">
            <v>Transporte Escolar Para Las Actividades Pedagógicas 02-01-0492</v>
          </cell>
          <cell r="G132" t="str">
            <v>TRANSPORTE ESCOLAR - A.1.2.7</v>
          </cell>
          <cell r="H132" t="str">
            <v>Persona Jurídica</v>
          </cell>
          <cell r="I132">
            <v>5998</v>
          </cell>
          <cell r="J132" t="str">
            <v>105202005</v>
          </cell>
          <cell r="K132">
            <v>4394419000</v>
          </cell>
        </row>
        <row r="133">
          <cell r="A133">
            <v>1052</v>
          </cell>
          <cell r="B133" t="str">
            <v>1052 Bienestar estudiantil para todos</v>
          </cell>
          <cell r="C133" t="str">
            <v>03 PROMOCIÓN DEL BIENESTAR</v>
          </cell>
          <cell r="D133">
            <v>1</v>
          </cell>
          <cell r="E133" t="str">
            <v>03001 Amparar al 100% de los estudiantes del Sistema de matrícula oficial en caso de accidentes escolares.</v>
          </cell>
          <cell r="F133" t="str">
            <v>Promoción, Prevención Y Protección En Salud Escolar 03-02-0019</v>
          </cell>
          <cell r="G133" t="str">
            <v>APLICACIÓN DE PROYECTOS EDUCATIVOS TRANSVERSALES - A.1.7.2</v>
          </cell>
          <cell r="H133" t="str">
            <v>Porcentaje</v>
          </cell>
          <cell r="I133">
            <v>100</v>
          </cell>
          <cell r="J133" t="str">
            <v>105203001</v>
          </cell>
          <cell r="K133">
            <v>140000000</v>
          </cell>
        </row>
        <row r="134">
          <cell r="A134">
            <v>1052</v>
          </cell>
          <cell r="B134" t="str">
            <v>1052 Bienestar estudiantil para todos</v>
          </cell>
          <cell r="C134" t="str">
            <v>03 PROMOCIÓN DEL BIENESTAR</v>
          </cell>
          <cell r="D134">
            <v>2</v>
          </cell>
          <cell r="E134" t="str">
            <v>03002 Diseñar, producir, implementar y evaluar estrategias pedagógicas y comunicativas para la implementación de acciones pedagógicas en gestión del riesgo y promoción del bienestar estudiantil en Colegios Oficiales</v>
          </cell>
          <cell r="F134" t="str">
            <v>Promoción, Prevención Y Protección En Salud Escolar 03-02-0019</v>
          </cell>
          <cell r="G134" t="str">
            <v>APLICACIÓN DE PROYECTOS EDUCATIVOS TRANSVERSALES - A.1.7.2</v>
          </cell>
          <cell r="H134" t="str">
            <v>Colegios</v>
          </cell>
          <cell r="I134">
            <v>126</v>
          </cell>
          <cell r="J134" t="str">
            <v>105203002</v>
          </cell>
          <cell r="K134">
            <v>546637000</v>
          </cell>
        </row>
        <row r="135">
          <cell r="A135">
            <v>1052</v>
          </cell>
          <cell r="B135" t="str">
            <v>1052 Bienestar estudiantil para todos</v>
          </cell>
          <cell r="C135" t="str">
            <v>03 PROMOCIÓN DEL BIENESTAR</v>
          </cell>
          <cell r="D135">
            <v>3</v>
          </cell>
          <cell r="E135" t="str">
            <v xml:space="preserve">03003 Realizar los pagos de sentencias, fallos judiciales y de los deducibles que surjan de la afectación a la póliza civil extracontractual, como consecuencia de acciones adelantadas por terceros contra la entidad asociados a los accidentes escolares.
</v>
          </cell>
          <cell r="F135" t="str">
            <v>Promoción, Prevención Y Protección En Salud Escolar 03-02-0019</v>
          </cell>
          <cell r="G135" t="str">
            <v>APLICACIÓN DE PROYECTOS EDUCATIVOS TRANSVERSALES - A.1.7.2</v>
          </cell>
          <cell r="H135" t="str">
            <v>Porcentaje</v>
          </cell>
          <cell r="I135">
            <v>100</v>
          </cell>
          <cell r="J135" t="str">
            <v>105203003</v>
          </cell>
          <cell r="K135">
            <v>860000000</v>
          </cell>
        </row>
        <row r="136">
          <cell r="A136">
            <v>1052</v>
          </cell>
          <cell r="B136" t="str">
            <v>1052 Bienestar estudiantil para todos</v>
          </cell>
          <cell r="C136" t="str">
            <v>03 PROMOCIÓN DEL BIENESTAR</v>
          </cell>
          <cell r="D136">
            <v>4</v>
          </cell>
          <cell r="E136" t="str">
            <v>03004 Prestar servicios en la Dirección de Bienestar  Estudiantil para el apoyo en los temas relacionados con el componente de Promoción del Bienestar</v>
          </cell>
          <cell r="F136" t="str">
            <v>Personal Contratado Para Apoyar Las Actividades Propias De Los Proyectos De Inversión De La Entidad 03-04-0001</v>
          </cell>
          <cell r="G136" t="str">
            <v>MODERNIZACIÓN DE LA SECRETARIA DE EDUCACIÓN - A.1.4.1</v>
          </cell>
          <cell r="H136" t="str">
            <v>Personas</v>
          </cell>
          <cell r="I136">
            <v>55</v>
          </cell>
          <cell r="J136" t="str">
            <v>105203004</v>
          </cell>
          <cell r="K136">
            <v>3745701000</v>
          </cell>
        </row>
        <row r="137">
          <cell r="A137">
            <v>1052</v>
          </cell>
          <cell r="B137" t="str">
            <v>1052 Bienestar estudiantil para todos</v>
          </cell>
          <cell r="C137" t="str">
            <v>03 PROMOCIÓN DEL BIENESTAR</v>
          </cell>
          <cell r="D137">
            <v>5</v>
          </cell>
          <cell r="E137" t="str">
            <v>03005 Amparar con cobertura de ARL, a los estudiantes de la matrícula Oficial del Distrito que realizan práctica laboral como parte de su proceso educativo en el nivel de secundaria y media,en cumplimiento del decreto 055/2015.</v>
          </cell>
          <cell r="F137" t="str">
            <v>Promoción, Prevención Y Protección En Salud Escolar 03-02-0019</v>
          </cell>
          <cell r="G137" t="str">
            <v>APLICACIÓN DE PROYECTOS EDUCATIVOS TRANSVERSALES - A.1.7.2</v>
          </cell>
          <cell r="H137" t="str">
            <v>Porcentaje</v>
          </cell>
          <cell r="I137">
            <v>100</v>
          </cell>
          <cell r="J137" t="str">
            <v>105203005</v>
          </cell>
          <cell r="K137">
            <v>2627256000</v>
          </cell>
        </row>
        <row r="138">
          <cell r="A138">
            <v>1052</v>
          </cell>
          <cell r="B138" t="str">
            <v>1052 Bienestar estudiantil para todos</v>
          </cell>
          <cell r="C138" t="str">
            <v>03 PROMOCIÓN DEL BIENESTAR</v>
          </cell>
          <cell r="D138">
            <v>6</v>
          </cell>
          <cell r="E138" t="str">
            <v xml:space="preserve">03006 Suministrar el apoyo logístico y la interventoría a los eventos del proyecto </v>
          </cell>
          <cell r="F138" t="str">
            <v>Soporte Logístico Para El Desarrollo De Las Actividades Propias De Los Proyectos De Inversión 02-01-0364</v>
          </cell>
          <cell r="G138" t="str">
            <v>APLICACIÓN DE PROYECTOS EDUCATIVOS TRANSVERSALES - A.1.7.2</v>
          </cell>
          <cell r="H138" t="str">
            <v>Eventos</v>
          </cell>
          <cell r="I138">
            <v>35</v>
          </cell>
          <cell r="J138" t="str">
            <v>105203006</v>
          </cell>
          <cell r="K138">
            <v>880000000</v>
          </cell>
        </row>
        <row r="139">
          <cell r="A139">
            <v>1053</v>
          </cell>
          <cell r="B139" t="str">
            <v>1053 Oportunidades de aprendizaje desde el enfoque diferencial</v>
          </cell>
          <cell r="C139" t="str">
            <v>01  Atención Educativa Integral desde el enfoque diferencial</v>
          </cell>
          <cell r="D139">
            <v>1</v>
          </cell>
          <cell r="E139" t="str">
            <v>01001 Desarrollar capacidades locales e institucionales  para la atención integral bajo el enfoque diferencial, de estudiantes con discapacidad</v>
          </cell>
          <cell r="F139" t="str">
            <v>Atención educativa diferencial 03-02-0033</v>
          </cell>
          <cell r="G139" t="str">
            <v>SERVICIO PERSONAL APOYO - A.1.5.1</v>
          </cell>
          <cell r="H139" t="str">
            <v>Colegios</v>
          </cell>
          <cell r="I139">
            <v>361</v>
          </cell>
          <cell r="J139" t="str">
            <v>105301001</v>
          </cell>
          <cell r="K139">
            <v>7438000000</v>
          </cell>
        </row>
        <row r="140">
          <cell r="A140">
            <v>1053</v>
          </cell>
          <cell r="B140" t="str">
            <v>1053 Oportunidades de aprendizaje desde el enfoque diferencial</v>
          </cell>
          <cell r="C140" t="str">
            <v>01  Atención Educativa Integral desde el enfoque diferencial</v>
          </cell>
          <cell r="D140">
            <v>3</v>
          </cell>
          <cell r="E140" t="str">
            <v>01003 Desarrollar capacidades locales e institucionales  para la atención integral bajo el enfoque diferencial, de estudiantes con  talentos y/o capacidades  excepcionales</v>
          </cell>
          <cell r="F140" t="str">
            <v>Atención educativa diferencial 03-02-0033</v>
          </cell>
          <cell r="G140" t="str">
            <v>SERVICIO PERSONAL APOYO - A.1.5.1</v>
          </cell>
          <cell r="H140" t="str">
            <v>Colegios</v>
          </cell>
          <cell r="I140">
            <v>90</v>
          </cell>
          <cell r="J140" t="str">
            <v>105301003</v>
          </cell>
          <cell r="K140">
            <v>562888000</v>
          </cell>
        </row>
        <row r="141">
          <cell r="A141">
            <v>1053</v>
          </cell>
          <cell r="B141" t="str">
            <v>1053 Oportunidades de aprendizaje desde el enfoque diferencial</v>
          </cell>
          <cell r="C141" t="str">
            <v>01  Atención Educativa Integral desde el enfoque diferencial</v>
          </cell>
          <cell r="D141">
            <v>5</v>
          </cell>
          <cell r="E141" t="str">
            <v>01005 Desarrollar las acciones necesarias para garantizar la operación de la Secretaría Técnica Distrital de Discapacidad (STDD)</v>
          </cell>
          <cell r="F141" t="str">
            <v>Atención educativa diferencial 03-02-0033</v>
          </cell>
          <cell r="G141" t="str">
            <v>SERVICIO PERSONAL APOYO - A.1.5.1</v>
          </cell>
          <cell r="H141" t="str">
            <v>Personas</v>
          </cell>
          <cell r="I141">
            <v>6</v>
          </cell>
          <cell r="J141" t="str">
            <v>105301005</v>
          </cell>
          <cell r="K141">
            <v>304663000</v>
          </cell>
        </row>
        <row r="142">
          <cell r="A142">
            <v>1053</v>
          </cell>
          <cell r="B142" t="str">
            <v>1053 Oportunidades de aprendizaje desde el enfoque diferencial</v>
          </cell>
          <cell r="C142" t="str">
            <v>01  Atención Educativa Integral desde el enfoque diferencial</v>
          </cell>
          <cell r="D142">
            <v>8</v>
          </cell>
          <cell r="E142" t="str">
            <v xml:space="preserve">01008 
Desarrollar capacidades locales e institucionales para la atención integral bajo el enfoque diferencial, en la linea de educación intercultural y grupos étnicos 
</v>
          </cell>
          <cell r="F142" t="str">
            <v>Atención educativa diferencial 03-02-0033</v>
          </cell>
          <cell r="G142" t="str">
            <v>SERVICIO PERSONAL APOYO - A.1.5.1</v>
          </cell>
          <cell r="H142" t="str">
            <v>Colegios</v>
          </cell>
          <cell r="I142">
            <v>46</v>
          </cell>
          <cell r="J142" t="str">
            <v>105301008</v>
          </cell>
          <cell r="K142">
            <v>1846146000</v>
          </cell>
        </row>
        <row r="143">
          <cell r="A143">
            <v>1053</v>
          </cell>
          <cell r="B143" t="str">
            <v>1053 Oportunidades de aprendizaje desde el enfoque diferencial</v>
          </cell>
          <cell r="C143" t="str">
            <v>01  Atención Educativa Integral desde el enfoque diferencial</v>
          </cell>
          <cell r="D143">
            <v>10</v>
          </cell>
          <cell r="E143" t="str">
            <v>01010 Desarrollar capacidades locales e institucionales  para la atención integral bajo el enfoque diferencial, de estudiantes según su condición social y orientación sexual</v>
          </cell>
          <cell r="F143" t="str">
            <v>Atención educativa diferencial 03-02-0033</v>
          </cell>
          <cell r="G143" t="str">
            <v>SERVICIO PERSONAL APOYO - A.1.5.1</v>
          </cell>
          <cell r="H143" t="str">
            <v>Colegios</v>
          </cell>
          <cell r="I143">
            <v>80</v>
          </cell>
          <cell r="J143" t="str">
            <v>105301010</v>
          </cell>
          <cell r="K143">
            <v>302082000</v>
          </cell>
        </row>
        <row r="144">
          <cell r="A144">
            <v>1053</v>
          </cell>
          <cell r="B144" t="str">
            <v>1053 Oportunidades de aprendizaje desde el enfoque diferencial</v>
          </cell>
          <cell r="C144" t="str">
            <v>01  Atención Educativa Integral desde el enfoque diferencial</v>
          </cell>
          <cell r="D144">
            <v>12</v>
          </cell>
          <cell r="E144" t="str">
            <v>01012 Desarrollar capacidades locales e institucionales  para la atención integral bajo el enfoque diferencial de cuidado y autocuidado</v>
          </cell>
          <cell r="F144" t="str">
            <v>Atención educativa diferencial 03-02-0033</v>
          </cell>
          <cell r="G144" t="str">
            <v>SERVICIO PERSONAL APOYO - A.1.5.1</v>
          </cell>
          <cell r="H144" t="str">
            <v>Colegios</v>
          </cell>
          <cell r="I144">
            <v>70</v>
          </cell>
          <cell r="J144" t="str">
            <v>105301012</v>
          </cell>
          <cell r="K144">
            <v>1487065000</v>
          </cell>
        </row>
        <row r="145">
          <cell r="A145">
            <v>1053</v>
          </cell>
          <cell r="B145" t="str">
            <v>1053 Oportunidades de aprendizaje desde el enfoque diferencial</v>
          </cell>
          <cell r="C145" t="str">
            <v>01  Atención Educativa Integral desde el enfoque diferencial</v>
          </cell>
          <cell r="D145">
            <v>15</v>
          </cell>
          <cell r="E145" t="str">
            <v>01015 Desarrollar capacidades locales e institucionales  para la atención integral bajo el enfoque diferencial, de estudiantes  víctimas del conflicto armado</v>
          </cell>
          <cell r="F145" t="str">
            <v>Atención a Víctimas 03- 02-0032</v>
          </cell>
          <cell r="G145" t="str">
            <v>APLICACIÓN DE PROYECTOS EDUCATIVOS TRANSVERSALES - A.1.7.2</v>
          </cell>
          <cell r="H145" t="str">
            <v>Colegios</v>
          </cell>
          <cell r="I145">
            <v>40</v>
          </cell>
          <cell r="J145" t="str">
            <v>105301015</v>
          </cell>
          <cell r="K145">
            <v>914843000</v>
          </cell>
        </row>
        <row r="146">
          <cell r="A146">
            <v>1053</v>
          </cell>
          <cell r="B146" t="str">
            <v>1053 Oportunidades de aprendizaje desde el enfoque diferencial</v>
          </cell>
          <cell r="C146" t="str">
            <v>01  Atención Educativa Integral desde el enfoque diferencial</v>
          </cell>
          <cell r="D146">
            <v>17</v>
          </cell>
          <cell r="E146" t="str">
            <v>01017 Prestar apoyo profesional y/o técnico a la gestión de la Dirección de Inclusión e Integración de Poblaciones  para   el cumplimiento de las politicas públicas poblacionales</v>
          </cell>
          <cell r="F146" t="str">
            <v>Atención educativa diferencial 03-02-0033</v>
          </cell>
          <cell r="G146" t="str">
            <v>SERVICIO PERSONAL APOYO - A.1.5.1</v>
          </cell>
          <cell r="H146" t="str">
            <v>Personas</v>
          </cell>
          <cell r="I146">
            <v>11</v>
          </cell>
          <cell r="J146" t="str">
            <v>105301017</v>
          </cell>
          <cell r="K146">
            <v>526015000</v>
          </cell>
        </row>
        <row r="147">
          <cell r="A147">
            <v>1053</v>
          </cell>
          <cell r="B147" t="str">
            <v>1053 Oportunidades de aprendizaje desde el enfoque diferencial</v>
          </cell>
          <cell r="C147" t="str">
            <v>01  Atención Educativa Integral desde el enfoque diferencial</v>
          </cell>
          <cell r="D147">
            <v>18</v>
          </cell>
          <cell r="E147" t="str">
            <v>01018 Desarrollar capacidades locales e institucionales  para la atención integral bajo el enfoque diferencial, de estudiantes con trastornos de aprendizaje</v>
          </cell>
          <cell r="F147" t="str">
            <v>Atención educativa diferencial 03-02-0033</v>
          </cell>
          <cell r="G147" t="str">
            <v>SERVICIO PERSONAL APOYO - A.1.5.1</v>
          </cell>
          <cell r="H147" t="str">
            <v>Colegios</v>
          </cell>
          <cell r="I147">
            <v>40</v>
          </cell>
          <cell r="J147" t="str">
            <v>105301018</v>
          </cell>
          <cell r="K147">
            <v>415656000</v>
          </cell>
        </row>
        <row r="148">
          <cell r="A148">
            <v>1053</v>
          </cell>
          <cell r="B148" t="str">
            <v>1053 Oportunidades de aprendizaje desde el enfoque diferencial</v>
          </cell>
          <cell r="C148" t="str">
            <v>01  Atención Educativa Integral desde el enfoque diferencial</v>
          </cell>
          <cell r="D148">
            <v>20</v>
          </cell>
          <cell r="E148" t="str">
            <v xml:space="preserve">01020 Desarrollar capacidades locales e institucionales  para la atención integral bajo el enfoque diferencial, de estudiantes en riesgo de trabajo infantil </v>
          </cell>
          <cell r="F148" t="str">
            <v>Atención educativa diferencial 03-02-0033</v>
          </cell>
          <cell r="G148" t="str">
            <v>SERVICIO PERSONAL APOYO - A.1.5.1</v>
          </cell>
          <cell r="H148" t="str">
            <v>Colegios</v>
          </cell>
          <cell r="I148">
            <v>70</v>
          </cell>
          <cell r="J148" t="str">
            <v>105301020</v>
          </cell>
          <cell r="K148">
            <v>748631000</v>
          </cell>
        </row>
        <row r="149">
          <cell r="A149">
            <v>1053</v>
          </cell>
          <cell r="B149" t="str">
            <v>1053 Oportunidades de aprendizaje desde el enfoque diferencial</v>
          </cell>
          <cell r="C149" t="str">
            <v>01  Atención Educativa Integral desde el enfoque diferencial</v>
          </cell>
          <cell r="D149">
            <v>21</v>
          </cell>
          <cell r="E149" t="str">
            <v>01021 Desarrollar capacidades locales e institucionales  para la atención integral bajo el enfoque diferencial, de estudiantes en riesgo de trata de personas</v>
          </cell>
          <cell r="F149" t="str">
            <v>Atención educativa diferencial 03-02-0033</v>
          </cell>
          <cell r="G149" t="str">
            <v>SERVICIO PERSONAL APOYO - A.1.5.1</v>
          </cell>
          <cell r="H149" t="str">
            <v>Colegios</v>
          </cell>
          <cell r="I149">
            <v>10</v>
          </cell>
          <cell r="J149" t="str">
            <v>105301021</v>
          </cell>
          <cell r="K149">
            <v>114309000</v>
          </cell>
        </row>
        <row r="150">
          <cell r="A150">
            <v>1053</v>
          </cell>
          <cell r="B150" t="str">
            <v>1053 Oportunidades de aprendizaje desde el enfoque diferencial</v>
          </cell>
          <cell r="C150" t="str">
            <v>02 Modelos Educativos Flexibles</v>
          </cell>
          <cell r="D150">
            <v>1</v>
          </cell>
          <cell r="E150" t="str">
            <v>02001 Desarrollar capacidades locales e institucionales  para la atención integral bajo el enfoque diferencial, de estudiantes  hospitalizados e incapacitados</v>
          </cell>
          <cell r="F150" t="str">
            <v>Atención educativa diferencial 03-02-0033</v>
          </cell>
          <cell r="G150" t="str">
            <v>SERVICIO PERSONAL APOYO - A.1.5.1</v>
          </cell>
          <cell r="H150" t="str">
            <v>Aulas Hospitalarias</v>
          </cell>
          <cell r="I150">
            <v>28</v>
          </cell>
          <cell r="J150" t="str">
            <v>105302001</v>
          </cell>
          <cell r="K150">
            <v>107840000</v>
          </cell>
        </row>
        <row r="151">
          <cell r="A151">
            <v>1053</v>
          </cell>
          <cell r="B151" t="str">
            <v>1053 Oportunidades de aprendizaje desde el enfoque diferencial</v>
          </cell>
          <cell r="C151" t="str">
            <v>02 Modelos Educativos Flexibles</v>
          </cell>
          <cell r="D151">
            <v>3</v>
          </cell>
          <cell r="E151" t="str">
            <v xml:space="preserve">02003 Desarrollar capacidades locales e institucionales  para la atención integral bajo el enfoque diferencial, para la educación de jóvenes y adultos </v>
          </cell>
          <cell r="F151" t="str">
            <v>Atención educativa diferencial 03-02-0033</v>
          </cell>
          <cell r="G151" t="str">
            <v>SERVICIO PERSONAL APOYO - A.1.5.1</v>
          </cell>
          <cell r="H151" t="str">
            <v>Colegios</v>
          </cell>
          <cell r="I151">
            <v>59</v>
          </cell>
          <cell r="J151" t="str">
            <v>105302003</v>
          </cell>
          <cell r="K151">
            <v>188344000</v>
          </cell>
        </row>
        <row r="152">
          <cell r="A152">
            <v>1053</v>
          </cell>
          <cell r="B152" t="str">
            <v>1053 Oportunidades de aprendizaje desde el enfoque diferencial</v>
          </cell>
          <cell r="C152" t="str">
            <v>02 Modelos Educativos Flexibles</v>
          </cell>
          <cell r="D152">
            <v>5</v>
          </cell>
          <cell r="E152" t="str">
            <v>02005 Desarrollar capacidades locales e institucionales  para la atención integral bajo el enfoque diferencial, de estudiantes  en extraedad</v>
          </cell>
          <cell r="F152" t="str">
            <v>Atención educativa diferencial 03-02-0033</v>
          </cell>
          <cell r="G152" t="str">
            <v>SERVICIO PERSONAL APOYO - A.1.5.1</v>
          </cell>
          <cell r="H152" t="str">
            <v>Colegios</v>
          </cell>
          <cell r="I152">
            <v>75</v>
          </cell>
          <cell r="J152" t="str">
            <v>105302005</v>
          </cell>
          <cell r="K152">
            <v>272347000</v>
          </cell>
        </row>
        <row r="153">
          <cell r="A153">
            <v>1053</v>
          </cell>
          <cell r="B153" t="str">
            <v>1053 Oportunidades de aprendizaje desde el enfoque diferencial</v>
          </cell>
          <cell r="C153" t="str">
            <v>02 Modelos Educativos Flexibles</v>
          </cell>
          <cell r="D153">
            <v>7</v>
          </cell>
          <cell r="E153" t="str">
            <v>02007 Desarrollar capacidades locales e institucionales  para la atención integral bajo el enfoque diferencial, de estudiantes en conflicto con la  ley penal</v>
          </cell>
          <cell r="F153" t="str">
            <v>Atención educativa diferencial 03-02-0033</v>
          </cell>
          <cell r="G153" t="str">
            <v>SERVICIO PERSONAL APOYO - A.1.5.1</v>
          </cell>
          <cell r="H153" t="str">
            <v>Colegios</v>
          </cell>
          <cell r="I153">
            <v>75</v>
          </cell>
          <cell r="J153" t="str">
            <v>105302007</v>
          </cell>
          <cell r="K153">
            <v>105766000</v>
          </cell>
        </row>
        <row r="154">
          <cell r="A154">
            <v>1055</v>
          </cell>
          <cell r="B154" t="str">
            <v>1055 Modernización de la gestión institucional</v>
          </cell>
          <cell r="C154" t="str">
            <v>01 Modernización de los Procesos</v>
          </cell>
          <cell r="D154">
            <v>1</v>
          </cell>
          <cell r="E154" t="str">
            <v>01001 Apoyo profesional para dirigir y coordinar las acciones a desarrollar en el proyecto de inversión "Modernización de la gestión institucional".</v>
          </cell>
          <cell r="F154" t="str">
            <v>Personal Contratado Para Apoyar Las Actividades Propias De Los Proyectos De Inversión De La Entidad 03-04-0001</v>
          </cell>
          <cell r="G154" t="str">
            <v>MODERNIZACIÓN DE LA SECRETARIA DE EDUCACIÓN - A.1.4.1</v>
          </cell>
          <cell r="H154" t="str">
            <v>Personas</v>
          </cell>
          <cell r="I154">
            <v>1</v>
          </cell>
          <cell r="J154" t="str">
            <v>105501001</v>
          </cell>
          <cell r="K154">
            <v>139942000</v>
          </cell>
        </row>
        <row r="155">
          <cell r="A155">
            <v>1055</v>
          </cell>
          <cell r="B155" t="str">
            <v>1055 Modernización de la gestión institucional</v>
          </cell>
          <cell r="C155" t="str">
            <v>01 Modernización de los Procesos</v>
          </cell>
          <cell r="D155">
            <v>2</v>
          </cell>
          <cell r="E155" t="str">
            <v>01002 Contar con el personal requerido para impulsar y promover el fortalecimiento de la transparencia en la SED</v>
          </cell>
          <cell r="F155" t="str">
            <v>Personal Contratado Para Apoyar Las Actividades Propias De Los Proyectos De Inversión De La Entidad 03-04-0001</v>
          </cell>
          <cell r="G155" t="str">
            <v>MODERNIZACIÓN DE LA SECRETARIA DE EDUCACIÓN - A.1.4.1</v>
          </cell>
          <cell r="H155" t="str">
            <v>Personas</v>
          </cell>
          <cell r="I155">
            <v>1</v>
          </cell>
          <cell r="J155" t="str">
            <v>105501002</v>
          </cell>
          <cell r="K155">
            <v>41005000</v>
          </cell>
        </row>
        <row r="156">
          <cell r="A156">
            <v>1055</v>
          </cell>
          <cell r="B156" t="str">
            <v>1055 Modernización de la gestión institucional</v>
          </cell>
          <cell r="C156" t="str">
            <v>01 Modernización de los Procesos</v>
          </cell>
          <cell r="D156">
            <v>3</v>
          </cell>
          <cell r="E156" t="str">
            <v>01003 Apoyo profesional y técnico para el desarrollo de las acciones tendientes a mejorar los procesos internos de la SED tales como: Sistema Integrado de Gestión, POA , PIGA, Gestión Documental y Archivo.</v>
          </cell>
          <cell r="F156" t="str">
            <v>Personal Contratado Para Apoyar Las Actividades Propias De Los Proyectos De Inversión De La Entidad 03-04-0001</v>
          </cell>
          <cell r="G156" t="str">
            <v>MODERNIZACIÓN DE LA SECRETARIA DE EDUCACIÓN - A.1.4.1</v>
          </cell>
          <cell r="H156" t="str">
            <v>Personas</v>
          </cell>
          <cell r="I156">
            <v>11</v>
          </cell>
          <cell r="J156" t="str">
            <v>105501003</v>
          </cell>
          <cell r="K156">
            <v>710338000</v>
          </cell>
        </row>
        <row r="157">
          <cell r="A157">
            <v>1055</v>
          </cell>
          <cell r="B157" t="str">
            <v>1055 Modernización de la gestión institucional</v>
          </cell>
          <cell r="C157" t="str">
            <v>01 Modernización de los Procesos</v>
          </cell>
          <cell r="D157">
            <v>4</v>
          </cell>
          <cell r="E157" t="str">
            <v>01004 Actualización de procesos del nivel central, local e institucional.</v>
          </cell>
          <cell r="F157" t="str">
            <v>Apoyo Logístico Para El Desarrollo De Las Actividades Propias De Los Proyectos De Inversiónen General 03-01-0354</v>
          </cell>
          <cell r="G157" t="str">
            <v>APLICACIÓN DE PROYECTOS EDUCATIVOS TRANSVERSALES - A.1.7.2</v>
          </cell>
          <cell r="H157" t="str">
            <v>Consultoría</v>
          </cell>
          <cell r="I157">
            <v>1</v>
          </cell>
          <cell r="J157" t="str">
            <v>105501004</v>
          </cell>
          <cell r="K157">
            <v>260974000</v>
          </cell>
        </row>
        <row r="158">
          <cell r="A158">
            <v>1055</v>
          </cell>
          <cell r="B158" t="str">
            <v>1055 Modernización de la gestión institucional</v>
          </cell>
          <cell r="C158" t="str">
            <v>01 Modernización de los Procesos</v>
          </cell>
          <cell r="D158">
            <v>5</v>
          </cell>
          <cell r="E158" t="str">
            <v>01005 Garantizar los procesos de mejoramiento de la gestión documental y archivo en la SED.</v>
          </cell>
          <cell r="F158" t="str">
            <v>Apoyo Logístico Para El Desarrollo De Las Actividades Propias De Los Proyectos De Inversiónen General 03-01-0354</v>
          </cell>
          <cell r="G158" t="str">
            <v>APLICACIÓN DE PROYECTOS EDUCATIVOS TRANSVERSALES - A.1.7.2</v>
          </cell>
          <cell r="H158" t="str">
            <v>Intervenciones</v>
          </cell>
          <cell r="I158">
            <v>7</v>
          </cell>
          <cell r="J158" t="str">
            <v>105501005</v>
          </cell>
          <cell r="K158">
            <v>1498741000</v>
          </cell>
        </row>
        <row r="159">
          <cell r="A159">
            <v>1055</v>
          </cell>
          <cell r="B159" t="str">
            <v>1055 Modernización de la gestión institucional</v>
          </cell>
          <cell r="C159" t="str">
            <v>02 Comunicación Organizacional</v>
          </cell>
          <cell r="D159">
            <v>7</v>
          </cell>
          <cell r="E159" t="str">
            <v>02007 Desarrollar y aplicar métodos para medir el impacto de la comunicación y los proyectos prioritarios de la SED.</v>
          </cell>
          <cell r="F159" t="str">
            <v>Desarrollo Del Plan General De Medios De Divulgación Y Comunicación 03-01-0327</v>
          </cell>
          <cell r="G159" t="str">
            <v>APLICACIÓN DE PROYECTOS EDUCATIVOS TRANSVERSALES - A.1.7.2</v>
          </cell>
          <cell r="H159" t="str">
            <v>Consultoría</v>
          </cell>
          <cell r="I159">
            <v>1</v>
          </cell>
          <cell r="J159" t="str">
            <v>105502007</v>
          </cell>
          <cell r="K159">
            <v>120000000</v>
          </cell>
        </row>
        <row r="160">
          <cell r="A160">
            <v>1055</v>
          </cell>
          <cell r="B160" t="str">
            <v>1055 Modernización de la gestión institucional</v>
          </cell>
          <cell r="C160" t="str">
            <v>02 Comunicación Organizacional</v>
          </cell>
          <cell r="D160">
            <v>8</v>
          </cell>
          <cell r="E160" t="str">
            <v>02008 Fortalecimiento de la cultura organizacional de la SED.</v>
          </cell>
          <cell r="F160" t="str">
            <v>Apoyo Logístico Para El Desarrollo De Las Actividades Propias De Los Proyectos De Inversiónen General 03-01-0354</v>
          </cell>
          <cell r="G160" t="str">
            <v>APLICACIÓN DE PROYECTOS EDUCATIVOS TRANSVERSALES - A.1.7.2</v>
          </cell>
          <cell r="H160" t="str">
            <v>Estrategia</v>
          </cell>
          <cell r="I160">
            <v>1</v>
          </cell>
          <cell r="J160" t="str">
            <v>105502008</v>
          </cell>
          <cell r="K160">
            <v>300000000</v>
          </cell>
        </row>
        <row r="161">
          <cell r="A161">
            <v>1055</v>
          </cell>
          <cell r="B161" t="str">
            <v>1055 Modernización de la gestión institucional</v>
          </cell>
          <cell r="C161" t="str">
            <v>03 Gestión de Servicio a la Ciudadania</v>
          </cell>
          <cell r="D161">
            <v>11</v>
          </cell>
          <cell r="E161" t="str">
            <v>03011 Apoyo profesional, técnico y asistencial para el mejoramiento de la gestión del Servicio al Ciudadano</v>
          </cell>
          <cell r="F161" t="str">
            <v>Personal Contratado Para Apoyar Las Actividades Propias De Los Proyectos De Inversión De La Entidad 03-04-0001</v>
          </cell>
          <cell r="G161" t="str">
            <v>MODERNIZACIÓN DE LA SECRETARIA DE EDUCACIÓN - A.1.4.1</v>
          </cell>
          <cell r="H161" t="str">
            <v>Personas</v>
          </cell>
          <cell r="I161">
            <v>12</v>
          </cell>
          <cell r="J161" t="str">
            <v>105503011</v>
          </cell>
          <cell r="K161">
            <v>668000000</v>
          </cell>
        </row>
        <row r="162">
          <cell r="A162">
            <v>1055</v>
          </cell>
          <cell r="B162" t="str">
            <v>1055 Modernización de la gestión institucional</v>
          </cell>
          <cell r="C162" t="str">
            <v>03 Gestión de Servicio a la Ciudadania</v>
          </cell>
          <cell r="D162">
            <v>12</v>
          </cell>
          <cell r="E162" t="str">
            <v>03012 Fortalecer la calidad de la experiencia de servicio a la ciudadanía en todos los canales de atención de la Secretaria de Educación del Distrito.</v>
          </cell>
          <cell r="F162" t="str">
            <v>Apoyo Logístico Para El Desarrollo De Las Actividades Propias De Los Proyectos De Inversiónen General 03-01-0354</v>
          </cell>
          <cell r="G162" t="str">
            <v>APLICACIÓN DE PROYECTOS EDUCATIVOS TRANSVERSALES - A.1.7.2</v>
          </cell>
          <cell r="H162" t="str">
            <v>Intervenciones</v>
          </cell>
          <cell r="I162">
            <v>3</v>
          </cell>
          <cell r="J162" t="str">
            <v>105503012</v>
          </cell>
          <cell r="K162">
            <v>1832000000</v>
          </cell>
        </row>
        <row r="163">
          <cell r="A163">
            <v>1056</v>
          </cell>
          <cell r="B163" t="str">
            <v>1056 Mejoramiento de la calidad educativa a través de la jornada única y el uso del tiempo escolar</v>
          </cell>
          <cell r="C163" t="str">
            <v>01 JORNADA UNICA</v>
          </cell>
          <cell r="D163">
            <v>1</v>
          </cell>
          <cell r="E163" t="str">
            <v>01001 Conformar un equipo profesional y técnico que coordina, orienta y apoya el desarrollo de la ampliación del tiempo escolar - Jornada Única</v>
          </cell>
          <cell r="F163" t="str">
            <v>Personal Contratado Para Apoyar Las Actividades Propias De Los Proyectos De Inversión De La Entidad 03-04-0001</v>
          </cell>
          <cell r="G163" t="str">
            <v>MODERNIZACIÓN DE LA SECRETARIA DE EDUCACIÓN - A.1.4.1</v>
          </cell>
          <cell r="H163" t="str">
            <v>Personas</v>
          </cell>
          <cell r="I163">
            <v>25</v>
          </cell>
          <cell r="J163" t="str">
            <v>105601001</v>
          </cell>
          <cell r="K163">
            <v>1595000000</v>
          </cell>
        </row>
        <row r="164">
          <cell r="A164">
            <v>1056</v>
          </cell>
          <cell r="B164" t="str">
            <v>1056 Mejoramiento de la calidad educativa a través de la jornada única y el uso del tiempo escolar</v>
          </cell>
          <cell r="C164" t="str">
            <v>01 JORNADA UNICA</v>
          </cell>
          <cell r="D164">
            <v>2</v>
          </cell>
          <cell r="E164" t="str">
            <v>01002 Garantizar los escenarios, organizaciones, personas externas u otro tipo de recursos que se requieran para implementar la Jornada Única en ambientes de aprendizajes seguros en una ciudad Educadora</v>
          </cell>
          <cell r="F164" t="str">
            <v>Acompañar A Colegios En La Formulación Y Ejecución De Planes Institucionales 03-01-0204</v>
          </cell>
          <cell r="G164" t="str">
            <v>APLICACIÓN DE PROYECTOS EDUCATIVOS TRANSVERSALES - A.1.7.2</v>
          </cell>
          <cell r="H164" t="str">
            <v>Estudiantes</v>
          </cell>
          <cell r="I164">
            <v>157742</v>
          </cell>
          <cell r="J164" t="str">
            <v>105601002</v>
          </cell>
          <cell r="K164">
            <v>18036700000</v>
          </cell>
        </row>
        <row r="165">
          <cell r="A165">
            <v>1056</v>
          </cell>
          <cell r="B165" t="str">
            <v>1056 Mejoramiento de la calidad educativa a través de la jornada única y el uso del tiempo escolar</v>
          </cell>
          <cell r="C165" t="str">
            <v>02 USO DEL TIEMPO ESCOLAR</v>
          </cell>
          <cell r="D165">
            <v>1</v>
          </cell>
          <cell r="E165" t="str">
            <v>02001 Garantizar los escenarios, organizaciones, personas externas u otro tipo de recursos que se requieran para implementar el Uso del Tiempo Escolar en ambientes de aprendizajes seguros en una ciudad Educadora</v>
          </cell>
          <cell r="F165" t="str">
            <v>Acompañar A Colegios En La Formulación Y Ejecución De Planes Institucionales 03-01-0204</v>
          </cell>
          <cell r="G165" t="str">
            <v>APLICACIÓN DE PROYECTOS EDUCATIVOS TRANSVERSALES - A.1.7.2</v>
          </cell>
          <cell r="H165" t="str">
            <v>Estudiantes</v>
          </cell>
          <cell r="I165">
            <v>252387</v>
          </cell>
          <cell r="J165" t="str">
            <v>105602001</v>
          </cell>
          <cell r="K165">
            <v>14636300000</v>
          </cell>
        </row>
        <row r="166">
          <cell r="A166">
            <v>1056</v>
          </cell>
          <cell r="B166" t="str">
            <v>1056 Mejoramiento de la calidad educativa a través de la jornada única y el uso del tiempo escolar</v>
          </cell>
          <cell r="C166" t="str">
            <v>02 USO DEL TIEMPO ESCOLAR</v>
          </cell>
          <cell r="D166">
            <v>2</v>
          </cell>
          <cell r="E166" t="str">
            <v>02002 Conformar un equipo profesional y técnico que coordina, orienta y apoya el desarrollo de la ampliación del tiempo escolar - Uso del tiempo escolar</v>
          </cell>
          <cell r="F166" t="str">
            <v>Personal Contratado Para Apoyar Las Actividades Propias De Los Proyectos De Inversión De La Entidad 03-04-0001</v>
          </cell>
          <cell r="G166" t="str">
            <v>MODERNIZACIÓN DE LA SECRETARIA DE EDUCACIÓN - A.1.4.1</v>
          </cell>
          <cell r="H166" t="str">
            <v>personas</v>
          </cell>
          <cell r="I166">
            <v>25</v>
          </cell>
          <cell r="J166" t="str">
            <v>105602002</v>
          </cell>
          <cell r="K166">
            <v>1595000000</v>
          </cell>
        </row>
        <row r="167">
          <cell r="A167">
            <v>1057</v>
          </cell>
          <cell r="B167" t="str">
            <v>1057 Competencias para el ciudadano de hoy</v>
          </cell>
          <cell r="C167" t="str">
            <v>01 Uso y apropiación de Tecnologías de la Información y las comunicaciones (TIC) y de los medios educativos</v>
          </cell>
          <cell r="D167">
            <v>1</v>
          </cell>
          <cell r="E167" t="str">
            <v>01001 Fortalecer y acompañar a los colegios en la implementación de estrategias que aporten al mejoramiento de los ambientes de aprendizaje y del conocimiento, promiviendo  el desarrollo de las capacidades en el uso inteligente de las TIC.</v>
          </cell>
          <cell r="F167" t="str">
            <v>Incentivar El Desarrollo Y Uso De La Tecnología, La Información Y La Comunicación A Través De Experiencias Pedagógicas 03-01-0218</v>
          </cell>
          <cell r="G167" t="str">
            <v>APLICACIÓN DE PROYECTOS EDUCATIVOS TRANSVERSALES - A.1.7.2</v>
          </cell>
          <cell r="H167" t="str">
            <v>colegios</v>
          </cell>
          <cell r="I167">
            <v>150</v>
          </cell>
          <cell r="J167" t="str">
            <v>105701001</v>
          </cell>
          <cell r="K167">
            <v>2550000000</v>
          </cell>
        </row>
        <row r="168">
          <cell r="A168">
            <v>1057</v>
          </cell>
          <cell r="B168" t="str">
            <v>1057 Competencias para el ciudadano de hoy</v>
          </cell>
          <cell r="C168" t="str">
            <v>01 Uso y apropiación de Tecnologías de la Información y las comunicaciones (TIC) y de los medios educativos</v>
          </cell>
          <cell r="D168">
            <v>2</v>
          </cell>
          <cell r="E168" t="str">
            <v>01002 Conformar un equipo profesional y técnico para el seguimiento y desarrollo de los programas y procesos del proyecto de inversión competencias para el ciudadano de hoy.</v>
          </cell>
          <cell r="F168" t="str">
            <v>Personal Contratado Para Apoyar Las Actividades Propias De Los Proyectos De Inversión De La Entidad 03-04-0001</v>
          </cell>
          <cell r="G168" t="str">
            <v>MODERNIZACIÓN DE LA SECRETARIA DE EDUCACIÓN - A.1.4.1</v>
          </cell>
          <cell r="H168" t="str">
            <v>Personas</v>
          </cell>
          <cell r="I168">
            <v>9</v>
          </cell>
          <cell r="J168" t="str">
            <v>105701002</v>
          </cell>
          <cell r="K168">
            <v>473572000</v>
          </cell>
        </row>
        <row r="169">
          <cell r="A169">
            <v>1057</v>
          </cell>
          <cell r="B169" t="str">
            <v>1057 Competencias para el ciudadano de hoy</v>
          </cell>
          <cell r="C169" t="str">
            <v>02 Lectoescritura y Fortalecimiento de Bibliotecas Escolares</v>
          </cell>
          <cell r="D169">
            <v>1</v>
          </cell>
          <cell r="E169" t="str">
            <v>02001 Implementar el plan distrital de lectura y escritura,  generando acciones que permitan mejorar los procesos de lectoescritura a través del aprovechamiento y fortalecimiento de las bibliotecas escolares y de ambientes de aprendizaje e investigación.</v>
          </cell>
          <cell r="F169" t="str">
            <v>Acompañar A Colegios En La Formulación Y Ejecución De Planes Institucionales 03-01-0204</v>
          </cell>
          <cell r="G169" t="str">
            <v>APLICACIÓN DE PROYECTOS EDUCATIVOS TRANSVERSALES - A.1.7.2</v>
          </cell>
          <cell r="H169" t="str">
            <v>colegios</v>
          </cell>
          <cell r="I169">
            <v>200</v>
          </cell>
          <cell r="J169" t="str">
            <v>105702001</v>
          </cell>
          <cell r="K169">
            <v>330000000</v>
          </cell>
        </row>
        <row r="170">
          <cell r="A170">
            <v>1057</v>
          </cell>
          <cell r="B170" t="str">
            <v>1057 Competencias para el ciudadano de hoy</v>
          </cell>
          <cell r="C170" t="str">
            <v>02 Lectoescritura y Fortalecimiento de Bibliotecas Escolares</v>
          </cell>
          <cell r="D170">
            <v>2</v>
          </cell>
          <cell r="E170" t="str">
            <v>02002 Conformar un equipo profesional y técnico para el seguimiento y desarrollo de los programas y procesos del proyecto de inversión competencias para el ciudadano de hoy - Lectoescritura y Fortalecimiento de Bibliotecas</v>
          </cell>
          <cell r="F170" t="str">
            <v>Personal Contratado Para Apoyar Las Actividades Propias De Los Proyectos De Inversión De La Entidad 03-04-0001</v>
          </cell>
          <cell r="G170" t="str">
            <v>MODERNIZACIÓN DE LA SECRETARIA DE EDUCACIÓN - A.1.4.1</v>
          </cell>
          <cell r="H170" t="str">
            <v>Personas</v>
          </cell>
          <cell r="I170">
            <v>51</v>
          </cell>
          <cell r="J170" t="str">
            <v>105702002</v>
          </cell>
          <cell r="K170">
            <v>2043897000</v>
          </cell>
        </row>
        <row r="171">
          <cell r="A171">
            <v>1057</v>
          </cell>
          <cell r="B171" t="str">
            <v>1057 Competencias para el ciudadano de hoy</v>
          </cell>
          <cell r="C171" t="str">
            <v>02 Lectoescritura y Fortalecimiento de Bibliotecas Escolares</v>
          </cell>
          <cell r="D171">
            <v>3</v>
          </cell>
          <cell r="E171" t="str">
            <v>02003 Garantizar la financiación, apoyo logístico para la participación de la IED en actividades culturales y académicas de Lectoescritura y Fortalecimiento de Bibliotecas Escolares.</v>
          </cell>
          <cell r="F171" t="str">
            <v>Apoyo Logístico Para El Desarrollo De Las Actividades Propias De Los Proyectos De Inversiónen General 03-01-0354</v>
          </cell>
          <cell r="G171" t="str">
            <v>APLICACIÓN DE PROYECTOS EDUCATIVOS TRANSVERSALES - A.1.7.2</v>
          </cell>
          <cell r="H171" t="str">
            <v>colegios</v>
          </cell>
          <cell r="I171">
            <v>363</v>
          </cell>
          <cell r="J171" t="str">
            <v>105702003</v>
          </cell>
          <cell r="K171">
            <v>1000000000</v>
          </cell>
        </row>
        <row r="172">
          <cell r="A172">
            <v>1057</v>
          </cell>
          <cell r="B172" t="str">
            <v>1057 Competencias para el ciudadano de hoy</v>
          </cell>
          <cell r="C172" t="str">
            <v>03 Fortalecimiento de Inglés como Segunda Lengua</v>
          </cell>
          <cell r="D172">
            <v>1</v>
          </cell>
          <cell r="E172" t="str">
            <v xml:space="preserve">03001 Acompañar y apoyar el fortalecimiento de los programas de aprendizaje del inglés como una segunda lengua mediante la articulación de planes de estudio, uso de medios educativos y ambientes de aprendizaje. </v>
          </cell>
          <cell r="F172" t="str">
            <v>Acompañar A Colegios En La Formulación Y Ejecución De Planes Institucionales 03-01-0204</v>
          </cell>
          <cell r="G172" t="str">
            <v>APLICACIÓN DE PROYECTOS EDUCATIVOS TRANSVERSALES - A.1.7.2</v>
          </cell>
          <cell r="H172" t="str">
            <v>colegios</v>
          </cell>
          <cell r="I172">
            <v>55</v>
          </cell>
          <cell r="J172" t="str">
            <v>105703001</v>
          </cell>
          <cell r="K172">
            <v>3309493000</v>
          </cell>
        </row>
        <row r="173">
          <cell r="A173">
            <v>1057</v>
          </cell>
          <cell r="B173" t="str">
            <v>1057 Competencias para el ciudadano de hoy</v>
          </cell>
          <cell r="C173" t="str">
            <v>03 Fortalecimiento de Inglés como Segunda Lengua</v>
          </cell>
          <cell r="D173">
            <v>2</v>
          </cell>
          <cell r="E173" t="str">
            <v>03002 Conformar un equipo profesional y técnico para el seguimiento y desarrollo de los programas y procesos del proyecto de inversión competencias para el ciudadano de hoy - Fortalecimiento de Inglés como Segunda Lengua</v>
          </cell>
          <cell r="F173" t="str">
            <v>Personal Contratado Para Apoyar Las Actividades Propias De Los Proyectos De Inversión De La Entidad 03-04-0001</v>
          </cell>
          <cell r="G173" t="str">
            <v>MODERNIZACIÓN DE LA SECRETARIA DE EDUCACIÓN - A.1.4.1</v>
          </cell>
          <cell r="H173" t="str">
            <v>personas</v>
          </cell>
          <cell r="I173">
            <v>5</v>
          </cell>
          <cell r="J173" t="str">
            <v>105703002</v>
          </cell>
          <cell r="K173">
            <v>370998000</v>
          </cell>
        </row>
        <row r="174">
          <cell r="A174">
            <v>1058</v>
          </cell>
          <cell r="B174" t="str">
            <v xml:space="preserve">1058 Participación ciudadana para el reencuentro, la reconciliación y la paz </v>
          </cell>
          <cell r="C174" t="str">
            <v>01 FORTALECIMIENTO DE  LAS CAPACIDADES DE LOS DIRECTORES LOCALES (DILES) Y DIRECTIVOS DOCENTES</v>
          </cell>
          <cell r="D174">
            <v>4</v>
          </cell>
          <cell r="E174" t="str">
            <v>01004 Implementar la estrategia para fortalecimiento de las capacidades de gestión de los directores locales y directivos docentes</v>
          </cell>
          <cell r="F174" t="str">
            <v>Acompañar A Colegios En La Formulación Y Ejecución De Planes Institucionales 03-01-0204</v>
          </cell>
          <cell r="G174" t="str">
            <v>APLICACIÓN DE PROYECTOS EDUCATIVOS TRANSVERSALES - A.1.7.2</v>
          </cell>
          <cell r="H174" t="str">
            <v>Directores locales y directivos docentes</v>
          </cell>
          <cell r="I174">
            <v>273</v>
          </cell>
          <cell r="J174" t="str">
            <v>105801004</v>
          </cell>
          <cell r="K174">
            <v>1440010000</v>
          </cell>
        </row>
        <row r="175">
          <cell r="A175">
            <v>1058</v>
          </cell>
          <cell r="B175" t="str">
            <v xml:space="preserve">1058 Participación ciudadana para el reencuentro, la reconciliación y la paz </v>
          </cell>
          <cell r="C175" t="str">
            <v>01 FORTALECIMIENTO DE  LAS CAPACIDADES DE LOS DIRECTORES LOCALES (DILES) Y DIRECTIVOS DOCENTES</v>
          </cell>
          <cell r="D175">
            <v>5</v>
          </cell>
          <cell r="E175" t="str">
            <v>01005 Apoyo profesional y técnico para las estrategias encaminadas a la construcción de una ciudad educadora, por el reencuentro, la reconciliación y la paz, con especial énfasis en el fortalecimiento de las capacidades de los DILES y directivos docentes</v>
          </cell>
          <cell r="F175" t="str">
            <v>Personal Contratado Para Apoyar Las Actividades Propias De Los Proyectos De Inversión De La Entidad 03-04-0001</v>
          </cell>
          <cell r="G175" t="str">
            <v>MODERNIZACIÓN DE LA SECRETARIA DE EDUCACIÓN - A.1.4.1</v>
          </cell>
          <cell r="H175" t="str">
            <v>Personas</v>
          </cell>
          <cell r="I175">
            <v>28</v>
          </cell>
          <cell r="J175" t="str">
            <v>105801005</v>
          </cell>
          <cell r="K175">
            <v>1986790000</v>
          </cell>
        </row>
        <row r="176">
          <cell r="A176">
            <v>1058</v>
          </cell>
          <cell r="B176" t="str">
            <v xml:space="preserve">1058 Participación ciudadana para el reencuentro, la reconciliación y la paz </v>
          </cell>
          <cell r="C176" t="str">
            <v>02 VOCES DEL TERRITORIO</v>
          </cell>
          <cell r="D176">
            <v>6</v>
          </cell>
          <cell r="E176" t="str">
            <v>02006 Divulgar campañas de comunicación en medios de carácter masivos, directos, comunitrarios o alternativos.</v>
          </cell>
          <cell r="F176" t="str">
            <v>Desarrollo Del Plan General De Medios De Divulgación Y Comunicación 03-01-0327</v>
          </cell>
          <cell r="G176" t="str">
            <v>APLICACIÓN DE PROYECTOS EDUCATIVOS TRANSVERSALES - A.1.7.2</v>
          </cell>
          <cell r="H176" t="str">
            <v>Estrategia</v>
          </cell>
          <cell r="I176">
            <v>1</v>
          </cell>
          <cell r="J176" t="str">
            <v>105802006</v>
          </cell>
          <cell r="K176">
            <v>869955000</v>
          </cell>
        </row>
        <row r="177">
          <cell r="A177">
            <v>1058</v>
          </cell>
          <cell r="B177" t="str">
            <v xml:space="preserve">1058 Participación ciudadana para el reencuentro, la reconciliación y la paz </v>
          </cell>
          <cell r="C177" t="str">
            <v>02 VOCES DEL TERRITORIO</v>
          </cell>
          <cell r="D177">
            <v>9</v>
          </cell>
          <cell r="E177" t="str">
            <v>02009 Producción y desarrollo de piezas de comunicación requeridas por las areas de la Secretaria de Educación del Distrito y su respectiva distribución.</v>
          </cell>
          <cell r="F177" t="str">
            <v>Desarrollo Del Plan General De Medios De Divulgación Y Comunicación 03-01-0327</v>
          </cell>
          <cell r="G177" t="str">
            <v>APLICACIÓN DE PROYECTOS EDUCATIVOS TRANSVERSALES - A.1.7.2</v>
          </cell>
          <cell r="H177" t="str">
            <v>Estrategia</v>
          </cell>
          <cell r="I177">
            <v>1</v>
          </cell>
          <cell r="J177" t="str">
            <v>105802009</v>
          </cell>
          <cell r="K177">
            <v>500000000</v>
          </cell>
        </row>
        <row r="178">
          <cell r="A178">
            <v>1058</v>
          </cell>
          <cell r="B178" t="str">
            <v xml:space="preserve">1058 Participación ciudadana para el reencuentro, la reconciliación y la paz </v>
          </cell>
          <cell r="C178" t="str">
            <v>02 VOCES DEL TERRITORIO</v>
          </cell>
          <cell r="D178">
            <v>22</v>
          </cell>
          <cell r="E178" t="str">
            <v>02022 Hacer seguimiento a las noticias y mensajes de la SED en los medios masivos de comunicación y redes sociales.</v>
          </cell>
          <cell r="F178" t="str">
            <v>Desarrollo Del Plan General De Medios De Divulgación Y Comunicación 03-01-0327</v>
          </cell>
          <cell r="G178" t="str">
            <v>APLICACIÓN DE PROYECTOS EDUCATIVOS TRANSVERSALES - A.1.7.2</v>
          </cell>
          <cell r="H178" t="str">
            <v>Estrategia</v>
          </cell>
          <cell r="I178">
            <v>1</v>
          </cell>
          <cell r="J178" t="str">
            <v>105802022</v>
          </cell>
          <cell r="K178">
            <v>130120000</v>
          </cell>
        </row>
        <row r="179">
          <cell r="A179">
            <v>1058</v>
          </cell>
          <cell r="B179" t="str">
            <v xml:space="preserve">1058 Participación ciudadana para el reencuentro, la reconciliación y la paz </v>
          </cell>
          <cell r="C179" t="str">
            <v>02 VOCES DEL TERRITORIO</v>
          </cell>
          <cell r="D179">
            <v>32</v>
          </cell>
          <cell r="E179" t="str">
            <v>02032 Documentar las historias de la educación a través de piezas audiovisuales, periodisticas o artísticas.</v>
          </cell>
          <cell r="F179" t="str">
            <v>Desarrollo Del Plan General De Medios De Divulgación Y Comunicación 03-01-0327</v>
          </cell>
          <cell r="G179" t="str">
            <v>APLICACIÓN DE PROYECTOS EDUCATIVOS TRANSVERSALES - A.1.7.2</v>
          </cell>
          <cell r="H179" t="str">
            <v>Estrategia</v>
          </cell>
          <cell r="I179">
            <v>1</v>
          </cell>
          <cell r="J179" t="str">
            <v>105802032</v>
          </cell>
          <cell r="K179">
            <v>450000000</v>
          </cell>
        </row>
        <row r="180">
          <cell r="A180">
            <v>1058</v>
          </cell>
          <cell r="B180" t="str">
            <v xml:space="preserve">1058 Participación ciudadana para el reencuentro, la reconciliación y la paz </v>
          </cell>
          <cell r="C180" t="str">
            <v>02 VOCES DEL TERRITORIO</v>
          </cell>
          <cell r="D180">
            <v>33</v>
          </cell>
          <cell r="E180" t="str">
            <v>02033 Elaborar un boletin mensual para docentes y funcionarios de la SED.</v>
          </cell>
          <cell r="F180" t="str">
            <v>Desarrollo Del Plan General De Medios De Divulgación Y Comunicación 03-01-0327</v>
          </cell>
          <cell r="G180" t="str">
            <v>APLICACIÓN DE PROYECTOS EDUCATIVOS TRANSVERSALES - A.1.7.2</v>
          </cell>
          <cell r="H180" t="str">
            <v>Estrategia</v>
          </cell>
          <cell r="I180">
            <v>1</v>
          </cell>
          <cell r="J180" t="str">
            <v>105802033</v>
          </cell>
          <cell r="K180">
            <v>198640000</v>
          </cell>
        </row>
        <row r="181">
          <cell r="A181">
            <v>1058</v>
          </cell>
          <cell r="B181" t="str">
            <v xml:space="preserve">1058 Participación ciudadana para el reencuentro, la reconciliación y la paz </v>
          </cell>
          <cell r="C181" t="str">
            <v>03 CONSOLIDACIÓN DEL OBSERVATORIO DE CONVIVENCIA ESCOLAR</v>
          </cell>
          <cell r="D181">
            <v>10</v>
          </cell>
          <cell r="E181" t="str">
            <v>03010 Apoyo profesional y técnico para las estrategias para la construcción de una ciudad educadora, por el reencuentro, la reconciliación y la paz, con énfasis en la consolidación del Observatorio y el Sistema Distrital de Convivencia Escolar</v>
          </cell>
          <cell r="F181" t="str">
            <v>Personal Contratado Para Apoyar Las Actividades Propias De Los Proyectos De Inversión De La Entidad 03-04-0001</v>
          </cell>
          <cell r="G181" t="str">
            <v>MODERNIZACIÓN DE LA SECRETARIA DE EDUCACIÓN - A.1.4.1</v>
          </cell>
          <cell r="H181" t="str">
            <v>Personas</v>
          </cell>
          <cell r="I181">
            <v>9</v>
          </cell>
          <cell r="J181" t="str">
            <v>105803010</v>
          </cell>
          <cell r="K181">
            <v>550272000</v>
          </cell>
        </row>
        <row r="182">
          <cell r="A182">
            <v>1058</v>
          </cell>
          <cell r="B182" t="str">
            <v xml:space="preserve">1058 Participación ciudadana para el reencuentro, la reconciliación y la paz </v>
          </cell>
          <cell r="C182" t="str">
            <v>03 CONSOLIDACIÓN DEL OBSERVATORIO DE CONVIVENCIA ESCOLAR</v>
          </cell>
          <cell r="D182">
            <v>11</v>
          </cell>
          <cell r="E182" t="str">
            <v>03011 Implementar la estrategia que permita el estudio y análisis de los fenómenos que afectan el clima escolar, los entornos escolares y la convivencia</v>
          </cell>
          <cell r="F182" t="str">
            <v>Acompañar A Colegios En La Formulación Y Ejecución De Planes Institucionales 03-01-0204</v>
          </cell>
          <cell r="G182" t="str">
            <v>APLICACIÓN DE PROYECTOS EDUCATIVOS TRANSVERSALES - A.1.7.2</v>
          </cell>
          <cell r="H182" t="str">
            <v>Proyectos</v>
          </cell>
          <cell r="I182">
            <v>3</v>
          </cell>
          <cell r="J182" t="str">
            <v>105803011</v>
          </cell>
          <cell r="K182">
            <v>1000000000</v>
          </cell>
        </row>
        <row r="183">
          <cell r="A183">
            <v>1058</v>
          </cell>
          <cell r="B183" t="str">
            <v xml:space="preserve">1058 Participación ciudadana para el reencuentro, la reconciliación y la paz </v>
          </cell>
          <cell r="C183" t="str">
            <v>04 MEJORAMIENTO DE ENTORNOS ESCOLARES</v>
          </cell>
          <cell r="D183">
            <v>12</v>
          </cell>
          <cell r="E183" t="str">
            <v>04012 Implementar las estrategias de intervención de los entornos escolares de los colegios distritales.</v>
          </cell>
          <cell r="F183" t="str">
            <v>Acompañar A Colegios En La Formulación Y Ejecución De Planes Institucionales 03-01-0204</v>
          </cell>
          <cell r="G183" t="str">
            <v>APLICACIÓN DE PROYECTOS EDUCATIVOS TRANSVERSALES - A.1.7.2</v>
          </cell>
          <cell r="H183" t="str">
            <v>Colegios</v>
          </cell>
          <cell r="I183">
            <v>137</v>
          </cell>
          <cell r="J183" t="str">
            <v>105804012</v>
          </cell>
          <cell r="K183">
            <v>1495000000</v>
          </cell>
        </row>
        <row r="184">
          <cell r="A184">
            <v>1058</v>
          </cell>
          <cell r="B184" t="str">
            <v xml:space="preserve">1058 Participación ciudadana para el reencuentro, la reconciliación y la paz </v>
          </cell>
          <cell r="C184" t="str">
            <v>04 MEJORAMIENTO DE ENTORNOS ESCOLARES</v>
          </cell>
          <cell r="D184">
            <v>13</v>
          </cell>
          <cell r="E184" t="str">
            <v>04013 Apoyo profesional y técnico para las estrategias para la construcción de una ciudad educadora, por el reencuentro, la reconciliación y la paz, con énfasis en el mejoramiento de entornos escolares</v>
          </cell>
          <cell r="F184" t="str">
            <v>Personal Contratado Para Apoyar Las Actividades Propias De Los Proyectos De Inversión De La Entidad 03-04-0001</v>
          </cell>
          <cell r="G184" t="str">
            <v>MODERNIZACIÓN DE LA SECRETARIA DE EDUCACIÓN - A.1.4.1</v>
          </cell>
          <cell r="H184" t="str">
            <v>Personas</v>
          </cell>
          <cell r="I184">
            <v>9</v>
          </cell>
          <cell r="J184" t="str">
            <v>105804013</v>
          </cell>
          <cell r="K184">
            <v>569715000</v>
          </cell>
        </row>
        <row r="185">
          <cell r="A185">
            <v>1058</v>
          </cell>
          <cell r="B185" t="str">
            <v xml:space="preserve">1058 Participación ciudadana para el reencuentro, la reconciliación y la paz </v>
          </cell>
          <cell r="C185" t="str">
            <v>05 FORTALECIMIENTO DE  LOS PLANES DE CONVIVENCIA HACIA EL REENCUENTRO, LA RECONCILIACIÓN Y LA PAZ.</v>
          </cell>
          <cell r="D185">
            <v>15</v>
          </cell>
          <cell r="E185" t="str">
            <v>05015 Apoyo profesional y técnico para las estrategias para la construcción de una ciudad educadora, por el reencuentro, la reconciliación y la paz, con énfasis en el fortalecimiento de los planes de convivencia y la implementación de la cátedra de paz</v>
          </cell>
          <cell r="F185" t="str">
            <v>Personal Contratado Para Apoyar Las Actividades Propias De Los Proyectos De Inversión De La Entidad 03-04-0001</v>
          </cell>
          <cell r="G185" t="str">
            <v>MODERNIZACIÓN DE LA SECRETARIA DE EDUCACIÓN - A.1.4.1</v>
          </cell>
          <cell r="H185" t="str">
            <v>Personas</v>
          </cell>
          <cell r="I185">
            <v>16</v>
          </cell>
          <cell r="J185" t="str">
            <v>105805015</v>
          </cell>
          <cell r="K185">
            <v>1190276000</v>
          </cell>
        </row>
        <row r="186">
          <cell r="A186">
            <v>1058</v>
          </cell>
          <cell r="B186" t="str">
            <v xml:space="preserve">1058 Participación ciudadana para el reencuentro, la reconciliación y la paz </v>
          </cell>
          <cell r="C186" t="str">
            <v>05 FORTALECIMIENTO DE  LOS PLANES DE CONVIVENCIA HACIA EL REENCUENTRO, LA RECONCILIACIÓN Y LA PAZ.</v>
          </cell>
          <cell r="D186">
            <v>27</v>
          </cell>
          <cell r="E186" t="str">
            <v>05027 Implementar las estrategias para el fortalecimiento de los planes de convivencia hacia el reencuentro, la reconciliación y la paz y para la implementación de la cátedra de paz con enfoque de cultura ciudadana</v>
          </cell>
          <cell r="F186" t="str">
            <v>Acompañar A Colegios En La Formulación Y Ejecución De Planes Institucionales 03-01-0204</v>
          </cell>
          <cell r="G186" t="str">
            <v>APLICACIÓN DE PROYECTOS EDUCATIVOS TRANSVERSALES - A.1.7.2</v>
          </cell>
          <cell r="H186" t="str">
            <v>Colegios</v>
          </cell>
          <cell r="I186">
            <v>261</v>
          </cell>
          <cell r="J186" t="str">
            <v>105805027</v>
          </cell>
          <cell r="K186">
            <v>400000000</v>
          </cell>
        </row>
        <row r="187">
          <cell r="A187">
            <v>1058</v>
          </cell>
          <cell r="B187" t="str">
            <v xml:space="preserve">1058 Participación ciudadana para el reencuentro, la reconciliación y la paz </v>
          </cell>
          <cell r="C187" t="str">
            <v>06 GESTION CON LA COMUNIDAD EDUCATIVA</v>
          </cell>
          <cell r="D187">
            <v>28</v>
          </cell>
          <cell r="E187" t="str">
            <v>06028 Apoyo profesional y técnico para las estrategias para la construcción de una ciudad educadora, por el reencuentro, la reconciliación y la paz, con énfasis en el fortalecimiento de la gestión con la comunidad educativa</v>
          </cell>
          <cell r="F187" t="str">
            <v>Personal Contratado Para Apoyar Las Actividades Propias De Los Proyectos De Inversión De La Entidad 03-04-0001</v>
          </cell>
          <cell r="G187" t="str">
            <v>MODERNIZACIÓN DE LA SECRETARIA DE EDUCACIÓN - A.1.4.1</v>
          </cell>
          <cell r="H187" t="str">
            <v>Personas</v>
          </cell>
          <cell r="I187">
            <v>11</v>
          </cell>
          <cell r="J187" t="str">
            <v>105806028</v>
          </cell>
          <cell r="K187">
            <v>767222000</v>
          </cell>
        </row>
        <row r="188">
          <cell r="A188">
            <v>1058</v>
          </cell>
          <cell r="B188" t="str">
            <v xml:space="preserve">1058 Participación ciudadana para el reencuentro, la reconciliación y la paz </v>
          </cell>
          <cell r="C188" t="str">
            <v>06 GESTION CON LA COMUNIDAD EDUCATIVA</v>
          </cell>
          <cell r="D188">
            <v>29</v>
          </cell>
          <cell r="E188" t="str">
            <v>06029 Apoyo profesional y técnico para las estrategias para la construcción de una ciudad educadora, por el reencuentro, la reconciliación y la paz, con énfasis en el acompañamiento de escuelas de padres y familia</v>
          </cell>
          <cell r="F188" t="str">
            <v>Personal Contratado Para Apoyar Las Actividades Propias De Los Proyectos De Inversión De La Entidad 03-04-0001</v>
          </cell>
          <cell r="G188" t="str">
            <v>MODERNIZACIÓN DE LA SECRETARIA DE EDUCACIÓN - A.1.4.1</v>
          </cell>
          <cell r="H188" t="str">
            <v>Personas</v>
          </cell>
          <cell r="I188">
            <v>5</v>
          </cell>
          <cell r="J188" t="str">
            <v>105806029</v>
          </cell>
          <cell r="K188">
            <v>297000000</v>
          </cell>
        </row>
        <row r="189">
          <cell r="A189">
            <v>1071</v>
          </cell>
          <cell r="B189" t="str">
            <v>1071 Gestión educativa institucional</v>
          </cell>
          <cell r="C189" t="str">
            <v>01 APOYO ADMINISTRATIVO</v>
          </cell>
          <cell r="D189">
            <v>1</v>
          </cell>
          <cell r="E189" t="str">
            <v xml:space="preserve">01001 Garantizar el pago del servicio de acueducto, alcantarillado y aseo en los colegios oficiales (plantas físicas propias, arrendadas y lotes). </v>
          </cell>
          <cell r="F189" t="str">
            <v>Servicios De Acueducto, Alcantarillado Y Aseo De Instituciones Educativas 02-06-0009</v>
          </cell>
          <cell r="G189" t="str">
            <v>ACUEDUCTO, ALCANTARILLADO Y ASEO - A.1.2.6.1</v>
          </cell>
          <cell r="H189" t="str">
            <v>Colegios</v>
          </cell>
          <cell r="I189">
            <v>369</v>
          </cell>
          <cell r="J189" t="str">
            <v>107101001</v>
          </cell>
          <cell r="K189">
            <v>16300745000</v>
          </cell>
        </row>
        <row r="190">
          <cell r="A190">
            <v>1071</v>
          </cell>
          <cell r="B190" t="str">
            <v>1071 Gestión educativa institucional</v>
          </cell>
          <cell r="C190" t="str">
            <v>01 APOYO ADMINISTRATIVO</v>
          </cell>
          <cell r="D190">
            <v>2</v>
          </cell>
          <cell r="E190" t="str">
            <v xml:space="preserve">01002 Garantizar el pago del servicio de energía en los colegios oficiales (plantas físicas propias, arrendadas y lotes). </v>
          </cell>
          <cell r="F190" t="str">
            <v>Servicios De Energía De Instituciones Educativas 02-06-0010</v>
          </cell>
          <cell r="G190" t="str">
            <v>ENERGÍA - A.1.2.6.2</v>
          </cell>
          <cell r="H190" t="str">
            <v>Colegios</v>
          </cell>
          <cell r="I190">
            <v>369</v>
          </cell>
          <cell r="J190" t="str">
            <v>107101002</v>
          </cell>
          <cell r="K190">
            <v>11693334000</v>
          </cell>
        </row>
        <row r="191">
          <cell r="A191">
            <v>1071</v>
          </cell>
          <cell r="B191" t="str">
            <v>1071 Gestión educativa institucional</v>
          </cell>
          <cell r="C191" t="str">
            <v>01 APOYO ADMINISTRATIVO</v>
          </cell>
          <cell r="D191">
            <v>3</v>
          </cell>
          <cell r="E191" t="str">
            <v>01003 Garantizar el pago del servicio telefónico; plantas físicas propias y arrendadas</v>
          </cell>
          <cell r="F191" t="str">
            <v>Servicios De Teléfono De Instituciones Educativas 02-06-0011</v>
          </cell>
          <cell r="G191" t="str">
            <v>TELÉFONO - A.1.2.6.3</v>
          </cell>
          <cell r="H191" t="str">
            <v>Colegios</v>
          </cell>
          <cell r="I191">
            <v>369</v>
          </cell>
          <cell r="J191" t="str">
            <v>107101003</v>
          </cell>
          <cell r="K191">
            <v>2881948000</v>
          </cell>
        </row>
        <row r="192">
          <cell r="A192">
            <v>1071</v>
          </cell>
          <cell r="B192" t="str">
            <v>1071 Gestión educativa institucional</v>
          </cell>
          <cell r="C192" t="str">
            <v>01 APOYO ADMINISTRATIVO</v>
          </cell>
          <cell r="D192">
            <v>4</v>
          </cell>
          <cell r="E192" t="str">
            <v>01004 Garantizar el pago del servicio de gas natural (plantas físicas propias, arrendadas y lotes)</v>
          </cell>
          <cell r="F192" t="str">
            <v>Legalización De Acometidas De Servicios Públicos  Y Pago De Gas 02-06-0217</v>
          </cell>
          <cell r="G192" t="str">
            <v>OTROS - A.1.2.6.5</v>
          </cell>
          <cell r="H192" t="str">
            <v>Colegios</v>
          </cell>
          <cell r="I192">
            <v>369</v>
          </cell>
          <cell r="J192" t="str">
            <v>107101004</v>
          </cell>
          <cell r="K192">
            <v>60444000</v>
          </cell>
        </row>
        <row r="193">
          <cell r="A193">
            <v>1071</v>
          </cell>
          <cell r="B193" t="str">
            <v>1071 Gestión educativa institucional</v>
          </cell>
          <cell r="C193" t="str">
            <v>01 APOYO ADMINISTRATIVO</v>
          </cell>
          <cell r="D193">
            <v>5</v>
          </cell>
          <cell r="E193" t="str">
            <v>01005 Servicios De Vigilancia De Instituciones Educativas 02-06-0022</v>
          </cell>
          <cell r="F193" t="str">
            <v>Servicios De Vigilancia De Instituciones Educativas 02-06-0022</v>
          </cell>
          <cell r="G193" t="str">
            <v>CONTRATACIÓN DE VIGILANCIA A LOS ESTABLECIMIENTOS EDUCATIVOS ESTATALES - A.1.1.7</v>
          </cell>
          <cell r="H193" t="str">
            <v>Colegios</v>
          </cell>
          <cell r="I193">
            <v>369</v>
          </cell>
          <cell r="J193" t="str">
            <v>107101005</v>
          </cell>
          <cell r="K193">
            <v>120000000000</v>
          </cell>
        </row>
        <row r="194">
          <cell r="A194">
            <v>1071</v>
          </cell>
          <cell r="B194" t="str">
            <v>1071 Gestión educativa institucional</v>
          </cell>
          <cell r="C194" t="str">
            <v>01 APOYO ADMINISTRATIVO</v>
          </cell>
          <cell r="D194">
            <v>6</v>
          </cell>
          <cell r="E194" t="str">
            <v>01006 Suministrar servicio de aseo privado para  todas las sedes de los colegios( plantas físicas propias, arriendos y convenios)  la interventoría, supervisión,  seguimiento, control del servicio y adiciones requeridas.</v>
          </cell>
          <cell r="F194" t="str">
            <v>Servicios De Aseo De Instituciones Educativas 02-06-0012</v>
          </cell>
          <cell r="G194" t="str">
            <v>OTROS - A.1.2.6.5</v>
          </cell>
          <cell r="H194" t="str">
            <v>Colegios</v>
          </cell>
          <cell r="I194">
            <v>369</v>
          </cell>
          <cell r="J194" t="str">
            <v>107101006</v>
          </cell>
          <cell r="K194">
            <v>92000000000</v>
          </cell>
        </row>
        <row r="195">
          <cell r="A195">
            <v>1071</v>
          </cell>
          <cell r="B195" t="str">
            <v>1071 Gestión educativa institucional</v>
          </cell>
          <cell r="C195" t="str">
            <v>02 ARRENDAMIENTOS</v>
          </cell>
          <cell r="D195">
            <v>7</v>
          </cell>
          <cell r="E195" t="str">
            <v>02007 Arrendar  inmuebles para ampliar la oferta educativa oficial, ajustar parámetros y atender a los alumnos que se trasladan por la intervención de plantas físicas y adelantar las adiciones.</v>
          </cell>
          <cell r="F195" t="str">
            <v>Arrendamiento De Inmuebles 02-06-0002</v>
          </cell>
          <cell r="G195" t="str">
            <v>ARRENDAMIENTO DE INMUEBLES DESTINADOS A LA PRESTACIÓN DEL SERVICIO PÚBLICO EDUCATIVO A.1.2.12</v>
          </cell>
          <cell r="H195" t="str">
            <v>Sedes Educativas</v>
          </cell>
          <cell r="I195">
            <v>77</v>
          </cell>
          <cell r="J195" t="str">
            <v>107102007</v>
          </cell>
          <cell r="K195">
            <v>11433675000</v>
          </cell>
        </row>
        <row r="196">
          <cell r="A196">
            <v>1071</v>
          </cell>
          <cell r="B196" t="str">
            <v>1071 Gestión educativa institucional</v>
          </cell>
          <cell r="C196" t="str">
            <v>02 ARRENDAMIENTOS</v>
          </cell>
          <cell r="D196">
            <v>8</v>
          </cell>
          <cell r="E196" t="str">
            <v>02008 Pagar de sentencias, laudos, conciliaciones, transacciones y providencias de autoridad jurisdiccional competente</v>
          </cell>
          <cell r="F196" t="str">
            <v>Arrendamiento De Inmuebles 02-06-0002</v>
          </cell>
          <cell r="G196" t="str">
            <v>ARRENDAMIENTO DE INMUEBLES DESTINADOS A LA PRESTACIÓN DEL SERVICIO PÚBLICO EDUCATIVO A.1.2.12</v>
          </cell>
          <cell r="H196" t="str">
            <v>Porcentaje</v>
          </cell>
          <cell r="I196">
            <v>100</v>
          </cell>
          <cell r="J196" t="str">
            <v>107102008</v>
          </cell>
          <cell r="K196">
            <v>128384000</v>
          </cell>
        </row>
        <row r="197">
          <cell r="A197">
            <v>1071</v>
          </cell>
          <cell r="B197" t="str">
            <v>1071 Gestión educativa institucional</v>
          </cell>
          <cell r="C197" t="str">
            <v xml:space="preserve">03 LOGÍSTICA Y APOYOS </v>
          </cell>
          <cell r="D197">
            <v>9</v>
          </cell>
          <cell r="E197" t="str">
            <v xml:space="preserve">03009 Suministrar el servicios de transporte para el traslado de funcionarios Administrativos a los colegios o  localidades para fortalecer la labor que realiza la SED a través de sus proyectos de inversión </v>
          </cell>
          <cell r="F197" t="str">
            <v>Apoyo Logístico Para El Desarrollo De Las Actividades Propias De Los Proyectos De Inversiónen General 03-01-0354</v>
          </cell>
          <cell r="G197" t="str">
            <v>APLICACIÓN DE PROYECTOS EDUCATIVOS TRANSVERSALES - A.1.7.2</v>
          </cell>
          <cell r="H197" t="str">
            <v>Servicios de Transporte</v>
          </cell>
          <cell r="I197">
            <v>2750</v>
          </cell>
          <cell r="J197" t="str">
            <v>107103009</v>
          </cell>
          <cell r="K197">
            <v>896425000</v>
          </cell>
        </row>
        <row r="198">
          <cell r="A198">
            <v>1071</v>
          </cell>
          <cell r="B198" t="str">
            <v>1071 Gestión educativa institucional</v>
          </cell>
          <cell r="C198" t="str">
            <v xml:space="preserve">03 LOGÍSTICA Y APOYOS </v>
          </cell>
          <cell r="D198">
            <v>10</v>
          </cell>
          <cell r="E198" t="str">
            <v xml:space="preserve">03010 Suministrar apoyo  técnico y profesional para actividades relacionadas con el proyecto de inversión </v>
          </cell>
          <cell r="F198" t="str">
            <v>Personal Contratado Para Apoyar Las Actividades Propias De Los Proyectos De Inversión De La Entidad 03-04-0001</v>
          </cell>
          <cell r="G198" t="str">
            <v>MODERNIZACIÓN DE LA SECRETARIA DE EDUCACIÓN - A.1.4.1</v>
          </cell>
          <cell r="H198" t="str">
            <v>Personas</v>
          </cell>
          <cell r="I198">
            <v>10</v>
          </cell>
          <cell r="J198" t="str">
            <v>107103010</v>
          </cell>
          <cell r="K198">
            <v>969913000</v>
          </cell>
        </row>
        <row r="199">
          <cell r="A199">
            <v>1071</v>
          </cell>
          <cell r="B199" t="str">
            <v>1071 Gestión educativa institucional</v>
          </cell>
          <cell r="C199" t="str">
            <v xml:space="preserve">03 LOGÍSTICA Y APOYOS </v>
          </cell>
          <cell r="D199">
            <v>11</v>
          </cell>
          <cell r="E199" t="str">
            <v>03011 Suministrar el apoyo logístico a los eventos de la entidad</v>
          </cell>
          <cell r="F199" t="str">
            <v>Soporte Logístico Para El Desarrollo De Las Actividades Propias De Los Proyectos De Inversión 02-01-0364</v>
          </cell>
          <cell r="G199" t="str">
            <v>APLICACIÓN DE PROYECTOS EDUCATIVOS TRANSVERSALES - A.1.7.2</v>
          </cell>
          <cell r="H199" t="str">
            <v>Eventos</v>
          </cell>
          <cell r="I199">
            <v>75</v>
          </cell>
          <cell r="J199" t="str">
            <v>107103011</v>
          </cell>
          <cell r="K199">
            <v>8912848000</v>
          </cell>
        </row>
        <row r="200">
          <cell r="A200">
            <v>1071</v>
          </cell>
          <cell r="B200" t="str">
            <v>1071 Gestión educativa institucional</v>
          </cell>
          <cell r="C200" t="str">
            <v xml:space="preserve">03 LOGÍSTICA Y APOYOS </v>
          </cell>
          <cell r="D200">
            <v>12</v>
          </cell>
          <cell r="E200" t="str">
            <v>03012 Interventoria al apoyo logístico a los eventos de la entidad</v>
          </cell>
          <cell r="F200" t="str">
            <v>Soporte Logístico Para El Desarrollo De Las Actividades Propias De Los Proyectos De Inversión 02-01-0364</v>
          </cell>
          <cell r="G200" t="str">
            <v>APLICACIÓN DE PROYECTOS EDUCATIVOS TRANSVERSALES - A.1.7.2</v>
          </cell>
          <cell r="H200" t="str">
            <v>Consultoría</v>
          </cell>
          <cell r="I200">
            <v>1</v>
          </cell>
          <cell r="J200" t="str">
            <v>107103012</v>
          </cell>
          <cell r="K200">
            <v>991284000</v>
          </cell>
        </row>
        <row r="201">
          <cell r="A201">
            <v>1072</v>
          </cell>
          <cell r="B201" t="str">
            <v>1072 Evaluar para transformar y mejorar</v>
          </cell>
          <cell r="C201" t="str">
            <v>01 Gestión del Conocimiento sobre evaluación para la Calidad de la Educación</v>
          </cell>
          <cell r="D201">
            <v>1</v>
          </cell>
          <cell r="E201" t="str">
            <v>01001 Producción de información relevante para caracterizar las Instituciones Educativas Distritales - IED</v>
          </cell>
          <cell r="F201" t="str">
            <v>Evaluación Educativa 03-01-0009</v>
          </cell>
          <cell r="G201" t="str">
            <v>DISEÑO E IMPLEMENTACIÓN DE PLANES DE MEJORAMIENTO - A.1.2.11</v>
          </cell>
          <cell r="H201" t="str">
            <v>Colegios</v>
          </cell>
          <cell r="I201">
            <v>362</v>
          </cell>
          <cell r="J201" t="str">
            <v>107201001</v>
          </cell>
          <cell r="K201">
            <v>408000000</v>
          </cell>
        </row>
        <row r="202">
          <cell r="A202">
            <v>1072</v>
          </cell>
          <cell r="B202" t="str">
            <v>1072 Evaluar para transformar y mejorar</v>
          </cell>
          <cell r="C202" t="str">
            <v>01 Gestión del Conocimiento sobre evaluación para la Calidad de la Educación</v>
          </cell>
          <cell r="D202">
            <v>2</v>
          </cell>
          <cell r="E202" t="str">
            <v>01002 Personal técnico y profesional para la ejecución de las actividades propuestas en los diferentes componentes del proyecto.</v>
          </cell>
          <cell r="F202" t="str">
            <v>Personal Contratado Para Apoyar Las Actividades Propias De Los Proyectos De Inversión De La Entidad 03-04-0001</v>
          </cell>
          <cell r="G202" t="str">
            <v>MODERNIZACIÓN DE LA SECRETARIA DE EDUCACIÓN - A.1.4.1</v>
          </cell>
          <cell r="H202" t="str">
            <v>Personas</v>
          </cell>
          <cell r="I202">
            <v>8</v>
          </cell>
          <cell r="J202" t="str">
            <v>107201002</v>
          </cell>
          <cell r="K202">
            <v>580600000</v>
          </cell>
        </row>
        <row r="203">
          <cell r="A203">
            <v>1072</v>
          </cell>
          <cell r="B203" t="str">
            <v>1072 Evaluar para transformar y mejorar</v>
          </cell>
          <cell r="C203" t="str">
            <v xml:space="preserve">02 Mejores practicas evaluativas </v>
          </cell>
          <cell r="D203">
            <v>2</v>
          </cell>
          <cell r="E203" t="str">
            <v>02002 Repositorio de mejores prácticas evaluativas en la ciudad.</v>
          </cell>
          <cell r="F203" t="str">
            <v>Evaluación Educativa 03-01-0009</v>
          </cell>
          <cell r="G203" t="str">
            <v>DISEÑO E IMPLEMENTACIÓN DE PLANES DE MEJORAMIENTO - A.1.2.11</v>
          </cell>
          <cell r="H203" t="str">
            <v>Repositorio</v>
          </cell>
          <cell r="I203">
            <v>1</v>
          </cell>
          <cell r="J203" t="str">
            <v>107202002</v>
          </cell>
          <cell r="K203">
            <v>200000000</v>
          </cell>
        </row>
        <row r="204">
          <cell r="A204">
            <v>1072</v>
          </cell>
          <cell r="B204" t="str">
            <v>1072 Evaluar para transformar y mejorar</v>
          </cell>
          <cell r="C204" t="str">
            <v xml:space="preserve">03 Articulación e integración de información sobre evaluaciones de aprendizaje, enseñanza y gestión en las IE </v>
          </cell>
          <cell r="D204">
            <v>1</v>
          </cell>
          <cell r="E204" t="str">
            <v>03001 Desarrollar, revisar y ajustar  estrategias  de evaluación en los diferentes componentes del sistema.</v>
          </cell>
          <cell r="F204" t="str">
            <v>Evaluación Educativa 03-01-0009</v>
          </cell>
          <cell r="G204" t="str">
            <v>DISEÑO E IMPLEMENTACIÓN DE PLANES DE MEJORAMIENTO - A.1.2.11</v>
          </cell>
          <cell r="H204" t="str">
            <v>Sistema</v>
          </cell>
          <cell r="I204">
            <v>1</v>
          </cell>
          <cell r="J204" t="str">
            <v>107203001</v>
          </cell>
          <cell r="K204">
            <v>1246000000</v>
          </cell>
        </row>
        <row r="205">
          <cell r="A205">
            <v>1072</v>
          </cell>
          <cell r="B205" t="str">
            <v>1072 Evaluar para transformar y mejorar</v>
          </cell>
          <cell r="C205" t="str">
            <v xml:space="preserve">03 Articulación e integración de información sobre evaluaciones de aprendizaje, enseñanza y gestión en las IE </v>
          </cell>
          <cell r="D205">
            <v>2</v>
          </cell>
          <cell r="E205" t="str">
            <v>03002 Aplicar pruebas internacionales, desarrollar y aplicar pruebas nacionales y las encuestas requeridas para el sector.</v>
          </cell>
          <cell r="F205" t="str">
            <v>Evaluación Educativa 03-01-0009</v>
          </cell>
          <cell r="G205" t="str">
            <v>DISEÑO E IMPLEMENTACIÓN DE PLANES DE MEJORAMIENTO - A.1.2.11</v>
          </cell>
          <cell r="H205" t="str">
            <v>Aplicaciones y encuestas</v>
          </cell>
          <cell r="I205">
            <v>4</v>
          </cell>
          <cell r="J205" t="str">
            <v>107203002</v>
          </cell>
          <cell r="K205">
            <v>1255000000</v>
          </cell>
        </row>
        <row r="206">
          <cell r="A206">
            <v>1072</v>
          </cell>
          <cell r="B206" t="str">
            <v>1072 Evaluar para transformar y mejorar</v>
          </cell>
          <cell r="C206" t="str">
            <v xml:space="preserve">04 Estímulos y reconocimientos a la Calidad de la educación </v>
          </cell>
          <cell r="D206">
            <v>1</v>
          </cell>
          <cell r="E206" t="str">
            <v>04001 Realizar el proceso requerido para la evaluación del incentivo por Gestión Institucional art. 23 Acuerdo 273.17</v>
          </cell>
          <cell r="F206" t="str">
            <v>Evaluación Educativa 03-01-0009</v>
          </cell>
          <cell r="G206" t="str">
            <v>DISEÑO E IMPLEMENTACIÓN DE PLANES DE MEJORAMIENTO - A.1.2.11</v>
          </cell>
          <cell r="H206" t="str">
            <v>Proceso</v>
          </cell>
          <cell r="I206">
            <v>1</v>
          </cell>
          <cell r="J206" t="str">
            <v>107204001</v>
          </cell>
          <cell r="K206">
            <v>150000000</v>
          </cell>
        </row>
        <row r="207">
          <cell r="A207">
            <v>1072</v>
          </cell>
          <cell r="B207" t="str">
            <v>1072 Evaluar para transformar y mejorar</v>
          </cell>
          <cell r="C207" t="str">
            <v xml:space="preserve">04 Estímulos y reconocimientos a la Calidad de la educación </v>
          </cell>
          <cell r="D207">
            <v>2</v>
          </cell>
          <cell r="E207" t="str">
            <v>04002 Entregar estímulos económicos a colegios premiados por su excelente gestión institucional en marco del Acuerdo 273/2007</v>
          </cell>
          <cell r="F207" t="str">
            <v>Incentivos Económicos  A Los Colegios Con Mejores Resultados Que Aporten Al Mejoramiento De La Calidad Educativa 05-02-0022</v>
          </cell>
          <cell r="G207" t="str">
            <v>DISEÑO E IMPLEMENTACIÓN DE PLANES DE MEJORAMIENTO - A.1.2.11</v>
          </cell>
          <cell r="H207" t="str">
            <v>Colegios</v>
          </cell>
          <cell r="I207">
            <v>5</v>
          </cell>
          <cell r="J207" t="str">
            <v>107204002</v>
          </cell>
          <cell r="K207">
            <v>95900000</v>
          </cell>
        </row>
        <row r="208">
          <cell r="A208">
            <v>1072</v>
          </cell>
          <cell r="B208" t="str">
            <v>1072 Evaluar para transformar y mejorar</v>
          </cell>
          <cell r="C208" t="str">
            <v xml:space="preserve">04 Estímulos y reconocimientos a la Calidad de la educación </v>
          </cell>
          <cell r="D208">
            <v>3</v>
          </cell>
          <cell r="E208" t="str">
            <v>04003 Entregar estímulos económicos a colegios oficiales por mejor rendimiento académico en las pruebas de Estado SABER 11°.</v>
          </cell>
          <cell r="F208" t="str">
            <v>Incentivos Económicos  A Los Colegios Con Mejores Resultados Que Aporten Al Mejoramiento De La Calidad Educativa 05-02-0022</v>
          </cell>
          <cell r="G208" t="str">
            <v>DISEÑO E IMPLEMENTACIÓN DE PLANES DE MEJORAMIENTO - A.1.2.11</v>
          </cell>
          <cell r="H208" t="str">
            <v>Colegios</v>
          </cell>
          <cell r="I208">
            <v>5</v>
          </cell>
          <cell r="J208" t="str">
            <v>107204003</v>
          </cell>
          <cell r="K208">
            <v>95900000</v>
          </cell>
        </row>
        <row r="209">
          <cell r="A209">
            <v>1072</v>
          </cell>
          <cell r="B209" t="str">
            <v>1072 Evaluar para transformar y mejorar</v>
          </cell>
          <cell r="C209" t="str">
            <v xml:space="preserve">04 Estímulos y reconocimientos a la Calidad de la educación </v>
          </cell>
          <cell r="D209">
            <v>4</v>
          </cell>
          <cell r="E209" t="str">
            <v>04004 Entregar estímulos económicos a colegios premiados por rendimiento académico en las pruebas SABER</v>
          </cell>
          <cell r="F209" t="str">
            <v>Incentivos Económicos  A Los Colegios Con Mejores Resultados Que Aporten Al Mejoramiento De La Calidad Educativa 05-02-0022</v>
          </cell>
          <cell r="G209" t="str">
            <v>DISEÑO E IMPLEMENTACIÓN DE PLANES DE MEJORAMIENTO - A.1.2.11</v>
          </cell>
          <cell r="H209" t="str">
            <v>Colegios</v>
          </cell>
          <cell r="I209">
            <v>5</v>
          </cell>
          <cell r="J209" t="str">
            <v>107204004</v>
          </cell>
          <cell r="K209">
            <v>95900000</v>
          </cell>
        </row>
        <row r="210">
          <cell r="A210">
            <v>1072</v>
          </cell>
          <cell r="B210" t="str">
            <v>1072 Evaluar para transformar y mejorar</v>
          </cell>
          <cell r="C210" t="str">
            <v xml:space="preserve">04 Estímulos y reconocimientos a la Calidad de la educación </v>
          </cell>
          <cell r="D210">
            <v>5</v>
          </cell>
          <cell r="E210" t="str">
            <v>04005 Entregar estímulos económicos a colegios oficiales que se destaquen por mejor nivel de inglés en las pruebas de Estado SABER 11°.</v>
          </cell>
          <cell r="F210" t="str">
            <v>Incentivos Económicos  A Los Colegios Con Mejores Resultados Que Aporten Al Mejoramiento De La Calidad Educativa 05-02-0022</v>
          </cell>
          <cell r="G210" t="str">
            <v>DISEÑO E IMPLEMENTACIÓN DE PLANES DE MEJORAMIENTO - A.1.2.11</v>
          </cell>
          <cell r="H210" t="str">
            <v>Colegios</v>
          </cell>
          <cell r="I210">
            <v>5</v>
          </cell>
          <cell r="J210" t="str">
            <v>107204005</v>
          </cell>
          <cell r="K210">
            <v>95900000</v>
          </cell>
        </row>
        <row r="211">
          <cell r="A211">
            <v>1072</v>
          </cell>
          <cell r="B211" t="str">
            <v>1072 Evaluar para transformar y mejorar</v>
          </cell>
          <cell r="C211" t="str">
            <v xml:space="preserve">04 Estímulos y reconocimientos a la Calidad de la educación </v>
          </cell>
          <cell r="D211">
            <v>6</v>
          </cell>
          <cell r="E211" t="str">
            <v>04006 Entregar estímulos económicos a colegios oficiales que cada año se destaquen como los de más bajo índice de deserción.</v>
          </cell>
          <cell r="F211" t="str">
            <v>Incentivos Económicos  A Los Colegios Con Mejores Resultados Que Aporten Al Mejoramiento De La Calidad Educativa 05-02-0022</v>
          </cell>
          <cell r="G211" t="str">
            <v>DISEÑO E IMPLEMENTACIÓN DE PLANES DE MEJORAMIENTO - A.1.2.11</v>
          </cell>
          <cell r="H211" t="str">
            <v>Colegios</v>
          </cell>
          <cell r="I211">
            <v>5</v>
          </cell>
          <cell r="J211" t="str">
            <v>107204006</v>
          </cell>
          <cell r="K211">
            <v>95900000</v>
          </cell>
        </row>
        <row r="212">
          <cell r="A212">
            <v>1072</v>
          </cell>
          <cell r="B212" t="str">
            <v>1072 Evaluar para transformar y mejorar</v>
          </cell>
          <cell r="C212" t="str">
            <v xml:space="preserve">04 Estímulos y reconocimientos a la Calidad de la educación </v>
          </cell>
          <cell r="D212">
            <v>7</v>
          </cell>
          <cell r="E212" t="str">
            <v>04007 Reconocimiento a colegios en el marco de la Acreditación según Rs 1881/2015</v>
          </cell>
          <cell r="F212" t="str">
            <v>Incentivos Económicos  A Los Colegios Con Mejores Resultados Que Aporten Al Mejoramiento De La Calidad Educativa 05-02-0022</v>
          </cell>
          <cell r="G212" t="str">
            <v>DISEÑO E IMPLEMENTACIÓN DE PLANES DE MEJORAMIENTO - A.1.2.11</v>
          </cell>
          <cell r="H212" t="str">
            <v>Colegios</v>
          </cell>
          <cell r="I212">
            <v>5</v>
          </cell>
          <cell r="J212" t="str">
            <v>107204007</v>
          </cell>
          <cell r="K212">
            <v>95900000</v>
          </cell>
        </row>
        <row r="213">
          <cell r="A213">
            <v>1073</v>
          </cell>
          <cell r="B213" t="str">
            <v>1073 Desarrollo integral de la educación media en las instituciones educativas del Distrito</v>
          </cell>
          <cell r="C213" t="str">
            <v>01 Competencias básicas, técnicas, tecnológicas, socioemocionales y exploración</v>
          </cell>
          <cell r="D213">
            <v>1</v>
          </cell>
          <cell r="E213" t="str">
            <v>01001 Prestar apoyo profesional y/o tecnico para acompañar a las IED en las actividades de planeción y seguimiento para desarrollo y fortalecimiento de las competencias básicas, sociales y emocionales de los estudiantes de educación media de Bogotá</v>
          </cell>
          <cell r="F213" t="str">
            <v>Personal Contratado Para Apoyar Las Actividades Propias De Los Proyectos De Inversión De La Entidad 03-04-0001</v>
          </cell>
          <cell r="G213" t="str">
            <v>MODERNIZACIÓN DE LA SECRETARIA DE EDUCACIÓN - A.1.4.1</v>
          </cell>
          <cell r="H213" t="str">
            <v>Personas</v>
          </cell>
          <cell r="I213">
            <v>32</v>
          </cell>
          <cell r="J213" t="str">
            <v>107301001</v>
          </cell>
          <cell r="K213">
            <v>1931591000</v>
          </cell>
        </row>
        <row r="214">
          <cell r="A214">
            <v>1073</v>
          </cell>
          <cell r="B214" t="str">
            <v>1073 Desarrollo integral de la educación media en las instituciones educativas del Distrito</v>
          </cell>
          <cell r="C214" t="str">
            <v>01 Competencias básicas, técnicas, tecnológicas, socioemocionales y exploración</v>
          </cell>
          <cell r="D214">
            <v>4</v>
          </cell>
          <cell r="E214" t="str">
            <v>01004 Realizar acompañamiento, seguimiento e implementación para desarrollo y fortalecimiento de las competencias básicas, sociales y emocionales de los estudiantes de educación media de Bogotá</v>
          </cell>
          <cell r="F214" t="str">
            <v>Acompañar A Colegios En La Formulación Y Ejecución De Planes Institucionales 03-01-0204</v>
          </cell>
          <cell r="G214" t="str">
            <v>APLICACIÓN DE PROYECTOS EDUCATIVOS TRANSVERSALES - A.1.7.2</v>
          </cell>
          <cell r="H214" t="str">
            <v>Persona Jurídica</v>
          </cell>
          <cell r="I214">
            <v>15</v>
          </cell>
          <cell r="J214" t="str">
            <v>107301004</v>
          </cell>
          <cell r="K214">
            <v>15270921000</v>
          </cell>
        </row>
        <row r="215">
          <cell r="A215">
            <v>1073</v>
          </cell>
          <cell r="B215" t="str">
            <v>1073 Desarrollo integral de la educación media en las instituciones educativas del Distrito</v>
          </cell>
          <cell r="C215" t="str">
            <v>02 Orientación sociocupacional</v>
          </cell>
          <cell r="D215">
            <v>1</v>
          </cell>
          <cell r="E215" t="str">
            <v>02001 Prestar apoyo profesional y/o tecnico para acompañar a las IED en las actividades de planeación y seguimiento para el desarrollo y fortalecimiento de la orientación sociocupacional de los estudiantes de educación media de Bogotá</v>
          </cell>
          <cell r="F215" t="str">
            <v>Personal Contratado Para Apoyar Las Actividades Propias De Los Proyectos De Inversión De La Entidad 03-04-0001</v>
          </cell>
          <cell r="G215" t="str">
            <v>MODERNIZACIÓN DE LA SECRETARIA DE EDUCACIÓN - A.1.4.1</v>
          </cell>
          <cell r="H215" t="str">
            <v>Personas</v>
          </cell>
          <cell r="I215">
            <v>3</v>
          </cell>
          <cell r="J215" t="str">
            <v>107302001</v>
          </cell>
          <cell r="K215">
            <v>209300000</v>
          </cell>
        </row>
        <row r="216">
          <cell r="A216">
            <v>1073</v>
          </cell>
          <cell r="B216" t="str">
            <v>1073 Desarrollo integral de la educación media en las instituciones educativas del Distrito</v>
          </cell>
          <cell r="C216" t="str">
            <v>02 Orientación sociocupacional</v>
          </cell>
          <cell r="D216">
            <v>2</v>
          </cell>
          <cell r="E216" t="str">
            <v>02002 Realizar acompañamiento, seguimiento e implementación de los procesos de orientación sociocupacional  de los estudiantes de educación media de Bogotá</v>
          </cell>
          <cell r="F216" t="str">
            <v>Acompañar A Colegios En La Formulación Y Ejecución De Planes Institucionales 03-01-0204</v>
          </cell>
          <cell r="G216" t="str">
            <v>APLICACIÓN DE PROYECTOS EDUCATIVOS TRANSVERSALES - A.1.7.2</v>
          </cell>
          <cell r="H216" t="str">
            <v>Persona Jurídica</v>
          </cell>
          <cell r="I216">
            <v>1</v>
          </cell>
          <cell r="J216" t="str">
            <v>107302002</v>
          </cell>
          <cell r="K216">
            <v>1750188000</v>
          </cell>
        </row>
        <row r="217">
          <cell r="A217">
            <v>1074</v>
          </cell>
          <cell r="B217" t="str">
            <v>1074 Educación superior para una ciudad de conocimiento</v>
          </cell>
          <cell r="C217" t="str">
            <v>01 ACCESO A EDUCACIÓN SUPERIOR</v>
          </cell>
          <cell r="D217">
            <v>1</v>
          </cell>
          <cell r="E217" t="str">
            <v>01001 Fondo de Reparación para el Acceso, Permanencia y Graduación en Educación Superior para la Población Víctima del Conflicto Armado en Colombia.</v>
          </cell>
          <cell r="F217" t="str">
            <v>Atención a Víctimas 03-02-0032</v>
          </cell>
          <cell r="G217" t="str">
            <v>APLICACIÓN DE PROYECTOS EDUCATIVOS TRANSVERSALES - A.1.7.2</v>
          </cell>
          <cell r="H217" t="str">
            <v>Cupos</v>
          </cell>
          <cell r="I217">
            <v>29</v>
          </cell>
          <cell r="J217" t="str">
            <v>107401001</v>
          </cell>
          <cell r="K217">
            <v>2000000000</v>
          </cell>
        </row>
        <row r="218">
          <cell r="A218">
            <v>1074</v>
          </cell>
          <cell r="B218" t="str">
            <v>1074 Educación superior para una ciudad de conocimiento</v>
          </cell>
          <cell r="C218" t="str">
            <v>01 ACCESO A EDUCACIÓN SUPERIOR</v>
          </cell>
          <cell r="D218">
            <v>2</v>
          </cell>
          <cell r="E218" t="str">
            <v>01002 Generar alternativas de financiación ofertadas en el portafolio de la Secretaria de Educación, para el acceso y la permanencia en la educación superior de los jóvenes residentes en Bogotá</v>
          </cell>
          <cell r="F218" t="str">
            <v>Financiación A Los Estudiantes Para El Acceso A La Educación Superior 06-01-0004</v>
          </cell>
          <cell r="G218" t="str">
            <v>COMPETENCIAS LABORALES GENERALES Y FORMACIÓN PARA EL TRABAJO Y EL DESARROLLO HUMANO - A.1.7.1</v>
          </cell>
          <cell r="H218" t="str">
            <v>Cupos</v>
          </cell>
          <cell r="I218">
            <v>783</v>
          </cell>
          <cell r="J218" t="str">
            <v>107401002</v>
          </cell>
          <cell r="K218">
            <v>31819000000</v>
          </cell>
        </row>
        <row r="219">
          <cell r="A219">
            <v>1074</v>
          </cell>
          <cell r="B219" t="str">
            <v>1074 Educación superior para una ciudad de conocimiento</v>
          </cell>
          <cell r="C219" t="str">
            <v>02 FORTALECIMIENTO DE LA CALIDAD</v>
          </cell>
          <cell r="D219">
            <v>3</v>
          </cell>
          <cell r="E219" t="str">
            <v>02003 Fortalecimiento de condiciones de calidad para fomentar procesos de acreditacion de programas.</v>
          </cell>
          <cell r="F219" t="str">
            <v>Asistencia técnica y fomento al mejoramiento de la calidad en el marco del Subsistema Distrital de Educación Superior 05-02-0179</v>
          </cell>
          <cell r="G219" t="str">
            <v>APLICACIÓN DE PROYECTOS EDUCATIVOS TRANSVERSALES - A.1.7.2</v>
          </cell>
          <cell r="H219" t="str">
            <v>Proyectos</v>
          </cell>
          <cell r="I219">
            <v>1</v>
          </cell>
          <cell r="J219" t="str">
            <v>107402003</v>
          </cell>
          <cell r="K219">
            <v>250000000</v>
          </cell>
        </row>
        <row r="220">
          <cell r="A220">
            <v>1074</v>
          </cell>
          <cell r="B220" t="str">
            <v>1074 Educación superior para una ciudad de conocimiento</v>
          </cell>
          <cell r="C220" t="str">
            <v>02 FORTALECIMIENTO DE LA CALIDAD</v>
          </cell>
          <cell r="D220">
            <v>4</v>
          </cell>
          <cell r="E220" t="str">
            <v>02004 Aunar esfuerzos con los actores del subsistema Distrital de Educacion Superior y el Gobierno Nacional, para orientar o desarrollar proyectos de Ciencia, Tecnología e Innovación, integrando apuestas productivas y de conocimiento de la región.</v>
          </cell>
          <cell r="F220" t="str">
            <v>Asistencia técnica y fomento al mejoramiento de la calidad en el marco del Subsistema Distrital de Educación Superior 05-02-0179</v>
          </cell>
          <cell r="G220" t="str">
            <v>APLICACIÓN DE PROYECTOS EDUCATIVOS TRANSVERSALES - A.1.7.2</v>
          </cell>
          <cell r="H220" t="str">
            <v>Proyectos</v>
          </cell>
          <cell r="I220">
            <v>2</v>
          </cell>
          <cell r="J220" t="str">
            <v>107402004</v>
          </cell>
          <cell r="K220">
            <v>500000000</v>
          </cell>
        </row>
        <row r="221">
          <cell r="A221">
            <v>1074</v>
          </cell>
          <cell r="B221" t="str">
            <v>1074 Educación superior para una ciudad de conocimiento</v>
          </cell>
          <cell r="C221" t="str">
            <v>02 FORTALECIMIENTO DE LA CALIDAD</v>
          </cell>
          <cell r="D221">
            <v>5</v>
          </cell>
          <cell r="E221" t="str">
            <v>02005 Implementacion gradual de una estrategia de Fomento a la calidad y mejores prácticas en los programas e instituciones de Formación para el Trabajo y el Desarrollo Humano</v>
          </cell>
          <cell r="F221" t="str">
            <v>Fortalecimiento de la formación para el trabajo y el desarrollo humano 03-02-0034</v>
          </cell>
          <cell r="G221" t="str">
            <v>COMPETENCIAS LABORALES GENERALES Y FORMACIÓN PARA EL TRABAJO Y EL DESARROLLO HUMANO - A.1.7.1</v>
          </cell>
          <cell r="H221" t="str">
            <v>Piloto</v>
          </cell>
          <cell r="I221">
            <v>1</v>
          </cell>
          <cell r="J221" t="str">
            <v>107402005</v>
          </cell>
          <cell r="K221">
            <v>550000000</v>
          </cell>
        </row>
        <row r="222">
          <cell r="A222">
            <v>1074</v>
          </cell>
          <cell r="B222" t="str">
            <v>1074 Educación superior para una ciudad de conocimiento</v>
          </cell>
          <cell r="C222" t="str">
            <v>02 FORTALECIMIENTO DE LA CALIDAD</v>
          </cell>
          <cell r="D222">
            <v>6</v>
          </cell>
          <cell r="E222" t="str">
            <v>02006 Prestar apoyo profesional y/o técnico en la ejecución, verificación y acompañamiento de proyectos de calidad en educacion superior</v>
          </cell>
          <cell r="F222" t="str">
            <v>Personal Contratado Para Apoyar Las Actividades Propias De Los Proyectos De Inversión De La Entidad 03-04-0001</v>
          </cell>
          <cell r="G222" t="str">
            <v>MODERNIZACIÓN DE LA SECRETARIA DE EDUCACIÓN - A.1.4.1</v>
          </cell>
          <cell r="H222" t="str">
            <v>Personas</v>
          </cell>
          <cell r="I222">
            <v>20</v>
          </cell>
          <cell r="J222" t="str">
            <v>107402006</v>
          </cell>
          <cell r="K222">
            <v>1260000000</v>
          </cell>
        </row>
      </sheetData>
      <sheetData sheetId="8"/>
      <sheetData sheetId="9"/>
      <sheetData sheetId="10"/>
      <sheetData sheetId="1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Hoja3"/>
    </sheetNames>
    <sheetDataSet>
      <sheetData sheetId="0" refreshError="1"/>
      <sheetData sheetId="1"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1-01-IF-002"/>
      <sheetName val="Hoja3"/>
      <sheetName val="Hoja2"/>
      <sheetName val="Hoja5"/>
      <sheetName val="Hoja1"/>
    </sheetNames>
    <sheetDataSet>
      <sheetData sheetId="0" refreshError="1"/>
      <sheetData sheetId="1">
        <row r="2">
          <cell r="A2" t="str">
            <v>CCE-01</v>
          </cell>
        </row>
      </sheetData>
      <sheetData sheetId="2" refreshError="1"/>
      <sheetData sheetId="3" refreshError="1"/>
      <sheetData sheetId="4"/>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1-01-IF-002"/>
      <sheetName val="Hoja3"/>
      <sheetName val="Hoja5"/>
      <sheetName val="Hoja1"/>
    </sheetNames>
    <sheetDataSet>
      <sheetData sheetId="0"/>
      <sheetData sheetId="1">
        <row r="2">
          <cell r="A2" t="str">
            <v>CCE-01</v>
          </cell>
        </row>
      </sheetData>
      <sheetData sheetId="2"/>
      <sheetData sheetId="3"/>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1-01-IF-002"/>
      <sheetName val="Hoja3"/>
      <sheetName val="Hoja5"/>
      <sheetName val="Hoja1"/>
    </sheetNames>
    <sheetDataSet>
      <sheetData sheetId="0" refreshError="1"/>
      <sheetData sheetId="1">
        <row r="2">
          <cell r="A2" t="str">
            <v>CCE-01</v>
          </cell>
        </row>
      </sheetData>
      <sheetData sheetId="2" refreshError="1"/>
      <sheetData sheetId="3"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1-01-IF-002"/>
      <sheetName val="Hoja3"/>
      <sheetName val="Hoja5"/>
      <sheetName val="Hoja1"/>
    </sheetNames>
    <sheetDataSet>
      <sheetData sheetId="0" refreshError="1"/>
      <sheetData sheetId="1">
        <row r="2">
          <cell r="A2" t="str">
            <v>CCE-01</v>
          </cell>
        </row>
      </sheetData>
      <sheetData sheetId="2" refreshError="1"/>
      <sheetData sheetId="3"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1-01-IF-002"/>
      <sheetName val="Hoja3"/>
      <sheetName val="Hoja5"/>
      <sheetName val="Hoja1"/>
    </sheetNames>
    <sheetDataSet>
      <sheetData sheetId="0"/>
      <sheetData sheetId="1"/>
      <sheetData sheetId="2"/>
      <sheetData sheetId="3"/>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1-01-IF-002"/>
      <sheetName val="Hoja3"/>
      <sheetName val="Hoja5"/>
      <sheetName val="Hoja1"/>
    </sheetNames>
    <sheetDataSet>
      <sheetData sheetId="0"/>
      <sheetData sheetId="1"/>
      <sheetData sheetId="2"/>
      <sheetData sheetId="3"/>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1-01-IF-002"/>
      <sheetName val="Hoja3"/>
      <sheetName val="Hoja5"/>
      <sheetName val="Hoja1"/>
    </sheetNames>
    <sheetDataSet>
      <sheetData sheetId="0" refreshError="1"/>
      <sheetData sheetId="1">
        <row r="2">
          <cell r="A2" t="str">
            <v>CCE-01</v>
          </cell>
        </row>
      </sheetData>
      <sheetData sheetId="2" refreshError="1"/>
      <sheetData sheetId="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1-01-IF-002"/>
      <sheetName val="Hoja3"/>
      <sheetName val="Hoja5"/>
      <sheetName val="Hoja1"/>
    </sheetNames>
    <sheetDataSet>
      <sheetData sheetId="0"/>
      <sheetData sheetId="1">
        <row r="2">
          <cell r="A2" t="str">
            <v>CCE-01</v>
          </cell>
          <cell r="B2" t="str">
            <v>Solicitud de información a los Proveedores</v>
          </cell>
        </row>
        <row r="3">
          <cell r="A3" t="str">
            <v>CCE-02</v>
          </cell>
          <cell r="B3" t="str">
            <v>Licitación pública</v>
          </cell>
        </row>
        <row r="4">
          <cell r="A4" t="str">
            <v>CCE-17</v>
          </cell>
          <cell r="B4" t="str">
            <v>Licitación pública (Obra pública)</v>
          </cell>
        </row>
        <row r="5">
          <cell r="A5" t="str">
            <v>CCE-03</v>
          </cell>
          <cell r="B5" t="str">
            <v>Concurso de méritos con precalificación</v>
          </cell>
        </row>
        <row r="6">
          <cell r="A6" t="str">
            <v>CCE-04</v>
          </cell>
          <cell r="B6" t="str">
            <v>Concurso de méritos abierto</v>
          </cell>
        </row>
        <row r="7">
          <cell r="A7" t="str">
            <v>CCE-05</v>
          </cell>
          <cell r="B7" t="str">
            <v>Contratación directa (con ofertas)</v>
          </cell>
        </row>
        <row r="8">
          <cell r="A8" t="str">
            <v>CCE-06</v>
          </cell>
          <cell r="B8" t="str">
            <v>Selección abreviada menor cuantía</v>
          </cell>
        </row>
        <row r="9">
          <cell r="A9" t="str">
            <v>CCE-18-Seleccion_Abreviada_Menor_Cuantia_Sin_Manifestacion_Interes</v>
          </cell>
          <cell r="B9" t="str">
            <v>Selección Abreviada de Menor Cuantia sin Manifestacion de Interés</v>
          </cell>
        </row>
        <row r="10">
          <cell r="A10" t="str">
            <v>CCE-07</v>
          </cell>
          <cell r="B10" t="str">
            <v>Selección abreviada subasta inversa</v>
          </cell>
        </row>
        <row r="11">
          <cell r="A11" t="str">
            <v>CCE-10</v>
          </cell>
          <cell r="B11" t="str">
            <v>Mínima cuantía</v>
          </cell>
        </row>
        <row r="12">
          <cell r="A12" t="str">
            <v>CCE-11||01</v>
          </cell>
          <cell r="B12" t="str">
            <v>Contratación régimen especial - Selección de comisionista</v>
          </cell>
        </row>
        <row r="13">
          <cell r="A13" t="str">
            <v>CCE-11||02</v>
          </cell>
          <cell r="B13" t="str">
            <v>Contratación régimen especial - Enajenación de bienes para intermediarios idóneos</v>
          </cell>
        </row>
        <row r="14">
          <cell r="A14" t="str">
            <v>CCE-11||03</v>
          </cell>
          <cell r="B14" t="str">
            <v>Contratación régimen especial - Régimen especial</v>
          </cell>
        </row>
        <row r="15">
          <cell r="A15" t="str">
            <v>CCE-11||04</v>
          </cell>
          <cell r="B15" t="str">
            <v>Contratación régimen especial - Banco multilateral y organismos multilaterales</v>
          </cell>
        </row>
        <row r="16">
          <cell r="A16" t="str">
            <v>CCE-15||01</v>
          </cell>
          <cell r="B16" t="str">
            <v>Contratación régimen especial (con ofertas) - Selección de comisionista</v>
          </cell>
        </row>
        <row r="17">
          <cell r="A17" t="str">
            <v>CCE-15||02</v>
          </cell>
          <cell r="B17" t="str">
            <v>Contratación régimen especial (con ofertas) - Enajenación de bienes para intermediarios idóneos</v>
          </cell>
        </row>
        <row r="18">
          <cell r="A18" t="str">
            <v>CCE-15||03</v>
          </cell>
          <cell r="B18" t="str">
            <v>Contratación régimen especial (con ofertas) - Régimen especial</v>
          </cell>
        </row>
        <row r="19">
          <cell r="A19" t="str">
            <v>CCE-15||04</v>
          </cell>
          <cell r="B19" t="str">
            <v>Contratación régimen especial (con ofertas) - Banco multilateral y organismos multilaterales</v>
          </cell>
        </row>
        <row r="20">
          <cell r="A20" t="str">
            <v>CCE-16</v>
          </cell>
          <cell r="B20" t="str">
            <v>Contratación directa</v>
          </cell>
        </row>
        <row r="21">
          <cell r="A21" t="str">
            <v>CCE-99</v>
          </cell>
          <cell r="B21" t="str">
            <v>Selección abreviada - acuerdo marco</v>
          </cell>
        </row>
      </sheetData>
      <sheetData sheetId="2"/>
      <sheetData sheetId="3"/>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1-01-IF-002"/>
      <sheetName val="Hoja3"/>
      <sheetName val="Hoja5"/>
      <sheetName val="Hoja1"/>
    </sheetNames>
    <sheetDataSet>
      <sheetData sheetId="0"/>
      <sheetData sheetId="1">
        <row r="2">
          <cell r="A2" t="str">
            <v>CCE-01</v>
          </cell>
        </row>
      </sheetData>
      <sheetData sheetId="2"/>
      <sheetData sheetId="3"/>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1-01-IF-002"/>
      <sheetName val="Hoja3"/>
      <sheetName val="Hoja5"/>
      <sheetName val="Hoja1"/>
    </sheetNames>
    <sheetDataSet>
      <sheetData sheetId="0"/>
      <sheetData sheetId="1">
        <row r="2">
          <cell r="A2" t="str">
            <v>CCE-01</v>
          </cell>
        </row>
      </sheetData>
      <sheetData sheetId="2"/>
      <sheetData sheetId="3"/>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1-01-IF-002"/>
      <sheetName val="Hoja3"/>
      <sheetName val="Hoja5"/>
      <sheetName val="Hoja1"/>
    </sheetNames>
    <sheetDataSet>
      <sheetData sheetId="0" refreshError="1"/>
      <sheetData sheetId="1"/>
      <sheetData sheetId="2" refreshError="1"/>
      <sheetData sheetId="3"/>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1-01-IF-002"/>
      <sheetName val="Hoja3"/>
      <sheetName val="Hoja5"/>
      <sheetName val="Hoja1"/>
    </sheetNames>
    <sheetDataSet>
      <sheetData sheetId="0" refreshError="1"/>
      <sheetData sheetId="1">
        <row r="2">
          <cell r="A2" t="str">
            <v>CCE-01</v>
          </cell>
          <cell r="B2" t="str">
            <v>Solicitud de información a los Proveedores</v>
          </cell>
        </row>
        <row r="3">
          <cell r="A3" t="str">
            <v>CCE-02</v>
          </cell>
          <cell r="B3" t="str">
            <v>Licitación pública</v>
          </cell>
        </row>
        <row r="4">
          <cell r="A4" t="str">
            <v>CCE-17</v>
          </cell>
          <cell r="B4" t="str">
            <v>Licitación pública (Obra pública)</v>
          </cell>
        </row>
        <row r="5">
          <cell r="A5" t="str">
            <v>CCE-03</v>
          </cell>
          <cell r="B5" t="str">
            <v>Concurso de méritos con precalificación</v>
          </cell>
        </row>
        <row r="6">
          <cell r="A6" t="str">
            <v>CCE-04</v>
          </cell>
          <cell r="B6" t="str">
            <v>Concurso de méritos abierto</v>
          </cell>
        </row>
        <row r="7">
          <cell r="A7" t="str">
            <v>CCE-05</v>
          </cell>
          <cell r="B7" t="str">
            <v>Contratación directa (con ofertas)</v>
          </cell>
        </row>
        <row r="8">
          <cell r="A8" t="str">
            <v>CCE-06</v>
          </cell>
          <cell r="B8" t="str">
            <v>Selección abreviada menor cuantía</v>
          </cell>
        </row>
        <row r="9">
          <cell r="A9" t="str">
            <v>CCE-18-Seleccion_Abreviada_Menor_Cuantia_Sin_Manifestacion_Interes</v>
          </cell>
          <cell r="B9" t="str">
            <v>Selección Abreviada de Menor Cuantia sin Manifestacion de Interés</v>
          </cell>
        </row>
        <row r="10">
          <cell r="A10" t="str">
            <v>CCE-07</v>
          </cell>
          <cell r="B10" t="str">
            <v>Selección abreviada subasta inversa</v>
          </cell>
        </row>
        <row r="11">
          <cell r="A11" t="str">
            <v>CCE-10</v>
          </cell>
          <cell r="B11" t="str">
            <v>Mínima cuantía</v>
          </cell>
        </row>
        <row r="12">
          <cell r="A12" t="str">
            <v>CCE-11||01</v>
          </cell>
          <cell r="B12" t="str">
            <v>Contratación régimen especial - Selección de comisionista</v>
          </cell>
        </row>
        <row r="13">
          <cell r="A13" t="str">
            <v>CCE-11||02</v>
          </cell>
          <cell r="B13" t="str">
            <v>Contratación régimen especial - Enajenación de bienes para intermediarios idóneos</v>
          </cell>
        </row>
        <row r="14">
          <cell r="A14" t="str">
            <v>CCE-11||03</v>
          </cell>
          <cell r="B14" t="str">
            <v>Contratación régimen especial - Régimen especial</v>
          </cell>
        </row>
        <row r="15">
          <cell r="A15" t="str">
            <v>CCE-11||04</v>
          </cell>
          <cell r="B15" t="str">
            <v>Contratación régimen especial - Banco multilateral y organismos multilaterales</v>
          </cell>
        </row>
        <row r="16">
          <cell r="A16" t="str">
            <v>CCE-15||01</v>
          </cell>
          <cell r="B16" t="str">
            <v>Contratación régimen especial (con ofertas) - Selección de comisionista</v>
          </cell>
        </row>
        <row r="17">
          <cell r="A17" t="str">
            <v>CCE-15||02</v>
          </cell>
          <cell r="B17" t="str">
            <v>Contratación régimen especial (con ofertas) - Enajenación de bienes para intermediarios idóneos</v>
          </cell>
        </row>
        <row r="18">
          <cell r="A18" t="str">
            <v>CCE-15||03</v>
          </cell>
          <cell r="B18" t="str">
            <v>Contratación régimen especial (con ofertas) - Régimen especial</v>
          </cell>
        </row>
        <row r="19">
          <cell r="A19" t="str">
            <v>CCE-15||04</v>
          </cell>
          <cell r="B19" t="str">
            <v>Contratación régimen especial (con ofertas) - Banco multilateral y organismos multilaterales</v>
          </cell>
        </row>
        <row r="20">
          <cell r="A20" t="str">
            <v>CCE-16</v>
          </cell>
          <cell r="B20" t="str">
            <v>Contratación directa</v>
          </cell>
        </row>
        <row r="21">
          <cell r="A21" t="str">
            <v>CCE-99</v>
          </cell>
          <cell r="B21" t="str">
            <v>Selección abreviada - acuerdo marco</v>
          </cell>
        </row>
      </sheetData>
      <sheetData sheetId="2" refreshError="1"/>
      <sheetData sheetId="3">
        <row r="3">
          <cell r="A3">
            <v>898</v>
          </cell>
          <cell r="B3" t="str">
            <v>898 Administración del talento humano</v>
          </cell>
          <cell r="C3" t="str">
            <v xml:space="preserve">01 NÓMINA </v>
          </cell>
          <cell r="D3">
            <v>1</v>
          </cell>
          <cell r="E3" t="str">
            <v>01001 Pago de Aportes para Cesantías del personal directivo docente SSF</v>
          </cell>
          <cell r="F3" t="str">
            <v>Aportes Para Cesantías Del Personal Directivo Docente Sin Situación De Fondos 03-03-0021</v>
          </cell>
          <cell r="G3" t="str">
            <v>APORTES PARA CESANTÍAS - A.1.1.2.3.2</v>
          </cell>
          <cell r="H3" t="str">
            <v>Personas</v>
          </cell>
          <cell r="I3">
            <v>1955</v>
          </cell>
          <cell r="J3" t="str">
            <v>89801001</v>
          </cell>
          <cell r="K3">
            <v>8377292000</v>
          </cell>
        </row>
        <row r="4">
          <cell r="A4">
            <v>898</v>
          </cell>
          <cell r="B4" t="str">
            <v>898 Administración del talento humano</v>
          </cell>
          <cell r="C4" t="str">
            <v xml:space="preserve">01 NÓMINA </v>
          </cell>
          <cell r="D4">
            <v>2</v>
          </cell>
          <cell r="E4" t="str">
            <v>01002 Pago de Aportes para salud del personal directivo docente SSF</v>
          </cell>
          <cell r="F4" t="str">
            <v>Aportes Para Salud Del Personal Directivo Docente Sin Situación De Fondos 03-03-0018</v>
          </cell>
          <cell r="G4" t="str">
            <v>APORTES PARA SALUD - A.1.1.2.4.1.1</v>
          </cell>
          <cell r="H4" t="str">
            <v>Personas</v>
          </cell>
          <cell r="I4">
            <v>1955</v>
          </cell>
          <cell r="J4" t="str">
            <v>89801002</v>
          </cell>
          <cell r="K4">
            <v>7372027000</v>
          </cell>
        </row>
        <row r="5">
          <cell r="A5">
            <v>898</v>
          </cell>
          <cell r="B5" t="str">
            <v>898 Administración del talento humano</v>
          </cell>
          <cell r="C5" t="str">
            <v xml:space="preserve">01 NÓMINA </v>
          </cell>
          <cell r="D5">
            <v>3</v>
          </cell>
          <cell r="E5" t="str">
            <v>01003 Pagar sueldos de Pensionados Nacionalizados</v>
          </cell>
          <cell r="F5" t="str">
            <v>Pago Fondo De Pensionados De Bogotá 03-03-0069</v>
          </cell>
          <cell r="G5" t="str">
            <v>CANCELACIONES DE PRESTASIONES SOCIALES DEL MAGISTERIO (CPSM) - A.1.1.8</v>
          </cell>
          <cell r="H5" t="str">
            <v>Personas</v>
          </cell>
          <cell r="I5">
            <v>1800</v>
          </cell>
          <cell r="J5" t="str">
            <v>89801003</v>
          </cell>
          <cell r="K5">
            <v>48814968000</v>
          </cell>
        </row>
        <row r="6">
          <cell r="A6">
            <v>898</v>
          </cell>
          <cell r="B6" t="str">
            <v>898 Administración del talento humano</v>
          </cell>
          <cell r="C6" t="str">
            <v xml:space="preserve">01 NÓMINA </v>
          </cell>
          <cell r="D6">
            <v>4</v>
          </cell>
          <cell r="E6" t="str">
            <v>01004 Pago de Aportes para ARP del Personal Administrativo de Instituciones Educativas</v>
          </cell>
          <cell r="F6" t="str">
            <v>Aportes Para Arp Del Personal Administrativo De Instituciones Educativas 03-03-0033</v>
          </cell>
          <cell r="G6" t="str">
            <v>APORTES ARP - A.1.1.2.5.1.3</v>
          </cell>
          <cell r="H6" t="str">
            <v>Personas</v>
          </cell>
          <cell r="I6">
            <v>1590</v>
          </cell>
          <cell r="J6" t="str">
            <v>89801004</v>
          </cell>
          <cell r="K6">
            <v>293154000</v>
          </cell>
        </row>
        <row r="7">
          <cell r="A7">
            <v>898</v>
          </cell>
          <cell r="B7" t="str">
            <v>898 Administración del talento humano</v>
          </cell>
          <cell r="C7" t="str">
            <v xml:space="preserve">01 NÓMINA </v>
          </cell>
          <cell r="D7">
            <v>5</v>
          </cell>
          <cell r="E7" t="str">
            <v>01005 Pago de Aportes para Cesantías del Personal Administrativo de Instituciones Educativas</v>
          </cell>
          <cell r="F7" t="str">
            <v>Aportes Para Cesantías Del Personal Administrativo De Instituciones Educativas 03-03-0034</v>
          </cell>
          <cell r="G7" t="str">
            <v>APORTES PARA CESANTÍAS - A.1.1.2.5.1.4</v>
          </cell>
          <cell r="H7" t="str">
            <v>Personas</v>
          </cell>
          <cell r="I7">
            <v>1590</v>
          </cell>
          <cell r="J7" t="str">
            <v>89801005</v>
          </cell>
          <cell r="K7">
            <v>6351651000</v>
          </cell>
        </row>
        <row r="8">
          <cell r="A8">
            <v>898</v>
          </cell>
          <cell r="B8" t="str">
            <v>898 Administración del talento humano</v>
          </cell>
          <cell r="C8" t="str">
            <v xml:space="preserve">01 NÓMINA </v>
          </cell>
          <cell r="D8">
            <v>6</v>
          </cell>
          <cell r="E8" t="str">
            <v>01006 Pago de Aportes para Cesantías del personal docente Con Situación de Fondos</v>
          </cell>
          <cell r="F8" t="str">
            <v>Aportes Para Cesantías Del Personal Docente Con Situación De Fondos 03-03-0012</v>
          </cell>
          <cell r="G8" t="str">
            <v>APORTES PARA CESANTÍAS - A.1.1.2.2.1.4</v>
          </cell>
          <cell r="H8" t="str">
            <v>Personas</v>
          </cell>
          <cell r="I8">
            <v>5938</v>
          </cell>
          <cell r="J8" t="str">
            <v>89801006</v>
          </cell>
          <cell r="K8">
            <v>11398887000</v>
          </cell>
        </row>
        <row r="9">
          <cell r="A9">
            <v>898</v>
          </cell>
          <cell r="B9" t="str">
            <v>898 Administración del talento humano</v>
          </cell>
          <cell r="C9" t="str">
            <v xml:space="preserve">01 NÓMINA </v>
          </cell>
          <cell r="D9">
            <v>7</v>
          </cell>
          <cell r="E9" t="str">
            <v>01007 Pago de Aportes para Cesantías del personal docente SSF</v>
          </cell>
          <cell r="F9" t="str">
            <v>Aportes Para Cesantías Del Personal Docente Sin Situación De Fondos 03-03-0008</v>
          </cell>
          <cell r="G9" t="str">
            <v>APORTES PARA CESANTÍAS - A.1.1.2.1.2</v>
          </cell>
          <cell r="H9" t="str">
            <v>Personas</v>
          </cell>
          <cell r="I9">
            <v>27050</v>
          </cell>
          <cell r="J9" t="str">
            <v>89801007</v>
          </cell>
          <cell r="K9">
            <v>96338855000</v>
          </cell>
        </row>
        <row r="10">
          <cell r="A10">
            <v>898</v>
          </cell>
          <cell r="B10" t="str">
            <v>898 Administración del talento humano</v>
          </cell>
          <cell r="C10" t="str">
            <v xml:space="preserve">01 NÓMINA </v>
          </cell>
          <cell r="D10">
            <v>8</v>
          </cell>
          <cell r="E10" t="str">
            <v>01008 Pago de Aportes para el ESAP del Personal Administrativo de Instituciones Educativas</v>
          </cell>
          <cell r="F10" t="str">
            <v>Aportes Para La Esap Del Personal Administrativo De Instituciones Educativas 03-03-0037</v>
          </cell>
          <cell r="G10" t="str">
            <v>ESAP - A.1.1.2.5.2.3</v>
          </cell>
          <cell r="H10" t="str">
            <v>Personas</v>
          </cell>
          <cell r="I10">
            <v>1590</v>
          </cell>
          <cell r="J10" t="str">
            <v>89801008</v>
          </cell>
          <cell r="K10">
            <v>321621000</v>
          </cell>
        </row>
        <row r="11">
          <cell r="A11">
            <v>898</v>
          </cell>
          <cell r="B11" t="str">
            <v>898 Administración del talento humano</v>
          </cell>
          <cell r="C11" t="str">
            <v xml:space="preserve">01 NÓMINA </v>
          </cell>
          <cell r="D11">
            <v>9</v>
          </cell>
          <cell r="E11" t="str">
            <v>01009 Pago de Aportes para el ICBF del Personal Administrativo de Instituciones Educativas</v>
          </cell>
          <cell r="F11" t="str">
            <v>Aportes Para El Icbf Del Personal Administrativo De Instituciones Educativas 03-03-0036</v>
          </cell>
          <cell r="G11" t="str">
            <v>ICBF - A.1.1.2.5.2.2</v>
          </cell>
          <cell r="H11" t="str">
            <v>Personas</v>
          </cell>
          <cell r="I11">
            <v>1590</v>
          </cell>
          <cell r="J11" t="str">
            <v>89801009</v>
          </cell>
          <cell r="K11">
            <v>1929726000</v>
          </cell>
        </row>
        <row r="12">
          <cell r="A12">
            <v>898</v>
          </cell>
          <cell r="B12" t="str">
            <v>898 Administración del talento humano</v>
          </cell>
          <cell r="C12" t="str">
            <v xml:space="preserve">01 NÓMINA </v>
          </cell>
          <cell r="D12">
            <v>10</v>
          </cell>
          <cell r="E12" t="str">
            <v xml:space="preserve">01010 Pago de Aportes para el ICBF del Personal directivo docente </v>
          </cell>
          <cell r="F12" t="str">
            <v>Aportes Para El Icbf Del Personal Directivo Docente 03-03-0027</v>
          </cell>
          <cell r="G12" t="str">
            <v>ICBF - A.1.1.2.4.2.2</v>
          </cell>
          <cell r="H12" t="str">
            <v>Personas</v>
          </cell>
          <cell r="I12">
            <v>1955</v>
          </cell>
          <cell r="J12" t="str">
            <v>89801010</v>
          </cell>
          <cell r="K12">
            <v>3159785000</v>
          </cell>
        </row>
        <row r="13">
          <cell r="A13">
            <v>898</v>
          </cell>
          <cell r="B13" t="str">
            <v>898 Administración del talento humano</v>
          </cell>
          <cell r="C13" t="str">
            <v xml:space="preserve">01 NÓMINA </v>
          </cell>
          <cell r="D13">
            <v>11</v>
          </cell>
          <cell r="E13" t="str">
            <v>01011 Pago de Aportes para el ICBF personal docente</v>
          </cell>
          <cell r="F13" t="str">
            <v>Aportes Para El Icbf Personal Docente 03-03-0014</v>
          </cell>
          <cell r="G13" t="str">
            <v>ICBF - A.1.1.2.2.2.2</v>
          </cell>
          <cell r="H13" t="str">
            <v>Personas</v>
          </cell>
          <cell r="I13">
            <v>32988</v>
          </cell>
          <cell r="J13" t="str">
            <v>89801011</v>
          </cell>
          <cell r="K13">
            <v>40272258000</v>
          </cell>
        </row>
        <row r="14">
          <cell r="A14">
            <v>898</v>
          </cell>
          <cell r="B14" t="str">
            <v>898 Administración del talento humano</v>
          </cell>
          <cell r="C14" t="str">
            <v xml:space="preserve">01 NÓMINA </v>
          </cell>
          <cell r="D14">
            <v>12</v>
          </cell>
          <cell r="E14" t="str">
            <v>01012 Pago de Aportes para el SENA del Personal Administrativo de Instituciones Educativas</v>
          </cell>
          <cell r="F14" t="str">
            <v>Aportes Para El Sena Del Personal Administrativo De Instituciones Educativas 03-03-0035</v>
          </cell>
          <cell r="G14" t="str">
            <v>SENA - A.1.1.2.5.2.1</v>
          </cell>
          <cell r="H14" t="str">
            <v>Personas</v>
          </cell>
          <cell r="I14">
            <v>1590</v>
          </cell>
          <cell r="J14" t="str">
            <v>89801012</v>
          </cell>
          <cell r="K14">
            <v>321621000</v>
          </cell>
        </row>
        <row r="15">
          <cell r="A15">
            <v>898</v>
          </cell>
          <cell r="B15" t="str">
            <v>898 Administración del talento humano</v>
          </cell>
          <cell r="C15" t="str">
            <v xml:space="preserve">01 NÓMINA </v>
          </cell>
          <cell r="D15">
            <v>13</v>
          </cell>
          <cell r="E15" t="str">
            <v xml:space="preserve">01013 Pago de Aportes para el SENA del Personal directivo docente </v>
          </cell>
          <cell r="F15" t="str">
            <v>Aportes Para El Sena Del Personal Directivo Docente 03-03-0026</v>
          </cell>
          <cell r="G15" t="str">
            <v>SENA - A.1.1.2.4.2.1</v>
          </cell>
          <cell r="H15" t="str">
            <v>Personas</v>
          </cell>
          <cell r="I15">
            <v>1955</v>
          </cell>
          <cell r="J15" t="str">
            <v>89801013</v>
          </cell>
          <cell r="K15">
            <v>526631000</v>
          </cell>
        </row>
        <row r="16">
          <cell r="A16">
            <v>898</v>
          </cell>
          <cell r="B16" t="str">
            <v>898 Administración del talento humano</v>
          </cell>
          <cell r="C16" t="str">
            <v xml:space="preserve">01 NÓMINA </v>
          </cell>
          <cell r="D16">
            <v>14</v>
          </cell>
          <cell r="E16" t="str">
            <v>01014 Pago de Aportes para el SENA personal docente</v>
          </cell>
          <cell r="F16" t="str">
            <v>Aportes Para El Sena Personal Docente 03-03-0013</v>
          </cell>
          <cell r="G16" t="str">
            <v>SENA - A.1.1.2.2.2.1</v>
          </cell>
          <cell r="H16" t="str">
            <v>Personas</v>
          </cell>
          <cell r="I16">
            <v>32988</v>
          </cell>
          <cell r="J16" t="str">
            <v>89801014</v>
          </cell>
          <cell r="K16">
            <v>6712044000</v>
          </cell>
        </row>
        <row r="17">
          <cell r="A17">
            <v>898</v>
          </cell>
          <cell r="B17" t="str">
            <v>898 Administración del talento humano</v>
          </cell>
          <cell r="C17" t="str">
            <v xml:space="preserve">01 NÓMINA </v>
          </cell>
          <cell r="D17">
            <v>15</v>
          </cell>
          <cell r="E17" t="str">
            <v>01015 Pago de Aportes para Institutos Técnicos del Personal Administrativo de Instituciones Educativas</v>
          </cell>
          <cell r="F17" t="str">
            <v>Aportes Para Los Institutos Técnicos Del Personal Administrativo De Instituciones Educativas 03-03-0039</v>
          </cell>
          <cell r="G17" t="str">
            <v>INSTITUTOS TÉCNICOS - A.1.1.2.5.2.5</v>
          </cell>
          <cell r="H17" t="str">
            <v>Personas</v>
          </cell>
          <cell r="I17">
            <v>1590</v>
          </cell>
          <cell r="J17" t="str">
            <v>89801015</v>
          </cell>
          <cell r="K17">
            <v>643242000</v>
          </cell>
        </row>
        <row r="18">
          <cell r="A18">
            <v>898</v>
          </cell>
          <cell r="B18" t="str">
            <v>898 Administración del talento humano</v>
          </cell>
          <cell r="C18" t="str">
            <v xml:space="preserve">01 NÓMINA </v>
          </cell>
          <cell r="D18">
            <v>16</v>
          </cell>
          <cell r="E18" t="str">
            <v xml:space="preserve">01016 Pago de Aportes para Institutos Técnicos personal docente </v>
          </cell>
          <cell r="F18" t="str">
            <v>Aportes Para Institutos Técnicos Personal Docente 03-03-0017</v>
          </cell>
          <cell r="G18" t="str">
            <v>INSTITUTOS TÉCNICOS - A.1.1.2.2.2.5</v>
          </cell>
          <cell r="H18" t="str">
            <v>Personas</v>
          </cell>
          <cell r="I18">
            <v>32988</v>
          </cell>
          <cell r="J18" t="str">
            <v>89801016</v>
          </cell>
          <cell r="K18">
            <v>13424086000</v>
          </cell>
        </row>
        <row r="19">
          <cell r="A19">
            <v>898</v>
          </cell>
          <cell r="B19" t="str">
            <v>898 Administración del talento humano</v>
          </cell>
          <cell r="C19" t="str">
            <v xml:space="preserve">01 NÓMINA </v>
          </cell>
          <cell r="D19">
            <v>18</v>
          </cell>
          <cell r="E19" t="str">
            <v xml:space="preserve">01018 Pago de Aportes para la ESAP personal docente </v>
          </cell>
          <cell r="F19" t="str">
            <v>Aportes Para La Esap Personal Docente 03-03-0015</v>
          </cell>
          <cell r="G19" t="str">
            <v>ESAP - A.1.1.2.2.2.3</v>
          </cell>
          <cell r="H19" t="str">
            <v>Personas</v>
          </cell>
          <cell r="I19">
            <v>32988</v>
          </cell>
          <cell r="J19" t="str">
            <v>89801018</v>
          </cell>
          <cell r="K19">
            <v>6712044000</v>
          </cell>
        </row>
        <row r="20">
          <cell r="A20">
            <v>898</v>
          </cell>
          <cell r="B20" t="str">
            <v>898 Administración del talento humano</v>
          </cell>
          <cell r="C20" t="str">
            <v xml:space="preserve">01 NÓMINA </v>
          </cell>
          <cell r="D20">
            <v>19</v>
          </cell>
          <cell r="E20" t="str">
            <v>01019 Pago de Aportes para las Cajas de Compensación del Personal Administrativo de Instituciones Educativas</v>
          </cell>
          <cell r="F20" t="str">
            <v>Aportes Para Las Cajas De Compensación Familiar Del Personal Administrativo De Instituciones Educativas 03-03-0038</v>
          </cell>
          <cell r="G20" t="str">
            <v>CAJAS DE COMPENSACIÓN FAMILIAR - A.1.1.2.5.2.4</v>
          </cell>
          <cell r="H20" t="str">
            <v>Personas</v>
          </cell>
          <cell r="I20">
            <v>1590</v>
          </cell>
          <cell r="J20" t="str">
            <v>89801019</v>
          </cell>
          <cell r="K20">
            <v>2572969000</v>
          </cell>
        </row>
        <row r="21">
          <cell r="A21">
            <v>898</v>
          </cell>
          <cell r="B21" t="str">
            <v>898 Administración del talento humano</v>
          </cell>
          <cell r="C21" t="str">
            <v xml:space="preserve">01 NÓMINA </v>
          </cell>
          <cell r="D21">
            <v>20</v>
          </cell>
          <cell r="E21" t="str">
            <v xml:space="preserve">01020 Pago de Aportes para las Cajas de Compensación Personal directivo docente </v>
          </cell>
          <cell r="F21" t="str">
            <v>Aportes Para Las Cajas De Compensación Familiar Del Personal Directivo Docente 03-03-0029</v>
          </cell>
          <cell r="G21" t="str">
            <v>CAJAS DE COMPENSACIÓN FAMILIAR - A.1.1.2.4.2.4</v>
          </cell>
          <cell r="H21" t="str">
            <v>Personas</v>
          </cell>
          <cell r="I21">
            <v>1955</v>
          </cell>
          <cell r="J21" t="str">
            <v>89801020</v>
          </cell>
          <cell r="K21">
            <v>4213046000</v>
          </cell>
        </row>
        <row r="22">
          <cell r="A22">
            <v>898</v>
          </cell>
          <cell r="B22" t="str">
            <v>898 Administración del talento humano</v>
          </cell>
          <cell r="C22" t="str">
            <v xml:space="preserve">01 NÓMINA </v>
          </cell>
          <cell r="D22">
            <v>21</v>
          </cell>
          <cell r="E22" t="str">
            <v xml:space="preserve">01021 Pago de Aportes para las Cajas de Compensación personal docente </v>
          </cell>
          <cell r="F22" t="str">
            <v>Aportes Para Las Cajas De Compensación Familiar Personal Docente 03-03-0016</v>
          </cell>
          <cell r="G22" t="str">
            <v>CAJAS DE COMPENSACIÓN FAMILIAR - A.1.1.2.2.2.4</v>
          </cell>
          <cell r="H22" t="str">
            <v>Personas</v>
          </cell>
          <cell r="I22">
            <v>32988</v>
          </cell>
          <cell r="J22" t="str">
            <v>89801021</v>
          </cell>
          <cell r="K22">
            <v>53696344000</v>
          </cell>
        </row>
        <row r="23">
          <cell r="A23">
            <v>898</v>
          </cell>
          <cell r="B23" t="str">
            <v>898 Administración del talento humano</v>
          </cell>
          <cell r="C23" t="str">
            <v xml:space="preserve">01 NÓMINA </v>
          </cell>
          <cell r="D23">
            <v>22</v>
          </cell>
          <cell r="E23" t="str">
            <v xml:space="preserve">01022 Pago de Aportes para los Institutos Técnicos Personal directivo docente </v>
          </cell>
          <cell r="F23" t="str">
            <v>Aportes Para Los Institutos Técnicos Del Personal Directivo Docente 03-03-0030</v>
          </cell>
          <cell r="G23" t="str">
            <v>INSTITUTOS TÉCNICOS - A.1.1.2.4.2.5</v>
          </cell>
          <cell r="H23" t="str">
            <v>Personas</v>
          </cell>
          <cell r="I23">
            <v>1955</v>
          </cell>
          <cell r="J23" t="str">
            <v>89801022</v>
          </cell>
          <cell r="K23">
            <v>1053262000</v>
          </cell>
        </row>
        <row r="24">
          <cell r="A24">
            <v>898</v>
          </cell>
          <cell r="B24" t="str">
            <v>898 Administración del talento humano</v>
          </cell>
          <cell r="C24" t="str">
            <v xml:space="preserve">01 NÓMINA </v>
          </cell>
          <cell r="D24">
            <v>23</v>
          </cell>
          <cell r="E24" t="str">
            <v>01023 Pago de Aportes para pensión del Personal Administrativo de Instituciones Educativas</v>
          </cell>
          <cell r="F24" t="str">
            <v>Aportes Para Pensión Del Personal Administrativo De Instituciones Educativas 03-03-0032</v>
          </cell>
          <cell r="G24" t="str">
            <v>APORTES PARA PENSIÓN - A.1.1.2.5.1.2</v>
          </cell>
          <cell r="H24" t="str">
            <v>Personas</v>
          </cell>
          <cell r="I24">
            <v>1590</v>
          </cell>
          <cell r="J24" t="str">
            <v>89801023</v>
          </cell>
          <cell r="K24">
            <v>6739172000</v>
          </cell>
        </row>
        <row r="25">
          <cell r="A25">
            <v>898</v>
          </cell>
          <cell r="B25" t="str">
            <v>898 Administración del talento humano</v>
          </cell>
          <cell r="C25" t="str">
            <v xml:space="preserve">01 NÓMINA </v>
          </cell>
          <cell r="D25">
            <v>24</v>
          </cell>
          <cell r="E25" t="str">
            <v>01024 Pago de Aportes para Pensión del personal docente Con Situación de Fondos</v>
          </cell>
          <cell r="F25" t="str">
            <v>Aportes Para Pensión Del Personal Docente Con Situación De Fondos 03-03-0010</v>
          </cell>
          <cell r="G25" t="str">
            <v>APORTES PARA PENSIÓN - A.1.1.2.2.1.2</v>
          </cell>
          <cell r="H25" t="str">
            <v>Personas</v>
          </cell>
          <cell r="I25">
            <v>5938</v>
          </cell>
          <cell r="J25" t="str">
            <v>89801024</v>
          </cell>
          <cell r="K25">
            <v>14521931000</v>
          </cell>
        </row>
        <row r="26">
          <cell r="A26">
            <v>898</v>
          </cell>
          <cell r="B26" t="str">
            <v>898 Administración del talento humano</v>
          </cell>
          <cell r="C26" t="str">
            <v xml:space="preserve">01 NÓMINA </v>
          </cell>
          <cell r="D26">
            <v>25</v>
          </cell>
          <cell r="E26" t="str">
            <v>01025 Pago de Aportes para salud del Personal Administrativo de Instituciones Educativas</v>
          </cell>
          <cell r="F26" t="str">
            <v>Aportes Para Salud Del Personal Administrativo De Instituciones Educativas 03-03-0031</v>
          </cell>
          <cell r="G26" t="str">
            <v>APORTES PARA SALUD - A.1.1.2.5.1.1</v>
          </cell>
          <cell r="H26" t="str">
            <v>Personas</v>
          </cell>
          <cell r="I26">
            <v>1590</v>
          </cell>
          <cell r="J26" t="str">
            <v>89801025</v>
          </cell>
          <cell r="K26">
            <v>4773580000</v>
          </cell>
        </row>
        <row r="27">
          <cell r="A27">
            <v>898</v>
          </cell>
          <cell r="B27" t="str">
            <v>898 Administración del talento humano</v>
          </cell>
          <cell r="C27" t="str">
            <v xml:space="preserve">01 NÓMINA </v>
          </cell>
          <cell r="D27">
            <v>26</v>
          </cell>
          <cell r="E27" t="str">
            <v>01026 Pago de Aportes para Salud del personal docente Con Situación de Fondos</v>
          </cell>
          <cell r="F27" t="str">
            <v>Aportes Para Salud Del Personal Docente Con Situación De Fondos 03-03-0009</v>
          </cell>
          <cell r="G27" t="str">
            <v>APORTES PARA SALUD - A.1.1.2.2.1.1</v>
          </cell>
          <cell r="H27" t="str">
            <v>Personas</v>
          </cell>
          <cell r="I27">
            <v>5398</v>
          </cell>
          <cell r="J27" t="str">
            <v>89801026</v>
          </cell>
          <cell r="K27">
            <v>10286368000</v>
          </cell>
        </row>
        <row r="28">
          <cell r="A28">
            <v>898</v>
          </cell>
          <cell r="B28" t="str">
            <v>898 Administración del talento humano</v>
          </cell>
          <cell r="C28" t="str">
            <v xml:space="preserve">01 NÓMINA </v>
          </cell>
          <cell r="D28">
            <v>27</v>
          </cell>
          <cell r="E28" t="str">
            <v>01027 Pago de Aportes para salud del personal docente SSF</v>
          </cell>
          <cell r="F28" t="str">
            <v>Aportes Para Salud Del Personal Docente Sin Situación De Fondos 03-03-0005</v>
          </cell>
          <cell r="G28" t="str">
            <v>APORTES DE PREVISION SOCIAL - A.1.1.2.1.1.10</v>
          </cell>
          <cell r="H28" t="str">
            <v>Personas</v>
          </cell>
          <cell r="I28">
            <v>27050</v>
          </cell>
          <cell r="J28" t="str">
            <v>89801027</v>
          </cell>
          <cell r="K28">
            <v>84778312000</v>
          </cell>
        </row>
        <row r="29">
          <cell r="A29">
            <v>898</v>
          </cell>
          <cell r="B29" t="str">
            <v>898 Administración del talento humano</v>
          </cell>
          <cell r="C29" t="str">
            <v xml:space="preserve">01 NÓMINA </v>
          </cell>
          <cell r="D29">
            <v>28</v>
          </cell>
          <cell r="E29" t="str">
            <v>01028 Pago de Ascensos en escalafón del Personal docente y directivo docente</v>
          </cell>
          <cell r="F29" t="str">
            <v>Ascensos En Escalafón Del Personal Docente O Directivo Docente 03-03-0004</v>
          </cell>
          <cell r="G29" t="str">
            <v>PERSONAL DOCENTE - CON SITUACIÓN DE FONDOS (CSF) - A.1.1.1.1.1</v>
          </cell>
          <cell r="H29" t="str">
            <v>Personas</v>
          </cell>
          <cell r="I29">
            <v>34943</v>
          </cell>
          <cell r="J29" t="str">
            <v>89801028</v>
          </cell>
          <cell r="K29">
            <v>8000000000</v>
          </cell>
        </row>
        <row r="30">
          <cell r="A30">
            <v>898</v>
          </cell>
          <cell r="B30" t="str">
            <v>898 Administración del talento humano</v>
          </cell>
          <cell r="C30" t="str">
            <v xml:space="preserve">01 NÓMINA </v>
          </cell>
          <cell r="D30">
            <v>29</v>
          </cell>
          <cell r="E30" t="str">
            <v>01029 Pago de Personal Administrativo de Instituciones Educativas</v>
          </cell>
          <cell r="F30" t="str">
            <v>Personal Administrativo de Instituciones Educativas con situación de fondos 03-03-0098</v>
          </cell>
          <cell r="G30" t="str">
            <v>PERSONAL ADMINISTRATIVO DE INSTITUCIONES EDUCATIVAS A.1.1.1.3</v>
          </cell>
          <cell r="H30" t="str">
            <v>Personas</v>
          </cell>
          <cell r="I30">
            <v>1590</v>
          </cell>
          <cell r="J30" t="str">
            <v>89801029</v>
          </cell>
          <cell r="K30">
            <v>73240497000</v>
          </cell>
        </row>
        <row r="31">
          <cell r="A31">
            <v>898</v>
          </cell>
          <cell r="B31" t="str">
            <v>898 Administración del talento humano</v>
          </cell>
          <cell r="C31" t="str">
            <v xml:space="preserve">01 NÓMINA </v>
          </cell>
          <cell r="D31">
            <v>30</v>
          </cell>
          <cell r="E31" t="str">
            <v>01030 Pago de Personal Directivo Docente</v>
          </cell>
          <cell r="F31" t="str">
            <v>Personal Directivo Docente Con Situación De Fondos 03-03-0094</v>
          </cell>
          <cell r="G31" t="str">
            <v>PERSONAL DIRECTIVO DOCENTE - CON SITUACIÓN DE FONDOS (CSF) - A.1.1.1.2.1</v>
          </cell>
          <cell r="H31" t="str">
            <v>Personas</v>
          </cell>
          <cell r="I31">
            <v>1955</v>
          </cell>
          <cell r="J31" t="str">
            <v>89801030</v>
          </cell>
          <cell r="K31">
            <v>106430730000</v>
          </cell>
        </row>
        <row r="32">
          <cell r="A32">
            <v>898</v>
          </cell>
          <cell r="B32" t="str">
            <v>898 Administración del talento humano</v>
          </cell>
          <cell r="C32" t="str">
            <v xml:space="preserve">01 NÓMINA </v>
          </cell>
          <cell r="D32">
            <v>31</v>
          </cell>
          <cell r="E32" t="str">
            <v>01031 Pago de Personal Docente</v>
          </cell>
          <cell r="F32" t="str">
            <v>Personal Docente Vinculado A La Planta De Personal Con Situación De Fondos 03-03-0096</v>
          </cell>
          <cell r="G32" t="str">
            <v>PERSONAL DOCENTE - CON SITUACIÓN DE FONDOS (CSF) - A.1.1.1.1.1</v>
          </cell>
          <cell r="H32" t="str">
            <v>Personas</v>
          </cell>
          <cell r="I32">
            <v>32988</v>
          </cell>
          <cell r="J32" t="str">
            <v>89801031</v>
          </cell>
          <cell r="K32">
            <v>1381465361000</v>
          </cell>
        </row>
        <row r="33">
          <cell r="A33">
            <v>898</v>
          </cell>
          <cell r="B33" t="str">
            <v>898 Administración del talento humano</v>
          </cell>
          <cell r="C33" t="str">
            <v xml:space="preserve">01 NÓMINA </v>
          </cell>
          <cell r="D33">
            <v>32</v>
          </cell>
          <cell r="E33" t="str">
            <v>01032 Pago de Personal Docente SSF</v>
          </cell>
          <cell r="F33" t="str">
            <v>Personal Docente Vinculado A La Planta De Personal Sin Situación De Fondos 03-03-0095</v>
          </cell>
          <cell r="G33" t="str">
            <v>PERSONAL DOCENTE - SIN SITUACIÓN DE FONDOS (SSF) - A.1.1.1.1.2</v>
          </cell>
          <cell r="H33" t="str">
            <v>Personas</v>
          </cell>
          <cell r="I33">
            <v>27050</v>
          </cell>
          <cell r="J33" t="str">
            <v>89801032</v>
          </cell>
          <cell r="K33">
            <v>81604696000</v>
          </cell>
        </row>
        <row r="34">
          <cell r="A34">
            <v>898</v>
          </cell>
          <cell r="B34" t="str">
            <v>898 Administración del talento humano</v>
          </cell>
          <cell r="C34" t="str">
            <v xml:space="preserve">01 NÓMINA </v>
          </cell>
          <cell r="D34">
            <v>33</v>
          </cell>
          <cell r="E34" t="str">
            <v>01033 Pago de Personal Directivo  Docente SSF</v>
          </cell>
          <cell r="F34" t="str">
            <v>Personal Directivo Docente Sin Situación De Fondos 03-03-0093</v>
          </cell>
          <cell r="G34" t="str">
            <v>PERSONAL DIRECTIVO DOCENTE - SIN SITUACIÓN DE FONDOS (SSF) - A.1.1.1.2.2</v>
          </cell>
          <cell r="H34" t="str">
            <v>Personas</v>
          </cell>
          <cell r="I34">
            <v>1955</v>
          </cell>
          <cell r="J34" t="str">
            <v>89801033</v>
          </cell>
          <cell r="K34">
            <v>7976280000</v>
          </cell>
        </row>
        <row r="35">
          <cell r="A35">
            <v>898</v>
          </cell>
          <cell r="B35" t="str">
            <v>898 Administración del talento humano</v>
          </cell>
          <cell r="C35" t="str">
            <v xml:space="preserve">01 NÓMINA </v>
          </cell>
          <cell r="D35">
            <v>34</v>
          </cell>
          <cell r="E35" t="str">
            <v>01034 Pago de incentivo al mejoramiento de la Calidad MEN, "Decreto 914 de 2016"</v>
          </cell>
          <cell r="F35" t="str">
            <v>Incentivos Al Personal Docente 03-02-0023</v>
          </cell>
          <cell r="G35" t="str">
            <v>DISEÑO E IMPLEMENTACIÓN DE PLANES DE MEJORAMIENTO - A.1.2.11</v>
          </cell>
          <cell r="H35" t="str">
            <v>Personas</v>
          </cell>
          <cell r="I35">
            <v>1470</v>
          </cell>
          <cell r="J35" t="str">
            <v>89801034</v>
          </cell>
          <cell r="K35">
            <v>3562000000</v>
          </cell>
        </row>
        <row r="36">
          <cell r="A36">
            <v>898</v>
          </cell>
          <cell r="B36" t="str">
            <v>898 Administración del talento humano</v>
          </cell>
          <cell r="C36" t="str">
            <v xml:space="preserve">01 NÓMINA </v>
          </cell>
          <cell r="D36">
            <v>35</v>
          </cell>
          <cell r="E36" t="str">
            <v>01035 Pago de Aportes para la ESAP del Personal directivo docente</v>
          </cell>
          <cell r="F36" t="str">
            <v>Aportes Para La Esap Del Personal Directivo Docente 03-03-0028</v>
          </cell>
          <cell r="G36" t="str">
            <v>ESAP - A.1.1.2.4.2.3</v>
          </cell>
          <cell r="H36" t="str">
            <v>Personas</v>
          </cell>
          <cell r="I36">
            <v>1955</v>
          </cell>
          <cell r="J36" t="str">
            <v>89801035</v>
          </cell>
          <cell r="K36">
            <v>526631000</v>
          </cell>
        </row>
        <row r="37">
          <cell r="A37">
            <v>898</v>
          </cell>
          <cell r="B37" t="str">
            <v>898 Administración del talento humano</v>
          </cell>
          <cell r="C37" t="str">
            <v>02 PERSONAL DE APOYO A LA GESTION DE LA SED</v>
          </cell>
          <cell r="D37">
            <v>36</v>
          </cell>
          <cell r="E37" t="str">
            <v>02036 Asignar apoyo (profesional, técnico, asistencial),  para el desarrollo de actividades organizacionales requeridos para el normal funcionamiento de la SED y de esta manera garantizar la prestación del servicio educativo.</v>
          </cell>
          <cell r="F37" t="str">
            <v>Personal Contratado Para Apoyar Las Actividades Propias De Los Proyectos De Inversión De La Entidad 03-04-0001</v>
          </cell>
          <cell r="G37" t="str">
            <v>MODERNIZACIÓN DE LA SECRETARIA DE EDUCACIÓN - A.1.4.1</v>
          </cell>
          <cell r="H37" t="str">
            <v>personal</v>
          </cell>
          <cell r="I37">
            <v>407</v>
          </cell>
          <cell r="J37" t="str">
            <v>89802036</v>
          </cell>
          <cell r="K37">
            <v>21498135764</v>
          </cell>
        </row>
        <row r="38">
          <cell r="A38">
            <v>898</v>
          </cell>
          <cell r="B38" t="str">
            <v>898 Administración del talento humano</v>
          </cell>
          <cell r="C38" t="str">
            <v>02 PERSONAL DE APOYO A LA GESTION DE LA SED</v>
          </cell>
          <cell r="D38">
            <v>37</v>
          </cell>
          <cell r="E38" t="str">
            <v>02037 Suministrar  personal de apoyo administrativo y de atención a bibliotecas de los Colegios del Distrito Capital.</v>
          </cell>
          <cell r="F38" t="str">
            <v>Personal Contratado Para Apoyar Las Actividades Propias De Los Proyectos De Inversión De La Entidad 03-04-0001</v>
          </cell>
          <cell r="G38" t="str">
            <v>MODERNIZACIÓN DE LA SECRETARIA DE EDUCACIÓN - A.1.4.1</v>
          </cell>
          <cell r="H38" t="str">
            <v>personal</v>
          </cell>
          <cell r="I38">
            <v>128</v>
          </cell>
          <cell r="J38" t="str">
            <v>89802037</v>
          </cell>
          <cell r="K38">
            <v>3201864236</v>
          </cell>
        </row>
        <row r="39">
          <cell r="A39">
            <v>898</v>
          </cell>
          <cell r="B39" t="str">
            <v>898 Administración del talento humano</v>
          </cell>
          <cell r="C39" t="str">
            <v>02 PERSONAL DE APOYO A LA GESTION DE LA SED</v>
          </cell>
          <cell r="D39">
            <v>48</v>
          </cell>
          <cell r="E39" t="str">
            <v>02048 Brindar los apoyos comunicativos a los estudiantes con discapacidad durante su permanencia en el ambito escolar</v>
          </cell>
          <cell r="F39" t="str">
            <v>Personal Contratado Para Apoyar Las Actividades Propias De Los Proyectos De Inversión De La Entidad 03-04-0001</v>
          </cell>
          <cell r="G39" t="str">
            <v>MODERNIZACIÓN DE LA SECRETARIA DE EDUCACIÓN - A.1.4.1</v>
          </cell>
          <cell r="H39" t="str">
            <v>personas</v>
          </cell>
          <cell r="I39">
            <v>93</v>
          </cell>
          <cell r="J39" t="str">
            <v>89802048</v>
          </cell>
          <cell r="K39">
            <v>2253000000</v>
          </cell>
        </row>
        <row r="40">
          <cell r="A40">
            <v>898</v>
          </cell>
          <cell r="B40" t="str">
            <v>898 Administración del talento humano</v>
          </cell>
          <cell r="C40" t="str">
            <v>03 BE BIENESTAR, CAPACITACION, SALUD OCUPACIONAL Y  DOTACION</v>
          </cell>
          <cell r="D40">
            <v>38</v>
          </cell>
          <cell r="E40" t="str">
            <v>03038 Adquirir  la dotación de vestido  y calzado de labor para los funcionarios que conforme a la Ley tienen este derecho.</v>
          </cell>
          <cell r="F40" t="str">
            <v>Actividades De Bienestar Del Personal Docente Y Administrativo 03-04-0292</v>
          </cell>
          <cell r="G40" t="str">
            <v>APLICACIÓN DE PROYECTOS EDUCATIVOS TRANSVERSALES - A.1.7.2</v>
          </cell>
          <cell r="H40" t="str">
            <v>Funcionarios</v>
          </cell>
          <cell r="I40">
            <v>846</v>
          </cell>
          <cell r="J40" t="str">
            <v>89803038</v>
          </cell>
          <cell r="K40">
            <v>1120403000</v>
          </cell>
        </row>
        <row r="41">
          <cell r="A41">
            <v>898</v>
          </cell>
          <cell r="B41" t="str">
            <v>898 Administración del talento humano</v>
          </cell>
          <cell r="C41" t="str">
            <v>03 BE BIENESTAR, CAPACITACION, SALUD OCUPACIONAL Y  DOTACION</v>
          </cell>
          <cell r="D41">
            <v>39</v>
          </cell>
          <cell r="E41" t="str">
            <v>03039 Realizar actividades culturales, recreativas, deportivas, lúdicas, reconocimientos y demás que demanden los funcionarios administrativos y docentes</v>
          </cell>
          <cell r="F41" t="str">
            <v>Actividades De Bienestar Del Personal Docente Y Administrativo 03-04-0292</v>
          </cell>
          <cell r="G41" t="str">
            <v>APLICACIÓN DE PROYECTOS EDUCATIVOS TRANSVERSALES - A.1.7.2</v>
          </cell>
          <cell r="H41" t="str">
            <v>Funcionarios</v>
          </cell>
          <cell r="I41">
            <v>36533</v>
          </cell>
          <cell r="J41" t="str">
            <v>89803039</v>
          </cell>
          <cell r="K41">
            <v>6629597000</v>
          </cell>
        </row>
        <row r="42">
          <cell r="A42">
            <v>898</v>
          </cell>
          <cell r="B42" t="str">
            <v>898 Administración del talento humano</v>
          </cell>
          <cell r="C42" t="str">
            <v>03 BE BIENESTAR, CAPACITACION, SALUD OCUPACIONAL Y  DOTACION</v>
          </cell>
          <cell r="D42">
            <v>40</v>
          </cell>
          <cell r="E42" t="str">
            <v>03040 Garantizar el servicio de transporte a Docentes y Directivos Docentes en zonas que presentan dificil acceso y/o inseguridad</v>
          </cell>
          <cell r="F42" t="str">
            <v>Incentivos Al Personal Docente 03-02-0023</v>
          </cell>
          <cell r="G42" t="str">
            <v>DISEÑO E IMPLEMENTACIÓN DE PLANES DE MEJORAMIENTO - A.1.2.11</v>
          </cell>
          <cell r="H42" t="str">
            <v>Funcionarios</v>
          </cell>
          <cell r="I42">
            <v>1300</v>
          </cell>
          <cell r="J42" t="str">
            <v>89803040</v>
          </cell>
          <cell r="K42">
            <v>2950000000</v>
          </cell>
        </row>
        <row r="43">
          <cell r="A43">
            <v>898</v>
          </cell>
          <cell r="B43" t="str">
            <v>898 Administración del talento humano</v>
          </cell>
          <cell r="C43" t="str">
            <v>03 BE BIENESTAR, CAPACITACION, SALUD OCUPACIONAL Y  DOTACION</v>
          </cell>
          <cell r="D43">
            <v>41</v>
          </cell>
          <cell r="E43" t="str">
            <v>03041 Implementar acciones de prevención y mitigación de los riesgos ocupacionales identificados en el diagnostico de condiciones de trabajo y diagnostico de condiciones de salud desde los subprogramas de medicina preventiva, medicina del trabajo higiene y seguridad industria</v>
          </cell>
          <cell r="F43" t="str">
            <v>Gastos Para Los Programas De Salud Ocupacional De Docentes Y Administartivos Del Nivel Institucional 02-06-0018</v>
          </cell>
          <cell r="G43" t="str">
            <v>APLICACIÓN DE PROYECTOS EDUCATIVOS TRANSVERSALES - A.1.7.2</v>
          </cell>
          <cell r="H43" t="str">
            <v>Funcionarios</v>
          </cell>
          <cell r="I43">
            <v>993</v>
          </cell>
          <cell r="J43" t="str">
            <v>89803041</v>
          </cell>
          <cell r="K43">
            <v>1200000000</v>
          </cell>
        </row>
        <row r="44">
          <cell r="A44">
            <v>898</v>
          </cell>
          <cell r="B44" t="str">
            <v>898 Administración del talento humano</v>
          </cell>
          <cell r="C44" t="str">
            <v>03 BE BIENESTAR, CAPACITACION, SALUD OCUPACIONAL Y  DOTACION</v>
          </cell>
          <cell r="D44">
            <v>42</v>
          </cell>
          <cell r="E44" t="str">
            <v>03042 Garantizar el desarrollo del Plan Anual de Capacitación</v>
          </cell>
          <cell r="F44" t="str">
            <v>Actividades De Capacitación Institucional A Los Funcionarios De Las Entidades 05-01-0004</v>
          </cell>
          <cell r="G44" t="str">
            <v>APLICACIÓN DE PROYECTOS EDUCATIVOS TRANSVERSALES - A.1.7.2</v>
          </cell>
          <cell r="H44" t="str">
            <v>Funcionarios</v>
          </cell>
          <cell r="I44">
            <v>100</v>
          </cell>
          <cell r="J44" t="str">
            <v>89803042</v>
          </cell>
          <cell r="K44">
            <v>1100000000</v>
          </cell>
        </row>
        <row r="45">
          <cell r="A45">
            <v>898</v>
          </cell>
          <cell r="B45" t="str">
            <v>898 Administración del talento humano</v>
          </cell>
          <cell r="C45" t="str">
            <v xml:space="preserve">04 REQUERIMIENTOS DE PAGO </v>
          </cell>
          <cell r="D45">
            <v>43</v>
          </cell>
          <cell r="E45" t="str">
            <v>04043 Pagar las sentencia proferidas por las instancias judiciales derivadas del pago de la nómina</v>
          </cell>
          <cell r="F45" t="str">
            <v>Sentencias Personal Docente Y Administrativo 03-03-0082</v>
          </cell>
          <cell r="G45" t="str">
            <v>PERSONAL DOCENTE - CON SITUACIÓN DE FONDOS (CSF) - A.1.1.1.1.1</v>
          </cell>
          <cell r="H45" t="str">
            <v>Porcentaje</v>
          </cell>
          <cell r="I45">
            <v>100</v>
          </cell>
          <cell r="J45" t="str">
            <v>89804043</v>
          </cell>
          <cell r="K45">
            <v>370000000</v>
          </cell>
        </row>
        <row r="46">
          <cell r="A46">
            <v>1005</v>
          </cell>
          <cell r="B46" t="str">
            <v>1005 Fortalecimiento curricular para el desarrollo de aprendizajes a lo largo de la vida</v>
          </cell>
          <cell r="C46" t="str">
            <v>01 CURRÍCULO</v>
          </cell>
          <cell r="D46">
            <v>3</v>
          </cell>
          <cell r="E46" t="str">
            <v>01003 Contar con profesionales y técnicos para la adecuada ejecución administrativa del proyecto</v>
          </cell>
          <cell r="F46" t="str">
            <v>Personal Contratado Para Apoyar Las Actividades Propias De Los Proyectos De Inversión De La Entidad 03-04-0001</v>
          </cell>
          <cell r="G46" t="str">
            <v>MODERNIZACIÓN DE LA SECRETARIA DE EDUCACIÓN - A.1.4.1</v>
          </cell>
          <cell r="H46" t="str">
            <v>Personas</v>
          </cell>
          <cell r="I46">
            <v>53</v>
          </cell>
          <cell r="J46" t="str">
            <v>100501003</v>
          </cell>
          <cell r="K46">
            <v>2760852000</v>
          </cell>
        </row>
        <row r="47">
          <cell r="A47">
            <v>1005</v>
          </cell>
          <cell r="B47" t="str">
            <v>1005 Fortalecimiento curricular para el desarrollo de aprendizajes a lo largo de la vida</v>
          </cell>
          <cell r="C47" t="str">
            <v>01 CURRÍCULO</v>
          </cell>
          <cell r="D47">
            <v>5</v>
          </cell>
          <cell r="E47" t="str">
            <v xml:space="preserve">01005 Apoyar y acompañar con entidades,  profesionales y técnicos la implementación de estrategias pedagógicas y administrativas en las instituciones educativas que propendan por el fortalecimiento curricular </v>
          </cell>
          <cell r="F47" t="str">
            <v>Acompañar A Colegios En La Formulación Y Ejecución De Planes Institucionales 03-01-0204</v>
          </cell>
          <cell r="G47" t="str">
            <v>APLICACIÓN DE PROYECTOS EDUCATIVOS TRANSVERSALES - A.1.7.2</v>
          </cell>
          <cell r="H47" t="str">
            <v>Colegios</v>
          </cell>
          <cell r="I47">
            <v>301</v>
          </cell>
          <cell r="J47" t="str">
            <v>100501005</v>
          </cell>
          <cell r="K47">
            <v>2244148000</v>
          </cell>
        </row>
        <row r="48">
          <cell r="A48">
            <v>1040</v>
          </cell>
          <cell r="B48" t="str">
            <v>1040 Bogotá reconoce a sus maestros, maestras y directivos docentes líderes de la transformación educativa</v>
          </cell>
          <cell r="C48" t="str">
            <v>01 FORMACIÓN INICIAL</v>
          </cell>
          <cell r="D48">
            <v>16</v>
          </cell>
          <cell r="E48" t="str">
            <v>01016 Acompañamiento a lo maestros, maestras y Directivos Docentes recien vinculados en la Planta de personal Docente de la SED</v>
          </cell>
          <cell r="F48" t="str">
            <v>Capacitación Y Formación Del Personal Docente 03-01-0314</v>
          </cell>
          <cell r="G48" t="str">
            <v>CAPACITACIÓN A DOCENTES Y DIRECTIVOS DOCENTES - A.1.2.8</v>
          </cell>
          <cell r="H48" t="str">
            <v>Docentes y directivos docentes</v>
          </cell>
          <cell r="I48">
            <v>114</v>
          </cell>
          <cell r="J48" t="str">
            <v>104001016</v>
          </cell>
          <cell r="K48">
            <v>45576000</v>
          </cell>
        </row>
        <row r="49">
          <cell r="A49">
            <v>1040</v>
          </cell>
          <cell r="B49" t="str">
            <v>1040 Bogotá reconoce a sus maestros, maestras y directivos docentes líderes de la transformación educativa</v>
          </cell>
          <cell r="C49" t="str">
            <v>01 FORMACIÓN INICIAL</v>
          </cell>
          <cell r="D49">
            <v>17</v>
          </cell>
          <cell r="E49" t="str">
            <v>01017 Apoyar la participación de Docentes y Directivos Docentes normalistas y profesionales no licenciados en programas de formación de lincenciatura y actualización pedagógica</v>
          </cell>
          <cell r="F49" t="str">
            <v>Capacitación Y Formación Del Personal Docente 03-01-0314</v>
          </cell>
          <cell r="G49" t="str">
            <v>CAPACITACIÓN A DOCENTES Y DIRECTIVOS DOCENTES - A.1.2.8</v>
          </cell>
          <cell r="H49" t="str">
            <v>Docentes y directivos docentes</v>
          </cell>
          <cell r="I49">
            <v>67</v>
          </cell>
          <cell r="J49" t="str">
            <v>104001017</v>
          </cell>
          <cell r="K49">
            <v>926160000</v>
          </cell>
        </row>
        <row r="50">
          <cell r="A50">
            <v>1040</v>
          </cell>
          <cell r="B50" t="str">
            <v>1040 Bogotá reconoce a sus maestros, maestras y directivos docentes líderes de la transformación educativa</v>
          </cell>
          <cell r="C50" t="str">
            <v>01 FORMACIÓN INICIAL</v>
          </cell>
          <cell r="D50">
            <v>18</v>
          </cell>
          <cell r="E50" t="str">
            <v>01018 Prestar apoyo profesional y/o técnico para el seguimiento pedagógico, administrativo y financiero  de las actividades del componente</v>
          </cell>
          <cell r="F50" t="str">
            <v>Personal Contratado Para Apoyar Las Actividades Propias De Los Proyectos De Inversión De La Entidad 03-04-0001</v>
          </cell>
          <cell r="G50" t="str">
            <v>MODERNIZACIÓN DE LA SECRETARIA DE EDUCACIÓN - A.1.4.1</v>
          </cell>
          <cell r="H50" t="str">
            <v>Personas</v>
          </cell>
          <cell r="I50">
            <v>1</v>
          </cell>
          <cell r="J50" t="str">
            <v>104001018</v>
          </cell>
          <cell r="K50">
            <v>42000000</v>
          </cell>
        </row>
        <row r="51">
          <cell r="A51">
            <v>1040</v>
          </cell>
          <cell r="B51" t="str">
            <v>1040 Bogotá reconoce a sus maestros, maestras y directivos docentes líderes de la transformación educativa</v>
          </cell>
          <cell r="C51" t="str">
            <v>02 FORMACIÓN PERMANENTE</v>
          </cell>
          <cell r="D51">
            <v>1</v>
          </cell>
          <cell r="E51" t="str">
            <v>02001 Apoyar la participación de Docentes y Directivos Docentes en programas de formación permanente y/o  acompañamiento in - situ  en diferentes temáticas de profundización disciplinar y pedagógica</v>
          </cell>
          <cell r="F51" t="str">
            <v>Capacitación Y Formación Del Personal Docente 03-01-0314</v>
          </cell>
          <cell r="G51" t="str">
            <v>CAPACITACIÓN A DOCENTES Y DIRECTIVOS DOCENTES - A.1.2.8</v>
          </cell>
          <cell r="H51" t="str">
            <v>Docentes y directivos docentes</v>
          </cell>
          <cell r="I51">
            <v>217</v>
          </cell>
          <cell r="J51" t="str">
            <v>104002001</v>
          </cell>
          <cell r="K51">
            <v>309938000</v>
          </cell>
        </row>
        <row r="52">
          <cell r="A52">
            <v>1040</v>
          </cell>
          <cell r="B52" t="str">
            <v>1040 Bogotá reconoce a sus maestros, maestras y directivos docentes líderes de la transformación educativa</v>
          </cell>
          <cell r="C52" t="str">
            <v>02 FORMACIÓN PERMANENTE</v>
          </cell>
          <cell r="D52">
            <v>2</v>
          </cell>
          <cell r="E52" t="str">
            <v>02002 Apoyar la participación de docentes y directivos docentes en eventos culturales y académicos a nivel local, nacional e internacional</v>
          </cell>
          <cell r="F52" t="str">
            <v>Capacitación Y Formación Del Personal Docente 03-01-0314</v>
          </cell>
          <cell r="G52" t="str">
            <v>CAPACITACIÓN A DOCENTES Y DIRECTIVOS DOCENTES - A.1.2.8</v>
          </cell>
          <cell r="H52" t="str">
            <v>Docentes y directivos docentes</v>
          </cell>
          <cell r="I52">
            <v>150</v>
          </cell>
          <cell r="J52" t="str">
            <v>104002002</v>
          </cell>
          <cell r="K52">
            <v>180000000</v>
          </cell>
        </row>
        <row r="53">
          <cell r="A53">
            <v>1040</v>
          </cell>
          <cell r="B53" t="str">
            <v>1040 Bogotá reconoce a sus maestros, maestras y directivos docentes líderes de la transformación educativa</v>
          </cell>
          <cell r="C53" t="str">
            <v>02 FORMACIÓN PERMANENTE</v>
          </cell>
          <cell r="D53">
            <v>3</v>
          </cell>
          <cell r="E53" t="str">
            <v>02003 Prestar apoyo profesional y/o técnico para el seguimiento pedagógico, administrativo y financiero  de las actividades del componente</v>
          </cell>
          <cell r="F53" t="str">
            <v>Personal Contratado Para Apoyar Las Actividades Propias De Los Proyectos De Inversión De La Entidad 03-04-0001</v>
          </cell>
          <cell r="G53" t="str">
            <v>MODERNIZACIÓN DE LA SECRETARIA DE EDUCACIÓN - A.1.4.1</v>
          </cell>
          <cell r="H53" t="str">
            <v>Docentes y directivos docentes</v>
          </cell>
          <cell r="I53">
            <v>3</v>
          </cell>
          <cell r="J53" t="str">
            <v>104002003</v>
          </cell>
          <cell r="K53">
            <v>260000000</v>
          </cell>
        </row>
        <row r="54">
          <cell r="A54">
            <v>1040</v>
          </cell>
          <cell r="B54" t="str">
            <v>1040 Bogotá reconoce a sus maestros, maestras y directivos docentes líderes de la transformación educativa</v>
          </cell>
          <cell r="C54" t="str">
            <v>02 FORMACIÓN PERMANENTE</v>
          </cell>
          <cell r="D54">
            <v>4</v>
          </cell>
          <cell r="E54" t="str">
            <v>02004 Apoyar la participación de Docentes y Directivos Docentes de los Colegios Oficiales en programas de pasantias a nivel nacional o internacional</v>
          </cell>
          <cell r="F54" t="str">
            <v>Capacitación Y Formación Del Personal Docente 03-01-0314</v>
          </cell>
          <cell r="G54" t="str">
            <v>CAPACITACIÓN A DOCENTES Y DIRECTIVOS DOCENTES - A.1.2.8</v>
          </cell>
          <cell r="H54" t="str">
            <v>Docentes y directivos docentes</v>
          </cell>
          <cell r="I54">
            <v>100</v>
          </cell>
          <cell r="J54" t="str">
            <v>104002004</v>
          </cell>
          <cell r="K54">
            <v>286000000</v>
          </cell>
        </row>
        <row r="55">
          <cell r="A55">
            <v>1040</v>
          </cell>
          <cell r="B55" t="str">
            <v>1040 Bogotá reconoce a sus maestros, maestras y directivos docentes líderes de la transformación educativa</v>
          </cell>
          <cell r="C55" t="str">
            <v>02 FORMACIÓN PERMANENTE</v>
          </cell>
          <cell r="D55">
            <v>20</v>
          </cell>
          <cell r="E55" t="str">
            <v>02020 Implementar el portafolio virtual de Formación Docente</v>
          </cell>
          <cell r="F55" t="str">
            <v>Capacitación Y Formación Del Personal Docente 03-01-0314</v>
          </cell>
          <cell r="G55" t="str">
            <v>CAPACITACIÓN A DOCENTES Y DIRECTIVOS DOCENTES - A.1.2.8</v>
          </cell>
          <cell r="H55" t="str">
            <v>Docentes y directivos docentes</v>
          </cell>
          <cell r="I55">
            <v>4000</v>
          </cell>
          <cell r="J55" t="str">
            <v>104002020</v>
          </cell>
          <cell r="K55">
            <v>1000000000</v>
          </cell>
        </row>
        <row r="56">
          <cell r="A56">
            <v>1040</v>
          </cell>
          <cell r="B56" t="str">
            <v>1040 Bogotá reconoce a sus maestros, maestras y directivos docentes líderes de la transformación educativa</v>
          </cell>
          <cell r="C56" t="str">
            <v>02 FORMACIÓN PERMANENTE</v>
          </cell>
          <cell r="D56">
            <v>21</v>
          </cell>
          <cell r="E56" t="str">
            <v>02021 Aplicación de la encuesta de caracterización docente</v>
          </cell>
          <cell r="F56" t="str">
            <v>Capacitación Y Formación Del Personal Docente 03-01-0314</v>
          </cell>
          <cell r="G56" t="str">
            <v>CAPACITACIÓN A DOCENTES Y DIRECTIVOS DOCENTES - A.1.2.8</v>
          </cell>
          <cell r="H56" t="str">
            <v>Docentes y directivos docentes</v>
          </cell>
          <cell r="I56">
            <v>10000</v>
          </cell>
          <cell r="J56" t="str">
            <v>104002021</v>
          </cell>
          <cell r="K56">
            <v>200000000</v>
          </cell>
        </row>
        <row r="57">
          <cell r="A57">
            <v>1040</v>
          </cell>
          <cell r="B57" t="str">
            <v>1040 Bogotá reconoce a sus maestros, maestras y directivos docentes líderes de la transformación educativa</v>
          </cell>
          <cell r="C57" t="str">
            <v>03 FORMACIÓN POSGRADUAL</v>
          </cell>
          <cell r="D57">
            <v>6</v>
          </cell>
          <cell r="E57" t="str">
            <v>03006 Prestar apoyo profesional y/o técnico para el seguimiento pedagógico, administrativo y financiero  de las actividades del componente</v>
          </cell>
          <cell r="F57" t="str">
            <v>Personal Contratado Para Apoyar Las Actividades Propias De Los Proyectos De Inversión De La Entidad 03-04-0001</v>
          </cell>
          <cell r="G57" t="str">
            <v>MODERNIZACIÓN DE LA SECRETARIA DE EDUCACIÓN - A.1.4.1</v>
          </cell>
          <cell r="H57" t="str">
            <v>Personas</v>
          </cell>
          <cell r="I57">
            <v>3</v>
          </cell>
          <cell r="J57" t="str">
            <v>104003006</v>
          </cell>
          <cell r="K57">
            <v>270000000</v>
          </cell>
        </row>
        <row r="58">
          <cell r="A58">
            <v>1040</v>
          </cell>
          <cell r="B58" t="str">
            <v>1040 Bogotá reconoce a sus maestros, maestras y directivos docentes líderes de la transformación educativa</v>
          </cell>
          <cell r="C58" t="str">
            <v>03 FORMACIÓN POSGRADUAL</v>
          </cell>
          <cell r="D58">
            <v>14</v>
          </cell>
          <cell r="E58" t="str">
            <v>03014 Apoyar la participación de Docentes y Directivos Docentes de los Colegios Oficiales en programas de posgrado en los niveles de Especialización, Maestría y Doctorado</v>
          </cell>
          <cell r="F58" t="str">
            <v>Capacitación Y Formación Del Personal Docente 03-01-0314</v>
          </cell>
          <cell r="G58" t="str">
            <v>CAPACITACIÓN A DOCENTES Y DIRECTIVOS DOCENTES - A.1.2.8</v>
          </cell>
          <cell r="H58" t="str">
            <v>Docentes y directivos docentes</v>
          </cell>
          <cell r="I58">
            <v>243</v>
          </cell>
          <cell r="J58" t="str">
            <v>104003014</v>
          </cell>
          <cell r="K58">
            <v>5337815000</v>
          </cell>
        </row>
        <row r="59">
          <cell r="A59">
            <v>1040</v>
          </cell>
          <cell r="B59" t="str">
            <v>1040 Bogotá reconoce a sus maestros, maestras y directivos docentes líderes de la transformación educativa</v>
          </cell>
          <cell r="C59" t="str">
            <v>04 INNOVACION EDUCATIVA</v>
          </cell>
          <cell r="D59">
            <v>8</v>
          </cell>
          <cell r="E59" t="str">
            <v>04008 Fortalecer la comunidad académica de maestros y maestras de Bogotá a partir de la conformación y consolidación de las  redes locales, mediante el intercambio del saber pedagógico  y la socialización de experiencias.</v>
          </cell>
          <cell r="F59" t="str">
            <v>Capacitación Y Formación Del Personal Docente 03-01-0314</v>
          </cell>
          <cell r="G59" t="str">
            <v>CAPACITACIÓN A DOCENTES Y DIRECTIVOS DOCENTES - A.1.2.8</v>
          </cell>
          <cell r="H59" t="str">
            <v>Docentes y directivos docentes</v>
          </cell>
          <cell r="I59">
            <v>355</v>
          </cell>
          <cell r="J59" t="str">
            <v>104004008</v>
          </cell>
          <cell r="K59">
            <v>1026665000</v>
          </cell>
        </row>
        <row r="60">
          <cell r="A60">
            <v>1040</v>
          </cell>
          <cell r="B60" t="str">
            <v>1040 Bogotá reconoce a sus maestros, maestras y directivos docentes líderes de la transformación educativa</v>
          </cell>
          <cell r="C60" t="str">
            <v>04 INNOVACION EDUCATIVA</v>
          </cell>
          <cell r="D60">
            <v>9</v>
          </cell>
          <cell r="E60" t="str">
            <v>04009 Prestar apoyo profesional y/o técnico para el seguimiento pedagógico, administrativo y financiero  de las actividades del componente</v>
          </cell>
          <cell r="F60" t="str">
            <v>Personal Contratado Para Apoyar Las Actividades Propias De Los Proyectos De Inversión De La Entidad 03-04-0001</v>
          </cell>
          <cell r="G60" t="str">
            <v>MODERNIZACIÓN DE LA SECRETARIA DE EDUCACIÓN - A.1.4.1</v>
          </cell>
          <cell r="H60" t="str">
            <v>Personas</v>
          </cell>
          <cell r="I60">
            <v>5</v>
          </cell>
          <cell r="J60" t="str">
            <v>104004009</v>
          </cell>
          <cell r="K60">
            <v>522000000</v>
          </cell>
        </row>
        <row r="61">
          <cell r="A61">
            <v>1040</v>
          </cell>
          <cell r="B61" t="str">
            <v>1040 Bogotá reconoce a sus maestros, maestras y directivos docentes líderes de la transformación educativa</v>
          </cell>
          <cell r="C61" t="str">
            <v>04 INNOVACION EDUCATIVA</v>
          </cell>
          <cell r="D61">
            <v>22</v>
          </cell>
          <cell r="E61" t="str">
            <v>04022 Fomentar y visibilizar la Innovación Educativa en las IEs mediante la implementación de programas y proyectos para los maestros y directivos docentes en el marco del Ecosistema Distrital de Innovación Educativa</v>
          </cell>
          <cell r="F61" t="str">
            <v>Capacitación Y Formación Del Personal Docente 03-01-0314</v>
          </cell>
          <cell r="G61" t="str">
            <v>CAPACITACIÓN A DOCENTES Y DIRECTIVOS DOCENTES - A.1.2.8</v>
          </cell>
          <cell r="H61" t="str">
            <v>Docentes y directivos docentes</v>
          </cell>
          <cell r="I61">
            <v>1390</v>
          </cell>
          <cell r="J61" t="str">
            <v>104004022</v>
          </cell>
          <cell r="K61">
            <v>1960045000</v>
          </cell>
        </row>
        <row r="62">
          <cell r="A62">
            <v>1040</v>
          </cell>
          <cell r="B62" t="str">
            <v>1040 Bogotá reconoce a sus maestros, maestras y directivos docentes líderes de la transformación educativa</v>
          </cell>
          <cell r="C62" t="str">
            <v>05 RECONOCIMIENTO DOCENTE</v>
          </cell>
          <cell r="D62">
            <v>10</v>
          </cell>
          <cell r="E62" t="str">
            <v>05010 Otorgar el premio de Investigación e Innovacion  el cual se encuentra en  el marco del acuerdo  273 del 2007</v>
          </cell>
          <cell r="F62" t="str">
            <v>Incentivos Al Personal Docente 03-02-0023</v>
          </cell>
          <cell r="G62" t="str">
            <v>DISEÑO E IMPLEMENTACIÓN DE PLANES DE MEJORAMIENTO - A.1.2.11</v>
          </cell>
          <cell r="H62" t="str">
            <v>Propuestas pedagógicas</v>
          </cell>
          <cell r="I62">
            <v>10</v>
          </cell>
          <cell r="J62" t="str">
            <v>104005010</v>
          </cell>
          <cell r="K62">
            <v>703000000</v>
          </cell>
        </row>
        <row r="63">
          <cell r="A63">
            <v>1040</v>
          </cell>
          <cell r="B63" t="str">
            <v>1040 Bogotá reconoce a sus maestros, maestras y directivos docentes líderes de la transformación educativa</v>
          </cell>
          <cell r="C63" t="str">
            <v>05 RECONOCIMIENTO DOCENTE</v>
          </cell>
          <cell r="D63">
            <v>13</v>
          </cell>
          <cell r="E63" t="str">
            <v>05013 Prestar apoyo profesional y/o técnico para el seguimiento pedagógico, administrativo y financiero  de las actividades del componente</v>
          </cell>
          <cell r="F63" t="str">
            <v>Personal Contratado Para Apoyar Las Actividades Propias De Los Proyectos De Inversión De La Entidad 03-04-0001</v>
          </cell>
          <cell r="G63" t="str">
            <v>MODERNIZACIÓN DE LA SECRETARIA DE EDUCACIÓN - A.1.4.1</v>
          </cell>
          <cell r="H63" t="str">
            <v>Personas</v>
          </cell>
          <cell r="I63">
            <v>1</v>
          </cell>
          <cell r="J63" t="str">
            <v>104005013</v>
          </cell>
          <cell r="K63">
            <v>75000000</v>
          </cell>
        </row>
        <row r="64">
          <cell r="A64">
            <v>1040</v>
          </cell>
          <cell r="B64" t="str">
            <v>1040 Bogotá reconoce a sus maestros, maestras y directivos docentes líderes de la transformación educativa</v>
          </cell>
          <cell r="C64" t="str">
            <v>05 RECONOCIMIENTO DOCENTE</v>
          </cell>
          <cell r="D64">
            <v>23</v>
          </cell>
          <cell r="E64" t="str">
            <v>05023 Reconocer  a maestros, maestras y directivos docentes  investigadores e innovadores de la educación</v>
          </cell>
          <cell r="F64" t="str">
            <v>Incentivos Al Personal Docente 03-02-0023</v>
          </cell>
          <cell r="G64" t="str">
            <v>DISEÑO E IMPLEMENTACIÓN DE PLANES DE MEJORAMIENTO - A.1.2.11</v>
          </cell>
          <cell r="H64" t="str">
            <v>Docentes y directivos docentes</v>
          </cell>
          <cell r="I64">
            <v>228</v>
          </cell>
          <cell r="J64" t="str">
            <v>104005023</v>
          </cell>
          <cell r="K64">
            <v>274801000</v>
          </cell>
        </row>
        <row r="65">
          <cell r="A65">
            <v>1043</v>
          </cell>
          <cell r="B65" t="str">
            <v xml:space="preserve">1043 Sistemas de información al servicio de la gestión educativa </v>
          </cell>
          <cell r="C65" t="str">
            <v>01 SISTEMAS INTEGRADOS DE INFORMACIÓN Y SOSTENIMIENTO DE LA PLATAFORMA TECNOLOGICA</v>
          </cell>
          <cell r="D65">
            <v>1</v>
          </cell>
          <cell r="E65" t="str">
            <v>01001 Contar con apoyo profesional,  técnico y asistencial para los procesos de sistemas integrados de información y de comunicaciones</v>
          </cell>
          <cell r="F65" t="str">
            <v>Personal Contratado Para Apoyar Las Actividades Propias De Los Proyectos De Inversión De La Entidad 03-04-0001</v>
          </cell>
          <cell r="G65" t="str">
            <v>MODERNIZACIÓN DE LA SECRETARIA DE EDUCACIÓN - A.1.4.1</v>
          </cell>
          <cell r="H65" t="str">
            <v>Personas</v>
          </cell>
          <cell r="I65">
            <v>70</v>
          </cell>
          <cell r="J65" t="str">
            <v>104301001</v>
          </cell>
          <cell r="K65">
            <v>2700000000</v>
          </cell>
        </row>
        <row r="66">
          <cell r="A66">
            <v>1043</v>
          </cell>
          <cell r="B66" t="str">
            <v xml:space="preserve">1043 Sistemas de información al servicio de la gestión educativa </v>
          </cell>
          <cell r="C66" t="str">
            <v>01 SISTEMAS INTEGRADOS DE INFORMACIÓN Y SOSTENIMIENTO DE LA PLATAFORMA TECNOLOGICA</v>
          </cell>
          <cell r="D66">
            <v>2</v>
          </cell>
          <cell r="E66" t="str">
            <v>01002 Adquisición de recursos informáticos para el fortalecimiento y consolidación de los Sistemas de información y el sostenimiento de la plataforma tecnológica</v>
          </cell>
          <cell r="F66" t="str">
            <v>Adquisición De Hardware Y/O Software 02-01-0734</v>
          </cell>
          <cell r="G66" t="str">
            <v>CONECTIVIDAD - A.1.4.3</v>
          </cell>
          <cell r="H66" t="str">
            <v>Contrato</v>
          </cell>
          <cell r="I66">
            <v>8</v>
          </cell>
          <cell r="J66" t="str">
            <v>104301002</v>
          </cell>
          <cell r="K66">
            <v>6750000000</v>
          </cell>
        </row>
        <row r="67">
          <cell r="A67">
            <v>1043</v>
          </cell>
          <cell r="B67" t="str">
            <v xml:space="preserve">1043 Sistemas de información al servicio de la gestión educativa </v>
          </cell>
          <cell r="C67" t="str">
            <v>01 SISTEMAS INTEGRADOS DE INFORMACIÓN Y SOSTENIMIENTO DE LA PLATAFORMA TECNOLOGICA</v>
          </cell>
          <cell r="D67">
            <v>3</v>
          </cell>
          <cell r="E67" t="str">
            <v xml:space="preserve">01003 Renovar el licenciamiento de los equipos de cómputo de la sed nivel central, local e institucional  </v>
          </cell>
          <cell r="F67" t="str">
            <v>Adquisición De Hardware Y/O Software 02-01-0734</v>
          </cell>
          <cell r="G67" t="str">
            <v>CONECTIVIDAD - A.1.4.3</v>
          </cell>
          <cell r="H67" t="str">
            <v>Programas</v>
          </cell>
          <cell r="I67">
            <v>1</v>
          </cell>
          <cell r="J67" t="str">
            <v>104301003</v>
          </cell>
          <cell r="K67">
            <v>4500000000</v>
          </cell>
        </row>
        <row r="68">
          <cell r="A68">
            <v>1043</v>
          </cell>
          <cell r="B68" t="str">
            <v xml:space="preserve">1043 Sistemas de información al servicio de la gestión educativa </v>
          </cell>
          <cell r="C68" t="str">
            <v>01 SISTEMAS INTEGRADOS DE INFORMACIÓN Y SOSTENIMIENTO DE LA PLATAFORMA TECNOLOGICA</v>
          </cell>
          <cell r="D68">
            <v>4</v>
          </cell>
          <cell r="E68" t="str">
            <v>01004 Realizar el soporte de herramientas Oracle para la REDP y nivel central de la Secretaría de Educación  y los servicios asociados</v>
          </cell>
          <cell r="F68" t="str">
            <v>Adquisición De Hardware Y/O Software 02-01-0734</v>
          </cell>
          <cell r="G68" t="str">
            <v>CONECTIVIDAD - A.1.4.3</v>
          </cell>
          <cell r="H68" t="str">
            <v>Programas</v>
          </cell>
          <cell r="I68">
            <v>1</v>
          </cell>
          <cell r="J68" t="str">
            <v>104301004</v>
          </cell>
          <cell r="K68">
            <v>2500000000</v>
          </cell>
        </row>
        <row r="69">
          <cell r="A69">
            <v>1043</v>
          </cell>
          <cell r="B69" t="str">
            <v xml:space="preserve">1043 Sistemas de información al servicio de la gestión educativa </v>
          </cell>
          <cell r="C69" t="str">
            <v>01 SISTEMAS INTEGRADOS DE INFORMACIÓN Y SOSTENIMIENTO DE LA PLATAFORMA TECNOLOGICA</v>
          </cell>
          <cell r="D69">
            <v>5</v>
          </cell>
          <cell r="E69" t="str">
            <v>01005 Administrar la plataforma tecnológica del Centro de Gestión y  centro de computo , y brindar servicio de la mesa de ayuda y suministro de bolsa de repuestos y periféricos para los equipos de cómputo de la SED</v>
          </cell>
          <cell r="F69" t="str">
            <v>Mantenimiento, Administración Y Conectividad De Redp 02-01-0501</v>
          </cell>
          <cell r="G69" t="str">
            <v>CONECTIVIDAD - A.1.4.3</v>
          </cell>
          <cell r="H69" t="str">
            <v>Contrato</v>
          </cell>
          <cell r="I69">
            <v>3</v>
          </cell>
          <cell r="J69" t="str">
            <v>104301005</v>
          </cell>
          <cell r="K69">
            <v>20500000000</v>
          </cell>
        </row>
        <row r="70">
          <cell r="A70">
            <v>1043</v>
          </cell>
          <cell r="B70" t="str">
            <v xml:space="preserve">1043 Sistemas de información al servicio de la gestión educativa </v>
          </cell>
          <cell r="C70" t="str">
            <v>02 TECNOLOGÍA WIFI</v>
          </cell>
          <cell r="D70">
            <v>7</v>
          </cell>
          <cell r="E70" t="str">
            <v>02007 Despliegue de soluciones de red WiFi</v>
          </cell>
          <cell r="F70" t="str">
            <v>Mantenimiento, Administración Y Conectividad De Redp 02-01-0501</v>
          </cell>
          <cell r="G70" t="str">
            <v>CONECTIVIDAD - A.1.4.3</v>
          </cell>
          <cell r="H70" t="str">
            <v>Sedes</v>
          </cell>
          <cell r="I70">
            <v>8</v>
          </cell>
          <cell r="J70" t="str">
            <v>104302007</v>
          </cell>
          <cell r="K70">
            <v>500000000</v>
          </cell>
        </row>
        <row r="71">
          <cell r="A71">
            <v>1043</v>
          </cell>
          <cell r="B71" t="str">
            <v xml:space="preserve">1043 Sistemas de información al servicio de la gestión educativa </v>
          </cell>
          <cell r="C71" t="str">
            <v>03 CONECTIVIDAD, TECNOLOGIAS Y COMUNICACIONES</v>
          </cell>
          <cell r="D71">
            <v>8</v>
          </cell>
          <cell r="E71" t="str">
            <v>03008 Ampliar e implementar servicios de conectividad al servicio de la Educación de Calidad de los niños, niñas y jovenes de ciudad</v>
          </cell>
          <cell r="F71" t="str">
            <v>Mantenimiento, Administración Y Conectividad De Redp 02-01-0501</v>
          </cell>
          <cell r="G71" t="str">
            <v>CONECTIVIDAD - A.1.4.3</v>
          </cell>
          <cell r="H71" t="str">
            <v>Sedes</v>
          </cell>
          <cell r="I71">
            <v>706</v>
          </cell>
          <cell r="J71" t="str">
            <v>104303008</v>
          </cell>
          <cell r="K71">
            <v>22199455000</v>
          </cell>
        </row>
        <row r="72">
          <cell r="A72">
            <v>1046</v>
          </cell>
          <cell r="B72" t="str">
            <v>1046 Infraestructura y dotación al servicio de los ambientes de aprendizaje</v>
          </cell>
          <cell r="C72" t="str">
            <v>01 CONSTRUCCION, RESTITUCION, TERMINACION Y AMPLIACION</v>
          </cell>
          <cell r="D72">
            <v>1</v>
          </cell>
          <cell r="E72" t="str">
            <v>01001 Compra de lotes, diseño, construcción e interventoría de estudios y/o ejecución de obras de infraestructura, para la construcción de colegios nuevos y/o adicionales.</v>
          </cell>
          <cell r="F72" t="str">
            <v>Adecuación Y Ampliación De Colegios Y Universidad 01-01-0002</v>
          </cell>
          <cell r="G72" t="str">
            <v>CONSTRUCCIÓN AMPLIACIÓN Y ADECUACIÓN DE INFRAESTRUCTURA EDUCATIVA - A.1.2.2</v>
          </cell>
          <cell r="H72" t="str">
            <v>Colegios</v>
          </cell>
          <cell r="I72">
            <v>13</v>
          </cell>
          <cell r="J72" t="str">
            <v>104601001</v>
          </cell>
          <cell r="K72">
            <v>135899407000</v>
          </cell>
        </row>
        <row r="73">
          <cell r="A73">
            <v>1046</v>
          </cell>
          <cell r="B73" t="str">
            <v>1046 Infraestructura y dotación al servicio de los ambientes de aprendizaje</v>
          </cell>
          <cell r="C73" t="str">
            <v>01 CONSTRUCCION, RESTITUCION, TERMINACION Y AMPLIACION</v>
          </cell>
          <cell r="D73">
            <v>2</v>
          </cell>
          <cell r="E73" t="str">
            <v>01002 Diseño, construcción e interventoría de estudios y/o ejecución de obras de infraestructura,  para las obras  de restituciones, terminaciones y ampliaciones a la infraestructura de los colegios distritales y/o adicionales</v>
          </cell>
          <cell r="F73" t="str">
            <v>Adecuación Y Ampliación De Colegios Y Universidad 01-01-0002</v>
          </cell>
          <cell r="G73" t="str">
            <v>CONSTRUCCIÓN AMPLIACIÓN Y ADECUACIÓN DE INFRAESTRUCTURA EDUCATIVA - A.1.2.2</v>
          </cell>
          <cell r="H73" t="str">
            <v>Sedes Educativas</v>
          </cell>
          <cell r="I73">
            <v>9</v>
          </cell>
          <cell r="J73" t="str">
            <v>104601002</v>
          </cell>
          <cell r="K73">
            <v>58595710000</v>
          </cell>
        </row>
        <row r="74">
          <cell r="A74">
            <v>1046</v>
          </cell>
          <cell r="B74" t="str">
            <v>1046 Infraestructura y dotación al servicio de los ambientes de aprendizaje</v>
          </cell>
          <cell r="C74" t="str">
            <v>01 CONSTRUCCION, RESTITUCION, TERMINACION Y AMPLIACION</v>
          </cell>
          <cell r="D74">
            <v>4</v>
          </cell>
          <cell r="E74" t="str">
            <v>01004 Suministrar el personal de apoyo profesional y técnico para garantizar la adecuada ejecución del proyecto</v>
          </cell>
          <cell r="F74" t="str">
            <v>Personal Contratado Para Apoyar Las Actividades Propias De Los Proyectos De Inversión De La Entidad 03-04-0001</v>
          </cell>
          <cell r="G74" t="str">
            <v>MODERNIZACIÓN DE LA SECRETARIA DE EDUCACIÓN - A.1.4.1</v>
          </cell>
          <cell r="H74" t="str">
            <v>Personas</v>
          </cell>
          <cell r="I74">
            <v>108</v>
          </cell>
          <cell r="J74" t="str">
            <v>104601004</v>
          </cell>
          <cell r="K74">
            <v>6646200000</v>
          </cell>
        </row>
        <row r="75">
          <cell r="A75">
            <v>1046</v>
          </cell>
          <cell r="B75" t="str">
            <v>1046 Infraestructura y dotación al servicio de los ambientes de aprendizaje</v>
          </cell>
          <cell r="C75" t="str">
            <v>01 CONSTRUCCION, RESTITUCION, TERMINACION Y AMPLIACION</v>
          </cell>
          <cell r="D75">
            <v>5</v>
          </cell>
          <cell r="E75" t="str">
            <v>01005 Diseño, construcción e interventoría de estudios y/o ejecución de obras, para la construcción de infraestructura educativa nueva para la primera infancia y/o adicionales</v>
          </cell>
          <cell r="F75" t="str">
            <v>Construcción, Adecuación Y Ampliación Primera Infancia 01-01-0097</v>
          </cell>
          <cell r="G75" t="str">
            <v>MEJORAMIENTO Y MANTENIMIENTO DE DEPENDENCIAS DE LA ADMINISTRACIÓN - A.15.3</v>
          </cell>
          <cell r="H75" t="str">
            <v>Sedes Educativas</v>
          </cell>
          <cell r="I75">
            <v>3</v>
          </cell>
          <cell r="J75" t="str">
            <v>104601005</v>
          </cell>
          <cell r="K75">
            <v>18707734000</v>
          </cell>
        </row>
        <row r="76">
          <cell r="A76">
            <v>1046</v>
          </cell>
          <cell r="B76" t="str">
            <v>1046 Infraestructura y dotación al servicio de los ambientes de aprendizaje</v>
          </cell>
          <cell r="C76" t="str">
            <v>01 CONSTRUCCION, RESTITUCION, TERMINACION Y AMPLIACION</v>
          </cell>
          <cell r="D76">
            <v>6</v>
          </cell>
          <cell r="E76" t="str">
            <v>01006 Pagar impuestos, trámites, vallas, copias y permisos ante otras entidades del estado, peritos en los procesos de expropiación y/o compra y cargo fijo y/o variable correspondiente a las licencias obtenidas  para cada uno de los predios</v>
          </cell>
          <cell r="F76" t="str">
            <v>Adecuación Y Ampliación De Colegios Y Universidad 01-01-0002</v>
          </cell>
          <cell r="G76" t="str">
            <v>CONSTRUCCIÓN AMPLIACIÓN Y ADECUACIÓN DE INFRAESTRUCTURA EDUCATIVA - A.1.2.2</v>
          </cell>
          <cell r="H76" t="str">
            <v>Porcentaje</v>
          </cell>
          <cell r="I76">
            <v>100</v>
          </cell>
          <cell r="J76" t="str">
            <v>104601006</v>
          </cell>
          <cell r="K76">
            <v>100000000</v>
          </cell>
        </row>
        <row r="77">
          <cell r="A77">
            <v>1046</v>
          </cell>
          <cell r="B77" t="str">
            <v>1046 Infraestructura y dotación al servicio de los ambientes de aprendizaje</v>
          </cell>
          <cell r="C77" t="str">
            <v>01 CONSTRUCCION, RESTITUCION, TERMINACION Y AMPLIACION</v>
          </cell>
          <cell r="D77">
            <v>7</v>
          </cell>
          <cell r="E77" t="str">
            <v>01007 Pago de pasivos exigibles</v>
          </cell>
          <cell r="F77" t="str">
            <v>Adecuación Y Ampliación De Colegios Y Universidad 01-01-0002</v>
          </cell>
          <cell r="G77" t="str">
            <v>CONSTRUCCIÓN AMPLIACIÓN Y ADECUACIÓN DE INFRAESTRUCTURA EDUCATIVA - A.1.2.2</v>
          </cell>
          <cell r="H77" t="str">
            <v>Porcentaje</v>
          </cell>
          <cell r="I77">
            <v>100</v>
          </cell>
          <cell r="J77" t="str">
            <v>104601007</v>
          </cell>
          <cell r="K77">
            <v>3000000000</v>
          </cell>
        </row>
        <row r="78">
          <cell r="A78">
            <v>1046</v>
          </cell>
          <cell r="B78" t="str">
            <v>1046 Infraestructura y dotación al servicio de los ambientes de aprendizaje</v>
          </cell>
          <cell r="C78" t="str">
            <v>01 CONSTRUCCION, RESTITUCION, TERMINACION Y AMPLIACION</v>
          </cell>
          <cell r="D78">
            <v>8</v>
          </cell>
          <cell r="E78" t="str">
            <v>01008 Contar con el acompañamiento especializado en materia técnica, jurídica, contractual, financiera, tributaria y ambiental, además de actividades de gestión social e interventoría, que soporten el diseño y la construcción de colegios nuevos, restituciones, terminaciones y ampliaciones en sus fases pre y post-contractuales.</v>
          </cell>
          <cell r="F78" t="str">
            <v>Adecuación Y Ampliación De Colegios Y Universidad 01-01-0002</v>
          </cell>
          <cell r="G78" t="str">
            <v>CONSTRUCCIÓN AMPLIACIÓN Y ADECUACIÓN DE INFRAESTRUCTURA EDUCATIVA - A.1.2.2</v>
          </cell>
          <cell r="H78" t="str">
            <v>Consultoría</v>
          </cell>
          <cell r="I78">
            <v>2</v>
          </cell>
          <cell r="J78" t="str">
            <v>104601008</v>
          </cell>
          <cell r="K78">
            <v>500000000</v>
          </cell>
        </row>
        <row r="79">
          <cell r="A79">
            <v>1046</v>
          </cell>
          <cell r="B79" t="str">
            <v>1046 Infraestructura y dotación al servicio de los ambientes de aprendizaje</v>
          </cell>
          <cell r="C79" t="str">
            <v>02 OBRAS MENORES Y ADECUACIONES</v>
          </cell>
          <cell r="D79">
            <v>1</v>
          </cell>
          <cell r="E79" t="str">
            <v>02001 Diseño, construcción e interventoría de estudios y/o ejecución de obras de infraestructura,  para las obras de mejoramiento menor complementarias a la infraestructura de los colegios distritales y/o adicionales</v>
          </cell>
          <cell r="F79" t="str">
            <v>Adecuación Y Ampliación De Colegios Y Universidad 01-01-0002</v>
          </cell>
          <cell r="G79" t="str">
            <v>CONSTRUCCIÓN AMPLIACIÓN Y ADECUACIÓN DE INFRAESTRUCTURA EDUCATIVA - A.1.2.2</v>
          </cell>
          <cell r="H79" t="str">
            <v>Sedes Educativas</v>
          </cell>
          <cell r="I79">
            <v>50</v>
          </cell>
          <cell r="J79" t="str">
            <v>104602001</v>
          </cell>
          <cell r="K79">
            <v>10375800000</v>
          </cell>
        </row>
        <row r="80">
          <cell r="A80">
            <v>1046</v>
          </cell>
          <cell r="B80" t="str">
            <v>1046 Infraestructura y dotación al servicio de los ambientes de aprendizaje</v>
          </cell>
          <cell r="C80" t="str">
            <v>02 OBRAS MENORES Y ADECUACIONES</v>
          </cell>
          <cell r="D80">
            <v>2</v>
          </cell>
          <cell r="E80" t="str">
            <v>02002 Realizar los estudios topograficos, de vulnerabilidad sismica, calculos estructurales y de revisión arquitectónica  necesarios para los proyectos, asi como la interventoria de los mismos</v>
          </cell>
          <cell r="F80" t="str">
            <v>Adecuación Y Ampliación De Colegios Y Universidad 01-01-0002</v>
          </cell>
          <cell r="G80" t="str">
            <v>CONSTRUCCIÓN AMPLIACIÓN Y ADECUACIÓN DE INFRAESTRUCTURA EDUCATIVA - A.1.2.2</v>
          </cell>
          <cell r="H80" t="str">
            <v>Porcentaje</v>
          </cell>
          <cell r="I80">
            <v>100</v>
          </cell>
          <cell r="J80" t="str">
            <v>104602002</v>
          </cell>
          <cell r="K80">
            <v>400000000</v>
          </cell>
        </row>
        <row r="81">
          <cell r="A81">
            <v>1046</v>
          </cell>
          <cell r="B81" t="str">
            <v>1046 Infraestructura y dotación al servicio de los ambientes de aprendizaje</v>
          </cell>
          <cell r="C81" t="str">
            <v>02 OBRAS MENORES Y ADECUACIONES</v>
          </cell>
          <cell r="D81">
            <v>3</v>
          </cell>
          <cell r="E81" t="str">
            <v>02003 Pagar impuestos, trámites, gestiones ambientales, vallas y permisos ante otras entidades del estado, peritos en los procesos de expropiación y/o compra y cargo fijo y/o variable correspondiente a las licencias obtenidas para cada uno de los predios.</v>
          </cell>
          <cell r="F81" t="str">
            <v>Adecuación Y Ampliación De Colegios Y Universidad 01-01-0002</v>
          </cell>
          <cell r="G81" t="str">
            <v>CONSTRUCCIÓN AMPLIACIÓN Y ADECUACIÓN DE INFRAESTRUCTURA EDUCATIVA - A.1.2.2</v>
          </cell>
          <cell r="H81" t="str">
            <v>Porcentaje</v>
          </cell>
          <cell r="I81">
            <v>100</v>
          </cell>
          <cell r="J81" t="str">
            <v>104602003</v>
          </cell>
          <cell r="K81">
            <v>150000000</v>
          </cell>
        </row>
        <row r="82">
          <cell r="A82">
            <v>1046</v>
          </cell>
          <cell r="B82" t="str">
            <v>1046 Infraestructura y dotación al servicio de los ambientes de aprendizaje</v>
          </cell>
          <cell r="C82" t="str">
            <v>02 OBRAS MENORES Y ADECUACIONES</v>
          </cell>
          <cell r="D82">
            <v>4</v>
          </cell>
          <cell r="E82" t="str">
            <v>02004  Alquiler (incluye mantenimiento) de baños portátiles móviles para atender los requerimientos de las diferentes Instituciones Educativas</v>
          </cell>
          <cell r="F82" t="str">
            <v>Adecuación Y Ampliación De Colegios Y Universidad 01-01-0002</v>
          </cell>
          <cell r="G82" t="str">
            <v>CONSTRUCCIÓN AMPLIACIÓN Y ADECUACIÓN DE INFRAESTRUCTURA EDUCATIVA - A.1.2.2</v>
          </cell>
          <cell r="H82" t="str">
            <v>Porcentaje</v>
          </cell>
          <cell r="I82">
            <v>100</v>
          </cell>
          <cell r="J82" t="str">
            <v>104602004</v>
          </cell>
          <cell r="K82">
            <v>250000000</v>
          </cell>
        </row>
        <row r="83">
          <cell r="A83">
            <v>1046</v>
          </cell>
          <cell r="B83" t="str">
            <v>1046 Infraestructura y dotación al servicio de los ambientes de aprendizaje</v>
          </cell>
          <cell r="C83" t="str">
            <v>02 OBRAS MENORES Y ADECUACIONES</v>
          </cell>
          <cell r="D83">
            <v>5</v>
          </cell>
          <cell r="E83" t="str">
            <v>02005 Realizar las obras y/o adecuaciones para la legalización y normalización de servicios públicos domiciliarios de la infraestructura educativa oficial</v>
          </cell>
          <cell r="F83" t="str">
            <v>Obras Y/O Adecuaciones Para La Legalización Y Normalización De Servicios Públicos Domiciliarios De Los Colegios. 02-06-0218</v>
          </cell>
          <cell r="G83" t="str">
            <v>CONSTRUCCIÓN AMPLIACIÓN Y ADECUACIÓN DE INFRAESTRUCTURA EDUCATIVA - A.1.2.2</v>
          </cell>
          <cell r="H83" t="str">
            <v>Porcentaje</v>
          </cell>
          <cell r="I83">
            <v>100</v>
          </cell>
          <cell r="J83" t="str">
            <v>104602005</v>
          </cell>
          <cell r="K83">
            <v>1200000000</v>
          </cell>
        </row>
        <row r="84">
          <cell r="A84">
            <v>1046</v>
          </cell>
          <cell r="B84" t="str">
            <v>1046 Infraestructura y dotación al servicio de los ambientes de aprendizaje</v>
          </cell>
          <cell r="C84" t="str">
            <v>02 OBRAS MENORES Y ADECUACIONES</v>
          </cell>
          <cell r="D84">
            <v>6</v>
          </cell>
          <cell r="E84" t="str">
            <v>02006 Pagar los fallos de sentencias, reclamaciones u otras que se generen producto de los contratos relacionados con el proyecto o derivados de sanciones impuestas a la entidad.</v>
          </cell>
          <cell r="F84" t="str">
            <v>Adecuación Y Ampliación De Colegios Y Universidad 01-01-0002</v>
          </cell>
          <cell r="G84" t="str">
            <v>CONSTRUCCIÓN AMPLIACIÓN Y ADECUACIÓN DE INFRAESTRUCTURA EDUCATIVA - A.1.2.2</v>
          </cell>
          <cell r="H84" t="str">
            <v>Porcentaje</v>
          </cell>
          <cell r="I84">
            <v>100</v>
          </cell>
          <cell r="J84" t="str">
            <v>104602006</v>
          </cell>
          <cell r="K84">
            <v>6250000000</v>
          </cell>
        </row>
        <row r="85">
          <cell r="A85">
            <v>1046</v>
          </cell>
          <cell r="B85" t="str">
            <v>1046 Infraestructura y dotación al servicio de los ambientes de aprendizaje</v>
          </cell>
          <cell r="C85" t="str">
            <v>02 OBRAS MENORES Y ADECUACIONES</v>
          </cell>
          <cell r="D85">
            <v>7</v>
          </cell>
          <cell r="E85" t="str">
            <v>02007 Realizar las intervenciones de obras e interventorías para el mantenimiento preventivo y/o correctivo, atención de emergencias de la infraestructura educativa oficial (incluye adicionales).</v>
          </cell>
          <cell r="F85" t="str">
            <v>Adecuación Y Ampliación De Colegios Y Universidad 01-01-0002</v>
          </cell>
          <cell r="G85" t="str">
            <v>CONSTRUCCIÓN AMPLIACIÓN Y ADECUACIÓN DE INFRAESTRUCTURA EDUCATIVA - A.1.2.2</v>
          </cell>
          <cell r="H85" t="str">
            <v>Porcentaje</v>
          </cell>
          <cell r="I85">
            <v>100</v>
          </cell>
          <cell r="J85" t="str">
            <v>104602007</v>
          </cell>
          <cell r="K85">
            <v>3000000000</v>
          </cell>
        </row>
        <row r="86">
          <cell r="A86">
            <v>1046</v>
          </cell>
          <cell r="B86" t="str">
            <v>1046 Infraestructura y dotación al servicio de los ambientes de aprendizaje</v>
          </cell>
          <cell r="C86" t="str">
            <v>02 OBRAS MENORES Y ADECUACIONES</v>
          </cell>
          <cell r="D86">
            <v>9</v>
          </cell>
          <cell r="E86" t="str">
            <v xml:space="preserve">02009 Construir, adecuar y/o mejorar comedores escolares de los colegios distritales (incluye interventoría y adicionales) </v>
          </cell>
          <cell r="F86" t="str">
            <v>Adecuación Y Ampliación De Colegios Y Universidad 01-01-0002</v>
          </cell>
          <cell r="G86" t="str">
            <v>CONSTRUCCIÓN AMPLIACIÓN Y ADECUACIÓN DE INFRAESTRUCTURA EDUCATIVA - A.1.2.2</v>
          </cell>
          <cell r="H86" t="str">
            <v>Intervenciones</v>
          </cell>
          <cell r="I86">
            <v>30</v>
          </cell>
          <cell r="J86" t="str">
            <v>104602009</v>
          </cell>
          <cell r="K86">
            <v>700000000</v>
          </cell>
        </row>
        <row r="87">
          <cell r="A87">
            <v>1046</v>
          </cell>
          <cell r="B87" t="str">
            <v>1046 Infraestructura y dotación al servicio de los ambientes de aprendizaje</v>
          </cell>
          <cell r="C87" t="str">
            <v>02 OBRAS MENORES Y ADECUACIONES</v>
          </cell>
          <cell r="D87">
            <v>11</v>
          </cell>
          <cell r="E87" t="str">
            <v>02011 Construcción e interventoría a las adecuaciones locativas a ejecutarse en sedes administrativas (SED + DILES)</v>
          </cell>
          <cell r="F87" t="str">
            <v>Obras De Adecuación Y Ampliación De Las Sedes Administrativas Del Sector Educativo 01-04-0001</v>
          </cell>
          <cell r="G87" t="str">
            <v>CONSTRUCCIÓN AMPLIACIÓN Y ADECUACIÓN DE INFRAESTRUCTURA EDUCATIVA - A.1.2.2</v>
          </cell>
          <cell r="H87" t="str">
            <v>Intervenciones</v>
          </cell>
          <cell r="I87">
            <v>3</v>
          </cell>
          <cell r="J87" t="str">
            <v>104602011</v>
          </cell>
          <cell r="K87">
            <v>800000000</v>
          </cell>
        </row>
        <row r="88">
          <cell r="A88">
            <v>1046</v>
          </cell>
          <cell r="B88" t="str">
            <v>1046 Infraestructura y dotación al servicio de los ambientes de aprendizaje</v>
          </cell>
          <cell r="C88" t="str">
            <v xml:space="preserve">03 CENTROS DE MAESTROS </v>
          </cell>
          <cell r="D88">
            <v>1</v>
          </cell>
          <cell r="E88" t="str">
            <v>03001 Diseño, construcción e interventoría de las adecuaciones en infraestructura para los Centros de la Red de Innvovación del maestro</v>
          </cell>
          <cell r="F88" t="str">
            <v>Obras De Adecuación Y Ampliación De Las Sedes Administrativas Del Sector Educativo 01-04-0001</v>
          </cell>
          <cell r="G88" t="str">
            <v>CONSTRUCCIÓN AMPLIACIÓN Y ADECUACIÓN DE INFRAESTRUCTURA EDUCATIVA - A.1.2.2</v>
          </cell>
          <cell r="H88" t="str">
            <v>Sede</v>
          </cell>
          <cell r="I88">
            <v>1</v>
          </cell>
          <cell r="J88" t="str">
            <v>104603001</v>
          </cell>
          <cell r="K88">
            <v>800000000</v>
          </cell>
        </row>
        <row r="89">
          <cell r="A89">
            <v>1046</v>
          </cell>
          <cell r="B89" t="str">
            <v>1046 Infraestructura y dotación al servicio de los ambientes de aprendizaje</v>
          </cell>
          <cell r="C89" t="str">
            <v>04 DOTACIONES</v>
          </cell>
          <cell r="D89">
            <v>1</v>
          </cell>
          <cell r="E89" t="str">
            <v>04001 Dotar mobiliario, equipos, maquinaria, herramientas, instrumentos, implementos y materiales de:  cómputo, tecnología, electrónica, electricidad, comunicaciones, audiovisuales, música, laboratorio, recreación, deporte, cocina y comedor, recursos de bibliotecas, arte y cultura, y demás que requieran los ambientes pedagógicos y administrativos para garantizar ambientes de aprendizaje adecuados y seguros en el nivel central y local.</v>
          </cell>
          <cell r="F89" t="str">
            <v>Dotación De Instalaciones 02-01-0509</v>
          </cell>
          <cell r="G89" t="str">
            <v>DOTACIÓN INSTITUCIONAL DE INFRAESTRUCTURA EDUCATIVA - A.1.2.4</v>
          </cell>
          <cell r="H89" t="str">
            <v>Sede</v>
          </cell>
          <cell r="I89">
            <v>110</v>
          </cell>
          <cell r="J89" t="str">
            <v>104604001</v>
          </cell>
          <cell r="K89">
            <v>24827075000</v>
          </cell>
        </row>
        <row r="90">
          <cell r="A90">
            <v>1046</v>
          </cell>
          <cell r="B90" t="str">
            <v>1046 Infraestructura y dotación al servicio de los ambientes de aprendizaje</v>
          </cell>
          <cell r="C90" t="str">
            <v>04 DOTACIONES</v>
          </cell>
          <cell r="D90">
            <v>5</v>
          </cell>
          <cell r="E90" t="str">
            <v>04005 Garantizar el personal de apoyo profesional y técnico en la contratación, supervisión, administración, aseguramiento y control de los bienes a dotar y dotados; así como el seguimiento y reporte de información inherente a la ejecución del componente.</v>
          </cell>
          <cell r="F90" t="str">
            <v>Personal Contratado Para Apoyar Las Actividades Propias De Los Proyectos De Inversión De La Entidad 03-04-0001</v>
          </cell>
          <cell r="G90" t="str">
            <v>MODERNIZACIÓN DE LA SECRETARIA DE EDUCACIÓN - A.1.4.1</v>
          </cell>
          <cell r="H90" t="str">
            <v>Personas</v>
          </cell>
          <cell r="I90">
            <v>41</v>
          </cell>
          <cell r="J90" t="str">
            <v>104604005</v>
          </cell>
          <cell r="K90">
            <v>2227925000</v>
          </cell>
        </row>
        <row r="91">
          <cell r="A91">
            <v>1049</v>
          </cell>
          <cell r="B91" t="str">
            <v>1049 Cobertura con equidad</v>
          </cell>
          <cell r="C91" t="str">
            <v>01 Gestión territorial de la cobertura educativa</v>
          </cell>
          <cell r="D91">
            <v>1</v>
          </cell>
          <cell r="E91" t="str">
            <v>01001 Prestar servicios profesionales, técnicos y/o  de apoyo a la gestión territorial de la cobertura educativa.</v>
          </cell>
          <cell r="F91" t="str">
            <v>Personal Contratado Para Apoyar Las Actividades Propias De Los Proyectos De Inversión De La Entidad 03-04-0001</v>
          </cell>
          <cell r="G91" t="str">
            <v>MODERNIZACIÓN DE LA SECRETARIA DE EDUCACIÓN - A.1.4.1</v>
          </cell>
          <cell r="H91" t="str">
            <v>Personas naturales y/o jurídicas</v>
          </cell>
          <cell r="I91">
            <v>29</v>
          </cell>
          <cell r="J91" t="str">
            <v>104901001</v>
          </cell>
          <cell r="K91">
            <v>1525000000</v>
          </cell>
        </row>
        <row r="92">
          <cell r="A92">
            <v>1049</v>
          </cell>
          <cell r="B92" t="str">
            <v>1049 Cobertura con equidad</v>
          </cell>
          <cell r="C92" t="str">
            <v>01 Gestión territorial de la cobertura educativa</v>
          </cell>
          <cell r="D92">
            <v>2</v>
          </cell>
          <cell r="E92" t="str">
            <v>01002 Realizar diseño, implementación, seguimiento y evaluación de Planes de Cobertura Local y de  Ruta del Acceso y Permanencia Escolar.</v>
          </cell>
          <cell r="F92" t="str">
            <v>Personal Contratado Para Las Actividades Propias De Los Procesos De Mejoramiento De Gestión De La Entidad 05-02-0020</v>
          </cell>
          <cell r="G92" t="str">
            <v>MODERNIZACIÓN DE LA SECRETARIA DE EDUCACIÓN - A.1.4.1</v>
          </cell>
          <cell r="H92" t="str">
            <v>Servicios</v>
          </cell>
          <cell r="I92">
            <v>1</v>
          </cell>
          <cell r="J92" t="str">
            <v>104901002</v>
          </cell>
          <cell r="K92">
            <v>267000000</v>
          </cell>
        </row>
        <row r="93">
          <cell r="A93">
            <v>1049</v>
          </cell>
          <cell r="B93" t="str">
            <v>1049 Cobertura con equidad</v>
          </cell>
          <cell r="C93" t="str">
            <v>01 Gestión territorial de la cobertura educativa</v>
          </cell>
          <cell r="D93">
            <v>3</v>
          </cell>
          <cell r="E93" t="str">
            <v>01003 Realizar acompañamiento y/o asistencia técnica a los establecimientos educativos con alta tasa de deserción escolar para fortalecer el acceso y la permanencia escolar</v>
          </cell>
          <cell r="F93" t="str">
            <v>Personal Contratado Para Las Actividades Propias De Los Procesos De Mejoramiento De Gestión De La Entidad 05-02-0020</v>
          </cell>
          <cell r="G93" t="str">
            <v>MODERNIZACIÓN DE LA SECRETARIA DE EDUCACIÓN - A.1.4.1</v>
          </cell>
          <cell r="H93" t="str">
            <v>Colegios</v>
          </cell>
          <cell r="I93">
            <v>100</v>
          </cell>
          <cell r="J93" t="str">
            <v>104901003</v>
          </cell>
          <cell r="K93">
            <v>416000000</v>
          </cell>
        </row>
        <row r="94">
          <cell r="A94">
            <v>1049</v>
          </cell>
          <cell r="B94" t="str">
            <v>1049 Cobertura con equidad</v>
          </cell>
          <cell r="C94" t="str">
            <v>01 Gestión territorial de la cobertura educativa</v>
          </cell>
          <cell r="D94">
            <v>4</v>
          </cell>
          <cell r="E94" t="str">
            <v>01004 Implementar incentivos a las IED para lograr mejorar resultados en acceso y permanencia escolar</v>
          </cell>
          <cell r="F94" t="str">
            <v>Incentivos económicos  a los colegios que contribuyan a mejorar los resultados de acceso y permanencia escolar 05-02-0178</v>
          </cell>
          <cell r="G94" t="str">
            <v>DISEÑO E IMPLEMENTACIÓN DE PLANES DE MEJORAMIENTO - A.17.1</v>
          </cell>
          <cell r="H94" t="str">
            <v>Colegios</v>
          </cell>
          <cell r="I94">
            <v>90</v>
          </cell>
          <cell r="J94" t="str">
            <v>104901004</v>
          </cell>
          <cell r="K94">
            <v>1324000000</v>
          </cell>
        </row>
        <row r="95">
          <cell r="A95">
            <v>1049</v>
          </cell>
          <cell r="B95" t="str">
            <v>1049 Cobertura con equidad</v>
          </cell>
          <cell r="C95" t="str">
            <v>01 Gestión territorial de la cobertura educativa</v>
          </cell>
          <cell r="D95">
            <v>5</v>
          </cell>
          <cell r="E95" t="str">
            <v>01005 Realizar las labores de  verificación, seguimiento y/o actualización de información de la cobertura educativa</v>
          </cell>
          <cell r="F95" t="str">
            <v>Personal contratado para apoyar las actividades propias de los proyectos de inversión misionales de la entidad 03-04-0312</v>
          </cell>
          <cell r="G95" t="str">
            <v>APLICACIÓN DE PROYECTOS EDUCATIVOS TRANSVERSALES - A.1.7.2</v>
          </cell>
          <cell r="H95" t="str">
            <v>Servicios</v>
          </cell>
          <cell r="I95">
            <v>1</v>
          </cell>
          <cell r="J95" t="str">
            <v>104901005</v>
          </cell>
          <cell r="K95">
            <v>150000000</v>
          </cell>
        </row>
        <row r="96">
          <cell r="A96">
            <v>1049</v>
          </cell>
          <cell r="B96" t="str">
            <v>1049 Cobertura con equidad</v>
          </cell>
          <cell r="C96" t="str">
            <v>01 Gestión territorial de la cobertura educativa</v>
          </cell>
          <cell r="D96">
            <v>6</v>
          </cell>
          <cell r="E96" t="str">
            <v>01006 Realizar eventos de socializacion relacionados con la cobertura y las experiencias del acceso y la permanencia escolar</v>
          </cell>
          <cell r="F96" t="str">
            <v>Apoyo Logístico Para El Desarrollo De Las Actividades Propias De Los Proyectos De Inversiónen General 03-01-0354</v>
          </cell>
          <cell r="G96" t="str">
            <v>APLICACIÓN DE PROYECTOS EDUCATIVOS TRANSVERSALES - A.1.7.2</v>
          </cell>
          <cell r="H96" t="str">
            <v>Servicios</v>
          </cell>
          <cell r="I96">
            <v>1</v>
          </cell>
          <cell r="J96" t="str">
            <v>104901006</v>
          </cell>
          <cell r="K96">
            <v>400000000</v>
          </cell>
        </row>
        <row r="97">
          <cell r="A97">
            <v>1049</v>
          </cell>
          <cell r="B97" t="str">
            <v>1049 Cobertura con equidad</v>
          </cell>
          <cell r="C97" t="str">
            <v>02 Modernización del proceso de matrícula</v>
          </cell>
          <cell r="D97">
            <v>1</v>
          </cell>
          <cell r="E97" t="str">
            <v>02001 Prestar servicios profesionales, técnicos y/o  de apoyo a la gestión del proceso de matrícula con enfoque de servicio al ciudadano y búsqueda activa de población desescolarizada.</v>
          </cell>
          <cell r="F97" t="str">
            <v>Personal Contratado Para Apoyar Las Actividades Propias De Los Proyectos De Inversión De La Entidad 03-04-0001</v>
          </cell>
          <cell r="G97" t="str">
            <v>MODERNIZACIÓN DE LA SECRETARIA DE EDUCACIÓN - A.1.4.1</v>
          </cell>
          <cell r="H97" t="str">
            <v>Personas naturales y/o jurídicas</v>
          </cell>
          <cell r="I97">
            <v>29</v>
          </cell>
          <cell r="J97" t="str">
            <v>104902001</v>
          </cell>
          <cell r="K97">
            <v>1473000000</v>
          </cell>
        </row>
        <row r="98">
          <cell r="A98">
            <v>1049</v>
          </cell>
          <cell r="B98" t="str">
            <v>1049 Cobertura con equidad</v>
          </cell>
          <cell r="C98" t="str">
            <v>02 Modernización del proceso de matrícula</v>
          </cell>
          <cell r="D98">
            <v>2</v>
          </cell>
          <cell r="E98" t="str">
            <v>02002 Realizar búsqueda activa de población desescolarizada</v>
          </cell>
          <cell r="F98" t="str">
            <v>Gestión del sevicio a la comunidad educativa 05-02-172</v>
          </cell>
          <cell r="G98" t="str">
            <v>MODERNIZACIÓN DE LA SECRETARIA DE EDUCACIÓN - A.1.4.1</v>
          </cell>
          <cell r="H98" t="str">
            <v>Proceso</v>
          </cell>
          <cell r="I98">
            <v>1</v>
          </cell>
          <cell r="J98" t="str">
            <v>104902002</v>
          </cell>
          <cell r="K98">
            <v>1780000000</v>
          </cell>
        </row>
        <row r="99">
          <cell r="A99">
            <v>1049</v>
          </cell>
          <cell r="B99" t="str">
            <v>1049 Cobertura con equidad</v>
          </cell>
          <cell r="C99" t="str">
            <v>02 Modernización del proceso de matrícula</v>
          </cell>
          <cell r="D99">
            <v>4</v>
          </cell>
          <cell r="E99" t="str">
            <v xml:space="preserve">02004 Acompañamiento en implementación de los sistemas de información para la cobertura educativa </v>
          </cell>
          <cell r="F99" t="str">
            <v>Personal contratado para las actividades propias de los procesos de mejoramiento de gestión de la entidad 05-02-0020</v>
          </cell>
          <cell r="G99" t="str">
            <v>MODERNIZACIÓN DE LA SECRETARIA DE EDUCACIÓN - A.1.4.1</v>
          </cell>
          <cell r="H99" t="str">
            <v>servicios</v>
          </cell>
          <cell r="I99">
            <v>1</v>
          </cell>
          <cell r="J99" t="str">
            <v>104902004</v>
          </cell>
          <cell r="K99">
            <v>500000000</v>
          </cell>
        </row>
        <row r="100">
          <cell r="A100">
            <v>1049</v>
          </cell>
          <cell r="B100" t="str">
            <v>1049 Cobertura con equidad</v>
          </cell>
          <cell r="C100" t="str">
            <v>02 Modernización del proceso de matrícula</v>
          </cell>
          <cell r="D100">
            <v>5</v>
          </cell>
          <cell r="E100" t="str">
            <v>02005 Atender los fallos proferidos en contra de la SED que se asocien con la ejecucion del proyecto Cobertura con equidad</v>
          </cell>
          <cell r="F100" t="str">
            <v>Pago de sentencias judiciales asociadas al proyecto de inversión 05-02-0169</v>
          </cell>
          <cell r="G100" t="str">
            <v>PAGO DE DÉFICIT DE INVERSIÓN EN EDUCACIÓN - (DE CARÁCTER EXCEPCIONAL) - A.1.7.4</v>
          </cell>
          <cell r="H100" t="str">
            <v>Fallos judiciales</v>
          </cell>
          <cell r="I100">
            <v>1</v>
          </cell>
          <cell r="J100" t="str">
            <v>104902005</v>
          </cell>
          <cell r="K100">
            <v>10000000</v>
          </cell>
        </row>
        <row r="101">
          <cell r="A101">
            <v>1049</v>
          </cell>
          <cell r="B101" t="str">
            <v>1049 Cobertura con equidad</v>
          </cell>
          <cell r="C101" t="str">
            <v>03 Acciones afirmativas para poblaciones vulnerables</v>
          </cell>
          <cell r="D101">
            <v>1</v>
          </cell>
          <cell r="E101" t="str">
            <v>03001 Prestar servicios profesionales, técnicos y/o  de apoyo a la gestión de acciones afirmativas para poblaciones vulnerables.</v>
          </cell>
          <cell r="F101" t="str">
            <v>Personal Contratado Para Apoyar Las Actividades Propias De Los Proyectos De Inversión De La Entidad 03-04-0001</v>
          </cell>
          <cell r="G101" t="str">
            <v>MODERNIZACIÓN DE LA SECRETARIA DE EDUCACIÓN - A.1.4.1</v>
          </cell>
          <cell r="H101" t="str">
            <v>Personas naturales y/o jurídicas</v>
          </cell>
          <cell r="I101">
            <v>13</v>
          </cell>
          <cell r="J101" t="str">
            <v>104903001</v>
          </cell>
          <cell r="K101">
            <v>642000000</v>
          </cell>
        </row>
        <row r="102">
          <cell r="A102">
            <v>1049</v>
          </cell>
          <cell r="B102" t="str">
            <v>1049 Cobertura con equidad</v>
          </cell>
          <cell r="C102" t="str">
            <v>03 Acciones afirmativas para poblaciones vulnerables</v>
          </cell>
          <cell r="D102">
            <v>2</v>
          </cell>
          <cell r="E102" t="str">
            <v>03002 Garantizar la financiación por concepto de gratuidad a la matrícula oficial SGP.</v>
          </cell>
          <cell r="F102" t="str">
            <v>Gratuidad Total Para Los Estudiantes Matriculados En El Sistema Educativo Oficial 06-02-0022</v>
          </cell>
          <cell r="G102" t="str">
            <v>TRANSFERENCIAS PARA CALIDAD GRATUIDAD (SIN SITUACIÓN DE FONDOS) A.1.3.8</v>
          </cell>
          <cell r="H102" t="str">
            <v>estudiantes</v>
          </cell>
          <cell r="I102">
            <v>830000</v>
          </cell>
          <cell r="J102" t="str">
            <v>104903002</v>
          </cell>
          <cell r="K102">
            <v>59258038000</v>
          </cell>
        </row>
        <row r="103">
          <cell r="A103">
            <v>1049</v>
          </cell>
          <cell r="B103" t="str">
            <v>1049 Cobertura con equidad</v>
          </cell>
          <cell r="C103" t="str">
            <v>03 Acciones afirmativas para poblaciones vulnerables</v>
          </cell>
          <cell r="D103">
            <v>4</v>
          </cell>
          <cell r="E103" t="str">
            <v>03004 Realizar estrategias de alfabetización y acciones orientadas a fortalecer la educación de adultos con oferta educativa pertinente</v>
          </cell>
          <cell r="F103" t="str">
            <v>Atención educativa diferencial 03-02-0033</v>
          </cell>
          <cell r="G103" t="str">
            <v>SERVICIO PERSONAL APOYO - A.1.5.1</v>
          </cell>
          <cell r="H103" t="str">
            <v>Estudiantes</v>
          </cell>
          <cell r="I103">
            <v>2425</v>
          </cell>
          <cell r="J103" t="str">
            <v>104903004</v>
          </cell>
          <cell r="K103">
            <v>1387000000</v>
          </cell>
        </row>
        <row r="104">
          <cell r="A104">
            <v>1049</v>
          </cell>
          <cell r="B104" t="str">
            <v>1049 Cobertura con equidad</v>
          </cell>
          <cell r="C104" t="str">
            <v>03 Acciones afirmativas para poblaciones vulnerables</v>
          </cell>
          <cell r="D104">
            <v>5</v>
          </cell>
          <cell r="E104" t="str">
            <v>03005 Acciones diferenciales para garantizar el acceso y la permanencia escolar de población diversa y vulnerable (población rural, víctima, discapacidad, grupos étnicos, entre otros)</v>
          </cell>
          <cell r="F104" t="str">
            <v>Atención educativa diferencial 03-02-0033</v>
          </cell>
          <cell r="G104" t="str">
            <v>SERVICIO PERSONAL APOYO - A.1.5.1</v>
          </cell>
          <cell r="H104" t="str">
            <v>Modelo</v>
          </cell>
          <cell r="I104">
            <v>1</v>
          </cell>
          <cell r="J104" t="str">
            <v>104903005</v>
          </cell>
          <cell r="K104">
            <v>1228000000</v>
          </cell>
        </row>
        <row r="105">
          <cell r="A105">
            <v>1049</v>
          </cell>
          <cell r="B105" t="str">
            <v>1049 Cobertura con equidad</v>
          </cell>
          <cell r="C105" t="str">
            <v>03 Acciones afirmativas para poblaciones vulnerables</v>
          </cell>
          <cell r="D105">
            <v>6</v>
          </cell>
          <cell r="E105" t="str">
            <v>03006 Asignar recursos propios a las instituciones educativas distritales que atienden población no cubierta por la asignación de gratuidad del MEN o población vulnerable y diversa que requiere atención diferencial</v>
          </cell>
          <cell r="F105" t="str">
            <v>Gratuidad Total Para Los Estudiantes Matriculados En El Sistema Educativo Oficial - Recursos Distrito 06-02-0062</v>
          </cell>
          <cell r="G105" t="str">
            <v>DISEÑO E IMPLEMENTACIÓN DE PLANES DE MEJORAMIENTO A.1.2.11</v>
          </cell>
          <cell r="H105" t="str">
            <v>Colegios</v>
          </cell>
          <cell r="I105">
            <v>363</v>
          </cell>
          <cell r="J105" t="str">
            <v>104903006</v>
          </cell>
          <cell r="K105">
            <v>16500000000</v>
          </cell>
        </row>
        <row r="106">
          <cell r="A106">
            <v>1049</v>
          </cell>
          <cell r="B106" t="str">
            <v>1049 Cobertura con equidad</v>
          </cell>
          <cell r="C106" t="str">
            <v>03 Acciones afirmativas para poblaciones vulnerables</v>
          </cell>
          <cell r="D106">
            <v>7</v>
          </cell>
          <cell r="E106" t="str">
            <v>03007 Implementar estrategias o modelos flexibles, presenciales o virtuales para la atención de población en extraedad, vulnerable y/o diversa</v>
          </cell>
          <cell r="F106" t="str">
            <v>Personal contratado para apoyar las actividades propias de los proyectos de inversión misionales de la entidad 03-04-0312</v>
          </cell>
          <cell r="G106" t="str">
            <v>APLICACIÓN DE PROYECTOS EDUCATIVOS TRANSVERSALES - A.1.7.2</v>
          </cell>
          <cell r="H106" t="str">
            <v>Estudiantes</v>
          </cell>
          <cell r="I106">
            <v>12109</v>
          </cell>
          <cell r="J106" t="str">
            <v>104903007</v>
          </cell>
          <cell r="K106">
            <v>3926142000</v>
          </cell>
        </row>
        <row r="107">
          <cell r="A107">
            <v>1049</v>
          </cell>
          <cell r="B107" t="str">
            <v>1049 Cobertura con equidad</v>
          </cell>
          <cell r="C107" t="str">
            <v>03 Acciones afirmativas para poblaciones vulnerables</v>
          </cell>
          <cell r="D107">
            <v>8</v>
          </cell>
          <cell r="E107" t="str">
            <v>03008 Entregar un Kit escolar gratuito a los estudiantes matriculados en las instituciones educativas oficiales del Distrito Capital, que por su condición socioeconómica o de vulnerabilidad lo requieren</v>
          </cell>
          <cell r="F107" t="str">
            <v>Gratuidad Total Para Los Estudiantes Matriculados En El Sistema Educativo Oficial - Recursos Distrito 06-02-0062</v>
          </cell>
          <cell r="G107" t="str">
            <v>DISEÑO E IMPLEMENTACIÓN DE PLANES DE MEJORAMIENTO A.1.2.11</v>
          </cell>
          <cell r="H107" t="str">
            <v>Estudiantes</v>
          </cell>
          <cell r="I107">
            <v>34315</v>
          </cell>
          <cell r="J107" t="str">
            <v>104903008</v>
          </cell>
          <cell r="K107">
            <v>1500000000</v>
          </cell>
        </row>
        <row r="108">
          <cell r="A108">
            <v>1049</v>
          </cell>
          <cell r="B108" t="str">
            <v>1049 Cobertura con equidad</v>
          </cell>
          <cell r="C108" t="str">
            <v>04 Administración del servicio educativo</v>
          </cell>
          <cell r="D108">
            <v>1</v>
          </cell>
          <cell r="E108" t="str">
            <v>04001 Prestar servicios profesionales, técnicos y/o  de apoyo a la gestión de la administración del servicio educativo de instituciones educativas oficiales.</v>
          </cell>
          <cell r="F108" t="str">
            <v>Personal Contratado Para Apoyar Las Actividades Propias De Los Proyectos De Inversión De La Entidad 03-04-0001</v>
          </cell>
          <cell r="G108" t="str">
            <v>MODERNIZACIÓN DE LA SECRETARIA DE EDUCACIÓN - A.1.4.1</v>
          </cell>
          <cell r="H108" t="str">
            <v>Personas naturales y/o jurídicas</v>
          </cell>
          <cell r="I108">
            <v>9</v>
          </cell>
          <cell r="J108" t="str">
            <v>104904001</v>
          </cell>
          <cell r="K108">
            <v>592000000</v>
          </cell>
        </row>
        <row r="109">
          <cell r="A109">
            <v>1049</v>
          </cell>
          <cell r="B109" t="str">
            <v>1049 Cobertura con equidad</v>
          </cell>
          <cell r="C109" t="str">
            <v>04 Administración del servicio educativo</v>
          </cell>
          <cell r="D109">
            <v>2</v>
          </cell>
          <cell r="E109" t="str">
            <v>04002 Contratar la administración del servicio educativo en establecimientos educativos oficiales</v>
          </cell>
          <cell r="F109" t="str">
            <v>Contratos para la administración del servicio educativo 06-02-0061</v>
          </cell>
          <cell r="G109" t="str">
            <v>CONTRATOS PARA LA ADMINISTRACION DEL SERVICIO EDUCATIVO - A.1.1.10.2</v>
          </cell>
          <cell r="H109" t="str">
            <v>Colegios</v>
          </cell>
          <cell r="I109">
            <v>22</v>
          </cell>
          <cell r="J109" t="str">
            <v>104904002</v>
          </cell>
          <cell r="K109">
            <v>83654000000</v>
          </cell>
        </row>
        <row r="110">
          <cell r="A110">
            <v>1049</v>
          </cell>
          <cell r="B110" t="str">
            <v>1049 Cobertura con equidad</v>
          </cell>
          <cell r="C110" t="str">
            <v>04 Administración del servicio educativo</v>
          </cell>
          <cell r="D110">
            <v>3</v>
          </cell>
          <cell r="E110" t="str">
            <v>04003 Realizar acciones de acompañamiento e intercambio de buenas prácticas entre los colegios con administración del servicio educativo y colegios oficiales de menor desempeño de las respectivas localidades</v>
          </cell>
          <cell r="F110" t="str">
            <v>Personal contratado para las actividades propias de los procesos de mejoramiento de gestión de la entidad 05-02-0020</v>
          </cell>
          <cell r="G110" t="str">
            <v>MODERNIZACIÓN DE LA SECRETARIA DE EDUCACIÓN - A.1.4.1</v>
          </cell>
          <cell r="H110" t="str">
            <v>Colegios</v>
          </cell>
          <cell r="I110">
            <v>88</v>
          </cell>
          <cell r="J110" t="str">
            <v>104904003</v>
          </cell>
          <cell r="K110">
            <v>312000000</v>
          </cell>
        </row>
        <row r="111">
          <cell r="A111">
            <v>1049</v>
          </cell>
          <cell r="B111" t="str">
            <v>1049 Cobertura con equidad</v>
          </cell>
          <cell r="C111" t="str">
            <v>04 Administración del servicio educativo</v>
          </cell>
          <cell r="D111">
            <v>4</v>
          </cell>
          <cell r="E111" t="str">
            <v>04004 Realizar seguimiento, verificación y/o evaluación a la administración del servicio educativo</v>
          </cell>
          <cell r="F111" t="str">
            <v>Personal contratado para apoyar las actividades propias de los proyectos de inversión misionales de la entidad 03-04-0312</v>
          </cell>
          <cell r="G111" t="str">
            <v>APLICACIÓN DE PROYECTOS EDUCATIVOS TRANSVERSALES - A.1.7.2</v>
          </cell>
          <cell r="H111" t="str">
            <v>Servicios</v>
          </cell>
          <cell r="I111">
            <v>1</v>
          </cell>
          <cell r="J111" t="str">
            <v>104904004</v>
          </cell>
          <cell r="K111">
            <v>1248000000</v>
          </cell>
        </row>
        <row r="112">
          <cell r="A112">
            <v>1049</v>
          </cell>
          <cell r="B112" t="str">
            <v>1049 Cobertura con equidad</v>
          </cell>
          <cell r="C112" t="str">
            <v>05 Prestación del servicio educativo en establecimientos educativos no oficiales</v>
          </cell>
          <cell r="D112">
            <v>1</v>
          </cell>
          <cell r="E112" t="str">
            <v>05001 Prestar servicios profesionales, técnicos y/o  de apoyo a la gestión en la implementación o uso de la estrategia de contratación de la prestación del servicio educativo.</v>
          </cell>
          <cell r="F112" t="str">
            <v>Personal Contratado Para Apoyar Las Actividades Propias De Los Proyectos De Inversión De La Entidad 03-04-0001</v>
          </cell>
          <cell r="G112" t="str">
            <v>MODERNIZACIÓN DE LA SECRETARIA DE EDUCACIÓN - A.1.4.1</v>
          </cell>
          <cell r="H112" t="str">
            <v>Personas naturales y/o jurídicas</v>
          </cell>
          <cell r="I112">
            <v>8</v>
          </cell>
          <cell r="J112" t="str">
            <v>104905001</v>
          </cell>
          <cell r="K112">
            <v>454000000</v>
          </cell>
        </row>
        <row r="113">
          <cell r="A113">
            <v>1049</v>
          </cell>
          <cell r="B113" t="str">
            <v>1049 Cobertura con equidad</v>
          </cell>
          <cell r="C113" t="str">
            <v>05 Prestación del servicio educativo en establecimientos educativos no oficiales</v>
          </cell>
          <cell r="D113">
            <v>2</v>
          </cell>
          <cell r="E113" t="str">
            <v>05002 Contratar la prestación del servicio público educativo en establecimientos educativos no oficiales</v>
          </cell>
          <cell r="F113" t="str">
            <v>Contratos Con Instituciones Para La Prestación Del Servicio Educativo 06-02-0037</v>
          </cell>
          <cell r="G113" t="str">
            <v>CONTRATOS PARA LA PRESTACIÓN DEL SERVICIO EDUCATIVO - A.1.1.10.1</v>
          </cell>
          <cell r="H113" t="str">
            <v>Colegios</v>
          </cell>
          <cell r="I113">
            <v>54</v>
          </cell>
          <cell r="J113" t="str">
            <v>104905002</v>
          </cell>
          <cell r="K113">
            <v>21654112000</v>
          </cell>
        </row>
        <row r="114">
          <cell r="A114">
            <v>1049</v>
          </cell>
          <cell r="B114" t="str">
            <v>1049 Cobertura con equidad</v>
          </cell>
          <cell r="C114" t="str">
            <v>05 Prestación del servicio educativo en establecimientos educativos no oficiales</v>
          </cell>
          <cell r="D114">
            <v>3</v>
          </cell>
          <cell r="E114" t="str">
            <v>05003 Realizar las labores de  verificación, seguimiento y/o actualización de información del Banco de Oferentes y/o de la contratación de la prestación del servicio público educativo.</v>
          </cell>
          <cell r="F114" t="str">
            <v>Personal contratado para apoyar las actividades propias de los proyectos de inversión misionales de la entidad 03-04-0312</v>
          </cell>
          <cell r="G114" t="str">
            <v>APLICACIÓN DE PROYECTOS EDUCATIVOS TRANSVERSALES - A.1.7.2</v>
          </cell>
          <cell r="H114" t="str">
            <v>Servicios</v>
          </cell>
          <cell r="I114">
            <v>1</v>
          </cell>
          <cell r="J114" t="str">
            <v>104905003</v>
          </cell>
          <cell r="K114">
            <v>1592000000</v>
          </cell>
        </row>
        <row r="115">
          <cell r="A115">
            <v>1049</v>
          </cell>
          <cell r="B115" t="str">
            <v>1049 Cobertura con equidad</v>
          </cell>
          <cell r="C115" t="str">
            <v>05 Prestación del servicio educativo en establecimientos educativos no oficiales</v>
          </cell>
          <cell r="D115">
            <v>4</v>
          </cell>
          <cell r="E115" t="str">
            <v>05004 Garantizar el pago de las obligaciones ó ajustes derivadas de la prestación del servicio educativo</v>
          </cell>
          <cell r="F115" t="str">
            <v>Contratos Con Instituciones Para La Prestación Del Servicio Educativo 06-02-0037</v>
          </cell>
          <cell r="G115" t="str">
            <v>CONTRATOS PARA LA PRESTACIÓN DEL SERVICIO EDUCATIVO - A.1.1.10.1</v>
          </cell>
          <cell r="H115" t="str">
            <v>Colegios</v>
          </cell>
          <cell r="I115">
            <v>54</v>
          </cell>
          <cell r="J115" t="str">
            <v>104905004</v>
          </cell>
          <cell r="K115">
            <v>1200000000</v>
          </cell>
        </row>
        <row r="116">
          <cell r="A116">
            <v>1049</v>
          </cell>
          <cell r="B116" t="str">
            <v>1049 Cobertura con equidad</v>
          </cell>
          <cell r="C116" t="str">
            <v>05 Prestación del servicio educativo en establecimientos educativos no oficiales</v>
          </cell>
          <cell r="D116">
            <v>5</v>
          </cell>
          <cell r="E116" t="str">
            <v>05005 Atender los fallos proferidos en contra de la SED que se asocien con la prestación del servicio público educativo.</v>
          </cell>
          <cell r="F116" t="str">
            <v>Pago de sentencias judiciales asociadas al proyecto de inversión 05-02-0169</v>
          </cell>
          <cell r="G116" t="str">
            <v>PAGO DE DÉFICIT DE INVERSIÓN EN EDUCACIÓN - (DE CARÁCTER EXCEPCIONAL) - A.1.7.4</v>
          </cell>
          <cell r="H116" t="str">
            <v>Fallos judiciales</v>
          </cell>
          <cell r="I116">
            <v>1</v>
          </cell>
          <cell r="J116" t="str">
            <v>104905005</v>
          </cell>
          <cell r="K116">
            <v>300000000</v>
          </cell>
        </row>
        <row r="117">
          <cell r="A117">
            <v>1050</v>
          </cell>
          <cell r="B117" t="str">
            <v>1050 Educación inicial de calidad en el marco de la ruta de atención integral a la primera infancia</v>
          </cell>
          <cell r="C117" t="str">
            <v>01 INFANCIA</v>
          </cell>
          <cell r="D117">
            <v>1</v>
          </cell>
          <cell r="E117" t="str">
            <v>01001 Apoyar y desarrollar con profesionales y/o entidades los procesos de gestión, acompañamiento e implementación de las metas y objetivos del proyecto.</v>
          </cell>
          <cell r="F117" t="str">
            <v>Personal Contratado Para Apoyar Las Actividades Propias De Los Proyectos De Inversión De La Entidad 03-04-0001</v>
          </cell>
          <cell r="G117" t="str">
            <v>MODERNIZACIÓN DE LA SECRETARIA DE EDUCACIÓN - A.1.4.1</v>
          </cell>
          <cell r="H117" t="str">
            <v>Personas</v>
          </cell>
          <cell r="I117">
            <v>37</v>
          </cell>
          <cell r="J117" t="str">
            <v>105001001</v>
          </cell>
          <cell r="K117">
            <v>2199419000</v>
          </cell>
        </row>
        <row r="118">
          <cell r="A118">
            <v>1050</v>
          </cell>
          <cell r="B118" t="str">
            <v>1050 Educación inicial de calidad en el marco de la ruta de atención integral a la primera infancia</v>
          </cell>
          <cell r="C118" t="str">
            <v>01 INFANCIA</v>
          </cell>
          <cell r="D118">
            <v>5</v>
          </cell>
          <cell r="E118" t="str">
            <v>01005 Garantizar la atención integral de los niños y niñas del ciclo inicial en el marco de la RIA, la articulación intersectorial de la Ciudad y la implementación de los estándares de calidad de la Educación Inicial en el marco de la atención integral</v>
          </cell>
          <cell r="F118" t="str">
            <v>Acompañar A Colegios En La Formulación Y Ejecución De Planes Institucionales 03-01-0204</v>
          </cell>
          <cell r="G118" t="str">
            <v>APLICACIÓN DE PROYECTOS EDUCATIVOS TRANSVERSALES - A.1.7.2</v>
          </cell>
          <cell r="H118" t="str">
            <v>Estudiantes</v>
          </cell>
          <cell r="I118">
            <v>55000</v>
          </cell>
          <cell r="J118" t="str">
            <v>105001005</v>
          </cell>
          <cell r="K118">
            <v>19684356000</v>
          </cell>
        </row>
        <row r="119">
          <cell r="A119">
            <v>1050</v>
          </cell>
          <cell r="B119" t="str">
            <v>1050 Educación inicial de calidad en el marco de la ruta de atención integral a la primera infancia</v>
          </cell>
          <cell r="C119" t="str">
            <v xml:space="preserve">02 CICLOS </v>
          </cell>
          <cell r="D119">
            <v>1</v>
          </cell>
          <cell r="E119" t="str">
            <v>02001 Apoyar y acompañar  con los medios necesarios, la implementación de lineamientos y/u orientaciones y/o estrategias pedagógicas y administrativas en las IED, que propendan por el fortalecimiento curricular y el intercambio de experiencias pedagógicas exitosas, en armonía con el modelo pedagógico de Educación Inicial</v>
          </cell>
          <cell r="F119" t="str">
            <v>Acompañar A Colegios En La Formulación Y Ejecución De Planes Institucionales 03-01-0204</v>
          </cell>
          <cell r="G119" t="str">
            <v>APLICACIÓN DE PROYECTOS EDUCATIVOS TRANSVERSALES - A.1.7.2</v>
          </cell>
          <cell r="H119" t="str">
            <v>Colegios</v>
          </cell>
          <cell r="I119">
            <v>210</v>
          </cell>
          <cell r="J119" t="str">
            <v>105002001</v>
          </cell>
          <cell r="K119">
            <v>1500000000</v>
          </cell>
        </row>
        <row r="120">
          <cell r="A120">
            <v>1050</v>
          </cell>
          <cell r="B120" t="str">
            <v>1050 Educación inicial de calidad en el marco de la ruta de atención integral a la primera infancia</v>
          </cell>
          <cell r="C120" t="str">
            <v>03 VALORACION INTEGRAL DEL DESARROLLO DE LA PRIMERA INFANCIA</v>
          </cell>
          <cell r="D120">
            <v>1</v>
          </cell>
          <cell r="E120" t="str">
            <v xml:space="preserve">03001 Desarrollar, aplicar y disponer de herramientas de gestión que conduzcan a la valoración del desarrollo integral de los niños y niñas de primera infancia </v>
          </cell>
          <cell r="F120" t="str">
            <v>Diseñar Desarrollar E Implementar Acciones Participativas En El Sistema Educativo Oficial 03-04-0239</v>
          </cell>
          <cell r="G120" t="str">
            <v>APLICACIÓN DE PROYECTOS EDUCATIVOS TRANSVERSALES - A.1.7.2</v>
          </cell>
          <cell r="H120" t="str">
            <v>Herramientas de gestión</v>
          </cell>
          <cell r="I120">
            <v>1</v>
          </cell>
          <cell r="J120" t="str">
            <v>105003001</v>
          </cell>
          <cell r="K120">
            <v>2076225000</v>
          </cell>
        </row>
        <row r="121">
          <cell r="A121">
            <v>1052</v>
          </cell>
          <cell r="B121" t="str">
            <v>1052 Bienestar estudiantil para todos</v>
          </cell>
          <cell r="C121" t="str">
            <v>01 ALIMENTACIÓN ESCOLAR</v>
          </cell>
          <cell r="D121">
            <v>1</v>
          </cell>
          <cell r="E121" t="str">
            <v>01001 Entregar desayunos, almuerzos y cenas escolares a los estudiantes matriculados en el sistema educativo oficial</v>
          </cell>
          <cell r="F121" t="str">
            <v>Comida Caliente Para Estudiantes 06-02-0026</v>
          </cell>
          <cell r="G121" t="str">
            <v>CONTRATACIÓN CON TERCEROS PARA LA PROVISIÓN INTEGRAL DEL SERVICIO DE ALIMENTACIÓN ESCOLAR - A.1.2.10.2</v>
          </cell>
          <cell r="H121" t="str">
            <v>Alimentos</v>
          </cell>
          <cell r="I121">
            <v>35642542</v>
          </cell>
          <cell r="J121" t="str">
            <v>105201001</v>
          </cell>
          <cell r="K121">
            <v>144480753000</v>
          </cell>
        </row>
        <row r="122">
          <cell r="A122">
            <v>1052</v>
          </cell>
          <cell r="B122" t="str">
            <v>1052 Bienestar estudiantil para todos</v>
          </cell>
          <cell r="C122" t="str">
            <v>01 ALIMENTACIÓN ESCOLAR</v>
          </cell>
          <cell r="D122">
            <v>2</v>
          </cell>
          <cell r="E122" t="str">
            <v>01002 Entregar refrigerios escolares a los estudiantes matriculados en el sistema educativo oficial</v>
          </cell>
          <cell r="F122" t="str">
            <v>Refrigerios Para Estudiantes 06-02-0025</v>
          </cell>
          <cell r="G122" t="str">
            <v>CONTRATACIÓN CON TERCEROS PARA LA PROVISIÓN INTEGRAL DEL SERVICIO DE ALIMENTACIÓN ESCOLAR - A.1.2.10.2</v>
          </cell>
          <cell r="H122" t="str">
            <v>Alimentos</v>
          </cell>
          <cell r="I122">
            <v>88182228</v>
          </cell>
          <cell r="J122" t="str">
            <v>105201002</v>
          </cell>
          <cell r="K122">
            <v>210229689000</v>
          </cell>
        </row>
        <row r="123">
          <cell r="A123">
            <v>1052</v>
          </cell>
          <cell r="B123" t="str">
            <v>1052 Bienestar estudiantil para todos</v>
          </cell>
          <cell r="C123" t="str">
            <v>01 ALIMENTACIÓN ESCOLAR</v>
          </cell>
          <cell r="D123">
            <v>3</v>
          </cell>
          <cell r="E123" t="str">
            <v>01003 Realizar la interventoría técnica, financiera, administrativa y jurídica a los contratos y convenios celebrados para la ejecución del programa de alimentación escolar</v>
          </cell>
          <cell r="F123" t="str">
            <v>Personal Contratado Para Apoyar Las Actividades Propias De Los Proyectos De Inversión De La Entidad 03-04-0001</v>
          </cell>
          <cell r="G123" t="str">
            <v>MODERNIZACIÓN DE LA SECRETARIA DE EDUCACIÓN - A.1.4.1</v>
          </cell>
          <cell r="H123" t="str">
            <v>Interventorías</v>
          </cell>
          <cell r="I123">
            <v>1</v>
          </cell>
          <cell r="J123" t="str">
            <v>105201003</v>
          </cell>
          <cell r="K123">
            <v>20750558000</v>
          </cell>
        </row>
        <row r="124">
          <cell r="A124">
            <v>1052</v>
          </cell>
          <cell r="B124" t="str">
            <v>1052 Bienestar estudiantil para todos</v>
          </cell>
          <cell r="C124" t="str">
            <v>01 ALIMENTACIÓN ESCOLAR</v>
          </cell>
          <cell r="D124">
            <v>4</v>
          </cell>
          <cell r="E124" t="str">
            <v>01004 Prestar servicios en la Dirección de Bienestar Estudiantil para el apoyo en los temas relacionados con el programa de alimentación escolar</v>
          </cell>
          <cell r="F124" t="str">
            <v>Personal Contratado Para Apoyar Las Actividades Propias De Los Proyectos De Inversión De La Entidad 03-04-0001</v>
          </cell>
          <cell r="G124" t="str">
            <v>MODERNIZACIÓN DE LA SECRETARIA DE EDUCACIÓN - A.1.4.1</v>
          </cell>
          <cell r="H124" t="str">
            <v>Personas</v>
          </cell>
          <cell r="I124">
            <v>68</v>
          </cell>
          <cell r="J124" t="str">
            <v>105201004</v>
          </cell>
          <cell r="K124">
            <v>4900000000</v>
          </cell>
        </row>
        <row r="125">
          <cell r="A125">
            <v>1052</v>
          </cell>
          <cell r="B125" t="str">
            <v>1052 Bienestar estudiantil para todos</v>
          </cell>
          <cell r="C125" t="str">
            <v>01 ALIMENTACIÓN ESCOLAR</v>
          </cell>
          <cell r="D125">
            <v>5</v>
          </cell>
          <cell r="E125" t="str">
            <v>01005 Llevar a cabo el seguimiento y la evaluación al programa de alimentación escolar.</v>
          </cell>
          <cell r="F125" t="str">
            <v>Personal Contratado Para Apoyar Las Actividades Propias De Los Proyectos De Inversión De La Entidad 03-04-0001</v>
          </cell>
          <cell r="G125" t="str">
            <v>MODERNIZACIÓN DE LA SECRETARIA DE EDUCACIÓN - A.1.4.1</v>
          </cell>
          <cell r="H125" t="str">
            <v>Persona Jurídica</v>
          </cell>
          <cell r="I125">
            <v>3</v>
          </cell>
          <cell r="J125" t="str">
            <v>105201005</v>
          </cell>
          <cell r="K125">
            <v>2587000000</v>
          </cell>
        </row>
        <row r="126">
          <cell r="A126">
            <v>1052</v>
          </cell>
          <cell r="B126" t="str">
            <v>1052 Bienestar estudiantil para todos</v>
          </cell>
          <cell r="C126" t="str">
            <v>01 ALIMENTACIÓN ESCOLAR</v>
          </cell>
          <cell r="D126">
            <v>6</v>
          </cell>
          <cell r="E126" t="str">
            <v>01006 Diseñar, producir e implementar acciones pedagógicas para la generación de hábitos de vida saludable en los estudiantes matriculados en el sistema educativo oficial.</v>
          </cell>
          <cell r="F126" t="str">
            <v>Diseñar Desarrollar E Implementar Acciones Participativas De Los Jóvenes En El Sistema Educativo Oficial 03-01-0282</v>
          </cell>
          <cell r="G126" t="str">
            <v>APLICACIÓN DE PROYECTOS EDUCATIVOS TRANSVERSALES - A.1.7.2</v>
          </cell>
          <cell r="H126" t="str">
            <v>Acciones</v>
          </cell>
          <cell r="I126">
            <v>1</v>
          </cell>
          <cell r="J126" t="str">
            <v>105201006</v>
          </cell>
          <cell r="K126">
            <v>600000000</v>
          </cell>
        </row>
        <row r="127">
          <cell r="A127">
            <v>1052</v>
          </cell>
          <cell r="B127" t="str">
            <v>1052 Bienestar estudiantil para todos</v>
          </cell>
          <cell r="C127" t="str">
            <v>01 ALIMENTACIÓN ESCOLAR</v>
          </cell>
          <cell r="D127">
            <v>7</v>
          </cell>
          <cell r="E127" t="str">
            <v>01007 Diseñar, formular y realizar el estudio de costos de los complementos alimentarios que entrega la Secretaría de Educación del Distrito, en las diferentes modalidades y el asociado a la Interventoría a dicha entrega.</v>
          </cell>
          <cell r="F127" t="str">
            <v>Personal Contratado Para Apoyar Las Actividades Propias De Los Proyectos De Inversión De La Entidad 03-04-0001</v>
          </cell>
          <cell r="G127" t="str">
            <v>MODERNIZACIÓN DE LA SECRETARIA DE EDUCACIÓN - A.1.4.1</v>
          </cell>
          <cell r="H127" t="str">
            <v>Personas</v>
          </cell>
          <cell r="I127">
            <v>17</v>
          </cell>
          <cell r="J127" t="str">
            <v>105201007</v>
          </cell>
          <cell r="K127">
            <v>280000000</v>
          </cell>
        </row>
        <row r="128">
          <cell r="A128">
            <v>1052</v>
          </cell>
          <cell r="B128" t="str">
            <v>1052 Bienestar estudiantil para todos</v>
          </cell>
          <cell r="C128" t="str">
            <v>02 MOVILIDAD ESCOLAR</v>
          </cell>
          <cell r="D128">
            <v>1</v>
          </cell>
          <cell r="E128" t="str">
            <v>02001 Suministrar el transporte a estudiantes beneficiados con el programa de Movilidad Escolar.</v>
          </cell>
          <cell r="F128" t="str">
            <v>Transporte Escolar Para Las Actividades Pedagógicas 02-01-0492</v>
          </cell>
          <cell r="G128" t="str">
            <v>TRANSPORTE ESCOLAR - A.1.2.7</v>
          </cell>
          <cell r="H128" t="str">
            <v>Estudiantes</v>
          </cell>
          <cell r="I128">
            <v>94304</v>
          </cell>
          <cell r="J128" t="str">
            <v>105202001</v>
          </cell>
          <cell r="K128">
            <v>96491399000</v>
          </cell>
        </row>
        <row r="129">
          <cell r="A129">
            <v>1052</v>
          </cell>
          <cell r="B129" t="str">
            <v>1052 Bienestar estudiantil para todos</v>
          </cell>
          <cell r="C129" t="str">
            <v>02 MOVILIDAD ESCOLAR</v>
          </cell>
          <cell r="D129">
            <v>2</v>
          </cell>
          <cell r="E129" t="str">
            <v>02002 Prestar servicios en la Dirección de Bienestar Estudiantil para el apoyo en los temas relacionados con el componente Movilidad Escolar</v>
          </cell>
          <cell r="F129" t="str">
            <v>Personal Contratado Para Apoyar Las Actividades Propias De Los Proyectos De Inversión De La Entidad 03-04-0001</v>
          </cell>
          <cell r="G129" t="str">
            <v>MODERNIZACIÓN DE LA SECRETARIA DE EDUCACIÓN - A.1.4.1</v>
          </cell>
          <cell r="H129" t="str">
            <v>Personas</v>
          </cell>
          <cell r="I129">
            <v>117</v>
          </cell>
          <cell r="J129" t="str">
            <v>105202002</v>
          </cell>
          <cell r="K129">
            <v>4000000000</v>
          </cell>
        </row>
        <row r="130">
          <cell r="A130">
            <v>1052</v>
          </cell>
          <cell r="B130" t="str">
            <v>1052 Bienestar estudiantil para todos</v>
          </cell>
          <cell r="C130" t="str">
            <v>02 MOVILIDAD ESCOLAR</v>
          </cell>
          <cell r="D130">
            <v>3</v>
          </cell>
          <cell r="E130" t="str">
            <v>02003 Supervisión, Interventoría, control y acompañamiento en lo técnico, administrativo jurídico y financiero para la prestación del servicio de Movilidad Escolar a los estudiantes matriculados en el sistema oficial.</v>
          </cell>
          <cell r="F130" t="str">
            <v>Personal Contratado Para Apoyar Las Actividades Propias De Los Proyectos De Inversión De La Entidad 03-04-0001</v>
          </cell>
          <cell r="G130" t="str">
            <v>MODERNIZACIÓN DE LA SECRETARIA DE EDUCACIÓN - A.1.4.1</v>
          </cell>
          <cell r="H130" t="str">
            <v>Interventoria</v>
          </cell>
          <cell r="I130">
            <v>1</v>
          </cell>
          <cell r="J130" t="str">
            <v>105202003</v>
          </cell>
          <cell r="K130">
            <v>5794355000</v>
          </cell>
        </row>
        <row r="131">
          <cell r="A131">
            <v>1052</v>
          </cell>
          <cell r="B131" t="str">
            <v>1052 Bienestar estudiantil para todos</v>
          </cell>
          <cell r="C131" t="str">
            <v>02 MOVILIDAD ESCOLAR</v>
          </cell>
          <cell r="D131">
            <v>4</v>
          </cell>
          <cell r="E131" t="str">
            <v>02004 Proveer, suministrar y entregar los beneficios a estudiantes que cumplan con las condiciones establecidas por la Dirección de Bienestar Estudiantil</v>
          </cell>
          <cell r="F131" t="str">
            <v>Transporte Escolar Para Las Actividades Pedagógicas 02-01-0492</v>
          </cell>
          <cell r="G131" t="str">
            <v>TRANSPORTE ESCOLAR - A.1.2.7</v>
          </cell>
          <cell r="H131" t="str">
            <v>Estudiantes</v>
          </cell>
          <cell r="I131">
            <v>36650</v>
          </cell>
          <cell r="J131" t="str">
            <v>105202004</v>
          </cell>
          <cell r="K131">
            <v>39490827000</v>
          </cell>
        </row>
        <row r="132">
          <cell r="A132">
            <v>1052</v>
          </cell>
          <cell r="B132" t="str">
            <v>1052 Bienestar estudiantil para todos</v>
          </cell>
          <cell r="C132" t="str">
            <v>02 MOVILIDAD ESCOLAR</v>
          </cell>
          <cell r="D132">
            <v>5</v>
          </cell>
          <cell r="E132" t="str">
            <v>02005 Fomentar el uso de medios alternativos de transporte escolar, a través de estrategias administrativas, pedagógicas, promoción y suscripción de convenios, promoviendo una cultura de uso de la bicicleta como medio de transporte. </v>
          </cell>
          <cell r="F132" t="str">
            <v>Transporte Escolar Para Las Actividades Pedagógicas 02-01-0492</v>
          </cell>
          <cell r="G132" t="str">
            <v>TRANSPORTE ESCOLAR - A.1.2.7</v>
          </cell>
          <cell r="H132" t="str">
            <v>Persona Jurídica</v>
          </cell>
          <cell r="I132">
            <v>5998</v>
          </cell>
          <cell r="J132" t="str">
            <v>105202005</v>
          </cell>
          <cell r="K132">
            <v>4394419000</v>
          </cell>
        </row>
        <row r="133">
          <cell r="A133">
            <v>1052</v>
          </cell>
          <cell r="B133" t="str">
            <v>1052 Bienestar estudiantil para todos</v>
          </cell>
          <cell r="C133" t="str">
            <v>03 PROMOCIÓN DEL BIENESTAR</v>
          </cell>
          <cell r="D133">
            <v>1</v>
          </cell>
          <cell r="E133" t="str">
            <v>03001 Amparar al 100% de los estudiantes del Sistema de matrícula oficial en caso de accidentes escolares.</v>
          </cell>
          <cell r="F133" t="str">
            <v>Promoción, Prevención Y Protección En Salud Escolar 03-02-0019</v>
          </cell>
          <cell r="G133" t="str">
            <v>APLICACIÓN DE PROYECTOS EDUCATIVOS TRANSVERSALES - A.1.7.2</v>
          </cell>
          <cell r="H133" t="str">
            <v>Porcentaje</v>
          </cell>
          <cell r="I133">
            <v>100</v>
          </cell>
          <cell r="J133" t="str">
            <v>105203001</v>
          </cell>
          <cell r="K133">
            <v>140000000</v>
          </cell>
        </row>
        <row r="134">
          <cell r="A134">
            <v>1052</v>
          </cell>
          <cell r="B134" t="str">
            <v>1052 Bienestar estudiantil para todos</v>
          </cell>
          <cell r="C134" t="str">
            <v>03 PROMOCIÓN DEL BIENESTAR</v>
          </cell>
          <cell r="D134">
            <v>2</v>
          </cell>
          <cell r="E134" t="str">
            <v>03002 Diseñar, producir, implementar y evaluar estrategias pedagógicas y comunicativas para la implementación de acciones pedagógicas en gestión del riesgo y promoción del bienestar estudiantil en Colegios Oficiales</v>
          </cell>
          <cell r="F134" t="str">
            <v>Promoción, Prevención Y Protección En Salud Escolar 03-02-0019</v>
          </cell>
          <cell r="G134" t="str">
            <v>APLICACIÓN DE PROYECTOS EDUCATIVOS TRANSVERSALES - A.1.7.2</v>
          </cell>
          <cell r="H134" t="str">
            <v>Colegios</v>
          </cell>
          <cell r="I134">
            <v>126</v>
          </cell>
          <cell r="J134" t="str">
            <v>105203002</v>
          </cell>
          <cell r="K134">
            <v>546637000</v>
          </cell>
        </row>
        <row r="135">
          <cell r="A135">
            <v>1052</v>
          </cell>
          <cell r="B135" t="str">
            <v>1052 Bienestar estudiantil para todos</v>
          </cell>
          <cell r="C135" t="str">
            <v>03 PROMOCIÓN DEL BIENESTAR</v>
          </cell>
          <cell r="D135">
            <v>3</v>
          </cell>
          <cell r="E135" t="str">
            <v xml:space="preserve">03003 Realizar los pagos de sentencias, fallos judiciales y de los deducibles que surjan de la afectación a la póliza civil extracontractual, como consecuencia de acciones adelantadas por terceros contra la entidad asociados a los accidentes escolares.
</v>
          </cell>
          <cell r="F135" t="str">
            <v>Promoción, Prevención Y Protección En Salud Escolar 03-02-0019</v>
          </cell>
          <cell r="G135" t="str">
            <v>APLICACIÓN DE PROYECTOS EDUCATIVOS TRANSVERSALES - A.1.7.2</v>
          </cell>
          <cell r="H135" t="str">
            <v>Porcentaje</v>
          </cell>
          <cell r="I135">
            <v>100</v>
          </cell>
          <cell r="J135" t="str">
            <v>105203003</v>
          </cell>
          <cell r="K135">
            <v>860000000</v>
          </cell>
        </row>
        <row r="136">
          <cell r="A136">
            <v>1052</v>
          </cell>
          <cell r="B136" t="str">
            <v>1052 Bienestar estudiantil para todos</v>
          </cell>
          <cell r="C136" t="str">
            <v>03 PROMOCIÓN DEL BIENESTAR</v>
          </cell>
          <cell r="D136">
            <v>4</v>
          </cell>
          <cell r="E136" t="str">
            <v>03004 Prestar servicios en la Dirección de Bienestar  Estudiantil para el apoyo en los temas relacionados con el componente de Promoción del Bienestar</v>
          </cell>
          <cell r="F136" t="str">
            <v>Personal Contratado Para Apoyar Las Actividades Propias De Los Proyectos De Inversión De La Entidad 03-04-0001</v>
          </cell>
          <cell r="G136" t="str">
            <v>MODERNIZACIÓN DE LA SECRETARIA DE EDUCACIÓN - A.1.4.1</v>
          </cell>
          <cell r="H136" t="str">
            <v>Personas</v>
          </cell>
          <cell r="I136">
            <v>55</v>
          </cell>
          <cell r="J136" t="str">
            <v>105203004</v>
          </cell>
          <cell r="K136">
            <v>3745701000</v>
          </cell>
        </row>
        <row r="137">
          <cell r="A137">
            <v>1052</v>
          </cell>
          <cell r="B137" t="str">
            <v>1052 Bienestar estudiantil para todos</v>
          </cell>
          <cell r="C137" t="str">
            <v>03 PROMOCIÓN DEL BIENESTAR</v>
          </cell>
          <cell r="D137">
            <v>5</v>
          </cell>
          <cell r="E137" t="str">
            <v>03005 Amparar con cobertura de ARL, a los estudiantes de la matrícula Oficial del Distrito que realizan práctica laboral como parte de su proceso educativo en el nivel de secundaria y media,en cumplimiento del decreto 055/2015.</v>
          </cell>
          <cell r="F137" t="str">
            <v>Promoción, Prevención Y Protección En Salud Escolar 03-02-0019</v>
          </cell>
          <cell r="G137" t="str">
            <v>APLICACIÓN DE PROYECTOS EDUCATIVOS TRANSVERSALES - A.1.7.2</v>
          </cell>
          <cell r="H137" t="str">
            <v>Porcentaje</v>
          </cell>
          <cell r="I137">
            <v>100</v>
          </cell>
          <cell r="J137" t="str">
            <v>105203005</v>
          </cell>
          <cell r="K137">
            <v>2627256000</v>
          </cell>
        </row>
        <row r="138">
          <cell r="A138">
            <v>1052</v>
          </cell>
          <cell r="B138" t="str">
            <v>1052 Bienestar estudiantil para todos</v>
          </cell>
          <cell r="C138" t="str">
            <v>03 PROMOCIÓN DEL BIENESTAR</v>
          </cell>
          <cell r="D138">
            <v>6</v>
          </cell>
          <cell r="E138" t="str">
            <v xml:space="preserve">03006 Suministrar el apoyo logístico y la interventoría a los eventos del proyecto </v>
          </cell>
          <cell r="F138" t="str">
            <v>Soporte Logístico Para El Desarrollo De Las Actividades Propias De Los Proyectos De Inversión 02-01-0364</v>
          </cell>
          <cell r="G138" t="str">
            <v>APLICACIÓN DE PROYECTOS EDUCATIVOS TRANSVERSALES - A.1.7.2</v>
          </cell>
          <cell r="H138" t="str">
            <v>Eventos</v>
          </cell>
          <cell r="I138">
            <v>35</v>
          </cell>
          <cell r="J138" t="str">
            <v>105203006</v>
          </cell>
          <cell r="K138">
            <v>880000000</v>
          </cell>
        </row>
        <row r="139">
          <cell r="A139">
            <v>1053</v>
          </cell>
          <cell r="B139" t="str">
            <v>1053 Oportunidades de aprendizaje desde el enfoque diferencial</v>
          </cell>
          <cell r="C139" t="str">
            <v>01  Atención Educativa Integral desde el enfoque diferencial</v>
          </cell>
          <cell r="D139">
            <v>1</v>
          </cell>
          <cell r="E139" t="str">
            <v>01001 Desarrollar capacidades locales e institucionales  para la atención integral bajo el enfoque diferencial, de estudiantes con discapacidad</v>
          </cell>
          <cell r="F139" t="str">
            <v>Atención educativa diferencial 03-02-0033</v>
          </cell>
          <cell r="G139" t="str">
            <v>SERVICIO PERSONAL APOYO - A.1.5.1</v>
          </cell>
          <cell r="H139" t="str">
            <v>Colegios</v>
          </cell>
          <cell r="I139">
            <v>361</v>
          </cell>
          <cell r="J139" t="str">
            <v>105301001</v>
          </cell>
          <cell r="K139">
            <v>7438000000</v>
          </cell>
        </row>
        <row r="140">
          <cell r="A140">
            <v>1053</v>
          </cell>
          <cell r="B140" t="str">
            <v>1053 Oportunidades de aprendizaje desde el enfoque diferencial</v>
          </cell>
          <cell r="C140" t="str">
            <v>01  Atención Educativa Integral desde el enfoque diferencial</v>
          </cell>
          <cell r="D140">
            <v>3</v>
          </cell>
          <cell r="E140" t="str">
            <v>01003 Desarrollar capacidades locales e institucionales  para la atención integral bajo el enfoque diferencial, de estudiantes con  talentos y/o capacidades  excepcionales</v>
          </cell>
          <cell r="F140" t="str">
            <v>Atención educativa diferencial 03-02-0033</v>
          </cell>
          <cell r="G140" t="str">
            <v>SERVICIO PERSONAL APOYO - A.1.5.1</v>
          </cell>
          <cell r="H140" t="str">
            <v>Colegios</v>
          </cell>
          <cell r="I140">
            <v>90</v>
          </cell>
          <cell r="J140" t="str">
            <v>105301003</v>
          </cell>
          <cell r="K140">
            <v>562888000</v>
          </cell>
        </row>
        <row r="141">
          <cell r="A141">
            <v>1053</v>
          </cell>
          <cell r="B141" t="str">
            <v>1053 Oportunidades de aprendizaje desde el enfoque diferencial</v>
          </cell>
          <cell r="C141" t="str">
            <v>01  Atención Educativa Integral desde el enfoque diferencial</v>
          </cell>
          <cell r="D141">
            <v>5</v>
          </cell>
          <cell r="E141" t="str">
            <v>01005 Desarrollar las acciones necesarias para garantizar la operación de la Secretaría Técnica Distrital de Discapacidad (STDD)</v>
          </cell>
          <cell r="F141" t="str">
            <v>Atención educativa diferencial 03-02-0033</v>
          </cell>
          <cell r="G141" t="str">
            <v>SERVICIO PERSONAL APOYO - A.1.5.1</v>
          </cell>
          <cell r="H141" t="str">
            <v>Personas</v>
          </cell>
          <cell r="I141">
            <v>6</v>
          </cell>
          <cell r="J141" t="str">
            <v>105301005</v>
          </cell>
          <cell r="K141">
            <v>304663000</v>
          </cell>
        </row>
        <row r="142">
          <cell r="A142">
            <v>1053</v>
          </cell>
          <cell r="B142" t="str">
            <v>1053 Oportunidades de aprendizaje desde el enfoque diferencial</v>
          </cell>
          <cell r="C142" t="str">
            <v>01  Atención Educativa Integral desde el enfoque diferencial</v>
          </cell>
          <cell r="D142">
            <v>8</v>
          </cell>
          <cell r="E142" t="str">
            <v xml:space="preserve">01008 
Desarrollar capacidades locales e institucionales para la atención integral bajo el enfoque diferencial, en la linea de educación intercultural y grupos étnicos 
</v>
          </cell>
          <cell r="F142" t="str">
            <v>Atención educativa diferencial 03-02-0033</v>
          </cell>
          <cell r="G142" t="str">
            <v>SERVICIO PERSONAL APOYO - A.1.5.1</v>
          </cell>
          <cell r="H142" t="str">
            <v>Colegios</v>
          </cell>
          <cell r="I142">
            <v>46</v>
          </cell>
          <cell r="J142" t="str">
            <v>105301008</v>
          </cell>
          <cell r="K142">
            <v>1846146000</v>
          </cell>
        </row>
        <row r="143">
          <cell r="A143">
            <v>1053</v>
          </cell>
          <cell r="B143" t="str">
            <v>1053 Oportunidades de aprendizaje desde el enfoque diferencial</v>
          </cell>
          <cell r="C143" t="str">
            <v>01  Atención Educativa Integral desde el enfoque diferencial</v>
          </cell>
          <cell r="D143">
            <v>10</v>
          </cell>
          <cell r="E143" t="str">
            <v>01010 Desarrollar capacidades locales e institucionales  para la atención integral bajo el enfoque diferencial, de estudiantes según su condición social y orientación sexual</v>
          </cell>
          <cell r="F143" t="str">
            <v>Atención educativa diferencial 03-02-0033</v>
          </cell>
          <cell r="G143" t="str">
            <v>SERVICIO PERSONAL APOYO - A.1.5.1</v>
          </cell>
          <cell r="H143" t="str">
            <v>Colegios</v>
          </cell>
          <cell r="I143">
            <v>80</v>
          </cell>
          <cell r="J143" t="str">
            <v>105301010</v>
          </cell>
          <cell r="K143">
            <v>302082000</v>
          </cell>
        </row>
        <row r="144">
          <cell r="A144">
            <v>1053</v>
          </cell>
          <cell r="B144" t="str">
            <v>1053 Oportunidades de aprendizaje desde el enfoque diferencial</v>
          </cell>
          <cell r="C144" t="str">
            <v>01  Atención Educativa Integral desde el enfoque diferencial</v>
          </cell>
          <cell r="D144">
            <v>12</v>
          </cell>
          <cell r="E144" t="str">
            <v>01012 Desarrollar capacidades locales e institucionales  para la atención integral bajo el enfoque diferencial de cuidado y autocuidado</v>
          </cell>
          <cell r="F144" t="str">
            <v>Atención educativa diferencial 03-02-0033</v>
          </cell>
          <cell r="G144" t="str">
            <v>SERVICIO PERSONAL APOYO - A.1.5.1</v>
          </cell>
          <cell r="H144" t="str">
            <v>Colegios</v>
          </cell>
          <cell r="I144">
            <v>70</v>
          </cell>
          <cell r="J144" t="str">
            <v>105301012</v>
          </cell>
          <cell r="K144">
            <v>1487065000</v>
          </cell>
        </row>
        <row r="145">
          <cell r="A145">
            <v>1053</v>
          </cell>
          <cell r="B145" t="str">
            <v>1053 Oportunidades de aprendizaje desde el enfoque diferencial</v>
          </cell>
          <cell r="C145" t="str">
            <v>01  Atención Educativa Integral desde el enfoque diferencial</v>
          </cell>
          <cell r="D145">
            <v>15</v>
          </cell>
          <cell r="E145" t="str">
            <v>01015 Desarrollar capacidades locales e institucionales  para la atención integral bajo el enfoque diferencial, de estudiantes  víctimas del conflicto armado</v>
          </cell>
          <cell r="F145" t="str">
            <v>Atención a Víctimas 03- 02-0032</v>
          </cell>
          <cell r="G145" t="str">
            <v>APLICACIÓN DE PROYECTOS EDUCATIVOS TRANSVERSALES - A.1.7.2</v>
          </cell>
          <cell r="H145" t="str">
            <v>Colegios</v>
          </cell>
          <cell r="I145">
            <v>40</v>
          </cell>
          <cell r="J145" t="str">
            <v>105301015</v>
          </cell>
          <cell r="K145">
            <v>914843000</v>
          </cell>
        </row>
        <row r="146">
          <cell r="A146">
            <v>1053</v>
          </cell>
          <cell r="B146" t="str">
            <v>1053 Oportunidades de aprendizaje desde el enfoque diferencial</v>
          </cell>
          <cell r="C146" t="str">
            <v>01  Atención Educativa Integral desde el enfoque diferencial</v>
          </cell>
          <cell r="D146">
            <v>17</v>
          </cell>
          <cell r="E146" t="str">
            <v>01017 Prestar apoyo profesional y/o técnico a la gestión de la Dirección de Inclusión e Integración de Poblaciones  para   el cumplimiento de las politicas públicas poblacionales</v>
          </cell>
          <cell r="F146" t="str">
            <v>Atención educativa diferencial 03-02-0033</v>
          </cell>
          <cell r="G146" t="str">
            <v>SERVICIO PERSONAL APOYO - A.1.5.1</v>
          </cell>
          <cell r="H146" t="str">
            <v>Personas</v>
          </cell>
          <cell r="I146">
            <v>11</v>
          </cell>
          <cell r="J146" t="str">
            <v>105301017</v>
          </cell>
          <cell r="K146">
            <v>526015000</v>
          </cell>
        </row>
        <row r="147">
          <cell r="A147">
            <v>1053</v>
          </cell>
          <cell r="B147" t="str">
            <v>1053 Oportunidades de aprendizaje desde el enfoque diferencial</v>
          </cell>
          <cell r="C147" t="str">
            <v>01  Atención Educativa Integral desde el enfoque diferencial</v>
          </cell>
          <cell r="D147">
            <v>18</v>
          </cell>
          <cell r="E147" t="str">
            <v>01018 Desarrollar capacidades locales e institucionales  para la atención integral bajo el enfoque diferencial, de estudiantes con trastornos de aprendizaje</v>
          </cell>
          <cell r="F147" t="str">
            <v>Atención educativa diferencial 03-02-0033</v>
          </cell>
          <cell r="G147" t="str">
            <v>SERVICIO PERSONAL APOYO - A.1.5.1</v>
          </cell>
          <cell r="H147" t="str">
            <v>Colegios</v>
          </cell>
          <cell r="I147">
            <v>40</v>
          </cell>
          <cell r="J147" t="str">
            <v>105301018</v>
          </cell>
          <cell r="K147">
            <v>415656000</v>
          </cell>
        </row>
        <row r="148">
          <cell r="A148">
            <v>1053</v>
          </cell>
          <cell r="B148" t="str">
            <v>1053 Oportunidades de aprendizaje desde el enfoque diferencial</v>
          </cell>
          <cell r="C148" t="str">
            <v>01  Atención Educativa Integral desde el enfoque diferencial</v>
          </cell>
          <cell r="D148">
            <v>20</v>
          </cell>
          <cell r="E148" t="str">
            <v xml:space="preserve">01020 Desarrollar capacidades locales e institucionales  para la atención integral bajo el enfoque diferencial, de estudiantes en riesgo de trabajo infantil </v>
          </cell>
          <cell r="F148" t="str">
            <v>Atención educativa diferencial 03-02-0033</v>
          </cell>
          <cell r="G148" t="str">
            <v>SERVICIO PERSONAL APOYO - A.1.5.1</v>
          </cell>
          <cell r="H148" t="str">
            <v>Colegios</v>
          </cell>
          <cell r="I148">
            <v>70</v>
          </cell>
          <cell r="J148" t="str">
            <v>105301020</v>
          </cell>
          <cell r="K148">
            <v>748631000</v>
          </cell>
        </row>
        <row r="149">
          <cell r="A149">
            <v>1053</v>
          </cell>
          <cell r="B149" t="str">
            <v>1053 Oportunidades de aprendizaje desde el enfoque diferencial</v>
          </cell>
          <cell r="C149" t="str">
            <v>01  Atención Educativa Integral desde el enfoque diferencial</v>
          </cell>
          <cell r="D149">
            <v>21</v>
          </cell>
          <cell r="E149" t="str">
            <v>01021 Desarrollar capacidades locales e institucionales  para la atención integral bajo el enfoque diferencial, de estudiantes en riesgo de trata de personas</v>
          </cell>
          <cell r="F149" t="str">
            <v>Atención educativa diferencial 03-02-0033</v>
          </cell>
          <cell r="G149" t="str">
            <v>SERVICIO PERSONAL APOYO - A.1.5.1</v>
          </cell>
          <cell r="H149" t="str">
            <v>Colegios</v>
          </cell>
          <cell r="I149">
            <v>10</v>
          </cell>
          <cell r="J149" t="str">
            <v>105301021</v>
          </cell>
          <cell r="K149">
            <v>114309000</v>
          </cell>
        </row>
        <row r="150">
          <cell r="A150">
            <v>1053</v>
          </cell>
          <cell r="B150" t="str">
            <v>1053 Oportunidades de aprendizaje desde el enfoque diferencial</v>
          </cell>
          <cell r="C150" t="str">
            <v>02 Modelos Educativos Flexibles</v>
          </cell>
          <cell r="D150">
            <v>1</v>
          </cell>
          <cell r="E150" t="str">
            <v>02001 Desarrollar capacidades locales e institucionales  para la atención integral bajo el enfoque diferencial, de estudiantes  hospitalizados e incapacitados</v>
          </cell>
          <cell r="F150" t="str">
            <v>Atención educativa diferencial 03-02-0033</v>
          </cell>
          <cell r="G150" t="str">
            <v>SERVICIO PERSONAL APOYO - A.1.5.1</v>
          </cell>
          <cell r="H150" t="str">
            <v>Aulas Hospitalarias</v>
          </cell>
          <cell r="I150">
            <v>28</v>
          </cell>
          <cell r="J150" t="str">
            <v>105302001</v>
          </cell>
          <cell r="K150">
            <v>107840000</v>
          </cell>
        </row>
        <row r="151">
          <cell r="A151">
            <v>1053</v>
          </cell>
          <cell r="B151" t="str">
            <v>1053 Oportunidades de aprendizaje desde el enfoque diferencial</v>
          </cell>
          <cell r="C151" t="str">
            <v>02 Modelos Educativos Flexibles</v>
          </cell>
          <cell r="D151">
            <v>3</v>
          </cell>
          <cell r="E151" t="str">
            <v xml:space="preserve">02003 Desarrollar capacidades locales e institucionales  para la atención integral bajo el enfoque diferencial, para la educación de jóvenes y adultos </v>
          </cell>
          <cell r="F151" t="str">
            <v>Atención educativa diferencial 03-02-0033</v>
          </cell>
          <cell r="G151" t="str">
            <v>SERVICIO PERSONAL APOYO - A.1.5.1</v>
          </cell>
          <cell r="H151" t="str">
            <v>Colegios</v>
          </cell>
          <cell r="I151">
            <v>59</v>
          </cell>
          <cell r="J151" t="str">
            <v>105302003</v>
          </cell>
          <cell r="K151">
            <v>188344000</v>
          </cell>
        </row>
        <row r="152">
          <cell r="A152">
            <v>1053</v>
          </cell>
          <cell r="B152" t="str">
            <v>1053 Oportunidades de aprendizaje desde el enfoque diferencial</v>
          </cell>
          <cell r="C152" t="str">
            <v>02 Modelos Educativos Flexibles</v>
          </cell>
          <cell r="D152">
            <v>5</v>
          </cell>
          <cell r="E152" t="str">
            <v>02005 Desarrollar capacidades locales e institucionales  para la atención integral bajo el enfoque diferencial, de estudiantes  en extraedad</v>
          </cell>
          <cell r="F152" t="str">
            <v>Atención educativa diferencial 03-02-0033</v>
          </cell>
          <cell r="G152" t="str">
            <v>SERVICIO PERSONAL APOYO - A.1.5.1</v>
          </cell>
          <cell r="H152" t="str">
            <v>Colegios</v>
          </cell>
          <cell r="I152">
            <v>75</v>
          </cell>
          <cell r="J152" t="str">
            <v>105302005</v>
          </cell>
          <cell r="K152">
            <v>272347000</v>
          </cell>
        </row>
        <row r="153">
          <cell r="A153">
            <v>1053</v>
          </cell>
          <cell r="B153" t="str">
            <v>1053 Oportunidades de aprendizaje desde el enfoque diferencial</v>
          </cell>
          <cell r="C153" t="str">
            <v>02 Modelos Educativos Flexibles</v>
          </cell>
          <cell r="D153">
            <v>7</v>
          </cell>
          <cell r="E153" t="str">
            <v>02007 Desarrollar capacidades locales e institucionales  para la atención integral bajo el enfoque diferencial, de estudiantes en conflicto con la  ley penal</v>
          </cell>
          <cell r="F153" t="str">
            <v>Atención educativa diferencial 03-02-0033</v>
          </cell>
          <cell r="G153" t="str">
            <v>SERVICIO PERSONAL APOYO - A.1.5.1</v>
          </cell>
          <cell r="H153" t="str">
            <v>Colegios</v>
          </cell>
          <cell r="I153">
            <v>75</v>
          </cell>
          <cell r="J153" t="str">
            <v>105302007</v>
          </cell>
          <cell r="K153">
            <v>105766000</v>
          </cell>
        </row>
        <row r="154">
          <cell r="A154">
            <v>1055</v>
          </cell>
          <cell r="B154" t="str">
            <v>1055 Modernización de la gestión institucional</v>
          </cell>
          <cell r="C154" t="str">
            <v>01 Modernización de los Procesos</v>
          </cell>
          <cell r="D154">
            <v>1</v>
          </cell>
          <cell r="E154" t="str">
            <v>01001 Apoyo profesional para dirigir y coordinar las acciones a desarrollar en el proyecto de inversión "Modernización de la gestión institucional".</v>
          </cell>
          <cell r="F154" t="str">
            <v>Personal Contratado Para Apoyar Las Actividades Propias De Los Proyectos De Inversión De La Entidad 03-04-0001</v>
          </cell>
          <cell r="G154" t="str">
            <v>MODERNIZACIÓN DE LA SECRETARIA DE EDUCACIÓN - A.1.4.1</v>
          </cell>
          <cell r="H154" t="str">
            <v>Personas</v>
          </cell>
          <cell r="I154">
            <v>1</v>
          </cell>
          <cell r="J154" t="str">
            <v>105501001</v>
          </cell>
          <cell r="K154">
            <v>139942000</v>
          </cell>
        </row>
        <row r="155">
          <cell r="A155">
            <v>1055</v>
          </cell>
          <cell r="B155" t="str">
            <v>1055 Modernización de la gestión institucional</v>
          </cell>
          <cell r="C155" t="str">
            <v>01 Modernización de los Procesos</v>
          </cell>
          <cell r="D155">
            <v>2</v>
          </cell>
          <cell r="E155" t="str">
            <v>01002 Contar con el personal requerido para impulsar y promover el fortalecimiento de la transparencia en la SED</v>
          </cell>
          <cell r="F155" t="str">
            <v>Personal Contratado Para Apoyar Las Actividades Propias De Los Proyectos De Inversión De La Entidad 03-04-0001</v>
          </cell>
          <cell r="G155" t="str">
            <v>MODERNIZACIÓN DE LA SECRETARIA DE EDUCACIÓN - A.1.4.1</v>
          </cell>
          <cell r="H155" t="str">
            <v>Personas</v>
          </cell>
          <cell r="I155">
            <v>1</v>
          </cell>
          <cell r="J155" t="str">
            <v>105501002</v>
          </cell>
          <cell r="K155">
            <v>41005000</v>
          </cell>
        </row>
        <row r="156">
          <cell r="A156">
            <v>1055</v>
          </cell>
          <cell r="B156" t="str">
            <v>1055 Modernización de la gestión institucional</v>
          </cell>
          <cell r="C156" t="str">
            <v>01 Modernización de los Procesos</v>
          </cell>
          <cell r="D156">
            <v>3</v>
          </cell>
          <cell r="E156" t="str">
            <v>01003 Apoyo profesional y técnico para el desarrollo de las acciones tendientes a mejorar los procesos internos de la SED tales como: Sistema Integrado de Gestión, POA , PIGA, Gestión Documental y Archivo.</v>
          </cell>
          <cell r="F156" t="str">
            <v>Personal Contratado Para Apoyar Las Actividades Propias De Los Proyectos De Inversión De La Entidad 03-04-0001</v>
          </cell>
          <cell r="G156" t="str">
            <v>MODERNIZACIÓN DE LA SECRETARIA DE EDUCACIÓN - A.1.4.1</v>
          </cell>
          <cell r="H156" t="str">
            <v>Personas</v>
          </cell>
          <cell r="I156">
            <v>11</v>
          </cell>
          <cell r="J156" t="str">
            <v>105501003</v>
          </cell>
          <cell r="K156">
            <v>710338000</v>
          </cell>
        </row>
        <row r="157">
          <cell r="A157">
            <v>1055</v>
          </cell>
          <cell r="B157" t="str">
            <v>1055 Modernización de la gestión institucional</v>
          </cell>
          <cell r="C157" t="str">
            <v>01 Modernización de los Procesos</v>
          </cell>
          <cell r="D157">
            <v>4</v>
          </cell>
          <cell r="E157" t="str">
            <v>01004 Actualización de procesos del nivel central, local e institucional.</v>
          </cell>
          <cell r="F157" t="str">
            <v>Apoyo Logístico Para El Desarrollo De Las Actividades Propias De Los Proyectos De Inversiónen General 03-01-0354</v>
          </cell>
          <cell r="G157" t="str">
            <v>APLICACIÓN DE PROYECTOS EDUCATIVOS TRANSVERSALES - A.1.7.2</v>
          </cell>
          <cell r="H157" t="str">
            <v>Consultoría</v>
          </cell>
          <cell r="I157">
            <v>1</v>
          </cell>
          <cell r="J157" t="str">
            <v>105501004</v>
          </cell>
          <cell r="K157">
            <v>260974000</v>
          </cell>
        </row>
        <row r="158">
          <cell r="A158">
            <v>1055</v>
          </cell>
          <cell r="B158" t="str">
            <v>1055 Modernización de la gestión institucional</v>
          </cell>
          <cell r="C158" t="str">
            <v>01 Modernización de los Procesos</v>
          </cell>
          <cell r="D158">
            <v>5</v>
          </cell>
          <cell r="E158" t="str">
            <v>01005 Garantizar los procesos de mejoramiento de la gestión documental y archivo en la SED.</v>
          </cell>
          <cell r="F158" t="str">
            <v>Apoyo Logístico Para El Desarrollo De Las Actividades Propias De Los Proyectos De Inversiónen General 03-01-0354</v>
          </cell>
          <cell r="G158" t="str">
            <v>APLICACIÓN DE PROYECTOS EDUCATIVOS TRANSVERSALES - A.1.7.2</v>
          </cell>
          <cell r="H158" t="str">
            <v>Intervenciones</v>
          </cell>
          <cell r="I158">
            <v>7</v>
          </cell>
          <cell r="J158" t="str">
            <v>105501005</v>
          </cell>
          <cell r="K158">
            <v>1498741000</v>
          </cell>
        </row>
        <row r="159">
          <cell r="A159">
            <v>1055</v>
          </cell>
          <cell r="B159" t="str">
            <v>1055 Modernización de la gestión institucional</v>
          </cell>
          <cell r="C159" t="str">
            <v>02 Comunicación Organizacional</v>
          </cell>
          <cell r="D159">
            <v>7</v>
          </cell>
          <cell r="E159" t="str">
            <v>02007 Desarrollar y aplicar métodos para medir el impacto de la comunicación y los proyectos prioritarios de la SED.</v>
          </cell>
          <cell r="F159" t="str">
            <v>Desarrollo Del Plan General De Medios De Divulgación Y Comunicación 03-01-0327</v>
          </cell>
          <cell r="G159" t="str">
            <v>APLICACIÓN DE PROYECTOS EDUCATIVOS TRANSVERSALES - A.1.7.2</v>
          </cell>
          <cell r="H159" t="str">
            <v>Consultoría</v>
          </cell>
          <cell r="I159">
            <v>1</v>
          </cell>
          <cell r="J159" t="str">
            <v>105502007</v>
          </cell>
          <cell r="K159">
            <v>120000000</v>
          </cell>
        </row>
        <row r="160">
          <cell r="A160">
            <v>1055</v>
          </cell>
          <cell r="B160" t="str">
            <v>1055 Modernización de la gestión institucional</v>
          </cell>
          <cell r="C160" t="str">
            <v>02 Comunicación Organizacional</v>
          </cell>
          <cell r="D160">
            <v>8</v>
          </cell>
          <cell r="E160" t="str">
            <v>02008 Fortalecimiento de la cultura organizacional de la SED.</v>
          </cell>
          <cell r="F160" t="str">
            <v>Apoyo Logístico Para El Desarrollo De Las Actividades Propias De Los Proyectos De Inversiónen General 03-01-0354</v>
          </cell>
          <cell r="G160" t="str">
            <v>APLICACIÓN DE PROYECTOS EDUCATIVOS TRANSVERSALES - A.1.7.2</v>
          </cell>
          <cell r="H160" t="str">
            <v>Estrategia</v>
          </cell>
          <cell r="I160">
            <v>1</v>
          </cell>
          <cell r="J160" t="str">
            <v>105502008</v>
          </cell>
          <cell r="K160">
            <v>300000000</v>
          </cell>
        </row>
        <row r="161">
          <cell r="A161">
            <v>1055</v>
          </cell>
          <cell r="B161" t="str">
            <v>1055 Modernización de la gestión institucional</v>
          </cell>
          <cell r="C161" t="str">
            <v>03 Gestión de Servicio a la Ciudadania</v>
          </cell>
          <cell r="D161">
            <v>11</v>
          </cell>
          <cell r="E161" t="str">
            <v>03011 Apoyo profesional, técnico y asistencial para el mejoramiento de la gestión del Servicio al Ciudadano</v>
          </cell>
          <cell r="F161" t="str">
            <v>Personal Contratado Para Apoyar Las Actividades Propias De Los Proyectos De Inversión De La Entidad 03-04-0001</v>
          </cell>
          <cell r="G161" t="str">
            <v>MODERNIZACIÓN DE LA SECRETARIA DE EDUCACIÓN - A.1.4.1</v>
          </cell>
          <cell r="H161" t="str">
            <v>Personas</v>
          </cell>
          <cell r="I161">
            <v>12</v>
          </cell>
          <cell r="J161" t="str">
            <v>105503011</v>
          </cell>
          <cell r="K161">
            <v>668000000</v>
          </cell>
        </row>
        <row r="162">
          <cell r="A162">
            <v>1055</v>
          </cell>
          <cell r="B162" t="str">
            <v>1055 Modernización de la gestión institucional</v>
          </cell>
          <cell r="C162" t="str">
            <v>03 Gestión de Servicio a la Ciudadania</v>
          </cell>
          <cell r="D162">
            <v>12</v>
          </cell>
          <cell r="E162" t="str">
            <v>03012 Fortalecer la calidad de la experiencia de servicio a la ciudadanía en todos los canales de atención de la Secretaria de Educación del Distrito.</v>
          </cell>
          <cell r="F162" t="str">
            <v>Apoyo Logístico Para El Desarrollo De Las Actividades Propias De Los Proyectos De Inversiónen General 03-01-0354</v>
          </cell>
          <cell r="G162" t="str">
            <v>APLICACIÓN DE PROYECTOS EDUCATIVOS TRANSVERSALES - A.1.7.2</v>
          </cell>
          <cell r="H162" t="str">
            <v>Intervenciones</v>
          </cell>
          <cell r="I162">
            <v>3</v>
          </cell>
          <cell r="J162" t="str">
            <v>105503012</v>
          </cell>
          <cell r="K162">
            <v>1832000000</v>
          </cell>
        </row>
        <row r="163">
          <cell r="A163">
            <v>1056</v>
          </cell>
          <cell r="B163" t="str">
            <v>1056 Mejoramiento de la calidad educativa a través de la jornada única y el uso del tiempo escolar</v>
          </cell>
          <cell r="C163" t="str">
            <v>01 JORNADA UNICA</v>
          </cell>
          <cell r="D163">
            <v>1</v>
          </cell>
          <cell r="E163" t="str">
            <v>01001 Conformar un equipo profesional y técnico que coordina, orienta y apoya el desarrollo de la ampliación del tiempo escolar - Jornada Única</v>
          </cell>
          <cell r="F163" t="str">
            <v>Personal Contratado Para Apoyar Las Actividades Propias De Los Proyectos De Inversión De La Entidad 03-04-0001</v>
          </cell>
          <cell r="G163" t="str">
            <v>MODERNIZACIÓN DE LA SECRETARIA DE EDUCACIÓN - A.1.4.1</v>
          </cell>
          <cell r="H163" t="str">
            <v>Personas</v>
          </cell>
          <cell r="I163">
            <v>25</v>
          </cell>
          <cell r="J163" t="str">
            <v>105601001</v>
          </cell>
          <cell r="K163">
            <v>1595000000</v>
          </cell>
        </row>
        <row r="164">
          <cell r="A164">
            <v>1056</v>
          </cell>
          <cell r="B164" t="str">
            <v>1056 Mejoramiento de la calidad educativa a través de la jornada única y el uso del tiempo escolar</v>
          </cell>
          <cell r="C164" t="str">
            <v>01 JORNADA UNICA</v>
          </cell>
          <cell r="D164">
            <v>2</v>
          </cell>
          <cell r="E164" t="str">
            <v>01002 Garantizar los escenarios, organizaciones, personas externas u otro tipo de recursos que se requieran para implementar la Jornada Única en ambientes de aprendizajes seguros en una ciudad Educadora</v>
          </cell>
          <cell r="F164" t="str">
            <v>Acompañar A Colegios En La Formulación Y Ejecución De Planes Institucionales 03-01-0204</v>
          </cell>
          <cell r="G164" t="str">
            <v>APLICACIÓN DE PROYECTOS EDUCATIVOS TRANSVERSALES - A.1.7.2</v>
          </cell>
          <cell r="H164" t="str">
            <v>Estudiantes</v>
          </cell>
          <cell r="I164">
            <v>157742</v>
          </cell>
          <cell r="J164" t="str">
            <v>105601002</v>
          </cell>
          <cell r="K164">
            <v>18036700000</v>
          </cell>
        </row>
        <row r="165">
          <cell r="A165">
            <v>1056</v>
          </cell>
          <cell r="B165" t="str">
            <v>1056 Mejoramiento de la calidad educativa a través de la jornada única y el uso del tiempo escolar</v>
          </cell>
          <cell r="C165" t="str">
            <v>02 USO DEL TIEMPO ESCOLAR</v>
          </cell>
          <cell r="D165">
            <v>1</v>
          </cell>
          <cell r="E165" t="str">
            <v>02001 Garantizar los escenarios, organizaciones, personas externas u otro tipo de recursos que se requieran para implementar el Uso del Tiempo Escolar en ambientes de aprendizajes seguros en una ciudad Educadora</v>
          </cell>
          <cell r="F165" t="str">
            <v>Acompañar A Colegios En La Formulación Y Ejecución De Planes Institucionales 03-01-0204</v>
          </cell>
          <cell r="G165" t="str">
            <v>APLICACIÓN DE PROYECTOS EDUCATIVOS TRANSVERSALES - A.1.7.2</v>
          </cell>
          <cell r="H165" t="str">
            <v>Estudiantes</v>
          </cell>
          <cell r="I165">
            <v>252387</v>
          </cell>
          <cell r="J165" t="str">
            <v>105602001</v>
          </cell>
          <cell r="K165">
            <v>14636300000</v>
          </cell>
        </row>
        <row r="166">
          <cell r="A166">
            <v>1056</v>
          </cell>
          <cell r="B166" t="str">
            <v>1056 Mejoramiento de la calidad educativa a través de la jornada única y el uso del tiempo escolar</v>
          </cell>
          <cell r="C166" t="str">
            <v>02 USO DEL TIEMPO ESCOLAR</v>
          </cell>
          <cell r="D166">
            <v>2</v>
          </cell>
          <cell r="E166" t="str">
            <v>02002 Conformar un equipo profesional y técnico que coordina, orienta y apoya el desarrollo de la ampliación del tiempo escolar - Uso del tiempo escolar</v>
          </cell>
          <cell r="F166" t="str">
            <v>Personal Contratado Para Apoyar Las Actividades Propias De Los Proyectos De Inversión De La Entidad 03-04-0001</v>
          </cell>
          <cell r="G166" t="str">
            <v>MODERNIZACIÓN DE LA SECRETARIA DE EDUCACIÓN - A.1.4.1</v>
          </cell>
          <cell r="H166" t="str">
            <v>personas</v>
          </cell>
          <cell r="I166">
            <v>25</v>
          </cell>
          <cell r="J166" t="str">
            <v>105602002</v>
          </cell>
          <cell r="K166">
            <v>1595000000</v>
          </cell>
        </row>
        <row r="167">
          <cell r="A167">
            <v>1057</v>
          </cell>
          <cell r="B167" t="str">
            <v>1057 Competencias para el ciudadano de hoy</v>
          </cell>
          <cell r="C167" t="str">
            <v>01 Uso y apropiación de Tecnologías de la Información y las comunicaciones (TIC) y de los medios educativos</v>
          </cell>
          <cell r="D167">
            <v>1</v>
          </cell>
          <cell r="E167" t="str">
            <v>01001 Fortalecer y acompañar a los colegios en la implementación de estrategias que aporten al mejoramiento de los ambientes de aprendizaje y del conocimiento, promiviendo  el desarrollo de las capacidades en el uso inteligente de las TIC.</v>
          </cell>
          <cell r="F167" t="str">
            <v>Incentivar El Desarrollo Y Uso De La Tecnología, La Información Y La Comunicación A Través De Experiencias Pedagógicas 03-01-0218</v>
          </cell>
          <cell r="G167" t="str">
            <v>APLICACIÓN DE PROYECTOS EDUCATIVOS TRANSVERSALES - A.1.7.2</v>
          </cell>
          <cell r="H167" t="str">
            <v>colegios</v>
          </cell>
          <cell r="I167">
            <v>150</v>
          </cell>
          <cell r="J167" t="str">
            <v>105701001</v>
          </cell>
          <cell r="K167">
            <v>2550000000</v>
          </cell>
        </row>
        <row r="168">
          <cell r="A168">
            <v>1057</v>
          </cell>
          <cell r="B168" t="str">
            <v>1057 Competencias para el ciudadano de hoy</v>
          </cell>
          <cell r="C168" t="str">
            <v>01 Uso y apropiación de Tecnologías de la Información y las comunicaciones (TIC) y de los medios educativos</v>
          </cell>
          <cell r="D168">
            <v>2</v>
          </cell>
          <cell r="E168" t="str">
            <v>01002 Conformar un equipo profesional y técnico para el seguimiento y desarrollo de los programas y procesos del proyecto de inversión competencias para el ciudadano de hoy.</v>
          </cell>
          <cell r="F168" t="str">
            <v>Personal Contratado Para Apoyar Las Actividades Propias De Los Proyectos De Inversión De La Entidad 03-04-0001</v>
          </cell>
          <cell r="G168" t="str">
            <v>MODERNIZACIÓN DE LA SECRETARIA DE EDUCACIÓN - A.1.4.1</v>
          </cell>
          <cell r="H168" t="str">
            <v>Personas</v>
          </cell>
          <cell r="I168">
            <v>9</v>
          </cell>
          <cell r="J168" t="str">
            <v>105701002</v>
          </cell>
          <cell r="K168">
            <v>473572000</v>
          </cell>
        </row>
        <row r="169">
          <cell r="A169">
            <v>1057</v>
          </cell>
          <cell r="B169" t="str">
            <v>1057 Competencias para el ciudadano de hoy</v>
          </cell>
          <cell r="C169" t="str">
            <v>02 Lectoescritura y Fortalecimiento de Bibliotecas Escolares</v>
          </cell>
          <cell r="D169">
            <v>1</v>
          </cell>
          <cell r="E169" t="str">
            <v>02001 Implementar el plan distrital de lectura y escritura,  generando acciones que permitan mejorar los procesos de lectoescritura a través del aprovechamiento y fortalecimiento de las bibliotecas escolares y de ambientes de aprendizaje e investigación.</v>
          </cell>
          <cell r="F169" t="str">
            <v>Acompañar A Colegios En La Formulación Y Ejecución De Planes Institucionales 03-01-0204</v>
          </cell>
          <cell r="G169" t="str">
            <v>APLICACIÓN DE PROYECTOS EDUCATIVOS TRANSVERSALES - A.1.7.2</v>
          </cell>
          <cell r="H169" t="str">
            <v>colegios</v>
          </cell>
          <cell r="I169">
            <v>200</v>
          </cell>
          <cell r="J169" t="str">
            <v>105702001</v>
          </cell>
          <cell r="K169">
            <v>330000000</v>
          </cell>
        </row>
        <row r="170">
          <cell r="A170">
            <v>1057</v>
          </cell>
          <cell r="B170" t="str">
            <v>1057 Competencias para el ciudadano de hoy</v>
          </cell>
          <cell r="C170" t="str">
            <v>02 Lectoescritura y Fortalecimiento de Bibliotecas Escolares</v>
          </cell>
          <cell r="D170">
            <v>2</v>
          </cell>
          <cell r="E170" t="str">
            <v>02002 Conformar un equipo profesional y técnico para el seguimiento y desarrollo de los programas y procesos del proyecto de inversión competencias para el ciudadano de hoy - Lectoescritura y Fortalecimiento de Bibliotecas</v>
          </cell>
          <cell r="F170" t="str">
            <v>Personal Contratado Para Apoyar Las Actividades Propias De Los Proyectos De Inversión De La Entidad 03-04-0001</v>
          </cell>
          <cell r="G170" t="str">
            <v>MODERNIZACIÓN DE LA SECRETARIA DE EDUCACIÓN - A.1.4.1</v>
          </cell>
          <cell r="H170" t="str">
            <v>Personas</v>
          </cell>
          <cell r="I170">
            <v>51</v>
          </cell>
          <cell r="J170" t="str">
            <v>105702002</v>
          </cell>
          <cell r="K170">
            <v>2043897000</v>
          </cell>
        </row>
        <row r="171">
          <cell r="A171">
            <v>1057</v>
          </cell>
          <cell r="B171" t="str">
            <v>1057 Competencias para el ciudadano de hoy</v>
          </cell>
          <cell r="C171" t="str">
            <v>02 Lectoescritura y Fortalecimiento de Bibliotecas Escolares</v>
          </cell>
          <cell r="D171">
            <v>3</v>
          </cell>
          <cell r="E171" t="str">
            <v>02003 Garantizar la financiación, apoyo logístico para la participación de la IED en actividades culturales y académicas de Lectoescritura y Fortalecimiento de Bibliotecas Escolares.</v>
          </cell>
          <cell r="F171" t="str">
            <v>Apoyo Logístico Para El Desarrollo De Las Actividades Propias De Los Proyectos De Inversiónen General 03-01-0354</v>
          </cell>
          <cell r="G171" t="str">
            <v>APLICACIÓN DE PROYECTOS EDUCATIVOS TRANSVERSALES - A.1.7.2</v>
          </cell>
          <cell r="H171" t="str">
            <v>colegios</v>
          </cell>
          <cell r="I171">
            <v>363</v>
          </cell>
          <cell r="J171" t="str">
            <v>105702003</v>
          </cell>
          <cell r="K171">
            <v>1000000000</v>
          </cell>
        </row>
        <row r="172">
          <cell r="A172">
            <v>1057</v>
          </cell>
          <cell r="B172" t="str">
            <v>1057 Competencias para el ciudadano de hoy</v>
          </cell>
          <cell r="C172" t="str">
            <v>03 Fortalecimiento de Inglés como Segunda Lengua</v>
          </cell>
          <cell r="D172">
            <v>1</v>
          </cell>
          <cell r="E172" t="str">
            <v xml:space="preserve">03001 Acompañar y apoyar el fortalecimiento de los programas de aprendizaje del inglés como una segunda lengua mediante la articulación de planes de estudio, uso de medios educativos y ambientes de aprendizaje. </v>
          </cell>
          <cell r="F172" t="str">
            <v>Acompañar A Colegios En La Formulación Y Ejecución De Planes Institucionales 03-01-0204</v>
          </cell>
          <cell r="G172" t="str">
            <v>APLICACIÓN DE PROYECTOS EDUCATIVOS TRANSVERSALES - A.1.7.2</v>
          </cell>
          <cell r="H172" t="str">
            <v>colegios</v>
          </cell>
          <cell r="I172">
            <v>55</v>
          </cell>
          <cell r="J172" t="str">
            <v>105703001</v>
          </cell>
          <cell r="K172">
            <v>3309493000</v>
          </cell>
        </row>
        <row r="173">
          <cell r="A173">
            <v>1057</v>
          </cell>
          <cell r="B173" t="str">
            <v>1057 Competencias para el ciudadano de hoy</v>
          </cell>
          <cell r="C173" t="str">
            <v>03 Fortalecimiento de Inglés como Segunda Lengua</v>
          </cell>
          <cell r="D173">
            <v>2</v>
          </cell>
          <cell r="E173" t="str">
            <v>03002 Conformar un equipo profesional y técnico para el seguimiento y desarrollo de los programas y procesos del proyecto de inversión competencias para el ciudadano de hoy - Fortalecimiento de Inglés como Segunda Lengua</v>
          </cell>
          <cell r="F173" t="str">
            <v>Personal Contratado Para Apoyar Las Actividades Propias De Los Proyectos De Inversión De La Entidad 03-04-0001</v>
          </cell>
          <cell r="G173" t="str">
            <v>MODERNIZACIÓN DE LA SECRETARIA DE EDUCACIÓN - A.1.4.1</v>
          </cell>
          <cell r="H173" t="str">
            <v>personas</v>
          </cell>
          <cell r="I173">
            <v>5</v>
          </cell>
          <cell r="J173" t="str">
            <v>105703002</v>
          </cell>
          <cell r="K173">
            <v>370998000</v>
          </cell>
        </row>
        <row r="174">
          <cell r="A174">
            <v>1058</v>
          </cell>
          <cell r="B174" t="str">
            <v xml:space="preserve">1058 Participación ciudadana para el reencuentro, la reconciliación y la paz </v>
          </cell>
          <cell r="C174" t="str">
            <v>01 FORTALECIMIENTO DE  LAS CAPACIDADES DE LOS DIRECTORES LOCALES (DILES) Y DIRECTIVOS DOCENTES</v>
          </cell>
          <cell r="D174">
            <v>4</v>
          </cell>
          <cell r="E174" t="str">
            <v>01004 Implementar la estrategia para fortalecimiento de las capacidades de gestión de los directores locales y directivos docentes</v>
          </cell>
          <cell r="F174" t="str">
            <v>Acompañar A Colegios En La Formulación Y Ejecución De Planes Institucionales 03-01-0204</v>
          </cell>
          <cell r="G174" t="str">
            <v>APLICACIÓN DE PROYECTOS EDUCATIVOS TRANSVERSALES - A.1.7.2</v>
          </cell>
          <cell r="H174" t="str">
            <v>Directores locales y directivos docentes</v>
          </cell>
          <cell r="I174">
            <v>273</v>
          </cell>
          <cell r="J174" t="str">
            <v>105801004</v>
          </cell>
          <cell r="K174">
            <v>1440010000</v>
          </cell>
        </row>
        <row r="175">
          <cell r="A175">
            <v>1058</v>
          </cell>
          <cell r="B175" t="str">
            <v xml:space="preserve">1058 Participación ciudadana para el reencuentro, la reconciliación y la paz </v>
          </cell>
          <cell r="C175" t="str">
            <v>01 FORTALECIMIENTO DE  LAS CAPACIDADES DE LOS DIRECTORES LOCALES (DILES) Y DIRECTIVOS DOCENTES</v>
          </cell>
          <cell r="D175">
            <v>5</v>
          </cell>
          <cell r="E175" t="str">
            <v>01005 Apoyo profesional y técnico para las estrategias encaminadas a la construcción de una ciudad educadora, por el reencuentro, la reconciliación y la paz, con especial énfasis en el fortalecimiento de las capacidades de los DILES y directivos docentes</v>
          </cell>
          <cell r="F175" t="str">
            <v>Personal Contratado Para Apoyar Las Actividades Propias De Los Proyectos De Inversión De La Entidad 03-04-0001</v>
          </cell>
          <cell r="G175" t="str">
            <v>MODERNIZACIÓN DE LA SECRETARIA DE EDUCACIÓN - A.1.4.1</v>
          </cell>
          <cell r="H175" t="str">
            <v>Personas</v>
          </cell>
          <cell r="I175">
            <v>28</v>
          </cell>
          <cell r="J175" t="str">
            <v>105801005</v>
          </cell>
          <cell r="K175">
            <v>1986790000</v>
          </cell>
        </row>
        <row r="176">
          <cell r="A176">
            <v>1058</v>
          </cell>
          <cell r="B176" t="str">
            <v xml:space="preserve">1058 Participación ciudadana para el reencuentro, la reconciliación y la paz </v>
          </cell>
          <cell r="C176" t="str">
            <v>02 VOCES DEL TERRITORIO</v>
          </cell>
          <cell r="D176">
            <v>6</v>
          </cell>
          <cell r="E176" t="str">
            <v>02006 Divulgar campañas de comunicación en medios de carácter masivos, directos, comunitrarios o alternativos.</v>
          </cell>
          <cell r="F176" t="str">
            <v>Desarrollo Del Plan General De Medios De Divulgación Y Comunicación 03-01-0327</v>
          </cell>
          <cell r="G176" t="str">
            <v>APLICACIÓN DE PROYECTOS EDUCATIVOS TRANSVERSALES - A.1.7.2</v>
          </cell>
          <cell r="H176" t="str">
            <v>Estrategia</v>
          </cell>
          <cell r="I176">
            <v>1</v>
          </cell>
          <cell r="J176" t="str">
            <v>105802006</v>
          </cell>
          <cell r="K176">
            <v>869955000</v>
          </cell>
        </row>
        <row r="177">
          <cell r="A177">
            <v>1058</v>
          </cell>
          <cell r="B177" t="str">
            <v xml:space="preserve">1058 Participación ciudadana para el reencuentro, la reconciliación y la paz </v>
          </cell>
          <cell r="C177" t="str">
            <v>02 VOCES DEL TERRITORIO</v>
          </cell>
          <cell r="D177">
            <v>9</v>
          </cell>
          <cell r="E177" t="str">
            <v>02009 Producción y desarrollo de piezas de comunicación requeridas por las areas de la Secretaria de Educación del Distrito y su respectiva distribución.</v>
          </cell>
          <cell r="F177" t="str">
            <v>Desarrollo Del Plan General De Medios De Divulgación Y Comunicación 03-01-0327</v>
          </cell>
          <cell r="G177" t="str">
            <v>APLICACIÓN DE PROYECTOS EDUCATIVOS TRANSVERSALES - A.1.7.2</v>
          </cell>
          <cell r="H177" t="str">
            <v>Estrategia</v>
          </cell>
          <cell r="I177">
            <v>1</v>
          </cell>
          <cell r="J177" t="str">
            <v>105802009</v>
          </cell>
          <cell r="K177">
            <v>500000000</v>
          </cell>
        </row>
        <row r="178">
          <cell r="A178">
            <v>1058</v>
          </cell>
          <cell r="B178" t="str">
            <v xml:space="preserve">1058 Participación ciudadana para el reencuentro, la reconciliación y la paz </v>
          </cell>
          <cell r="C178" t="str">
            <v>02 VOCES DEL TERRITORIO</v>
          </cell>
          <cell r="D178">
            <v>22</v>
          </cell>
          <cell r="E178" t="str">
            <v>02022 Hacer seguimiento a las noticias y mensajes de la SED en los medios masivos de comunicación y redes sociales.</v>
          </cell>
          <cell r="F178" t="str">
            <v>Desarrollo Del Plan General De Medios De Divulgación Y Comunicación 03-01-0327</v>
          </cell>
          <cell r="G178" t="str">
            <v>APLICACIÓN DE PROYECTOS EDUCATIVOS TRANSVERSALES - A.1.7.2</v>
          </cell>
          <cell r="H178" t="str">
            <v>Estrategia</v>
          </cell>
          <cell r="I178">
            <v>1</v>
          </cell>
          <cell r="J178" t="str">
            <v>105802022</v>
          </cell>
          <cell r="K178">
            <v>130120000</v>
          </cell>
        </row>
        <row r="179">
          <cell r="A179">
            <v>1058</v>
          </cell>
          <cell r="B179" t="str">
            <v xml:space="preserve">1058 Participación ciudadana para el reencuentro, la reconciliación y la paz </v>
          </cell>
          <cell r="C179" t="str">
            <v>02 VOCES DEL TERRITORIO</v>
          </cell>
          <cell r="D179">
            <v>32</v>
          </cell>
          <cell r="E179" t="str">
            <v>02032 Documentar las historias de la educación a través de piezas audiovisuales, periodisticas o artísticas.</v>
          </cell>
          <cell r="F179" t="str">
            <v>Desarrollo Del Plan General De Medios De Divulgación Y Comunicación 03-01-0327</v>
          </cell>
          <cell r="G179" t="str">
            <v>APLICACIÓN DE PROYECTOS EDUCATIVOS TRANSVERSALES - A.1.7.2</v>
          </cell>
          <cell r="H179" t="str">
            <v>Estrategia</v>
          </cell>
          <cell r="I179">
            <v>1</v>
          </cell>
          <cell r="J179" t="str">
            <v>105802032</v>
          </cell>
          <cell r="K179">
            <v>450000000</v>
          </cell>
        </row>
        <row r="180">
          <cell r="A180">
            <v>1058</v>
          </cell>
          <cell r="B180" t="str">
            <v xml:space="preserve">1058 Participación ciudadana para el reencuentro, la reconciliación y la paz </v>
          </cell>
          <cell r="C180" t="str">
            <v>02 VOCES DEL TERRITORIO</v>
          </cell>
          <cell r="D180">
            <v>33</v>
          </cell>
          <cell r="E180" t="str">
            <v>02033 Elaborar un boletin mensual para docentes y funcionarios de la SED.</v>
          </cell>
          <cell r="F180" t="str">
            <v>Desarrollo Del Plan General De Medios De Divulgación Y Comunicación 03-01-0327</v>
          </cell>
          <cell r="G180" t="str">
            <v>APLICACIÓN DE PROYECTOS EDUCATIVOS TRANSVERSALES - A.1.7.2</v>
          </cell>
          <cell r="H180" t="str">
            <v>Estrategia</v>
          </cell>
          <cell r="I180">
            <v>1</v>
          </cell>
          <cell r="J180" t="str">
            <v>105802033</v>
          </cell>
          <cell r="K180">
            <v>198640000</v>
          </cell>
        </row>
        <row r="181">
          <cell r="A181">
            <v>1058</v>
          </cell>
          <cell r="B181" t="str">
            <v xml:space="preserve">1058 Participación ciudadana para el reencuentro, la reconciliación y la paz </v>
          </cell>
          <cell r="C181" t="str">
            <v>03 CONSOLIDACIÓN DEL OBSERVATORIO DE CONVIVENCIA ESCOLAR</v>
          </cell>
          <cell r="D181">
            <v>10</v>
          </cell>
          <cell r="E181" t="str">
            <v>03010 Apoyo profesional y técnico para las estrategias para la construcción de una ciudad educadora, por el reencuentro, la reconciliación y la paz, con énfasis en la consolidación del Observatorio y el Sistema Distrital de Convivencia Escolar</v>
          </cell>
          <cell r="F181" t="str">
            <v>Personal Contratado Para Apoyar Las Actividades Propias De Los Proyectos De Inversión De La Entidad 03-04-0001</v>
          </cell>
          <cell r="G181" t="str">
            <v>MODERNIZACIÓN DE LA SECRETARIA DE EDUCACIÓN - A.1.4.1</v>
          </cell>
          <cell r="H181" t="str">
            <v>Personas</v>
          </cell>
          <cell r="I181">
            <v>9</v>
          </cell>
          <cell r="J181" t="str">
            <v>105803010</v>
          </cell>
          <cell r="K181">
            <v>550272000</v>
          </cell>
        </row>
        <row r="182">
          <cell r="A182">
            <v>1058</v>
          </cell>
          <cell r="B182" t="str">
            <v xml:space="preserve">1058 Participación ciudadana para el reencuentro, la reconciliación y la paz </v>
          </cell>
          <cell r="C182" t="str">
            <v>03 CONSOLIDACIÓN DEL OBSERVATORIO DE CONVIVENCIA ESCOLAR</v>
          </cell>
          <cell r="D182">
            <v>11</v>
          </cell>
          <cell r="E182" t="str">
            <v>03011 Implementar la estrategia que permita el estudio y análisis de los fenómenos que afectan el clima escolar, los entornos escolares y la convivencia</v>
          </cell>
          <cell r="F182" t="str">
            <v>Acompañar A Colegios En La Formulación Y Ejecución De Planes Institucionales 03-01-0204</v>
          </cell>
          <cell r="G182" t="str">
            <v>APLICACIÓN DE PROYECTOS EDUCATIVOS TRANSVERSALES - A.1.7.2</v>
          </cell>
          <cell r="H182" t="str">
            <v>Proyectos</v>
          </cell>
          <cell r="I182">
            <v>3</v>
          </cell>
          <cell r="J182" t="str">
            <v>105803011</v>
          </cell>
          <cell r="K182">
            <v>1000000000</v>
          </cell>
        </row>
        <row r="183">
          <cell r="A183">
            <v>1058</v>
          </cell>
          <cell r="B183" t="str">
            <v xml:space="preserve">1058 Participación ciudadana para el reencuentro, la reconciliación y la paz </v>
          </cell>
          <cell r="C183" t="str">
            <v>04 MEJORAMIENTO DE ENTORNOS ESCOLARES</v>
          </cell>
          <cell r="D183">
            <v>12</v>
          </cell>
          <cell r="E183" t="str">
            <v>04012 Implementar las estrategias de intervención de los entornos escolares de los colegios distritales.</v>
          </cell>
          <cell r="F183" t="str">
            <v>Acompañar A Colegios En La Formulación Y Ejecución De Planes Institucionales 03-01-0204</v>
          </cell>
          <cell r="G183" t="str">
            <v>APLICACIÓN DE PROYECTOS EDUCATIVOS TRANSVERSALES - A.1.7.2</v>
          </cell>
          <cell r="H183" t="str">
            <v>Colegios</v>
          </cell>
          <cell r="I183">
            <v>137</v>
          </cell>
          <cell r="J183" t="str">
            <v>105804012</v>
          </cell>
          <cell r="K183">
            <v>1495000000</v>
          </cell>
        </row>
        <row r="184">
          <cell r="A184">
            <v>1058</v>
          </cell>
          <cell r="B184" t="str">
            <v xml:space="preserve">1058 Participación ciudadana para el reencuentro, la reconciliación y la paz </v>
          </cell>
          <cell r="C184" t="str">
            <v>04 MEJORAMIENTO DE ENTORNOS ESCOLARES</v>
          </cell>
          <cell r="D184">
            <v>13</v>
          </cell>
          <cell r="E184" t="str">
            <v>04013 Apoyo profesional y técnico para las estrategias para la construcción de una ciudad educadora, por el reencuentro, la reconciliación y la paz, con énfasis en el mejoramiento de entornos escolares</v>
          </cell>
          <cell r="F184" t="str">
            <v>Personal Contratado Para Apoyar Las Actividades Propias De Los Proyectos De Inversión De La Entidad 03-04-0001</v>
          </cell>
          <cell r="G184" t="str">
            <v>MODERNIZACIÓN DE LA SECRETARIA DE EDUCACIÓN - A.1.4.1</v>
          </cell>
          <cell r="H184" t="str">
            <v>Personas</v>
          </cell>
          <cell r="I184">
            <v>9</v>
          </cell>
          <cell r="J184" t="str">
            <v>105804013</v>
          </cell>
          <cell r="K184">
            <v>569715000</v>
          </cell>
        </row>
        <row r="185">
          <cell r="A185">
            <v>1058</v>
          </cell>
          <cell r="B185" t="str">
            <v xml:space="preserve">1058 Participación ciudadana para el reencuentro, la reconciliación y la paz </v>
          </cell>
          <cell r="C185" t="str">
            <v>05 FORTALECIMIENTO DE  LOS PLANES DE CONVIVENCIA HACIA EL REENCUENTRO, LA RECONCILIACIÓN Y LA PAZ.</v>
          </cell>
          <cell r="D185">
            <v>15</v>
          </cell>
          <cell r="E185" t="str">
            <v>05015 Apoyo profesional y técnico para las estrategias para la construcción de una ciudad educadora, por el reencuentro, la reconciliación y la paz, con énfasis en el fortalecimiento de los planes de convivencia y la implementación de la cátedra de paz</v>
          </cell>
          <cell r="F185" t="str">
            <v>Personal Contratado Para Apoyar Las Actividades Propias De Los Proyectos De Inversión De La Entidad 03-04-0001</v>
          </cell>
          <cell r="G185" t="str">
            <v>MODERNIZACIÓN DE LA SECRETARIA DE EDUCACIÓN - A.1.4.1</v>
          </cell>
          <cell r="H185" t="str">
            <v>Personas</v>
          </cell>
          <cell r="I185">
            <v>16</v>
          </cell>
          <cell r="J185" t="str">
            <v>105805015</v>
          </cell>
          <cell r="K185">
            <v>1190276000</v>
          </cell>
        </row>
        <row r="186">
          <cell r="A186">
            <v>1058</v>
          </cell>
          <cell r="B186" t="str">
            <v xml:space="preserve">1058 Participación ciudadana para el reencuentro, la reconciliación y la paz </v>
          </cell>
          <cell r="C186" t="str">
            <v>05 FORTALECIMIENTO DE  LOS PLANES DE CONVIVENCIA HACIA EL REENCUENTRO, LA RECONCILIACIÓN Y LA PAZ.</v>
          </cell>
          <cell r="D186">
            <v>27</v>
          </cell>
          <cell r="E186" t="str">
            <v>05027 Implementar las estrategias para el fortalecimiento de los planes de convivencia hacia el reencuentro, la reconciliación y la paz y para la implementación de la cátedra de paz con enfoque de cultura ciudadana</v>
          </cell>
          <cell r="F186" t="str">
            <v>Acompañar A Colegios En La Formulación Y Ejecución De Planes Institucionales 03-01-0204</v>
          </cell>
          <cell r="G186" t="str">
            <v>APLICACIÓN DE PROYECTOS EDUCATIVOS TRANSVERSALES - A.1.7.2</v>
          </cell>
          <cell r="H186" t="str">
            <v>Colegios</v>
          </cell>
          <cell r="I186">
            <v>261</v>
          </cell>
          <cell r="J186" t="str">
            <v>105805027</v>
          </cell>
          <cell r="K186">
            <v>400000000</v>
          </cell>
        </row>
        <row r="187">
          <cell r="A187">
            <v>1058</v>
          </cell>
          <cell r="B187" t="str">
            <v xml:space="preserve">1058 Participación ciudadana para el reencuentro, la reconciliación y la paz </v>
          </cell>
          <cell r="C187" t="str">
            <v>06 GESTION CON LA COMUNIDAD EDUCATIVA</v>
          </cell>
          <cell r="D187">
            <v>28</v>
          </cell>
          <cell r="E187" t="str">
            <v>06028 Apoyo profesional y técnico para las estrategias para la construcción de una ciudad educadora, por el reencuentro, la reconciliación y la paz, con énfasis en el fortalecimiento de la gestión con la comunidad educativa</v>
          </cell>
          <cell r="F187" t="str">
            <v>Personal Contratado Para Apoyar Las Actividades Propias De Los Proyectos De Inversión De La Entidad 03-04-0001</v>
          </cell>
          <cell r="G187" t="str">
            <v>MODERNIZACIÓN DE LA SECRETARIA DE EDUCACIÓN - A.1.4.1</v>
          </cell>
          <cell r="H187" t="str">
            <v>Personas</v>
          </cell>
          <cell r="I187">
            <v>11</v>
          </cell>
          <cell r="J187" t="str">
            <v>105806028</v>
          </cell>
          <cell r="K187">
            <v>767222000</v>
          </cell>
        </row>
        <row r="188">
          <cell r="A188">
            <v>1058</v>
          </cell>
          <cell r="B188" t="str">
            <v xml:space="preserve">1058 Participación ciudadana para el reencuentro, la reconciliación y la paz </v>
          </cell>
          <cell r="C188" t="str">
            <v>06 GESTION CON LA COMUNIDAD EDUCATIVA</v>
          </cell>
          <cell r="D188">
            <v>29</v>
          </cell>
          <cell r="E188" t="str">
            <v>06029 Apoyo profesional y técnico para las estrategias para la construcción de una ciudad educadora, por el reencuentro, la reconciliación y la paz, con énfasis en el acompañamiento de escuelas de padres y familia</v>
          </cell>
          <cell r="F188" t="str">
            <v>Personal Contratado Para Apoyar Las Actividades Propias De Los Proyectos De Inversión De La Entidad 03-04-0001</v>
          </cell>
          <cell r="G188" t="str">
            <v>MODERNIZACIÓN DE LA SECRETARIA DE EDUCACIÓN - A.1.4.1</v>
          </cell>
          <cell r="H188" t="str">
            <v>Personas</v>
          </cell>
          <cell r="I188">
            <v>5</v>
          </cell>
          <cell r="J188" t="str">
            <v>105806029</v>
          </cell>
          <cell r="K188">
            <v>297000000</v>
          </cell>
        </row>
        <row r="189">
          <cell r="A189">
            <v>1071</v>
          </cell>
          <cell r="B189" t="str">
            <v>1071 Gestión educativa institucional</v>
          </cell>
          <cell r="C189" t="str">
            <v>01 APOYO ADMINISTRATIVO</v>
          </cell>
          <cell r="D189">
            <v>1</v>
          </cell>
          <cell r="E189" t="str">
            <v xml:space="preserve">01001 Garantizar el pago del servicio de acueducto, alcantarillado y aseo en los colegios oficiales (plantas físicas propias, arrendadas y lotes). </v>
          </cell>
          <cell r="F189" t="str">
            <v>Servicios De Acueducto, Alcantarillado Y Aseo De Instituciones Educativas 02-06-0009</v>
          </cell>
          <cell r="G189" t="str">
            <v>ACUEDUCTO, ALCANTARILLADO Y ASEO - A.1.2.6.1</v>
          </cell>
          <cell r="H189" t="str">
            <v>Colegios</v>
          </cell>
          <cell r="I189">
            <v>369</v>
          </cell>
          <cell r="J189" t="str">
            <v>107101001</v>
          </cell>
          <cell r="K189">
            <v>16300745000</v>
          </cell>
        </row>
        <row r="190">
          <cell r="A190">
            <v>1071</v>
          </cell>
          <cell r="B190" t="str">
            <v>1071 Gestión educativa institucional</v>
          </cell>
          <cell r="C190" t="str">
            <v>01 APOYO ADMINISTRATIVO</v>
          </cell>
          <cell r="D190">
            <v>2</v>
          </cell>
          <cell r="E190" t="str">
            <v xml:space="preserve">01002 Garantizar el pago del servicio de energía en los colegios oficiales (plantas físicas propias, arrendadas y lotes). </v>
          </cell>
          <cell r="F190" t="str">
            <v>Servicios De Energía De Instituciones Educativas 02-06-0010</v>
          </cell>
          <cell r="G190" t="str">
            <v>ENERGÍA - A.1.2.6.2</v>
          </cell>
          <cell r="H190" t="str">
            <v>Colegios</v>
          </cell>
          <cell r="I190">
            <v>369</v>
          </cell>
          <cell r="J190" t="str">
            <v>107101002</v>
          </cell>
          <cell r="K190">
            <v>11693334000</v>
          </cell>
        </row>
        <row r="191">
          <cell r="A191">
            <v>1071</v>
          </cell>
          <cell r="B191" t="str">
            <v>1071 Gestión educativa institucional</v>
          </cell>
          <cell r="C191" t="str">
            <v>01 APOYO ADMINISTRATIVO</v>
          </cell>
          <cell r="D191">
            <v>3</v>
          </cell>
          <cell r="E191" t="str">
            <v>01003 Garantizar el pago del servicio telefónico; plantas físicas propias y arrendadas</v>
          </cell>
          <cell r="F191" t="str">
            <v>Servicios De Teléfono De Instituciones Educativas 02-06-0011</v>
          </cell>
          <cell r="G191" t="str">
            <v>TELÉFONO - A.1.2.6.3</v>
          </cell>
          <cell r="H191" t="str">
            <v>Colegios</v>
          </cell>
          <cell r="I191">
            <v>369</v>
          </cell>
          <cell r="J191" t="str">
            <v>107101003</v>
          </cell>
          <cell r="K191">
            <v>2881948000</v>
          </cell>
        </row>
        <row r="192">
          <cell r="A192">
            <v>1071</v>
          </cell>
          <cell r="B192" t="str">
            <v>1071 Gestión educativa institucional</v>
          </cell>
          <cell r="C192" t="str">
            <v>01 APOYO ADMINISTRATIVO</v>
          </cell>
          <cell r="D192">
            <v>4</v>
          </cell>
          <cell r="E192" t="str">
            <v>01004 Garantizar el pago del servicio de gas natural (plantas físicas propias, arrendadas y lotes)</v>
          </cell>
          <cell r="F192" t="str">
            <v>Legalización De Acometidas De Servicios Públicos  Y Pago De Gas 02-06-0217</v>
          </cell>
          <cell r="G192" t="str">
            <v>OTROS - A.1.2.6.5</v>
          </cell>
          <cell r="H192" t="str">
            <v>Colegios</v>
          </cell>
          <cell r="I192">
            <v>369</v>
          </cell>
          <cell r="J192" t="str">
            <v>107101004</v>
          </cell>
          <cell r="K192">
            <v>60444000</v>
          </cell>
        </row>
        <row r="193">
          <cell r="A193">
            <v>1071</v>
          </cell>
          <cell r="B193" t="str">
            <v>1071 Gestión educativa institucional</v>
          </cell>
          <cell r="C193" t="str">
            <v>01 APOYO ADMINISTRATIVO</v>
          </cell>
          <cell r="D193">
            <v>5</v>
          </cell>
          <cell r="E193" t="str">
            <v>01005 Servicios De Vigilancia De Instituciones Educativas 02-06-0022</v>
          </cell>
          <cell r="F193" t="str">
            <v>Servicios De Vigilancia De Instituciones Educativas 02-06-0022</v>
          </cell>
          <cell r="G193" t="str">
            <v>CONTRATACIÓN DE VIGILANCIA A LOS ESTABLECIMIENTOS EDUCATIVOS ESTATALES - A.1.1.7</v>
          </cell>
          <cell r="H193" t="str">
            <v>Colegios</v>
          </cell>
          <cell r="I193">
            <v>369</v>
          </cell>
          <cell r="J193" t="str">
            <v>107101005</v>
          </cell>
          <cell r="K193">
            <v>120000000000</v>
          </cell>
        </row>
        <row r="194">
          <cell r="A194">
            <v>1071</v>
          </cell>
          <cell r="B194" t="str">
            <v>1071 Gestión educativa institucional</v>
          </cell>
          <cell r="C194" t="str">
            <v>01 APOYO ADMINISTRATIVO</v>
          </cell>
          <cell r="D194">
            <v>6</v>
          </cell>
          <cell r="E194" t="str">
            <v>01006 Suministrar servicio de aseo privado para  todas las sedes de los colegios( plantas físicas propias, arriendos y convenios)  la interventoría, supervisión,  seguimiento, control del servicio y adiciones requeridas.</v>
          </cell>
          <cell r="F194" t="str">
            <v>Servicios De Aseo De Instituciones Educativas 02-06-0012</v>
          </cell>
          <cell r="G194" t="str">
            <v>OTROS - A.1.2.6.5</v>
          </cell>
          <cell r="H194" t="str">
            <v>Colegios</v>
          </cell>
          <cell r="I194">
            <v>369</v>
          </cell>
          <cell r="J194" t="str">
            <v>107101006</v>
          </cell>
          <cell r="K194">
            <v>92000000000</v>
          </cell>
        </row>
        <row r="195">
          <cell r="A195">
            <v>1071</v>
          </cell>
          <cell r="B195" t="str">
            <v>1071 Gestión educativa institucional</v>
          </cell>
          <cell r="C195" t="str">
            <v>02 ARRENDAMIENTOS</v>
          </cell>
          <cell r="D195">
            <v>7</v>
          </cell>
          <cell r="E195" t="str">
            <v>02007 Arrendar  inmuebles para ampliar la oferta educativa oficial, ajustar parámetros y atender a los alumnos que se trasladan por la intervención de plantas físicas y adelantar las adiciones.</v>
          </cell>
          <cell r="F195" t="str">
            <v>Arrendamiento De Inmuebles 02-06-0002</v>
          </cell>
          <cell r="G195" t="str">
            <v>ARRENDAMIENTO DE INMUEBLES DESTINADOS A LA PRESTACIÓN DEL SERVICIO PÚBLICO EDUCATIVO A.1.2.12</v>
          </cell>
          <cell r="H195" t="str">
            <v>Sedes Educativas</v>
          </cell>
          <cell r="I195">
            <v>77</v>
          </cell>
          <cell r="J195" t="str">
            <v>107102007</v>
          </cell>
          <cell r="K195">
            <v>11433675000</v>
          </cell>
        </row>
        <row r="196">
          <cell r="A196">
            <v>1071</v>
          </cell>
          <cell r="B196" t="str">
            <v>1071 Gestión educativa institucional</v>
          </cell>
          <cell r="C196" t="str">
            <v>02 ARRENDAMIENTOS</v>
          </cell>
          <cell r="D196">
            <v>8</v>
          </cell>
          <cell r="E196" t="str">
            <v>02008 Pagar de sentencias, laudos, conciliaciones, transacciones y providencias de autoridad jurisdiccional competente</v>
          </cell>
          <cell r="F196" t="str">
            <v>Arrendamiento De Inmuebles 02-06-0002</v>
          </cell>
          <cell r="G196" t="str">
            <v>ARRENDAMIENTO DE INMUEBLES DESTINADOS A LA PRESTACIÓN DEL SERVICIO PÚBLICO EDUCATIVO A.1.2.12</v>
          </cell>
          <cell r="H196" t="str">
            <v>Porcentaje</v>
          </cell>
          <cell r="I196">
            <v>100</v>
          </cell>
          <cell r="J196" t="str">
            <v>107102008</v>
          </cell>
          <cell r="K196">
            <v>128384000</v>
          </cell>
        </row>
        <row r="197">
          <cell r="A197">
            <v>1071</v>
          </cell>
          <cell r="B197" t="str">
            <v>1071 Gestión educativa institucional</v>
          </cell>
          <cell r="C197" t="str">
            <v xml:space="preserve">03 LOGÍSTICA Y APOYOS </v>
          </cell>
          <cell r="D197">
            <v>9</v>
          </cell>
          <cell r="E197" t="str">
            <v xml:space="preserve">03009 Suministrar el servicios de transporte para el traslado de funcionarios Administrativos a los colegios o  localidades para fortalecer la labor que realiza la SED a través de sus proyectos de inversión </v>
          </cell>
          <cell r="F197" t="str">
            <v>Apoyo Logístico Para El Desarrollo De Las Actividades Propias De Los Proyectos De Inversiónen General 03-01-0354</v>
          </cell>
          <cell r="G197" t="str">
            <v>APLICACIÓN DE PROYECTOS EDUCATIVOS TRANSVERSALES - A.1.7.2</v>
          </cell>
          <cell r="H197" t="str">
            <v>Servicios de Transporte</v>
          </cell>
          <cell r="I197">
            <v>2750</v>
          </cell>
          <cell r="J197" t="str">
            <v>107103009</v>
          </cell>
          <cell r="K197">
            <v>896425000</v>
          </cell>
        </row>
        <row r="198">
          <cell r="A198">
            <v>1071</v>
          </cell>
          <cell r="B198" t="str">
            <v>1071 Gestión educativa institucional</v>
          </cell>
          <cell r="C198" t="str">
            <v xml:space="preserve">03 LOGÍSTICA Y APOYOS </v>
          </cell>
          <cell r="D198">
            <v>10</v>
          </cell>
          <cell r="E198" t="str">
            <v xml:space="preserve">03010 Suministrar apoyo  técnico y profesional para actividades relacionadas con el proyecto de inversión </v>
          </cell>
          <cell r="F198" t="str">
            <v>Personal Contratado Para Apoyar Las Actividades Propias De Los Proyectos De Inversión De La Entidad 03-04-0001</v>
          </cell>
          <cell r="G198" t="str">
            <v>MODERNIZACIÓN DE LA SECRETARIA DE EDUCACIÓN - A.1.4.1</v>
          </cell>
          <cell r="H198" t="str">
            <v>Personas</v>
          </cell>
          <cell r="I198">
            <v>10</v>
          </cell>
          <cell r="J198" t="str">
            <v>107103010</v>
          </cell>
          <cell r="K198">
            <v>969913000</v>
          </cell>
        </row>
        <row r="199">
          <cell r="A199">
            <v>1071</v>
          </cell>
          <cell r="B199" t="str">
            <v>1071 Gestión educativa institucional</v>
          </cell>
          <cell r="C199" t="str">
            <v xml:space="preserve">03 LOGÍSTICA Y APOYOS </v>
          </cell>
          <cell r="D199">
            <v>11</v>
          </cell>
          <cell r="E199" t="str">
            <v>03011 Suministrar el apoyo logístico a los eventos de la entidad</v>
          </cell>
          <cell r="F199" t="str">
            <v>Soporte Logístico Para El Desarrollo De Las Actividades Propias De Los Proyectos De Inversión 02-01-0364</v>
          </cell>
          <cell r="G199" t="str">
            <v>APLICACIÓN DE PROYECTOS EDUCATIVOS TRANSVERSALES - A.1.7.2</v>
          </cell>
          <cell r="H199" t="str">
            <v>Eventos</v>
          </cell>
          <cell r="I199">
            <v>75</v>
          </cell>
          <cell r="J199" t="str">
            <v>107103011</v>
          </cell>
          <cell r="K199">
            <v>8912848000</v>
          </cell>
        </row>
        <row r="200">
          <cell r="A200">
            <v>1071</v>
          </cell>
          <cell r="B200" t="str">
            <v>1071 Gestión educativa institucional</v>
          </cell>
          <cell r="C200" t="str">
            <v xml:space="preserve">03 LOGÍSTICA Y APOYOS </v>
          </cell>
          <cell r="D200">
            <v>12</v>
          </cell>
          <cell r="E200" t="str">
            <v>03012 Interventoria al apoyo logístico a los eventos de la entidad</v>
          </cell>
          <cell r="F200" t="str">
            <v>Soporte Logístico Para El Desarrollo De Las Actividades Propias De Los Proyectos De Inversión 02-01-0364</v>
          </cell>
          <cell r="G200" t="str">
            <v>APLICACIÓN DE PROYECTOS EDUCATIVOS TRANSVERSALES - A.1.7.2</v>
          </cell>
          <cell r="H200" t="str">
            <v>Consultoría</v>
          </cell>
          <cell r="I200">
            <v>1</v>
          </cell>
          <cell r="J200" t="str">
            <v>107103012</v>
          </cell>
          <cell r="K200">
            <v>991284000</v>
          </cell>
        </row>
        <row r="201">
          <cell r="A201">
            <v>1072</v>
          </cell>
          <cell r="B201" t="str">
            <v>1072 Evaluar para transformar y mejorar</v>
          </cell>
          <cell r="C201" t="str">
            <v>01 Gestión del Conocimiento sobre evaluación para la Calidad de la Educación</v>
          </cell>
          <cell r="D201">
            <v>1</v>
          </cell>
          <cell r="E201" t="str">
            <v>01001 Producción de información relevante para caracterizar las Instituciones Educativas Distritales - IED</v>
          </cell>
          <cell r="F201" t="str">
            <v>Evaluación Educativa 03-01-0009</v>
          </cell>
          <cell r="G201" t="str">
            <v>DISEÑO E IMPLEMENTACIÓN DE PLANES DE MEJORAMIENTO - A.1.2.11</v>
          </cell>
          <cell r="H201" t="str">
            <v>Colegios</v>
          </cell>
          <cell r="I201">
            <v>362</v>
          </cell>
          <cell r="J201" t="str">
            <v>107201001</v>
          </cell>
          <cell r="K201">
            <v>408000000</v>
          </cell>
        </row>
        <row r="202">
          <cell r="A202">
            <v>1072</v>
          </cell>
          <cell r="B202" t="str">
            <v>1072 Evaluar para transformar y mejorar</v>
          </cell>
          <cell r="C202" t="str">
            <v>01 Gestión del Conocimiento sobre evaluación para la Calidad de la Educación</v>
          </cell>
          <cell r="D202">
            <v>2</v>
          </cell>
          <cell r="E202" t="str">
            <v>01002 Personal técnico y profesional para la ejecución de las actividades propuestas en los diferentes componentes del proyecto.</v>
          </cell>
          <cell r="F202" t="str">
            <v>Personal Contratado Para Apoyar Las Actividades Propias De Los Proyectos De Inversión De La Entidad 03-04-0001</v>
          </cell>
          <cell r="G202" t="str">
            <v>MODERNIZACIÓN DE LA SECRETARIA DE EDUCACIÓN - A.1.4.1</v>
          </cell>
          <cell r="H202" t="str">
            <v>Personas</v>
          </cell>
          <cell r="I202">
            <v>8</v>
          </cell>
          <cell r="J202" t="str">
            <v>107201002</v>
          </cell>
          <cell r="K202">
            <v>580600000</v>
          </cell>
        </row>
        <row r="203">
          <cell r="A203">
            <v>1072</v>
          </cell>
          <cell r="B203" t="str">
            <v>1072 Evaluar para transformar y mejorar</v>
          </cell>
          <cell r="C203" t="str">
            <v xml:space="preserve">02 Mejores practicas evaluativas </v>
          </cell>
          <cell r="D203">
            <v>2</v>
          </cell>
          <cell r="E203" t="str">
            <v>02002 Repositorio de mejores prácticas evaluativas en la ciudad.</v>
          </cell>
          <cell r="F203" t="str">
            <v>Evaluación Educativa 03-01-0009</v>
          </cell>
          <cell r="G203" t="str">
            <v>DISEÑO E IMPLEMENTACIÓN DE PLANES DE MEJORAMIENTO - A.1.2.11</v>
          </cell>
          <cell r="H203" t="str">
            <v>Repositorio</v>
          </cell>
          <cell r="I203">
            <v>1</v>
          </cell>
          <cell r="J203" t="str">
            <v>107202002</v>
          </cell>
          <cell r="K203">
            <v>200000000</v>
          </cell>
        </row>
        <row r="204">
          <cell r="A204">
            <v>1072</v>
          </cell>
          <cell r="B204" t="str">
            <v>1072 Evaluar para transformar y mejorar</v>
          </cell>
          <cell r="C204" t="str">
            <v xml:space="preserve">03 Articulación e integración de información sobre evaluaciones de aprendizaje, enseñanza y gestión en las IE </v>
          </cell>
          <cell r="D204">
            <v>1</v>
          </cell>
          <cell r="E204" t="str">
            <v>03001 Desarrollar, revisar y ajustar  estrategias  de evaluación en los diferentes componentes del sistema.</v>
          </cell>
          <cell r="F204" t="str">
            <v>Evaluación Educativa 03-01-0009</v>
          </cell>
          <cell r="G204" t="str">
            <v>DISEÑO E IMPLEMENTACIÓN DE PLANES DE MEJORAMIENTO - A.1.2.11</v>
          </cell>
          <cell r="H204" t="str">
            <v>Sistema</v>
          </cell>
          <cell r="I204">
            <v>1</v>
          </cell>
          <cell r="J204" t="str">
            <v>107203001</v>
          </cell>
          <cell r="K204">
            <v>1246000000</v>
          </cell>
        </row>
        <row r="205">
          <cell r="A205">
            <v>1072</v>
          </cell>
          <cell r="B205" t="str">
            <v>1072 Evaluar para transformar y mejorar</v>
          </cell>
          <cell r="C205" t="str">
            <v xml:space="preserve">03 Articulación e integración de información sobre evaluaciones de aprendizaje, enseñanza y gestión en las IE </v>
          </cell>
          <cell r="D205">
            <v>2</v>
          </cell>
          <cell r="E205" t="str">
            <v>03002 Aplicar pruebas internacionales, desarrollar y aplicar pruebas nacionales y las encuestas requeridas para el sector.</v>
          </cell>
          <cell r="F205" t="str">
            <v>Evaluación Educativa 03-01-0009</v>
          </cell>
          <cell r="G205" t="str">
            <v>DISEÑO E IMPLEMENTACIÓN DE PLANES DE MEJORAMIENTO - A.1.2.11</v>
          </cell>
          <cell r="H205" t="str">
            <v>Aplicaciones y encuestas</v>
          </cell>
          <cell r="I205">
            <v>4</v>
          </cell>
          <cell r="J205" t="str">
            <v>107203002</v>
          </cell>
          <cell r="K205">
            <v>1255000000</v>
          </cell>
        </row>
        <row r="206">
          <cell r="A206">
            <v>1072</v>
          </cell>
          <cell r="B206" t="str">
            <v>1072 Evaluar para transformar y mejorar</v>
          </cell>
          <cell r="C206" t="str">
            <v xml:space="preserve">04 Estímulos y reconocimientos a la Calidad de la educación </v>
          </cell>
          <cell r="D206">
            <v>1</v>
          </cell>
          <cell r="E206" t="str">
            <v>04001 Realizar el proceso requerido para la evaluación del incentivo por Gestión Institucional art. 23 Acuerdo 273.17</v>
          </cell>
          <cell r="F206" t="str">
            <v>Evaluación Educativa 03-01-0009</v>
          </cell>
          <cell r="G206" t="str">
            <v>DISEÑO E IMPLEMENTACIÓN DE PLANES DE MEJORAMIENTO - A.1.2.11</v>
          </cell>
          <cell r="H206" t="str">
            <v>Proceso</v>
          </cell>
          <cell r="I206">
            <v>1</v>
          </cell>
          <cell r="J206" t="str">
            <v>107204001</v>
          </cell>
          <cell r="K206">
            <v>150000000</v>
          </cell>
        </row>
        <row r="207">
          <cell r="A207">
            <v>1072</v>
          </cell>
          <cell r="B207" t="str">
            <v>1072 Evaluar para transformar y mejorar</v>
          </cell>
          <cell r="C207" t="str">
            <v xml:space="preserve">04 Estímulos y reconocimientos a la Calidad de la educación </v>
          </cell>
          <cell r="D207">
            <v>2</v>
          </cell>
          <cell r="E207" t="str">
            <v>04002 Entregar estímulos económicos a colegios premiados por su excelente gestión institucional en marco del Acuerdo 273/2007</v>
          </cell>
          <cell r="F207" t="str">
            <v>Incentivos Económicos  A Los Colegios Con Mejores Resultados Que Aporten Al Mejoramiento De La Calidad Educativa 05-02-0022</v>
          </cell>
          <cell r="G207" t="str">
            <v>DISEÑO E IMPLEMENTACIÓN DE PLANES DE MEJORAMIENTO - A.1.2.11</v>
          </cell>
          <cell r="H207" t="str">
            <v>Colegios</v>
          </cell>
          <cell r="I207">
            <v>5</v>
          </cell>
          <cell r="J207" t="str">
            <v>107204002</v>
          </cell>
          <cell r="K207">
            <v>95900000</v>
          </cell>
        </row>
        <row r="208">
          <cell r="A208">
            <v>1072</v>
          </cell>
          <cell r="B208" t="str">
            <v>1072 Evaluar para transformar y mejorar</v>
          </cell>
          <cell r="C208" t="str">
            <v xml:space="preserve">04 Estímulos y reconocimientos a la Calidad de la educación </v>
          </cell>
          <cell r="D208">
            <v>3</v>
          </cell>
          <cell r="E208" t="str">
            <v>04003 Entregar estímulos económicos a colegios oficiales por mejor rendimiento académico en las pruebas de Estado SABER 11°.</v>
          </cell>
          <cell r="F208" t="str">
            <v>Incentivos Económicos  A Los Colegios Con Mejores Resultados Que Aporten Al Mejoramiento De La Calidad Educativa 05-02-0022</v>
          </cell>
          <cell r="G208" t="str">
            <v>DISEÑO E IMPLEMENTACIÓN DE PLANES DE MEJORAMIENTO - A.1.2.11</v>
          </cell>
          <cell r="H208" t="str">
            <v>Colegios</v>
          </cell>
          <cell r="I208">
            <v>5</v>
          </cell>
          <cell r="J208" t="str">
            <v>107204003</v>
          </cell>
          <cell r="K208">
            <v>95900000</v>
          </cell>
        </row>
        <row r="209">
          <cell r="A209">
            <v>1072</v>
          </cell>
          <cell r="B209" t="str">
            <v>1072 Evaluar para transformar y mejorar</v>
          </cell>
          <cell r="C209" t="str">
            <v xml:space="preserve">04 Estímulos y reconocimientos a la Calidad de la educación </v>
          </cell>
          <cell r="D209">
            <v>4</v>
          </cell>
          <cell r="E209" t="str">
            <v>04004 Entregar estímulos económicos a colegios premiados por rendimiento académico en las pruebas SABER</v>
          </cell>
          <cell r="F209" t="str">
            <v>Incentivos Económicos  A Los Colegios Con Mejores Resultados Que Aporten Al Mejoramiento De La Calidad Educativa 05-02-0022</v>
          </cell>
          <cell r="G209" t="str">
            <v>DISEÑO E IMPLEMENTACIÓN DE PLANES DE MEJORAMIENTO - A.1.2.11</v>
          </cell>
          <cell r="H209" t="str">
            <v>Colegios</v>
          </cell>
          <cell r="I209">
            <v>5</v>
          </cell>
          <cell r="J209" t="str">
            <v>107204004</v>
          </cell>
          <cell r="K209">
            <v>95900000</v>
          </cell>
        </row>
        <row r="210">
          <cell r="A210">
            <v>1072</v>
          </cell>
          <cell r="B210" t="str">
            <v>1072 Evaluar para transformar y mejorar</v>
          </cell>
          <cell r="C210" t="str">
            <v xml:space="preserve">04 Estímulos y reconocimientos a la Calidad de la educación </v>
          </cell>
          <cell r="D210">
            <v>5</v>
          </cell>
          <cell r="E210" t="str">
            <v>04005 Entregar estímulos económicos a colegios oficiales que se destaquen por mejor nivel de inglés en las pruebas de Estado SABER 11°.</v>
          </cell>
          <cell r="F210" t="str">
            <v>Incentivos Económicos  A Los Colegios Con Mejores Resultados Que Aporten Al Mejoramiento De La Calidad Educativa 05-02-0022</v>
          </cell>
          <cell r="G210" t="str">
            <v>DISEÑO E IMPLEMENTACIÓN DE PLANES DE MEJORAMIENTO - A.1.2.11</v>
          </cell>
          <cell r="H210" t="str">
            <v>Colegios</v>
          </cell>
          <cell r="I210">
            <v>5</v>
          </cell>
          <cell r="J210" t="str">
            <v>107204005</v>
          </cell>
          <cell r="K210">
            <v>95900000</v>
          </cell>
        </row>
        <row r="211">
          <cell r="A211">
            <v>1072</v>
          </cell>
          <cell r="B211" t="str">
            <v>1072 Evaluar para transformar y mejorar</v>
          </cell>
          <cell r="C211" t="str">
            <v xml:space="preserve">04 Estímulos y reconocimientos a la Calidad de la educación </v>
          </cell>
          <cell r="D211">
            <v>6</v>
          </cell>
          <cell r="E211" t="str">
            <v>04006 Entregar estímulos económicos a colegios oficiales que cada año se destaquen como los de más bajo índice de deserción.</v>
          </cell>
          <cell r="F211" t="str">
            <v>Incentivos Económicos  A Los Colegios Con Mejores Resultados Que Aporten Al Mejoramiento De La Calidad Educativa 05-02-0022</v>
          </cell>
          <cell r="G211" t="str">
            <v>DISEÑO E IMPLEMENTACIÓN DE PLANES DE MEJORAMIENTO - A.1.2.11</v>
          </cell>
          <cell r="H211" t="str">
            <v>Colegios</v>
          </cell>
          <cell r="I211">
            <v>5</v>
          </cell>
          <cell r="J211" t="str">
            <v>107204006</v>
          </cell>
          <cell r="K211">
            <v>95900000</v>
          </cell>
        </row>
        <row r="212">
          <cell r="A212">
            <v>1072</v>
          </cell>
          <cell r="B212" t="str">
            <v>1072 Evaluar para transformar y mejorar</v>
          </cell>
          <cell r="C212" t="str">
            <v xml:space="preserve">04 Estímulos y reconocimientos a la Calidad de la educación </v>
          </cell>
          <cell r="D212">
            <v>7</v>
          </cell>
          <cell r="E212" t="str">
            <v>04007 Reconocimiento a colegios en el marco de la Acreditación según Rs 1881/2015</v>
          </cell>
          <cell r="F212" t="str">
            <v>Incentivos Económicos  A Los Colegios Con Mejores Resultados Que Aporten Al Mejoramiento De La Calidad Educativa 05-02-0022</v>
          </cell>
          <cell r="G212" t="str">
            <v>DISEÑO E IMPLEMENTACIÓN DE PLANES DE MEJORAMIENTO - A.1.2.11</v>
          </cell>
          <cell r="H212" t="str">
            <v>Colegios</v>
          </cell>
          <cell r="I212">
            <v>5</v>
          </cell>
          <cell r="J212" t="str">
            <v>107204007</v>
          </cell>
          <cell r="K212">
            <v>95900000</v>
          </cell>
        </row>
        <row r="213">
          <cell r="A213">
            <v>1073</v>
          </cell>
          <cell r="B213" t="str">
            <v>1073 Desarrollo integral de la educación media en las instituciones educativas del Distrito</v>
          </cell>
          <cell r="C213" t="str">
            <v>01 Competencias básicas, técnicas, tecnológicas, socioemocionales y exploración</v>
          </cell>
          <cell r="D213">
            <v>1</v>
          </cell>
          <cell r="E213" t="str">
            <v>01001 Prestar apoyo profesional y/o tecnico para acompañar a las IED en las actividades de planeción y seguimiento para desarrollo y fortalecimiento de las competencias básicas, sociales y emocionales de los estudiantes de educación media de Bogotá</v>
          </cell>
          <cell r="F213" t="str">
            <v>Personal Contratado Para Apoyar Las Actividades Propias De Los Proyectos De Inversión De La Entidad 03-04-0001</v>
          </cell>
          <cell r="G213" t="str">
            <v>MODERNIZACIÓN DE LA SECRETARIA DE EDUCACIÓN - A.1.4.1</v>
          </cell>
          <cell r="H213" t="str">
            <v>Personas</v>
          </cell>
          <cell r="I213">
            <v>32</v>
          </cell>
          <cell r="J213" t="str">
            <v>107301001</v>
          </cell>
          <cell r="K213">
            <v>1931591000</v>
          </cell>
        </row>
        <row r="214">
          <cell r="A214">
            <v>1073</v>
          </cell>
          <cell r="B214" t="str">
            <v>1073 Desarrollo integral de la educación media en las instituciones educativas del Distrito</v>
          </cell>
          <cell r="C214" t="str">
            <v>01 Competencias básicas, técnicas, tecnológicas, socioemocionales y exploración</v>
          </cell>
          <cell r="D214">
            <v>4</v>
          </cell>
          <cell r="E214" t="str">
            <v>01004 Realizar acompañamiento, seguimiento e implementación para desarrollo y fortalecimiento de las competencias básicas, sociales y emocionales de los estudiantes de educación media de Bogotá</v>
          </cell>
          <cell r="F214" t="str">
            <v>Acompañar A Colegios En La Formulación Y Ejecución De Planes Institucionales 03-01-0204</v>
          </cell>
          <cell r="G214" t="str">
            <v>APLICACIÓN DE PROYECTOS EDUCATIVOS TRANSVERSALES - A.1.7.2</v>
          </cell>
          <cell r="H214" t="str">
            <v>Persona Jurídica</v>
          </cell>
          <cell r="I214">
            <v>15</v>
          </cell>
          <cell r="J214" t="str">
            <v>107301004</v>
          </cell>
          <cell r="K214">
            <v>15270921000</v>
          </cell>
        </row>
        <row r="215">
          <cell r="A215">
            <v>1073</v>
          </cell>
          <cell r="B215" t="str">
            <v>1073 Desarrollo integral de la educación media en las instituciones educativas del Distrito</v>
          </cell>
          <cell r="C215" t="str">
            <v>02 Orientación sociocupacional</v>
          </cell>
          <cell r="D215">
            <v>1</v>
          </cell>
          <cell r="E215" t="str">
            <v>02001 Prestar apoyo profesional y/o tecnico para acompañar a las IED en las actividades de planeación y seguimiento para el desarrollo y fortalecimiento de la orientación sociocupacional de los estudiantes de educación media de Bogotá</v>
          </cell>
          <cell r="F215" t="str">
            <v>Personal Contratado Para Apoyar Las Actividades Propias De Los Proyectos De Inversión De La Entidad 03-04-0001</v>
          </cell>
          <cell r="G215" t="str">
            <v>MODERNIZACIÓN DE LA SECRETARIA DE EDUCACIÓN - A.1.4.1</v>
          </cell>
          <cell r="H215" t="str">
            <v>Personas</v>
          </cell>
          <cell r="I215">
            <v>3</v>
          </cell>
          <cell r="J215" t="str">
            <v>107302001</v>
          </cell>
          <cell r="K215">
            <v>209300000</v>
          </cell>
        </row>
        <row r="216">
          <cell r="A216">
            <v>1073</v>
          </cell>
          <cell r="B216" t="str">
            <v>1073 Desarrollo integral de la educación media en las instituciones educativas del Distrito</v>
          </cell>
          <cell r="C216" t="str">
            <v>02 Orientación sociocupacional</v>
          </cell>
          <cell r="D216">
            <v>2</v>
          </cell>
          <cell r="E216" t="str">
            <v>02002 Realizar acompañamiento, seguimiento e implementación de los procesos de orientación sociocupacional  de los estudiantes de educación media de Bogotá</v>
          </cell>
          <cell r="F216" t="str">
            <v>Acompañar A Colegios En La Formulación Y Ejecución De Planes Institucionales 03-01-0204</v>
          </cell>
          <cell r="G216" t="str">
            <v>APLICACIÓN DE PROYECTOS EDUCATIVOS TRANSVERSALES - A.1.7.2</v>
          </cell>
          <cell r="H216" t="str">
            <v>Persona Jurídica</v>
          </cell>
          <cell r="I216">
            <v>1</v>
          </cell>
          <cell r="J216" t="str">
            <v>107302002</v>
          </cell>
          <cell r="K216">
            <v>1750188000</v>
          </cell>
        </row>
        <row r="217">
          <cell r="A217">
            <v>1074</v>
          </cell>
          <cell r="B217" t="str">
            <v>1074 Educación superior para una ciudad de conocimiento</v>
          </cell>
          <cell r="C217" t="str">
            <v>01 ACCESO A EDUCACIÓN SUPERIOR</v>
          </cell>
          <cell r="D217">
            <v>1</v>
          </cell>
          <cell r="E217" t="str">
            <v>01001 Fondo de Reparación para el Acceso, Permanencia y Graduación en Educación Superior para la Población Víctima del Conflicto Armado en Colombia.</v>
          </cell>
          <cell r="F217" t="str">
            <v>Atención a Víctimas 03-02-0032</v>
          </cell>
          <cell r="G217" t="str">
            <v>APLICACIÓN DE PROYECTOS EDUCATIVOS TRANSVERSALES - A.1.7.2</v>
          </cell>
          <cell r="H217" t="str">
            <v>Cupos</v>
          </cell>
          <cell r="I217">
            <v>29</v>
          </cell>
          <cell r="J217" t="str">
            <v>107401001</v>
          </cell>
          <cell r="K217">
            <v>2000000000</v>
          </cell>
        </row>
        <row r="218">
          <cell r="A218">
            <v>1074</v>
          </cell>
          <cell r="B218" t="str">
            <v>1074 Educación superior para una ciudad de conocimiento</v>
          </cell>
          <cell r="C218" t="str">
            <v>01 ACCESO A EDUCACIÓN SUPERIOR</v>
          </cell>
          <cell r="D218">
            <v>2</v>
          </cell>
          <cell r="E218" t="str">
            <v>01002 Generar alternativas de financiación ofertadas en el portafolio de la Secretaria de Educación, para el acceso y la permanencia en la educación superior de los jóvenes residentes en Bogotá</v>
          </cell>
          <cell r="F218" t="str">
            <v>Financiación A Los Estudiantes Para El Acceso A La Educación Superior 06-01-0004</v>
          </cell>
          <cell r="G218" t="str">
            <v>COMPETENCIAS LABORALES GENERALES Y FORMACIÓN PARA EL TRABAJO Y EL DESARROLLO HUMANO - A.1.7.1</v>
          </cell>
          <cell r="H218" t="str">
            <v>Cupos</v>
          </cell>
          <cell r="I218">
            <v>783</v>
          </cell>
          <cell r="J218" t="str">
            <v>107401002</v>
          </cell>
          <cell r="K218">
            <v>31819000000</v>
          </cell>
        </row>
        <row r="219">
          <cell r="A219">
            <v>1074</v>
          </cell>
          <cell r="B219" t="str">
            <v>1074 Educación superior para una ciudad de conocimiento</v>
          </cell>
          <cell r="C219" t="str">
            <v>02 FORTALECIMIENTO DE LA CALIDAD</v>
          </cell>
          <cell r="D219">
            <v>3</v>
          </cell>
          <cell r="E219" t="str">
            <v>02003 Fortalecimiento de condiciones de calidad para fomentar procesos de acreditacion de programas.</v>
          </cell>
          <cell r="F219" t="str">
            <v>Asistencia técnica y fomento al mejoramiento de la calidad en el marco del Subsistema Distrital de Educación Superior 05-02-0179</v>
          </cell>
          <cell r="G219" t="str">
            <v>APLICACIÓN DE PROYECTOS EDUCATIVOS TRANSVERSALES - A.1.7.2</v>
          </cell>
          <cell r="H219" t="str">
            <v>Proyectos</v>
          </cell>
          <cell r="I219">
            <v>1</v>
          </cell>
          <cell r="J219" t="str">
            <v>107402003</v>
          </cell>
          <cell r="K219">
            <v>250000000</v>
          </cell>
        </row>
        <row r="220">
          <cell r="A220">
            <v>1074</v>
          </cell>
          <cell r="B220" t="str">
            <v>1074 Educación superior para una ciudad de conocimiento</v>
          </cell>
          <cell r="C220" t="str">
            <v>02 FORTALECIMIENTO DE LA CALIDAD</v>
          </cell>
          <cell r="D220">
            <v>4</v>
          </cell>
          <cell r="E220" t="str">
            <v>02004 Aunar esfuerzos con los actores del subsistema Distrital de Educacion Superior y el Gobierno Nacional, para orientar o desarrollar proyectos de Ciencia, Tecnología e Innovación, integrando apuestas productivas y de conocimiento de la región.</v>
          </cell>
          <cell r="F220" t="str">
            <v>Asistencia técnica y fomento al mejoramiento de la calidad en el marco del Subsistema Distrital de Educación Superior 05-02-0179</v>
          </cell>
          <cell r="G220" t="str">
            <v>APLICACIÓN DE PROYECTOS EDUCATIVOS TRANSVERSALES - A.1.7.2</v>
          </cell>
          <cell r="H220" t="str">
            <v>Proyectos</v>
          </cell>
          <cell r="I220">
            <v>2</v>
          </cell>
          <cell r="J220" t="str">
            <v>107402004</v>
          </cell>
          <cell r="K220">
            <v>500000000</v>
          </cell>
        </row>
        <row r="221">
          <cell r="A221">
            <v>1074</v>
          </cell>
          <cell r="B221" t="str">
            <v>1074 Educación superior para una ciudad de conocimiento</v>
          </cell>
          <cell r="C221" t="str">
            <v>02 FORTALECIMIENTO DE LA CALIDAD</v>
          </cell>
          <cell r="D221">
            <v>5</v>
          </cell>
          <cell r="E221" t="str">
            <v>02005 Implementacion gradual de una estrategia de Fomento a la calidad y mejores prácticas en los programas e instituciones de Formación para el Trabajo y el Desarrollo Humano</v>
          </cell>
          <cell r="F221" t="str">
            <v>Fortalecimiento de la formación para el trabajo y el desarrollo humano 03-02-0034</v>
          </cell>
          <cell r="G221" t="str">
            <v>COMPETENCIAS LABORALES GENERALES Y FORMACIÓN PARA EL TRABAJO Y EL DESARROLLO HUMANO - A.1.7.1</v>
          </cell>
          <cell r="H221" t="str">
            <v>Piloto</v>
          </cell>
          <cell r="I221">
            <v>1</v>
          </cell>
          <cell r="J221" t="str">
            <v>107402005</v>
          </cell>
          <cell r="K221">
            <v>550000000</v>
          </cell>
        </row>
        <row r="222">
          <cell r="A222">
            <v>1074</v>
          </cell>
          <cell r="B222" t="str">
            <v>1074 Educación superior para una ciudad de conocimiento</v>
          </cell>
          <cell r="C222" t="str">
            <v>02 FORTALECIMIENTO DE LA CALIDAD</v>
          </cell>
          <cell r="D222">
            <v>6</v>
          </cell>
          <cell r="E222" t="str">
            <v>02006 Prestar apoyo profesional y/o técnico en la ejecución, verificación y acompañamiento de proyectos de calidad en educacion superior</v>
          </cell>
          <cell r="F222" t="str">
            <v>Personal Contratado Para Apoyar Las Actividades Propias De Los Proyectos De Inversión De La Entidad 03-04-0001</v>
          </cell>
          <cell r="G222" t="str">
            <v>MODERNIZACIÓN DE LA SECRETARIA DE EDUCACIÓN - A.1.4.1</v>
          </cell>
          <cell r="H222" t="str">
            <v>Personas</v>
          </cell>
          <cell r="I222">
            <v>20</v>
          </cell>
          <cell r="J222" t="str">
            <v>107402006</v>
          </cell>
          <cell r="K222">
            <v>1260000000</v>
          </cell>
        </row>
      </sheetData>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3"/>
      <sheetName val="Hoja1"/>
    </sheetNames>
    <sheetDataSet>
      <sheetData sheetId="0" refreshError="1"/>
      <sheetData sheetId="1"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1-01-IF-002"/>
      <sheetName val="Hoja3"/>
      <sheetName val="Hoja5"/>
      <sheetName val="Hoja1"/>
    </sheetNames>
    <sheetDataSet>
      <sheetData sheetId="0" refreshError="1"/>
      <sheetData sheetId="1">
        <row r="2">
          <cell r="A2" t="str">
            <v>CCE-01</v>
          </cell>
          <cell r="B2" t="str">
            <v>Solicitud de información a los Proveedores</v>
          </cell>
        </row>
        <row r="3">
          <cell r="A3" t="str">
            <v>CCE-02</v>
          </cell>
          <cell r="B3" t="str">
            <v>Licitación pública</v>
          </cell>
        </row>
        <row r="4">
          <cell r="A4" t="str">
            <v>CCE-17</v>
          </cell>
          <cell r="B4" t="str">
            <v>Licitación pública (Obra pública)</v>
          </cell>
        </row>
        <row r="5">
          <cell r="A5" t="str">
            <v>CCE-03</v>
          </cell>
          <cell r="B5" t="str">
            <v>Concurso de méritos con precalificación</v>
          </cell>
        </row>
        <row r="6">
          <cell r="A6" t="str">
            <v>CCE-04</v>
          </cell>
          <cell r="B6" t="str">
            <v>Concurso de méritos abierto</v>
          </cell>
        </row>
        <row r="7">
          <cell r="A7" t="str">
            <v>CCE-05</v>
          </cell>
          <cell r="B7" t="str">
            <v>Contratación directa (con ofertas)</v>
          </cell>
        </row>
        <row r="8">
          <cell r="A8" t="str">
            <v>CCE-06</v>
          </cell>
          <cell r="B8" t="str">
            <v>Selección abreviada menor cuantía</v>
          </cell>
        </row>
        <row r="9">
          <cell r="A9" t="str">
            <v>CCE-18-Seleccion_Abreviada_Menor_Cuantia_Sin_Manifestacion_Interes</v>
          </cell>
          <cell r="B9" t="str">
            <v>Selección Abreviada de Menor Cuantia sin Manifestacion de Interés</v>
          </cell>
        </row>
        <row r="10">
          <cell r="A10" t="str">
            <v>CCE-07</v>
          </cell>
          <cell r="B10" t="str">
            <v>Selección abreviada subasta inversa</v>
          </cell>
        </row>
        <row r="11">
          <cell r="A11" t="str">
            <v>CCE-10</v>
          </cell>
          <cell r="B11" t="str">
            <v>Mínima cuantía</v>
          </cell>
        </row>
        <row r="12">
          <cell r="A12" t="str">
            <v>CCE-11||01</v>
          </cell>
          <cell r="B12" t="str">
            <v>Contratación régimen especial - Selección de comisionista</v>
          </cell>
        </row>
        <row r="13">
          <cell r="A13" t="str">
            <v>CCE-11||02</v>
          </cell>
          <cell r="B13" t="str">
            <v>Contratación régimen especial - Enajenación de bienes para intermediarios idóneos</v>
          </cell>
        </row>
        <row r="14">
          <cell r="A14" t="str">
            <v>CCE-11||03</v>
          </cell>
          <cell r="B14" t="str">
            <v>Contratación régimen especial - Régimen especial</v>
          </cell>
        </row>
        <row r="15">
          <cell r="A15" t="str">
            <v>CCE-11||04</v>
          </cell>
          <cell r="B15" t="str">
            <v>Contratación régimen especial - Banco multilateral y organismos multilaterales</v>
          </cell>
        </row>
        <row r="16">
          <cell r="A16" t="str">
            <v>CCE-15||01</v>
          </cell>
          <cell r="B16" t="str">
            <v>Contratación régimen especial (con ofertas) - Selección de comisionista</v>
          </cell>
        </row>
        <row r="17">
          <cell r="A17" t="str">
            <v>CCE-15||02</v>
          </cell>
          <cell r="B17" t="str">
            <v>Contratación régimen especial (con ofertas) - Enajenación de bienes para intermediarios idóneos</v>
          </cell>
        </row>
        <row r="18">
          <cell r="A18" t="str">
            <v>CCE-15||03</v>
          </cell>
          <cell r="B18" t="str">
            <v>Contratación régimen especial (con ofertas) - Régimen especial</v>
          </cell>
        </row>
        <row r="19">
          <cell r="A19" t="str">
            <v>CCE-15||04</v>
          </cell>
          <cell r="B19" t="str">
            <v>Contratación régimen especial (con ofertas) - Banco multilateral y organismos multilaterales</v>
          </cell>
        </row>
        <row r="20">
          <cell r="A20" t="str">
            <v>CCE-16</v>
          </cell>
          <cell r="B20" t="str">
            <v>Contratación directa</v>
          </cell>
        </row>
        <row r="21">
          <cell r="A21" t="str">
            <v>CCE-99</v>
          </cell>
          <cell r="B21" t="str">
            <v>Selección abreviada - acuerdo marco</v>
          </cell>
        </row>
      </sheetData>
      <sheetData sheetId="2" refreshError="1"/>
      <sheetData sheetId="3">
        <row r="3">
          <cell r="A3">
            <v>898</v>
          </cell>
          <cell r="B3" t="str">
            <v>898 Administración del talento humano</v>
          </cell>
          <cell r="C3" t="str">
            <v xml:space="preserve">01 NÓMINA </v>
          </cell>
          <cell r="D3">
            <v>1</v>
          </cell>
          <cell r="E3" t="str">
            <v>01001 Pago de Aportes para Cesantías del personal directivo docente SSF</v>
          </cell>
          <cell r="F3" t="str">
            <v>Aportes Para Cesantías Del Personal Directivo Docente Sin Situación De Fondos 03-03-0021</v>
          </cell>
          <cell r="G3" t="str">
            <v>APORTES PARA CESANTÍAS - A.1.1.2.3.2</v>
          </cell>
          <cell r="H3" t="str">
            <v>Personas</v>
          </cell>
          <cell r="I3">
            <v>1955</v>
          </cell>
          <cell r="J3" t="str">
            <v>89801001</v>
          </cell>
          <cell r="K3">
            <v>8377292000</v>
          </cell>
        </row>
        <row r="4">
          <cell r="A4">
            <v>898</v>
          </cell>
          <cell r="B4" t="str">
            <v>898 Administración del talento humano</v>
          </cell>
          <cell r="C4" t="str">
            <v xml:space="preserve">01 NÓMINA </v>
          </cell>
          <cell r="D4">
            <v>2</v>
          </cell>
          <cell r="E4" t="str">
            <v>01002 Pago de Aportes para salud del personal directivo docente SSF</v>
          </cell>
          <cell r="F4" t="str">
            <v>Aportes Para Salud Del Personal Directivo Docente Sin Situación De Fondos 03-03-0018</v>
          </cell>
          <cell r="G4" t="str">
            <v>APORTES PARA SALUD - A.1.1.2.4.1.1</v>
          </cell>
          <cell r="H4" t="str">
            <v>Personas</v>
          </cell>
          <cell r="I4">
            <v>1955</v>
          </cell>
          <cell r="J4" t="str">
            <v>89801002</v>
          </cell>
          <cell r="K4">
            <v>7372027000</v>
          </cell>
        </row>
        <row r="5">
          <cell r="A5">
            <v>898</v>
          </cell>
          <cell r="B5" t="str">
            <v>898 Administración del talento humano</v>
          </cell>
          <cell r="C5" t="str">
            <v xml:space="preserve">01 NÓMINA </v>
          </cell>
          <cell r="D5">
            <v>3</v>
          </cell>
          <cell r="E5" t="str">
            <v>01003 Pagar sueldos de Pensionados Nacionalizados</v>
          </cell>
          <cell r="F5" t="str">
            <v>Pago Fondo De Pensionados De Bogotá 03-03-0069</v>
          </cell>
          <cell r="G5" t="str">
            <v>CANCELACIONES DE PRESTASIONES SOCIALES DEL MAGISTERIO (CPSM) - A.1.1.8</v>
          </cell>
          <cell r="H5" t="str">
            <v>Personas</v>
          </cell>
          <cell r="I5">
            <v>1800</v>
          </cell>
          <cell r="J5" t="str">
            <v>89801003</v>
          </cell>
          <cell r="K5">
            <v>48814968000</v>
          </cell>
        </row>
        <row r="6">
          <cell r="A6">
            <v>898</v>
          </cell>
          <cell r="B6" t="str">
            <v>898 Administración del talento humano</v>
          </cell>
          <cell r="C6" t="str">
            <v xml:space="preserve">01 NÓMINA </v>
          </cell>
          <cell r="D6">
            <v>4</v>
          </cell>
          <cell r="E6" t="str">
            <v>01004 Pago de Aportes para ARP del Personal Administrativo de Instituciones Educativas</v>
          </cell>
          <cell r="F6" t="str">
            <v>Aportes Para Arp Del Personal Administrativo De Instituciones Educativas 03-03-0033</v>
          </cell>
          <cell r="G6" t="str">
            <v>APORTES ARP - A.1.1.2.5.1.3</v>
          </cell>
          <cell r="H6" t="str">
            <v>Personas</v>
          </cell>
          <cell r="I6">
            <v>1590</v>
          </cell>
          <cell r="J6" t="str">
            <v>89801004</v>
          </cell>
          <cell r="K6">
            <v>293154000</v>
          </cell>
        </row>
        <row r="7">
          <cell r="A7">
            <v>898</v>
          </cell>
          <cell r="B7" t="str">
            <v>898 Administración del talento humano</v>
          </cell>
          <cell r="C7" t="str">
            <v xml:space="preserve">01 NÓMINA </v>
          </cell>
          <cell r="D7">
            <v>5</v>
          </cell>
          <cell r="E7" t="str">
            <v>01005 Pago de Aportes para Cesantías del Personal Administrativo de Instituciones Educativas</v>
          </cell>
          <cell r="F7" t="str">
            <v>Aportes Para Cesantías Del Personal Administrativo De Instituciones Educativas 03-03-0034</v>
          </cell>
          <cell r="G7" t="str">
            <v>APORTES PARA CESANTÍAS - A.1.1.2.5.1.4</v>
          </cell>
          <cell r="H7" t="str">
            <v>Personas</v>
          </cell>
          <cell r="I7">
            <v>1590</v>
          </cell>
          <cell r="J7" t="str">
            <v>89801005</v>
          </cell>
          <cell r="K7">
            <v>6351651000</v>
          </cell>
        </row>
        <row r="8">
          <cell r="A8">
            <v>898</v>
          </cell>
          <cell r="B8" t="str">
            <v>898 Administración del talento humano</v>
          </cell>
          <cell r="C8" t="str">
            <v xml:space="preserve">01 NÓMINA </v>
          </cell>
          <cell r="D8">
            <v>6</v>
          </cell>
          <cell r="E8" t="str">
            <v>01006 Pago de Aportes para Cesantías del personal docente Con Situación de Fondos</v>
          </cell>
          <cell r="F8" t="str">
            <v>Aportes Para Cesantías Del Personal Docente Con Situación De Fondos 03-03-0012</v>
          </cell>
          <cell r="G8" t="str">
            <v>APORTES PARA CESANTÍAS - A.1.1.2.2.1.4</v>
          </cell>
          <cell r="H8" t="str">
            <v>Personas</v>
          </cell>
          <cell r="I8">
            <v>5938</v>
          </cell>
          <cell r="J8" t="str">
            <v>89801006</v>
          </cell>
          <cell r="K8">
            <v>11398887000</v>
          </cell>
        </row>
        <row r="9">
          <cell r="A9">
            <v>898</v>
          </cell>
          <cell r="B9" t="str">
            <v>898 Administración del talento humano</v>
          </cell>
          <cell r="C9" t="str">
            <v xml:space="preserve">01 NÓMINA </v>
          </cell>
          <cell r="D9">
            <v>7</v>
          </cell>
          <cell r="E9" t="str">
            <v>01007 Pago de Aportes para Cesantías del personal docente SSF</v>
          </cell>
          <cell r="F9" t="str">
            <v>Aportes Para Cesantías Del Personal Docente Sin Situación De Fondos 03-03-0008</v>
          </cell>
          <cell r="G9" t="str">
            <v>APORTES PARA CESANTÍAS - A.1.1.2.1.2</v>
          </cell>
          <cell r="H9" t="str">
            <v>Personas</v>
          </cell>
          <cell r="I9">
            <v>27050</v>
          </cell>
          <cell r="J9" t="str">
            <v>89801007</v>
          </cell>
          <cell r="K9">
            <v>96338855000</v>
          </cell>
        </row>
        <row r="10">
          <cell r="A10">
            <v>898</v>
          </cell>
          <cell r="B10" t="str">
            <v>898 Administración del talento humano</v>
          </cell>
          <cell r="C10" t="str">
            <v xml:space="preserve">01 NÓMINA </v>
          </cell>
          <cell r="D10">
            <v>8</v>
          </cell>
          <cell r="E10" t="str">
            <v>01008 Pago de Aportes para el ESAP del Personal Administrativo de Instituciones Educativas</v>
          </cell>
          <cell r="F10" t="str">
            <v>Aportes Para La Esap Del Personal Administrativo De Instituciones Educativas 03-03-0037</v>
          </cell>
          <cell r="G10" t="str">
            <v>ESAP - A.1.1.2.5.2.3</v>
          </cell>
          <cell r="H10" t="str">
            <v>Personas</v>
          </cell>
          <cell r="I10">
            <v>1590</v>
          </cell>
          <cell r="J10" t="str">
            <v>89801008</v>
          </cell>
          <cell r="K10">
            <v>321621000</v>
          </cell>
        </row>
        <row r="11">
          <cell r="A11">
            <v>898</v>
          </cell>
          <cell r="B11" t="str">
            <v>898 Administración del talento humano</v>
          </cell>
          <cell r="C11" t="str">
            <v xml:space="preserve">01 NÓMINA </v>
          </cell>
          <cell r="D11">
            <v>9</v>
          </cell>
          <cell r="E11" t="str">
            <v>01009 Pago de Aportes para el ICBF del Personal Administrativo de Instituciones Educativas</v>
          </cell>
          <cell r="F11" t="str">
            <v>Aportes Para El Icbf Del Personal Administrativo De Instituciones Educativas 03-03-0036</v>
          </cell>
          <cell r="G11" t="str">
            <v>ICBF - A.1.1.2.5.2.2</v>
          </cell>
          <cell r="H11" t="str">
            <v>Personas</v>
          </cell>
          <cell r="I11">
            <v>1590</v>
          </cell>
          <cell r="J11" t="str">
            <v>89801009</v>
          </cell>
          <cell r="K11">
            <v>1929726000</v>
          </cell>
        </row>
        <row r="12">
          <cell r="A12">
            <v>898</v>
          </cell>
          <cell r="B12" t="str">
            <v>898 Administración del talento humano</v>
          </cell>
          <cell r="C12" t="str">
            <v xml:space="preserve">01 NÓMINA </v>
          </cell>
          <cell r="D12">
            <v>10</v>
          </cell>
          <cell r="E12" t="str">
            <v xml:space="preserve">01010 Pago de Aportes para el ICBF del Personal directivo docente </v>
          </cell>
          <cell r="F12" t="str">
            <v>Aportes Para El Icbf Del Personal Directivo Docente 03-03-0027</v>
          </cell>
          <cell r="G12" t="str">
            <v>ICBF - A.1.1.2.4.2.2</v>
          </cell>
          <cell r="H12" t="str">
            <v>Personas</v>
          </cell>
          <cell r="I12">
            <v>1955</v>
          </cell>
          <cell r="J12" t="str">
            <v>89801010</v>
          </cell>
          <cell r="K12">
            <v>3159785000</v>
          </cell>
        </row>
        <row r="13">
          <cell r="A13">
            <v>898</v>
          </cell>
          <cell r="B13" t="str">
            <v>898 Administración del talento humano</v>
          </cell>
          <cell r="C13" t="str">
            <v xml:space="preserve">01 NÓMINA </v>
          </cell>
          <cell r="D13">
            <v>11</v>
          </cell>
          <cell r="E13" t="str">
            <v>01011 Pago de Aportes para el ICBF personal docente</v>
          </cell>
          <cell r="F13" t="str">
            <v>Aportes Para El Icbf Personal Docente 03-03-0014</v>
          </cell>
          <cell r="G13" t="str">
            <v>ICBF - A.1.1.2.2.2.2</v>
          </cell>
          <cell r="H13" t="str">
            <v>Personas</v>
          </cell>
          <cell r="I13">
            <v>32988</v>
          </cell>
          <cell r="J13" t="str">
            <v>89801011</v>
          </cell>
          <cell r="K13">
            <v>40272258000</v>
          </cell>
        </row>
        <row r="14">
          <cell r="A14">
            <v>898</v>
          </cell>
          <cell r="B14" t="str">
            <v>898 Administración del talento humano</v>
          </cell>
          <cell r="C14" t="str">
            <v xml:space="preserve">01 NÓMINA </v>
          </cell>
          <cell r="D14">
            <v>12</v>
          </cell>
          <cell r="E14" t="str">
            <v>01012 Pago de Aportes para el SENA del Personal Administrativo de Instituciones Educativas</v>
          </cell>
          <cell r="F14" t="str">
            <v>Aportes Para El Sena Del Personal Administrativo De Instituciones Educativas 03-03-0035</v>
          </cell>
          <cell r="G14" t="str">
            <v>SENA - A.1.1.2.5.2.1</v>
          </cell>
          <cell r="H14" t="str">
            <v>Personas</v>
          </cell>
          <cell r="I14">
            <v>1590</v>
          </cell>
          <cell r="J14" t="str">
            <v>89801012</v>
          </cell>
          <cell r="K14">
            <v>321621000</v>
          </cell>
        </row>
        <row r="15">
          <cell r="A15">
            <v>898</v>
          </cell>
          <cell r="B15" t="str">
            <v>898 Administración del talento humano</v>
          </cell>
          <cell r="C15" t="str">
            <v xml:space="preserve">01 NÓMINA </v>
          </cell>
          <cell r="D15">
            <v>13</v>
          </cell>
          <cell r="E15" t="str">
            <v xml:space="preserve">01013 Pago de Aportes para el SENA del Personal directivo docente </v>
          </cell>
          <cell r="F15" t="str">
            <v>Aportes Para El Sena Del Personal Directivo Docente 03-03-0026</v>
          </cell>
          <cell r="G15" t="str">
            <v>SENA - A.1.1.2.4.2.1</v>
          </cell>
          <cell r="H15" t="str">
            <v>Personas</v>
          </cell>
          <cell r="I15">
            <v>1955</v>
          </cell>
          <cell r="J15" t="str">
            <v>89801013</v>
          </cell>
          <cell r="K15">
            <v>526631000</v>
          </cell>
        </row>
        <row r="16">
          <cell r="A16">
            <v>898</v>
          </cell>
          <cell r="B16" t="str">
            <v>898 Administración del talento humano</v>
          </cell>
          <cell r="C16" t="str">
            <v xml:space="preserve">01 NÓMINA </v>
          </cell>
          <cell r="D16">
            <v>14</v>
          </cell>
          <cell r="E16" t="str">
            <v>01014 Pago de Aportes para el SENA personal docente</v>
          </cell>
          <cell r="F16" t="str">
            <v>Aportes Para El Sena Personal Docente 03-03-0013</v>
          </cell>
          <cell r="G16" t="str">
            <v>SENA - A.1.1.2.2.2.1</v>
          </cell>
          <cell r="H16" t="str">
            <v>Personas</v>
          </cell>
          <cell r="I16">
            <v>32988</v>
          </cell>
          <cell r="J16" t="str">
            <v>89801014</v>
          </cell>
          <cell r="K16">
            <v>6712044000</v>
          </cell>
        </row>
        <row r="17">
          <cell r="A17">
            <v>898</v>
          </cell>
          <cell r="B17" t="str">
            <v>898 Administración del talento humano</v>
          </cell>
          <cell r="C17" t="str">
            <v xml:space="preserve">01 NÓMINA </v>
          </cell>
          <cell r="D17">
            <v>15</v>
          </cell>
          <cell r="E17" t="str">
            <v>01015 Pago de Aportes para Institutos Técnicos del Personal Administrativo de Instituciones Educativas</v>
          </cell>
          <cell r="F17" t="str">
            <v>Aportes Para Los Institutos Técnicos Del Personal Administrativo De Instituciones Educativas 03-03-0039</v>
          </cell>
          <cell r="G17" t="str">
            <v>INSTITUTOS TÉCNICOS - A.1.1.2.5.2.5</v>
          </cell>
          <cell r="H17" t="str">
            <v>Personas</v>
          </cell>
          <cell r="I17">
            <v>1590</v>
          </cell>
          <cell r="J17" t="str">
            <v>89801015</v>
          </cell>
          <cell r="K17">
            <v>643242000</v>
          </cell>
        </row>
        <row r="18">
          <cell r="A18">
            <v>898</v>
          </cell>
          <cell r="B18" t="str">
            <v>898 Administración del talento humano</v>
          </cell>
          <cell r="C18" t="str">
            <v xml:space="preserve">01 NÓMINA </v>
          </cell>
          <cell r="D18">
            <v>16</v>
          </cell>
          <cell r="E18" t="str">
            <v xml:space="preserve">01016 Pago de Aportes para Institutos Técnicos personal docente </v>
          </cell>
          <cell r="F18" t="str">
            <v>Aportes Para Institutos Técnicos Personal Docente 03-03-0017</v>
          </cell>
          <cell r="G18" t="str">
            <v>INSTITUTOS TÉCNICOS - A.1.1.2.2.2.5</v>
          </cell>
          <cell r="H18" t="str">
            <v>Personas</v>
          </cell>
          <cell r="I18">
            <v>32988</v>
          </cell>
          <cell r="J18" t="str">
            <v>89801016</v>
          </cell>
          <cell r="K18">
            <v>13424086000</v>
          </cell>
        </row>
        <row r="19">
          <cell r="A19">
            <v>898</v>
          </cell>
          <cell r="B19" t="str">
            <v>898 Administración del talento humano</v>
          </cell>
          <cell r="C19" t="str">
            <v xml:space="preserve">01 NÓMINA </v>
          </cell>
          <cell r="D19">
            <v>18</v>
          </cell>
          <cell r="E19" t="str">
            <v xml:space="preserve">01018 Pago de Aportes para la ESAP personal docente </v>
          </cell>
          <cell r="F19" t="str">
            <v>Aportes Para La Esap Personal Docente 03-03-0015</v>
          </cell>
          <cell r="G19" t="str">
            <v>ESAP - A.1.1.2.2.2.3</v>
          </cell>
          <cell r="H19" t="str">
            <v>Personas</v>
          </cell>
          <cell r="I19">
            <v>32988</v>
          </cell>
          <cell r="J19" t="str">
            <v>89801018</v>
          </cell>
          <cell r="K19">
            <v>6712044000</v>
          </cell>
        </row>
        <row r="20">
          <cell r="A20">
            <v>898</v>
          </cell>
          <cell r="B20" t="str">
            <v>898 Administración del talento humano</v>
          </cell>
          <cell r="C20" t="str">
            <v xml:space="preserve">01 NÓMINA </v>
          </cell>
          <cell r="D20">
            <v>19</v>
          </cell>
          <cell r="E20" t="str">
            <v>01019 Pago de Aportes para las Cajas de Compensación del Personal Administrativo de Instituciones Educativas</v>
          </cell>
          <cell r="F20" t="str">
            <v>Aportes Para Las Cajas De Compensación Familiar Del Personal Administrativo De Instituciones Educativas 03-03-0038</v>
          </cell>
          <cell r="G20" t="str">
            <v>CAJAS DE COMPENSACIÓN FAMILIAR - A.1.1.2.5.2.4</v>
          </cell>
          <cell r="H20" t="str">
            <v>Personas</v>
          </cell>
          <cell r="I20">
            <v>1590</v>
          </cell>
          <cell r="J20" t="str">
            <v>89801019</v>
          </cell>
          <cell r="K20">
            <v>2572969000</v>
          </cell>
        </row>
        <row r="21">
          <cell r="A21">
            <v>898</v>
          </cell>
          <cell r="B21" t="str">
            <v>898 Administración del talento humano</v>
          </cell>
          <cell r="C21" t="str">
            <v xml:space="preserve">01 NÓMINA </v>
          </cell>
          <cell r="D21">
            <v>20</v>
          </cell>
          <cell r="E21" t="str">
            <v xml:space="preserve">01020 Pago de Aportes para las Cajas de Compensación Personal directivo docente </v>
          </cell>
          <cell r="F21" t="str">
            <v>Aportes Para Las Cajas De Compensación Familiar Del Personal Directivo Docente 03-03-0029</v>
          </cell>
          <cell r="G21" t="str">
            <v>CAJAS DE COMPENSACIÓN FAMILIAR - A.1.1.2.4.2.4</v>
          </cell>
          <cell r="H21" t="str">
            <v>Personas</v>
          </cell>
          <cell r="I21">
            <v>1955</v>
          </cell>
          <cell r="J21" t="str">
            <v>89801020</v>
          </cell>
          <cell r="K21">
            <v>4213046000</v>
          </cell>
        </row>
        <row r="22">
          <cell r="A22">
            <v>898</v>
          </cell>
          <cell r="B22" t="str">
            <v>898 Administración del talento humano</v>
          </cell>
          <cell r="C22" t="str">
            <v xml:space="preserve">01 NÓMINA </v>
          </cell>
          <cell r="D22">
            <v>21</v>
          </cell>
          <cell r="E22" t="str">
            <v xml:space="preserve">01021 Pago de Aportes para las Cajas de Compensación personal docente </v>
          </cell>
          <cell r="F22" t="str">
            <v>Aportes Para Las Cajas De Compensación Familiar Personal Docente 03-03-0016</v>
          </cell>
          <cell r="G22" t="str">
            <v>CAJAS DE COMPENSACIÓN FAMILIAR - A.1.1.2.2.2.4</v>
          </cell>
          <cell r="H22" t="str">
            <v>Personas</v>
          </cell>
          <cell r="I22">
            <v>32988</v>
          </cell>
          <cell r="J22" t="str">
            <v>89801021</v>
          </cell>
          <cell r="K22">
            <v>53696344000</v>
          </cell>
        </row>
        <row r="23">
          <cell r="A23">
            <v>898</v>
          </cell>
          <cell r="B23" t="str">
            <v>898 Administración del talento humano</v>
          </cell>
          <cell r="C23" t="str">
            <v xml:space="preserve">01 NÓMINA </v>
          </cell>
          <cell r="D23">
            <v>22</v>
          </cell>
          <cell r="E23" t="str">
            <v xml:space="preserve">01022 Pago de Aportes para los Institutos Técnicos Personal directivo docente </v>
          </cell>
          <cell r="F23" t="str">
            <v>Aportes Para Los Institutos Técnicos Del Personal Directivo Docente 03-03-0030</v>
          </cell>
          <cell r="G23" t="str">
            <v>INSTITUTOS TÉCNICOS - A.1.1.2.4.2.5</v>
          </cell>
          <cell r="H23" t="str">
            <v>Personas</v>
          </cell>
          <cell r="I23">
            <v>1955</v>
          </cell>
          <cell r="J23" t="str">
            <v>89801022</v>
          </cell>
          <cell r="K23">
            <v>1053262000</v>
          </cell>
        </row>
        <row r="24">
          <cell r="A24">
            <v>898</v>
          </cell>
          <cell r="B24" t="str">
            <v>898 Administración del talento humano</v>
          </cell>
          <cell r="C24" t="str">
            <v xml:space="preserve">01 NÓMINA </v>
          </cell>
          <cell r="D24">
            <v>23</v>
          </cell>
          <cell r="E24" t="str">
            <v>01023 Pago de Aportes para pensión del Personal Administrativo de Instituciones Educativas</v>
          </cell>
          <cell r="F24" t="str">
            <v>Aportes Para Pensión Del Personal Administrativo De Instituciones Educativas 03-03-0032</v>
          </cell>
          <cell r="G24" t="str">
            <v>APORTES PARA PENSIÓN - A.1.1.2.5.1.2</v>
          </cell>
          <cell r="H24" t="str">
            <v>Personas</v>
          </cell>
          <cell r="I24">
            <v>1590</v>
          </cell>
          <cell r="J24" t="str">
            <v>89801023</v>
          </cell>
          <cell r="K24">
            <v>6739172000</v>
          </cell>
        </row>
        <row r="25">
          <cell r="A25">
            <v>898</v>
          </cell>
          <cell r="B25" t="str">
            <v>898 Administración del talento humano</v>
          </cell>
          <cell r="C25" t="str">
            <v xml:space="preserve">01 NÓMINA </v>
          </cell>
          <cell r="D25">
            <v>24</v>
          </cell>
          <cell r="E25" t="str">
            <v>01024 Pago de Aportes para Pensión del personal docente Con Situación de Fondos</v>
          </cell>
          <cell r="F25" t="str">
            <v>Aportes Para Pensión Del Personal Docente Con Situación De Fondos 03-03-0010</v>
          </cell>
          <cell r="G25" t="str">
            <v>APORTES PARA PENSIÓN - A.1.1.2.2.1.2</v>
          </cell>
          <cell r="H25" t="str">
            <v>Personas</v>
          </cell>
          <cell r="I25">
            <v>5938</v>
          </cell>
          <cell r="J25" t="str">
            <v>89801024</v>
          </cell>
          <cell r="K25">
            <v>14521931000</v>
          </cell>
        </row>
        <row r="26">
          <cell r="A26">
            <v>898</v>
          </cell>
          <cell r="B26" t="str">
            <v>898 Administración del talento humano</v>
          </cell>
          <cell r="C26" t="str">
            <v xml:space="preserve">01 NÓMINA </v>
          </cell>
          <cell r="D26">
            <v>25</v>
          </cell>
          <cell r="E26" t="str">
            <v>01025 Pago de Aportes para salud del Personal Administrativo de Instituciones Educativas</v>
          </cell>
          <cell r="F26" t="str">
            <v>Aportes Para Salud Del Personal Administrativo De Instituciones Educativas 03-03-0031</v>
          </cell>
          <cell r="G26" t="str">
            <v>APORTES PARA SALUD - A.1.1.2.5.1.1</v>
          </cell>
          <cell r="H26" t="str">
            <v>Personas</v>
          </cell>
          <cell r="I26">
            <v>1590</v>
          </cell>
          <cell r="J26" t="str">
            <v>89801025</v>
          </cell>
          <cell r="K26">
            <v>4773580000</v>
          </cell>
        </row>
        <row r="27">
          <cell r="A27">
            <v>898</v>
          </cell>
          <cell r="B27" t="str">
            <v>898 Administración del talento humano</v>
          </cell>
          <cell r="C27" t="str">
            <v xml:space="preserve">01 NÓMINA </v>
          </cell>
          <cell r="D27">
            <v>26</v>
          </cell>
          <cell r="E27" t="str">
            <v>01026 Pago de Aportes para Salud del personal docente Con Situación de Fondos</v>
          </cell>
          <cell r="F27" t="str">
            <v>Aportes Para Salud Del Personal Docente Con Situación De Fondos 03-03-0009</v>
          </cell>
          <cell r="G27" t="str">
            <v>APORTES PARA SALUD - A.1.1.2.2.1.1</v>
          </cell>
          <cell r="H27" t="str">
            <v>Personas</v>
          </cell>
          <cell r="I27">
            <v>5398</v>
          </cell>
          <cell r="J27" t="str">
            <v>89801026</v>
          </cell>
          <cell r="K27">
            <v>10286368000</v>
          </cell>
        </row>
        <row r="28">
          <cell r="A28">
            <v>898</v>
          </cell>
          <cell r="B28" t="str">
            <v>898 Administración del talento humano</v>
          </cell>
          <cell r="C28" t="str">
            <v xml:space="preserve">01 NÓMINA </v>
          </cell>
          <cell r="D28">
            <v>27</v>
          </cell>
          <cell r="E28" t="str">
            <v>01027 Pago de Aportes para salud del personal docente SSF</v>
          </cell>
          <cell r="F28" t="str">
            <v>Aportes Para Salud Del Personal Docente Sin Situación De Fondos 03-03-0005</v>
          </cell>
          <cell r="G28" t="str">
            <v>APORTES DE PREVISION SOCIAL - A.1.1.2.1.1.10</v>
          </cell>
          <cell r="H28" t="str">
            <v>Personas</v>
          </cell>
          <cell r="I28">
            <v>27050</v>
          </cell>
          <cell r="J28" t="str">
            <v>89801027</v>
          </cell>
          <cell r="K28">
            <v>84778312000</v>
          </cell>
        </row>
        <row r="29">
          <cell r="A29">
            <v>898</v>
          </cell>
          <cell r="B29" t="str">
            <v>898 Administración del talento humano</v>
          </cell>
          <cell r="C29" t="str">
            <v xml:space="preserve">01 NÓMINA </v>
          </cell>
          <cell r="D29">
            <v>28</v>
          </cell>
          <cell r="E29" t="str">
            <v>01028 Pago de Ascensos en escalafón del Personal docente y directivo docente</v>
          </cell>
          <cell r="F29" t="str">
            <v>Ascensos En Escalafón Del Personal Docente O Directivo Docente 03-03-0004</v>
          </cell>
          <cell r="G29" t="str">
            <v>PERSONAL DOCENTE - CON SITUACIÓN DE FONDOS (CSF) - A.1.1.1.1.1</v>
          </cell>
          <cell r="H29" t="str">
            <v>Personas</v>
          </cell>
          <cell r="I29">
            <v>34943</v>
          </cell>
          <cell r="J29" t="str">
            <v>89801028</v>
          </cell>
          <cell r="K29">
            <v>8000000000</v>
          </cell>
        </row>
        <row r="30">
          <cell r="A30">
            <v>898</v>
          </cell>
          <cell r="B30" t="str">
            <v>898 Administración del talento humano</v>
          </cell>
          <cell r="C30" t="str">
            <v xml:space="preserve">01 NÓMINA </v>
          </cell>
          <cell r="D30">
            <v>29</v>
          </cell>
          <cell r="E30" t="str">
            <v>01029 Pago de Personal Administrativo de Instituciones Educativas</v>
          </cell>
          <cell r="F30" t="str">
            <v>Personal Administrativo de Instituciones Educativas con situación de fondos 03-03-0098</v>
          </cell>
          <cell r="G30" t="str">
            <v>PERSONAL ADMINISTRATIVO DE INSTITUCIONES EDUCATIVAS A.1.1.1.3</v>
          </cell>
          <cell r="H30" t="str">
            <v>Personas</v>
          </cell>
          <cell r="I30">
            <v>1590</v>
          </cell>
          <cell r="J30" t="str">
            <v>89801029</v>
          </cell>
          <cell r="K30">
            <v>73240497000</v>
          </cell>
        </row>
        <row r="31">
          <cell r="A31">
            <v>898</v>
          </cell>
          <cell r="B31" t="str">
            <v>898 Administración del talento humano</v>
          </cell>
          <cell r="C31" t="str">
            <v xml:space="preserve">01 NÓMINA </v>
          </cell>
          <cell r="D31">
            <v>30</v>
          </cell>
          <cell r="E31" t="str">
            <v>01030 Pago de Personal Directivo Docente</v>
          </cell>
          <cell r="F31" t="str">
            <v>Personal Directivo Docente Con Situación De Fondos 03-03-0094</v>
          </cell>
          <cell r="G31" t="str">
            <v>PERSONAL DIRECTIVO DOCENTE - CON SITUACIÓN DE FONDOS (CSF) - A.1.1.1.2.1</v>
          </cell>
          <cell r="H31" t="str">
            <v>Personas</v>
          </cell>
          <cell r="I31">
            <v>1955</v>
          </cell>
          <cell r="J31" t="str">
            <v>89801030</v>
          </cell>
          <cell r="K31">
            <v>106430730000</v>
          </cell>
        </row>
        <row r="32">
          <cell r="A32">
            <v>898</v>
          </cell>
          <cell r="B32" t="str">
            <v>898 Administración del talento humano</v>
          </cell>
          <cell r="C32" t="str">
            <v xml:space="preserve">01 NÓMINA </v>
          </cell>
          <cell r="D32">
            <v>31</v>
          </cell>
          <cell r="E32" t="str">
            <v>01031 Pago de Personal Docente</v>
          </cell>
          <cell r="F32" t="str">
            <v>Personal Docente Vinculado A La Planta De Personal Con Situación De Fondos 03-03-0096</v>
          </cell>
          <cell r="G32" t="str">
            <v>PERSONAL DOCENTE - CON SITUACIÓN DE FONDOS (CSF) - A.1.1.1.1.1</v>
          </cell>
          <cell r="H32" t="str">
            <v>Personas</v>
          </cell>
          <cell r="I32">
            <v>32988</v>
          </cell>
          <cell r="J32" t="str">
            <v>89801031</v>
          </cell>
          <cell r="K32">
            <v>1381465361000</v>
          </cell>
        </row>
        <row r="33">
          <cell r="A33">
            <v>898</v>
          </cell>
          <cell r="B33" t="str">
            <v>898 Administración del talento humano</v>
          </cell>
          <cell r="C33" t="str">
            <v xml:space="preserve">01 NÓMINA </v>
          </cell>
          <cell r="D33">
            <v>32</v>
          </cell>
          <cell r="E33" t="str">
            <v>01032 Pago de Personal Docente SSF</v>
          </cell>
          <cell r="F33" t="str">
            <v>Personal Docente Vinculado A La Planta De Personal Sin Situación De Fondos 03-03-0095</v>
          </cell>
          <cell r="G33" t="str">
            <v>PERSONAL DOCENTE - SIN SITUACIÓN DE FONDOS (SSF) - A.1.1.1.1.2</v>
          </cell>
          <cell r="H33" t="str">
            <v>Personas</v>
          </cell>
          <cell r="I33">
            <v>27050</v>
          </cell>
          <cell r="J33" t="str">
            <v>89801032</v>
          </cell>
          <cell r="K33">
            <v>81604696000</v>
          </cell>
        </row>
        <row r="34">
          <cell r="A34">
            <v>898</v>
          </cell>
          <cell r="B34" t="str">
            <v>898 Administración del talento humano</v>
          </cell>
          <cell r="C34" t="str">
            <v xml:space="preserve">01 NÓMINA </v>
          </cell>
          <cell r="D34">
            <v>33</v>
          </cell>
          <cell r="E34" t="str">
            <v>01033 Pago de Personal Directivo  Docente SSF</v>
          </cell>
          <cell r="F34" t="str">
            <v>Personal Directivo Docente Sin Situación De Fondos 03-03-0093</v>
          </cell>
          <cell r="G34" t="str">
            <v>PERSONAL DIRECTIVO DOCENTE - SIN SITUACIÓN DE FONDOS (SSF) - A.1.1.1.2.2</v>
          </cell>
          <cell r="H34" t="str">
            <v>Personas</v>
          </cell>
          <cell r="I34">
            <v>1955</v>
          </cell>
          <cell r="J34" t="str">
            <v>89801033</v>
          </cell>
          <cell r="K34">
            <v>7976280000</v>
          </cell>
        </row>
        <row r="35">
          <cell r="A35">
            <v>898</v>
          </cell>
          <cell r="B35" t="str">
            <v>898 Administración del talento humano</v>
          </cell>
          <cell r="C35" t="str">
            <v xml:space="preserve">01 NÓMINA </v>
          </cell>
          <cell r="D35">
            <v>34</v>
          </cell>
          <cell r="E35" t="str">
            <v>01034 Pago de incentivo al mejoramiento de la Calidad MEN, "Decreto 914 de 2016"</v>
          </cell>
          <cell r="F35" t="str">
            <v>Incentivos Al Personal Docente 03-02-0023</v>
          </cell>
          <cell r="G35" t="str">
            <v>DISEÑO E IMPLEMENTACIÓN DE PLANES DE MEJORAMIENTO - A.1.2.11</v>
          </cell>
          <cell r="H35" t="str">
            <v>Personas</v>
          </cell>
          <cell r="I35">
            <v>1470</v>
          </cell>
          <cell r="J35" t="str">
            <v>89801034</v>
          </cell>
          <cell r="K35">
            <v>3562000000</v>
          </cell>
        </row>
        <row r="36">
          <cell r="A36">
            <v>898</v>
          </cell>
          <cell r="B36" t="str">
            <v>898 Administración del talento humano</v>
          </cell>
          <cell r="C36" t="str">
            <v xml:space="preserve">01 NÓMINA </v>
          </cell>
          <cell r="D36">
            <v>35</v>
          </cell>
          <cell r="E36" t="str">
            <v>01035 Pago de Aportes para la ESAP del Personal directivo docente</v>
          </cell>
          <cell r="F36" t="str">
            <v>Aportes Para La Esap Del Personal Directivo Docente 03-03-0028</v>
          </cell>
          <cell r="G36" t="str">
            <v>ESAP - A.1.1.2.4.2.3</v>
          </cell>
          <cell r="H36" t="str">
            <v>Personas</v>
          </cell>
          <cell r="I36">
            <v>1955</v>
          </cell>
          <cell r="J36" t="str">
            <v>89801035</v>
          </cell>
          <cell r="K36">
            <v>526631000</v>
          </cell>
        </row>
        <row r="37">
          <cell r="A37">
            <v>898</v>
          </cell>
          <cell r="B37" t="str">
            <v>898 Administración del talento humano</v>
          </cell>
          <cell r="C37" t="str">
            <v>02 PERSONAL DE APOYO A LA GESTION DE LA SED</v>
          </cell>
          <cell r="D37">
            <v>36</v>
          </cell>
          <cell r="E37" t="str">
            <v>02036 Asignar apoyo (profesional, técnico, asistencial),  para el desarrollo de actividades organizacionales requeridos para el normal funcionamiento de la SED y de esta manera garantizar la prestación del servicio educativo.</v>
          </cell>
          <cell r="F37" t="str">
            <v>Personal Contratado Para Apoyar Las Actividades Propias De Los Proyectos De Inversión De La Entidad 03-04-0001</v>
          </cell>
          <cell r="G37" t="str">
            <v>MODERNIZACIÓN DE LA SECRETARIA DE EDUCACIÓN - A.1.4.1</v>
          </cell>
          <cell r="H37" t="str">
            <v>personal</v>
          </cell>
          <cell r="I37">
            <v>407</v>
          </cell>
          <cell r="J37" t="str">
            <v>89802036</v>
          </cell>
          <cell r="K37">
            <v>21498135764</v>
          </cell>
        </row>
        <row r="38">
          <cell r="A38">
            <v>898</v>
          </cell>
          <cell r="B38" t="str">
            <v>898 Administración del talento humano</v>
          </cell>
          <cell r="C38" t="str">
            <v>02 PERSONAL DE APOYO A LA GESTION DE LA SED</v>
          </cell>
          <cell r="D38">
            <v>37</v>
          </cell>
          <cell r="E38" t="str">
            <v>02037 Suministrar  personal de apoyo administrativo y de atención a bibliotecas de los Colegios del Distrito Capital.</v>
          </cell>
          <cell r="F38" t="str">
            <v>Personal Contratado Para Apoyar Las Actividades Propias De Los Proyectos De Inversión De La Entidad 03-04-0001</v>
          </cell>
          <cell r="G38" t="str">
            <v>MODERNIZACIÓN DE LA SECRETARIA DE EDUCACIÓN - A.1.4.1</v>
          </cell>
          <cell r="H38" t="str">
            <v>personal</v>
          </cell>
          <cell r="I38">
            <v>128</v>
          </cell>
          <cell r="J38" t="str">
            <v>89802037</v>
          </cell>
          <cell r="K38">
            <v>3201864236</v>
          </cell>
        </row>
        <row r="39">
          <cell r="A39">
            <v>898</v>
          </cell>
          <cell r="B39" t="str">
            <v>898 Administración del talento humano</v>
          </cell>
          <cell r="C39" t="str">
            <v>02 PERSONAL DE APOYO A LA GESTION DE LA SED</v>
          </cell>
          <cell r="D39">
            <v>48</v>
          </cell>
          <cell r="E39" t="str">
            <v>02048 Brindar los apoyos comunicativos a los estudiantes con discapacidad durante su permanencia en el ambito escolar</v>
          </cell>
          <cell r="F39" t="str">
            <v>Personal Contratado Para Apoyar Las Actividades Propias De Los Proyectos De Inversión De La Entidad 03-04-0001</v>
          </cell>
          <cell r="G39" t="str">
            <v>MODERNIZACIÓN DE LA SECRETARIA DE EDUCACIÓN - A.1.4.1</v>
          </cell>
          <cell r="H39" t="str">
            <v>personas</v>
          </cell>
          <cell r="I39">
            <v>93</v>
          </cell>
          <cell r="J39" t="str">
            <v>89802048</v>
          </cell>
          <cell r="K39">
            <v>2253000000</v>
          </cell>
        </row>
        <row r="40">
          <cell r="A40">
            <v>898</v>
          </cell>
          <cell r="B40" t="str">
            <v>898 Administración del talento humano</v>
          </cell>
          <cell r="C40" t="str">
            <v>03 BE BIENESTAR, CAPACITACION, SALUD OCUPACIONAL Y  DOTACION</v>
          </cell>
          <cell r="D40">
            <v>38</v>
          </cell>
          <cell r="E40" t="str">
            <v>03038 Adquirir  la dotación de vestido  y calzado de labor para los funcionarios que conforme a la Ley tienen este derecho.</v>
          </cell>
          <cell r="F40" t="str">
            <v>Actividades De Bienestar Del Personal Docente Y Administrativo 03-04-0292</v>
          </cell>
          <cell r="G40" t="str">
            <v>APLICACIÓN DE PROYECTOS EDUCATIVOS TRANSVERSALES - A.1.7.2</v>
          </cell>
          <cell r="H40" t="str">
            <v>Funcionarios</v>
          </cell>
          <cell r="I40">
            <v>846</v>
          </cell>
          <cell r="J40" t="str">
            <v>89803038</v>
          </cell>
          <cell r="K40">
            <v>1120403000</v>
          </cell>
        </row>
        <row r="41">
          <cell r="A41">
            <v>898</v>
          </cell>
          <cell r="B41" t="str">
            <v>898 Administración del talento humano</v>
          </cell>
          <cell r="C41" t="str">
            <v>03 BE BIENESTAR, CAPACITACION, SALUD OCUPACIONAL Y  DOTACION</v>
          </cell>
          <cell r="D41">
            <v>39</v>
          </cell>
          <cell r="E41" t="str">
            <v>03039 Realizar actividades culturales, recreativas, deportivas, lúdicas, reconocimientos y demás que demanden los funcionarios administrativos y docentes</v>
          </cell>
          <cell r="F41" t="str">
            <v>Actividades De Bienestar Del Personal Docente Y Administrativo 03-04-0292</v>
          </cell>
          <cell r="G41" t="str">
            <v>APLICACIÓN DE PROYECTOS EDUCATIVOS TRANSVERSALES - A.1.7.2</v>
          </cell>
          <cell r="H41" t="str">
            <v>Funcionarios</v>
          </cell>
          <cell r="I41">
            <v>36533</v>
          </cell>
          <cell r="J41" t="str">
            <v>89803039</v>
          </cell>
          <cell r="K41">
            <v>6629597000</v>
          </cell>
        </row>
        <row r="42">
          <cell r="A42">
            <v>898</v>
          </cell>
          <cell r="B42" t="str">
            <v>898 Administración del talento humano</v>
          </cell>
          <cell r="C42" t="str">
            <v>03 BE BIENESTAR, CAPACITACION, SALUD OCUPACIONAL Y  DOTACION</v>
          </cell>
          <cell r="D42">
            <v>40</v>
          </cell>
          <cell r="E42" t="str">
            <v>03040 Garantizar el servicio de transporte a Docentes y Directivos Docentes en zonas que presentan dificil acceso y/o inseguridad</v>
          </cell>
          <cell r="F42" t="str">
            <v>Incentivos Al Personal Docente 03-02-0023</v>
          </cell>
          <cell r="G42" t="str">
            <v>DISEÑO E IMPLEMENTACIÓN DE PLANES DE MEJORAMIENTO - A.1.2.11</v>
          </cell>
          <cell r="H42" t="str">
            <v>Funcionarios</v>
          </cell>
          <cell r="I42">
            <v>1300</v>
          </cell>
          <cell r="J42" t="str">
            <v>89803040</v>
          </cell>
          <cell r="K42">
            <v>2950000000</v>
          </cell>
        </row>
        <row r="43">
          <cell r="A43">
            <v>898</v>
          </cell>
          <cell r="B43" t="str">
            <v>898 Administración del talento humano</v>
          </cell>
          <cell r="C43" t="str">
            <v>03 BE BIENESTAR, CAPACITACION, SALUD OCUPACIONAL Y  DOTACION</v>
          </cell>
          <cell r="D43">
            <v>41</v>
          </cell>
          <cell r="E43" t="str">
            <v>03041 Implementar acciones de prevención y mitigación de los riesgos ocupacionales identificados en el diagnostico de condiciones de trabajo y diagnostico de condiciones de salud desde los subprogramas de medicina preventiva, medicina del trabajo higiene y seguridad industria</v>
          </cell>
          <cell r="F43" t="str">
            <v>Gastos Para Los Programas De Salud Ocupacional De Docentes Y Administartivos Del Nivel Institucional 02-06-0018</v>
          </cell>
          <cell r="G43" t="str">
            <v>APLICACIÓN DE PROYECTOS EDUCATIVOS TRANSVERSALES - A.1.7.2</v>
          </cell>
          <cell r="H43" t="str">
            <v>Funcionarios</v>
          </cell>
          <cell r="I43">
            <v>993</v>
          </cell>
          <cell r="J43" t="str">
            <v>89803041</v>
          </cell>
          <cell r="K43">
            <v>1200000000</v>
          </cell>
        </row>
        <row r="44">
          <cell r="A44">
            <v>898</v>
          </cell>
          <cell r="B44" t="str">
            <v>898 Administración del talento humano</v>
          </cell>
          <cell r="C44" t="str">
            <v>03 BE BIENESTAR, CAPACITACION, SALUD OCUPACIONAL Y  DOTACION</v>
          </cell>
          <cell r="D44">
            <v>42</v>
          </cell>
          <cell r="E44" t="str">
            <v>03042 Garantizar el desarrollo del Plan Anual de Capacitación</v>
          </cell>
          <cell r="F44" t="str">
            <v>Actividades De Capacitación Institucional A Los Funcionarios De Las Entidades 05-01-0004</v>
          </cell>
          <cell r="G44" t="str">
            <v>APLICACIÓN DE PROYECTOS EDUCATIVOS TRANSVERSALES - A.1.7.2</v>
          </cell>
          <cell r="H44" t="str">
            <v>Funcionarios</v>
          </cell>
          <cell r="I44">
            <v>100</v>
          </cell>
          <cell r="J44" t="str">
            <v>89803042</v>
          </cell>
          <cell r="K44">
            <v>1100000000</v>
          </cell>
        </row>
        <row r="45">
          <cell r="A45">
            <v>898</v>
          </cell>
          <cell r="B45" t="str">
            <v>898 Administración del talento humano</v>
          </cell>
          <cell r="C45" t="str">
            <v xml:space="preserve">04 REQUERIMIENTOS DE PAGO </v>
          </cell>
          <cell r="D45">
            <v>43</v>
          </cell>
          <cell r="E45" t="str">
            <v>04043 Pagar las sentencia proferidas por las instancias judiciales derivadas del pago de la nómina</v>
          </cell>
          <cell r="F45" t="str">
            <v>Sentencias Personal Docente Y Administrativo 03-03-0082</v>
          </cell>
          <cell r="G45" t="str">
            <v>PERSONAL DOCENTE - CON SITUACIÓN DE FONDOS (CSF) - A.1.1.1.1.1</v>
          </cell>
          <cell r="H45" t="str">
            <v>Porcentaje</v>
          </cell>
          <cell r="I45">
            <v>100</v>
          </cell>
          <cell r="J45" t="str">
            <v>89804043</v>
          </cell>
          <cell r="K45">
            <v>370000000</v>
          </cell>
        </row>
        <row r="46">
          <cell r="A46">
            <v>1005</v>
          </cell>
          <cell r="B46" t="str">
            <v>1005 Fortalecimiento curricular para el desarrollo de aprendizajes a lo largo de la vida</v>
          </cell>
          <cell r="C46" t="str">
            <v>01 CURRÍCULO</v>
          </cell>
          <cell r="D46">
            <v>3</v>
          </cell>
          <cell r="E46" t="str">
            <v>01003 Contar con profesionales y técnicos para la adecuada ejecución administrativa del proyecto</v>
          </cell>
          <cell r="F46" t="str">
            <v>Personal Contratado Para Apoyar Las Actividades Propias De Los Proyectos De Inversión De La Entidad 03-04-0001</v>
          </cell>
          <cell r="G46" t="str">
            <v>MODERNIZACIÓN DE LA SECRETARIA DE EDUCACIÓN - A.1.4.1</v>
          </cell>
          <cell r="H46" t="str">
            <v>Personas</v>
          </cell>
          <cell r="I46">
            <v>53</v>
          </cell>
          <cell r="J46" t="str">
            <v>100501003</v>
          </cell>
          <cell r="K46">
            <v>2760852000</v>
          </cell>
        </row>
        <row r="47">
          <cell r="A47">
            <v>1005</v>
          </cell>
          <cell r="B47" t="str">
            <v>1005 Fortalecimiento curricular para el desarrollo de aprendizajes a lo largo de la vida</v>
          </cell>
          <cell r="C47" t="str">
            <v>01 CURRÍCULO</v>
          </cell>
          <cell r="D47">
            <v>5</v>
          </cell>
          <cell r="E47" t="str">
            <v xml:space="preserve">01005 Apoyar y acompañar con entidades,  profesionales y técnicos la implementación de estrategias pedagógicas y administrativas en las instituciones educativas que propendan por el fortalecimiento curricular </v>
          </cell>
          <cell r="F47" t="str">
            <v>Acompañar A Colegios En La Formulación Y Ejecución De Planes Institucionales 03-01-0204</v>
          </cell>
          <cell r="G47" t="str">
            <v>APLICACIÓN DE PROYECTOS EDUCATIVOS TRANSVERSALES - A.1.7.2</v>
          </cell>
          <cell r="H47" t="str">
            <v>Colegios</v>
          </cell>
          <cell r="I47">
            <v>301</v>
          </cell>
          <cell r="J47" t="str">
            <v>100501005</v>
          </cell>
          <cell r="K47">
            <v>2244148000</v>
          </cell>
        </row>
        <row r="48">
          <cell r="A48">
            <v>1040</v>
          </cell>
          <cell r="B48" t="str">
            <v>1040 Bogotá reconoce a sus maestros, maestras y directivos docentes líderes de la transformación educativa</v>
          </cell>
          <cell r="C48" t="str">
            <v>01 FORMACIÓN INICIAL</v>
          </cell>
          <cell r="D48">
            <v>16</v>
          </cell>
          <cell r="E48" t="str">
            <v>01016 Acompañamiento a lo maestros, maestras y Directivos Docentes recien vinculados en la Planta de personal Docente de la SED</v>
          </cell>
          <cell r="F48" t="str">
            <v>Capacitación Y Formación Del Personal Docente 03-01-0314</v>
          </cell>
          <cell r="G48" t="str">
            <v>CAPACITACIÓN A DOCENTES Y DIRECTIVOS DOCENTES - A.1.2.8</v>
          </cell>
          <cell r="H48" t="str">
            <v>Docentes y directivos docentes</v>
          </cell>
          <cell r="I48">
            <v>114</v>
          </cell>
          <cell r="J48" t="str">
            <v>104001016</v>
          </cell>
          <cell r="K48">
            <v>45576000</v>
          </cell>
        </row>
        <row r="49">
          <cell r="A49">
            <v>1040</v>
          </cell>
          <cell r="B49" t="str">
            <v>1040 Bogotá reconoce a sus maestros, maestras y directivos docentes líderes de la transformación educativa</v>
          </cell>
          <cell r="C49" t="str">
            <v>01 FORMACIÓN INICIAL</v>
          </cell>
          <cell r="D49">
            <v>17</v>
          </cell>
          <cell r="E49" t="str">
            <v>01017 Apoyar la participación de Docentes y Directivos Docentes normalistas y profesionales no licenciados en programas de formación de lincenciatura y actualización pedagógica</v>
          </cell>
          <cell r="F49" t="str">
            <v>Capacitación Y Formación Del Personal Docente 03-01-0314</v>
          </cell>
          <cell r="G49" t="str">
            <v>CAPACITACIÓN A DOCENTES Y DIRECTIVOS DOCENTES - A.1.2.8</v>
          </cell>
          <cell r="H49" t="str">
            <v>Docentes y directivos docentes</v>
          </cell>
          <cell r="I49">
            <v>67</v>
          </cell>
          <cell r="J49" t="str">
            <v>104001017</v>
          </cell>
          <cell r="K49">
            <v>926160000</v>
          </cell>
        </row>
        <row r="50">
          <cell r="A50">
            <v>1040</v>
          </cell>
          <cell r="B50" t="str">
            <v>1040 Bogotá reconoce a sus maestros, maestras y directivos docentes líderes de la transformación educativa</v>
          </cell>
          <cell r="C50" t="str">
            <v>01 FORMACIÓN INICIAL</v>
          </cell>
          <cell r="D50">
            <v>18</v>
          </cell>
          <cell r="E50" t="str">
            <v>01018 Prestar apoyo profesional y/o técnico para el seguimiento pedagógico, administrativo y financiero  de las actividades del componente</v>
          </cell>
          <cell r="F50" t="str">
            <v>Personal Contratado Para Apoyar Las Actividades Propias De Los Proyectos De Inversión De La Entidad 03-04-0001</v>
          </cell>
          <cell r="G50" t="str">
            <v>MODERNIZACIÓN DE LA SECRETARIA DE EDUCACIÓN - A.1.4.1</v>
          </cell>
          <cell r="H50" t="str">
            <v>Personas</v>
          </cell>
          <cell r="I50">
            <v>1</v>
          </cell>
          <cell r="J50" t="str">
            <v>104001018</v>
          </cell>
          <cell r="K50">
            <v>42000000</v>
          </cell>
        </row>
        <row r="51">
          <cell r="A51">
            <v>1040</v>
          </cell>
          <cell r="B51" t="str">
            <v>1040 Bogotá reconoce a sus maestros, maestras y directivos docentes líderes de la transformación educativa</v>
          </cell>
          <cell r="C51" t="str">
            <v>02 FORMACIÓN PERMANENTE</v>
          </cell>
          <cell r="D51">
            <v>1</v>
          </cell>
          <cell r="E51" t="str">
            <v>02001 Apoyar la participación de Docentes y Directivos Docentes en programas de formación permanente y/o  acompañamiento in - situ  en diferentes temáticas de profundización disciplinar y pedagógica</v>
          </cell>
          <cell r="F51" t="str">
            <v>Capacitación Y Formación Del Personal Docente 03-01-0314</v>
          </cell>
          <cell r="G51" t="str">
            <v>CAPACITACIÓN A DOCENTES Y DIRECTIVOS DOCENTES - A.1.2.8</v>
          </cell>
          <cell r="H51" t="str">
            <v>Docentes y directivos docentes</v>
          </cell>
          <cell r="I51">
            <v>217</v>
          </cell>
          <cell r="J51" t="str">
            <v>104002001</v>
          </cell>
          <cell r="K51">
            <v>309938000</v>
          </cell>
        </row>
        <row r="52">
          <cell r="A52">
            <v>1040</v>
          </cell>
          <cell r="B52" t="str">
            <v>1040 Bogotá reconoce a sus maestros, maestras y directivos docentes líderes de la transformación educativa</v>
          </cell>
          <cell r="C52" t="str">
            <v>02 FORMACIÓN PERMANENTE</v>
          </cell>
          <cell r="D52">
            <v>2</v>
          </cell>
          <cell r="E52" t="str">
            <v>02002 Apoyar la participación de docentes y directivos docentes en eventos culturales y académicos a nivel local, nacional e internacional</v>
          </cell>
          <cell r="F52" t="str">
            <v>Capacitación Y Formación Del Personal Docente 03-01-0314</v>
          </cell>
          <cell r="G52" t="str">
            <v>CAPACITACIÓN A DOCENTES Y DIRECTIVOS DOCENTES - A.1.2.8</v>
          </cell>
          <cell r="H52" t="str">
            <v>Docentes y directivos docentes</v>
          </cell>
          <cell r="I52">
            <v>150</v>
          </cell>
          <cell r="J52" t="str">
            <v>104002002</v>
          </cell>
          <cell r="K52">
            <v>180000000</v>
          </cell>
        </row>
        <row r="53">
          <cell r="A53">
            <v>1040</v>
          </cell>
          <cell r="B53" t="str">
            <v>1040 Bogotá reconoce a sus maestros, maestras y directivos docentes líderes de la transformación educativa</v>
          </cell>
          <cell r="C53" t="str">
            <v>02 FORMACIÓN PERMANENTE</v>
          </cell>
          <cell r="D53">
            <v>3</v>
          </cell>
          <cell r="E53" t="str">
            <v>02003 Prestar apoyo profesional y/o técnico para el seguimiento pedagógico, administrativo y financiero  de las actividades del componente</v>
          </cell>
          <cell r="F53" t="str">
            <v>Personal Contratado Para Apoyar Las Actividades Propias De Los Proyectos De Inversión De La Entidad 03-04-0001</v>
          </cell>
          <cell r="G53" t="str">
            <v>MODERNIZACIÓN DE LA SECRETARIA DE EDUCACIÓN - A.1.4.1</v>
          </cell>
          <cell r="H53" t="str">
            <v>Docentes y directivos docentes</v>
          </cell>
          <cell r="I53">
            <v>3</v>
          </cell>
          <cell r="J53" t="str">
            <v>104002003</v>
          </cell>
          <cell r="K53">
            <v>260000000</v>
          </cell>
        </row>
        <row r="54">
          <cell r="A54">
            <v>1040</v>
          </cell>
          <cell r="B54" t="str">
            <v>1040 Bogotá reconoce a sus maestros, maestras y directivos docentes líderes de la transformación educativa</v>
          </cell>
          <cell r="C54" t="str">
            <v>02 FORMACIÓN PERMANENTE</v>
          </cell>
          <cell r="D54">
            <v>4</v>
          </cell>
          <cell r="E54" t="str">
            <v>02004 Apoyar la participación de Docentes y Directivos Docentes de los Colegios Oficiales en programas de pasantias a nivel nacional o internacional</v>
          </cell>
          <cell r="F54" t="str">
            <v>Capacitación Y Formación Del Personal Docente 03-01-0314</v>
          </cell>
          <cell r="G54" t="str">
            <v>CAPACITACIÓN A DOCENTES Y DIRECTIVOS DOCENTES - A.1.2.8</v>
          </cell>
          <cell r="H54" t="str">
            <v>Docentes y directivos docentes</v>
          </cell>
          <cell r="I54">
            <v>100</v>
          </cell>
          <cell r="J54" t="str">
            <v>104002004</v>
          </cell>
          <cell r="K54">
            <v>286000000</v>
          </cell>
        </row>
        <row r="55">
          <cell r="A55">
            <v>1040</v>
          </cell>
          <cell r="B55" t="str">
            <v>1040 Bogotá reconoce a sus maestros, maestras y directivos docentes líderes de la transformación educativa</v>
          </cell>
          <cell r="C55" t="str">
            <v>02 FORMACIÓN PERMANENTE</v>
          </cell>
          <cell r="D55">
            <v>20</v>
          </cell>
          <cell r="E55" t="str">
            <v>02020 Implementar el portafolio virtual de Formación Docente</v>
          </cell>
          <cell r="F55" t="str">
            <v>Capacitación Y Formación Del Personal Docente 03-01-0314</v>
          </cell>
          <cell r="G55" t="str">
            <v>CAPACITACIÓN A DOCENTES Y DIRECTIVOS DOCENTES - A.1.2.8</v>
          </cell>
          <cell r="H55" t="str">
            <v>Docentes y directivos docentes</v>
          </cell>
          <cell r="I55">
            <v>4000</v>
          </cell>
          <cell r="J55" t="str">
            <v>104002020</v>
          </cell>
          <cell r="K55">
            <v>1000000000</v>
          </cell>
        </row>
        <row r="56">
          <cell r="A56">
            <v>1040</v>
          </cell>
          <cell r="B56" t="str">
            <v>1040 Bogotá reconoce a sus maestros, maestras y directivos docentes líderes de la transformación educativa</v>
          </cell>
          <cell r="C56" t="str">
            <v>02 FORMACIÓN PERMANENTE</v>
          </cell>
          <cell r="D56">
            <v>21</v>
          </cell>
          <cell r="E56" t="str">
            <v>02021 Aplicación de la encuesta de caracterización docente</v>
          </cell>
          <cell r="F56" t="str">
            <v>Capacitación Y Formación Del Personal Docente 03-01-0314</v>
          </cell>
          <cell r="G56" t="str">
            <v>CAPACITACIÓN A DOCENTES Y DIRECTIVOS DOCENTES - A.1.2.8</v>
          </cell>
          <cell r="H56" t="str">
            <v>Docentes y directivos docentes</v>
          </cell>
          <cell r="I56">
            <v>10000</v>
          </cell>
          <cell r="J56" t="str">
            <v>104002021</v>
          </cell>
          <cell r="K56">
            <v>200000000</v>
          </cell>
        </row>
        <row r="57">
          <cell r="A57">
            <v>1040</v>
          </cell>
          <cell r="B57" t="str">
            <v>1040 Bogotá reconoce a sus maestros, maestras y directivos docentes líderes de la transformación educativa</v>
          </cell>
          <cell r="C57" t="str">
            <v>03 FORMACIÓN POSGRADUAL</v>
          </cell>
          <cell r="D57">
            <v>6</v>
          </cell>
          <cell r="E57" t="str">
            <v>03006 Prestar apoyo profesional y/o técnico para el seguimiento pedagógico, administrativo y financiero  de las actividades del componente</v>
          </cell>
          <cell r="F57" t="str">
            <v>Personal Contratado Para Apoyar Las Actividades Propias De Los Proyectos De Inversión De La Entidad 03-04-0001</v>
          </cell>
          <cell r="G57" t="str">
            <v>MODERNIZACIÓN DE LA SECRETARIA DE EDUCACIÓN - A.1.4.1</v>
          </cell>
          <cell r="H57" t="str">
            <v>Personas</v>
          </cell>
          <cell r="I57">
            <v>3</v>
          </cell>
          <cell r="J57" t="str">
            <v>104003006</v>
          </cell>
          <cell r="K57">
            <v>270000000</v>
          </cell>
        </row>
        <row r="58">
          <cell r="A58">
            <v>1040</v>
          </cell>
          <cell r="B58" t="str">
            <v>1040 Bogotá reconoce a sus maestros, maestras y directivos docentes líderes de la transformación educativa</v>
          </cell>
          <cell r="C58" t="str">
            <v>03 FORMACIÓN POSGRADUAL</v>
          </cell>
          <cell r="D58">
            <v>14</v>
          </cell>
          <cell r="E58" t="str">
            <v>03014 Apoyar la participación de Docentes y Directivos Docentes de los Colegios Oficiales en programas de posgrado en los niveles de Especialización, Maestría y Doctorado</v>
          </cell>
          <cell r="F58" t="str">
            <v>Capacitación Y Formación Del Personal Docente 03-01-0314</v>
          </cell>
          <cell r="G58" t="str">
            <v>CAPACITACIÓN A DOCENTES Y DIRECTIVOS DOCENTES - A.1.2.8</v>
          </cell>
          <cell r="H58" t="str">
            <v>Docentes y directivos docentes</v>
          </cell>
          <cell r="I58">
            <v>243</v>
          </cell>
          <cell r="J58" t="str">
            <v>104003014</v>
          </cell>
          <cell r="K58">
            <v>5337815000</v>
          </cell>
        </row>
        <row r="59">
          <cell r="A59">
            <v>1040</v>
          </cell>
          <cell r="B59" t="str">
            <v>1040 Bogotá reconoce a sus maestros, maestras y directivos docentes líderes de la transformación educativa</v>
          </cell>
          <cell r="C59" t="str">
            <v>04 INNOVACION EDUCATIVA</v>
          </cell>
          <cell r="D59">
            <v>8</v>
          </cell>
          <cell r="E59" t="str">
            <v>04008 Fortalecer la comunidad académica de maestros y maestras de Bogotá a partir de la conformación y consolidación de las  redes locales, mediante el intercambio del saber pedagógico  y la socialización de experiencias.</v>
          </cell>
          <cell r="F59" t="str">
            <v>Capacitación Y Formación Del Personal Docente 03-01-0314</v>
          </cell>
          <cell r="G59" t="str">
            <v>CAPACITACIÓN A DOCENTES Y DIRECTIVOS DOCENTES - A.1.2.8</v>
          </cell>
          <cell r="H59" t="str">
            <v>Docentes y directivos docentes</v>
          </cell>
          <cell r="I59">
            <v>355</v>
          </cell>
          <cell r="J59" t="str">
            <v>104004008</v>
          </cell>
          <cell r="K59">
            <v>1026665000</v>
          </cell>
        </row>
        <row r="60">
          <cell r="A60">
            <v>1040</v>
          </cell>
          <cell r="B60" t="str">
            <v>1040 Bogotá reconoce a sus maestros, maestras y directivos docentes líderes de la transformación educativa</v>
          </cell>
          <cell r="C60" t="str">
            <v>04 INNOVACION EDUCATIVA</v>
          </cell>
          <cell r="D60">
            <v>9</v>
          </cell>
          <cell r="E60" t="str">
            <v>04009 Prestar apoyo profesional y/o técnico para el seguimiento pedagógico, administrativo y financiero  de las actividades del componente</v>
          </cell>
          <cell r="F60" t="str">
            <v>Personal Contratado Para Apoyar Las Actividades Propias De Los Proyectos De Inversión De La Entidad 03-04-0001</v>
          </cell>
          <cell r="G60" t="str">
            <v>MODERNIZACIÓN DE LA SECRETARIA DE EDUCACIÓN - A.1.4.1</v>
          </cell>
          <cell r="H60" t="str">
            <v>Personas</v>
          </cell>
          <cell r="I60">
            <v>5</v>
          </cell>
          <cell r="J60" t="str">
            <v>104004009</v>
          </cell>
          <cell r="K60">
            <v>522000000</v>
          </cell>
        </row>
        <row r="61">
          <cell r="A61">
            <v>1040</v>
          </cell>
          <cell r="B61" t="str">
            <v>1040 Bogotá reconoce a sus maestros, maestras y directivos docentes líderes de la transformación educativa</v>
          </cell>
          <cell r="C61" t="str">
            <v>04 INNOVACION EDUCATIVA</v>
          </cell>
          <cell r="D61">
            <v>22</v>
          </cell>
          <cell r="E61" t="str">
            <v>04022 Fomentar y visibilizar la Innovación Educativa en las IEs mediante la implementación de programas y proyectos para los maestros y directivos docentes en el marco del Ecosistema Distrital de Innovación Educativa</v>
          </cell>
          <cell r="F61" t="str">
            <v>Capacitación Y Formación Del Personal Docente 03-01-0314</v>
          </cell>
          <cell r="G61" t="str">
            <v>CAPACITACIÓN A DOCENTES Y DIRECTIVOS DOCENTES - A.1.2.8</v>
          </cell>
          <cell r="H61" t="str">
            <v>Docentes y directivos docentes</v>
          </cell>
          <cell r="I61">
            <v>1390</v>
          </cell>
          <cell r="J61" t="str">
            <v>104004022</v>
          </cell>
          <cell r="K61">
            <v>1960045000</v>
          </cell>
        </row>
        <row r="62">
          <cell r="A62">
            <v>1040</v>
          </cell>
          <cell r="B62" t="str">
            <v>1040 Bogotá reconoce a sus maestros, maestras y directivos docentes líderes de la transformación educativa</v>
          </cell>
          <cell r="C62" t="str">
            <v>05 RECONOCIMIENTO DOCENTE</v>
          </cell>
          <cell r="D62">
            <v>10</v>
          </cell>
          <cell r="E62" t="str">
            <v>05010 Otorgar el premio de Investigación e Innovacion  el cual se encuentra en  el marco del acuerdo  273 del 2007</v>
          </cell>
          <cell r="F62" t="str">
            <v>Incentivos Al Personal Docente 03-02-0023</v>
          </cell>
          <cell r="G62" t="str">
            <v>DISEÑO E IMPLEMENTACIÓN DE PLANES DE MEJORAMIENTO - A.1.2.11</v>
          </cell>
          <cell r="H62" t="str">
            <v>Propuestas pedagógicas</v>
          </cell>
          <cell r="I62">
            <v>10</v>
          </cell>
          <cell r="J62" t="str">
            <v>104005010</v>
          </cell>
          <cell r="K62">
            <v>703000000</v>
          </cell>
        </row>
        <row r="63">
          <cell r="A63">
            <v>1040</v>
          </cell>
          <cell r="B63" t="str">
            <v>1040 Bogotá reconoce a sus maestros, maestras y directivos docentes líderes de la transformación educativa</v>
          </cell>
          <cell r="C63" t="str">
            <v>05 RECONOCIMIENTO DOCENTE</v>
          </cell>
          <cell r="D63">
            <v>13</v>
          </cell>
          <cell r="E63" t="str">
            <v>05013 Prestar apoyo profesional y/o técnico para el seguimiento pedagógico, administrativo y financiero  de las actividades del componente</v>
          </cell>
          <cell r="F63" t="str">
            <v>Personal Contratado Para Apoyar Las Actividades Propias De Los Proyectos De Inversión De La Entidad 03-04-0001</v>
          </cell>
          <cell r="G63" t="str">
            <v>MODERNIZACIÓN DE LA SECRETARIA DE EDUCACIÓN - A.1.4.1</v>
          </cell>
          <cell r="H63" t="str">
            <v>Personas</v>
          </cell>
          <cell r="I63">
            <v>1</v>
          </cell>
          <cell r="J63" t="str">
            <v>104005013</v>
          </cell>
          <cell r="K63">
            <v>75000000</v>
          </cell>
        </row>
        <row r="64">
          <cell r="A64">
            <v>1040</v>
          </cell>
          <cell r="B64" t="str">
            <v>1040 Bogotá reconoce a sus maestros, maestras y directivos docentes líderes de la transformación educativa</v>
          </cell>
          <cell r="C64" t="str">
            <v>05 RECONOCIMIENTO DOCENTE</v>
          </cell>
          <cell r="D64">
            <v>23</v>
          </cell>
          <cell r="E64" t="str">
            <v>05023 Reconocer  a maestros, maestras y directivos docentes  investigadores e innovadores de la educación</v>
          </cell>
          <cell r="F64" t="str">
            <v>Incentivos Al Personal Docente 03-02-0023</v>
          </cell>
          <cell r="G64" t="str">
            <v>DISEÑO E IMPLEMENTACIÓN DE PLANES DE MEJORAMIENTO - A.1.2.11</v>
          </cell>
          <cell r="H64" t="str">
            <v>Docentes y directivos docentes</v>
          </cell>
          <cell r="I64">
            <v>228</v>
          </cell>
          <cell r="J64" t="str">
            <v>104005023</v>
          </cell>
          <cell r="K64">
            <v>274801000</v>
          </cell>
        </row>
        <row r="65">
          <cell r="A65">
            <v>1043</v>
          </cell>
          <cell r="B65" t="str">
            <v xml:space="preserve">1043 Sistemas de información al servicio de la gestión educativa </v>
          </cell>
          <cell r="C65" t="str">
            <v>01 SISTEMAS INTEGRADOS DE INFORMACIÓN Y SOSTENIMIENTO DE LA PLATAFORMA TECNOLOGICA</v>
          </cell>
          <cell r="D65">
            <v>1</v>
          </cell>
          <cell r="E65" t="str">
            <v>01001 Contar con apoyo profesional,  técnico y asistencial para los procesos de sistemas integrados de información y de comunicaciones</v>
          </cell>
          <cell r="F65" t="str">
            <v>Personal Contratado Para Apoyar Las Actividades Propias De Los Proyectos De Inversión De La Entidad 03-04-0001</v>
          </cell>
          <cell r="G65" t="str">
            <v>MODERNIZACIÓN DE LA SECRETARIA DE EDUCACIÓN - A.1.4.1</v>
          </cell>
          <cell r="H65" t="str">
            <v>Personas</v>
          </cell>
          <cell r="I65">
            <v>70</v>
          </cell>
          <cell r="J65" t="str">
            <v>104301001</v>
          </cell>
          <cell r="K65">
            <v>2700000000</v>
          </cell>
        </row>
        <row r="66">
          <cell r="A66">
            <v>1043</v>
          </cell>
          <cell r="B66" t="str">
            <v xml:space="preserve">1043 Sistemas de información al servicio de la gestión educativa </v>
          </cell>
          <cell r="C66" t="str">
            <v>01 SISTEMAS INTEGRADOS DE INFORMACIÓN Y SOSTENIMIENTO DE LA PLATAFORMA TECNOLOGICA</v>
          </cell>
          <cell r="D66">
            <v>2</v>
          </cell>
          <cell r="E66" t="str">
            <v>01002 Adquisición de recursos informáticos para el fortalecimiento y consolidación de los Sistemas de información y el sostenimiento de la plataforma tecnológica</v>
          </cell>
          <cell r="F66" t="str">
            <v>Adquisición De Hardware Y/O Software 02-01-0734</v>
          </cell>
          <cell r="G66" t="str">
            <v>CONECTIVIDAD - A.1.4.3</v>
          </cell>
          <cell r="H66" t="str">
            <v>Contrato</v>
          </cell>
          <cell r="I66">
            <v>8</v>
          </cell>
          <cell r="J66" t="str">
            <v>104301002</v>
          </cell>
          <cell r="K66">
            <v>6750000000</v>
          </cell>
        </row>
        <row r="67">
          <cell r="A67">
            <v>1043</v>
          </cell>
          <cell r="B67" t="str">
            <v xml:space="preserve">1043 Sistemas de información al servicio de la gestión educativa </v>
          </cell>
          <cell r="C67" t="str">
            <v>01 SISTEMAS INTEGRADOS DE INFORMACIÓN Y SOSTENIMIENTO DE LA PLATAFORMA TECNOLOGICA</v>
          </cell>
          <cell r="D67">
            <v>3</v>
          </cell>
          <cell r="E67" t="str">
            <v xml:space="preserve">01003 Renovar el licenciamiento de los equipos de cómputo de la sed nivel central, local e institucional  </v>
          </cell>
          <cell r="F67" t="str">
            <v>Adquisición De Hardware Y/O Software 02-01-0734</v>
          </cell>
          <cell r="G67" t="str">
            <v>CONECTIVIDAD - A.1.4.3</v>
          </cell>
          <cell r="H67" t="str">
            <v>Programas</v>
          </cell>
          <cell r="I67">
            <v>1</v>
          </cell>
          <cell r="J67" t="str">
            <v>104301003</v>
          </cell>
          <cell r="K67">
            <v>4500000000</v>
          </cell>
        </row>
        <row r="68">
          <cell r="A68">
            <v>1043</v>
          </cell>
          <cell r="B68" t="str">
            <v xml:space="preserve">1043 Sistemas de información al servicio de la gestión educativa </v>
          </cell>
          <cell r="C68" t="str">
            <v>01 SISTEMAS INTEGRADOS DE INFORMACIÓN Y SOSTENIMIENTO DE LA PLATAFORMA TECNOLOGICA</v>
          </cell>
          <cell r="D68">
            <v>4</v>
          </cell>
          <cell r="E68" t="str">
            <v>01004 Realizar el soporte de herramientas Oracle para la REDP y nivel central de la Secretaría de Educación  y los servicios asociados</v>
          </cell>
          <cell r="F68" t="str">
            <v>Adquisición De Hardware Y/O Software 02-01-0734</v>
          </cell>
          <cell r="G68" t="str">
            <v>CONECTIVIDAD - A.1.4.3</v>
          </cell>
          <cell r="H68" t="str">
            <v>Programas</v>
          </cell>
          <cell r="I68">
            <v>1</v>
          </cell>
          <cell r="J68" t="str">
            <v>104301004</v>
          </cell>
          <cell r="K68">
            <v>2500000000</v>
          </cell>
        </row>
        <row r="69">
          <cell r="A69">
            <v>1043</v>
          </cell>
          <cell r="B69" t="str">
            <v xml:space="preserve">1043 Sistemas de información al servicio de la gestión educativa </v>
          </cell>
          <cell r="C69" t="str">
            <v>01 SISTEMAS INTEGRADOS DE INFORMACIÓN Y SOSTENIMIENTO DE LA PLATAFORMA TECNOLOGICA</v>
          </cell>
          <cell r="D69">
            <v>5</v>
          </cell>
          <cell r="E69" t="str">
            <v>01005 Administrar la plataforma tecnológica del Centro de Gestión y  centro de computo , y brindar servicio de la mesa de ayuda y suministro de bolsa de repuestos y periféricos para los equipos de cómputo de la SED</v>
          </cell>
          <cell r="F69" t="str">
            <v>Mantenimiento, Administración Y Conectividad De Redp 02-01-0501</v>
          </cell>
          <cell r="G69" t="str">
            <v>CONECTIVIDAD - A.1.4.3</v>
          </cell>
          <cell r="H69" t="str">
            <v>Contrato</v>
          </cell>
          <cell r="I69">
            <v>3</v>
          </cell>
          <cell r="J69" t="str">
            <v>104301005</v>
          </cell>
          <cell r="K69">
            <v>20500000000</v>
          </cell>
        </row>
        <row r="70">
          <cell r="A70">
            <v>1043</v>
          </cell>
          <cell r="B70" t="str">
            <v xml:space="preserve">1043 Sistemas de información al servicio de la gestión educativa </v>
          </cell>
          <cell r="C70" t="str">
            <v>02 TECNOLOGÍA WIFI</v>
          </cell>
          <cell r="D70">
            <v>7</v>
          </cell>
          <cell r="E70" t="str">
            <v>02007 Despliegue de soluciones de red WiFi</v>
          </cell>
          <cell r="F70" t="str">
            <v>Mantenimiento, Administración Y Conectividad De Redp 02-01-0501</v>
          </cell>
          <cell r="G70" t="str">
            <v>CONECTIVIDAD - A.1.4.3</v>
          </cell>
          <cell r="H70" t="str">
            <v>Sedes</v>
          </cell>
          <cell r="I70">
            <v>8</v>
          </cell>
          <cell r="J70" t="str">
            <v>104302007</v>
          </cell>
          <cell r="K70">
            <v>500000000</v>
          </cell>
        </row>
        <row r="71">
          <cell r="A71">
            <v>1043</v>
          </cell>
          <cell r="B71" t="str">
            <v xml:space="preserve">1043 Sistemas de información al servicio de la gestión educativa </v>
          </cell>
          <cell r="C71" t="str">
            <v>03 CONECTIVIDAD, TECNOLOGIAS Y COMUNICACIONES</v>
          </cell>
          <cell r="D71">
            <v>8</v>
          </cell>
          <cell r="E71" t="str">
            <v>03008 Ampliar e implementar servicios de conectividad al servicio de la Educación de Calidad de los niños, niñas y jovenes de ciudad</v>
          </cell>
          <cell r="F71" t="str">
            <v>Mantenimiento, Administración Y Conectividad De Redp 02-01-0501</v>
          </cell>
          <cell r="G71" t="str">
            <v>CONECTIVIDAD - A.1.4.3</v>
          </cell>
          <cell r="H71" t="str">
            <v>Sedes</v>
          </cell>
          <cell r="I71">
            <v>706</v>
          </cell>
          <cell r="J71" t="str">
            <v>104303008</v>
          </cell>
          <cell r="K71">
            <v>22199455000</v>
          </cell>
        </row>
        <row r="72">
          <cell r="A72">
            <v>1046</v>
          </cell>
          <cell r="B72" t="str">
            <v>1046 Infraestructura y dotación al servicio de los ambientes de aprendizaje</v>
          </cell>
          <cell r="C72" t="str">
            <v>01 CONSTRUCCION, RESTITUCION, TERMINACION Y AMPLIACION</v>
          </cell>
          <cell r="D72">
            <v>1</v>
          </cell>
          <cell r="E72" t="str">
            <v>01001 Compra de lotes, diseño, construcción e interventoría de estudios y/o ejecución de obras de infraestructura, para la construcción de colegios nuevos y/o adicionales.</v>
          </cell>
          <cell r="F72" t="str">
            <v>Adecuación Y Ampliación De Colegios Y Universidad 01-01-0002</v>
          </cell>
          <cell r="G72" t="str">
            <v>CONSTRUCCIÓN AMPLIACIÓN Y ADECUACIÓN DE INFRAESTRUCTURA EDUCATIVA - A.1.2.2</v>
          </cell>
          <cell r="H72" t="str">
            <v>Colegios</v>
          </cell>
          <cell r="I72">
            <v>13</v>
          </cell>
          <cell r="J72" t="str">
            <v>104601001</v>
          </cell>
          <cell r="K72">
            <v>135899407000</v>
          </cell>
        </row>
        <row r="73">
          <cell r="A73">
            <v>1046</v>
          </cell>
          <cell r="B73" t="str">
            <v>1046 Infraestructura y dotación al servicio de los ambientes de aprendizaje</v>
          </cell>
          <cell r="C73" t="str">
            <v>01 CONSTRUCCION, RESTITUCION, TERMINACION Y AMPLIACION</v>
          </cell>
          <cell r="D73">
            <v>2</v>
          </cell>
          <cell r="E73" t="str">
            <v>01002 Diseño, construcción e interventoría de estudios y/o ejecución de obras de infraestructura,  para las obras  de restituciones, terminaciones y ampliaciones a la infraestructura de los colegios distritales y/o adicionales</v>
          </cell>
          <cell r="F73" t="str">
            <v>Adecuación Y Ampliación De Colegios Y Universidad 01-01-0002</v>
          </cell>
          <cell r="G73" t="str">
            <v>CONSTRUCCIÓN AMPLIACIÓN Y ADECUACIÓN DE INFRAESTRUCTURA EDUCATIVA - A.1.2.2</v>
          </cell>
          <cell r="H73" t="str">
            <v>Sedes Educativas</v>
          </cell>
          <cell r="I73">
            <v>9</v>
          </cell>
          <cell r="J73" t="str">
            <v>104601002</v>
          </cell>
          <cell r="K73">
            <v>58595710000</v>
          </cell>
        </row>
        <row r="74">
          <cell r="A74">
            <v>1046</v>
          </cell>
          <cell r="B74" t="str">
            <v>1046 Infraestructura y dotación al servicio de los ambientes de aprendizaje</v>
          </cell>
          <cell r="C74" t="str">
            <v>01 CONSTRUCCION, RESTITUCION, TERMINACION Y AMPLIACION</v>
          </cell>
          <cell r="D74">
            <v>4</v>
          </cell>
          <cell r="E74" t="str">
            <v>01004 Suministrar el personal de apoyo profesional y técnico para garantizar la adecuada ejecución del proyecto</v>
          </cell>
          <cell r="F74" t="str">
            <v>Personal Contratado Para Apoyar Las Actividades Propias De Los Proyectos De Inversión De La Entidad 03-04-0001</v>
          </cell>
          <cell r="G74" t="str">
            <v>MODERNIZACIÓN DE LA SECRETARIA DE EDUCACIÓN - A.1.4.1</v>
          </cell>
          <cell r="H74" t="str">
            <v>Personas</v>
          </cell>
          <cell r="I74">
            <v>108</v>
          </cell>
          <cell r="J74" t="str">
            <v>104601004</v>
          </cell>
          <cell r="K74">
            <v>6646200000</v>
          </cell>
        </row>
        <row r="75">
          <cell r="A75">
            <v>1046</v>
          </cell>
          <cell r="B75" t="str">
            <v>1046 Infraestructura y dotación al servicio de los ambientes de aprendizaje</v>
          </cell>
          <cell r="C75" t="str">
            <v>01 CONSTRUCCION, RESTITUCION, TERMINACION Y AMPLIACION</v>
          </cell>
          <cell r="D75">
            <v>5</v>
          </cell>
          <cell r="E75" t="str">
            <v>01005 Diseño, construcción e interventoría de estudios y/o ejecución de obras, para la construcción de infraestructura educativa nueva para la primera infancia y/o adicionales</v>
          </cell>
          <cell r="F75" t="str">
            <v>Construcción, Adecuación Y Ampliación Primera Infancia 01-01-0097</v>
          </cell>
          <cell r="G75" t="str">
            <v>MEJORAMIENTO Y MANTENIMIENTO DE DEPENDENCIAS DE LA ADMINISTRACIÓN - A.15.3</v>
          </cell>
          <cell r="H75" t="str">
            <v>Sedes Educativas</v>
          </cell>
          <cell r="I75">
            <v>3</v>
          </cell>
          <cell r="J75" t="str">
            <v>104601005</v>
          </cell>
          <cell r="K75">
            <v>18707734000</v>
          </cell>
        </row>
        <row r="76">
          <cell r="A76">
            <v>1046</v>
          </cell>
          <cell r="B76" t="str">
            <v>1046 Infraestructura y dotación al servicio de los ambientes de aprendizaje</v>
          </cell>
          <cell r="C76" t="str">
            <v>01 CONSTRUCCION, RESTITUCION, TERMINACION Y AMPLIACION</v>
          </cell>
          <cell r="D76">
            <v>6</v>
          </cell>
          <cell r="E76" t="str">
            <v>01006 Pagar impuestos, trámites, vallas, copias y permisos ante otras entidades del estado, peritos en los procesos de expropiación y/o compra y cargo fijo y/o variable correspondiente a las licencias obtenidas  para cada uno de los predios</v>
          </cell>
          <cell r="F76" t="str">
            <v>Adecuación Y Ampliación De Colegios Y Universidad 01-01-0002</v>
          </cell>
          <cell r="G76" t="str">
            <v>CONSTRUCCIÓN AMPLIACIÓN Y ADECUACIÓN DE INFRAESTRUCTURA EDUCATIVA - A.1.2.2</v>
          </cell>
          <cell r="H76" t="str">
            <v>Porcentaje</v>
          </cell>
          <cell r="I76">
            <v>100</v>
          </cell>
          <cell r="J76" t="str">
            <v>104601006</v>
          </cell>
          <cell r="K76">
            <v>100000000</v>
          </cell>
        </row>
        <row r="77">
          <cell r="A77">
            <v>1046</v>
          </cell>
          <cell r="B77" t="str">
            <v>1046 Infraestructura y dotación al servicio de los ambientes de aprendizaje</v>
          </cell>
          <cell r="C77" t="str">
            <v>01 CONSTRUCCION, RESTITUCION, TERMINACION Y AMPLIACION</v>
          </cell>
          <cell r="D77">
            <v>7</v>
          </cell>
          <cell r="E77" t="str">
            <v>01007 Pago de pasivos exigibles</v>
          </cell>
          <cell r="F77" t="str">
            <v>Adecuación Y Ampliación De Colegios Y Universidad 01-01-0002</v>
          </cell>
          <cell r="G77" t="str">
            <v>CONSTRUCCIÓN AMPLIACIÓN Y ADECUACIÓN DE INFRAESTRUCTURA EDUCATIVA - A.1.2.2</v>
          </cell>
          <cell r="H77" t="str">
            <v>Porcentaje</v>
          </cell>
          <cell r="I77">
            <v>100</v>
          </cell>
          <cell r="J77" t="str">
            <v>104601007</v>
          </cell>
          <cell r="K77">
            <v>3000000000</v>
          </cell>
        </row>
        <row r="78">
          <cell r="A78">
            <v>1046</v>
          </cell>
          <cell r="B78" t="str">
            <v>1046 Infraestructura y dotación al servicio de los ambientes de aprendizaje</v>
          </cell>
          <cell r="C78" t="str">
            <v>01 CONSTRUCCION, RESTITUCION, TERMINACION Y AMPLIACION</v>
          </cell>
          <cell r="D78">
            <v>8</v>
          </cell>
          <cell r="E78" t="str">
            <v>01008 Contar con el acompañamiento especializado en materia técnica, jurídica, contractual, financiera, tributaria y ambiental, además de actividades de gestión social e interventoría, que soporten el diseño y la construcción de colegios nuevos, restituciones, terminaciones y ampliaciones en sus fases pre y post-contractuales.</v>
          </cell>
          <cell r="F78" t="str">
            <v>Adecuación Y Ampliación De Colegios Y Universidad 01-01-0002</v>
          </cell>
          <cell r="G78" t="str">
            <v>CONSTRUCCIÓN AMPLIACIÓN Y ADECUACIÓN DE INFRAESTRUCTURA EDUCATIVA - A.1.2.2</v>
          </cell>
          <cell r="H78" t="str">
            <v>Consultoría</v>
          </cell>
          <cell r="I78">
            <v>2</v>
          </cell>
          <cell r="J78" t="str">
            <v>104601008</v>
          </cell>
          <cell r="K78">
            <v>500000000</v>
          </cell>
        </row>
        <row r="79">
          <cell r="A79">
            <v>1046</v>
          </cell>
          <cell r="B79" t="str">
            <v>1046 Infraestructura y dotación al servicio de los ambientes de aprendizaje</v>
          </cell>
          <cell r="C79" t="str">
            <v>02 OBRAS MENORES Y ADECUACIONES</v>
          </cell>
          <cell r="D79">
            <v>1</v>
          </cell>
          <cell r="E79" t="str">
            <v>02001 Diseño, construcción e interventoría de estudios y/o ejecución de obras de infraestructura,  para las obras de mejoramiento menor complementarias a la infraestructura de los colegios distritales y/o adicionales</v>
          </cell>
          <cell r="F79" t="str">
            <v>Adecuación Y Ampliación De Colegios Y Universidad 01-01-0002</v>
          </cell>
          <cell r="G79" t="str">
            <v>CONSTRUCCIÓN AMPLIACIÓN Y ADECUACIÓN DE INFRAESTRUCTURA EDUCATIVA - A.1.2.2</v>
          </cell>
          <cell r="H79" t="str">
            <v>Sedes Educativas</v>
          </cell>
          <cell r="I79">
            <v>50</v>
          </cell>
          <cell r="J79" t="str">
            <v>104602001</v>
          </cell>
          <cell r="K79">
            <v>10375800000</v>
          </cell>
        </row>
        <row r="80">
          <cell r="A80">
            <v>1046</v>
          </cell>
          <cell r="B80" t="str">
            <v>1046 Infraestructura y dotación al servicio de los ambientes de aprendizaje</v>
          </cell>
          <cell r="C80" t="str">
            <v>02 OBRAS MENORES Y ADECUACIONES</v>
          </cell>
          <cell r="D80">
            <v>2</v>
          </cell>
          <cell r="E80" t="str">
            <v>02002 Realizar los estudios topograficos, de vulnerabilidad sismica, calculos estructurales y de revisión arquitectónica  necesarios para los proyectos, asi como la interventoria de los mismos</v>
          </cell>
          <cell r="F80" t="str">
            <v>Adecuación Y Ampliación De Colegios Y Universidad 01-01-0002</v>
          </cell>
          <cell r="G80" t="str">
            <v>CONSTRUCCIÓN AMPLIACIÓN Y ADECUACIÓN DE INFRAESTRUCTURA EDUCATIVA - A.1.2.2</v>
          </cell>
          <cell r="H80" t="str">
            <v>Porcentaje</v>
          </cell>
          <cell r="I80">
            <v>100</v>
          </cell>
          <cell r="J80" t="str">
            <v>104602002</v>
          </cell>
          <cell r="K80">
            <v>400000000</v>
          </cell>
        </row>
        <row r="81">
          <cell r="A81">
            <v>1046</v>
          </cell>
          <cell r="B81" t="str">
            <v>1046 Infraestructura y dotación al servicio de los ambientes de aprendizaje</v>
          </cell>
          <cell r="C81" t="str">
            <v>02 OBRAS MENORES Y ADECUACIONES</v>
          </cell>
          <cell r="D81">
            <v>3</v>
          </cell>
          <cell r="E81" t="str">
            <v>02003 Pagar impuestos, trámites, gestiones ambientales, vallas y permisos ante otras entidades del estado, peritos en los procesos de expropiación y/o compra y cargo fijo y/o variable correspondiente a las licencias obtenidas para cada uno de los predios.</v>
          </cell>
          <cell r="F81" t="str">
            <v>Adecuación Y Ampliación De Colegios Y Universidad 01-01-0002</v>
          </cell>
          <cell r="G81" t="str">
            <v>CONSTRUCCIÓN AMPLIACIÓN Y ADECUACIÓN DE INFRAESTRUCTURA EDUCATIVA - A.1.2.2</v>
          </cell>
          <cell r="H81" t="str">
            <v>Porcentaje</v>
          </cell>
          <cell r="I81">
            <v>100</v>
          </cell>
          <cell r="J81" t="str">
            <v>104602003</v>
          </cell>
          <cell r="K81">
            <v>150000000</v>
          </cell>
        </row>
        <row r="82">
          <cell r="A82">
            <v>1046</v>
          </cell>
          <cell r="B82" t="str">
            <v>1046 Infraestructura y dotación al servicio de los ambientes de aprendizaje</v>
          </cell>
          <cell r="C82" t="str">
            <v>02 OBRAS MENORES Y ADECUACIONES</v>
          </cell>
          <cell r="D82">
            <v>4</v>
          </cell>
          <cell r="E82" t="str">
            <v>02004  Alquiler (incluye mantenimiento) de baños portátiles móviles para atender los requerimientos de las diferentes Instituciones Educativas</v>
          </cell>
          <cell r="F82" t="str">
            <v>Adecuación Y Ampliación De Colegios Y Universidad 01-01-0002</v>
          </cell>
          <cell r="G82" t="str">
            <v>CONSTRUCCIÓN AMPLIACIÓN Y ADECUACIÓN DE INFRAESTRUCTURA EDUCATIVA - A.1.2.2</v>
          </cell>
          <cell r="H82" t="str">
            <v>Porcentaje</v>
          </cell>
          <cell r="I82">
            <v>100</v>
          </cell>
          <cell r="J82" t="str">
            <v>104602004</v>
          </cell>
          <cell r="K82">
            <v>250000000</v>
          </cell>
        </row>
        <row r="83">
          <cell r="A83">
            <v>1046</v>
          </cell>
          <cell r="B83" t="str">
            <v>1046 Infraestructura y dotación al servicio de los ambientes de aprendizaje</v>
          </cell>
          <cell r="C83" t="str">
            <v>02 OBRAS MENORES Y ADECUACIONES</v>
          </cell>
          <cell r="D83">
            <v>5</v>
          </cell>
          <cell r="E83" t="str">
            <v>02005 Realizar las obras y/o adecuaciones para la legalización y normalización de servicios públicos domiciliarios de la infraestructura educativa oficial</v>
          </cell>
          <cell r="F83" t="str">
            <v>Obras Y/O Adecuaciones Para La Legalización Y Normalización De Servicios Públicos Domiciliarios De Los Colegios. 02-06-0218</v>
          </cell>
          <cell r="G83" t="str">
            <v>CONSTRUCCIÓN AMPLIACIÓN Y ADECUACIÓN DE INFRAESTRUCTURA EDUCATIVA - A.1.2.2</v>
          </cell>
          <cell r="H83" t="str">
            <v>Porcentaje</v>
          </cell>
          <cell r="I83">
            <v>100</v>
          </cell>
          <cell r="J83" t="str">
            <v>104602005</v>
          </cell>
          <cell r="K83">
            <v>1200000000</v>
          </cell>
        </row>
        <row r="84">
          <cell r="A84">
            <v>1046</v>
          </cell>
          <cell r="B84" t="str">
            <v>1046 Infraestructura y dotación al servicio de los ambientes de aprendizaje</v>
          </cell>
          <cell r="C84" t="str">
            <v>02 OBRAS MENORES Y ADECUACIONES</v>
          </cell>
          <cell r="D84">
            <v>6</v>
          </cell>
          <cell r="E84" t="str">
            <v>02006 Pagar los fallos de sentencias, reclamaciones u otras que se generen producto de los contratos relacionados con el proyecto o derivados de sanciones impuestas a la entidad.</v>
          </cell>
          <cell r="F84" t="str">
            <v>Adecuación Y Ampliación De Colegios Y Universidad 01-01-0002</v>
          </cell>
          <cell r="G84" t="str">
            <v>CONSTRUCCIÓN AMPLIACIÓN Y ADECUACIÓN DE INFRAESTRUCTURA EDUCATIVA - A.1.2.2</v>
          </cell>
          <cell r="H84" t="str">
            <v>Porcentaje</v>
          </cell>
          <cell r="I84">
            <v>100</v>
          </cell>
          <cell r="J84" t="str">
            <v>104602006</v>
          </cell>
          <cell r="K84">
            <v>6250000000</v>
          </cell>
        </row>
        <row r="85">
          <cell r="A85">
            <v>1046</v>
          </cell>
          <cell r="B85" t="str">
            <v>1046 Infraestructura y dotación al servicio de los ambientes de aprendizaje</v>
          </cell>
          <cell r="C85" t="str">
            <v>02 OBRAS MENORES Y ADECUACIONES</v>
          </cell>
          <cell r="D85">
            <v>7</v>
          </cell>
          <cell r="E85" t="str">
            <v>02007 Realizar las intervenciones de obras e interventorías para el mantenimiento preventivo y/o correctivo, atención de emergencias de la infraestructura educativa oficial (incluye adicionales).</v>
          </cell>
          <cell r="F85" t="str">
            <v>Adecuación Y Ampliación De Colegios Y Universidad 01-01-0002</v>
          </cell>
          <cell r="G85" t="str">
            <v>CONSTRUCCIÓN AMPLIACIÓN Y ADECUACIÓN DE INFRAESTRUCTURA EDUCATIVA - A.1.2.2</v>
          </cell>
          <cell r="H85" t="str">
            <v>Porcentaje</v>
          </cell>
          <cell r="I85">
            <v>100</v>
          </cell>
          <cell r="J85" t="str">
            <v>104602007</v>
          </cell>
          <cell r="K85">
            <v>3000000000</v>
          </cell>
        </row>
        <row r="86">
          <cell r="A86">
            <v>1046</v>
          </cell>
          <cell r="B86" t="str">
            <v>1046 Infraestructura y dotación al servicio de los ambientes de aprendizaje</v>
          </cell>
          <cell r="C86" t="str">
            <v>02 OBRAS MENORES Y ADECUACIONES</v>
          </cell>
          <cell r="D86">
            <v>9</v>
          </cell>
          <cell r="E86" t="str">
            <v xml:space="preserve">02009 Construir, adecuar y/o mejorar comedores escolares de los colegios distritales (incluye interventoría y adicionales) </v>
          </cell>
          <cell r="F86" t="str">
            <v>Adecuación Y Ampliación De Colegios Y Universidad 01-01-0002</v>
          </cell>
          <cell r="G86" t="str">
            <v>CONSTRUCCIÓN AMPLIACIÓN Y ADECUACIÓN DE INFRAESTRUCTURA EDUCATIVA - A.1.2.2</v>
          </cell>
          <cell r="H86" t="str">
            <v>Intervenciones</v>
          </cell>
          <cell r="I86">
            <v>30</v>
          </cell>
          <cell r="J86" t="str">
            <v>104602009</v>
          </cell>
          <cell r="K86">
            <v>700000000</v>
          </cell>
        </row>
        <row r="87">
          <cell r="A87">
            <v>1046</v>
          </cell>
          <cell r="B87" t="str">
            <v>1046 Infraestructura y dotación al servicio de los ambientes de aprendizaje</v>
          </cell>
          <cell r="C87" t="str">
            <v>02 OBRAS MENORES Y ADECUACIONES</v>
          </cell>
          <cell r="D87">
            <v>11</v>
          </cell>
          <cell r="E87" t="str">
            <v>02011 Construcción e interventoría a las adecuaciones locativas a ejecutarse en sedes administrativas (SED + DILES)</v>
          </cell>
          <cell r="F87" t="str">
            <v>Obras De Adecuación Y Ampliación De Las Sedes Administrativas Del Sector Educativo 01-04-0001</v>
          </cell>
          <cell r="G87" t="str">
            <v>CONSTRUCCIÓN AMPLIACIÓN Y ADECUACIÓN DE INFRAESTRUCTURA EDUCATIVA - A.1.2.2</v>
          </cell>
          <cell r="H87" t="str">
            <v>Intervenciones</v>
          </cell>
          <cell r="I87">
            <v>3</v>
          </cell>
          <cell r="J87" t="str">
            <v>104602011</v>
          </cell>
          <cell r="K87">
            <v>800000000</v>
          </cell>
        </row>
        <row r="88">
          <cell r="A88">
            <v>1046</v>
          </cell>
          <cell r="B88" t="str">
            <v>1046 Infraestructura y dotación al servicio de los ambientes de aprendizaje</v>
          </cell>
          <cell r="C88" t="str">
            <v xml:space="preserve">03 CENTROS DE MAESTROS </v>
          </cell>
          <cell r="D88">
            <v>1</v>
          </cell>
          <cell r="E88" t="str">
            <v>03001 Diseño, construcción e interventoría de las adecuaciones en infraestructura para los Centros de la Red de Innvovación del maestro</v>
          </cell>
          <cell r="F88" t="str">
            <v>Obras De Adecuación Y Ampliación De Las Sedes Administrativas Del Sector Educativo 01-04-0001</v>
          </cell>
          <cell r="G88" t="str">
            <v>CONSTRUCCIÓN AMPLIACIÓN Y ADECUACIÓN DE INFRAESTRUCTURA EDUCATIVA - A.1.2.2</v>
          </cell>
          <cell r="H88" t="str">
            <v>Sede</v>
          </cell>
          <cell r="I88">
            <v>1</v>
          </cell>
          <cell r="J88" t="str">
            <v>104603001</v>
          </cell>
          <cell r="K88">
            <v>800000000</v>
          </cell>
        </row>
        <row r="89">
          <cell r="A89">
            <v>1046</v>
          </cell>
          <cell r="B89" t="str">
            <v>1046 Infraestructura y dotación al servicio de los ambientes de aprendizaje</v>
          </cell>
          <cell r="C89" t="str">
            <v>04 DOTACIONES</v>
          </cell>
          <cell r="D89">
            <v>1</v>
          </cell>
          <cell r="E89" t="str">
            <v>04001 Dotar mobiliario, equipos, maquinaria, herramientas, instrumentos, implementos y materiales de:  cómputo, tecnología, electrónica, electricidad, comunicaciones, audiovisuales, música, laboratorio, recreación, deporte, cocina y comedor, recursos de bibliotecas, arte y cultura, y demás que requieran los ambientes pedagógicos y administrativos para garantizar ambientes de aprendizaje adecuados y seguros en el nivel central y local.</v>
          </cell>
          <cell r="F89" t="str">
            <v>Dotación De Instalaciones 02-01-0509</v>
          </cell>
          <cell r="G89" t="str">
            <v>DOTACIÓN INSTITUCIONAL DE INFRAESTRUCTURA EDUCATIVA - A.1.2.4</v>
          </cell>
          <cell r="H89" t="str">
            <v>Sede</v>
          </cell>
          <cell r="I89">
            <v>110</v>
          </cell>
          <cell r="J89" t="str">
            <v>104604001</v>
          </cell>
          <cell r="K89">
            <v>24827075000</v>
          </cell>
        </row>
        <row r="90">
          <cell r="A90">
            <v>1046</v>
          </cell>
          <cell r="B90" t="str">
            <v>1046 Infraestructura y dotación al servicio de los ambientes de aprendizaje</v>
          </cell>
          <cell r="C90" t="str">
            <v>04 DOTACIONES</v>
          </cell>
          <cell r="D90">
            <v>5</v>
          </cell>
          <cell r="E90" t="str">
            <v>04005 Garantizar el personal de apoyo profesional y técnico en la contratación, supervisión, administración, aseguramiento y control de los bienes a dotar y dotados; así como el seguimiento y reporte de información inherente a la ejecución del componente.</v>
          </cell>
          <cell r="F90" t="str">
            <v>Personal Contratado Para Apoyar Las Actividades Propias De Los Proyectos De Inversión De La Entidad 03-04-0001</v>
          </cell>
          <cell r="G90" t="str">
            <v>MODERNIZACIÓN DE LA SECRETARIA DE EDUCACIÓN - A.1.4.1</v>
          </cell>
          <cell r="H90" t="str">
            <v>Personas</v>
          </cell>
          <cell r="I90">
            <v>41</v>
          </cell>
          <cell r="J90" t="str">
            <v>104604005</v>
          </cell>
          <cell r="K90">
            <v>2227925000</v>
          </cell>
        </row>
        <row r="91">
          <cell r="A91">
            <v>1049</v>
          </cell>
          <cell r="B91" t="str">
            <v>1049 Cobertura con equidad</v>
          </cell>
          <cell r="C91" t="str">
            <v>01 Gestión territorial de la cobertura educativa</v>
          </cell>
          <cell r="D91">
            <v>1</v>
          </cell>
          <cell r="E91" t="str">
            <v>01001 Prestar servicios profesionales, técnicos y/o  de apoyo a la gestión territorial de la cobertura educativa.</v>
          </cell>
          <cell r="F91" t="str">
            <v>Personal Contratado Para Apoyar Las Actividades Propias De Los Proyectos De Inversión De La Entidad 03-04-0001</v>
          </cell>
          <cell r="G91" t="str">
            <v>MODERNIZACIÓN DE LA SECRETARIA DE EDUCACIÓN - A.1.4.1</v>
          </cell>
          <cell r="H91" t="str">
            <v>Personas naturales y/o jurídicas</v>
          </cell>
          <cell r="I91">
            <v>29</v>
          </cell>
          <cell r="J91" t="str">
            <v>104901001</v>
          </cell>
          <cell r="K91">
            <v>1525000000</v>
          </cell>
        </row>
        <row r="92">
          <cell r="A92">
            <v>1049</v>
          </cell>
          <cell r="B92" t="str">
            <v>1049 Cobertura con equidad</v>
          </cell>
          <cell r="C92" t="str">
            <v>01 Gestión territorial de la cobertura educativa</v>
          </cell>
          <cell r="D92">
            <v>2</v>
          </cell>
          <cell r="E92" t="str">
            <v>01002 Realizar diseño, implementación, seguimiento y evaluación de Planes de Cobertura Local y de  Ruta del Acceso y Permanencia Escolar.</v>
          </cell>
          <cell r="F92" t="str">
            <v>Personal Contratado Para Las Actividades Propias De Los Procesos De Mejoramiento De Gestión De La Entidad 05-02-0020</v>
          </cell>
          <cell r="G92" t="str">
            <v>MODERNIZACIÓN DE LA SECRETARIA DE EDUCACIÓN - A.1.4.1</v>
          </cell>
          <cell r="H92" t="str">
            <v>Servicios</v>
          </cell>
          <cell r="I92">
            <v>1</v>
          </cell>
          <cell r="J92" t="str">
            <v>104901002</v>
          </cell>
          <cell r="K92">
            <v>267000000</v>
          </cell>
        </row>
        <row r="93">
          <cell r="A93">
            <v>1049</v>
          </cell>
          <cell r="B93" t="str">
            <v>1049 Cobertura con equidad</v>
          </cell>
          <cell r="C93" t="str">
            <v>01 Gestión territorial de la cobertura educativa</v>
          </cell>
          <cell r="D93">
            <v>3</v>
          </cell>
          <cell r="E93" t="str">
            <v>01003 Realizar acompañamiento y/o asistencia técnica a los establecimientos educativos con alta tasa de deserción escolar para fortalecer el acceso y la permanencia escolar</v>
          </cell>
          <cell r="F93" t="str">
            <v>Personal Contratado Para Las Actividades Propias De Los Procesos De Mejoramiento De Gestión De La Entidad 05-02-0020</v>
          </cell>
          <cell r="G93" t="str">
            <v>MODERNIZACIÓN DE LA SECRETARIA DE EDUCACIÓN - A.1.4.1</v>
          </cell>
          <cell r="H93" t="str">
            <v>Colegios</v>
          </cell>
          <cell r="I93">
            <v>100</v>
          </cell>
          <cell r="J93" t="str">
            <v>104901003</v>
          </cell>
          <cell r="K93">
            <v>416000000</v>
          </cell>
        </row>
        <row r="94">
          <cell r="A94">
            <v>1049</v>
          </cell>
          <cell r="B94" t="str">
            <v>1049 Cobertura con equidad</v>
          </cell>
          <cell r="C94" t="str">
            <v>01 Gestión territorial de la cobertura educativa</v>
          </cell>
          <cell r="D94">
            <v>4</v>
          </cell>
          <cell r="E94" t="str">
            <v>01004 Implementar incentivos a las IED para lograr mejorar resultados en acceso y permanencia escolar</v>
          </cell>
          <cell r="F94" t="str">
            <v>Incentivos económicos  a los colegios que contribuyan a mejorar los resultados de acceso y permanencia escolar 05-02-0178</v>
          </cell>
          <cell r="G94" t="str">
            <v>DISEÑO E IMPLEMENTACIÓN DE PLANES DE MEJORAMIENTO - A.17.1</v>
          </cell>
          <cell r="H94" t="str">
            <v>Colegios</v>
          </cell>
          <cell r="I94">
            <v>90</v>
          </cell>
          <cell r="J94" t="str">
            <v>104901004</v>
          </cell>
          <cell r="K94">
            <v>1324000000</v>
          </cell>
        </row>
        <row r="95">
          <cell r="A95">
            <v>1049</v>
          </cell>
          <cell r="B95" t="str">
            <v>1049 Cobertura con equidad</v>
          </cell>
          <cell r="C95" t="str">
            <v>01 Gestión territorial de la cobertura educativa</v>
          </cell>
          <cell r="D95">
            <v>5</v>
          </cell>
          <cell r="E95" t="str">
            <v>01005 Realizar las labores de  verificación, seguimiento y/o actualización de información de la cobertura educativa</v>
          </cell>
          <cell r="F95" t="str">
            <v>Personal contratado para apoyar las actividades propias de los proyectos de inversión misionales de la entidad 03-04-0312</v>
          </cell>
          <cell r="G95" t="str">
            <v>APLICACIÓN DE PROYECTOS EDUCATIVOS TRANSVERSALES - A.1.7.2</v>
          </cell>
          <cell r="H95" t="str">
            <v>Servicios</v>
          </cell>
          <cell r="I95">
            <v>1</v>
          </cell>
          <cell r="J95" t="str">
            <v>104901005</v>
          </cell>
          <cell r="K95">
            <v>150000000</v>
          </cell>
        </row>
        <row r="96">
          <cell r="A96">
            <v>1049</v>
          </cell>
          <cell r="B96" t="str">
            <v>1049 Cobertura con equidad</v>
          </cell>
          <cell r="C96" t="str">
            <v>01 Gestión territorial de la cobertura educativa</v>
          </cell>
          <cell r="D96">
            <v>6</v>
          </cell>
          <cell r="E96" t="str">
            <v>01006 Realizar eventos de socializacion relacionados con la cobertura y las experiencias del acceso y la permanencia escolar</v>
          </cell>
          <cell r="F96" t="str">
            <v>Apoyo Logístico Para El Desarrollo De Las Actividades Propias De Los Proyectos De Inversiónen General 03-01-0354</v>
          </cell>
          <cell r="G96" t="str">
            <v>APLICACIÓN DE PROYECTOS EDUCATIVOS TRANSVERSALES - A.1.7.2</v>
          </cell>
          <cell r="H96" t="str">
            <v>Servicios</v>
          </cell>
          <cell r="I96">
            <v>1</v>
          </cell>
          <cell r="J96" t="str">
            <v>104901006</v>
          </cell>
          <cell r="K96">
            <v>400000000</v>
          </cell>
        </row>
        <row r="97">
          <cell r="A97">
            <v>1049</v>
          </cell>
          <cell r="B97" t="str">
            <v>1049 Cobertura con equidad</v>
          </cell>
          <cell r="C97" t="str">
            <v>02 Modernización del proceso de matrícula</v>
          </cell>
          <cell r="D97">
            <v>1</v>
          </cell>
          <cell r="E97" t="str">
            <v>02001 Prestar servicios profesionales, técnicos y/o  de apoyo a la gestión del proceso de matrícula con enfoque de servicio al ciudadano y búsqueda activa de población desescolarizada.</v>
          </cell>
          <cell r="F97" t="str">
            <v>Personal Contratado Para Apoyar Las Actividades Propias De Los Proyectos De Inversión De La Entidad 03-04-0001</v>
          </cell>
          <cell r="G97" t="str">
            <v>MODERNIZACIÓN DE LA SECRETARIA DE EDUCACIÓN - A.1.4.1</v>
          </cell>
          <cell r="H97" t="str">
            <v>Personas naturales y/o jurídicas</v>
          </cell>
          <cell r="I97">
            <v>29</v>
          </cell>
          <cell r="J97" t="str">
            <v>104902001</v>
          </cell>
          <cell r="K97">
            <v>1473000000</v>
          </cell>
        </row>
        <row r="98">
          <cell r="A98">
            <v>1049</v>
          </cell>
          <cell r="B98" t="str">
            <v>1049 Cobertura con equidad</v>
          </cell>
          <cell r="C98" t="str">
            <v>02 Modernización del proceso de matrícula</v>
          </cell>
          <cell r="D98">
            <v>2</v>
          </cell>
          <cell r="E98" t="str">
            <v>02002 Realizar búsqueda activa de población desescolarizada</v>
          </cell>
          <cell r="F98" t="str">
            <v>Gestión del sevicio a la comunidad educativa 05-02-172</v>
          </cell>
          <cell r="G98" t="str">
            <v>MODERNIZACIÓN DE LA SECRETARIA DE EDUCACIÓN - A.1.4.1</v>
          </cell>
          <cell r="H98" t="str">
            <v>Proceso</v>
          </cell>
          <cell r="I98">
            <v>1</v>
          </cell>
          <cell r="J98" t="str">
            <v>104902002</v>
          </cell>
          <cell r="K98">
            <v>1780000000</v>
          </cell>
        </row>
        <row r="99">
          <cell r="A99">
            <v>1049</v>
          </cell>
          <cell r="B99" t="str">
            <v>1049 Cobertura con equidad</v>
          </cell>
          <cell r="C99" t="str">
            <v>02 Modernización del proceso de matrícula</v>
          </cell>
          <cell r="D99">
            <v>4</v>
          </cell>
          <cell r="E99" t="str">
            <v xml:space="preserve">02004 Acompañamiento en implementación de los sistemas de información para la cobertura educativa </v>
          </cell>
          <cell r="F99" t="str">
            <v>Personal contratado para las actividades propias de los procesos de mejoramiento de gestión de la entidad 05-02-0020</v>
          </cell>
          <cell r="G99" t="str">
            <v>MODERNIZACIÓN DE LA SECRETARIA DE EDUCACIÓN - A.1.4.1</v>
          </cell>
          <cell r="H99" t="str">
            <v>servicios</v>
          </cell>
          <cell r="I99">
            <v>1</v>
          </cell>
          <cell r="J99" t="str">
            <v>104902004</v>
          </cell>
          <cell r="K99">
            <v>500000000</v>
          </cell>
        </row>
        <row r="100">
          <cell r="A100">
            <v>1049</v>
          </cell>
          <cell r="B100" t="str">
            <v>1049 Cobertura con equidad</v>
          </cell>
          <cell r="C100" t="str">
            <v>02 Modernización del proceso de matrícula</v>
          </cell>
          <cell r="D100">
            <v>5</v>
          </cell>
          <cell r="E100" t="str">
            <v>02005 Atender los fallos proferidos en contra de la SED que se asocien con la ejecucion del proyecto Cobertura con equidad</v>
          </cell>
          <cell r="F100" t="str">
            <v>Pago de sentencias judiciales asociadas al proyecto de inversión 05-02-0169</v>
          </cell>
          <cell r="G100" t="str">
            <v>PAGO DE DÉFICIT DE INVERSIÓN EN EDUCACIÓN - (DE CARÁCTER EXCEPCIONAL) - A.1.7.4</v>
          </cell>
          <cell r="H100" t="str">
            <v>Fallos judiciales</v>
          </cell>
          <cell r="I100">
            <v>1</v>
          </cell>
          <cell r="J100" t="str">
            <v>104902005</v>
          </cell>
          <cell r="K100">
            <v>10000000</v>
          </cell>
        </row>
        <row r="101">
          <cell r="A101">
            <v>1049</v>
          </cell>
          <cell r="B101" t="str">
            <v>1049 Cobertura con equidad</v>
          </cell>
          <cell r="C101" t="str">
            <v>03 Acciones afirmativas para poblaciones vulnerables</v>
          </cell>
          <cell r="D101">
            <v>1</v>
          </cell>
          <cell r="E101" t="str">
            <v>03001 Prestar servicios profesionales, técnicos y/o  de apoyo a la gestión de acciones afirmativas para poblaciones vulnerables.</v>
          </cell>
          <cell r="F101" t="str">
            <v>Personal Contratado Para Apoyar Las Actividades Propias De Los Proyectos De Inversión De La Entidad 03-04-0001</v>
          </cell>
          <cell r="G101" t="str">
            <v>MODERNIZACIÓN DE LA SECRETARIA DE EDUCACIÓN - A.1.4.1</v>
          </cell>
          <cell r="H101" t="str">
            <v>Personas naturales y/o jurídicas</v>
          </cell>
          <cell r="I101">
            <v>13</v>
          </cell>
          <cell r="J101" t="str">
            <v>104903001</v>
          </cell>
          <cell r="K101">
            <v>642000000</v>
          </cell>
        </row>
        <row r="102">
          <cell r="A102">
            <v>1049</v>
          </cell>
          <cell r="B102" t="str">
            <v>1049 Cobertura con equidad</v>
          </cell>
          <cell r="C102" t="str">
            <v>03 Acciones afirmativas para poblaciones vulnerables</v>
          </cell>
          <cell r="D102">
            <v>2</v>
          </cell>
          <cell r="E102" t="str">
            <v>03002 Garantizar la financiación por concepto de gratuidad a la matrícula oficial SGP.</v>
          </cell>
          <cell r="F102" t="str">
            <v>Gratuidad Total Para Los Estudiantes Matriculados En El Sistema Educativo Oficial 06-02-0022</v>
          </cell>
          <cell r="G102" t="str">
            <v>TRANSFERENCIAS PARA CALIDAD GRATUIDAD (SIN SITUACIÓN DE FONDOS) A.1.3.8</v>
          </cell>
          <cell r="H102" t="str">
            <v>estudiantes</v>
          </cell>
          <cell r="I102">
            <v>830000</v>
          </cell>
          <cell r="J102" t="str">
            <v>104903002</v>
          </cell>
          <cell r="K102">
            <v>59258038000</v>
          </cell>
        </row>
        <row r="103">
          <cell r="A103">
            <v>1049</v>
          </cell>
          <cell r="B103" t="str">
            <v>1049 Cobertura con equidad</v>
          </cell>
          <cell r="C103" t="str">
            <v>03 Acciones afirmativas para poblaciones vulnerables</v>
          </cell>
          <cell r="D103">
            <v>4</v>
          </cell>
          <cell r="E103" t="str">
            <v>03004 Realizar estrategias de alfabetización y acciones orientadas a fortalecer la educación de adultos con oferta educativa pertinente</v>
          </cell>
          <cell r="F103" t="str">
            <v>Atención educativa diferencial 03-02-0033</v>
          </cell>
          <cell r="G103" t="str">
            <v>SERVICIO PERSONAL APOYO - A.1.5.1</v>
          </cell>
          <cell r="H103" t="str">
            <v>Estudiantes</v>
          </cell>
          <cell r="I103">
            <v>2425</v>
          </cell>
          <cell r="J103" t="str">
            <v>104903004</v>
          </cell>
          <cell r="K103">
            <v>1387000000</v>
          </cell>
        </row>
        <row r="104">
          <cell r="A104">
            <v>1049</v>
          </cell>
          <cell r="B104" t="str">
            <v>1049 Cobertura con equidad</v>
          </cell>
          <cell r="C104" t="str">
            <v>03 Acciones afirmativas para poblaciones vulnerables</v>
          </cell>
          <cell r="D104">
            <v>5</v>
          </cell>
          <cell r="E104" t="str">
            <v>03005 Acciones diferenciales para garantizar el acceso y la permanencia escolar de población diversa y vulnerable (población rural, víctima, discapacidad, grupos étnicos, entre otros)</v>
          </cell>
          <cell r="F104" t="str">
            <v>Atención educativa diferencial 03-02-0033</v>
          </cell>
          <cell r="G104" t="str">
            <v>SERVICIO PERSONAL APOYO - A.1.5.1</v>
          </cell>
          <cell r="H104" t="str">
            <v>Modelo</v>
          </cell>
          <cell r="I104">
            <v>1</v>
          </cell>
          <cell r="J104" t="str">
            <v>104903005</v>
          </cell>
          <cell r="K104">
            <v>1228000000</v>
          </cell>
        </row>
        <row r="105">
          <cell r="A105">
            <v>1049</v>
          </cell>
          <cell r="B105" t="str">
            <v>1049 Cobertura con equidad</v>
          </cell>
          <cell r="C105" t="str">
            <v>03 Acciones afirmativas para poblaciones vulnerables</v>
          </cell>
          <cell r="D105">
            <v>6</v>
          </cell>
          <cell r="E105" t="str">
            <v>03006 Asignar recursos propios a las instituciones educativas distritales que atienden población no cubierta por la asignación de gratuidad del MEN o población vulnerable y diversa que requiere atención diferencial</v>
          </cell>
          <cell r="F105" t="str">
            <v>Gratuidad Total Para Los Estudiantes Matriculados En El Sistema Educativo Oficial - Recursos Distrito 06-02-0062</v>
          </cell>
          <cell r="G105" t="str">
            <v>DISEÑO E IMPLEMENTACIÓN DE PLANES DE MEJORAMIENTO A.1.2.11</v>
          </cell>
          <cell r="H105" t="str">
            <v>Colegios</v>
          </cell>
          <cell r="I105">
            <v>363</v>
          </cell>
          <cell r="J105" t="str">
            <v>104903006</v>
          </cell>
          <cell r="K105">
            <v>16500000000</v>
          </cell>
        </row>
        <row r="106">
          <cell r="A106">
            <v>1049</v>
          </cell>
          <cell r="B106" t="str">
            <v>1049 Cobertura con equidad</v>
          </cell>
          <cell r="C106" t="str">
            <v>03 Acciones afirmativas para poblaciones vulnerables</v>
          </cell>
          <cell r="D106">
            <v>7</v>
          </cell>
          <cell r="E106" t="str">
            <v>03007 Implementar estrategias o modelos flexibles, presenciales o virtuales para la atención de población en extraedad, vulnerable y/o diversa</v>
          </cell>
          <cell r="F106" t="str">
            <v>Personal contratado para apoyar las actividades propias de los proyectos de inversión misionales de la entidad 03-04-0312</v>
          </cell>
          <cell r="G106" t="str">
            <v>APLICACIÓN DE PROYECTOS EDUCATIVOS TRANSVERSALES - A.1.7.2</v>
          </cell>
          <cell r="H106" t="str">
            <v>Estudiantes</v>
          </cell>
          <cell r="I106">
            <v>12109</v>
          </cell>
          <cell r="J106" t="str">
            <v>104903007</v>
          </cell>
          <cell r="K106">
            <v>3926142000</v>
          </cell>
        </row>
        <row r="107">
          <cell r="A107">
            <v>1049</v>
          </cell>
          <cell r="B107" t="str">
            <v>1049 Cobertura con equidad</v>
          </cell>
          <cell r="C107" t="str">
            <v>03 Acciones afirmativas para poblaciones vulnerables</v>
          </cell>
          <cell r="D107">
            <v>8</v>
          </cell>
          <cell r="E107" t="str">
            <v>03008 Entregar un Kit escolar gratuito a los estudiantes matriculados en las instituciones educativas oficiales del Distrito Capital, que por su condición socioeconómica o de vulnerabilidad lo requieren</v>
          </cell>
          <cell r="F107" t="str">
            <v>Gratuidad Total Para Los Estudiantes Matriculados En El Sistema Educativo Oficial - Recursos Distrito 06-02-0062</v>
          </cell>
          <cell r="G107" t="str">
            <v>DISEÑO E IMPLEMENTACIÓN DE PLANES DE MEJORAMIENTO A.1.2.11</v>
          </cell>
          <cell r="H107" t="str">
            <v>Estudiantes</v>
          </cell>
          <cell r="I107">
            <v>34315</v>
          </cell>
          <cell r="J107" t="str">
            <v>104903008</v>
          </cell>
          <cell r="K107">
            <v>1500000000</v>
          </cell>
        </row>
        <row r="108">
          <cell r="A108">
            <v>1049</v>
          </cell>
          <cell r="B108" t="str">
            <v>1049 Cobertura con equidad</v>
          </cell>
          <cell r="C108" t="str">
            <v>04 Administración del servicio educativo</v>
          </cell>
          <cell r="D108">
            <v>1</v>
          </cell>
          <cell r="E108" t="str">
            <v>04001 Prestar servicios profesionales, técnicos y/o  de apoyo a la gestión de la administración del servicio educativo de instituciones educativas oficiales.</v>
          </cell>
          <cell r="F108" t="str">
            <v>Personal Contratado Para Apoyar Las Actividades Propias De Los Proyectos De Inversión De La Entidad 03-04-0001</v>
          </cell>
          <cell r="G108" t="str">
            <v>MODERNIZACIÓN DE LA SECRETARIA DE EDUCACIÓN - A.1.4.1</v>
          </cell>
          <cell r="H108" t="str">
            <v>Personas naturales y/o jurídicas</v>
          </cell>
          <cell r="I108">
            <v>9</v>
          </cell>
          <cell r="J108" t="str">
            <v>104904001</v>
          </cell>
          <cell r="K108">
            <v>592000000</v>
          </cell>
        </row>
        <row r="109">
          <cell r="A109">
            <v>1049</v>
          </cell>
          <cell r="B109" t="str">
            <v>1049 Cobertura con equidad</v>
          </cell>
          <cell r="C109" t="str">
            <v>04 Administración del servicio educativo</v>
          </cell>
          <cell r="D109">
            <v>2</v>
          </cell>
          <cell r="E109" t="str">
            <v>04002 Contratar la administración del servicio educativo en establecimientos educativos oficiales</v>
          </cell>
          <cell r="F109" t="str">
            <v>Contratos para la administración del servicio educativo 06-02-0061</v>
          </cell>
          <cell r="G109" t="str">
            <v>CONTRATOS PARA LA ADMINISTRACION DEL SERVICIO EDUCATIVO - A.1.1.10.2</v>
          </cell>
          <cell r="H109" t="str">
            <v>Colegios</v>
          </cell>
          <cell r="I109">
            <v>22</v>
          </cell>
          <cell r="J109" t="str">
            <v>104904002</v>
          </cell>
          <cell r="K109">
            <v>83654000000</v>
          </cell>
        </row>
        <row r="110">
          <cell r="A110">
            <v>1049</v>
          </cell>
          <cell r="B110" t="str">
            <v>1049 Cobertura con equidad</v>
          </cell>
          <cell r="C110" t="str">
            <v>04 Administración del servicio educativo</v>
          </cell>
          <cell r="D110">
            <v>3</v>
          </cell>
          <cell r="E110" t="str">
            <v>04003 Realizar acciones de acompañamiento e intercambio de buenas prácticas entre los colegios con administración del servicio educativo y colegios oficiales de menor desempeño de las respectivas localidades</v>
          </cell>
          <cell r="F110" t="str">
            <v>Personal contratado para las actividades propias de los procesos de mejoramiento de gestión de la entidad 05-02-0020</v>
          </cell>
          <cell r="G110" t="str">
            <v>MODERNIZACIÓN DE LA SECRETARIA DE EDUCACIÓN - A.1.4.1</v>
          </cell>
          <cell r="H110" t="str">
            <v>Colegios</v>
          </cell>
          <cell r="I110">
            <v>88</v>
          </cell>
          <cell r="J110" t="str">
            <v>104904003</v>
          </cell>
          <cell r="K110">
            <v>312000000</v>
          </cell>
        </row>
        <row r="111">
          <cell r="A111">
            <v>1049</v>
          </cell>
          <cell r="B111" t="str">
            <v>1049 Cobertura con equidad</v>
          </cell>
          <cell r="C111" t="str">
            <v>04 Administración del servicio educativo</v>
          </cell>
          <cell r="D111">
            <v>4</v>
          </cell>
          <cell r="E111" t="str">
            <v>04004 Realizar seguimiento, verificación y/o evaluación a la administración del servicio educativo</v>
          </cell>
          <cell r="F111" t="str">
            <v>Personal contratado para apoyar las actividades propias de los proyectos de inversión misionales de la entidad 03-04-0312</v>
          </cell>
          <cell r="G111" t="str">
            <v>APLICACIÓN DE PROYECTOS EDUCATIVOS TRANSVERSALES - A.1.7.2</v>
          </cell>
          <cell r="H111" t="str">
            <v>Servicios</v>
          </cell>
          <cell r="I111">
            <v>1</v>
          </cell>
          <cell r="J111" t="str">
            <v>104904004</v>
          </cell>
          <cell r="K111">
            <v>1248000000</v>
          </cell>
        </row>
        <row r="112">
          <cell r="A112">
            <v>1049</v>
          </cell>
          <cell r="B112" t="str">
            <v>1049 Cobertura con equidad</v>
          </cell>
          <cell r="C112" t="str">
            <v>05 Prestación del servicio educativo en establecimientos educativos no oficiales</v>
          </cell>
          <cell r="D112">
            <v>1</v>
          </cell>
          <cell r="E112" t="str">
            <v>05001 Prestar servicios profesionales, técnicos y/o  de apoyo a la gestión en la implementación o uso de la estrategia de contratación de la prestación del servicio educativo.</v>
          </cell>
          <cell r="F112" t="str">
            <v>Personal Contratado Para Apoyar Las Actividades Propias De Los Proyectos De Inversión De La Entidad 03-04-0001</v>
          </cell>
          <cell r="G112" t="str">
            <v>MODERNIZACIÓN DE LA SECRETARIA DE EDUCACIÓN - A.1.4.1</v>
          </cell>
          <cell r="H112" t="str">
            <v>Personas naturales y/o jurídicas</v>
          </cell>
          <cell r="I112">
            <v>8</v>
          </cell>
          <cell r="J112" t="str">
            <v>104905001</v>
          </cell>
          <cell r="K112">
            <v>454000000</v>
          </cell>
        </row>
        <row r="113">
          <cell r="A113">
            <v>1049</v>
          </cell>
          <cell r="B113" t="str">
            <v>1049 Cobertura con equidad</v>
          </cell>
          <cell r="C113" t="str">
            <v>05 Prestación del servicio educativo en establecimientos educativos no oficiales</v>
          </cell>
          <cell r="D113">
            <v>2</v>
          </cell>
          <cell r="E113" t="str">
            <v>05002 Contratar la prestación del servicio público educativo en establecimientos educativos no oficiales</v>
          </cell>
          <cell r="F113" t="str">
            <v>Contratos Con Instituciones Para La Prestación Del Servicio Educativo 06-02-0037</v>
          </cell>
          <cell r="G113" t="str">
            <v>CONTRATOS PARA LA PRESTACIÓN DEL SERVICIO EDUCATIVO - A.1.1.10.1</v>
          </cell>
          <cell r="H113" t="str">
            <v>Colegios</v>
          </cell>
          <cell r="I113">
            <v>54</v>
          </cell>
          <cell r="J113" t="str">
            <v>104905002</v>
          </cell>
          <cell r="K113">
            <v>21654112000</v>
          </cell>
        </row>
        <row r="114">
          <cell r="A114">
            <v>1049</v>
          </cell>
          <cell r="B114" t="str">
            <v>1049 Cobertura con equidad</v>
          </cell>
          <cell r="C114" t="str">
            <v>05 Prestación del servicio educativo en establecimientos educativos no oficiales</v>
          </cell>
          <cell r="D114">
            <v>3</v>
          </cell>
          <cell r="E114" t="str">
            <v>05003 Realizar las labores de  verificación, seguimiento y/o actualización de información del Banco de Oferentes y/o de la contratación de la prestación del servicio público educativo.</v>
          </cell>
          <cell r="F114" t="str">
            <v>Personal contratado para apoyar las actividades propias de los proyectos de inversión misionales de la entidad 03-04-0312</v>
          </cell>
          <cell r="G114" t="str">
            <v>APLICACIÓN DE PROYECTOS EDUCATIVOS TRANSVERSALES - A.1.7.2</v>
          </cell>
          <cell r="H114" t="str">
            <v>Servicios</v>
          </cell>
          <cell r="I114">
            <v>1</v>
          </cell>
          <cell r="J114" t="str">
            <v>104905003</v>
          </cell>
          <cell r="K114">
            <v>1592000000</v>
          </cell>
        </row>
        <row r="115">
          <cell r="A115">
            <v>1049</v>
          </cell>
          <cell r="B115" t="str">
            <v>1049 Cobertura con equidad</v>
          </cell>
          <cell r="C115" t="str">
            <v>05 Prestación del servicio educativo en establecimientos educativos no oficiales</v>
          </cell>
          <cell r="D115">
            <v>4</v>
          </cell>
          <cell r="E115" t="str">
            <v>05004 Garantizar el pago de las obligaciones ó ajustes derivadas de la prestación del servicio educativo</v>
          </cell>
          <cell r="F115" t="str">
            <v>Contratos Con Instituciones Para La Prestación Del Servicio Educativo 06-02-0037</v>
          </cell>
          <cell r="G115" t="str">
            <v>CONTRATOS PARA LA PRESTACIÓN DEL SERVICIO EDUCATIVO - A.1.1.10.1</v>
          </cell>
          <cell r="H115" t="str">
            <v>Colegios</v>
          </cell>
          <cell r="I115">
            <v>54</v>
          </cell>
          <cell r="J115" t="str">
            <v>104905004</v>
          </cell>
          <cell r="K115">
            <v>1200000000</v>
          </cell>
        </row>
        <row r="116">
          <cell r="A116">
            <v>1049</v>
          </cell>
          <cell r="B116" t="str">
            <v>1049 Cobertura con equidad</v>
          </cell>
          <cell r="C116" t="str">
            <v>05 Prestación del servicio educativo en establecimientos educativos no oficiales</v>
          </cell>
          <cell r="D116">
            <v>5</v>
          </cell>
          <cell r="E116" t="str">
            <v>05005 Atender los fallos proferidos en contra de la SED que se asocien con la prestación del servicio público educativo.</v>
          </cell>
          <cell r="F116" t="str">
            <v>Pago de sentencias judiciales asociadas al proyecto de inversión 05-02-0169</v>
          </cell>
          <cell r="G116" t="str">
            <v>PAGO DE DÉFICIT DE INVERSIÓN EN EDUCACIÓN - (DE CARÁCTER EXCEPCIONAL) - A.1.7.4</v>
          </cell>
          <cell r="H116" t="str">
            <v>Fallos judiciales</v>
          </cell>
          <cell r="I116">
            <v>1</v>
          </cell>
          <cell r="J116" t="str">
            <v>104905005</v>
          </cell>
          <cell r="K116">
            <v>300000000</v>
          </cell>
        </row>
        <row r="117">
          <cell r="A117">
            <v>1050</v>
          </cell>
          <cell r="B117" t="str">
            <v>1050 Educación inicial de calidad en el marco de la ruta de atención integral a la primera infancia</v>
          </cell>
          <cell r="C117" t="str">
            <v>01 INFANCIA</v>
          </cell>
          <cell r="D117">
            <v>1</v>
          </cell>
          <cell r="E117" t="str">
            <v>01001 Apoyar y desarrollar con profesionales y/o entidades los procesos de gestión, acompañamiento e implementación de las metas y objetivos del proyecto.</v>
          </cell>
          <cell r="F117" t="str">
            <v>Personal Contratado Para Apoyar Las Actividades Propias De Los Proyectos De Inversión De La Entidad 03-04-0001</v>
          </cell>
          <cell r="G117" t="str">
            <v>MODERNIZACIÓN DE LA SECRETARIA DE EDUCACIÓN - A.1.4.1</v>
          </cell>
          <cell r="H117" t="str">
            <v>Personas</v>
          </cell>
          <cell r="I117">
            <v>37</v>
          </cell>
          <cell r="J117" t="str">
            <v>105001001</v>
          </cell>
          <cell r="K117">
            <v>2199419000</v>
          </cell>
        </row>
        <row r="118">
          <cell r="A118">
            <v>1050</v>
          </cell>
          <cell r="B118" t="str">
            <v>1050 Educación inicial de calidad en el marco de la ruta de atención integral a la primera infancia</v>
          </cell>
          <cell r="C118" t="str">
            <v>01 INFANCIA</v>
          </cell>
          <cell r="D118">
            <v>5</v>
          </cell>
          <cell r="E118" t="str">
            <v>01005 Garantizar la atención integral de los niños y niñas del ciclo inicial en el marco de la RIA, la articulación intersectorial de la Ciudad y la implementación de los estándares de calidad de la Educación Inicial en el marco de la atención integral</v>
          </cell>
          <cell r="F118" t="str">
            <v>Acompañar A Colegios En La Formulación Y Ejecución De Planes Institucionales 03-01-0204</v>
          </cell>
          <cell r="G118" t="str">
            <v>APLICACIÓN DE PROYECTOS EDUCATIVOS TRANSVERSALES - A.1.7.2</v>
          </cell>
          <cell r="H118" t="str">
            <v>Estudiantes</v>
          </cell>
          <cell r="I118">
            <v>55000</v>
          </cell>
          <cell r="J118" t="str">
            <v>105001005</v>
          </cell>
          <cell r="K118">
            <v>19684356000</v>
          </cell>
        </row>
        <row r="119">
          <cell r="A119">
            <v>1050</v>
          </cell>
          <cell r="B119" t="str">
            <v>1050 Educación inicial de calidad en el marco de la ruta de atención integral a la primera infancia</v>
          </cell>
          <cell r="C119" t="str">
            <v xml:space="preserve">02 CICLOS </v>
          </cell>
          <cell r="D119">
            <v>1</v>
          </cell>
          <cell r="E119" t="str">
            <v>02001 Apoyar y acompañar  con los medios necesarios, la implementación de lineamientos y/u orientaciones y/o estrategias pedagógicas y administrativas en las IED, que propendan por el fortalecimiento curricular y el intercambio de experiencias pedagógicas exitosas, en armonía con el modelo pedagógico de Educación Inicial</v>
          </cell>
          <cell r="F119" t="str">
            <v>Acompañar A Colegios En La Formulación Y Ejecución De Planes Institucionales 03-01-0204</v>
          </cell>
          <cell r="G119" t="str">
            <v>APLICACIÓN DE PROYECTOS EDUCATIVOS TRANSVERSALES - A.1.7.2</v>
          </cell>
          <cell r="H119" t="str">
            <v>Colegios</v>
          </cell>
          <cell r="I119">
            <v>210</v>
          </cell>
          <cell r="J119" t="str">
            <v>105002001</v>
          </cell>
          <cell r="K119">
            <v>1500000000</v>
          </cell>
        </row>
        <row r="120">
          <cell r="A120">
            <v>1050</v>
          </cell>
          <cell r="B120" t="str">
            <v>1050 Educación inicial de calidad en el marco de la ruta de atención integral a la primera infancia</v>
          </cell>
          <cell r="C120" t="str">
            <v>03 VALORACION INTEGRAL DEL DESARROLLO DE LA PRIMERA INFANCIA</v>
          </cell>
          <cell r="D120">
            <v>1</v>
          </cell>
          <cell r="E120" t="str">
            <v xml:space="preserve">03001 Desarrollar, aplicar y disponer de herramientas de gestión que conduzcan a la valoración del desarrollo integral de los niños y niñas de primera infancia </v>
          </cell>
          <cell r="F120" t="str">
            <v>Diseñar Desarrollar E Implementar Acciones Participativas En El Sistema Educativo Oficial 03-04-0239</v>
          </cell>
          <cell r="G120" t="str">
            <v>APLICACIÓN DE PROYECTOS EDUCATIVOS TRANSVERSALES - A.1.7.2</v>
          </cell>
          <cell r="H120" t="str">
            <v>Herramientas de gestión</v>
          </cell>
          <cell r="I120">
            <v>1</v>
          </cell>
          <cell r="J120" t="str">
            <v>105003001</v>
          </cell>
          <cell r="K120">
            <v>2076225000</v>
          </cell>
        </row>
        <row r="121">
          <cell r="A121">
            <v>1052</v>
          </cell>
          <cell r="B121" t="str">
            <v>1052 Bienestar estudiantil para todos</v>
          </cell>
          <cell r="C121" t="str">
            <v>01 ALIMENTACIÓN ESCOLAR</v>
          </cell>
          <cell r="D121">
            <v>1</v>
          </cell>
          <cell r="E121" t="str">
            <v>01001 Entregar desayunos, almuerzos y cenas escolares a los estudiantes matriculados en el sistema educativo oficial</v>
          </cell>
          <cell r="F121" t="str">
            <v>Comida Caliente Para Estudiantes 06-02-0026</v>
          </cell>
          <cell r="G121" t="str">
            <v>CONTRATACIÓN CON TERCEROS PARA LA PROVISIÓN INTEGRAL DEL SERVICIO DE ALIMENTACIÓN ESCOLAR - A.1.2.10.2</v>
          </cell>
          <cell r="H121" t="str">
            <v>Alimentos</v>
          </cell>
          <cell r="I121">
            <v>35642542</v>
          </cell>
          <cell r="J121" t="str">
            <v>105201001</v>
          </cell>
          <cell r="K121">
            <v>144480753000</v>
          </cell>
        </row>
        <row r="122">
          <cell r="A122">
            <v>1052</v>
          </cell>
          <cell r="B122" t="str">
            <v>1052 Bienestar estudiantil para todos</v>
          </cell>
          <cell r="C122" t="str">
            <v>01 ALIMENTACIÓN ESCOLAR</v>
          </cell>
          <cell r="D122">
            <v>2</v>
          </cell>
          <cell r="E122" t="str">
            <v>01002 Entregar refrigerios escolares a los estudiantes matriculados en el sistema educativo oficial</v>
          </cell>
          <cell r="F122" t="str">
            <v>Refrigerios Para Estudiantes 06-02-0025</v>
          </cell>
          <cell r="G122" t="str">
            <v>CONTRATACIÓN CON TERCEROS PARA LA PROVISIÓN INTEGRAL DEL SERVICIO DE ALIMENTACIÓN ESCOLAR - A.1.2.10.2</v>
          </cell>
          <cell r="H122" t="str">
            <v>Alimentos</v>
          </cell>
          <cell r="I122">
            <v>88182228</v>
          </cell>
          <cell r="J122" t="str">
            <v>105201002</v>
          </cell>
          <cell r="K122">
            <v>210229689000</v>
          </cell>
        </row>
        <row r="123">
          <cell r="A123">
            <v>1052</v>
          </cell>
          <cell r="B123" t="str">
            <v>1052 Bienestar estudiantil para todos</v>
          </cell>
          <cell r="C123" t="str">
            <v>01 ALIMENTACIÓN ESCOLAR</v>
          </cell>
          <cell r="D123">
            <v>3</v>
          </cell>
          <cell r="E123" t="str">
            <v>01003 Realizar la interventoría técnica, financiera, administrativa y jurídica a los contratos y convenios celebrados para la ejecución del programa de alimentación escolar</v>
          </cell>
          <cell r="F123" t="str">
            <v>Personal Contratado Para Apoyar Las Actividades Propias De Los Proyectos De Inversión De La Entidad 03-04-0001</v>
          </cell>
          <cell r="G123" t="str">
            <v>MODERNIZACIÓN DE LA SECRETARIA DE EDUCACIÓN - A.1.4.1</v>
          </cell>
          <cell r="H123" t="str">
            <v>Interventorías</v>
          </cell>
          <cell r="I123">
            <v>1</v>
          </cell>
          <cell r="J123" t="str">
            <v>105201003</v>
          </cell>
          <cell r="K123">
            <v>20750558000</v>
          </cell>
        </row>
        <row r="124">
          <cell r="A124">
            <v>1052</v>
          </cell>
          <cell r="B124" t="str">
            <v>1052 Bienestar estudiantil para todos</v>
          </cell>
          <cell r="C124" t="str">
            <v>01 ALIMENTACIÓN ESCOLAR</v>
          </cell>
          <cell r="D124">
            <v>4</v>
          </cell>
          <cell r="E124" t="str">
            <v>01004 Prestar servicios en la Dirección de Bienestar Estudiantil para el apoyo en los temas relacionados con el programa de alimentación escolar</v>
          </cell>
          <cell r="F124" t="str">
            <v>Personal Contratado Para Apoyar Las Actividades Propias De Los Proyectos De Inversión De La Entidad 03-04-0001</v>
          </cell>
          <cell r="G124" t="str">
            <v>MODERNIZACIÓN DE LA SECRETARIA DE EDUCACIÓN - A.1.4.1</v>
          </cell>
          <cell r="H124" t="str">
            <v>Personas</v>
          </cell>
          <cell r="I124">
            <v>68</v>
          </cell>
          <cell r="J124" t="str">
            <v>105201004</v>
          </cell>
          <cell r="K124">
            <v>4900000000</v>
          </cell>
        </row>
        <row r="125">
          <cell r="A125">
            <v>1052</v>
          </cell>
          <cell r="B125" t="str">
            <v>1052 Bienestar estudiantil para todos</v>
          </cell>
          <cell r="C125" t="str">
            <v>01 ALIMENTACIÓN ESCOLAR</v>
          </cell>
          <cell r="D125">
            <v>5</v>
          </cell>
          <cell r="E125" t="str">
            <v>01005 Llevar a cabo el seguimiento y la evaluación al programa de alimentación escolar.</v>
          </cell>
          <cell r="F125" t="str">
            <v>Personal Contratado Para Apoyar Las Actividades Propias De Los Proyectos De Inversión De La Entidad 03-04-0001</v>
          </cell>
          <cell r="G125" t="str">
            <v>MODERNIZACIÓN DE LA SECRETARIA DE EDUCACIÓN - A.1.4.1</v>
          </cell>
          <cell r="H125" t="str">
            <v>Persona Jurídica</v>
          </cell>
          <cell r="I125">
            <v>3</v>
          </cell>
          <cell r="J125" t="str">
            <v>105201005</v>
          </cell>
          <cell r="K125">
            <v>2587000000</v>
          </cell>
        </row>
        <row r="126">
          <cell r="A126">
            <v>1052</v>
          </cell>
          <cell r="B126" t="str">
            <v>1052 Bienestar estudiantil para todos</v>
          </cell>
          <cell r="C126" t="str">
            <v>01 ALIMENTACIÓN ESCOLAR</v>
          </cell>
          <cell r="D126">
            <v>6</v>
          </cell>
          <cell r="E126" t="str">
            <v>01006 Diseñar, producir e implementar acciones pedagógicas para la generación de hábitos de vida saludable en los estudiantes matriculados en el sistema educativo oficial.</v>
          </cell>
          <cell r="F126" t="str">
            <v>Diseñar Desarrollar E Implementar Acciones Participativas De Los Jóvenes En El Sistema Educativo Oficial 03-01-0282</v>
          </cell>
          <cell r="G126" t="str">
            <v>APLICACIÓN DE PROYECTOS EDUCATIVOS TRANSVERSALES - A.1.7.2</v>
          </cell>
          <cell r="H126" t="str">
            <v>Acciones</v>
          </cell>
          <cell r="I126">
            <v>1</v>
          </cell>
          <cell r="J126" t="str">
            <v>105201006</v>
          </cell>
          <cell r="K126">
            <v>600000000</v>
          </cell>
        </row>
        <row r="127">
          <cell r="A127">
            <v>1052</v>
          </cell>
          <cell r="B127" t="str">
            <v>1052 Bienestar estudiantil para todos</v>
          </cell>
          <cell r="C127" t="str">
            <v>01 ALIMENTACIÓN ESCOLAR</v>
          </cell>
          <cell r="D127">
            <v>7</v>
          </cell>
          <cell r="E127" t="str">
            <v>01007 Diseñar, formular y realizar el estudio de costos de los complementos alimentarios que entrega la Secretaría de Educación del Distrito, en las diferentes modalidades y el asociado a la Interventoría a dicha entrega.</v>
          </cell>
          <cell r="F127" t="str">
            <v>Personal Contratado Para Apoyar Las Actividades Propias De Los Proyectos De Inversión De La Entidad 03-04-0001</v>
          </cell>
          <cell r="G127" t="str">
            <v>MODERNIZACIÓN DE LA SECRETARIA DE EDUCACIÓN - A.1.4.1</v>
          </cell>
          <cell r="H127" t="str">
            <v>Personas</v>
          </cell>
          <cell r="I127">
            <v>17</v>
          </cell>
          <cell r="J127" t="str">
            <v>105201007</v>
          </cell>
          <cell r="K127">
            <v>280000000</v>
          </cell>
        </row>
        <row r="128">
          <cell r="A128">
            <v>1052</v>
          </cell>
          <cell r="B128" t="str">
            <v>1052 Bienestar estudiantil para todos</v>
          </cell>
          <cell r="C128" t="str">
            <v>02 MOVILIDAD ESCOLAR</v>
          </cell>
          <cell r="D128">
            <v>1</v>
          </cell>
          <cell r="E128" t="str">
            <v>02001 Suministrar el transporte a estudiantes beneficiados con el programa de Movilidad Escolar.</v>
          </cell>
          <cell r="F128" t="str">
            <v>Transporte Escolar Para Las Actividades Pedagógicas 02-01-0492</v>
          </cell>
          <cell r="G128" t="str">
            <v>TRANSPORTE ESCOLAR - A.1.2.7</v>
          </cell>
          <cell r="H128" t="str">
            <v>Estudiantes</v>
          </cell>
          <cell r="I128">
            <v>94304</v>
          </cell>
          <cell r="J128" t="str">
            <v>105202001</v>
          </cell>
          <cell r="K128">
            <v>96491399000</v>
          </cell>
        </row>
        <row r="129">
          <cell r="A129">
            <v>1052</v>
          </cell>
          <cell r="B129" t="str">
            <v>1052 Bienestar estudiantil para todos</v>
          </cell>
          <cell r="C129" t="str">
            <v>02 MOVILIDAD ESCOLAR</v>
          </cell>
          <cell r="D129">
            <v>2</v>
          </cell>
          <cell r="E129" t="str">
            <v>02002 Prestar servicios en la Dirección de Bienestar Estudiantil para el apoyo en los temas relacionados con el componente Movilidad Escolar</v>
          </cell>
          <cell r="F129" t="str">
            <v>Personal Contratado Para Apoyar Las Actividades Propias De Los Proyectos De Inversión De La Entidad 03-04-0001</v>
          </cell>
          <cell r="G129" t="str">
            <v>MODERNIZACIÓN DE LA SECRETARIA DE EDUCACIÓN - A.1.4.1</v>
          </cell>
          <cell r="H129" t="str">
            <v>Personas</v>
          </cell>
          <cell r="I129">
            <v>117</v>
          </cell>
          <cell r="J129" t="str">
            <v>105202002</v>
          </cell>
          <cell r="K129">
            <v>4000000000</v>
          </cell>
        </row>
        <row r="130">
          <cell r="A130">
            <v>1052</v>
          </cell>
          <cell r="B130" t="str">
            <v>1052 Bienestar estudiantil para todos</v>
          </cell>
          <cell r="C130" t="str">
            <v>02 MOVILIDAD ESCOLAR</v>
          </cell>
          <cell r="D130">
            <v>3</v>
          </cell>
          <cell r="E130" t="str">
            <v>02003 Supervisión, Interventoría, control y acompañamiento en lo técnico, administrativo jurídico y financiero para la prestación del servicio de Movilidad Escolar a los estudiantes matriculados en el sistema oficial.</v>
          </cell>
          <cell r="F130" t="str">
            <v>Personal Contratado Para Apoyar Las Actividades Propias De Los Proyectos De Inversión De La Entidad 03-04-0001</v>
          </cell>
          <cell r="G130" t="str">
            <v>MODERNIZACIÓN DE LA SECRETARIA DE EDUCACIÓN - A.1.4.1</v>
          </cell>
          <cell r="H130" t="str">
            <v>Interventoria</v>
          </cell>
          <cell r="I130">
            <v>1</v>
          </cell>
          <cell r="J130" t="str">
            <v>105202003</v>
          </cell>
          <cell r="K130">
            <v>5794355000</v>
          </cell>
        </row>
        <row r="131">
          <cell r="A131">
            <v>1052</v>
          </cell>
          <cell r="B131" t="str">
            <v>1052 Bienestar estudiantil para todos</v>
          </cell>
          <cell r="C131" t="str">
            <v>02 MOVILIDAD ESCOLAR</v>
          </cell>
          <cell r="D131">
            <v>4</v>
          </cell>
          <cell r="E131" t="str">
            <v>02004 Proveer, suministrar y entregar los beneficios a estudiantes que cumplan con las condiciones establecidas por la Dirección de Bienestar Estudiantil</v>
          </cell>
          <cell r="F131" t="str">
            <v>Transporte Escolar Para Las Actividades Pedagógicas 02-01-0492</v>
          </cell>
          <cell r="G131" t="str">
            <v>TRANSPORTE ESCOLAR - A.1.2.7</v>
          </cell>
          <cell r="H131" t="str">
            <v>Estudiantes</v>
          </cell>
          <cell r="I131">
            <v>36650</v>
          </cell>
          <cell r="J131" t="str">
            <v>105202004</v>
          </cell>
          <cell r="K131">
            <v>39490827000</v>
          </cell>
        </row>
        <row r="132">
          <cell r="A132">
            <v>1052</v>
          </cell>
          <cell r="B132" t="str">
            <v>1052 Bienestar estudiantil para todos</v>
          </cell>
          <cell r="C132" t="str">
            <v>02 MOVILIDAD ESCOLAR</v>
          </cell>
          <cell r="D132">
            <v>5</v>
          </cell>
          <cell r="E132" t="str">
            <v>02005 Fomentar el uso de medios alternativos de transporte escolar, a través de estrategias administrativas, pedagógicas, promoción y suscripción de convenios, promoviendo una cultura de uso de la bicicleta como medio de transporte. </v>
          </cell>
          <cell r="F132" t="str">
            <v>Transporte Escolar Para Las Actividades Pedagógicas 02-01-0492</v>
          </cell>
          <cell r="G132" t="str">
            <v>TRANSPORTE ESCOLAR - A.1.2.7</v>
          </cell>
          <cell r="H132" t="str">
            <v>Persona Jurídica</v>
          </cell>
          <cell r="I132">
            <v>5998</v>
          </cell>
          <cell r="J132" t="str">
            <v>105202005</v>
          </cell>
          <cell r="K132">
            <v>4394419000</v>
          </cell>
        </row>
        <row r="133">
          <cell r="A133">
            <v>1052</v>
          </cell>
          <cell r="B133" t="str">
            <v>1052 Bienestar estudiantil para todos</v>
          </cell>
          <cell r="C133" t="str">
            <v>03 PROMOCIÓN DEL BIENESTAR</v>
          </cell>
          <cell r="D133">
            <v>1</v>
          </cell>
          <cell r="E133" t="str">
            <v>03001 Amparar al 100% de los estudiantes del Sistema de matrícula oficial en caso de accidentes escolares.</v>
          </cell>
          <cell r="F133" t="str">
            <v>Promoción, Prevención Y Protección En Salud Escolar 03-02-0019</v>
          </cell>
          <cell r="G133" t="str">
            <v>APLICACIÓN DE PROYECTOS EDUCATIVOS TRANSVERSALES - A.1.7.2</v>
          </cell>
          <cell r="H133" t="str">
            <v>Porcentaje</v>
          </cell>
          <cell r="I133">
            <v>100</v>
          </cell>
          <cell r="J133" t="str">
            <v>105203001</v>
          </cell>
          <cell r="K133">
            <v>140000000</v>
          </cell>
        </row>
        <row r="134">
          <cell r="A134">
            <v>1052</v>
          </cell>
          <cell r="B134" t="str">
            <v>1052 Bienestar estudiantil para todos</v>
          </cell>
          <cell r="C134" t="str">
            <v>03 PROMOCIÓN DEL BIENESTAR</v>
          </cell>
          <cell r="D134">
            <v>2</v>
          </cell>
          <cell r="E134" t="str">
            <v>03002 Diseñar, producir, implementar y evaluar estrategias pedagógicas y comunicativas para la implementación de acciones pedagógicas en gestión del riesgo y promoción del bienestar estudiantil en Colegios Oficiales</v>
          </cell>
          <cell r="F134" t="str">
            <v>Promoción, Prevención Y Protección En Salud Escolar 03-02-0019</v>
          </cell>
          <cell r="G134" t="str">
            <v>APLICACIÓN DE PROYECTOS EDUCATIVOS TRANSVERSALES - A.1.7.2</v>
          </cell>
          <cell r="H134" t="str">
            <v>Colegios</v>
          </cell>
          <cell r="I134">
            <v>126</v>
          </cell>
          <cell r="J134" t="str">
            <v>105203002</v>
          </cell>
          <cell r="K134">
            <v>546637000</v>
          </cell>
        </row>
        <row r="135">
          <cell r="A135">
            <v>1052</v>
          </cell>
          <cell r="B135" t="str">
            <v>1052 Bienestar estudiantil para todos</v>
          </cell>
          <cell r="C135" t="str">
            <v>03 PROMOCIÓN DEL BIENESTAR</v>
          </cell>
          <cell r="D135">
            <v>3</v>
          </cell>
          <cell r="E135" t="str">
            <v xml:space="preserve">03003 Realizar los pagos de sentencias, fallos judiciales y de los deducibles que surjan de la afectación a la póliza civil extracontractual, como consecuencia de acciones adelantadas por terceros contra la entidad asociados a los accidentes escolares.
</v>
          </cell>
          <cell r="F135" t="str">
            <v>Promoción, Prevención Y Protección En Salud Escolar 03-02-0019</v>
          </cell>
          <cell r="G135" t="str">
            <v>APLICACIÓN DE PROYECTOS EDUCATIVOS TRANSVERSALES - A.1.7.2</v>
          </cell>
          <cell r="H135" t="str">
            <v>Porcentaje</v>
          </cell>
          <cell r="I135">
            <v>100</v>
          </cell>
          <cell r="J135" t="str">
            <v>105203003</v>
          </cell>
          <cell r="K135">
            <v>860000000</v>
          </cell>
        </row>
        <row r="136">
          <cell r="A136">
            <v>1052</v>
          </cell>
          <cell r="B136" t="str">
            <v>1052 Bienestar estudiantil para todos</v>
          </cell>
          <cell r="C136" t="str">
            <v>03 PROMOCIÓN DEL BIENESTAR</v>
          </cell>
          <cell r="D136">
            <v>4</v>
          </cell>
          <cell r="E136" t="str">
            <v>03004 Prestar servicios en la Dirección de Bienestar  Estudiantil para el apoyo en los temas relacionados con el componente de Promoción del Bienestar</v>
          </cell>
          <cell r="F136" t="str">
            <v>Personal Contratado Para Apoyar Las Actividades Propias De Los Proyectos De Inversión De La Entidad 03-04-0001</v>
          </cell>
          <cell r="G136" t="str">
            <v>MODERNIZACIÓN DE LA SECRETARIA DE EDUCACIÓN - A.1.4.1</v>
          </cell>
          <cell r="H136" t="str">
            <v>Personas</v>
          </cell>
          <cell r="I136">
            <v>55</v>
          </cell>
          <cell r="J136" t="str">
            <v>105203004</v>
          </cell>
          <cell r="K136">
            <v>3745701000</v>
          </cell>
        </row>
        <row r="137">
          <cell r="A137">
            <v>1052</v>
          </cell>
          <cell r="B137" t="str">
            <v>1052 Bienestar estudiantil para todos</v>
          </cell>
          <cell r="C137" t="str">
            <v>03 PROMOCIÓN DEL BIENESTAR</v>
          </cell>
          <cell r="D137">
            <v>5</v>
          </cell>
          <cell r="E137" t="str">
            <v>03005 Amparar con cobertura de ARL, a los estudiantes de la matrícula Oficial del Distrito que realizan práctica laboral como parte de su proceso educativo en el nivel de secundaria y media,en cumplimiento del decreto 055/2015.</v>
          </cell>
          <cell r="F137" t="str">
            <v>Promoción, Prevención Y Protección En Salud Escolar 03-02-0019</v>
          </cell>
          <cell r="G137" t="str">
            <v>APLICACIÓN DE PROYECTOS EDUCATIVOS TRANSVERSALES - A.1.7.2</v>
          </cell>
          <cell r="H137" t="str">
            <v>Porcentaje</v>
          </cell>
          <cell r="I137">
            <v>100</v>
          </cell>
          <cell r="J137" t="str">
            <v>105203005</v>
          </cell>
          <cell r="K137">
            <v>2627256000</v>
          </cell>
        </row>
        <row r="138">
          <cell r="A138">
            <v>1052</v>
          </cell>
          <cell r="B138" t="str">
            <v>1052 Bienestar estudiantil para todos</v>
          </cell>
          <cell r="C138" t="str">
            <v>03 PROMOCIÓN DEL BIENESTAR</v>
          </cell>
          <cell r="D138">
            <v>6</v>
          </cell>
          <cell r="E138" t="str">
            <v xml:space="preserve">03006 Suministrar el apoyo logístico y la interventoría a los eventos del proyecto </v>
          </cell>
          <cell r="F138" t="str">
            <v>Soporte Logístico Para El Desarrollo De Las Actividades Propias De Los Proyectos De Inversión 02-01-0364</v>
          </cell>
          <cell r="G138" t="str">
            <v>APLICACIÓN DE PROYECTOS EDUCATIVOS TRANSVERSALES - A.1.7.2</v>
          </cell>
          <cell r="H138" t="str">
            <v>Eventos</v>
          </cell>
          <cell r="I138">
            <v>35</v>
          </cell>
          <cell r="J138" t="str">
            <v>105203006</v>
          </cell>
          <cell r="K138">
            <v>880000000</v>
          </cell>
        </row>
        <row r="139">
          <cell r="A139">
            <v>1053</v>
          </cell>
          <cell r="B139" t="str">
            <v>1053 Oportunidades de aprendizaje desde el enfoque diferencial</v>
          </cell>
          <cell r="C139" t="str">
            <v>01  Atención Educativa Integral desde el enfoque diferencial</v>
          </cell>
          <cell r="D139">
            <v>1</v>
          </cell>
          <cell r="E139" t="str">
            <v>01001 Desarrollar capacidades locales e institucionales  para la atención integral bajo el enfoque diferencial, de estudiantes con discapacidad</v>
          </cell>
          <cell r="F139" t="str">
            <v>Atención educativa diferencial 03-02-0033</v>
          </cell>
          <cell r="G139" t="str">
            <v>SERVICIO PERSONAL APOYO - A.1.5.1</v>
          </cell>
          <cell r="H139" t="str">
            <v>Colegios</v>
          </cell>
          <cell r="I139">
            <v>361</v>
          </cell>
          <cell r="J139" t="str">
            <v>105301001</v>
          </cell>
          <cell r="K139">
            <v>7438000000</v>
          </cell>
        </row>
        <row r="140">
          <cell r="A140">
            <v>1053</v>
          </cell>
          <cell r="B140" t="str">
            <v>1053 Oportunidades de aprendizaje desde el enfoque diferencial</v>
          </cell>
          <cell r="C140" t="str">
            <v>01  Atención Educativa Integral desde el enfoque diferencial</v>
          </cell>
          <cell r="D140">
            <v>3</v>
          </cell>
          <cell r="E140" t="str">
            <v>01003 Desarrollar capacidades locales e institucionales  para la atención integral bajo el enfoque diferencial, de estudiantes con  talentos y/o capacidades  excepcionales</v>
          </cell>
          <cell r="F140" t="str">
            <v>Atención educativa diferencial 03-02-0033</v>
          </cell>
          <cell r="G140" t="str">
            <v>SERVICIO PERSONAL APOYO - A.1.5.1</v>
          </cell>
          <cell r="H140" t="str">
            <v>Colegios</v>
          </cell>
          <cell r="I140">
            <v>90</v>
          </cell>
          <cell r="J140" t="str">
            <v>105301003</v>
          </cell>
          <cell r="K140">
            <v>562888000</v>
          </cell>
        </row>
        <row r="141">
          <cell r="A141">
            <v>1053</v>
          </cell>
          <cell r="B141" t="str">
            <v>1053 Oportunidades de aprendizaje desde el enfoque diferencial</v>
          </cell>
          <cell r="C141" t="str">
            <v>01  Atención Educativa Integral desde el enfoque diferencial</v>
          </cell>
          <cell r="D141">
            <v>5</v>
          </cell>
          <cell r="E141" t="str">
            <v>01005 Desarrollar las acciones necesarias para garantizar la operación de la Secretaría Técnica Distrital de Discapacidad (STDD)</v>
          </cell>
          <cell r="F141" t="str">
            <v>Atención educativa diferencial 03-02-0033</v>
          </cell>
          <cell r="G141" t="str">
            <v>SERVICIO PERSONAL APOYO - A.1.5.1</v>
          </cell>
          <cell r="H141" t="str">
            <v>Personas</v>
          </cell>
          <cell r="I141">
            <v>6</v>
          </cell>
          <cell r="J141" t="str">
            <v>105301005</v>
          </cell>
          <cell r="K141">
            <v>304663000</v>
          </cell>
        </row>
        <row r="142">
          <cell r="A142">
            <v>1053</v>
          </cell>
          <cell r="B142" t="str">
            <v>1053 Oportunidades de aprendizaje desde el enfoque diferencial</v>
          </cell>
          <cell r="C142" t="str">
            <v>01  Atención Educativa Integral desde el enfoque diferencial</v>
          </cell>
          <cell r="D142">
            <v>8</v>
          </cell>
          <cell r="E142" t="str">
            <v xml:space="preserve">01008 
Desarrollar capacidades locales e institucionales para la atención integral bajo el enfoque diferencial, en la linea de educación intercultural y grupos étnicos 
</v>
          </cell>
          <cell r="F142" t="str">
            <v>Atención educativa diferencial 03-02-0033</v>
          </cell>
          <cell r="G142" t="str">
            <v>SERVICIO PERSONAL APOYO - A.1.5.1</v>
          </cell>
          <cell r="H142" t="str">
            <v>Colegios</v>
          </cell>
          <cell r="I142">
            <v>46</v>
          </cell>
          <cell r="J142" t="str">
            <v>105301008</v>
          </cell>
          <cell r="K142">
            <v>1846146000</v>
          </cell>
        </row>
        <row r="143">
          <cell r="A143">
            <v>1053</v>
          </cell>
          <cell r="B143" t="str">
            <v>1053 Oportunidades de aprendizaje desde el enfoque diferencial</v>
          </cell>
          <cell r="C143" t="str">
            <v>01  Atención Educativa Integral desde el enfoque diferencial</v>
          </cell>
          <cell r="D143">
            <v>10</v>
          </cell>
          <cell r="E143" t="str">
            <v>01010 Desarrollar capacidades locales e institucionales  para la atención integral bajo el enfoque diferencial, de estudiantes según su condición social y orientación sexual</v>
          </cell>
          <cell r="F143" t="str">
            <v>Atención educativa diferencial 03-02-0033</v>
          </cell>
          <cell r="G143" t="str">
            <v>SERVICIO PERSONAL APOYO - A.1.5.1</v>
          </cell>
          <cell r="H143" t="str">
            <v>Colegios</v>
          </cell>
          <cell r="I143">
            <v>80</v>
          </cell>
          <cell r="J143" t="str">
            <v>105301010</v>
          </cell>
          <cell r="K143">
            <v>302082000</v>
          </cell>
        </row>
        <row r="144">
          <cell r="A144">
            <v>1053</v>
          </cell>
          <cell r="B144" t="str">
            <v>1053 Oportunidades de aprendizaje desde el enfoque diferencial</v>
          </cell>
          <cell r="C144" t="str">
            <v>01  Atención Educativa Integral desde el enfoque diferencial</v>
          </cell>
          <cell r="D144">
            <v>12</v>
          </cell>
          <cell r="E144" t="str">
            <v>01012 Desarrollar capacidades locales e institucionales  para la atención integral bajo el enfoque diferencial de cuidado y autocuidado</v>
          </cell>
          <cell r="F144" t="str">
            <v>Atención educativa diferencial 03-02-0033</v>
          </cell>
          <cell r="G144" t="str">
            <v>SERVICIO PERSONAL APOYO - A.1.5.1</v>
          </cell>
          <cell r="H144" t="str">
            <v>Colegios</v>
          </cell>
          <cell r="I144">
            <v>70</v>
          </cell>
          <cell r="J144" t="str">
            <v>105301012</v>
          </cell>
          <cell r="K144">
            <v>1487065000</v>
          </cell>
        </row>
        <row r="145">
          <cell r="A145">
            <v>1053</v>
          </cell>
          <cell r="B145" t="str">
            <v>1053 Oportunidades de aprendizaje desde el enfoque diferencial</v>
          </cell>
          <cell r="C145" t="str">
            <v>01  Atención Educativa Integral desde el enfoque diferencial</v>
          </cell>
          <cell r="D145">
            <v>15</v>
          </cell>
          <cell r="E145" t="str">
            <v>01015 Desarrollar capacidades locales e institucionales  para la atención integral bajo el enfoque diferencial, de estudiantes  víctimas del conflicto armado</v>
          </cell>
          <cell r="F145" t="str">
            <v>Atención a Víctimas 03- 02-0032</v>
          </cell>
          <cell r="G145" t="str">
            <v>APLICACIÓN DE PROYECTOS EDUCATIVOS TRANSVERSALES - A.1.7.2</v>
          </cell>
          <cell r="H145" t="str">
            <v>Colegios</v>
          </cell>
          <cell r="I145">
            <v>40</v>
          </cell>
          <cell r="J145" t="str">
            <v>105301015</v>
          </cell>
          <cell r="K145">
            <v>914843000</v>
          </cell>
        </row>
        <row r="146">
          <cell r="A146">
            <v>1053</v>
          </cell>
          <cell r="B146" t="str">
            <v>1053 Oportunidades de aprendizaje desde el enfoque diferencial</v>
          </cell>
          <cell r="C146" t="str">
            <v>01  Atención Educativa Integral desde el enfoque diferencial</v>
          </cell>
          <cell r="D146">
            <v>17</v>
          </cell>
          <cell r="E146" t="str">
            <v>01017 Prestar apoyo profesional y/o técnico a la gestión de la Dirección de Inclusión e Integración de Poblaciones  para   el cumplimiento de las politicas públicas poblacionales</v>
          </cell>
          <cell r="F146" t="str">
            <v>Atención educativa diferencial 03-02-0033</v>
          </cell>
          <cell r="G146" t="str">
            <v>SERVICIO PERSONAL APOYO - A.1.5.1</v>
          </cell>
          <cell r="H146" t="str">
            <v>Personas</v>
          </cell>
          <cell r="I146">
            <v>11</v>
          </cell>
          <cell r="J146" t="str">
            <v>105301017</v>
          </cell>
          <cell r="K146">
            <v>526015000</v>
          </cell>
        </row>
        <row r="147">
          <cell r="A147">
            <v>1053</v>
          </cell>
          <cell r="B147" t="str">
            <v>1053 Oportunidades de aprendizaje desde el enfoque diferencial</v>
          </cell>
          <cell r="C147" t="str">
            <v>01  Atención Educativa Integral desde el enfoque diferencial</v>
          </cell>
          <cell r="D147">
            <v>18</v>
          </cell>
          <cell r="E147" t="str">
            <v>01018 Desarrollar capacidades locales e institucionales  para la atención integral bajo el enfoque diferencial, de estudiantes con trastornos de aprendizaje</v>
          </cell>
          <cell r="F147" t="str">
            <v>Atención educativa diferencial 03-02-0033</v>
          </cell>
          <cell r="G147" t="str">
            <v>SERVICIO PERSONAL APOYO - A.1.5.1</v>
          </cell>
          <cell r="H147" t="str">
            <v>Colegios</v>
          </cell>
          <cell r="I147">
            <v>40</v>
          </cell>
          <cell r="J147" t="str">
            <v>105301018</v>
          </cell>
          <cell r="K147">
            <v>415656000</v>
          </cell>
        </row>
        <row r="148">
          <cell r="A148">
            <v>1053</v>
          </cell>
          <cell r="B148" t="str">
            <v>1053 Oportunidades de aprendizaje desde el enfoque diferencial</v>
          </cell>
          <cell r="C148" t="str">
            <v>01  Atención Educativa Integral desde el enfoque diferencial</v>
          </cell>
          <cell r="D148">
            <v>20</v>
          </cell>
          <cell r="E148" t="str">
            <v xml:space="preserve">01020 Desarrollar capacidades locales e institucionales  para la atención integral bajo el enfoque diferencial, de estudiantes en riesgo de trabajo infantil </v>
          </cell>
          <cell r="F148" t="str">
            <v>Atención educativa diferencial 03-02-0033</v>
          </cell>
          <cell r="G148" t="str">
            <v>SERVICIO PERSONAL APOYO - A.1.5.1</v>
          </cell>
          <cell r="H148" t="str">
            <v>Colegios</v>
          </cell>
          <cell r="I148">
            <v>70</v>
          </cell>
          <cell r="J148" t="str">
            <v>105301020</v>
          </cell>
          <cell r="K148">
            <v>748631000</v>
          </cell>
        </row>
        <row r="149">
          <cell r="A149">
            <v>1053</v>
          </cell>
          <cell r="B149" t="str">
            <v>1053 Oportunidades de aprendizaje desde el enfoque diferencial</v>
          </cell>
          <cell r="C149" t="str">
            <v>01  Atención Educativa Integral desde el enfoque diferencial</v>
          </cell>
          <cell r="D149">
            <v>21</v>
          </cell>
          <cell r="E149" t="str">
            <v>01021 Desarrollar capacidades locales e institucionales  para la atención integral bajo el enfoque diferencial, de estudiantes en riesgo de trata de personas</v>
          </cell>
          <cell r="F149" t="str">
            <v>Atención educativa diferencial 03-02-0033</v>
          </cell>
          <cell r="G149" t="str">
            <v>SERVICIO PERSONAL APOYO - A.1.5.1</v>
          </cell>
          <cell r="H149" t="str">
            <v>Colegios</v>
          </cell>
          <cell r="I149">
            <v>10</v>
          </cell>
          <cell r="J149" t="str">
            <v>105301021</v>
          </cell>
          <cell r="K149">
            <v>114309000</v>
          </cell>
        </row>
        <row r="150">
          <cell r="A150">
            <v>1053</v>
          </cell>
          <cell r="B150" t="str">
            <v>1053 Oportunidades de aprendizaje desde el enfoque diferencial</v>
          </cell>
          <cell r="C150" t="str">
            <v>02 Modelos Educativos Flexibles</v>
          </cell>
          <cell r="D150">
            <v>1</v>
          </cell>
          <cell r="E150" t="str">
            <v>02001 Desarrollar capacidades locales e institucionales  para la atención integral bajo el enfoque diferencial, de estudiantes  hospitalizados e incapacitados</v>
          </cell>
          <cell r="F150" t="str">
            <v>Atención educativa diferencial 03-02-0033</v>
          </cell>
          <cell r="G150" t="str">
            <v>SERVICIO PERSONAL APOYO - A.1.5.1</v>
          </cell>
          <cell r="H150" t="str">
            <v>Aulas Hospitalarias</v>
          </cell>
          <cell r="I150">
            <v>28</v>
          </cell>
          <cell r="J150" t="str">
            <v>105302001</v>
          </cell>
          <cell r="K150">
            <v>107840000</v>
          </cell>
        </row>
        <row r="151">
          <cell r="A151">
            <v>1053</v>
          </cell>
          <cell r="B151" t="str">
            <v>1053 Oportunidades de aprendizaje desde el enfoque diferencial</v>
          </cell>
          <cell r="C151" t="str">
            <v>02 Modelos Educativos Flexibles</v>
          </cell>
          <cell r="D151">
            <v>3</v>
          </cell>
          <cell r="E151" t="str">
            <v xml:space="preserve">02003 Desarrollar capacidades locales e institucionales  para la atención integral bajo el enfoque diferencial, para la educación de jóvenes y adultos </v>
          </cell>
          <cell r="F151" t="str">
            <v>Atención educativa diferencial 03-02-0033</v>
          </cell>
          <cell r="G151" t="str">
            <v>SERVICIO PERSONAL APOYO - A.1.5.1</v>
          </cell>
          <cell r="H151" t="str">
            <v>Colegios</v>
          </cell>
          <cell r="I151">
            <v>59</v>
          </cell>
          <cell r="J151" t="str">
            <v>105302003</v>
          </cell>
          <cell r="K151">
            <v>188344000</v>
          </cell>
        </row>
        <row r="152">
          <cell r="A152">
            <v>1053</v>
          </cell>
          <cell r="B152" t="str">
            <v>1053 Oportunidades de aprendizaje desde el enfoque diferencial</v>
          </cell>
          <cell r="C152" t="str">
            <v>02 Modelos Educativos Flexibles</v>
          </cell>
          <cell r="D152">
            <v>5</v>
          </cell>
          <cell r="E152" t="str">
            <v>02005 Desarrollar capacidades locales e institucionales  para la atención integral bajo el enfoque diferencial, de estudiantes  en extraedad</v>
          </cell>
          <cell r="F152" t="str">
            <v>Atención educativa diferencial 03-02-0033</v>
          </cell>
          <cell r="G152" t="str">
            <v>SERVICIO PERSONAL APOYO - A.1.5.1</v>
          </cell>
          <cell r="H152" t="str">
            <v>Colegios</v>
          </cell>
          <cell r="I152">
            <v>75</v>
          </cell>
          <cell r="J152" t="str">
            <v>105302005</v>
          </cell>
          <cell r="K152">
            <v>272347000</v>
          </cell>
        </row>
        <row r="153">
          <cell r="A153">
            <v>1053</v>
          </cell>
          <cell r="B153" t="str">
            <v>1053 Oportunidades de aprendizaje desde el enfoque diferencial</v>
          </cell>
          <cell r="C153" t="str">
            <v>02 Modelos Educativos Flexibles</v>
          </cell>
          <cell r="D153">
            <v>7</v>
          </cell>
          <cell r="E153" t="str">
            <v>02007 Desarrollar capacidades locales e institucionales  para la atención integral bajo el enfoque diferencial, de estudiantes en conflicto con la  ley penal</v>
          </cell>
          <cell r="F153" t="str">
            <v>Atención educativa diferencial 03-02-0033</v>
          </cell>
          <cell r="G153" t="str">
            <v>SERVICIO PERSONAL APOYO - A.1.5.1</v>
          </cell>
          <cell r="H153" t="str">
            <v>Colegios</v>
          </cell>
          <cell r="I153">
            <v>75</v>
          </cell>
          <cell r="J153" t="str">
            <v>105302007</v>
          </cell>
          <cell r="K153">
            <v>105766000</v>
          </cell>
        </row>
        <row r="154">
          <cell r="A154">
            <v>1055</v>
          </cell>
          <cell r="B154" t="str">
            <v>1055 Modernización de la gestión institucional</v>
          </cell>
          <cell r="C154" t="str">
            <v>01 Modernización de los Procesos</v>
          </cell>
          <cell r="D154">
            <v>1</v>
          </cell>
          <cell r="E154" t="str">
            <v>01001 Apoyo profesional para dirigir y coordinar las acciones a desarrollar en el proyecto de inversión "Modernización de la gestión institucional".</v>
          </cell>
          <cell r="F154" t="str">
            <v>Personal Contratado Para Apoyar Las Actividades Propias De Los Proyectos De Inversión De La Entidad 03-04-0001</v>
          </cell>
          <cell r="G154" t="str">
            <v>MODERNIZACIÓN DE LA SECRETARIA DE EDUCACIÓN - A.1.4.1</v>
          </cell>
          <cell r="H154" t="str">
            <v>Personas</v>
          </cell>
          <cell r="I154">
            <v>1</v>
          </cell>
          <cell r="J154" t="str">
            <v>105501001</v>
          </cell>
          <cell r="K154">
            <v>139942000</v>
          </cell>
        </row>
        <row r="155">
          <cell r="A155">
            <v>1055</v>
          </cell>
          <cell r="B155" t="str">
            <v>1055 Modernización de la gestión institucional</v>
          </cell>
          <cell r="C155" t="str">
            <v>01 Modernización de los Procesos</v>
          </cell>
          <cell r="D155">
            <v>2</v>
          </cell>
          <cell r="E155" t="str">
            <v>01002 Contar con el personal requerido para impulsar y promover el fortalecimiento de la transparencia en la SED</v>
          </cell>
          <cell r="F155" t="str">
            <v>Personal Contratado Para Apoyar Las Actividades Propias De Los Proyectos De Inversión De La Entidad 03-04-0001</v>
          </cell>
          <cell r="G155" t="str">
            <v>MODERNIZACIÓN DE LA SECRETARIA DE EDUCACIÓN - A.1.4.1</v>
          </cell>
          <cell r="H155" t="str">
            <v>Personas</v>
          </cell>
          <cell r="I155">
            <v>1</v>
          </cell>
          <cell r="J155" t="str">
            <v>105501002</v>
          </cell>
          <cell r="K155">
            <v>41005000</v>
          </cell>
        </row>
        <row r="156">
          <cell r="A156">
            <v>1055</v>
          </cell>
          <cell r="B156" t="str">
            <v>1055 Modernización de la gestión institucional</v>
          </cell>
          <cell r="C156" t="str">
            <v>01 Modernización de los Procesos</v>
          </cell>
          <cell r="D156">
            <v>3</v>
          </cell>
          <cell r="E156" t="str">
            <v>01003 Apoyo profesional y técnico para el desarrollo de las acciones tendientes a mejorar los procesos internos de la SED tales como: Sistema Integrado de Gestión, POA , PIGA, Gestión Documental y Archivo.</v>
          </cell>
          <cell r="F156" t="str">
            <v>Personal Contratado Para Apoyar Las Actividades Propias De Los Proyectos De Inversión De La Entidad 03-04-0001</v>
          </cell>
          <cell r="G156" t="str">
            <v>MODERNIZACIÓN DE LA SECRETARIA DE EDUCACIÓN - A.1.4.1</v>
          </cell>
          <cell r="H156" t="str">
            <v>Personas</v>
          </cell>
          <cell r="I156">
            <v>11</v>
          </cell>
          <cell r="J156" t="str">
            <v>105501003</v>
          </cell>
          <cell r="K156">
            <v>710338000</v>
          </cell>
        </row>
        <row r="157">
          <cell r="A157">
            <v>1055</v>
          </cell>
          <cell r="B157" t="str">
            <v>1055 Modernización de la gestión institucional</v>
          </cell>
          <cell r="C157" t="str">
            <v>01 Modernización de los Procesos</v>
          </cell>
          <cell r="D157">
            <v>4</v>
          </cell>
          <cell r="E157" t="str">
            <v>01004 Actualización de procesos del nivel central, local e institucional.</v>
          </cell>
          <cell r="F157" t="str">
            <v>Apoyo Logístico Para El Desarrollo De Las Actividades Propias De Los Proyectos De Inversiónen General 03-01-0354</v>
          </cell>
          <cell r="G157" t="str">
            <v>APLICACIÓN DE PROYECTOS EDUCATIVOS TRANSVERSALES - A.1.7.2</v>
          </cell>
          <cell r="H157" t="str">
            <v>Consultoría</v>
          </cell>
          <cell r="I157">
            <v>1</v>
          </cell>
          <cell r="J157" t="str">
            <v>105501004</v>
          </cell>
          <cell r="K157">
            <v>260974000</v>
          </cell>
        </row>
        <row r="158">
          <cell r="A158">
            <v>1055</v>
          </cell>
          <cell r="B158" t="str">
            <v>1055 Modernización de la gestión institucional</v>
          </cell>
          <cell r="C158" t="str">
            <v>01 Modernización de los Procesos</v>
          </cell>
          <cell r="D158">
            <v>5</v>
          </cell>
          <cell r="E158" t="str">
            <v>01005 Garantizar los procesos de mejoramiento de la gestión documental y archivo en la SED.</v>
          </cell>
          <cell r="F158" t="str">
            <v>Apoyo Logístico Para El Desarrollo De Las Actividades Propias De Los Proyectos De Inversiónen General 03-01-0354</v>
          </cell>
          <cell r="G158" t="str">
            <v>APLICACIÓN DE PROYECTOS EDUCATIVOS TRANSVERSALES - A.1.7.2</v>
          </cell>
          <cell r="H158" t="str">
            <v>Intervenciones</v>
          </cell>
          <cell r="I158">
            <v>7</v>
          </cell>
          <cell r="J158" t="str">
            <v>105501005</v>
          </cell>
          <cell r="K158">
            <v>1498741000</v>
          </cell>
        </row>
        <row r="159">
          <cell r="A159">
            <v>1055</v>
          </cell>
          <cell r="B159" t="str">
            <v>1055 Modernización de la gestión institucional</v>
          </cell>
          <cell r="C159" t="str">
            <v>02 Comunicación Organizacional</v>
          </cell>
          <cell r="D159">
            <v>7</v>
          </cell>
          <cell r="E159" t="str">
            <v>02007 Desarrollar y aplicar métodos para medir el impacto de la comunicación y los proyectos prioritarios de la SED.</v>
          </cell>
          <cell r="F159" t="str">
            <v>Desarrollo Del Plan General De Medios De Divulgación Y Comunicación 03-01-0327</v>
          </cell>
          <cell r="G159" t="str">
            <v>APLICACIÓN DE PROYECTOS EDUCATIVOS TRANSVERSALES - A.1.7.2</v>
          </cell>
          <cell r="H159" t="str">
            <v>Consultoría</v>
          </cell>
          <cell r="I159">
            <v>1</v>
          </cell>
          <cell r="J159" t="str">
            <v>105502007</v>
          </cell>
          <cell r="K159">
            <v>120000000</v>
          </cell>
        </row>
        <row r="160">
          <cell r="A160">
            <v>1055</v>
          </cell>
          <cell r="B160" t="str">
            <v>1055 Modernización de la gestión institucional</v>
          </cell>
          <cell r="C160" t="str">
            <v>02 Comunicación Organizacional</v>
          </cell>
          <cell r="D160">
            <v>8</v>
          </cell>
          <cell r="E160" t="str">
            <v>02008 Fortalecimiento de la cultura organizacional de la SED.</v>
          </cell>
          <cell r="F160" t="str">
            <v>Apoyo Logístico Para El Desarrollo De Las Actividades Propias De Los Proyectos De Inversiónen General 03-01-0354</v>
          </cell>
          <cell r="G160" t="str">
            <v>APLICACIÓN DE PROYECTOS EDUCATIVOS TRANSVERSALES - A.1.7.2</v>
          </cell>
          <cell r="H160" t="str">
            <v>Estrategia</v>
          </cell>
          <cell r="I160">
            <v>1</v>
          </cell>
          <cell r="J160" t="str">
            <v>105502008</v>
          </cell>
          <cell r="K160">
            <v>300000000</v>
          </cell>
        </row>
        <row r="161">
          <cell r="A161">
            <v>1055</v>
          </cell>
          <cell r="B161" t="str">
            <v>1055 Modernización de la gestión institucional</v>
          </cell>
          <cell r="C161" t="str">
            <v>03 Gestión de Servicio a la Ciudadania</v>
          </cell>
          <cell r="D161">
            <v>11</v>
          </cell>
          <cell r="E161" t="str">
            <v>03011 Apoyo profesional, técnico y asistencial para el mejoramiento de la gestión del Servicio al Ciudadano</v>
          </cell>
          <cell r="F161" t="str">
            <v>Personal Contratado Para Apoyar Las Actividades Propias De Los Proyectos De Inversión De La Entidad 03-04-0001</v>
          </cell>
          <cell r="G161" t="str">
            <v>MODERNIZACIÓN DE LA SECRETARIA DE EDUCACIÓN - A.1.4.1</v>
          </cell>
          <cell r="H161" t="str">
            <v>Personas</v>
          </cell>
          <cell r="I161">
            <v>12</v>
          </cell>
          <cell r="J161" t="str">
            <v>105503011</v>
          </cell>
          <cell r="K161">
            <v>668000000</v>
          </cell>
        </row>
        <row r="162">
          <cell r="A162">
            <v>1055</v>
          </cell>
          <cell r="B162" t="str">
            <v>1055 Modernización de la gestión institucional</v>
          </cell>
          <cell r="C162" t="str">
            <v>03 Gestión de Servicio a la Ciudadania</v>
          </cell>
          <cell r="D162">
            <v>12</v>
          </cell>
          <cell r="E162" t="str">
            <v>03012 Fortalecer la calidad de la experiencia de servicio a la ciudadanía en todos los canales de atención de la Secretaria de Educación del Distrito.</v>
          </cell>
          <cell r="F162" t="str">
            <v>Apoyo Logístico Para El Desarrollo De Las Actividades Propias De Los Proyectos De Inversiónen General 03-01-0354</v>
          </cell>
          <cell r="G162" t="str">
            <v>APLICACIÓN DE PROYECTOS EDUCATIVOS TRANSVERSALES - A.1.7.2</v>
          </cell>
          <cell r="H162" t="str">
            <v>Intervenciones</v>
          </cell>
          <cell r="I162">
            <v>3</v>
          </cell>
          <cell r="J162" t="str">
            <v>105503012</v>
          </cell>
          <cell r="K162">
            <v>1832000000</v>
          </cell>
        </row>
        <row r="163">
          <cell r="A163">
            <v>1056</v>
          </cell>
          <cell r="B163" t="str">
            <v>1056 Mejoramiento de la calidad educativa a través de la jornada única y el uso del tiempo escolar</v>
          </cell>
          <cell r="C163" t="str">
            <v>01 JORNADA UNICA</v>
          </cell>
          <cell r="D163">
            <v>1</v>
          </cell>
          <cell r="E163" t="str">
            <v>01001 Conformar un equipo profesional y técnico que coordina, orienta y apoya el desarrollo de la ampliación del tiempo escolar - Jornada Única</v>
          </cell>
          <cell r="F163" t="str">
            <v>Personal Contratado Para Apoyar Las Actividades Propias De Los Proyectos De Inversión De La Entidad 03-04-0001</v>
          </cell>
          <cell r="G163" t="str">
            <v>MODERNIZACIÓN DE LA SECRETARIA DE EDUCACIÓN - A.1.4.1</v>
          </cell>
          <cell r="H163" t="str">
            <v>Personas</v>
          </cell>
          <cell r="I163">
            <v>25</v>
          </cell>
          <cell r="J163" t="str">
            <v>105601001</v>
          </cell>
          <cell r="K163">
            <v>1595000000</v>
          </cell>
        </row>
        <row r="164">
          <cell r="A164">
            <v>1056</v>
          </cell>
          <cell r="B164" t="str">
            <v>1056 Mejoramiento de la calidad educativa a través de la jornada única y el uso del tiempo escolar</v>
          </cell>
          <cell r="C164" t="str">
            <v>01 JORNADA UNICA</v>
          </cell>
          <cell r="D164">
            <v>2</v>
          </cell>
          <cell r="E164" t="str">
            <v>01002 Garantizar los escenarios, organizaciones, personas externas u otro tipo de recursos que se requieran para implementar la Jornada Única en ambientes de aprendizajes seguros en una ciudad Educadora</v>
          </cell>
          <cell r="F164" t="str">
            <v>Acompañar A Colegios En La Formulación Y Ejecución De Planes Institucionales 03-01-0204</v>
          </cell>
          <cell r="G164" t="str">
            <v>APLICACIÓN DE PROYECTOS EDUCATIVOS TRANSVERSALES - A.1.7.2</v>
          </cell>
          <cell r="H164" t="str">
            <v>Estudiantes</v>
          </cell>
          <cell r="I164">
            <v>157742</v>
          </cell>
          <cell r="J164" t="str">
            <v>105601002</v>
          </cell>
          <cell r="K164">
            <v>18036700000</v>
          </cell>
        </row>
        <row r="165">
          <cell r="A165">
            <v>1056</v>
          </cell>
          <cell r="B165" t="str">
            <v>1056 Mejoramiento de la calidad educativa a través de la jornada única y el uso del tiempo escolar</v>
          </cell>
          <cell r="C165" t="str">
            <v>02 USO DEL TIEMPO ESCOLAR</v>
          </cell>
          <cell r="D165">
            <v>1</v>
          </cell>
          <cell r="E165" t="str">
            <v>02001 Garantizar los escenarios, organizaciones, personas externas u otro tipo de recursos que se requieran para implementar el Uso del Tiempo Escolar en ambientes de aprendizajes seguros en una ciudad Educadora</v>
          </cell>
          <cell r="F165" t="str">
            <v>Acompañar A Colegios En La Formulación Y Ejecución De Planes Institucionales 03-01-0204</v>
          </cell>
          <cell r="G165" t="str">
            <v>APLICACIÓN DE PROYECTOS EDUCATIVOS TRANSVERSALES - A.1.7.2</v>
          </cell>
          <cell r="H165" t="str">
            <v>Estudiantes</v>
          </cell>
          <cell r="I165">
            <v>252387</v>
          </cell>
          <cell r="J165" t="str">
            <v>105602001</v>
          </cell>
          <cell r="K165">
            <v>14636300000</v>
          </cell>
        </row>
        <row r="166">
          <cell r="A166">
            <v>1056</v>
          </cell>
          <cell r="B166" t="str">
            <v>1056 Mejoramiento de la calidad educativa a través de la jornada única y el uso del tiempo escolar</v>
          </cell>
          <cell r="C166" t="str">
            <v>02 USO DEL TIEMPO ESCOLAR</v>
          </cell>
          <cell r="D166">
            <v>2</v>
          </cell>
          <cell r="E166" t="str">
            <v>02002 Conformar un equipo profesional y técnico que coordina, orienta y apoya el desarrollo de la ampliación del tiempo escolar - Uso del tiempo escolar</v>
          </cell>
          <cell r="F166" t="str">
            <v>Personal Contratado Para Apoyar Las Actividades Propias De Los Proyectos De Inversión De La Entidad 03-04-0001</v>
          </cell>
          <cell r="G166" t="str">
            <v>MODERNIZACIÓN DE LA SECRETARIA DE EDUCACIÓN - A.1.4.1</v>
          </cell>
          <cell r="H166" t="str">
            <v>personas</v>
          </cell>
          <cell r="I166">
            <v>25</v>
          </cell>
          <cell r="J166" t="str">
            <v>105602002</v>
          </cell>
          <cell r="K166">
            <v>1595000000</v>
          </cell>
        </row>
        <row r="167">
          <cell r="A167">
            <v>1057</v>
          </cell>
          <cell r="B167" t="str">
            <v>1057 Competencias para el ciudadano de hoy</v>
          </cell>
          <cell r="C167" t="str">
            <v>01 Uso y apropiación de Tecnologías de la Información y las comunicaciones (TIC) y de los medios educativos</v>
          </cell>
          <cell r="D167">
            <v>1</v>
          </cell>
          <cell r="E167" t="str">
            <v>01001 Fortalecer y acompañar a los colegios en la implementación de estrategias que aporten al mejoramiento de los ambientes de aprendizaje y del conocimiento, promiviendo  el desarrollo de las capacidades en el uso inteligente de las TIC.</v>
          </cell>
          <cell r="F167" t="str">
            <v>Incentivar El Desarrollo Y Uso De La Tecnología, La Información Y La Comunicación A Través De Experiencias Pedagógicas 03-01-0218</v>
          </cell>
          <cell r="G167" t="str">
            <v>APLICACIÓN DE PROYECTOS EDUCATIVOS TRANSVERSALES - A.1.7.2</v>
          </cell>
          <cell r="H167" t="str">
            <v>colegios</v>
          </cell>
          <cell r="I167">
            <v>150</v>
          </cell>
          <cell r="J167" t="str">
            <v>105701001</v>
          </cell>
          <cell r="K167">
            <v>2550000000</v>
          </cell>
        </row>
        <row r="168">
          <cell r="A168">
            <v>1057</v>
          </cell>
          <cell r="B168" t="str">
            <v>1057 Competencias para el ciudadano de hoy</v>
          </cell>
          <cell r="C168" t="str">
            <v>01 Uso y apropiación de Tecnologías de la Información y las comunicaciones (TIC) y de los medios educativos</v>
          </cell>
          <cell r="D168">
            <v>2</v>
          </cell>
          <cell r="E168" t="str">
            <v>01002 Conformar un equipo profesional y técnico para el seguimiento y desarrollo de los programas y procesos del proyecto de inversión competencias para el ciudadano de hoy.</v>
          </cell>
          <cell r="F168" t="str">
            <v>Personal Contratado Para Apoyar Las Actividades Propias De Los Proyectos De Inversión De La Entidad 03-04-0001</v>
          </cell>
          <cell r="G168" t="str">
            <v>MODERNIZACIÓN DE LA SECRETARIA DE EDUCACIÓN - A.1.4.1</v>
          </cell>
          <cell r="H168" t="str">
            <v>Personas</v>
          </cell>
          <cell r="I168">
            <v>9</v>
          </cell>
          <cell r="J168" t="str">
            <v>105701002</v>
          </cell>
          <cell r="K168">
            <v>473572000</v>
          </cell>
        </row>
        <row r="169">
          <cell r="A169">
            <v>1057</v>
          </cell>
          <cell r="B169" t="str">
            <v>1057 Competencias para el ciudadano de hoy</v>
          </cell>
          <cell r="C169" t="str">
            <v>02 Lectoescritura y Fortalecimiento de Bibliotecas Escolares</v>
          </cell>
          <cell r="D169">
            <v>1</v>
          </cell>
          <cell r="E169" t="str">
            <v>02001 Implementar el plan distrital de lectura y escritura,  generando acciones que permitan mejorar los procesos de lectoescritura a través del aprovechamiento y fortalecimiento de las bibliotecas escolares y de ambientes de aprendizaje e investigación.</v>
          </cell>
          <cell r="F169" t="str">
            <v>Acompañar A Colegios En La Formulación Y Ejecución De Planes Institucionales 03-01-0204</v>
          </cell>
          <cell r="G169" t="str">
            <v>APLICACIÓN DE PROYECTOS EDUCATIVOS TRANSVERSALES - A.1.7.2</v>
          </cell>
          <cell r="H169" t="str">
            <v>colegios</v>
          </cell>
          <cell r="I169">
            <v>200</v>
          </cell>
          <cell r="J169" t="str">
            <v>105702001</v>
          </cell>
          <cell r="K169">
            <v>330000000</v>
          </cell>
        </row>
        <row r="170">
          <cell r="A170">
            <v>1057</v>
          </cell>
          <cell r="B170" t="str">
            <v>1057 Competencias para el ciudadano de hoy</v>
          </cell>
          <cell r="C170" t="str">
            <v>02 Lectoescritura y Fortalecimiento de Bibliotecas Escolares</v>
          </cell>
          <cell r="D170">
            <v>2</v>
          </cell>
          <cell r="E170" t="str">
            <v>02002 Conformar un equipo profesional y técnico para el seguimiento y desarrollo de los programas y procesos del proyecto de inversión competencias para el ciudadano de hoy - Lectoescritura y Fortalecimiento de Bibliotecas</v>
          </cell>
          <cell r="F170" t="str">
            <v>Personal Contratado Para Apoyar Las Actividades Propias De Los Proyectos De Inversión De La Entidad 03-04-0001</v>
          </cell>
          <cell r="G170" t="str">
            <v>MODERNIZACIÓN DE LA SECRETARIA DE EDUCACIÓN - A.1.4.1</v>
          </cell>
          <cell r="H170" t="str">
            <v>Personas</v>
          </cell>
          <cell r="I170">
            <v>51</v>
          </cell>
          <cell r="J170" t="str">
            <v>105702002</v>
          </cell>
          <cell r="K170">
            <v>2043897000</v>
          </cell>
        </row>
        <row r="171">
          <cell r="A171">
            <v>1057</v>
          </cell>
          <cell r="B171" t="str">
            <v>1057 Competencias para el ciudadano de hoy</v>
          </cell>
          <cell r="C171" t="str">
            <v>02 Lectoescritura y Fortalecimiento de Bibliotecas Escolares</v>
          </cell>
          <cell r="D171">
            <v>3</v>
          </cell>
          <cell r="E171" t="str">
            <v>02003 Garantizar la financiación, apoyo logístico para la participación de la IED en actividades culturales y académicas de Lectoescritura y Fortalecimiento de Bibliotecas Escolares.</v>
          </cell>
          <cell r="F171" t="str">
            <v>Apoyo Logístico Para El Desarrollo De Las Actividades Propias De Los Proyectos De Inversiónen General 03-01-0354</v>
          </cell>
          <cell r="G171" t="str">
            <v>APLICACIÓN DE PROYECTOS EDUCATIVOS TRANSVERSALES - A.1.7.2</v>
          </cell>
          <cell r="H171" t="str">
            <v>colegios</v>
          </cell>
          <cell r="I171">
            <v>363</v>
          </cell>
          <cell r="J171" t="str">
            <v>105702003</v>
          </cell>
          <cell r="K171">
            <v>1000000000</v>
          </cell>
        </row>
        <row r="172">
          <cell r="A172">
            <v>1057</v>
          </cell>
          <cell r="B172" t="str">
            <v>1057 Competencias para el ciudadano de hoy</v>
          </cell>
          <cell r="C172" t="str">
            <v>03 Fortalecimiento de Inglés como Segunda Lengua</v>
          </cell>
          <cell r="D172">
            <v>1</v>
          </cell>
          <cell r="E172" t="str">
            <v xml:space="preserve">03001 Acompañar y apoyar el fortalecimiento de los programas de aprendizaje del inglés como una segunda lengua mediante la articulación de planes de estudio, uso de medios educativos y ambientes de aprendizaje. </v>
          </cell>
          <cell r="F172" t="str">
            <v>Acompañar A Colegios En La Formulación Y Ejecución De Planes Institucionales 03-01-0204</v>
          </cell>
          <cell r="G172" t="str">
            <v>APLICACIÓN DE PROYECTOS EDUCATIVOS TRANSVERSALES - A.1.7.2</v>
          </cell>
          <cell r="H172" t="str">
            <v>colegios</v>
          </cell>
          <cell r="I172">
            <v>55</v>
          </cell>
          <cell r="J172" t="str">
            <v>105703001</v>
          </cell>
          <cell r="K172">
            <v>3309493000</v>
          </cell>
        </row>
        <row r="173">
          <cell r="A173">
            <v>1057</v>
          </cell>
          <cell r="B173" t="str">
            <v>1057 Competencias para el ciudadano de hoy</v>
          </cell>
          <cell r="C173" t="str">
            <v>03 Fortalecimiento de Inglés como Segunda Lengua</v>
          </cell>
          <cell r="D173">
            <v>2</v>
          </cell>
          <cell r="E173" t="str">
            <v>03002 Conformar un equipo profesional y técnico para el seguimiento y desarrollo de los programas y procesos del proyecto de inversión competencias para el ciudadano de hoy - Fortalecimiento de Inglés como Segunda Lengua</v>
          </cell>
          <cell r="F173" t="str">
            <v>Personal Contratado Para Apoyar Las Actividades Propias De Los Proyectos De Inversión De La Entidad 03-04-0001</v>
          </cell>
          <cell r="G173" t="str">
            <v>MODERNIZACIÓN DE LA SECRETARIA DE EDUCACIÓN - A.1.4.1</v>
          </cell>
          <cell r="H173" t="str">
            <v>personas</v>
          </cell>
          <cell r="I173">
            <v>5</v>
          </cell>
          <cell r="J173" t="str">
            <v>105703002</v>
          </cell>
          <cell r="K173">
            <v>370998000</v>
          </cell>
        </row>
        <row r="174">
          <cell r="A174">
            <v>1058</v>
          </cell>
          <cell r="B174" t="str">
            <v xml:space="preserve">1058 Participación ciudadana para el reencuentro, la reconciliación y la paz </v>
          </cell>
          <cell r="C174" t="str">
            <v>01 FORTALECIMIENTO DE  LAS CAPACIDADES DE LOS DIRECTORES LOCALES (DILES) Y DIRECTIVOS DOCENTES</v>
          </cell>
          <cell r="D174">
            <v>4</v>
          </cell>
          <cell r="E174" t="str">
            <v>01004 Implementar la estrategia para fortalecimiento de las capacidades de gestión de los directores locales y directivos docentes</v>
          </cell>
          <cell r="F174" t="str">
            <v>Acompañar A Colegios En La Formulación Y Ejecución De Planes Institucionales 03-01-0204</v>
          </cell>
          <cell r="G174" t="str">
            <v>APLICACIÓN DE PROYECTOS EDUCATIVOS TRANSVERSALES - A.1.7.2</v>
          </cell>
          <cell r="H174" t="str">
            <v>Directores locales y directivos docentes</v>
          </cell>
          <cell r="I174">
            <v>273</v>
          </cell>
          <cell r="J174" t="str">
            <v>105801004</v>
          </cell>
          <cell r="K174">
            <v>1440010000</v>
          </cell>
        </row>
        <row r="175">
          <cell r="A175">
            <v>1058</v>
          </cell>
          <cell r="B175" t="str">
            <v xml:space="preserve">1058 Participación ciudadana para el reencuentro, la reconciliación y la paz </v>
          </cell>
          <cell r="C175" t="str">
            <v>01 FORTALECIMIENTO DE  LAS CAPACIDADES DE LOS DIRECTORES LOCALES (DILES) Y DIRECTIVOS DOCENTES</v>
          </cell>
          <cell r="D175">
            <v>5</v>
          </cell>
          <cell r="E175" t="str">
            <v>01005 Apoyo profesional y técnico para las estrategias encaminadas a la construcción de una ciudad educadora, por el reencuentro, la reconciliación y la paz, con especial énfasis en el fortalecimiento de las capacidades de los DILES y directivos docentes</v>
          </cell>
          <cell r="F175" t="str">
            <v>Personal Contratado Para Apoyar Las Actividades Propias De Los Proyectos De Inversión De La Entidad 03-04-0001</v>
          </cell>
          <cell r="G175" t="str">
            <v>MODERNIZACIÓN DE LA SECRETARIA DE EDUCACIÓN - A.1.4.1</v>
          </cell>
          <cell r="H175" t="str">
            <v>Personas</v>
          </cell>
          <cell r="I175">
            <v>28</v>
          </cell>
          <cell r="J175" t="str">
            <v>105801005</v>
          </cell>
          <cell r="K175">
            <v>1986790000</v>
          </cell>
        </row>
        <row r="176">
          <cell r="A176">
            <v>1058</v>
          </cell>
          <cell r="B176" t="str">
            <v xml:space="preserve">1058 Participación ciudadana para el reencuentro, la reconciliación y la paz </v>
          </cell>
          <cell r="C176" t="str">
            <v>02 VOCES DEL TERRITORIO</v>
          </cell>
          <cell r="D176">
            <v>6</v>
          </cell>
          <cell r="E176" t="str">
            <v>02006 Divulgar campañas de comunicación en medios de carácter masivos, directos, comunitrarios o alternativos.</v>
          </cell>
          <cell r="F176" t="str">
            <v>Desarrollo Del Plan General De Medios De Divulgación Y Comunicación 03-01-0327</v>
          </cell>
          <cell r="G176" t="str">
            <v>APLICACIÓN DE PROYECTOS EDUCATIVOS TRANSVERSALES - A.1.7.2</v>
          </cell>
          <cell r="H176" t="str">
            <v>Estrategia</v>
          </cell>
          <cell r="I176">
            <v>1</v>
          </cell>
          <cell r="J176" t="str">
            <v>105802006</v>
          </cell>
          <cell r="K176">
            <v>869955000</v>
          </cell>
        </row>
        <row r="177">
          <cell r="A177">
            <v>1058</v>
          </cell>
          <cell r="B177" t="str">
            <v xml:space="preserve">1058 Participación ciudadana para el reencuentro, la reconciliación y la paz </v>
          </cell>
          <cell r="C177" t="str">
            <v>02 VOCES DEL TERRITORIO</v>
          </cell>
          <cell r="D177">
            <v>9</v>
          </cell>
          <cell r="E177" t="str">
            <v>02009 Producción y desarrollo de piezas de comunicación requeridas por las areas de la Secretaria de Educación del Distrito y su respectiva distribución.</v>
          </cell>
          <cell r="F177" t="str">
            <v>Desarrollo Del Plan General De Medios De Divulgación Y Comunicación 03-01-0327</v>
          </cell>
          <cell r="G177" t="str">
            <v>APLICACIÓN DE PROYECTOS EDUCATIVOS TRANSVERSALES - A.1.7.2</v>
          </cell>
          <cell r="H177" t="str">
            <v>Estrategia</v>
          </cell>
          <cell r="I177">
            <v>1</v>
          </cell>
          <cell r="J177" t="str">
            <v>105802009</v>
          </cell>
          <cell r="K177">
            <v>500000000</v>
          </cell>
        </row>
        <row r="178">
          <cell r="A178">
            <v>1058</v>
          </cell>
          <cell r="B178" t="str">
            <v xml:space="preserve">1058 Participación ciudadana para el reencuentro, la reconciliación y la paz </v>
          </cell>
          <cell r="C178" t="str">
            <v>02 VOCES DEL TERRITORIO</v>
          </cell>
          <cell r="D178">
            <v>22</v>
          </cell>
          <cell r="E178" t="str">
            <v>02022 Hacer seguimiento a las noticias y mensajes de la SED en los medios masivos de comunicación y redes sociales.</v>
          </cell>
          <cell r="F178" t="str">
            <v>Desarrollo Del Plan General De Medios De Divulgación Y Comunicación 03-01-0327</v>
          </cell>
          <cell r="G178" t="str">
            <v>APLICACIÓN DE PROYECTOS EDUCATIVOS TRANSVERSALES - A.1.7.2</v>
          </cell>
          <cell r="H178" t="str">
            <v>Estrategia</v>
          </cell>
          <cell r="I178">
            <v>1</v>
          </cell>
          <cell r="J178" t="str">
            <v>105802022</v>
          </cell>
          <cell r="K178">
            <v>130120000</v>
          </cell>
        </row>
        <row r="179">
          <cell r="A179">
            <v>1058</v>
          </cell>
          <cell r="B179" t="str">
            <v xml:space="preserve">1058 Participación ciudadana para el reencuentro, la reconciliación y la paz </v>
          </cell>
          <cell r="C179" t="str">
            <v>02 VOCES DEL TERRITORIO</v>
          </cell>
          <cell r="D179">
            <v>32</v>
          </cell>
          <cell r="E179" t="str">
            <v>02032 Documentar las historias de la educación a través de piezas audiovisuales, periodisticas o artísticas.</v>
          </cell>
          <cell r="F179" t="str">
            <v>Desarrollo Del Plan General De Medios De Divulgación Y Comunicación 03-01-0327</v>
          </cell>
          <cell r="G179" t="str">
            <v>APLICACIÓN DE PROYECTOS EDUCATIVOS TRANSVERSALES - A.1.7.2</v>
          </cell>
          <cell r="H179" t="str">
            <v>Estrategia</v>
          </cell>
          <cell r="I179">
            <v>1</v>
          </cell>
          <cell r="J179" t="str">
            <v>105802032</v>
          </cell>
          <cell r="K179">
            <v>450000000</v>
          </cell>
        </row>
        <row r="180">
          <cell r="A180">
            <v>1058</v>
          </cell>
          <cell r="B180" t="str">
            <v xml:space="preserve">1058 Participación ciudadana para el reencuentro, la reconciliación y la paz </v>
          </cell>
          <cell r="C180" t="str">
            <v>02 VOCES DEL TERRITORIO</v>
          </cell>
          <cell r="D180">
            <v>33</v>
          </cell>
          <cell r="E180" t="str">
            <v>02033 Elaborar un boletin mensual para docentes y funcionarios de la SED.</v>
          </cell>
          <cell r="F180" t="str">
            <v>Desarrollo Del Plan General De Medios De Divulgación Y Comunicación 03-01-0327</v>
          </cell>
          <cell r="G180" t="str">
            <v>APLICACIÓN DE PROYECTOS EDUCATIVOS TRANSVERSALES - A.1.7.2</v>
          </cell>
          <cell r="H180" t="str">
            <v>Estrategia</v>
          </cell>
          <cell r="I180">
            <v>1</v>
          </cell>
          <cell r="J180" t="str">
            <v>105802033</v>
          </cell>
          <cell r="K180">
            <v>198640000</v>
          </cell>
        </row>
        <row r="181">
          <cell r="A181">
            <v>1058</v>
          </cell>
          <cell r="B181" t="str">
            <v xml:space="preserve">1058 Participación ciudadana para el reencuentro, la reconciliación y la paz </v>
          </cell>
          <cell r="C181" t="str">
            <v>03 CONSOLIDACIÓN DEL OBSERVATORIO DE CONVIVENCIA ESCOLAR</v>
          </cell>
          <cell r="D181">
            <v>10</v>
          </cell>
          <cell r="E181" t="str">
            <v>03010 Apoyo profesional y técnico para las estrategias para la construcción de una ciudad educadora, por el reencuentro, la reconciliación y la paz, con énfasis en la consolidación del Observatorio y el Sistema Distrital de Convivencia Escolar</v>
          </cell>
          <cell r="F181" t="str">
            <v>Personal Contratado Para Apoyar Las Actividades Propias De Los Proyectos De Inversión De La Entidad 03-04-0001</v>
          </cell>
          <cell r="G181" t="str">
            <v>MODERNIZACIÓN DE LA SECRETARIA DE EDUCACIÓN - A.1.4.1</v>
          </cell>
          <cell r="H181" t="str">
            <v>Personas</v>
          </cell>
          <cell r="I181">
            <v>9</v>
          </cell>
          <cell r="J181" t="str">
            <v>105803010</v>
          </cell>
          <cell r="K181">
            <v>550272000</v>
          </cell>
        </row>
        <row r="182">
          <cell r="A182">
            <v>1058</v>
          </cell>
          <cell r="B182" t="str">
            <v xml:space="preserve">1058 Participación ciudadana para el reencuentro, la reconciliación y la paz </v>
          </cell>
          <cell r="C182" t="str">
            <v>03 CONSOLIDACIÓN DEL OBSERVATORIO DE CONVIVENCIA ESCOLAR</v>
          </cell>
          <cell r="D182">
            <v>11</v>
          </cell>
          <cell r="E182" t="str">
            <v>03011 Implementar la estrategia que permita el estudio y análisis de los fenómenos que afectan el clima escolar, los entornos escolares y la convivencia</v>
          </cell>
          <cell r="F182" t="str">
            <v>Acompañar A Colegios En La Formulación Y Ejecución De Planes Institucionales 03-01-0204</v>
          </cell>
          <cell r="G182" t="str">
            <v>APLICACIÓN DE PROYECTOS EDUCATIVOS TRANSVERSALES - A.1.7.2</v>
          </cell>
          <cell r="H182" t="str">
            <v>Proyectos</v>
          </cell>
          <cell r="I182">
            <v>3</v>
          </cell>
          <cell r="J182" t="str">
            <v>105803011</v>
          </cell>
          <cell r="K182">
            <v>1000000000</v>
          </cell>
        </row>
        <row r="183">
          <cell r="A183">
            <v>1058</v>
          </cell>
          <cell r="B183" t="str">
            <v xml:space="preserve">1058 Participación ciudadana para el reencuentro, la reconciliación y la paz </v>
          </cell>
          <cell r="C183" t="str">
            <v>04 MEJORAMIENTO DE ENTORNOS ESCOLARES</v>
          </cell>
          <cell r="D183">
            <v>12</v>
          </cell>
          <cell r="E183" t="str">
            <v>04012 Implementar las estrategias de intervención de los entornos escolares de los colegios distritales.</v>
          </cell>
          <cell r="F183" t="str">
            <v>Acompañar A Colegios En La Formulación Y Ejecución De Planes Institucionales 03-01-0204</v>
          </cell>
          <cell r="G183" t="str">
            <v>APLICACIÓN DE PROYECTOS EDUCATIVOS TRANSVERSALES - A.1.7.2</v>
          </cell>
          <cell r="H183" t="str">
            <v>Colegios</v>
          </cell>
          <cell r="I183">
            <v>137</v>
          </cell>
          <cell r="J183" t="str">
            <v>105804012</v>
          </cell>
          <cell r="K183">
            <v>1495000000</v>
          </cell>
        </row>
        <row r="184">
          <cell r="A184">
            <v>1058</v>
          </cell>
          <cell r="B184" t="str">
            <v xml:space="preserve">1058 Participación ciudadana para el reencuentro, la reconciliación y la paz </v>
          </cell>
          <cell r="C184" t="str">
            <v>04 MEJORAMIENTO DE ENTORNOS ESCOLARES</v>
          </cell>
          <cell r="D184">
            <v>13</v>
          </cell>
          <cell r="E184" t="str">
            <v>04013 Apoyo profesional y técnico para las estrategias para la construcción de una ciudad educadora, por el reencuentro, la reconciliación y la paz, con énfasis en el mejoramiento de entornos escolares</v>
          </cell>
          <cell r="F184" t="str">
            <v>Personal Contratado Para Apoyar Las Actividades Propias De Los Proyectos De Inversión De La Entidad 03-04-0001</v>
          </cell>
          <cell r="G184" t="str">
            <v>MODERNIZACIÓN DE LA SECRETARIA DE EDUCACIÓN - A.1.4.1</v>
          </cell>
          <cell r="H184" t="str">
            <v>Personas</v>
          </cell>
          <cell r="I184">
            <v>9</v>
          </cell>
          <cell r="J184" t="str">
            <v>105804013</v>
          </cell>
          <cell r="K184">
            <v>569715000</v>
          </cell>
        </row>
        <row r="185">
          <cell r="A185">
            <v>1058</v>
          </cell>
          <cell r="B185" t="str">
            <v xml:space="preserve">1058 Participación ciudadana para el reencuentro, la reconciliación y la paz </v>
          </cell>
          <cell r="C185" t="str">
            <v>05 FORTALECIMIENTO DE  LOS PLANES DE CONVIVENCIA HACIA EL REENCUENTRO, LA RECONCILIACIÓN Y LA PAZ.</v>
          </cell>
          <cell r="D185">
            <v>15</v>
          </cell>
          <cell r="E185" t="str">
            <v>05015 Apoyo profesional y técnico para las estrategias para la construcción de una ciudad educadora, por el reencuentro, la reconciliación y la paz, con énfasis en el fortalecimiento de los planes de convivencia y la implementación de la cátedra de paz</v>
          </cell>
          <cell r="F185" t="str">
            <v>Personal Contratado Para Apoyar Las Actividades Propias De Los Proyectos De Inversión De La Entidad 03-04-0001</v>
          </cell>
          <cell r="G185" t="str">
            <v>MODERNIZACIÓN DE LA SECRETARIA DE EDUCACIÓN - A.1.4.1</v>
          </cell>
          <cell r="H185" t="str">
            <v>Personas</v>
          </cell>
          <cell r="I185">
            <v>16</v>
          </cell>
          <cell r="J185" t="str">
            <v>105805015</v>
          </cell>
          <cell r="K185">
            <v>1190276000</v>
          </cell>
        </row>
        <row r="186">
          <cell r="A186">
            <v>1058</v>
          </cell>
          <cell r="B186" t="str">
            <v xml:space="preserve">1058 Participación ciudadana para el reencuentro, la reconciliación y la paz </v>
          </cell>
          <cell r="C186" t="str">
            <v>05 FORTALECIMIENTO DE  LOS PLANES DE CONVIVENCIA HACIA EL REENCUENTRO, LA RECONCILIACIÓN Y LA PAZ.</v>
          </cell>
          <cell r="D186">
            <v>27</v>
          </cell>
          <cell r="E186" t="str">
            <v>05027 Implementar las estrategias para el fortalecimiento de los planes de convivencia hacia el reencuentro, la reconciliación y la paz y para la implementación de la cátedra de paz con enfoque de cultura ciudadana</v>
          </cell>
          <cell r="F186" t="str">
            <v>Acompañar A Colegios En La Formulación Y Ejecución De Planes Institucionales 03-01-0204</v>
          </cell>
          <cell r="G186" t="str">
            <v>APLICACIÓN DE PROYECTOS EDUCATIVOS TRANSVERSALES - A.1.7.2</v>
          </cell>
          <cell r="H186" t="str">
            <v>Colegios</v>
          </cell>
          <cell r="I186">
            <v>261</v>
          </cell>
          <cell r="J186" t="str">
            <v>105805027</v>
          </cell>
          <cell r="K186">
            <v>400000000</v>
          </cell>
        </row>
        <row r="187">
          <cell r="A187">
            <v>1058</v>
          </cell>
          <cell r="B187" t="str">
            <v xml:space="preserve">1058 Participación ciudadana para el reencuentro, la reconciliación y la paz </v>
          </cell>
          <cell r="C187" t="str">
            <v>06 GESTION CON LA COMUNIDAD EDUCATIVA</v>
          </cell>
          <cell r="D187">
            <v>28</v>
          </cell>
          <cell r="E187" t="str">
            <v>06028 Apoyo profesional y técnico para las estrategias para la construcción de una ciudad educadora, por el reencuentro, la reconciliación y la paz, con énfasis en el fortalecimiento de la gestión con la comunidad educativa</v>
          </cell>
          <cell r="F187" t="str">
            <v>Personal Contratado Para Apoyar Las Actividades Propias De Los Proyectos De Inversión De La Entidad 03-04-0001</v>
          </cell>
          <cell r="G187" t="str">
            <v>MODERNIZACIÓN DE LA SECRETARIA DE EDUCACIÓN - A.1.4.1</v>
          </cell>
          <cell r="H187" t="str">
            <v>Personas</v>
          </cell>
          <cell r="I187">
            <v>11</v>
          </cell>
          <cell r="J187" t="str">
            <v>105806028</v>
          </cell>
          <cell r="K187">
            <v>767222000</v>
          </cell>
        </row>
        <row r="188">
          <cell r="A188">
            <v>1058</v>
          </cell>
          <cell r="B188" t="str">
            <v xml:space="preserve">1058 Participación ciudadana para el reencuentro, la reconciliación y la paz </v>
          </cell>
          <cell r="C188" t="str">
            <v>06 GESTION CON LA COMUNIDAD EDUCATIVA</v>
          </cell>
          <cell r="D188">
            <v>29</v>
          </cell>
          <cell r="E188" t="str">
            <v>06029 Apoyo profesional y técnico para las estrategias para la construcción de una ciudad educadora, por el reencuentro, la reconciliación y la paz, con énfasis en el acompañamiento de escuelas de padres y familia</v>
          </cell>
          <cell r="F188" t="str">
            <v>Personal Contratado Para Apoyar Las Actividades Propias De Los Proyectos De Inversión De La Entidad 03-04-0001</v>
          </cell>
          <cell r="G188" t="str">
            <v>MODERNIZACIÓN DE LA SECRETARIA DE EDUCACIÓN - A.1.4.1</v>
          </cell>
          <cell r="H188" t="str">
            <v>Personas</v>
          </cell>
          <cell r="I188">
            <v>5</v>
          </cell>
          <cell r="J188" t="str">
            <v>105806029</v>
          </cell>
          <cell r="K188">
            <v>297000000</v>
          </cell>
        </row>
        <row r="189">
          <cell r="A189">
            <v>1071</v>
          </cell>
          <cell r="B189" t="str">
            <v>1071 Gestión educativa institucional</v>
          </cell>
          <cell r="C189" t="str">
            <v>01 APOYO ADMINISTRATIVO</v>
          </cell>
          <cell r="D189">
            <v>1</v>
          </cell>
          <cell r="E189" t="str">
            <v xml:space="preserve">01001 Garantizar el pago del servicio de acueducto, alcantarillado y aseo en los colegios oficiales (plantas físicas propias, arrendadas y lotes). </v>
          </cell>
          <cell r="F189" t="str">
            <v>Servicios De Acueducto, Alcantarillado Y Aseo De Instituciones Educativas 02-06-0009</v>
          </cell>
          <cell r="G189" t="str">
            <v>ACUEDUCTO, ALCANTARILLADO Y ASEO - A.1.2.6.1</v>
          </cell>
          <cell r="H189" t="str">
            <v>Colegios</v>
          </cell>
          <cell r="I189">
            <v>369</v>
          </cell>
          <cell r="J189" t="str">
            <v>107101001</v>
          </cell>
          <cell r="K189">
            <v>16300745000</v>
          </cell>
        </row>
        <row r="190">
          <cell r="A190">
            <v>1071</v>
          </cell>
          <cell r="B190" t="str">
            <v>1071 Gestión educativa institucional</v>
          </cell>
          <cell r="C190" t="str">
            <v>01 APOYO ADMINISTRATIVO</v>
          </cell>
          <cell r="D190">
            <v>2</v>
          </cell>
          <cell r="E190" t="str">
            <v xml:space="preserve">01002 Garantizar el pago del servicio de energía en los colegios oficiales (plantas físicas propias, arrendadas y lotes). </v>
          </cell>
          <cell r="F190" t="str">
            <v>Servicios De Energía De Instituciones Educativas 02-06-0010</v>
          </cell>
          <cell r="G190" t="str">
            <v>ENERGÍA - A.1.2.6.2</v>
          </cell>
          <cell r="H190" t="str">
            <v>Colegios</v>
          </cell>
          <cell r="I190">
            <v>369</v>
          </cell>
          <cell r="J190" t="str">
            <v>107101002</v>
          </cell>
          <cell r="K190">
            <v>11693334000</v>
          </cell>
        </row>
        <row r="191">
          <cell r="A191">
            <v>1071</v>
          </cell>
          <cell r="B191" t="str">
            <v>1071 Gestión educativa institucional</v>
          </cell>
          <cell r="C191" t="str">
            <v>01 APOYO ADMINISTRATIVO</v>
          </cell>
          <cell r="D191">
            <v>3</v>
          </cell>
          <cell r="E191" t="str">
            <v>01003 Garantizar el pago del servicio telefónico; plantas físicas propias y arrendadas</v>
          </cell>
          <cell r="F191" t="str">
            <v>Servicios De Teléfono De Instituciones Educativas 02-06-0011</v>
          </cell>
          <cell r="G191" t="str">
            <v>TELÉFONO - A.1.2.6.3</v>
          </cell>
          <cell r="H191" t="str">
            <v>Colegios</v>
          </cell>
          <cell r="I191">
            <v>369</v>
          </cell>
          <cell r="J191" t="str">
            <v>107101003</v>
          </cell>
          <cell r="K191">
            <v>2881948000</v>
          </cell>
        </row>
        <row r="192">
          <cell r="A192">
            <v>1071</v>
          </cell>
          <cell r="B192" t="str">
            <v>1071 Gestión educativa institucional</v>
          </cell>
          <cell r="C192" t="str">
            <v>01 APOYO ADMINISTRATIVO</v>
          </cell>
          <cell r="D192">
            <v>4</v>
          </cell>
          <cell r="E192" t="str">
            <v>01004 Garantizar el pago del servicio de gas natural (plantas físicas propias, arrendadas y lotes)</v>
          </cell>
          <cell r="F192" t="str">
            <v>Legalización De Acometidas De Servicios Públicos  Y Pago De Gas 02-06-0217</v>
          </cell>
          <cell r="G192" t="str">
            <v>OTROS - A.1.2.6.5</v>
          </cell>
          <cell r="H192" t="str">
            <v>Colegios</v>
          </cell>
          <cell r="I192">
            <v>369</v>
          </cell>
          <cell r="J192" t="str">
            <v>107101004</v>
          </cell>
          <cell r="K192">
            <v>60444000</v>
          </cell>
        </row>
        <row r="193">
          <cell r="A193">
            <v>1071</v>
          </cell>
          <cell r="B193" t="str">
            <v>1071 Gestión educativa institucional</v>
          </cell>
          <cell r="C193" t="str">
            <v>01 APOYO ADMINISTRATIVO</v>
          </cell>
          <cell r="D193">
            <v>5</v>
          </cell>
          <cell r="E193" t="str">
            <v>01005 Servicios De Vigilancia De Instituciones Educativas 02-06-0022</v>
          </cell>
          <cell r="F193" t="str">
            <v>Servicios De Vigilancia De Instituciones Educativas 02-06-0022</v>
          </cell>
          <cell r="G193" t="str">
            <v>CONTRATACIÓN DE VIGILANCIA A LOS ESTABLECIMIENTOS EDUCATIVOS ESTATALES - A.1.1.7</v>
          </cell>
          <cell r="H193" t="str">
            <v>Colegios</v>
          </cell>
          <cell r="I193">
            <v>369</v>
          </cell>
          <cell r="J193" t="str">
            <v>107101005</v>
          </cell>
          <cell r="K193">
            <v>120000000000</v>
          </cell>
        </row>
        <row r="194">
          <cell r="A194">
            <v>1071</v>
          </cell>
          <cell r="B194" t="str">
            <v>1071 Gestión educativa institucional</v>
          </cell>
          <cell r="C194" t="str">
            <v>01 APOYO ADMINISTRATIVO</v>
          </cell>
          <cell r="D194">
            <v>6</v>
          </cell>
          <cell r="E194" t="str">
            <v>01006 Suministrar servicio de aseo privado para  todas las sedes de los colegios( plantas físicas propias, arriendos y convenios)  la interventoría, supervisión,  seguimiento, control del servicio y adiciones requeridas.</v>
          </cell>
          <cell r="F194" t="str">
            <v>Servicios De Aseo De Instituciones Educativas 02-06-0012</v>
          </cell>
          <cell r="G194" t="str">
            <v>OTROS - A.1.2.6.5</v>
          </cell>
          <cell r="H194" t="str">
            <v>Colegios</v>
          </cell>
          <cell r="I194">
            <v>369</v>
          </cell>
          <cell r="J194" t="str">
            <v>107101006</v>
          </cell>
          <cell r="K194">
            <v>92000000000</v>
          </cell>
        </row>
        <row r="195">
          <cell r="A195">
            <v>1071</v>
          </cell>
          <cell r="B195" t="str">
            <v>1071 Gestión educativa institucional</v>
          </cell>
          <cell r="C195" t="str">
            <v>02 ARRENDAMIENTOS</v>
          </cell>
          <cell r="D195">
            <v>7</v>
          </cell>
          <cell r="E195" t="str">
            <v>02007 Arrendar  inmuebles para ampliar la oferta educativa oficial, ajustar parámetros y atender a los alumnos que se trasladan por la intervención de plantas físicas y adelantar las adiciones.</v>
          </cell>
          <cell r="F195" t="str">
            <v>Arrendamiento De Inmuebles 02-06-0002</v>
          </cell>
          <cell r="G195" t="str">
            <v>ARRENDAMIENTO DE INMUEBLES DESTINADOS A LA PRESTACIÓN DEL SERVICIO PÚBLICO EDUCATIVO A.1.2.12</v>
          </cell>
          <cell r="H195" t="str">
            <v>Sedes Educativas</v>
          </cell>
          <cell r="I195">
            <v>77</v>
          </cell>
          <cell r="J195" t="str">
            <v>107102007</v>
          </cell>
          <cell r="K195">
            <v>11433675000</v>
          </cell>
        </row>
        <row r="196">
          <cell r="A196">
            <v>1071</v>
          </cell>
          <cell r="B196" t="str">
            <v>1071 Gestión educativa institucional</v>
          </cell>
          <cell r="C196" t="str">
            <v>02 ARRENDAMIENTOS</v>
          </cell>
          <cell r="D196">
            <v>8</v>
          </cell>
          <cell r="E196" t="str">
            <v>02008 Pagar de sentencias, laudos, conciliaciones, transacciones y providencias de autoridad jurisdiccional competente</v>
          </cell>
          <cell r="F196" t="str">
            <v>Arrendamiento De Inmuebles 02-06-0002</v>
          </cell>
          <cell r="G196" t="str">
            <v>ARRENDAMIENTO DE INMUEBLES DESTINADOS A LA PRESTACIÓN DEL SERVICIO PÚBLICO EDUCATIVO A.1.2.12</v>
          </cell>
          <cell r="H196" t="str">
            <v>Porcentaje</v>
          </cell>
          <cell r="I196">
            <v>100</v>
          </cell>
          <cell r="J196" t="str">
            <v>107102008</v>
          </cell>
          <cell r="K196">
            <v>128384000</v>
          </cell>
        </row>
        <row r="197">
          <cell r="A197">
            <v>1071</v>
          </cell>
          <cell r="B197" t="str">
            <v>1071 Gestión educativa institucional</v>
          </cell>
          <cell r="C197" t="str">
            <v xml:space="preserve">03 LOGÍSTICA Y APOYOS </v>
          </cell>
          <cell r="D197">
            <v>9</v>
          </cell>
          <cell r="E197" t="str">
            <v xml:space="preserve">03009 Suministrar el servicios de transporte para el traslado de funcionarios Administrativos a los colegios o  localidades para fortalecer la labor que realiza la SED a través de sus proyectos de inversión </v>
          </cell>
          <cell r="F197" t="str">
            <v>Apoyo Logístico Para El Desarrollo De Las Actividades Propias De Los Proyectos De Inversiónen General 03-01-0354</v>
          </cell>
          <cell r="G197" t="str">
            <v>APLICACIÓN DE PROYECTOS EDUCATIVOS TRANSVERSALES - A.1.7.2</v>
          </cell>
          <cell r="H197" t="str">
            <v>Servicios de Transporte</v>
          </cell>
          <cell r="I197">
            <v>2750</v>
          </cell>
          <cell r="J197" t="str">
            <v>107103009</v>
          </cell>
          <cell r="K197">
            <v>896425000</v>
          </cell>
        </row>
        <row r="198">
          <cell r="A198">
            <v>1071</v>
          </cell>
          <cell r="B198" t="str">
            <v>1071 Gestión educativa institucional</v>
          </cell>
          <cell r="C198" t="str">
            <v xml:space="preserve">03 LOGÍSTICA Y APOYOS </v>
          </cell>
          <cell r="D198">
            <v>10</v>
          </cell>
          <cell r="E198" t="str">
            <v xml:space="preserve">03010 Suministrar apoyo  técnico y profesional para actividades relacionadas con el proyecto de inversión </v>
          </cell>
          <cell r="F198" t="str">
            <v>Personal Contratado Para Apoyar Las Actividades Propias De Los Proyectos De Inversión De La Entidad 03-04-0001</v>
          </cell>
          <cell r="G198" t="str">
            <v>MODERNIZACIÓN DE LA SECRETARIA DE EDUCACIÓN - A.1.4.1</v>
          </cell>
          <cell r="H198" t="str">
            <v>Personas</v>
          </cell>
          <cell r="I198">
            <v>10</v>
          </cell>
          <cell r="J198" t="str">
            <v>107103010</v>
          </cell>
          <cell r="K198">
            <v>969913000</v>
          </cell>
        </row>
        <row r="199">
          <cell r="A199">
            <v>1071</v>
          </cell>
          <cell r="B199" t="str">
            <v>1071 Gestión educativa institucional</v>
          </cell>
          <cell r="C199" t="str">
            <v xml:space="preserve">03 LOGÍSTICA Y APOYOS </v>
          </cell>
          <cell r="D199">
            <v>11</v>
          </cell>
          <cell r="E199" t="str">
            <v>03011 Suministrar el apoyo logístico a los eventos de la entidad</v>
          </cell>
          <cell r="F199" t="str">
            <v>Soporte Logístico Para El Desarrollo De Las Actividades Propias De Los Proyectos De Inversión 02-01-0364</v>
          </cell>
          <cell r="G199" t="str">
            <v>APLICACIÓN DE PROYECTOS EDUCATIVOS TRANSVERSALES - A.1.7.2</v>
          </cell>
          <cell r="H199" t="str">
            <v>Eventos</v>
          </cell>
          <cell r="I199">
            <v>75</v>
          </cell>
          <cell r="J199" t="str">
            <v>107103011</v>
          </cell>
          <cell r="K199">
            <v>8912848000</v>
          </cell>
        </row>
        <row r="200">
          <cell r="A200">
            <v>1071</v>
          </cell>
          <cell r="B200" t="str">
            <v>1071 Gestión educativa institucional</v>
          </cell>
          <cell r="C200" t="str">
            <v xml:space="preserve">03 LOGÍSTICA Y APOYOS </v>
          </cell>
          <cell r="D200">
            <v>12</v>
          </cell>
          <cell r="E200" t="str">
            <v>03012 Interventoria al apoyo logístico a los eventos de la entidad</v>
          </cell>
          <cell r="F200" t="str">
            <v>Soporte Logístico Para El Desarrollo De Las Actividades Propias De Los Proyectos De Inversión 02-01-0364</v>
          </cell>
          <cell r="G200" t="str">
            <v>APLICACIÓN DE PROYECTOS EDUCATIVOS TRANSVERSALES - A.1.7.2</v>
          </cell>
          <cell r="H200" t="str">
            <v>Consultoría</v>
          </cell>
          <cell r="I200">
            <v>1</v>
          </cell>
          <cell r="J200" t="str">
            <v>107103012</v>
          </cell>
          <cell r="K200">
            <v>991284000</v>
          </cell>
        </row>
        <row r="201">
          <cell r="A201">
            <v>1072</v>
          </cell>
          <cell r="B201" t="str">
            <v>1072 Evaluar para transformar y mejorar</v>
          </cell>
          <cell r="C201" t="str">
            <v>01 Gestión del Conocimiento sobre evaluación para la Calidad de la Educación</v>
          </cell>
          <cell r="D201">
            <v>1</v>
          </cell>
          <cell r="E201" t="str">
            <v>01001 Producción de información relevante para caracterizar las Instituciones Educativas Distritales - IED</v>
          </cell>
          <cell r="F201" t="str">
            <v>Evaluación Educativa 03-01-0009</v>
          </cell>
          <cell r="G201" t="str">
            <v>DISEÑO E IMPLEMENTACIÓN DE PLANES DE MEJORAMIENTO - A.1.2.11</v>
          </cell>
          <cell r="H201" t="str">
            <v>Colegios</v>
          </cell>
          <cell r="I201">
            <v>362</v>
          </cell>
          <cell r="J201" t="str">
            <v>107201001</v>
          </cell>
          <cell r="K201">
            <v>408000000</v>
          </cell>
        </row>
        <row r="202">
          <cell r="A202">
            <v>1072</v>
          </cell>
          <cell r="B202" t="str">
            <v>1072 Evaluar para transformar y mejorar</v>
          </cell>
          <cell r="C202" t="str">
            <v>01 Gestión del Conocimiento sobre evaluación para la Calidad de la Educación</v>
          </cell>
          <cell r="D202">
            <v>2</v>
          </cell>
          <cell r="E202" t="str">
            <v>01002 Personal técnico y profesional para la ejecución de las actividades propuestas en los diferentes componentes del proyecto.</v>
          </cell>
          <cell r="F202" t="str">
            <v>Personal Contratado Para Apoyar Las Actividades Propias De Los Proyectos De Inversión De La Entidad 03-04-0001</v>
          </cell>
          <cell r="G202" t="str">
            <v>MODERNIZACIÓN DE LA SECRETARIA DE EDUCACIÓN - A.1.4.1</v>
          </cell>
          <cell r="H202" t="str">
            <v>Personas</v>
          </cell>
          <cell r="I202">
            <v>8</v>
          </cell>
          <cell r="J202" t="str">
            <v>107201002</v>
          </cell>
          <cell r="K202">
            <v>580600000</v>
          </cell>
        </row>
        <row r="203">
          <cell r="A203">
            <v>1072</v>
          </cell>
          <cell r="B203" t="str">
            <v>1072 Evaluar para transformar y mejorar</v>
          </cell>
          <cell r="C203" t="str">
            <v xml:space="preserve">02 Mejores practicas evaluativas </v>
          </cell>
          <cell r="D203">
            <v>2</v>
          </cell>
          <cell r="E203" t="str">
            <v>02002 Repositorio de mejores prácticas evaluativas en la ciudad.</v>
          </cell>
          <cell r="F203" t="str">
            <v>Evaluación Educativa 03-01-0009</v>
          </cell>
          <cell r="G203" t="str">
            <v>DISEÑO E IMPLEMENTACIÓN DE PLANES DE MEJORAMIENTO - A.1.2.11</v>
          </cell>
          <cell r="H203" t="str">
            <v>Repositorio</v>
          </cell>
          <cell r="I203">
            <v>1</v>
          </cell>
          <cell r="J203" t="str">
            <v>107202002</v>
          </cell>
          <cell r="K203">
            <v>200000000</v>
          </cell>
        </row>
        <row r="204">
          <cell r="A204">
            <v>1072</v>
          </cell>
          <cell r="B204" t="str">
            <v>1072 Evaluar para transformar y mejorar</v>
          </cell>
          <cell r="C204" t="str">
            <v xml:space="preserve">03 Articulación e integración de información sobre evaluaciones de aprendizaje, enseñanza y gestión en las IE </v>
          </cell>
          <cell r="D204">
            <v>1</v>
          </cell>
          <cell r="E204" t="str">
            <v>03001 Desarrollar, revisar y ajustar  estrategias  de evaluación en los diferentes componentes del sistema.</v>
          </cell>
          <cell r="F204" t="str">
            <v>Evaluación Educativa 03-01-0009</v>
          </cell>
          <cell r="G204" t="str">
            <v>DISEÑO E IMPLEMENTACIÓN DE PLANES DE MEJORAMIENTO - A.1.2.11</v>
          </cell>
          <cell r="H204" t="str">
            <v>Sistema</v>
          </cell>
          <cell r="I204">
            <v>1</v>
          </cell>
          <cell r="J204" t="str">
            <v>107203001</v>
          </cell>
          <cell r="K204">
            <v>1246000000</v>
          </cell>
        </row>
        <row r="205">
          <cell r="A205">
            <v>1072</v>
          </cell>
          <cell r="B205" t="str">
            <v>1072 Evaluar para transformar y mejorar</v>
          </cell>
          <cell r="C205" t="str">
            <v xml:space="preserve">03 Articulación e integración de información sobre evaluaciones de aprendizaje, enseñanza y gestión en las IE </v>
          </cell>
          <cell r="D205">
            <v>2</v>
          </cell>
          <cell r="E205" t="str">
            <v>03002 Aplicar pruebas internacionales, desarrollar y aplicar pruebas nacionales y las encuestas requeridas para el sector.</v>
          </cell>
          <cell r="F205" t="str">
            <v>Evaluación Educativa 03-01-0009</v>
          </cell>
          <cell r="G205" t="str">
            <v>DISEÑO E IMPLEMENTACIÓN DE PLANES DE MEJORAMIENTO - A.1.2.11</v>
          </cell>
          <cell r="H205" t="str">
            <v>Aplicaciones y encuestas</v>
          </cell>
          <cell r="I205">
            <v>4</v>
          </cell>
          <cell r="J205" t="str">
            <v>107203002</v>
          </cell>
          <cell r="K205">
            <v>1255000000</v>
          </cell>
        </row>
        <row r="206">
          <cell r="A206">
            <v>1072</v>
          </cell>
          <cell r="B206" t="str">
            <v>1072 Evaluar para transformar y mejorar</v>
          </cell>
          <cell r="C206" t="str">
            <v xml:space="preserve">04 Estímulos y reconocimientos a la Calidad de la educación </v>
          </cell>
          <cell r="D206">
            <v>1</v>
          </cell>
          <cell r="E206" t="str">
            <v>04001 Realizar el proceso requerido para la evaluación del incentivo por Gestión Institucional art. 23 Acuerdo 273.17</v>
          </cell>
          <cell r="F206" t="str">
            <v>Evaluación Educativa 03-01-0009</v>
          </cell>
          <cell r="G206" t="str">
            <v>DISEÑO E IMPLEMENTACIÓN DE PLANES DE MEJORAMIENTO - A.1.2.11</v>
          </cell>
          <cell r="H206" t="str">
            <v>Proceso</v>
          </cell>
          <cell r="I206">
            <v>1</v>
          </cell>
          <cell r="J206" t="str">
            <v>107204001</v>
          </cell>
          <cell r="K206">
            <v>150000000</v>
          </cell>
        </row>
        <row r="207">
          <cell r="A207">
            <v>1072</v>
          </cell>
          <cell r="B207" t="str">
            <v>1072 Evaluar para transformar y mejorar</v>
          </cell>
          <cell r="C207" t="str">
            <v xml:space="preserve">04 Estímulos y reconocimientos a la Calidad de la educación </v>
          </cell>
          <cell r="D207">
            <v>2</v>
          </cell>
          <cell r="E207" t="str">
            <v>04002 Entregar estímulos económicos a colegios premiados por su excelente gestión institucional en marco del Acuerdo 273/2007</v>
          </cell>
          <cell r="F207" t="str">
            <v>Incentivos Económicos  A Los Colegios Con Mejores Resultados Que Aporten Al Mejoramiento De La Calidad Educativa 05-02-0022</v>
          </cell>
          <cell r="G207" t="str">
            <v>DISEÑO E IMPLEMENTACIÓN DE PLANES DE MEJORAMIENTO - A.1.2.11</v>
          </cell>
          <cell r="H207" t="str">
            <v>Colegios</v>
          </cell>
          <cell r="I207">
            <v>5</v>
          </cell>
          <cell r="J207" t="str">
            <v>107204002</v>
          </cell>
          <cell r="K207">
            <v>95900000</v>
          </cell>
        </row>
        <row r="208">
          <cell r="A208">
            <v>1072</v>
          </cell>
          <cell r="B208" t="str">
            <v>1072 Evaluar para transformar y mejorar</v>
          </cell>
          <cell r="C208" t="str">
            <v xml:space="preserve">04 Estímulos y reconocimientos a la Calidad de la educación </v>
          </cell>
          <cell r="D208">
            <v>3</v>
          </cell>
          <cell r="E208" t="str">
            <v>04003 Entregar estímulos económicos a colegios oficiales por mejor rendimiento académico en las pruebas de Estado SABER 11°.</v>
          </cell>
          <cell r="F208" t="str">
            <v>Incentivos Económicos  A Los Colegios Con Mejores Resultados Que Aporten Al Mejoramiento De La Calidad Educativa 05-02-0022</v>
          </cell>
          <cell r="G208" t="str">
            <v>DISEÑO E IMPLEMENTACIÓN DE PLANES DE MEJORAMIENTO - A.1.2.11</v>
          </cell>
          <cell r="H208" t="str">
            <v>Colegios</v>
          </cell>
          <cell r="I208">
            <v>5</v>
          </cell>
          <cell r="J208" t="str">
            <v>107204003</v>
          </cell>
          <cell r="K208">
            <v>95900000</v>
          </cell>
        </row>
        <row r="209">
          <cell r="A209">
            <v>1072</v>
          </cell>
          <cell r="B209" t="str">
            <v>1072 Evaluar para transformar y mejorar</v>
          </cell>
          <cell r="C209" t="str">
            <v xml:space="preserve">04 Estímulos y reconocimientos a la Calidad de la educación </v>
          </cell>
          <cell r="D209">
            <v>4</v>
          </cell>
          <cell r="E209" t="str">
            <v>04004 Entregar estímulos económicos a colegios premiados por rendimiento académico en las pruebas SABER</v>
          </cell>
          <cell r="F209" t="str">
            <v>Incentivos Económicos  A Los Colegios Con Mejores Resultados Que Aporten Al Mejoramiento De La Calidad Educativa 05-02-0022</v>
          </cell>
          <cell r="G209" t="str">
            <v>DISEÑO E IMPLEMENTACIÓN DE PLANES DE MEJORAMIENTO - A.1.2.11</v>
          </cell>
          <cell r="H209" t="str">
            <v>Colegios</v>
          </cell>
          <cell r="I209">
            <v>5</v>
          </cell>
          <cell r="J209" t="str">
            <v>107204004</v>
          </cell>
          <cell r="K209">
            <v>95900000</v>
          </cell>
        </row>
        <row r="210">
          <cell r="A210">
            <v>1072</v>
          </cell>
          <cell r="B210" t="str">
            <v>1072 Evaluar para transformar y mejorar</v>
          </cell>
          <cell r="C210" t="str">
            <v xml:space="preserve">04 Estímulos y reconocimientos a la Calidad de la educación </v>
          </cell>
          <cell r="D210">
            <v>5</v>
          </cell>
          <cell r="E210" t="str">
            <v>04005 Entregar estímulos económicos a colegios oficiales que se destaquen por mejor nivel de inglés en las pruebas de Estado SABER 11°.</v>
          </cell>
          <cell r="F210" t="str">
            <v>Incentivos Económicos  A Los Colegios Con Mejores Resultados Que Aporten Al Mejoramiento De La Calidad Educativa 05-02-0022</v>
          </cell>
          <cell r="G210" t="str">
            <v>DISEÑO E IMPLEMENTACIÓN DE PLANES DE MEJORAMIENTO - A.1.2.11</v>
          </cell>
          <cell r="H210" t="str">
            <v>Colegios</v>
          </cell>
          <cell r="I210">
            <v>5</v>
          </cell>
          <cell r="J210" t="str">
            <v>107204005</v>
          </cell>
          <cell r="K210">
            <v>95900000</v>
          </cell>
        </row>
        <row r="211">
          <cell r="A211">
            <v>1072</v>
          </cell>
          <cell r="B211" t="str">
            <v>1072 Evaluar para transformar y mejorar</v>
          </cell>
          <cell r="C211" t="str">
            <v xml:space="preserve">04 Estímulos y reconocimientos a la Calidad de la educación </v>
          </cell>
          <cell r="D211">
            <v>6</v>
          </cell>
          <cell r="E211" t="str">
            <v>04006 Entregar estímulos económicos a colegios oficiales que cada año se destaquen como los de más bajo índice de deserción.</v>
          </cell>
          <cell r="F211" t="str">
            <v>Incentivos Económicos  A Los Colegios Con Mejores Resultados Que Aporten Al Mejoramiento De La Calidad Educativa 05-02-0022</v>
          </cell>
          <cell r="G211" t="str">
            <v>DISEÑO E IMPLEMENTACIÓN DE PLANES DE MEJORAMIENTO - A.1.2.11</v>
          </cell>
          <cell r="H211" t="str">
            <v>Colegios</v>
          </cell>
          <cell r="I211">
            <v>5</v>
          </cell>
          <cell r="J211" t="str">
            <v>107204006</v>
          </cell>
          <cell r="K211">
            <v>95900000</v>
          </cell>
        </row>
        <row r="212">
          <cell r="A212">
            <v>1072</v>
          </cell>
          <cell r="B212" t="str">
            <v>1072 Evaluar para transformar y mejorar</v>
          </cell>
          <cell r="C212" t="str">
            <v xml:space="preserve">04 Estímulos y reconocimientos a la Calidad de la educación </v>
          </cell>
          <cell r="D212">
            <v>7</v>
          </cell>
          <cell r="E212" t="str">
            <v>04007 Reconocimiento a colegios en el marco de la Acreditación según Rs 1881/2015</v>
          </cell>
          <cell r="F212" t="str">
            <v>Incentivos Económicos  A Los Colegios Con Mejores Resultados Que Aporten Al Mejoramiento De La Calidad Educativa 05-02-0022</v>
          </cell>
          <cell r="G212" t="str">
            <v>DISEÑO E IMPLEMENTACIÓN DE PLANES DE MEJORAMIENTO - A.1.2.11</v>
          </cell>
          <cell r="H212" t="str">
            <v>Colegios</v>
          </cell>
          <cell r="I212">
            <v>5</v>
          </cell>
          <cell r="J212" t="str">
            <v>107204007</v>
          </cell>
          <cell r="K212">
            <v>95900000</v>
          </cell>
        </row>
        <row r="213">
          <cell r="A213">
            <v>1073</v>
          </cell>
          <cell r="B213" t="str">
            <v>1073 Desarrollo integral de la educación media en las instituciones educativas del Distrito</v>
          </cell>
          <cell r="C213" t="str">
            <v>01 Competencias básicas, técnicas, tecnológicas, socioemocionales y exploración</v>
          </cell>
          <cell r="D213">
            <v>1</v>
          </cell>
          <cell r="E213" t="str">
            <v>01001 Prestar apoyo profesional y/o tecnico para acompañar a las IED en las actividades de planeción y seguimiento para desarrollo y fortalecimiento de las competencias básicas, sociales y emocionales de los estudiantes de educación media de Bogotá</v>
          </cell>
          <cell r="F213" t="str">
            <v>Personal Contratado Para Apoyar Las Actividades Propias De Los Proyectos De Inversión De La Entidad 03-04-0001</v>
          </cell>
          <cell r="G213" t="str">
            <v>MODERNIZACIÓN DE LA SECRETARIA DE EDUCACIÓN - A.1.4.1</v>
          </cell>
          <cell r="H213" t="str">
            <v>Personas</v>
          </cell>
          <cell r="I213">
            <v>32</v>
          </cell>
          <cell r="J213" t="str">
            <v>107301001</v>
          </cell>
          <cell r="K213">
            <v>1931591000</v>
          </cell>
        </row>
        <row r="214">
          <cell r="A214">
            <v>1073</v>
          </cell>
          <cell r="B214" t="str">
            <v>1073 Desarrollo integral de la educación media en las instituciones educativas del Distrito</v>
          </cell>
          <cell r="C214" t="str">
            <v>01 Competencias básicas, técnicas, tecnológicas, socioemocionales y exploración</v>
          </cell>
          <cell r="D214">
            <v>4</v>
          </cell>
          <cell r="E214" t="str">
            <v>01004 Realizar acompañamiento, seguimiento e implementación para desarrollo y fortalecimiento de las competencias básicas, sociales y emocionales de los estudiantes de educación media de Bogotá</v>
          </cell>
          <cell r="F214" t="str">
            <v>Acompañar A Colegios En La Formulación Y Ejecución De Planes Institucionales 03-01-0204</v>
          </cell>
          <cell r="G214" t="str">
            <v>APLICACIÓN DE PROYECTOS EDUCATIVOS TRANSVERSALES - A.1.7.2</v>
          </cell>
          <cell r="H214" t="str">
            <v>Persona Jurídica</v>
          </cell>
          <cell r="I214">
            <v>15</v>
          </cell>
          <cell r="J214" t="str">
            <v>107301004</v>
          </cell>
          <cell r="K214">
            <v>15270921000</v>
          </cell>
        </row>
        <row r="215">
          <cell r="A215">
            <v>1073</v>
          </cell>
          <cell r="B215" t="str">
            <v>1073 Desarrollo integral de la educación media en las instituciones educativas del Distrito</v>
          </cell>
          <cell r="C215" t="str">
            <v>02 Orientación sociocupacional</v>
          </cell>
          <cell r="D215">
            <v>1</v>
          </cell>
          <cell r="E215" t="str">
            <v>02001 Prestar apoyo profesional y/o tecnico para acompañar a las IED en las actividades de planeación y seguimiento para el desarrollo y fortalecimiento de la orientación sociocupacional de los estudiantes de educación media de Bogotá</v>
          </cell>
          <cell r="F215" t="str">
            <v>Personal Contratado Para Apoyar Las Actividades Propias De Los Proyectos De Inversión De La Entidad 03-04-0001</v>
          </cell>
          <cell r="G215" t="str">
            <v>MODERNIZACIÓN DE LA SECRETARIA DE EDUCACIÓN - A.1.4.1</v>
          </cell>
          <cell r="H215" t="str">
            <v>Personas</v>
          </cell>
          <cell r="I215">
            <v>3</v>
          </cell>
          <cell r="J215" t="str">
            <v>107302001</v>
          </cell>
          <cell r="K215">
            <v>209300000</v>
          </cell>
        </row>
        <row r="216">
          <cell r="A216">
            <v>1073</v>
          </cell>
          <cell r="B216" t="str">
            <v>1073 Desarrollo integral de la educación media en las instituciones educativas del Distrito</v>
          </cell>
          <cell r="C216" t="str">
            <v>02 Orientación sociocupacional</v>
          </cell>
          <cell r="D216">
            <v>2</v>
          </cell>
          <cell r="E216" t="str">
            <v>02002 Realizar acompañamiento, seguimiento e implementación de los procesos de orientación sociocupacional  de los estudiantes de educación media de Bogotá</v>
          </cell>
          <cell r="F216" t="str">
            <v>Acompañar A Colegios En La Formulación Y Ejecución De Planes Institucionales 03-01-0204</v>
          </cell>
          <cell r="G216" t="str">
            <v>APLICACIÓN DE PROYECTOS EDUCATIVOS TRANSVERSALES - A.1.7.2</v>
          </cell>
          <cell r="H216" t="str">
            <v>Persona Jurídica</v>
          </cell>
          <cell r="I216">
            <v>1</v>
          </cell>
          <cell r="J216" t="str">
            <v>107302002</v>
          </cell>
          <cell r="K216">
            <v>1750188000</v>
          </cell>
        </row>
        <row r="217">
          <cell r="A217">
            <v>1074</v>
          </cell>
          <cell r="B217" t="str">
            <v>1074 Educación superior para una ciudad de conocimiento</v>
          </cell>
          <cell r="C217" t="str">
            <v>01 ACCESO A EDUCACIÓN SUPERIOR</v>
          </cell>
          <cell r="D217">
            <v>1</v>
          </cell>
          <cell r="E217" t="str">
            <v>01001 Fondo de Reparación para el Acceso, Permanencia y Graduación en Educación Superior para la Población Víctima del Conflicto Armado en Colombia.</v>
          </cell>
          <cell r="F217" t="str">
            <v>Atención a Víctimas 03-02-0032</v>
          </cell>
          <cell r="G217" t="str">
            <v>APLICACIÓN DE PROYECTOS EDUCATIVOS TRANSVERSALES - A.1.7.2</v>
          </cell>
          <cell r="H217" t="str">
            <v>Cupos</v>
          </cell>
          <cell r="I217">
            <v>29</v>
          </cell>
          <cell r="J217" t="str">
            <v>107401001</v>
          </cell>
          <cell r="K217">
            <v>2000000000</v>
          </cell>
        </row>
        <row r="218">
          <cell r="A218">
            <v>1074</v>
          </cell>
          <cell r="B218" t="str">
            <v>1074 Educación superior para una ciudad de conocimiento</v>
          </cell>
          <cell r="C218" t="str">
            <v>01 ACCESO A EDUCACIÓN SUPERIOR</v>
          </cell>
          <cell r="D218">
            <v>2</v>
          </cell>
          <cell r="E218" t="str">
            <v>01002 Generar alternativas de financiación ofertadas en el portafolio de la Secretaria de Educación, para el acceso y la permanencia en la educación superior de los jóvenes residentes en Bogotá</v>
          </cell>
          <cell r="F218" t="str">
            <v>Financiación A Los Estudiantes Para El Acceso A La Educación Superior 06-01-0004</v>
          </cell>
          <cell r="G218" t="str">
            <v>COMPETENCIAS LABORALES GENERALES Y FORMACIÓN PARA EL TRABAJO Y EL DESARROLLO HUMANO - A.1.7.1</v>
          </cell>
          <cell r="H218" t="str">
            <v>Cupos</v>
          </cell>
          <cell r="I218">
            <v>783</v>
          </cell>
          <cell r="J218" t="str">
            <v>107401002</v>
          </cell>
          <cell r="K218">
            <v>31819000000</v>
          </cell>
        </row>
        <row r="219">
          <cell r="A219">
            <v>1074</v>
          </cell>
          <cell r="B219" t="str">
            <v>1074 Educación superior para una ciudad de conocimiento</v>
          </cell>
          <cell r="C219" t="str">
            <v>02 FORTALECIMIENTO DE LA CALIDAD</v>
          </cell>
          <cell r="D219">
            <v>3</v>
          </cell>
          <cell r="E219" t="str">
            <v>02003 Fortalecimiento de condiciones de calidad para fomentar procesos de acreditacion de programas.</v>
          </cell>
          <cell r="F219" t="str">
            <v>Asistencia técnica y fomento al mejoramiento de la calidad en el marco del Subsistema Distrital de Educación Superior 05-02-0179</v>
          </cell>
          <cell r="G219" t="str">
            <v>APLICACIÓN DE PROYECTOS EDUCATIVOS TRANSVERSALES - A.1.7.2</v>
          </cell>
          <cell r="H219" t="str">
            <v>Proyectos</v>
          </cell>
          <cell r="I219">
            <v>1</v>
          </cell>
          <cell r="J219" t="str">
            <v>107402003</v>
          </cell>
          <cell r="K219">
            <v>250000000</v>
          </cell>
        </row>
        <row r="220">
          <cell r="A220">
            <v>1074</v>
          </cell>
          <cell r="B220" t="str">
            <v>1074 Educación superior para una ciudad de conocimiento</v>
          </cell>
          <cell r="C220" t="str">
            <v>02 FORTALECIMIENTO DE LA CALIDAD</v>
          </cell>
          <cell r="D220">
            <v>4</v>
          </cell>
          <cell r="E220" t="str">
            <v>02004 Aunar esfuerzos con los actores del subsistema Distrital de Educacion Superior y el Gobierno Nacional, para orientar o desarrollar proyectos de Ciencia, Tecnología e Innovación, integrando apuestas productivas y de conocimiento de la región.</v>
          </cell>
          <cell r="F220" t="str">
            <v>Asistencia técnica y fomento al mejoramiento de la calidad en el marco del Subsistema Distrital de Educación Superior 05-02-0179</v>
          </cell>
          <cell r="G220" t="str">
            <v>APLICACIÓN DE PROYECTOS EDUCATIVOS TRANSVERSALES - A.1.7.2</v>
          </cell>
          <cell r="H220" t="str">
            <v>Proyectos</v>
          </cell>
          <cell r="I220">
            <v>2</v>
          </cell>
          <cell r="J220" t="str">
            <v>107402004</v>
          </cell>
          <cell r="K220">
            <v>500000000</v>
          </cell>
        </row>
        <row r="221">
          <cell r="A221">
            <v>1074</v>
          </cell>
          <cell r="B221" t="str">
            <v>1074 Educación superior para una ciudad de conocimiento</v>
          </cell>
          <cell r="C221" t="str">
            <v>02 FORTALECIMIENTO DE LA CALIDAD</v>
          </cell>
          <cell r="D221">
            <v>5</v>
          </cell>
          <cell r="E221" t="str">
            <v>02005 Implementacion gradual de una estrategia de Fomento a la calidad y mejores prácticas en los programas e instituciones de Formación para el Trabajo y el Desarrollo Humano</v>
          </cell>
          <cell r="F221" t="str">
            <v>Fortalecimiento de la formación para el trabajo y el desarrollo humano 03-02-0034</v>
          </cell>
          <cell r="G221" t="str">
            <v>COMPETENCIAS LABORALES GENERALES Y FORMACIÓN PARA EL TRABAJO Y EL DESARROLLO HUMANO - A.1.7.1</v>
          </cell>
          <cell r="H221" t="str">
            <v>Piloto</v>
          </cell>
          <cell r="I221">
            <v>1</v>
          </cell>
          <cell r="J221" t="str">
            <v>107402005</v>
          </cell>
          <cell r="K221">
            <v>550000000</v>
          </cell>
        </row>
        <row r="222">
          <cell r="A222">
            <v>1074</v>
          </cell>
          <cell r="B222" t="str">
            <v>1074 Educación superior para una ciudad de conocimiento</v>
          </cell>
          <cell r="C222" t="str">
            <v>02 FORTALECIMIENTO DE LA CALIDAD</v>
          </cell>
          <cell r="D222">
            <v>6</v>
          </cell>
          <cell r="E222" t="str">
            <v>02006 Prestar apoyo profesional y/o técnico en la ejecución, verificación y acompañamiento de proyectos de calidad en educacion superior</v>
          </cell>
          <cell r="F222" t="str">
            <v>Personal Contratado Para Apoyar Las Actividades Propias De Los Proyectos De Inversión De La Entidad 03-04-0001</v>
          </cell>
          <cell r="G222" t="str">
            <v>MODERNIZACIÓN DE LA SECRETARIA DE EDUCACIÓN - A.1.4.1</v>
          </cell>
          <cell r="H222" t="str">
            <v>Personas</v>
          </cell>
          <cell r="I222">
            <v>20</v>
          </cell>
          <cell r="J222" t="str">
            <v>107402006</v>
          </cell>
          <cell r="K222">
            <v>1260000000</v>
          </cell>
        </row>
      </sheetData>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1-01-IF-002"/>
      <sheetName val="revisión"/>
      <sheetName val="Hoja3"/>
      <sheetName val="Hoja5"/>
      <sheetName val="Hoja1"/>
    </sheetNames>
    <sheetDataSet>
      <sheetData sheetId="0" refreshError="1"/>
      <sheetData sheetId="1" refreshError="1"/>
      <sheetData sheetId="2">
        <row r="2">
          <cell r="A2" t="str">
            <v>CCE-01</v>
          </cell>
          <cell r="B2" t="str">
            <v>Solicitud de información a los Proveedores</v>
          </cell>
        </row>
        <row r="3">
          <cell r="A3" t="str">
            <v>CCE-02</v>
          </cell>
          <cell r="B3" t="str">
            <v>Licitación pública</v>
          </cell>
        </row>
        <row r="4">
          <cell r="A4" t="str">
            <v>CCE-17</v>
          </cell>
          <cell r="B4" t="str">
            <v>Licitación pública (Obra pública)</v>
          </cell>
        </row>
        <row r="5">
          <cell r="A5" t="str">
            <v>CCE-03</v>
          </cell>
          <cell r="B5" t="str">
            <v>Concurso de méritos con precalificación</v>
          </cell>
        </row>
        <row r="6">
          <cell r="A6" t="str">
            <v>CCE-04</v>
          </cell>
          <cell r="B6" t="str">
            <v>Concurso de méritos abierto</v>
          </cell>
        </row>
        <row r="7">
          <cell r="A7" t="str">
            <v>CCE-05</v>
          </cell>
          <cell r="B7" t="str">
            <v>Contratación directa (con ofertas)</v>
          </cell>
        </row>
        <row r="8">
          <cell r="A8" t="str">
            <v>CCE-06</v>
          </cell>
          <cell r="B8" t="str">
            <v>Selección abreviada menor cuantía</v>
          </cell>
        </row>
        <row r="9">
          <cell r="A9" t="str">
            <v>CCE-18-Seleccion_Abreviada_Menor_Cuantia_Sin_Manifestacion_Interes</v>
          </cell>
          <cell r="B9" t="str">
            <v>Selección Abreviada de Menor Cuantia sin Manifestacion de Interés</v>
          </cell>
        </row>
        <row r="10">
          <cell r="A10" t="str">
            <v>CCE-07</v>
          </cell>
          <cell r="B10" t="str">
            <v>Selección abreviada subasta inversa</v>
          </cell>
        </row>
        <row r="11">
          <cell r="A11" t="str">
            <v>CCE-10</v>
          </cell>
          <cell r="B11" t="str">
            <v>Mínima cuantía</v>
          </cell>
        </row>
        <row r="12">
          <cell r="A12" t="str">
            <v>CCE-11||01</v>
          </cell>
          <cell r="B12" t="str">
            <v>Contratación régimen especial - Selección de comisionista</v>
          </cell>
        </row>
        <row r="13">
          <cell r="A13" t="str">
            <v>CCE-11||02</v>
          </cell>
          <cell r="B13" t="str">
            <v>Contratación régimen especial - Enajenación de bienes para intermediarios idóneos</v>
          </cell>
        </row>
        <row r="14">
          <cell r="A14" t="str">
            <v>CCE-11||03</v>
          </cell>
          <cell r="B14" t="str">
            <v>Contratación régimen especial - Régimen especial</v>
          </cell>
        </row>
        <row r="15">
          <cell r="A15" t="str">
            <v>CCE-11||04</v>
          </cell>
          <cell r="B15" t="str">
            <v>Contratación régimen especial - Banco multilateral y organismos multilaterales</v>
          </cell>
        </row>
        <row r="16">
          <cell r="A16" t="str">
            <v>CCE-15||01</v>
          </cell>
          <cell r="B16" t="str">
            <v>Contratación régimen especial (con ofertas) - Selección de comisionista</v>
          </cell>
        </row>
        <row r="17">
          <cell r="A17" t="str">
            <v>CCE-15||02</v>
          </cell>
          <cell r="B17" t="str">
            <v>Contratación régimen especial (con ofertas) - Enajenación de bienes para intermediarios idóneos</v>
          </cell>
        </row>
        <row r="18">
          <cell r="A18" t="str">
            <v>CCE-15||03</v>
          </cell>
          <cell r="B18" t="str">
            <v>Contratación régimen especial (con ofertas) - Régimen especial</v>
          </cell>
        </row>
        <row r="19">
          <cell r="A19" t="str">
            <v>CCE-15||04</v>
          </cell>
          <cell r="B19" t="str">
            <v>Contratación régimen especial (con ofertas) - Banco multilateral y organismos multilaterales</v>
          </cell>
        </row>
        <row r="20">
          <cell r="A20" t="str">
            <v>CCE-16</v>
          </cell>
          <cell r="B20" t="str">
            <v>Contratación directa</v>
          </cell>
        </row>
        <row r="21">
          <cell r="A21" t="str">
            <v>CCE-99</v>
          </cell>
          <cell r="B21" t="str">
            <v>Selección abreviada - acuerdo marco</v>
          </cell>
        </row>
      </sheetData>
      <sheetData sheetId="3" refreshError="1"/>
      <sheetData sheetId="4">
        <row r="3">
          <cell r="A3">
            <v>898</v>
          </cell>
          <cell r="B3" t="str">
            <v>898 Administración del talento humano</v>
          </cell>
          <cell r="C3" t="str">
            <v xml:space="preserve">01 NÓMINA </v>
          </cell>
          <cell r="D3">
            <v>1</v>
          </cell>
          <cell r="E3" t="str">
            <v>01001 Pago de Aportes para Cesantías del personal directivo docente SSF</v>
          </cell>
          <cell r="F3" t="str">
            <v>Aportes Para Cesantías Del Personal Directivo Docente Sin Situación De Fondos 03-03-0021</v>
          </cell>
          <cell r="G3" t="str">
            <v>APORTES PARA CESANTÍAS - A.1.1.2.3.2</v>
          </cell>
          <cell r="H3" t="str">
            <v>Personas</v>
          </cell>
          <cell r="I3">
            <v>1955</v>
          </cell>
          <cell r="J3" t="str">
            <v>89801001</v>
          </cell>
          <cell r="K3">
            <v>8377292000</v>
          </cell>
        </row>
        <row r="4">
          <cell r="A4">
            <v>898</v>
          </cell>
          <cell r="B4" t="str">
            <v>898 Administración del talento humano</v>
          </cell>
          <cell r="C4" t="str">
            <v xml:space="preserve">01 NÓMINA </v>
          </cell>
          <cell r="D4">
            <v>2</v>
          </cell>
          <cell r="E4" t="str">
            <v>01002 Pago de Aportes para salud del personal directivo docente SSF</v>
          </cell>
          <cell r="F4" t="str">
            <v>Aportes Para Salud Del Personal Directivo Docente Sin Situación De Fondos 03-03-0018</v>
          </cell>
          <cell r="G4" t="str">
            <v>APORTES PARA SALUD - A.1.1.2.4.1.1</v>
          </cell>
          <cell r="H4" t="str">
            <v>Personas</v>
          </cell>
          <cell r="I4">
            <v>1955</v>
          </cell>
          <cell r="J4" t="str">
            <v>89801002</v>
          </cell>
          <cell r="K4">
            <v>7372027000</v>
          </cell>
        </row>
        <row r="5">
          <cell r="A5">
            <v>898</v>
          </cell>
          <cell r="B5" t="str">
            <v>898 Administración del talento humano</v>
          </cell>
          <cell r="C5" t="str">
            <v xml:space="preserve">01 NÓMINA </v>
          </cell>
          <cell r="D5">
            <v>3</v>
          </cell>
          <cell r="E5" t="str">
            <v>01003 Pagar sueldos de Pensionados Nacionalizados</v>
          </cell>
          <cell r="F5" t="str">
            <v>Pago Fondo De Pensionados De Bogotá 03-03-0069</v>
          </cell>
          <cell r="G5" t="str">
            <v>CANCELACIONES DE PRESTASIONES SOCIALES DEL MAGISTERIO (CPSM) - A.1.1.8</v>
          </cell>
          <cell r="H5" t="str">
            <v>Personas</v>
          </cell>
          <cell r="I5">
            <v>1800</v>
          </cell>
          <cell r="J5" t="str">
            <v>89801003</v>
          </cell>
          <cell r="K5">
            <v>48814968000</v>
          </cell>
        </row>
        <row r="6">
          <cell r="A6">
            <v>898</v>
          </cell>
          <cell r="B6" t="str">
            <v>898 Administración del talento humano</v>
          </cell>
          <cell r="C6" t="str">
            <v xml:space="preserve">01 NÓMINA </v>
          </cell>
          <cell r="D6">
            <v>4</v>
          </cell>
          <cell r="E6" t="str">
            <v>01004 Pago de Aportes para ARP del Personal Administrativo de Instituciones Educativas</v>
          </cell>
          <cell r="F6" t="str">
            <v>Aportes Para Arp Del Personal Administrativo De Instituciones Educativas 03-03-0033</v>
          </cell>
          <cell r="G6" t="str">
            <v>APORTES ARP - A.1.1.2.5.1.3</v>
          </cell>
          <cell r="H6" t="str">
            <v>Personas</v>
          </cell>
          <cell r="I6">
            <v>1590</v>
          </cell>
          <cell r="J6" t="str">
            <v>89801004</v>
          </cell>
          <cell r="K6">
            <v>293154000</v>
          </cell>
        </row>
        <row r="7">
          <cell r="A7">
            <v>898</v>
          </cell>
          <cell r="B7" t="str">
            <v>898 Administración del talento humano</v>
          </cell>
          <cell r="C7" t="str">
            <v xml:space="preserve">01 NÓMINA </v>
          </cell>
          <cell r="D7">
            <v>5</v>
          </cell>
          <cell r="E7" t="str">
            <v>01005 Pago de Aportes para Cesantías del Personal Administrativo de Instituciones Educativas</v>
          </cell>
          <cell r="F7" t="str">
            <v>Aportes Para Cesantías Del Personal Administrativo De Instituciones Educativas 03-03-0034</v>
          </cell>
          <cell r="G7" t="str">
            <v>APORTES PARA CESANTÍAS - A.1.1.2.5.1.4</v>
          </cell>
          <cell r="H7" t="str">
            <v>Personas</v>
          </cell>
          <cell r="I7">
            <v>1590</v>
          </cell>
          <cell r="J7" t="str">
            <v>89801005</v>
          </cell>
          <cell r="K7">
            <v>6351651000</v>
          </cell>
        </row>
        <row r="8">
          <cell r="A8">
            <v>898</v>
          </cell>
          <cell r="B8" t="str">
            <v>898 Administración del talento humano</v>
          </cell>
          <cell r="C8" t="str">
            <v xml:space="preserve">01 NÓMINA </v>
          </cell>
          <cell r="D8">
            <v>6</v>
          </cell>
          <cell r="E8" t="str">
            <v>01006 Pago de Aportes para Cesantías del personal docente Con Situación de Fondos</v>
          </cell>
          <cell r="F8" t="str">
            <v>Aportes Para Cesantías Del Personal Docente Con Situación De Fondos 03-03-0012</v>
          </cell>
          <cell r="G8" t="str">
            <v>APORTES PARA CESANTÍAS - A.1.1.2.2.1.4</v>
          </cell>
          <cell r="H8" t="str">
            <v>Personas</v>
          </cell>
          <cell r="I8">
            <v>5938</v>
          </cell>
          <cell r="J8" t="str">
            <v>89801006</v>
          </cell>
          <cell r="K8">
            <v>11398887000</v>
          </cell>
        </row>
        <row r="9">
          <cell r="A9">
            <v>898</v>
          </cell>
          <cell r="B9" t="str">
            <v>898 Administración del talento humano</v>
          </cell>
          <cell r="C9" t="str">
            <v xml:space="preserve">01 NÓMINA </v>
          </cell>
          <cell r="D9">
            <v>7</v>
          </cell>
          <cell r="E9" t="str">
            <v>01007 Pago de Aportes para Cesantías del personal docente SSF</v>
          </cell>
          <cell r="F9" t="str">
            <v>Aportes Para Cesantías Del Personal Docente Sin Situación De Fondos 03-03-0008</v>
          </cell>
          <cell r="G9" t="str">
            <v>APORTES PARA CESANTÍAS - A.1.1.2.1.2</v>
          </cell>
          <cell r="H9" t="str">
            <v>Personas</v>
          </cell>
          <cell r="I9">
            <v>27050</v>
          </cell>
          <cell r="J9" t="str">
            <v>89801007</v>
          </cell>
          <cell r="K9">
            <v>96338855000</v>
          </cell>
        </row>
        <row r="10">
          <cell r="A10">
            <v>898</v>
          </cell>
          <cell r="B10" t="str">
            <v>898 Administración del talento humano</v>
          </cell>
          <cell r="C10" t="str">
            <v xml:space="preserve">01 NÓMINA </v>
          </cell>
          <cell r="D10">
            <v>8</v>
          </cell>
          <cell r="E10" t="str">
            <v>01008 Pago de Aportes para el ESAP del Personal Administrativo de Instituciones Educativas</v>
          </cell>
          <cell r="F10" t="str">
            <v>Aportes Para La Esap Del Personal Administrativo De Instituciones Educativas 03-03-0037</v>
          </cell>
          <cell r="G10" t="str">
            <v>ESAP - A.1.1.2.5.2.3</v>
          </cell>
          <cell r="H10" t="str">
            <v>Personas</v>
          </cell>
          <cell r="I10">
            <v>1590</v>
          </cell>
          <cell r="J10" t="str">
            <v>89801008</v>
          </cell>
          <cell r="K10">
            <v>321621000</v>
          </cell>
        </row>
        <row r="11">
          <cell r="A11">
            <v>898</v>
          </cell>
          <cell r="B11" t="str">
            <v>898 Administración del talento humano</v>
          </cell>
          <cell r="C11" t="str">
            <v xml:space="preserve">01 NÓMINA </v>
          </cell>
          <cell r="D11">
            <v>9</v>
          </cell>
          <cell r="E11" t="str">
            <v>01009 Pago de Aportes para el ICBF del Personal Administrativo de Instituciones Educativas</v>
          </cell>
          <cell r="F11" t="str">
            <v>Aportes Para El Icbf Del Personal Administrativo De Instituciones Educativas 03-03-0036</v>
          </cell>
          <cell r="G11" t="str">
            <v>ICBF - A.1.1.2.5.2.2</v>
          </cell>
          <cell r="H11" t="str">
            <v>Personas</v>
          </cell>
          <cell r="I11">
            <v>1590</v>
          </cell>
          <cell r="J11" t="str">
            <v>89801009</v>
          </cell>
          <cell r="K11">
            <v>1929726000</v>
          </cell>
        </row>
        <row r="12">
          <cell r="A12">
            <v>898</v>
          </cell>
          <cell r="B12" t="str">
            <v>898 Administración del talento humano</v>
          </cell>
          <cell r="C12" t="str">
            <v xml:space="preserve">01 NÓMINA </v>
          </cell>
          <cell r="D12">
            <v>10</v>
          </cell>
          <cell r="E12" t="str">
            <v xml:space="preserve">01010 Pago de Aportes para el ICBF del Personal directivo docente </v>
          </cell>
          <cell r="F12" t="str">
            <v>Aportes Para El Icbf Del Personal Directivo Docente 03-03-0027</v>
          </cell>
          <cell r="G12" t="str">
            <v>ICBF - A.1.1.2.4.2.2</v>
          </cell>
          <cell r="H12" t="str">
            <v>Personas</v>
          </cell>
          <cell r="I12">
            <v>1955</v>
          </cell>
          <cell r="J12" t="str">
            <v>89801010</v>
          </cell>
          <cell r="K12">
            <v>3159785000</v>
          </cell>
        </row>
        <row r="13">
          <cell r="A13">
            <v>898</v>
          </cell>
          <cell r="B13" t="str">
            <v>898 Administración del talento humano</v>
          </cell>
          <cell r="C13" t="str">
            <v xml:space="preserve">01 NÓMINA </v>
          </cell>
          <cell r="D13">
            <v>11</v>
          </cell>
          <cell r="E13" t="str">
            <v>01011 Pago de Aportes para el ICBF personal docente</v>
          </cell>
          <cell r="F13" t="str">
            <v>Aportes Para El Icbf Personal Docente 03-03-0014</v>
          </cell>
          <cell r="G13" t="str">
            <v>ICBF - A.1.1.2.2.2.2</v>
          </cell>
          <cell r="H13" t="str">
            <v>Personas</v>
          </cell>
          <cell r="I13">
            <v>32988</v>
          </cell>
          <cell r="J13" t="str">
            <v>89801011</v>
          </cell>
          <cell r="K13">
            <v>40272258000</v>
          </cell>
        </row>
        <row r="14">
          <cell r="A14">
            <v>898</v>
          </cell>
          <cell r="B14" t="str">
            <v>898 Administración del talento humano</v>
          </cell>
          <cell r="C14" t="str">
            <v xml:space="preserve">01 NÓMINA </v>
          </cell>
          <cell r="D14">
            <v>12</v>
          </cell>
          <cell r="E14" t="str">
            <v>01012 Pago de Aportes para el SENA del Personal Administrativo de Instituciones Educativas</v>
          </cell>
          <cell r="F14" t="str">
            <v>Aportes Para El Sena Del Personal Administrativo De Instituciones Educativas 03-03-0035</v>
          </cell>
          <cell r="G14" t="str">
            <v>SENA - A.1.1.2.5.2.1</v>
          </cell>
          <cell r="H14" t="str">
            <v>Personas</v>
          </cell>
          <cell r="I14">
            <v>1590</v>
          </cell>
          <cell r="J14" t="str">
            <v>89801012</v>
          </cell>
          <cell r="K14">
            <v>321621000</v>
          </cell>
        </row>
        <row r="15">
          <cell r="A15">
            <v>898</v>
          </cell>
          <cell r="B15" t="str">
            <v>898 Administración del talento humano</v>
          </cell>
          <cell r="C15" t="str">
            <v xml:space="preserve">01 NÓMINA </v>
          </cell>
          <cell r="D15">
            <v>13</v>
          </cell>
          <cell r="E15" t="str">
            <v xml:space="preserve">01013 Pago de Aportes para el SENA del Personal directivo docente </v>
          </cell>
          <cell r="F15" t="str">
            <v>Aportes Para El Sena Del Personal Directivo Docente 03-03-0026</v>
          </cell>
          <cell r="G15" t="str">
            <v>SENA - A.1.1.2.4.2.1</v>
          </cell>
          <cell r="H15" t="str">
            <v>Personas</v>
          </cell>
          <cell r="I15">
            <v>1955</v>
          </cell>
          <cell r="J15" t="str">
            <v>89801013</v>
          </cell>
          <cell r="K15">
            <v>526631000</v>
          </cell>
        </row>
        <row r="16">
          <cell r="A16">
            <v>898</v>
          </cell>
          <cell r="B16" t="str">
            <v>898 Administración del talento humano</v>
          </cell>
          <cell r="C16" t="str">
            <v xml:space="preserve">01 NÓMINA </v>
          </cell>
          <cell r="D16">
            <v>14</v>
          </cell>
          <cell r="E16" t="str">
            <v>01014 Pago de Aportes para el SENA personal docente</v>
          </cell>
          <cell r="F16" t="str">
            <v>Aportes Para El Sena Personal Docente 03-03-0013</v>
          </cell>
          <cell r="G16" t="str">
            <v>SENA - A.1.1.2.2.2.1</v>
          </cell>
          <cell r="H16" t="str">
            <v>Personas</v>
          </cell>
          <cell r="I16">
            <v>32988</v>
          </cell>
          <cell r="J16" t="str">
            <v>89801014</v>
          </cell>
          <cell r="K16">
            <v>6712044000</v>
          </cell>
        </row>
        <row r="17">
          <cell r="A17">
            <v>898</v>
          </cell>
          <cell r="B17" t="str">
            <v>898 Administración del talento humano</v>
          </cell>
          <cell r="C17" t="str">
            <v xml:space="preserve">01 NÓMINA </v>
          </cell>
          <cell r="D17">
            <v>15</v>
          </cell>
          <cell r="E17" t="str">
            <v>01015 Pago de Aportes para Institutos Técnicos del Personal Administrativo de Instituciones Educativas</v>
          </cell>
          <cell r="F17" t="str">
            <v>Aportes Para Los Institutos Técnicos Del Personal Administrativo De Instituciones Educativas 03-03-0039</v>
          </cell>
          <cell r="G17" t="str">
            <v>INSTITUTOS TÉCNICOS - A.1.1.2.5.2.5</v>
          </cell>
          <cell r="H17" t="str">
            <v>Personas</v>
          </cell>
          <cell r="I17">
            <v>1590</v>
          </cell>
          <cell r="J17" t="str">
            <v>89801015</v>
          </cell>
          <cell r="K17">
            <v>643242000</v>
          </cell>
        </row>
        <row r="18">
          <cell r="A18">
            <v>898</v>
          </cell>
          <cell r="B18" t="str">
            <v>898 Administración del talento humano</v>
          </cell>
          <cell r="C18" t="str">
            <v xml:space="preserve">01 NÓMINA </v>
          </cell>
          <cell r="D18">
            <v>16</v>
          </cell>
          <cell r="E18" t="str">
            <v xml:space="preserve">01016 Pago de Aportes para Institutos Técnicos personal docente </v>
          </cell>
          <cell r="F18" t="str">
            <v>Aportes Para Institutos Técnicos Personal Docente 03-03-0017</v>
          </cell>
          <cell r="G18" t="str">
            <v>INSTITUTOS TÉCNICOS - A.1.1.2.2.2.5</v>
          </cell>
          <cell r="H18" t="str">
            <v>Personas</v>
          </cell>
          <cell r="I18">
            <v>32988</v>
          </cell>
          <cell r="J18" t="str">
            <v>89801016</v>
          </cell>
          <cell r="K18">
            <v>13424086000</v>
          </cell>
        </row>
        <row r="19">
          <cell r="A19">
            <v>898</v>
          </cell>
          <cell r="B19" t="str">
            <v>898 Administración del talento humano</v>
          </cell>
          <cell r="C19" t="str">
            <v xml:space="preserve">01 NÓMINA </v>
          </cell>
          <cell r="D19">
            <v>18</v>
          </cell>
          <cell r="E19" t="str">
            <v xml:space="preserve">01018 Pago de Aportes para la ESAP personal docente </v>
          </cell>
          <cell r="F19" t="str">
            <v>Aportes Para La Esap Personal Docente 03-03-0015</v>
          </cell>
          <cell r="G19" t="str">
            <v>ESAP - A.1.1.2.2.2.3</v>
          </cell>
          <cell r="H19" t="str">
            <v>Personas</v>
          </cell>
          <cell r="I19">
            <v>32988</v>
          </cell>
          <cell r="J19" t="str">
            <v>89801018</v>
          </cell>
          <cell r="K19">
            <v>6712044000</v>
          </cell>
        </row>
        <row r="20">
          <cell r="A20">
            <v>898</v>
          </cell>
          <cell r="B20" t="str">
            <v>898 Administración del talento humano</v>
          </cell>
          <cell r="C20" t="str">
            <v xml:space="preserve">01 NÓMINA </v>
          </cell>
          <cell r="D20">
            <v>19</v>
          </cell>
          <cell r="E20" t="str">
            <v>01019 Pago de Aportes para las Cajas de Compensación del Personal Administrativo de Instituciones Educativas</v>
          </cell>
          <cell r="F20" t="str">
            <v>Aportes Para Las Cajas De Compensación Familiar Del Personal Administrativo De Instituciones Educativas 03-03-0038</v>
          </cell>
          <cell r="G20" t="str">
            <v>CAJAS DE COMPENSACIÓN FAMILIAR - A.1.1.2.5.2.4</v>
          </cell>
          <cell r="H20" t="str">
            <v>Personas</v>
          </cell>
          <cell r="I20">
            <v>1590</v>
          </cell>
          <cell r="J20" t="str">
            <v>89801019</v>
          </cell>
          <cell r="K20">
            <v>2572969000</v>
          </cell>
        </row>
        <row r="21">
          <cell r="A21">
            <v>898</v>
          </cell>
          <cell r="B21" t="str">
            <v>898 Administración del talento humano</v>
          </cell>
          <cell r="C21" t="str">
            <v xml:space="preserve">01 NÓMINA </v>
          </cell>
          <cell r="D21">
            <v>20</v>
          </cell>
          <cell r="E21" t="str">
            <v xml:space="preserve">01020 Pago de Aportes para las Cajas de Compensación Personal directivo docente </v>
          </cell>
          <cell r="F21" t="str">
            <v>Aportes Para Las Cajas De Compensación Familiar Del Personal Directivo Docente 03-03-0029</v>
          </cell>
          <cell r="G21" t="str">
            <v>CAJAS DE COMPENSACIÓN FAMILIAR - A.1.1.2.4.2.4</v>
          </cell>
          <cell r="H21" t="str">
            <v>Personas</v>
          </cell>
          <cell r="I21">
            <v>1955</v>
          </cell>
          <cell r="J21" t="str">
            <v>89801020</v>
          </cell>
          <cell r="K21">
            <v>4213046000</v>
          </cell>
        </row>
        <row r="22">
          <cell r="A22">
            <v>898</v>
          </cell>
          <cell r="B22" t="str">
            <v>898 Administración del talento humano</v>
          </cell>
          <cell r="C22" t="str">
            <v xml:space="preserve">01 NÓMINA </v>
          </cell>
          <cell r="D22">
            <v>21</v>
          </cell>
          <cell r="E22" t="str">
            <v xml:space="preserve">01021 Pago de Aportes para las Cajas de Compensación personal docente </v>
          </cell>
          <cell r="F22" t="str">
            <v>Aportes Para Las Cajas De Compensación Familiar Personal Docente 03-03-0016</v>
          </cell>
          <cell r="G22" t="str">
            <v>CAJAS DE COMPENSACIÓN FAMILIAR - A.1.1.2.2.2.4</v>
          </cell>
          <cell r="H22" t="str">
            <v>Personas</v>
          </cell>
          <cell r="I22">
            <v>32988</v>
          </cell>
          <cell r="J22" t="str">
            <v>89801021</v>
          </cell>
          <cell r="K22">
            <v>53696344000</v>
          </cell>
        </row>
        <row r="23">
          <cell r="A23">
            <v>898</v>
          </cell>
          <cell r="B23" t="str">
            <v>898 Administración del talento humano</v>
          </cell>
          <cell r="C23" t="str">
            <v xml:space="preserve">01 NÓMINA </v>
          </cell>
          <cell r="D23">
            <v>22</v>
          </cell>
          <cell r="E23" t="str">
            <v xml:space="preserve">01022 Pago de Aportes para los Institutos Técnicos Personal directivo docente </v>
          </cell>
          <cell r="F23" t="str">
            <v>Aportes Para Los Institutos Técnicos Del Personal Directivo Docente 03-03-0030</v>
          </cell>
          <cell r="G23" t="str">
            <v>INSTITUTOS TÉCNICOS - A.1.1.2.4.2.5</v>
          </cell>
          <cell r="H23" t="str">
            <v>Personas</v>
          </cell>
          <cell r="I23">
            <v>1955</v>
          </cell>
          <cell r="J23" t="str">
            <v>89801022</v>
          </cell>
          <cell r="K23">
            <v>1053262000</v>
          </cell>
        </row>
        <row r="24">
          <cell r="A24">
            <v>898</v>
          </cell>
          <cell r="B24" t="str">
            <v>898 Administración del talento humano</v>
          </cell>
          <cell r="C24" t="str">
            <v xml:space="preserve">01 NÓMINA </v>
          </cell>
          <cell r="D24">
            <v>23</v>
          </cell>
          <cell r="E24" t="str">
            <v>01023 Pago de Aportes para pensión del Personal Administrativo de Instituciones Educativas</v>
          </cell>
          <cell r="F24" t="str">
            <v>Aportes Para Pensión Del Personal Administrativo De Instituciones Educativas 03-03-0032</v>
          </cell>
          <cell r="G24" t="str">
            <v>APORTES PARA PENSIÓN - A.1.1.2.5.1.2</v>
          </cell>
          <cell r="H24" t="str">
            <v>Personas</v>
          </cell>
          <cell r="I24">
            <v>1590</v>
          </cell>
          <cell r="J24" t="str">
            <v>89801023</v>
          </cell>
          <cell r="K24">
            <v>6739172000</v>
          </cell>
        </row>
        <row r="25">
          <cell r="A25">
            <v>898</v>
          </cell>
          <cell r="B25" t="str">
            <v>898 Administración del talento humano</v>
          </cell>
          <cell r="C25" t="str">
            <v xml:space="preserve">01 NÓMINA </v>
          </cell>
          <cell r="D25">
            <v>24</v>
          </cell>
          <cell r="E25" t="str">
            <v>01024 Pago de Aportes para Pensión del personal docente Con Situación de Fondos</v>
          </cell>
          <cell r="F25" t="str">
            <v>Aportes Para Pensión Del Personal Docente Con Situación De Fondos 03-03-0010</v>
          </cell>
          <cell r="G25" t="str">
            <v>APORTES PARA PENSIÓN - A.1.1.2.2.1.2</v>
          </cell>
          <cell r="H25" t="str">
            <v>Personas</v>
          </cell>
          <cell r="I25">
            <v>5938</v>
          </cell>
          <cell r="J25" t="str">
            <v>89801024</v>
          </cell>
          <cell r="K25">
            <v>14521931000</v>
          </cell>
        </row>
        <row r="26">
          <cell r="A26">
            <v>898</v>
          </cell>
          <cell r="B26" t="str">
            <v>898 Administración del talento humano</v>
          </cell>
          <cell r="C26" t="str">
            <v xml:space="preserve">01 NÓMINA </v>
          </cell>
          <cell r="D26">
            <v>25</v>
          </cell>
          <cell r="E26" t="str">
            <v>01025 Pago de Aportes para salud del Personal Administrativo de Instituciones Educativas</v>
          </cell>
          <cell r="F26" t="str">
            <v>Aportes Para Salud Del Personal Administrativo De Instituciones Educativas 03-03-0031</v>
          </cell>
          <cell r="G26" t="str">
            <v>APORTES PARA SALUD - A.1.1.2.5.1.1</v>
          </cell>
          <cell r="H26" t="str">
            <v>Personas</v>
          </cell>
          <cell r="I26">
            <v>1590</v>
          </cell>
          <cell r="J26" t="str">
            <v>89801025</v>
          </cell>
          <cell r="K26">
            <v>4773580000</v>
          </cell>
        </row>
        <row r="27">
          <cell r="A27">
            <v>898</v>
          </cell>
          <cell r="B27" t="str">
            <v>898 Administración del talento humano</v>
          </cell>
          <cell r="C27" t="str">
            <v xml:space="preserve">01 NÓMINA </v>
          </cell>
          <cell r="D27">
            <v>26</v>
          </cell>
          <cell r="E27" t="str">
            <v>01026 Pago de Aportes para Salud del personal docente Con Situación de Fondos</v>
          </cell>
          <cell r="F27" t="str">
            <v>Aportes Para Salud Del Personal Docente Con Situación De Fondos 03-03-0009</v>
          </cell>
          <cell r="G27" t="str">
            <v>APORTES PARA SALUD - A.1.1.2.2.1.1</v>
          </cell>
          <cell r="H27" t="str">
            <v>Personas</v>
          </cell>
          <cell r="I27">
            <v>5398</v>
          </cell>
          <cell r="J27" t="str">
            <v>89801026</v>
          </cell>
          <cell r="K27">
            <v>10286368000</v>
          </cell>
        </row>
        <row r="28">
          <cell r="A28">
            <v>898</v>
          </cell>
          <cell r="B28" t="str">
            <v>898 Administración del talento humano</v>
          </cell>
          <cell r="C28" t="str">
            <v xml:space="preserve">01 NÓMINA </v>
          </cell>
          <cell r="D28">
            <v>27</v>
          </cell>
          <cell r="E28" t="str">
            <v>01027 Pago de Aportes para salud del personal docente SSF</v>
          </cell>
          <cell r="F28" t="str">
            <v>Aportes Para Salud Del Personal Docente Sin Situación De Fondos 03-03-0005</v>
          </cell>
          <cell r="G28" t="str">
            <v>APORTES DE PREVISION SOCIAL - A.1.1.2.1.1.10</v>
          </cell>
          <cell r="H28" t="str">
            <v>Personas</v>
          </cell>
          <cell r="I28">
            <v>27050</v>
          </cell>
          <cell r="J28" t="str">
            <v>89801027</v>
          </cell>
          <cell r="K28">
            <v>84778312000</v>
          </cell>
        </row>
        <row r="29">
          <cell r="A29">
            <v>898</v>
          </cell>
          <cell r="B29" t="str">
            <v>898 Administración del talento humano</v>
          </cell>
          <cell r="C29" t="str">
            <v xml:space="preserve">01 NÓMINA </v>
          </cell>
          <cell r="D29">
            <v>28</v>
          </cell>
          <cell r="E29" t="str">
            <v>01028 Pago de Ascensos en escalafón del Personal docente y directivo docente</v>
          </cell>
          <cell r="F29" t="str">
            <v>Ascensos En Escalafón Del Personal Docente O Directivo Docente 03-03-0004</v>
          </cell>
          <cell r="G29" t="str">
            <v>PERSONAL DOCENTE - CON SITUACIÓN DE FONDOS (CSF) - A.1.1.1.1.1</v>
          </cell>
          <cell r="H29" t="str">
            <v>Personas</v>
          </cell>
          <cell r="I29">
            <v>34943</v>
          </cell>
          <cell r="J29" t="str">
            <v>89801028</v>
          </cell>
          <cell r="K29">
            <v>8000000000</v>
          </cell>
        </row>
        <row r="30">
          <cell r="A30">
            <v>898</v>
          </cell>
          <cell r="B30" t="str">
            <v>898 Administración del talento humano</v>
          </cell>
          <cell r="C30" t="str">
            <v xml:space="preserve">01 NÓMINA </v>
          </cell>
          <cell r="D30">
            <v>29</v>
          </cell>
          <cell r="E30" t="str">
            <v>01029 Pago de Personal Administrativo de Instituciones Educativas</v>
          </cell>
          <cell r="F30" t="str">
            <v>Personal Administrativo de Instituciones Educativas con situación de fondos 03-03-0098</v>
          </cell>
          <cell r="G30" t="str">
            <v>PERSONAL ADMINISTRATIVO DE INSTITUCIONES EDUCATIVAS A.1.1.1.3</v>
          </cell>
          <cell r="H30" t="str">
            <v>Personas</v>
          </cell>
          <cell r="I30">
            <v>1590</v>
          </cell>
          <cell r="J30" t="str">
            <v>89801029</v>
          </cell>
          <cell r="K30">
            <v>73240497000</v>
          </cell>
        </row>
        <row r="31">
          <cell r="A31">
            <v>898</v>
          </cell>
          <cell r="B31" t="str">
            <v>898 Administración del talento humano</v>
          </cell>
          <cell r="C31" t="str">
            <v xml:space="preserve">01 NÓMINA </v>
          </cell>
          <cell r="D31">
            <v>30</v>
          </cell>
          <cell r="E31" t="str">
            <v>01030 Pago de Personal Directivo Docente</v>
          </cell>
          <cell r="F31" t="str">
            <v>Personal Directivo Docente Con Situación De Fondos 03-03-0094</v>
          </cell>
          <cell r="G31" t="str">
            <v>PERSONAL DIRECTIVO DOCENTE - CON SITUACIÓN DE FONDOS (CSF) - A.1.1.1.2.1</v>
          </cell>
          <cell r="H31" t="str">
            <v>Personas</v>
          </cell>
          <cell r="I31">
            <v>1955</v>
          </cell>
          <cell r="J31" t="str">
            <v>89801030</v>
          </cell>
          <cell r="K31">
            <v>106430730000</v>
          </cell>
        </row>
        <row r="32">
          <cell r="A32">
            <v>898</v>
          </cell>
          <cell r="B32" t="str">
            <v>898 Administración del talento humano</v>
          </cell>
          <cell r="C32" t="str">
            <v xml:space="preserve">01 NÓMINA </v>
          </cell>
          <cell r="D32">
            <v>31</v>
          </cell>
          <cell r="E32" t="str">
            <v>01031 Pago de Personal Docente</v>
          </cell>
          <cell r="F32" t="str">
            <v>Personal Docente Vinculado A La Planta De Personal Con Situación De Fondos 03-03-0096</v>
          </cell>
          <cell r="G32" t="str">
            <v>PERSONAL DOCENTE - CON SITUACIÓN DE FONDOS (CSF) - A.1.1.1.1.1</v>
          </cell>
          <cell r="H32" t="str">
            <v>Personas</v>
          </cell>
          <cell r="I32">
            <v>32988</v>
          </cell>
          <cell r="J32" t="str">
            <v>89801031</v>
          </cell>
          <cell r="K32">
            <v>1381465361000</v>
          </cell>
        </row>
        <row r="33">
          <cell r="A33">
            <v>898</v>
          </cell>
          <cell r="B33" t="str">
            <v>898 Administración del talento humano</v>
          </cell>
          <cell r="C33" t="str">
            <v xml:space="preserve">01 NÓMINA </v>
          </cell>
          <cell r="D33">
            <v>32</v>
          </cell>
          <cell r="E33" t="str">
            <v>01032 Pago de Personal Docente SSF</v>
          </cell>
          <cell r="F33" t="str">
            <v>Personal Docente Vinculado A La Planta De Personal Sin Situación De Fondos 03-03-0095</v>
          </cell>
          <cell r="G33" t="str">
            <v>PERSONAL DOCENTE - SIN SITUACIÓN DE FONDOS (SSF) - A.1.1.1.1.2</v>
          </cell>
          <cell r="H33" t="str">
            <v>Personas</v>
          </cell>
          <cell r="I33">
            <v>27050</v>
          </cell>
          <cell r="J33" t="str">
            <v>89801032</v>
          </cell>
          <cell r="K33">
            <v>81604696000</v>
          </cell>
        </row>
        <row r="34">
          <cell r="A34">
            <v>898</v>
          </cell>
          <cell r="B34" t="str">
            <v>898 Administración del talento humano</v>
          </cell>
          <cell r="C34" t="str">
            <v xml:space="preserve">01 NÓMINA </v>
          </cell>
          <cell r="D34">
            <v>33</v>
          </cell>
          <cell r="E34" t="str">
            <v>01033 Pago de Personal Directivo  Docente SSF</v>
          </cell>
          <cell r="F34" t="str">
            <v>Personal Directivo Docente Sin Situación De Fondos 03-03-0093</v>
          </cell>
          <cell r="G34" t="str">
            <v>PERSONAL DIRECTIVO DOCENTE - SIN SITUACIÓN DE FONDOS (SSF) - A.1.1.1.2.2</v>
          </cell>
          <cell r="H34" t="str">
            <v>Personas</v>
          </cell>
          <cell r="I34">
            <v>1955</v>
          </cell>
          <cell r="J34" t="str">
            <v>89801033</v>
          </cell>
          <cell r="K34">
            <v>7976280000</v>
          </cell>
        </row>
        <row r="35">
          <cell r="A35">
            <v>898</v>
          </cell>
          <cell r="B35" t="str">
            <v>898 Administración del talento humano</v>
          </cell>
          <cell r="C35" t="str">
            <v xml:space="preserve">01 NÓMINA </v>
          </cell>
          <cell r="D35">
            <v>34</v>
          </cell>
          <cell r="E35" t="str">
            <v>01034 Pago de incentivo al mejoramiento de la Calidad MEN, "Decreto 914 de 2016"</v>
          </cell>
          <cell r="F35" t="str">
            <v>Incentivos Al Personal Docente 03-02-0023</v>
          </cell>
          <cell r="G35" t="str">
            <v>DISEÑO E IMPLEMENTACIÓN DE PLANES DE MEJORAMIENTO - A.1.2.11</v>
          </cell>
          <cell r="H35" t="str">
            <v>Personas</v>
          </cell>
          <cell r="I35">
            <v>1470</v>
          </cell>
          <cell r="J35" t="str">
            <v>89801034</v>
          </cell>
          <cell r="K35">
            <v>3562000000</v>
          </cell>
        </row>
        <row r="36">
          <cell r="A36">
            <v>898</v>
          </cell>
          <cell r="B36" t="str">
            <v>898 Administración del talento humano</v>
          </cell>
          <cell r="C36" t="str">
            <v xml:space="preserve">01 NÓMINA </v>
          </cell>
          <cell r="D36">
            <v>35</v>
          </cell>
          <cell r="E36" t="str">
            <v>01035 Pago de Aportes para la ESAP del Personal directivo docente</v>
          </cell>
          <cell r="F36" t="str">
            <v>Aportes Para La Esap Del Personal Directivo Docente 03-03-0028</v>
          </cell>
          <cell r="G36" t="str">
            <v>ESAP - A.1.1.2.4.2.3</v>
          </cell>
          <cell r="H36" t="str">
            <v>Personas</v>
          </cell>
          <cell r="I36">
            <v>1955</v>
          </cell>
          <cell r="J36" t="str">
            <v>89801035</v>
          </cell>
          <cell r="K36">
            <v>526631000</v>
          </cell>
        </row>
        <row r="37">
          <cell r="A37">
            <v>898</v>
          </cell>
          <cell r="B37" t="str">
            <v>898 Administración del talento humano</v>
          </cell>
          <cell r="C37" t="str">
            <v>02 PERSONAL DE APOYO A LA GESTION DE LA SED</v>
          </cell>
          <cell r="D37">
            <v>36</v>
          </cell>
          <cell r="E37" t="str">
            <v>02036 Asignar apoyo (profesional, técnico, asistencial),  para el desarrollo de actividades organizacionales requeridos para el normal funcionamiento de la SED y de esta manera garantizar la prestación del servicio educativo.</v>
          </cell>
          <cell r="F37" t="str">
            <v>Personal Contratado Para Apoyar Las Actividades Propias De Los Proyectos De Inversión De La Entidad 03-04-0001</v>
          </cell>
          <cell r="G37" t="str">
            <v>MODERNIZACIÓN DE LA SECRETARIA DE EDUCACIÓN - A.1.4.1</v>
          </cell>
          <cell r="H37" t="str">
            <v>personal</v>
          </cell>
          <cell r="I37">
            <v>407</v>
          </cell>
          <cell r="J37" t="str">
            <v>89802036</v>
          </cell>
          <cell r="K37">
            <v>21498135764</v>
          </cell>
        </row>
        <row r="38">
          <cell r="A38">
            <v>898</v>
          </cell>
          <cell r="B38" t="str">
            <v>898 Administración del talento humano</v>
          </cell>
          <cell r="C38" t="str">
            <v>02 PERSONAL DE APOYO A LA GESTION DE LA SED</v>
          </cell>
          <cell r="D38">
            <v>37</v>
          </cell>
          <cell r="E38" t="str">
            <v>02037 Suministrar  personal de apoyo administrativo y de atención a bibliotecas de los Colegios del Distrito Capital.</v>
          </cell>
          <cell r="F38" t="str">
            <v>Personal Contratado Para Apoyar Las Actividades Propias De Los Proyectos De Inversión De La Entidad 03-04-0001</v>
          </cell>
          <cell r="G38" t="str">
            <v>MODERNIZACIÓN DE LA SECRETARIA DE EDUCACIÓN - A.1.4.1</v>
          </cell>
          <cell r="H38" t="str">
            <v>personal</v>
          </cell>
          <cell r="I38">
            <v>128</v>
          </cell>
          <cell r="J38" t="str">
            <v>89802037</v>
          </cell>
          <cell r="K38">
            <v>3201864236</v>
          </cell>
        </row>
        <row r="39">
          <cell r="A39">
            <v>898</v>
          </cell>
          <cell r="B39" t="str">
            <v>898 Administración del talento humano</v>
          </cell>
          <cell r="C39" t="str">
            <v>02 PERSONAL DE APOYO A LA GESTION DE LA SED</v>
          </cell>
          <cell r="D39">
            <v>48</v>
          </cell>
          <cell r="E39" t="str">
            <v>02048 Brindar los apoyos comunicativos a los estudiantes con discapacidad durante su permanencia en el ambito escolar</v>
          </cell>
          <cell r="F39" t="str">
            <v>Personal Contratado Para Apoyar Las Actividades Propias De Los Proyectos De Inversión De La Entidad 03-04-0001</v>
          </cell>
          <cell r="G39" t="str">
            <v>MODERNIZACIÓN DE LA SECRETARIA DE EDUCACIÓN - A.1.4.1</v>
          </cell>
          <cell r="H39" t="str">
            <v>personas</v>
          </cell>
          <cell r="I39">
            <v>93</v>
          </cell>
          <cell r="J39" t="str">
            <v>89802048</v>
          </cell>
          <cell r="K39">
            <v>2253000000</v>
          </cell>
        </row>
        <row r="40">
          <cell r="A40">
            <v>898</v>
          </cell>
          <cell r="B40" t="str">
            <v>898 Administración del talento humano</v>
          </cell>
          <cell r="C40" t="str">
            <v>03 BE BIENESTAR, CAPACITACION, SALUD OCUPACIONAL Y  DOTACION</v>
          </cell>
          <cell r="D40">
            <v>38</v>
          </cell>
          <cell r="E40" t="str">
            <v>03038 Adquirir  la dotación de vestido  y calzado de labor para los funcionarios que conforme a la Ley tienen este derecho.</v>
          </cell>
          <cell r="F40" t="str">
            <v>Actividades De Bienestar Del Personal Docente Y Administrativo 03-04-0292</v>
          </cell>
          <cell r="G40" t="str">
            <v>APLICACIÓN DE PROYECTOS EDUCATIVOS TRANSVERSALES - A.1.7.2</v>
          </cell>
          <cell r="H40" t="str">
            <v>Funcionarios</v>
          </cell>
          <cell r="I40">
            <v>846</v>
          </cell>
          <cell r="J40" t="str">
            <v>89803038</v>
          </cell>
          <cell r="K40">
            <v>1120403000</v>
          </cell>
        </row>
        <row r="41">
          <cell r="A41">
            <v>898</v>
          </cell>
          <cell r="B41" t="str">
            <v>898 Administración del talento humano</v>
          </cell>
          <cell r="C41" t="str">
            <v>03 BE BIENESTAR, CAPACITACION, SALUD OCUPACIONAL Y  DOTACION</v>
          </cell>
          <cell r="D41">
            <v>39</v>
          </cell>
          <cell r="E41" t="str">
            <v>03039 Realizar actividades culturales, recreativas, deportivas, lúdicas, reconocimientos y demás que demanden los funcionarios administrativos y docentes</v>
          </cell>
          <cell r="F41" t="str">
            <v>Actividades De Bienestar Del Personal Docente Y Administrativo 03-04-0292</v>
          </cell>
          <cell r="G41" t="str">
            <v>APLICACIÓN DE PROYECTOS EDUCATIVOS TRANSVERSALES - A.1.7.2</v>
          </cell>
          <cell r="H41" t="str">
            <v>Funcionarios</v>
          </cell>
          <cell r="I41">
            <v>36533</v>
          </cell>
          <cell r="J41" t="str">
            <v>89803039</v>
          </cell>
          <cell r="K41">
            <v>6629597000</v>
          </cell>
        </row>
        <row r="42">
          <cell r="A42">
            <v>898</v>
          </cell>
          <cell r="B42" t="str">
            <v>898 Administración del talento humano</v>
          </cell>
          <cell r="C42" t="str">
            <v>03 BE BIENESTAR, CAPACITACION, SALUD OCUPACIONAL Y  DOTACION</v>
          </cell>
          <cell r="D42">
            <v>40</v>
          </cell>
          <cell r="E42" t="str">
            <v>03040 Garantizar el servicio de transporte a Docentes y Directivos Docentes en zonas que presentan dificil acceso y/o inseguridad</v>
          </cell>
          <cell r="F42" t="str">
            <v>Incentivos Al Personal Docente 03-02-0023</v>
          </cell>
          <cell r="G42" t="str">
            <v>DISEÑO E IMPLEMENTACIÓN DE PLANES DE MEJORAMIENTO - A.1.2.11</v>
          </cell>
          <cell r="H42" t="str">
            <v>Funcionarios</v>
          </cell>
          <cell r="I42">
            <v>1300</v>
          </cell>
          <cell r="J42" t="str">
            <v>89803040</v>
          </cell>
          <cell r="K42">
            <v>2950000000</v>
          </cell>
        </row>
        <row r="43">
          <cell r="A43">
            <v>898</v>
          </cell>
          <cell r="B43" t="str">
            <v>898 Administración del talento humano</v>
          </cell>
          <cell r="C43" t="str">
            <v>03 BE BIENESTAR, CAPACITACION, SALUD OCUPACIONAL Y  DOTACION</v>
          </cell>
          <cell r="D43">
            <v>41</v>
          </cell>
          <cell r="E43" t="str">
            <v>03041 Implementar acciones de prevención y mitigación de los riesgos ocupacionales identificados en el diagnostico de condiciones de trabajo y diagnostico de condiciones de salud desde los subprogramas de medicina preventiva, medicina del trabajo higiene y seguridad industria</v>
          </cell>
          <cell r="F43" t="str">
            <v>Gastos Para Los Programas De Salud Ocupacional De Docentes Y Administartivos Del Nivel Institucional 02-06-0018</v>
          </cell>
          <cell r="G43" t="str">
            <v>APLICACIÓN DE PROYECTOS EDUCATIVOS TRANSVERSALES - A.1.7.2</v>
          </cell>
          <cell r="H43" t="str">
            <v>Funcionarios</v>
          </cell>
          <cell r="I43">
            <v>993</v>
          </cell>
          <cell r="J43" t="str">
            <v>89803041</v>
          </cell>
          <cell r="K43">
            <v>1200000000</v>
          </cell>
        </row>
        <row r="44">
          <cell r="A44">
            <v>898</v>
          </cell>
          <cell r="B44" t="str">
            <v>898 Administración del talento humano</v>
          </cell>
          <cell r="C44" t="str">
            <v>03 BE BIENESTAR, CAPACITACION, SALUD OCUPACIONAL Y  DOTACION</v>
          </cell>
          <cell r="D44">
            <v>42</v>
          </cell>
          <cell r="E44" t="str">
            <v>03042 Garantizar el desarrollo del Plan Anual de Capacitación</v>
          </cell>
          <cell r="F44" t="str">
            <v>Actividades De Capacitación Institucional A Los Funcionarios De Las Entidades 05-01-0004</v>
          </cell>
          <cell r="G44" t="str">
            <v>APLICACIÓN DE PROYECTOS EDUCATIVOS TRANSVERSALES - A.1.7.2</v>
          </cell>
          <cell r="H44" t="str">
            <v>Funcionarios</v>
          </cell>
          <cell r="I44">
            <v>100</v>
          </cell>
          <cell r="J44" t="str">
            <v>89803042</v>
          </cell>
          <cell r="K44">
            <v>1100000000</v>
          </cell>
        </row>
        <row r="45">
          <cell r="A45">
            <v>898</v>
          </cell>
          <cell r="B45" t="str">
            <v>898 Administración del talento humano</v>
          </cell>
          <cell r="C45" t="str">
            <v xml:space="preserve">04 REQUERIMIENTOS DE PAGO </v>
          </cell>
          <cell r="D45">
            <v>43</v>
          </cell>
          <cell r="E45" t="str">
            <v>04043 Pagar las sentencia proferidas por las instancias judiciales derivadas del pago de la nómina</v>
          </cell>
          <cell r="F45" t="str">
            <v>Sentencias Personal Docente Y Administrativo 03-03-0082</v>
          </cell>
          <cell r="G45" t="str">
            <v>PERSONAL DOCENTE - CON SITUACIÓN DE FONDOS (CSF) - A.1.1.1.1.1</v>
          </cell>
          <cell r="H45" t="str">
            <v>Porcentaje</v>
          </cell>
          <cell r="I45">
            <v>100</v>
          </cell>
          <cell r="J45" t="str">
            <v>89804043</v>
          </cell>
          <cell r="K45">
            <v>370000000</v>
          </cell>
        </row>
        <row r="46">
          <cell r="A46">
            <v>1005</v>
          </cell>
          <cell r="B46" t="str">
            <v>1005 Fortalecimiento curricular para el desarrollo de aprendizajes a lo largo de la vida</v>
          </cell>
          <cell r="C46" t="str">
            <v>01 CURRÍCULO</v>
          </cell>
          <cell r="D46">
            <v>3</v>
          </cell>
          <cell r="E46" t="str">
            <v>01003 Contar con profesionales y técnicos para la adecuada ejecución administrativa del proyecto</v>
          </cell>
          <cell r="F46" t="str">
            <v>Personal Contratado Para Apoyar Las Actividades Propias De Los Proyectos De Inversión De La Entidad 03-04-0001</v>
          </cell>
          <cell r="G46" t="str">
            <v>MODERNIZACIÓN DE LA SECRETARIA DE EDUCACIÓN - A.1.4.1</v>
          </cell>
          <cell r="H46" t="str">
            <v>Personas</v>
          </cell>
          <cell r="I46">
            <v>53</v>
          </cell>
          <cell r="J46" t="str">
            <v>100501003</v>
          </cell>
          <cell r="K46">
            <v>2760852000</v>
          </cell>
        </row>
        <row r="47">
          <cell r="A47">
            <v>1005</v>
          </cell>
          <cell r="B47" t="str">
            <v>1005 Fortalecimiento curricular para el desarrollo de aprendizajes a lo largo de la vida</v>
          </cell>
          <cell r="C47" t="str">
            <v>01 CURRÍCULO</v>
          </cell>
          <cell r="D47">
            <v>5</v>
          </cell>
          <cell r="E47" t="str">
            <v xml:space="preserve">01005 Apoyar y acompañar con entidades,  profesionales y técnicos la implementación de estrategias pedagógicas y administrativas en las instituciones educativas que propendan por el fortalecimiento curricular </v>
          </cell>
          <cell r="F47" t="str">
            <v>Acompañar A Colegios En La Formulación Y Ejecución De Planes Institucionales 03-01-0204</v>
          </cell>
          <cell r="G47" t="str">
            <v>APLICACIÓN DE PROYECTOS EDUCATIVOS TRANSVERSALES - A.1.7.2</v>
          </cell>
          <cell r="H47" t="str">
            <v>Colegios</v>
          </cell>
          <cell r="I47">
            <v>301</v>
          </cell>
          <cell r="J47" t="str">
            <v>100501005</v>
          </cell>
          <cell r="K47">
            <v>2244148000</v>
          </cell>
        </row>
        <row r="48">
          <cell r="A48">
            <v>1040</v>
          </cell>
          <cell r="B48" t="str">
            <v>1040 Bogotá reconoce a sus maestros, maestras y directivos docentes líderes de la transformación educativa</v>
          </cell>
          <cell r="C48" t="str">
            <v>01 FORMACIÓN INICIAL</v>
          </cell>
          <cell r="D48">
            <v>16</v>
          </cell>
          <cell r="E48" t="str">
            <v>01016 Acompañamiento a lo maestros, maestras y Directivos Docentes recien vinculados en la Planta de personal Docente de la SED</v>
          </cell>
          <cell r="F48" t="str">
            <v>Capacitación Y Formación Del Personal Docente 03-01-0314</v>
          </cell>
          <cell r="G48" t="str">
            <v>CAPACITACIÓN A DOCENTES Y DIRECTIVOS DOCENTES - A.1.2.8</v>
          </cell>
          <cell r="H48" t="str">
            <v>Docentes y directivos docentes</v>
          </cell>
          <cell r="I48">
            <v>114</v>
          </cell>
          <cell r="J48" t="str">
            <v>104001016</v>
          </cell>
          <cell r="K48">
            <v>45576000</v>
          </cell>
        </row>
        <row r="49">
          <cell r="A49">
            <v>1040</v>
          </cell>
          <cell r="B49" t="str">
            <v>1040 Bogotá reconoce a sus maestros, maestras y directivos docentes líderes de la transformación educativa</v>
          </cell>
          <cell r="C49" t="str">
            <v>01 FORMACIÓN INICIAL</v>
          </cell>
          <cell r="D49">
            <v>17</v>
          </cell>
          <cell r="E49" t="str">
            <v>01017 Apoyar la participación de Docentes y Directivos Docentes normalistas y profesionales no licenciados en programas de formación de lincenciatura y actualización pedagógica</v>
          </cell>
          <cell r="F49" t="str">
            <v>Capacitación Y Formación Del Personal Docente 03-01-0314</v>
          </cell>
          <cell r="G49" t="str">
            <v>CAPACITACIÓN A DOCENTES Y DIRECTIVOS DOCENTES - A.1.2.8</v>
          </cell>
          <cell r="H49" t="str">
            <v>Docentes y directivos docentes</v>
          </cell>
          <cell r="I49">
            <v>67</v>
          </cell>
          <cell r="J49" t="str">
            <v>104001017</v>
          </cell>
          <cell r="K49">
            <v>926160000</v>
          </cell>
        </row>
        <row r="50">
          <cell r="A50">
            <v>1040</v>
          </cell>
          <cell r="B50" t="str">
            <v>1040 Bogotá reconoce a sus maestros, maestras y directivos docentes líderes de la transformación educativa</v>
          </cell>
          <cell r="C50" t="str">
            <v>01 FORMACIÓN INICIAL</v>
          </cell>
          <cell r="D50">
            <v>18</v>
          </cell>
          <cell r="E50" t="str">
            <v>01018 Prestar apoyo profesional y/o técnico para el seguimiento pedagógico, administrativo y financiero  de las actividades del componente</v>
          </cell>
          <cell r="F50" t="str">
            <v>Personal Contratado Para Apoyar Las Actividades Propias De Los Proyectos De Inversión De La Entidad 03-04-0001</v>
          </cell>
          <cell r="G50" t="str">
            <v>MODERNIZACIÓN DE LA SECRETARIA DE EDUCACIÓN - A.1.4.1</v>
          </cell>
          <cell r="H50" t="str">
            <v>Personas</v>
          </cell>
          <cell r="I50">
            <v>1</v>
          </cell>
          <cell r="J50" t="str">
            <v>104001018</v>
          </cell>
          <cell r="K50">
            <v>42000000</v>
          </cell>
        </row>
        <row r="51">
          <cell r="A51">
            <v>1040</v>
          </cell>
          <cell r="B51" t="str">
            <v>1040 Bogotá reconoce a sus maestros, maestras y directivos docentes líderes de la transformación educativa</v>
          </cell>
          <cell r="C51" t="str">
            <v>02 FORMACIÓN PERMANENTE</v>
          </cell>
          <cell r="D51">
            <v>1</v>
          </cell>
          <cell r="E51" t="str">
            <v>02001 Apoyar la participación de Docentes y Directivos Docentes en programas de formación permanente y/o  acompañamiento in - situ  en diferentes temáticas de profundización disciplinar y pedagógica</v>
          </cell>
          <cell r="F51" t="str">
            <v>Capacitación Y Formación Del Personal Docente 03-01-0314</v>
          </cell>
          <cell r="G51" t="str">
            <v>CAPACITACIÓN A DOCENTES Y DIRECTIVOS DOCENTES - A.1.2.8</v>
          </cell>
          <cell r="H51" t="str">
            <v>Docentes y directivos docentes</v>
          </cell>
          <cell r="I51">
            <v>217</v>
          </cell>
          <cell r="J51" t="str">
            <v>104002001</v>
          </cell>
          <cell r="K51">
            <v>309938000</v>
          </cell>
        </row>
        <row r="52">
          <cell r="A52">
            <v>1040</v>
          </cell>
          <cell r="B52" t="str">
            <v>1040 Bogotá reconoce a sus maestros, maestras y directivos docentes líderes de la transformación educativa</v>
          </cell>
          <cell r="C52" t="str">
            <v>02 FORMACIÓN PERMANENTE</v>
          </cell>
          <cell r="D52">
            <v>2</v>
          </cell>
          <cell r="E52" t="str">
            <v>02002 Apoyar la participación de docentes y directivos docentes en eventos culturales y académicos a nivel local, nacional e internacional</v>
          </cell>
          <cell r="F52" t="str">
            <v>Capacitación Y Formación Del Personal Docente 03-01-0314</v>
          </cell>
          <cell r="G52" t="str">
            <v>CAPACITACIÓN A DOCENTES Y DIRECTIVOS DOCENTES - A.1.2.8</v>
          </cell>
          <cell r="H52" t="str">
            <v>Docentes y directivos docentes</v>
          </cell>
          <cell r="I52">
            <v>150</v>
          </cell>
          <cell r="J52" t="str">
            <v>104002002</v>
          </cell>
          <cell r="K52">
            <v>180000000</v>
          </cell>
        </row>
        <row r="53">
          <cell r="A53">
            <v>1040</v>
          </cell>
          <cell r="B53" t="str">
            <v>1040 Bogotá reconoce a sus maestros, maestras y directivos docentes líderes de la transformación educativa</v>
          </cell>
          <cell r="C53" t="str">
            <v>02 FORMACIÓN PERMANENTE</v>
          </cell>
          <cell r="D53">
            <v>3</v>
          </cell>
          <cell r="E53" t="str">
            <v>02003 Prestar apoyo profesional y/o técnico para el seguimiento pedagógico, administrativo y financiero  de las actividades del componente</v>
          </cell>
          <cell r="F53" t="str">
            <v>Personal Contratado Para Apoyar Las Actividades Propias De Los Proyectos De Inversión De La Entidad 03-04-0001</v>
          </cell>
          <cell r="G53" t="str">
            <v>MODERNIZACIÓN DE LA SECRETARIA DE EDUCACIÓN - A.1.4.1</v>
          </cell>
          <cell r="H53" t="str">
            <v>Docentes y directivos docentes</v>
          </cell>
          <cell r="I53">
            <v>3</v>
          </cell>
          <cell r="J53" t="str">
            <v>104002003</v>
          </cell>
          <cell r="K53">
            <v>260000000</v>
          </cell>
        </row>
        <row r="54">
          <cell r="A54">
            <v>1040</v>
          </cell>
          <cell r="B54" t="str">
            <v>1040 Bogotá reconoce a sus maestros, maestras y directivos docentes líderes de la transformación educativa</v>
          </cell>
          <cell r="C54" t="str">
            <v>02 FORMACIÓN PERMANENTE</v>
          </cell>
          <cell r="D54">
            <v>4</v>
          </cell>
          <cell r="E54" t="str">
            <v>02004 Apoyar la participación de Docentes y Directivos Docentes de los Colegios Oficiales en programas de pasantias a nivel nacional o internacional</v>
          </cell>
          <cell r="F54" t="str">
            <v>Capacitación Y Formación Del Personal Docente 03-01-0314</v>
          </cell>
          <cell r="G54" t="str">
            <v>CAPACITACIÓN A DOCENTES Y DIRECTIVOS DOCENTES - A.1.2.8</v>
          </cell>
          <cell r="H54" t="str">
            <v>Docentes y directivos docentes</v>
          </cell>
          <cell r="I54">
            <v>100</v>
          </cell>
          <cell r="J54" t="str">
            <v>104002004</v>
          </cell>
          <cell r="K54">
            <v>286000000</v>
          </cell>
        </row>
        <row r="55">
          <cell r="A55">
            <v>1040</v>
          </cell>
          <cell r="B55" t="str">
            <v>1040 Bogotá reconoce a sus maestros, maestras y directivos docentes líderes de la transformación educativa</v>
          </cell>
          <cell r="C55" t="str">
            <v>02 FORMACIÓN PERMANENTE</v>
          </cell>
          <cell r="D55">
            <v>20</v>
          </cell>
          <cell r="E55" t="str">
            <v>02020 Implementar el portafolio virtual de Formación Docente</v>
          </cell>
          <cell r="F55" t="str">
            <v>Capacitación Y Formación Del Personal Docente 03-01-0314</v>
          </cell>
          <cell r="G55" t="str">
            <v>CAPACITACIÓN A DOCENTES Y DIRECTIVOS DOCENTES - A.1.2.8</v>
          </cell>
          <cell r="H55" t="str">
            <v>Docentes y directivos docentes</v>
          </cell>
          <cell r="I55">
            <v>4000</v>
          </cell>
          <cell r="J55" t="str">
            <v>104002020</v>
          </cell>
          <cell r="K55">
            <v>1000000000</v>
          </cell>
        </row>
        <row r="56">
          <cell r="A56">
            <v>1040</v>
          </cell>
          <cell r="B56" t="str">
            <v>1040 Bogotá reconoce a sus maestros, maestras y directivos docentes líderes de la transformación educativa</v>
          </cell>
          <cell r="C56" t="str">
            <v>02 FORMACIÓN PERMANENTE</v>
          </cell>
          <cell r="D56">
            <v>21</v>
          </cell>
          <cell r="E56" t="str">
            <v>02021 Aplicación de la encuesta de caracterización docente</v>
          </cell>
          <cell r="F56" t="str">
            <v>Capacitación Y Formación Del Personal Docente 03-01-0314</v>
          </cell>
          <cell r="G56" t="str">
            <v>CAPACITACIÓN A DOCENTES Y DIRECTIVOS DOCENTES - A.1.2.8</v>
          </cell>
          <cell r="H56" t="str">
            <v>Docentes y directivos docentes</v>
          </cell>
          <cell r="I56">
            <v>10000</v>
          </cell>
          <cell r="J56" t="str">
            <v>104002021</v>
          </cell>
          <cell r="K56">
            <v>200000000</v>
          </cell>
        </row>
        <row r="57">
          <cell r="A57">
            <v>1040</v>
          </cell>
          <cell r="B57" t="str">
            <v>1040 Bogotá reconoce a sus maestros, maestras y directivos docentes líderes de la transformación educativa</v>
          </cell>
          <cell r="C57" t="str">
            <v>03 FORMACIÓN POSGRADUAL</v>
          </cell>
          <cell r="D57">
            <v>6</v>
          </cell>
          <cell r="E57" t="str">
            <v>03006 Prestar apoyo profesional y/o técnico para el seguimiento pedagógico, administrativo y financiero  de las actividades del componente</v>
          </cell>
          <cell r="F57" t="str">
            <v>Personal Contratado Para Apoyar Las Actividades Propias De Los Proyectos De Inversión De La Entidad 03-04-0001</v>
          </cell>
          <cell r="G57" t="str">
            <v>MODERNIZACIÓN DE LA SECRETARIA DE EDUCACIÓN - A.1.4.1</v>
          </cell>
          <cell r="H57" t="str">
            <v>Personas</v>
          </cell>
          <cell r="I57">
            <v>3</v>
          </cell>
          <cell r="J57" t="str">
            <v>104003006</v>
          </cell>
          <cell r="K57">
            <v>270000000</v>
          </cell>
        </row>
        <row r="58">
          <cell r="A58">
            <v>1040</v>
          </cell>
          <cell r="B58" t="str">
            <v>1040 Bogotá reconoce a sus maestros, maestras y directivos docentes líderes de la transformación educativa</v>
          </cell>
          <cell r="C58" t="str">
            <v>03 FORMACIÓN POSGRADUAL</v>
          </cell>
          <cell r="D58">
            <v>14</v>
          </cell>
          <cell r="E58" t="str">
            <v>03014 Apoyar la participación de Docentes y Directivos Docentes de los Colegios Oficiales en programas de posgrado en los niveles de Especialización, Maestría y Doctorado</v>
          </cell>
          <cell r="F58" t="str">
            <v>Capacitación Y Formación Del Personal Docente 03-01-0314</v>
          </cell>
          <cell r="G58" t="str">
            <v>CAPACITACIÓN A DOCENTES Y DIRECTIVOS DOCENTES - A.1.2.8</v>
          </cell>
          <cell r="H58" t="str">
            <v>Docentes y directivos docentes</v>
          </cell>
          <cell r="I58">
            <v>243</v>
          </cell>
          <cell r="J58" t="str">
            <v>104003014</v>
          </cell>
          <cell r="K58">
            <v>5337815000</v>
          </cell>
        </row>
        <row r="59">
          <cell r="A59">
            <v>1040</v>
          </cell>
          <cell r="B59" t="str">
            <v>1040 Bogotá reconoce a sus maestros, maestras y directivos docentes líderes de la transformación educativa</v>
          </cell>
          <cell r="C59" t="str">
            <v>04 INNOVACION EDUCATIVA</v>
          </cell>
          <cell r="D59">
            <v>8</v>
          </cell>
          <cell r="E59" t="str">
            <v>04008 Fortalecer la comunidad académica de maestros y maestras de Bogotá a partir de la conformación y consolidación de las  redes locales, mediante el intercambio del saber pedagógico  y la socialización de experiencias.</v>
          </cell>
          <cell r="F59" t="str">
            <v>Capacitación Y Formación Del Personal Docente 03-01-0314</v>
          </cell>
          <cell r="G59" t="str">
            <v>CAPACITACIÓN A DOCENTES Y DIRECTIVOS DOCENTES - A.1.2.8</v>
          </cell>
          <cell r="H59" t="str">
            <v>Docentes y directivos docentes</v>
          </cell>
          <cell r="I59">
            <v>355</v>
          </cell>
          <cell r="J59" t="str">
            <v>104004008</v>
          </cell>
          <cell r="K59">
            <v>1026665000</v>
          </cell>
        </row>
        <row r="60">
          <cell r="A60">
            <v>1040</v>
          </cell>
          <cell r="B60" t="str">
            <v>1040 Bogotá reconoce a sus maestros, maestras y directivos docentes líderes de la transformación educativa</v>
          </cell>
          <cell r="C60" t="str">
            <v>04 INNOVACION EDUCATIVA</v>
          </cell>
          <cell r="D60">
            <v>9</v>
          </cell>
          <cell r="E60" t="str">
            <v>04009 Prestar apoyo profesional y/o técnico para el seguimiento pedagógico, administrativo y financiero  de las actividades del componente</v>
          </cell>
          <cell r="F60" t="str">
            <v>Personal Contratado Para Apoyar Las Actividades Propias De Los Proyectos De Inversión De La Entidad 03-04-0001</v>
          </cell>
          <cell r="G60" t="str">
            <v>MODERNIZACIÓN DE LA SECRETARIA DE EDUCACIÓN - A.1.4.1</v>
          </cell>
          <cell r="H60" t="str">
            <v>Personas</v>
          </cell>
          <cell r="I60">
            <v>5</v>
          </cell>
          <cell r="J60" t="str">
            <v>104004009</v>
          </cell>
          <cell r="K60">
            <v>522000000</v>
          </cell>
        </row>
        <row r="61">
          <cell r="A61">
            <v>1040</v>
          </cell>
          <cell r="B61" t="str">
            <v>1040 Bogotá reconoce a sus maestros, maestras y directivos docentes líderes de la transformación educativa</v>
          </cell>
          <cell r="C61" t="str">
            <v>04 INNOVACION EDUCATIVA</v>
          </cell>
          <cell r="D61">
            <v>22</v>
          </cell>
          <cell r="E61" t="str">
            <v>04022 Fomentar y visibilizar la Innovación Educativa en las IEs mediante la implementación de programas y proyectos para los maestros y directivos docentes en el marco del Ecosistema Distrital de Innovación Educativa</v>
          </cell>
          <cell r="F61" t="str">
            <v>Capacitación Y Formación Del Personal Docente 03-01-0314</v>
          </cell>
          <cell r="G61" t="str">
            <v>CAPACITACIÓN A DOCENTES Y DIRECTIVOS DOCENTES - A.1.2.8</v>
          </cell>
          <cell r="H61" t="str">
            <v>Docentes y directivos docentes</v>
          </cell>
          <cell r="I61">
            <v>1390</v>
          </cell>
          <cell r="J61" t="str">
            <v>104004022</v>
          </cell>
          <cell r="K61">
            <v>1960045000</v>
          </cell>
        </row>
        <row r="62">
          <cell r="A62">
            <v>1040</v>
          </cell>
          <cell r="B62" t="str">
            <v>1040 Bogotá reconoce a sus maestros, maestras y directivos docentes líderes de la transformación educativa</v>
          </cell>
          <cell r="C62" t="str">
            <v>05 RECONOCIMIENTO DOCENTE</v>
          </cell>
          <cell r="D62">
            <v>10</v>
          </cell>
          <cell r="E62" t="str">
            <v>05010 Otorgar el premio de Investigación e Innovacion  el cual se encuentra en  el marco del acuerdo  273 del 2007</v>
          </cell>
          <cell r="F62" t="str">
            <v>Incentivos Al Personal Docente 03-02-0023</v>
          </cell>
          <cell r="G62" t="str">
            <v>DISEÑO E IMPLEMENTACIÓN DE PLANES DE MEJORAMIENTO - A.1.2.11</v>
          </cell>
          <cell r="H62" t="str">
            <v>Propuestas pedagógicas</v>
          </cell>
          <cell r="I62">
            <v>10</v>
          </cell>
          <cell r="J62" t="str">
            <v>104005010</v>
          </cell>
          <cell r="K62">
            <v>703000000</v>
          </cell>
        </row>
        <row r="63">
          <cell r="A63">
            <v>1040</v>
          </cell>
          <cell r="B63" t="str">
            <v>1040 Bogotá reconoce a sus maestros, maestras y directivos docentes líderes de la transformación educativa</v>
          </cell>
          <cell r="C63" t="str">
            <v>05 RECONOCIMIENTO DOCENTE</v>
          </cell>
          <cell r="D63">
            <v>13</v>
          </cell>
          <cell r="E63" t="str">
            <v>05013 Prestar apoyo profesional y/o técnico para el seguimiento pedagógico, administrativo y financiero  de las actividades del componente</v>
          </cell>
          <cell r="F63" t="str">
            <v>Personal Contratado Para Apoyar Las Actividades Propias De Los Proyectos De Inversión De La Entidad 03-04-0001</v>
          </cell>
          <cell r="G63" t="str">
            <v>MODERNIZACIÓN DE LA SECRETARIA DE EDUCACIÓN - A.1.4.1</v>
          </cell>
          <cell r="H63" t="str">
            <v>Personas</v>
          </cell>
          <cell r="I63">
            <v>1</v>
          </cell>
          <cell r="J63" t="str">
            <v>104005013</v>
          </cell>
          <cell r="K63">
            <v>75000000</v>
          </cell>
        </row>
        <row r="64">
          <cell r="A64">
            <v>1040</v>
          </cell>
          <cell r="B64" t="str">
            <v>1040 Bogotá reconoce a sus maestros, maestras y directivos docentes líderes de la transformación educativa</v>
          </cell>
          <cell r="C64" t="str">
            <v>05 RECONOCIMIENTO DOCENTE</v>
          </cell>
          <cell r="D64">
            <v>23</v>
          </cell>
          <cell r="E64" t="str">
            <v>05023 Reconocer  a maestros, maestras y directivos docentes  investigadores e innovadores de la educación</v>
          </cell>
          <cell r="F64" t="str">
            <v>Incentivos Al Personal Docente 03-02-0023</v>
          </cell>
          <cell r="G64" t="str">
            <v>DISEÑO E IMPLEMENTACIÓN DE PLANES DE MEJORAMIENTO - A.1.2.11</v>
          </cell>
          <cell r="H64" t="str">
            <v>Docentes y directivos docentes</v>
          </cell>
          <cell r="I64">
            <v>228</v>
          </cell>
          <cell r="J64" t="str">
            <v>104005023</v>
          </cell>
          <cell r="K64">
            <v>274801000</v>
          </cell>
        </row>
        <row r="65">
          <cell r="A65">
            <v>1043</v>
          </cell>
          <cell r="B65" t="str">
            <v xml:space="preserve">1043 Sistemas de información al servicio de la gestión educativa </v>
          </cell>
          <cell r="C65" t="str">
            <v>01 SISTEMAS INTEGRADOS DE INFORMACIÓN Y SOSTENIMIENTO DE LA PLATAFORMA TECNOLOGICA</v>
          </cell>
          <cell r="D65">
            <v>1</v>
          </cell>
          <cell r="E65" t="str">
            <v>01001 Contar con apoyo profesional,  técnico y asistencial para los procesos de sistemas integrados de información y de comunicaciones</v>
          </cell>
          <cell r="F65" t="str">
            <v>Personal Contratado Para Apoyar Las Actividades Propias De Los Proyectos De Inversión De La Entidad 03-04-0001</v>
          </cell>
          <cell r="G65" t="str">
            <v>MODERNIZACIÓN DE LA SECRETARIA DE EDUCACIÓN - A.1.4.1</v>
          </cell>
          <cell r="H65" t="str">
            <v>Personas</v>
          </cell>
          <cell r="I65">
            <v>70</v>
          </cell>
          <cell r="J65" t="str">
            <v>104301001</v>
          </cell>
          <cell r="K65">
            <v>2700000000</v>
          </cell>
        </row>
        <row r="66">
          <cell r="A66">
            <v>1043</v>
          </cell>
          <cell r="B66" t="str">
            <v xml:space="preserve">1043 Sistemas de información al servicio de la gestión educativa </v>
          </cell>
          <cell r="C66" t="str">
            <v>01 SISTEMAS INTEGRADOS DE INFORMACIÓN Y SOSTENIMIENTO DE LA PLATAFORMA TECNOLOGICA</v>
          </cell>
          <cell r="D66">
            <v>2</v>
          </cell>
          <cell r="E66" t="str">
            <v>01002 Adquisición de recursos informáticos para el fortalecimiento y consolidación de los Sistemas de información y el sostenimiento de la plataforma tecnológica</v>
          </cell>
          <cell r="F66" t="str">
            <v>Adquisición De Hardware Y/O Software 02-01-0734</v>
          </cell>
          <cell r="G66" t="str">
            <v>CONECTIVIDAD - A.1.4.3</v>
          </cell>
          <cell r="H66" t="str">
            <v>Contrato</v>
          </cell>
          <cell r="I66">
            <v>8</v>
          </cell>
          <cell r="J66" t="str">
            <v>104301002</v>
          </cell>
          <cell r="K66">
            <v>6750000000</v>
          </cell>
        </row>
        <row r="67">
          <cell r="A67">
            <v>1043</v>
          </cell>
          <cell r="B67" t="str">
            <v xml:space="preserve">1043 Sistemas de información al servicio de la gestión educativa </v>
          </cell>
          <cell r="C67" t="str">
            <v>01 SISTEMAS INTEGRADOS DE INFORMACIÓN Y SOSTENIMIENTO DE LA PLATAFORMA TECNOLOGICA</v>
          </cell>
          <cell r="D67">
            <v>3</v>
          </cell>
          <cell r="E67" t="str">
            <v xml:space="preserve">01003 Renovar el licenciamiento de los equipos de cómputo de la sed nivel central, local e institucional  </v>
          </cell>
          <cell r="F67" t="str">
            <v>Adquisición De Hardware Y/O Software 02-01-0734</v>
          </cell>
          <cell r="G67" t="str">
            <v>CONECTIVIDAD - A.1.4.3</v>
          </cell>
          <cell r="H67" t="str">
            <v>Programas</v>
          </cell>
          <cell r="I67">
            <v>1</v>
          </cell>
          <cell r="J67" t="str">
            <v>104301003</v>
          </cell>
          <cell r="K67">
            <v>4500000000</v>
          </cell>
        </row>
        <row r="68">
          <cell r="A68">
            <v>1043</v>
          </cell>
          <cell r="B68" t="str">
            <v xml:space="preserve">1043 Sistemas de información al servicio de la gestión educativa </v>
          </cell>
          <cell r="C68" t="str">
            <v>01 SISTEMAS INTEGRADOS DE INFORMACIÓN Y SOSTENIMIENTO DE LA PLATAFORMA TECNOLOGICA</v>
          </cell>
          <cell r="D68">
            <v>4</v>
          </cell>
          <cell r="E68" t="str">
            <v>01004 Realizar el soporte de herramientas Oracle para la REDP y nivel central de la Secretaría de Educación  y los servicios asociados</v>
          </cell>
          <cell r="F68" t="str">
            <v>Adquisición De Hardware Y/O Software 02-01-0734</v>
          </cell>
          <cell r="G68" t="str">
            <v>CONECTIVIDAD - A.1.4.3</v>
          </cell>
          <cell r="H68" t="str">
            <v>Programas</v>
          </cell>
          <cell r="I68">
            <v>1</v>
          </cell>
          <cell r="J68" t="str">
            <v>104301004</v>
          </cell>
          <cell r="K68">
            <v>2500000000</v>
          </cell>
        </row>
        <row r="69">
          <cell r="A69">
            <v>1043</v>
          </cell>
          <cell r="B69" t="str">
            <v xml:space="preserve">1043 Sistemas de información al servicio de la gestión educativa </v>
          </cell>
          <cell r="C69" t="str">
            <v>01 SISTEMAS INTEGRADOS DE INFORMACIÓN Y SOSTENIMIENTO DE LA PLATAFORMA TECNOLOGICA</v>
          </cell>
          <cell r="D69">
            <v>5</v>
          </cell>
          <cell r="E69" t="str">
            <v>01005 Administrar la plataforma tecnológica del Centro de Gestión y  centro de computo , y brindar servicio de la mesa de ayuda y suministro de bolsa de repuestos y periféricos para los equipos de cómputo de la SED</v>
          </cell>
          <cell r="F69" t="str">
            <v>Mantenimiento, Administración Y Conectividad De Redp 02-01-0501</v>
          </cell>
          <cell r="G69" t="str">
            <v>CONECTIVIDAD - A.1.4.3</v>
          </cell>
          <cell r="H69" t="str">
            <v>Contrato</v>
          </cell>
          <cell r="I69">
            <v>3</v>
          </cell>
          <cell r="J69" t="str">
            <v>104301005</v>
          </cell>
          <cell r="K69">
            <v>20500000000</v>
          </cell>
        </row>
        <row r="70">
          <cell r="A70">
            <v>1043</v>
          </cell>
          <cell r="B70" t="str">
            <v xml:space="preserve">1043 Sistemas de información al servicio de la gestión educativa </v>
          </cell>
          <cell r="C70" t="str">
            <v>02 TECNOLOGÍA WIFI</v>
          </cell>
          <cell r="D70">
            <v>7</v>
          </cell>
          <cell r="E70" t="str">
            <v>02007 Despliegue de soluciones de red WiFi</v>
          </cell>
          <cell r="F70" t="str">
            <v>Mantenimiento, Administración Y Conectividad De Redp 02-01-0501</v>
          </cell>
          <cell r="G70" t="str">
            <v>CONECTIVIDAD - A.1.4.3</v>
          </cell>
          <cell r="H70" t="str">
            <v>Sedes</v>
          </cell>
          <cell r="I70">
            <v>8</v>
          </cell>
          <cell r="J70" t="str">
            <v>104302007</v>
          </cell>
          <cell r="K70">
            <v>500000000</v>
          </cell>
        </row>
        <row r="71">
          <cell r="A71">
            <v>1043</v>
          </cell>
          <cell r="B71" t="str">
            <v xml:space="preserve">1043 Sistemas de información al servicio de la gestión educativa </v>
          </cell>
          <cell r="C71" t="str">
            <v>03 CONECTIVIDAD, TECNOLOGIAS Y COMUNICACIONES</v>
          </cell>
          <cell r="D71">
            <v>8</v>
          </cell>
          <cell r="E71" t="str">
            <v>03008 Ampliar e implementar servicios de conectividad al servicio de la Educación de Calidad de los niños, niñas y jovenes de ciudad</v>
          </cell>
          <cell r="F71" t="str">
            <v>Mantenimiento, Administración Y Conectividad De Redp 02-01-0501</v>
          </cell>
          <cell r="G71" t="str">
            <v>CONECTIVIDAD - A.1.4.3</v>
          </cell>
          <cell r="H71" t="str">
            <v>Sedes</v>
          </cell>
          <cell r="I71">
            <v>706</v>
          </cell>
          <cell r="J71" t="str">
            <v>104303008</v>
          </cell>
          <cell r="K71">
            <v>22199455000</v>
          </cell>
        </row>
        <row r="72">
          <cell r="A72">
            <v>1046</v>
          </cell>
          <cell r="B72" t="str">
            <v>1046 Infraestructura y dotación al servicio de los ambientes de aprendizaje</v>
          </cell>
          <cell r="C72" t="str">
            <v>01 CONSTRUCCION, RESTITUCION, TERMINACION Y AMPLIACION</v>
          </cell>
          <cell r="D72">
            <v>1</v>
          </cell>
          <cell r="E72" t="str">
            <v>01001 Compra de lotes, diseño, construcción e interventoría de estudios y/o ejecución de obras de infraestructura, para la construcción de colegios nuevos y/o adicionales.</v>
          </cell>
          <cell r="F72" t="str">
            <v>Adecuación Y Ampliación De Colegios Y Universidad 01-01-0002</v>
          </cell>
          <cell r="G72" t="str">
            <v>CONSTRUCCIÓN AMPLIACIÓN Y ADECUACIÓN DE INFRAESTRUCTURA EDUCATIVA - A.1.2.2</v>
          </cell>
          <cell r="H72" t="str">
            <v>Colegios</v>
          </cell>
          <cell r="I72">
            <v>13</v>
          </cell>
          <cell r="J72" t="str">
            <v>104601001</v>
          </cell>
          <cell r="K72">
            <v>135899407000</v>
          </cell>
        </row>
        <row r="73">
          <cell r="A73">
            <v>1046</v>
          </cell>
          <cell r="B73" t="str">
            <v>1046 Infraestructura y dotación al servicio de los ambientes de aprendizaje</v>
          </cell>
          <cell r="C73" t="str">
            <v>01 CONSTRUCCION, RESTITUCION, TERMINACION Y AMPLIACION</v>
          </cell>
          <cell r="D73">
            <v>2</v>
          </cell>
          <cell r="E73" t="str">
            <v>01002 Diseño, construcción e interventoría de estudios y/o ejecución de obras de infraestructura,  para las obras  de restituciones, terminaciones y ampliaciones a la infraestructura de los colegios distritales y/o adicionales</v>
          </cell>
          <cell r="F73" t="str">
            <v>Adecuación Y Ampliación De Colegios Y Universidad 01-01-0002</v>
          </cell>
          <cell r="G73" t="str">
            <v>CONSTRUCCIÓN AMPLIACIÓN Y ADECUACIÓN DE INFRAESTRUCTURA EDUCATIVA - A.1.2.2</v>
          </cell>
          <cell r="H73" t="str">
            <v>Sedes Educativas</v>
          </cell>
          <cell r="I73">
            <v>9</v>
          </cell>
          <cell r="J73" t="str">
            <v>104601002</v>
          </cell>
          <cell r="K73">
            <v>58595710000</v>
          </cell>
        </row>
        <row r="74">
          <cell r="A74">
            <v>1046</v>
          </cell>
          <cell r="B74" t="str">
            <v>1046 Infraestructura y dotación al servicio de los ambientes de aprendizaje</v>
          </cell>
          <cell r="C74" t="str">
            <v>01 CONSTRUCCION, RESTITUCION, TERMINACION Y AMPLIACION</v>
          </cell>
          <cell r="D74">
            <v>4</v>
          </cell>
          <cell r="E74" t="str">
            <v>01004 Suministrar el personal de apoyo profesional y técnico para garantizar la adecuada ejecución del proyecto</v>
          </cell>
          <cell r="F74" t="str">
            <v>Personal Contratado Para Apoyar Las Actividades Propias De Los Proyectos De Inversión De La Entidad 03-04-0001</v>
          </cell>
          <cell r="G74" t="str">
            <v>MODERNIZACIÓN DE LA SECRETARIA DE EDUCACIÓN - A.1.4.1</v>
          </cell>
          <cell r="H74" t="str">
            <v>Personas</v>
          </cell>
          <cell r="I74">
            <v>108</v>
          </cell>
          <cell r="J74" t="str">
            <v>104601004</v>
          </cell>
          <cell r="K74">
            <v>6646200000</v>
          </cell>
        </row>
        <row r="75">
          <cell r="A75">
            <v>1046</v>
          </cell>
          <cell r="B75" t="str">
            <v>1046 Infraestructura y dotación al servicio de los ambientes de aprendizaje</v>
          </cell>
          <cell r="C75" t="str">
            <v>01 CONSTRUCCION, RESTITUCION, TERMINACION Y AMPLIACION</v>
          </cell>
          <cell r="D75">
            <v>5</v>
          </cell>
          <cell r="E75" t="str">
            <v>01005 Diseño, construcción e interventoría de estudios y/o ejecución de obras, para la construcción de infraestructura educativa nueva para la primera infancia y/o adicionales</v>
          </cell>
          <cell r="F75" t="str">
            <v>Construcción, Adecuación Y Ampliación Primera Infancia 01-01-0097</v>
          </cell>
          <cell r="G75" t="str">
            <v>MEJORAMIENTO Y MANTENIMIENTO DE DEPENDENCIAS DE LA ADMINISTRACIÓN - A.15.3</v>
          </cell>
          <cell r="H75" t="str">
            <v>Sedes Educativas</v>
          </cell>
          <cell r="I75">
            <v>3</v>
          </cell>
          <cell r="J75" t="str">
            <v>104601005</v>
          </cell>
          <cell r="K75">
            <v>18707734000</v>
          </cell>
        </row>
        <row r="76">
          <cell r="A76">
            <v>1046</v>
          </cell>
          <cell r="B76" t="str">
            <v>1046 Infraestructura y dotación al servicio de los ambientes de aprendizaje</v>
          </cell>
          <cell r="C76" t="str">
            <v>01 CONSTRUCCION, RESTITUCION, TERMINACION Y AMPLIACION</v>
          </cell>
          <cell r="D76">
            <v>6</v>
          </cell>
          <cell r="E76" t="str">
            <v>01006 Pagar impuestos, trámites, vallas, copias y permisos ante otras entidades del estado, peritos en los procesos de expropiación y/o compra y cargo fijo y/o variable correspondiente a las licencias obtenidas  para cada uno de los predios</v>
          </cell>
          <cell r="F76" t="str">
            <v>Adecuación Y Ampliación De Colegios Y Universidad 01-01-0002</v>
          </cell>
          <cell r="G76" t="str">
            <v>CONSTRUCCIÓN AMPLIACIÓN Y ADECUACIÓN DE INFRAESTRUCTURA EDUCATIVA - A.1.2.2</v>
          </cell>
          <cell r="H76" t="str">
            <v>Porcentaje</v>
          </cell>
          <cell r="I76">
            <v>100</v>
          </cell>
          <cell r="J76" t="str">
            <v>104601006</v>
          </cell>
          <cell r="K76">
            <v>100000000</v>
          </cell>
        </row>
        <row r="77">
          <cell r="A77">
            <v>1046</v>
          </cell>
          <cell r="B77" t="str">
            <v>1046 Infraestructura y dotación al servicio de los ambientes de aprendizaje</v>
          </cell>
          <cell r="C77" t="str">
            <v>01 CONSTRUCCION, RESTITUCION, TERMINACION Y AMPLIACION</v>
          </cell>
          <cell r="D77">
            <v>7</v>
          </cell>
          <cell r="E77" t="str">
            <v>01007 Pago de pasivos exigibles</v>
          </cell>
          <cell r="F77" t="str">
            <v>Adecuación Y Ampliación De Colegios Y Universidad 01-01-0002</v>
          </cell>
          <cell r="G77" t="str">
            <v>CONSTRUCCIÓN AMPLIACIÓN Y ADECUACIÓN DE INFRAESTRUCTURA EDUCATIVA - A.1.2.2</v>
          </cell>
          <cell r="H77" t="str">
            <v>Porcentaje</v>
          </cell>
          <cell r="I77">
            <v>100</v>
          </cell>
          <cell r="J77" t="str">
            <v>104601007</v>
          </cell>
          <cell r="K77">
            <v>3000000000</v>
          </cell>
        </row>
        <row r="78">
          <cell r="A78">
            <v>1046</v>
          </cell>
          <cell r="B78" t="str">
            <v>1046 Infraestructura y dotación al servicio de los ambientes de aprendizaje</v>
          </cell>
          <cell r="C78" t="str">
            <v>01 CONSTRUCCION, RESTITUCION, TERMINACION Y AMPLIACION</v>
          </cell>
          <cell r="D78">
            <v>8</v>
          </cell>
          <cell r="E78" t="str">
            <v>01008 Contar con el acompañamiento especializado en materia técnica, jurídica, contractual, financiera, tributaria y ambiental, además de actividades de gestión social e interventoría, que soporten el diseño y la construcción de colegios nuevos, restituciones, terminaciones y ampliaciones en sus fases pre y post-contractuales.</v>
          </cell>
          <cell r="F78" t="str">
            <v>Adecuación Y Ampliación De Colegios Y Universidad 01-01-0002</v>
          </cell>
          <cell r="G78" t="str">
            <v>CONSTRUCCIÓN AMPLIACIÓN Y ADECUACIÓN DE INFRAESTRUCTURA EDUCATIVA - A.1.2.2</v>
          </cell>
          <cell r="H78" t="str">
            <v>Consultoría</v>
          </cell>
          <cell r="I78">
            <v>2</v>
          </cell>
          <cell r="J78" t="str">
            <v>104601008</v>
          </cell>
          <cell r="K78">
            <v>500000000</v>
          </cell>
        </row>
        <row r="79">
          <cell r="A79">
            <v>1046</v>
          </cell>
          <cell r="B79" t="str">
            <v>1046 Infraestructura y dotación al servicio de los ambientes de aprendizaje</v>
          </cell>
          <cell r="C79" t="str">
            <v>02 OBRAS MENORES Y ADECUACIONES</v>
          </cell>
          <cell r="D79">
            <v>1</v>
          </cell>
          <cell r="E79" t="str">
            <v>02001 Diseño, construcción e interventoría de estudios y/o ejecución de obras de infraestructura,  para las obras de mejoramiento menor complementarias a la infraestructura de los colegios distritales y/o adicionales</v>
          </cell>
          <cell r="F79" t="str">
            <v>Adecuación Y Ampliación De Colegios Y Universidad 01-01-0002</v>
          </cell>
          <cell r="G79" t="str">
            <v>CONSTRUCCIÓN AMPLIACIÓN Y ADECUACIÓN DE INFRAESTRUCTURA EDUCATIVA - A.1.2.2</v>
          </cell>
          <cell r="H79" t="str">
            <v>Sedes Educativas</v>
          </cell>
          <cell r="I79">
            <v>50</v>
          </cell>
          <cell r="J79" t="str">
            <v>104602001</v>
          </cell>
          <cell r="K79">
            <v>10375800000</v>
          </cell>
        </row>
        <row r="80">
          <cell r="A80">
            <v>1046</v>
          </cell>
          <cell r="B80" t="str">
            <v>1046 Infraestructura y dotación al servicio de los ambientes de aprendizaje</v>
          </cell>
          <cell r="C80" t="str">
            <v>02 OBRAS MENORES Y ADECUACIONES</v>
          </cell>
          <cell r="D80">
            <v>2</v>
          </cell>
          <cell r="E80" t="str">
            <v>02002 Realizar los estudios topograficos, de vulnerabilidad sismica, calculos estructurales y de revisión arquitectónica  necesarios para los proyectos, asi como la interventoria de los mismos</v>
          </cell>
          <cell r="F80" t="str">
            <v>Adecuación Y Ampliación De Colegios Y Universidad 01-01-0002</v>
          </cell>
          <cell r="G80" t="str">
            <v>CONSTRUCCIÓN AMPLIACIÓN Y ADECUACIÓN DE INFRAESTRUCTURA EDUCATIVA - A.1.2.2</v>
          </cell>
          <cell r="H80" t="str">
            <v>Porcentaje</v>
          </cell>
          <cell r="I80">
            <v>100</v>
          </cell>
          <cell r="J80" t="str">
            <v>104602002</v>
          </cell>
          <cell r="K80">
            <v>400000000</v>
          </cell>
        </row>
        <row r="81">
          <cell r="A81">
            <v>1046</v>
          </cell>
          <cell r="B81" t="str">
            <v>1046 Infraestructura y dotación al servicio de los ambientes de aprendizaje</v>
          </cell>
          <cell r="C81" t="str">
            <v>02 OBRAS MENORES Y ADECUACIONES</v>
          </cell>
          <cell r="D81">
            <v>3</v>
          </cell>
          <cell r="E81" t="str">
            <v>02003 Pagar impuestos, trámites, gestiones ambientales, vallas y permisos ante otras entidades del estado, peritos en los procesos de expropiación y/o compra y cargo fijo y/o variable correspondiente a las licencias obtenidas para cada uno de los predios.</v>
          </cell>
          <cell r="F81" t="str">
            <v>Adecuación Y Ampliación De Colegios Y Universidad 01-01-0002</v>
          </cell>
          <cell r="G81" t="str">
            <v>CONSTRUCCIÓN AMPLIACIÓN Y ADECUACIÓN DE INFRAESTRUCTURA EDUCATIVA - A.1.2.2</v>
          </cell>
          <cell r="H81" t="str">
            <v>Porcentaje</v>
          </cell>
          <cell r="I81">
            <v>100</v>
          </cell>
          <cell r="J81" t="str">
            <v>104602003</v>
          </cell>
          <cell r="K81">
            <v>150000000</v>
          </cell>
        </row>
        <row r="82">
          <cell r="A82">
            <v>1046</v>
          </cell>
          <cell r="B82" t="str">
            <v>1046 Infraestructura y dotación al servicio de los ambientes de aprendizaje</v>
          </cell>
          <cell r="C82" t="str">
            <v>02 OBRAS MENORES Y ADECUACIONES</v>
          </cell>
          <cell r="D82">
            <v>4</v>
          </cell>
          <cell r="E82" t="str">
            <v>02004  Alquiler (incluye mantenimiento) de baños portátiles móviles para atender los requerimientos de las diferentes Instituciones Educativas</v>
          </cell>
          <cell r="F82" t="str">
            <v>Adecuación Y Ampliación De Colegios Y Universidad 01-01-0002</v>
          </cell>
          <cell r="G82" t="str">
            <v>CONSTRUCCIÓN AMPLIACIÓN Y ADECUACIÓN DE INFRAESTRUCTURA EDUCATIVA - A.1.2.2</v>
          </cell>
          <cell r="H82" t="str">
            <v>Porcentaje</v>
          </cell>
          <cell r="I82">
            <v>100</v>
          </cell>
          <cell r="J82" t="str">
            <v>104602004</v>
          </cell>
          <cell r="K82">
            <v>250000000</v>
          </cell>
        </row>
        <row r="83">
          <cell r="A83">
            <v>1046</v>
          </cell>
          <cell r="B83" t="str">
            <v>1046 Infraestructura y dotación al servicio de los ambientes de aprendizaje</v>
          </cell>
          <cell r="C83" t="str">
            <v>02 OBRAS MENORES Y ADECUACIONES</v>
          </cell>
          <cell r="D83">
            <v>5</v>
          </cell>
          <cell r="E83" t="str">
            <v>02005 Realizar las obras y/o adecuaciones para la legalización y normalización de servicios públicos domiciliarios de la infraestructura educativa oficial</v>
          </cell>
          <cell r="F83" t="str">
            <v>Obras Y/O Adecuaciones Para La Legalización Y Normalización De Servicios Públicos Domiciliarios De Los Colegios. 02-06-0218</v>
          </cell>
          <cell r="G83" t="str">
            <v>CONSTRUCCIÓN AMPLIACIÓN Y ADECUACIÓN DE INFRAESTRUCTURA EDUCATIVA - A.1.2.2</v>
          </cell>
          <cell r="H83" t="str">
            <v>Porcentaje</v>
          </cell>
          <cell r="I83">
            <v>100</v>
          </cell>
          <cell r="J83" t="str">
            <v>104602005</v>
          </cell>
          <cell r="K83">
            <v>1200000000</v>
          </cell>
        </row>
        <row r="84">
          <cell r="A84">
            <v>1046</v>
          </cell>
          <cell r="B84" t="str">
            <v>1046 Infraestructura y dotación al servicio de los ambientes de aprendizaje</v>
          </cell>
          <cell r="C84" t="str">
            <v>02 OBRAS MENORES Y ADECUACIONES</v>
          </cell>
          <cell r="D84">
            <v>6</v>
          </cell>
          <cell r="E84" t="str">
            <v>02006 Pagar los fallos de sentencias, reclamaciones u otras que se generen producto de los contratos relacionados con el proyecto o derivados de sanciones impuestas a la entidad.</v>
          </cell>
          <cell r="F84" t="str">
            <v>Adecuación Y Ampliación De Colegios Y Universidad 01-01-0002</v>
          </cell>
          <cell r="G84" t="str">
            <v>CONSTRUCCIÓN AMPLIACIÓN Y ADECUACIÓN DE INFRAESTRUCTURA EDUCATIVA - A.1.2.2</v>
          </cell>
          <cell r="H84" t="str">
            <v>Porcentaje</v>
          </cell>
          <cell r="I84">
            <v>100</v>
          </cell>
          <cell r="J84" t="str">
            <v>104602006</v>
          </cell>
          <cell r="K84">
            <v>6250000000</v>
          </cell>
        </row>
        <row r="85">
          <cell r="A85">
            <v>1046</v>
          </cell>
          <cell r="B85" t="str">
            <v>1046 Infraestructura y dotación al servicio de los ambientes de aprendizaje</v>
          </cell>
          <cell r="C85" t="str">
            <v>02 OBRAS MENORES Y ADECUACIONES</v>
          </cell>
          <cell r="D85">
            <v>7</v>
          </cell>
          <cell r="E85" t="str">
            <v>02007 Realizar las intervenciones de obras e interventorías para el mantenimiento preventivo y/o correctivo, atención de emergencias de la infraestructura educativa oficial (incluye adicionales).</v>
          </cell>
          <cell r="F85" t="str">
            <v>Adecuación Y Ampliación De Colegios Y Universidad 01-01-0002</v>
          </cell>
          <cell r="G85" t="str">
            <v>CONSTRUCCIÓN AMPLIACIÓN Y ADECUACIÓN DE INFRAESTRUCTURA EDUCATIVA - A.1.2.2</v>
          </cell>
          <cell r="H85" t="str">
            <v>Porcentaje</v>
          </cell>
          <cell r="I85">
            <v>100</v>
          </cell>
          <cell r="J85" t="str">
            <v>104602007</v>
          </cell>
          <cell r="K85">
            <v>3000000000</v>
          </cell>
        </row>
        <row r="86">
          <cell r="A86">
            <v>1046</v>
          </cell>
          <cell r="B86" t="str">
            <v>1046 Infraestructura y dotación al servicio de los ambientes de aprendizaje</v>
          </cell>
          <cell r="C86" t="str">
            <v>02 OBRAS MENORES Y ADECUACIONES</v>
          </cell>
          <cell r="D86">
            <v>9</v>
          </cell>
          <cell r="E86" t="str">
            <v xml:space="preserve">02009 Construir, adecuar y/o mejorar comedores escolares de los colegios distritales (incluye interventoría y adicionales) </v>
          </cell>
          <cell r="F86" t="str">
            <v>Adecuación Y Ampliación De Colegios Y Universidad 01-01-0002</v>
          </cell>
          <cell r="G86" t="str">
            <v>CONSTRUCCIÓN AMPLIACIÓN Y ADECUACIÓN DE INFRAESTRUCTURA EDUCATIVA - A.1.2.2</v>
          </cell>
          <cell r="H86" t="str">
            <v>Intervenciones</v>
          </cell>
          <cell r="I86">
            <v>30</v>
          </cell>
          <cell r="J86" t="str">
            <v>104602009</v>
          </cell>
          <cell r="K86">
            <v>700000000</v>
          </cell>
        </row>
        <row r="87">
          <cell r="A87">
            <v>1046</v>
          </cell>
          <cell r="B87" t="str">
            <v>1046 Infraestructura y dotación al servicio de los ambientes de aprendizaje</v>
          </cell>
          <cell r="C87" t="str">
            <v>02 OBRAS MENORES Y ADECUACIONES</v>
          </cell>
          <cell r="D87">
            <v>11</v>
          </cell>
          <cell r="E87" t="str">
            <v>02011 Construcción e interventoría a las adecuaciones locativas a ejecutarse en sedes administrativas (SED + DILES)</v>
          </cell>
          <cell r="F87" t="str">
            <v>Obras De Adecuación Y Ampliación De Las Sedes Administrativas Del Sector Educativo 01-04-0001</v>
          </cell>
          <cell r="G87" t="str">
            <v>CONSTRUCCIÓN AMPLIACIÓN Y ADECUACIÓN DE INFRAESTRUCTURA EDUCATIVA - A.1.2.2</v>
          </cell>
          <cell r="H87" t="str">
            <v>Intervenciones</v>
          </cell>
          <cell r="I87">
            <v>3</v>
          </cell>
          <cell r="J87" t="str">
            <v>104602011</v>
          </cell>
          <cell r="K87">
            <v>800000000</v>
          </cell>
        </row>
        <row r="88">
          <cell r="A88">
            <v>1046</v>
          </cell>
          <cell r="B88" t="str">
            <v>1046 Infraestructura y dotación al servicio de los ambientes de aprendizaje</v>
          </cell>
          <cell r="C88" t="str">
            <v xml:space="preserve">03 CENTROS DE MAESTROS </v>
          </cell>
          <cell r="D88">
            <v>1</v>
          </cell>
          <cell r="E88" t="str">
            <v>03001 Diseño, construcción e interventoría de las adecuaciones en infraestructura para los Centros de la Red de Innvovación del maestro</v>
          </cell>
          <cell r="F88" t="str">
            <v>Obras De Adecuación Y Ampliación De Las Sedes Administrativas Del Sector Educativo 01-04-0001</v>
          </cell>
          <cell r="G88" t="str">
            <v>CONSTRUCCIÓN AMPLIACIÓN Y ADECUACIÓN DE INFRAESTRUCTURA EDUCATIVA - A.1.2.2</v>
          </cell>
          <cell r="H88" t="str">
            <v>Sede</v>
          </cell>
          <cell r="I88">
            <v>1</v>
          </cell>
          <cell r="J88" t="str">
            <v>104603001</v>
          </cell>
          <cell r="K88">
            <v>800000000</v>
          </cell>
        </row>
        <row r="89">
          <cell r="A89">
            <v>1046</v>
          </cell>
          <cell r="B89" t="str">
            <v>1046 Infraestructura y dotación al servicio de los ambientes de aprendizaje</v>
          </cell>
          <cell r="C89" t="str">
            <v>04 DOTACIONES</v>
          </cell>
          <cell r="D89">
            <v>1</v>
          </cell>
          <cell r="E89" t="str">
            <v>04001 Dotar mobiliario, equipos, maquinaria, herramientas, instrumentos, implementos y materiales de:  cómputo, tecnología, electrónica, electricidad, comunicaciones, audiovisuales, música, laboratorio, recreación, deporte, cocina y comedor, recursos de bibliotecas, arte y cultura, y demás que requieran los ambientes pedagógicos y administrativos para garantizar ambientes de aprendizaje adecuados y seguros en el nivel central y local.</v>
          </cell>
          <cell r="F89" t="str">
            <v>Dotación De Instalaciones 02-01-0509</v>
          </cell>
          <cell r="G89" t="str">
            <v>DOTACIÓN INSTITUCIONAL DE INFRAESTRUCTURA EDUCATIVA - A.1.2.4</v>
          </cell>
          <cell r="H89" t="str">
            <v>Sede</v>
          </cell>
          <cell r="I89">
            <v>110</v>
          </cell>
          <cell r="J89" t="str">
            <v>104604001</v>
          </cell>
          <cell r="K89">
            <v>24827075000</v>
          </cell>
        </row>
        <row r="90">
          <cell r="A90">
            <v>1046</v>
          </cell>
          <cell r="B90" t="str">
            <v>1046 Infraestructura y dotación al servicio de los ambientes de aprendizaje</v>
          </cell>
          <cell r="C90" t="str">
            <v>04 DOTACIONES</v>
          </cell>
          <cell r="D90">
            <v>5</v>
          </cell>
          <cell r="E90" t="str">
            <v>04005 Garantizar el personal de apoyo profesional y técnico en la contratación, supervisión, administración, aseguramiento y control de los bienes a dotar y dotados; así como el seguimiento y reporte de información inherente a la ejecución del componente.</v>
          </cell>
          <cell r="F90" t="str">
            <v>Personal Contratado Para Apoyar Las Actividades Propias De Los Proyectos De Inversión De La Entidad 03-04-0001</v>
          </cell>
          <cell r="G90" t="str">
            <v>MODERNIZACIÓN DE LA SECRETARIA DE EDUCACIÓN - A.1.4.1</v>
          </cell>
          <cell r="H90" t="str">
            <v>Personas</v>
          </cell>
          <cell r="I90">
            <v>41</v>
          </cell>
          <cell r="J90" t="str">
            <v>104604005</v>
          </cell>
          <cell r="K90">
            <v>2227925000</v>
          </cell>
        </row>
        <row r="91">
          <cell r="A91">
            <v>1049</v>
          </cell>
          <cell r="B91" t="str">
            <v>1049 Cobertura con equidad</v>
          </cell>
          <cell r="C91" t="str">
            <v>01 Gestión territorial de la cobertura educativa</v>
          </cell>
          <cell r="D91">
            <v>1</v>
          </cell>
          <cell r="E91" t="str">
            <v>01001 Prestar servicios profesionales, técnicos y/o  de apoyo a la gestión territorial de la cobertura educativa.</v>
          </cell>
          <cell r="F91" t="str">
            <v>Personal Contratado Para Apoyar Las Actividades Propias De Los Proyectos De Inversión De La Entidad 03-04-0001</v>
          </cell>
          <cell r="G91" t="str">
            <v>MODERNIZACIÓN DE LA SECRETARIA DE EDUCACIÓN - A.1.4.1</v>
          </cell>
          <cell r="H91" t="str">
            <v>Personas naturales y/o jurídicas</v>
          </cell>
          <cell r="I91">
            <v>29</v>
          </cell>
          <cell r="J91" t="str">
            <v>104901001</v>
          </cell>
          <cell r="K91">
            <v>1525000000</v>
          </cell>
        </row>
        <row r="92">
          <cell r="A92">
            <v>1049</v>
          </cell>
          <cell r="B92" t="str">
            <v>1049 Cobertura con equidad</v>
          </cell>
          <cell r="C92" t="str">
            <v>01 Gestión territorial de la cobertura educativa</v>
          </cell>
          <cell r="D92">
            <v>2</v>
          </cell>
          <cell r="E92" t="str">
            <v>01002 Realizar diseño, implementación, seguimiento y evaluación de Planes de Cobertura Local y de  Ruta del Acceso y Permanencia Escolar.</v>
          </cell>
          <cell r="F92" t="str">
            <v>Personal Contratado Para Las Actividades Propias De Los Procesos De Mejoramiento De Gestión De La Entidad 05-02-0020</v>
          </cell>
          <cell r="G92" t="str">
            <v>MODERNIZACIÓN DE LA SECRETARIA DE EDUCACIÓN - A.1.4.1</v>
          </cell>
          <cell r="H92" t="str">
            <v>Servicios</v>
          </cell>
          <cell r="I92">
            <v>1</v>
          </cell>
          <cell r="J92" t="str">
            <v>104901002</v>
          </cell>
          <cell r="K92">
            <v>267000000</v>
          </cell>
        </row>
        <row r="93">
          <cell r="A93">
            <v>1049</v>
          </cell>
          <cell r="B93" t="str">
            <v>1049 Cobertura con equidad</v>
          </cell>
          <cell r="C93" t="str">
            <v>01 Gestión territorial de la cobertura educativa</v>
          </cell>
          <cell r="D93">
            <v>3</v>
          </cell>
          <cell r="E93" t="str">
            <v>01003 Realizar acompañamiento y/o asistencia técnica a los establecimientos educativos con alta tasa de deserción escolar para fortalecer el acceso y la permanencia escolar</v>
          </cell>
          <cell r="F93" t="str">
            <v>Personal Contratado Para Las Actividades Propias De Los Procesos De Mejoramiento De Gestión De La Entidad 05-02-0020</v>
          </cell>
          <cell r="G93" t="str">
            <v>MODERNIZACIÓN DE LA SECRETARIA DE EDUCACIÓN - A.1.4.1</v>
          </cell>
          <cell r="H93" t="str">
            <v>Colegios</v>
          </cell>
          <cell r="I93">
            <v>100</v>
          </cell>
          <cell r="J93" t="str">
            <v>104901003</v>
          </cell>
          <cell r="K93">
            <v>416000000</v>
          </cell>
        </row>
        <row r="94">
          <cell r="A94">
            <v>1049</v>
          </cell>
          <cell r="B94" t="str">
            <v>1049 Cobertura con equidad</v>
          </cell>
          <cell r="C94" t="str">
            <v>01 Gestión territorial de la cobertura educativa</v>
          </cell>
          <cell r="D94">
            <v>4</v>
          </cell>
          <cell r="E94" t="str">
            <v>01004 Implementar incentivos a las IED para lograr mejorar resultados en acceso y permanencia escolar</v>
          </cell>
          <cell r="F94" t="str">
            <v>Incentivos económicos  a los colegios que contribuyan a mejorar los resultados de acceso y permanencia escolar 05-02-0178</v>
          </cell>
          <cell r="G94" t="str">
            <v>DISEÑO E IMPLEMENTACIÓN DE PLANES DE MEJORAMIENTO - A.17.1</v>
          </cell>
          <cell r="H94" t="str">
            <v>Colegios</v>
          </cell>
          <cell r="I94">
            <v>90</v>
          </cell>
          <cell r="J94" t="str">
            <v>104901004</v>
          </cell>
          <cell r="K94">
            <v>1324000000</v>
          </cell>
        </row>
        <row r="95">
          <cell r="A95">
            <v>1049</v>
          </cell>
          <cell r="B95" t="str">
            <v>1049 Cobertura con equidad</v>
          </cell>
          <cell r="C95" t="str">
            <v>01 Gestión territorial de la cobertura educativa</v>
          </cell>
          <cell r="D95">
            <v>5</v>
          </cell>
          <cell r="E95" t="str">
            <v>01005 Realizar las labores de  verificación, seguimiento y/o actualización de información de la cobertura educativa</v>
          </cell>
          <cell r="F95" t="str">
            <v>Personal contratado para apoyar las actividades propias de los proyectos de inversión misionales de la entidad 03-04-0312</v>
          </cell>
          <cell r="G95" t="str">
            <v>APLICACIÓN DE PROYECTOS EDUCATIVOS TRANSVERSALES - A.1.7.2</v>
          </cell>
          <cell r="H95" t="str">
            <v>Servicios</v>
          </cell>
          <cell r="I95">
            <v>1</v>
          </cell>
          <cell r="J95" t="str">
            <v>104901005</v>
          </cell>
          <cell r="K95">
            <v>150000000</v>
          </cell>
        </row>
        <row r="96">
          <cell r="A96">
            <v>1049</v>
          </cell>
          <cell r="B96" t="str">
            <v>1049 Cobertura con equidad</v>
          </cell>
          <cell r="C96" t="str">
            <v>01 Gestión territorial de la cobertura educativa</v>
          </cell>
          <cell r="D96">
            <v>6</v>
          </cell>
          <cell r="E96" t="str">
            <v>01006 Realizar eventos de socializacion relacionados con la cobertura y las experiencias del acceso y la permanencia escolar</v>
          </cell>
          <cell r="F96" t="str">
            <v>Apoyo Logístico Para El Desarrollo De Las Actividades Propias De Los Proyectos De Inversiónen General 03-01-0354</v>
          </cell>
          <cell r="G96" t="str">
            <v>APLICACIÓN DE PROYECTOS EDUCATIVOS TRANSVERSALES - A.1.7.2</v>
          </cell>
          <cell r="H96" t="str">
            <v>Servicios</v>
          </cell>
          <cell r="I96">
            <v>1</v>
          </cell>
          <cell r="J96" t="str">
            <v>104901006</v>
          </cell>
          <cell r="K96">
            <v>400000000</v>
          </cell>
        </row>
        <row r="97">
          <cell r="A97">
            <v>1049</v>
          </cell>
          <cell r="B97" t="str">
            <v>1049 Cobertura con equidad</v>
          </cell>
          <cell r="C97" t="str">
            <v>02 Modernización del proceso de matrícula</v>
          </cell>
          <cell r="D97">
            <v>1</v>
          </cell>
          <cell r="E97" t="str">
            <v>02001 Prestar servicios profesionales, técnicos y/o  de apoyo a la gestión del proceso de matrícula con enfoque de servicio al ciudadano y búsqueda activa de población desescolarizada.</v>
          </cell>
          <cell r="F97" t="str">
            <v>Personal Contratado Para Apoyar Las Actividades Propias De Los Proyectos De Inversión De La Entidad 03-04-0001</v>
          </cell>
          <cell r="G97" t="str">
            <v>MODERNIZACIÓN DE LA SECRETARIA DE EDUCACIÓN - A.1.4.1</v>
          </cell>
          <cell r="H97" t="str">
            <v>Personas naturales y/o jurídicas</v>
          </cell>
          <cell r="I97">
            <v>29</v>
          </cell>
          <cell r="J97" t="str">
            <v>104902001</v>
          </cell>
          <cell r="K97">
            <v>1473000000</v>
          </cell>
        </row>
        <row r="98">
          <cell r="A98">
            <v>1049</v>
          </cell>
          <cell r="B98" t="str">
            <v>1049 Cobertura con equidad</v>
          </cell>
          <cell r="C98" t="str">
            <v>02 Modernización del proceso de matrícula</v>
          </cell>
          <cell r="D98">
            <v>2</v>
          </cell>
          <cell r="E98" t="str">
            <v>02002 Realizar búsqueda activa de población desescolarizada</v>
          </cell>
          <cell r="F98" t="str">
            <v>Gestión del sevicio a la comunidad educativa 05-02-172</v>
          </cell>
          <cell r="G98" t="str">
            <v>MODERNIZACIÓN DE LA SECRETARIA DE EDUCACIÓN - A.1.4.1</v>
          </cell>
          <cell r="H98" t="str">
            <v>Proceso</v>
          </cell>
          <cell r="I98">
            <v>1</v>
          </cell>
          <cell r="J98" t="str">
            <v>104902002</v>
          </cell>
          <cell r="K98">
            <v>1780000000</v>
          </cell>
        </row>
        <row r="99">
          <cell r="A99">
            <v>1049</v>
          </cell>
          <cell r="B99" t="str">
            <v>1049 Cobertura con equidad</v>
          </cell>
          <cell r="C99" t="str">
            <v>02 Modernización del proceso de matrícula</v>
          </cell>
          <cell r="D99">
            <v>4</v>
          </cell>
          <cell r="E99" t="str">
            <v xml:space="preserve">02004 Acompañamiento en implementación de los sistemas de información para la cobertura educativa </v>
          </cell>
          <cell r="F99" t="str">
            <v>Personal contratado para las actividades propias de los procesos de mejoramiento de gestión de la entidad 05-02-0020</v>
          </cell>
          <cell r="G99" t="str">
            <v>MODERNIZACIÓN DE LA SECRETARIA DE EDUCACIÓN - A.1.4.1</v>
          </cell>
          <cell r="H99" t="str">
            <v>servicios</v>
          </cell>
          <cell r="I99">
            <v>1</v>
          </cell>
          <cell r="J99" t="str">
            <v>104902004</v>
          </cell>
          <cell r="K99">
            <v>500000000</v>
          </cell>
        </row>
        <row r="100">
          <cell r="A100">
            <v>1049</v>
          </cell>
          <cell r="B100" t="str">
            <v>1049 Cobertura con equidad</v>
          </cell>
          <cell r="C100" t="str">
            <v>02 Modernización del proceso de matrícula</v>
          </cell>
          <cell r="D100">
            <v>5</v>
          </cell>
          <cell r="E100" t="str">
            <v>02005 Atender los fallos proferidos en contra de la SED que se asocien con la ejecucion del proyecto Cobertura con equidad</v>
          </cell>
          <cell r="F100" t="str">
            <v>Pago de sentencias judiciales asociadas al proyecto de inversión 05-02-0169</v>
          </cell>
          <cell r="G100" t="str">
            <v>PAGO DE DÉFICIT DE INVERSIÓN EN EDUCACIÓN - (DE CARÁCTER EXCEPCIONAL) - A.1.7.4</v>
          </cell>
          <cell r="H100" t="str">
            <v>Fallos judiciales</v>
          </cell>
          <cell r="I100">
            <v>1</v>
          </cell>
          <cell r="J100" t="str">
            <v>104902005</v>
          </cell>
          <cell r="K100">
            <v>10000000</v>
          </cell>
        </row>
        <row r="101">
          <cell r="A101">
            <v>1049</v>
          </cell>
          <cell r="B101" t="str">
            <v>1049 Cobertura con equidad</v>
          </cell>
          <cell r="C101" t="str">
            <v>03 Acciones afirmativas para poblaciones vulnerables</v>
          </cell>
          <cell r="D101">
            <v>1</v>
          </cell>
          <cell r="E101" t="str">
            <v>03001 Prestar servicios profesionales, técnicos y/o  de apoyo a la gestión de acciones afirmativas para poblaciones vulnerables.</v>
          </cell>
          <cell r="F101" t="str">
            <v>Personal Contratado Para Apoyar Las Actividades Propias De Los Proyectos De Inversión De La Entidad 03-04-0001</v>
          </cell>
          <cell r="G101" t="str">
            <v>MODERNIZACIÓN DE LA SECRETARIA DE EDUCACIÓN - A.1.4.1</v>
          </cell>
          <cell r="H101" t="str">
            <v>Personas naturales y/o jurídicas</v>
          </cell>
          <cell r="I101">
            <v>13</v>
          </cell>
          <cell r="J101" t="str">
            <v>104903001</v>
          </cell>
          <cell r="K101">
            <v>642000000</v>
          </cell>
        </row>
        <row r="102">
          <cell r="A102">
            <v>1049</v>
          </cell>
          <cell r="B102" t="str">
            <v>1049 Cobertura con equidad</v>
          </cell>
          <cell r="C102" t="str">
            <v>03 Acciones afirmativas para poblaciones vulnerables</v>
          </cell>
          <cell r="D102">
            <v>2</v>
          </cell>
          <cell r="E102" t="str">
            <v>03002 Garantizar la financiación por concepto de gratuidad a la matrícula oficial SGP.</v>
          </cell>
          <cell r="F102" t="str">
            <v>Gratuidad Total Para Los Estudiantes Matriculados En El Sistema Educativo Oficial 06-02-0022</v>
          </cell>
          <cell r="G102" t="str">
            <v>TRANSFERENCIAS PARA CALIDAD GRATUIDAD (SIN SITUACIÓN DE FONDOS) A.1.3.8</v>
          </cell>
          <cell r="H102" t="str">
            <v>estudiantes</v>
          </cell>
          <cell r="I102">
            <v>830000</v>
          </cell>
          <cell r="J102" t="str">
            <v>104903002</v>
          </cell>
          <cell r="K102">
            <v>59258038000</v>
          </cell>
        </row>
        <row r="103">
          <cell r="A103">
            <v>1049</v>
          </cell>
          <cell r="B103" t="str">
            <v>1049 Cobertura con equidad</v>
          </cell>
          <cell r="C103" t="str">
            <v>03 Acciones afirmativas para poblaciones vulnerables</v>
          </cell>
          <cell r="D103">
            <v>4</v>
          </cell>
          <cell r="E103" t="str">
            <v>03004 Realizar estrategias de alfabetización y acciones orientadas a fortalecer la educación de adultos con oferta educativa pertinente</v>
          </cell>
          <cell r="F103" t="str">
            <v>Atención educativa diferencial 03-02-0033</v>
          </cell>
          <cell r="G103" t="str">
            <v>SERVICIO PERSONAL APOYO - A.1.5.1</v>
          </cell>
          <cell r="H103" t="str">
            <v>Estudiantes</v>
          </cell>
          <cell r="I103">
            <v>2425</v>
          </cell>
          <cell r="J103" t="str">
            <v>104903004</v>
          </cell>
          <cell r="K103">
            <v>1387000000</v>
          </cell>
        </row>
        <row r="104">
          <cell r="A104">
            <v>1049</v>
          </cell>
          <cell r="B104" t="str">
            <v>1049 Cobertura con equidad</v>
          </cell>
          <cell r="C104" t="str">
            <v>03 Acciones afirmativas para poblaciones vulnerables</v>
          </cell>
          <cell r="D104">
            <v>5</v>
          </cell>
          <cell r="E104" t="str">
            <v>03005 Acciones diferenciales para garantizar el acceso y la permanencia escolar de población diversa y vulnerable (población rural, víctima, discapacidad, grupos étnicos, entre otros)</v>
          </cell>
          <cell r="F104" t="str">
            <v>Atención educativa diferencial 03-02-0033</v>
          </cell>
          <cell r="G104" t="str">
            <v>SERVICIO PERSONAL APOYO - A.1.5.1</v>
          </cell>
          <cell r="H104" t="str">
            <v>Modelo</v>
          </cell>
          <cell r="I104">
            <v>1</v>
          </cell>
          <cell r="J104" t="str">
            <v>104903005</v>
          </cell>
          <cell r="K104">
            <v>1228000000</v>
          </cell>
        </row>
        <row r="105">
          <cell r="A105">
            <v>1049</v>
          </cell>
          <cell r="B105" t="str">
            <v>1049 Cobertura con equidad</v>
          </cell>
          <cell r="C105" t="str">
            <v>03 Acciones afirmativas para poblaciones vulnerables</v>
          </cell>
          <cell r="D105">
            <v>6</v>
          </cell>
          <cell r="E105" t="str">
            <v>03006 Asignar recursos propios a las instituciones educativas distritales que atienden población no cubierta por la asignación de gratuidad del MEN o población vulnerable y diversa que requiere atención diferencial</v>
          </cell>
          <cell r="F105" t="str">
            <v>Gratuidad Total Para Los Estudiantes Matriculados En El Sistema Educativo Oficial - Recursos Distrito 06-02-0062</v>
          </cell>
          <cell r="G105" t="str">
            <v>DISEÑO E IMPLEMENTACIÓN DE PLANES DE MEJORAMIENTO A.1.2.11</v>
          </cell>
          <cell r="H105" t="str">
            <v>Colegios</v>
          </cell>
          <cell r="I105">
            <v>363</v>
          </cell>
          <cell r="J105" t="str">
            <v>104903006</v>
          </cell>
          <cell r="K105">
            <v>16500000000</v>
          </cell>
        </row>
        <row r="106">
          <cell r="A106">
            <v>1049</v>
          </cell>
          <cell r="B106" t="str">
            <v>1049 Cobertura con equidad</v>
          </cell>
          <cell r="C106" t="str">
            <v>03 Acciones afirmativas para poblaciones vulnerables</v>
          </cell>
          <cell r="D106">
            <v>7</v>
          </cell>
          <cell r="E106" t="str">
            <v>03007 Implementar estrategias o modelos flexibles, presenciales o virtuales para la atención de población en extraedad, vulnerable y/o diversa</v>
          </cell>
          <cell r="F106" t="str">
            <v>Personal contratado para apoyar las actividades propias de los proyectos de inversión misionales de la entidad 03-04-0312</v>
          </cell>
          <cell r="G106" t="str">
            <v>APLICACIÓN DE PROYECTOS EDUCATIVOS TRANSVERSALES - A.1.7.2</v>
          </cell>
          <cell r="H106" t="str">
            <v>Estudiantes</v>
          </cell>
          <cell r="I106">
            <v>12109</v>
          </cell>
          <cell r="J106" t="str">
            <v>104903007</v>
          </cell>
          <cell r="K106">
            <v>3926142000</v>
          </cell>
        </row>
        <row r="107">
          <cell r="A107">
            <v>1049</v>
          </cell>
          <cell r="B107" t="str">
            <v>1049 Cobertura con equidad</v>
          </cell>
          <cell r="C107" t="str">
            <v>03 Acciones afirmativas para poblaciones vulnerables</v>
          </cell>
          <cell r="D107">
            <v>8</v>
          </cell>
          <cell r="E107" t="str">
            <v>03008 Entregar un Kit escolar gratuito a los estudiantes matriculados en las instituciones educativas oficiales del Distrito Capital, que por su condición socioeconómica o de vulnerabilidad lo requieren</v>
          </cell>
          <cell r="F107" t="str">
            <v>Gratuidad Total Para Los Estudiantes Matriculados En El Sistema Educativo Oficial - Recursos Distrito 06-02-0062</v>
          </cell>
          <cell r="G107" t="str">
            <v>DISEÑO E IMPLEMENTACIÓN DE PLANES DE MEJORAMIENTO A.1.2.11</v>
          </cell>
          <cell r="H107" t="str">
            <v>Estudiantes</v>
          </cell>
          <cell r="I107">
            <v>34315</v>
          </cell>
          <cell r="J107" t="str">
            <v>104903008</v>
          </cell>
          <cell r="K107">
            <v>1500000000</v>
          </cell>
        </row>
        <row r="108">
          <cell r="A108">
            <v>1049</v>
          </cell>
          <cell r="B108" t="str">
            <v>1049 Cobertura con equidad</v>
          </cell>
          <cell r="C108" t="str">
            <v>04 Administración del servicio educativo</v>
          </cell>
          <cell r="D108">
            <v>1</v>
          </cell>
          <cell r="E108" t="str">
            <v>04001 Prestar servicios profesionales, técnicos y/o  de apoyo a la gestión de la administración del servicio educativo de instituciones educativas oficiales.</v>
          </cell>
          <cell r="F108" t="str">
            <v>Personal Contratado Para Apoyar Las Actividades Propias De Los Proyectos De Inversión De La Entidad 03-04-0001</v>
          </cell>
          <cell r="G108" t="str">
            <v>MODERNIZACIÓN DE LA SECRETARIA DE EDUCACIÓN - A.1.4.1</v>
          </cell>
          <cell r="H108" t="str">
            <v>Personas naturales y/o jurídicas</v>
          </cell>
          <cell r="I108">
            <v>9</v>
          </cell>
          <cell r="J108" t="str">
            <v>104904001</v>
          </cell>
          <cell r="K108">
            <v>592000000</v>
          </cell>
        </row>
        <row r="109">
          <cell r="A109">
            <v>1049</v>
          </cell>
          <cell r="B109" t="str">
            <v>1049 Cobertura con equidad</v>
          </cell>
          <cell r="C109" t="str">
            <v>04 Administración del servicio educativo</v>
          </cell>
          <cell r="D109">
            <v>2</v>
          </cell>
          <cell r="E109" t="str">
            <v>04002 Contratar la administración del servicio educativo en establecimientos educativos oficiales</v>
          </cell>
          <cell r="F109" t="str">
            <v>Contratos para la administración del servicio educativo 06-02-0061</v>
          </cell>
          <cell r="G109" t="str">
            <v>CONTRATOS PARA LA ADMINISTRACION DEL SERVICIO EDUCATIVO - A.1.1.10.2</v>
          </cell>
          <cell r="H109" t="str">
            <v>Colegios</v>
          </cell>
          <cell r="I109">
            <v>22</v>
          </cell>
          <cell r="J109" t="str">
            <v>104904002</v>
          </cell>
          <cell r="K109">
            <v>83654000000</v>
          </cell>
        </row>
        <row r="110">
          <cell r="A110">
            <v>1049</v>
          </cell>
          <cell r="B110" t="str">
            <v>1049 Cobertura con equidad</v>
          </cell>
          <cell r="C110" t="str">
            <v>04 Administración del servicio educativo</v>
          </cell>
          <cell r="D110">
            <v>3</v>
          </cell>
          <cell r="E110" t="str">
            <v>04003 Realizar acciones de acompañamiento e intercambio de buenas prácticas entre los colegios con administración del servicio educativo y colegios oficiales de menor desempeño de las respectivas localidades</v>
          </cell>
          <cell r="F110" t="str">
            <v>Personal contratado para las actividades propias de los procesos de mejoramiento de gestión de la entidad 05-02-0020</v>
          </cell>
          <cell r="G110" t="str">
            <v>MODERNIZACIÓN DE LA SECRETARIA DE EDUCACIÓN - A.1.4.1</v>
          </cell>
          <cell r="H110" t="str">
            <v>Colegios</v>
          </cell>
          <cell r="I110">
            <v>88</v>
          </cell>
          <cell r="J110" t="str">
            <v>104904003</v>
          </cell>
          <cell r="K110">
            <v>312000000</v>
          </cell>
        </row>
        <row r="111">
          <cell r="A111">
            <v>1049</v>
          </cell>
          <cell r="B111" t="str">
            <v>1049 Cobertura con equidad</v>
          </cell>
          <cell r="C111" t="str">
            <v>04 Administración del servicio educativo</v>
          </cell>
          <cell r="D111">
            <v>4</v>
          </cell>
          <cell r="E111" t="str">
            <v>04004 Realizar seguimiento, verificación y/o evaluación a la administración del servicio educativo</v>
          </cell>
          <cell r="F111" t="str">
            <v>Personal contratado para apoyar las actividades propias de los proyectos de inversión misionales de la entidad 03-04-0312</v>
          </cell>
          <cell r="G111" t="str">
            <v>APLICACIÓN DE PROYECTOS EDUCATIVOS TRANSVERSALES - A.1.7.2</v>
          </cell>
          <cell r="H111" t="str">
            <v>Servicios</v>
          </cell>
          <cell r="I111">
            <v>1</v>
          </cell>
          <cell r="J111" t="str">
            <v>104904004</v>
          </cell>
          <cell r="K111">
            <v>1248000000</v>
          </cell>
        </row>
        <row r="112">
          <cell r="A112">
            <v>1049</v>
          </cell>
          <cell r="B112" t="str">
            <v>1049 Cobertura con equidad</v>
          </cell>
          <cell r="C112" t="str">
            <v>05 Prestación del servicio educativo en establecimientos educativos no oficiales</v>
          </cell>
          <cell r="D112">
            <v>1</v>
          </cell>
          <cell r="E112" t="str">
            <v>05001 Prestar servicios profesionales, técnicos y/o  de apoyo a la gestión en la implementación o uso de la estrategia de contratación de la prestación del servicio educativo.</v>
          </cell>
          <cell r="F112" t="str">
            <v>Personal Contratado Para Apoyar Las Actividades Propias De Los Proyectos De Inversión De La Entidad 03-04-0001</v>
          </cell>
          <cell r="G112" t="str">
            <v>MODERNIZACIÓN DE LA SECRETARIA DE EDUCACIÓN - A.1.4.1</v>
          </cell>
          <cell r="H112" t="str">
            <v>Personas naturales y/o jurídicas</v>
          </cell>
          <cell r="I112">
            <v>8</v>
          </cell>
          <cell r="J112" t="str">
            <v>104905001</v>
          </cell>
          <cell r="K112">
            <v>454000000</v>
          </cell>
        </row>
        <row r="113">
          <cell r="A113">
            <v>1049</v>
          </cell>
          <cell r="B113" t="str">
            <v>1049 Cobertura con equidad</v>
          </cell>
          <cell r="C113" t="str">
            <v>05 Prestación del servicio educativo en establecimientos educativos no oficiales</v>
          </cell>
          <cell r="D113">
            <v>2</v>
          </cell>
          <cell r="E113" t="str">
            <v>05002 Contratar la prestación del servicio público educativo en establecimientos educativos no oficiales</v>
          </cell>
          <cell r="F113" t="str">
            <v>Contratos Con Instituciones Para La Prestación Del Servicio Educativo 06-02-0037</v>
          </cell>
          <cell r="G113" t="str">
            <v>CONTRATOS PARA LA PRESTACIÓN DEL SERVICIO EDUCATIVO - A.1.1.10.1</v>
          </cell>
          <cell r="H113" t="str">
            <v>Colegios</v>
          </cell>
          <cell r="I113">
            <v>54</v>
          </cell>
          <cell r="J113" t="str">
            <v>104905002</v>
          </cell>
          <cell r="K113">
            <v>21654112000</v>
          </cell>
        </row>
        <row r="114">
          <cell r="A114">
            <v>1049</v>
          </cell>
          <cell r="B114" t="str">
            <v>1049 Cobertura con equidad</v>
          </cell>
          <cell r="C114" t="str">
            <v>05 Prestación del servicio educativo en establecimientos educativos no oficiales</v>
          </cell>
          <cell r="D114">
            <v>3</v>
          </cell>
          <cell r="E114" t="str">
            <v>05003 Realizar las labores de  verificación, seguimiento y/o actualización de información del Banco de Oferentes y/o de la contratación de la prestación del servicio público educativo.</v>
          </cell>
          <cell r="F114" t="str">
            <v>Personal contratado para apoyar las actividades propias de los proyectos de inversión misionales de la entidad 03-04-0312</v>
          </cell>
          <cell r="G114" t="str">
            <v>APLICACIÓN DE PROYECTOS EDUCATIVOS TRANSVERSALES - A.1.7.2</v>
          </cell>
          <cell r="H114" t="str">
            <v>Servicios</v>
          </cell>
          <cell r="I114">
            <v>1</v>
          </cell>
          <cell r="J114" t="str">
            <v>104905003</v>
          </cell>
          <cell r="K114">
            <v>1592000000</v>
          </cell>
        </row>
        <row r="115">
          <cell r="A115">
            <v>1049</v>
          </cell>
          <cell r="B115" t="str">
            <v>1049 Cobertura con equidad</v>
          </cell>
          <cell r="C115" t="str">
            <v>05 Prestación del servicio educativo en establecimientos educativos no oficiales</v>
          </cell>
          <cell r="D115">
            <v>4</v>
          </cell>
          <cell r="E115" t="str">
            <v>05004 Garantizar el pago de las obligaciones ó ajustes derivadas de la prestación del servicio educativo</v>
          </cell>
          <cell r="F115" t="str">
            <v>Contratos Con Instituciones Para La Prestación Del Servicio Educativo 06-02-0037</v>
          </cell>
          <cell r="G115" t="str">
            <v>CONTRATOS PARA LA PRESTACIÓN DEL SERVICIO EDUCATIVO - A.1.1.10.1</v>
          </cell>
          <cell r="H115" t="str">
            <v>Colegios</v>
          </cell>
          <cell r="I115">
            <v>54</v>
          </cell>
          <cell r="J115" t="str">
            <v>104905004</v>
          </cell>
          <cell r="K115">
            <v>1200000000</v>
          </cell>
        </row>
        <row r="116">
          <cell r="A116">
            <v>1049</v>
          </cell>
          <cell r="B116" t="str">
            <v>1049 Cobertura con equidad</v>
          </cell>
          <cell r="C116" t="str">
            <v>05 Prestación del servicio educativo en establecimientos educativos no oficiales</v>
          </cell>
          <cell r="D116">
            <v>5</v>
          </cell>
          <cell r="E116" t="str">
            <v>05005 Atender los fallos proferidos en contra de la SED que se asocien con la prestación del servicio público educativo.</v>
          </cell>
          <cell r="F116" t="str">
            <v>Pago de sentencias judiciales asociadas al proyecto de inversión 05-02-0169</v>
          </cell>
          <cell r="G116" t="str">
            <v>PAGO DE DÉFICIT DE INVERSIÓN EN EDUCACIÓN - (DE CARÁCTER EXCEPCIONAL) - A.1.7.4</v>
          </cell>
          <cell r="H116" t="str">
            <v>Fallos judiciales</v>
          </cell>
          <cell r="I116">
            <v>1</v>
          </cell>
          <cell r="J116" t="str">
            <v>104905005</v>
          </cell>
          <cell r="K116">
            <v>300000000</v>
          </cell>
        </row>
        <row r="117">
          <cell r="A117">
            <v>1050</v>
          </cell>
          <cell r="B117" t="str">
            <v>1050 Educación inicial de calidad en el marco de la ruta de atención integral a la primera infancia</v>
          </cell>
          <cell r="C117" t="str">
            <v>01 INFANCIA</v>
          </cell>
          <cell r="D117">
            <v>1</v>
          </cell>
          <cell r="E117" t="str">
            <v>01001 Apoyar y desarrollar con profesionales y/o entidades los procesos de gestión, acompañamiento e implementación de las metas y objetivos del proyecto.</v>
          </cell>
          <cell r="F117" t="str">
            <v>Personal Contratado Para Apoyar Las Actividades Propias De Los Proyectos De Inversión De La Entidad 03-04-0001</v>
          </cell>
          <cell r="G117" t="str">
            <v>MODERNIZACIÓN DE LA SECRETARIA DE EDUCACIÓN - A.1.4.1</v>
          </cell>
          <cell r="H117" t="str">
            <v>Personas</v>
          </cell>
          <cell r="I117">
            <v>37</v>
          </cell>
          <cell r="J117" t="str">
            <v>105001001</v>
          </cell>
          <cell r="K117">
            <v>2199419000</v>
          </cell>
        </row>
        <row r="118">
          <cell r="A118">
            <v>1050</v>
          </cell>
          <cell r="B118" t="str">
            <v>1050 Educación inicial de calidad en el marco de la ruta de atención integral a la primera infancia</v>
          </cell>
          <cell r="C118" t="str">
            <v>01 INFANCIA</v>
          </cell>
          <cell r="D118">
            <v>5</v>
          </cell>
          <cell r="E118" t="str">
            <v>01005 Garantizar la atención integral de los niños y niñas del ciclo inicial en el marco de la RIA, la articulación intersectorial de la Ciudad y la implementación de los estándares de calidad de la Educación Inicial en el marco de la atención integral</v>
          </cell>
          <cell r="F118" t="str">
            <v>Acompañar A Colegios En La Formulación Y Ejecución De Planes Institucionales 03-01-0204</v>
          </cell>
          <cell r="G118" t="str">
            <v>APLICACIÓN DE PROYECTOS EDUCATIVOS TRANSVERSALES - A.1.7.2</v>
          </cell>
          <cell r="H118" t="str">
            <v>Estudiantes</v>
          </cell>
          <cell r="I118">
            <v>55000</v>
          </cell>
          <cell r="J118" t="str">
            <v>105001005</v>
          </cell>
          <cell r="K118">
            <v>19684356000</v>
          </cell>
        </row>
        <row r="119">
          <cell r="A119">
            <v>1050</v>
          </cell>
          <cell r="B119" t="str">
            <v>1050 Educación inicial de calidad en el marco de la ruta de atención integral a la primera infancia</v>
          </cell>
          <cell r="C119" t="str">
            <v xml:space="preserve">02 CICLOS </v>
          </cell>
          <cell r="D119">
            <v>1</v>
          </cell>
          <cell r="E119" t="str">
            <v>02001 Apoyar y acompañar  con los medios necesarios, la implementación de lineamientos y/u orientaciones y/o estrategias pedagógicas y administrativas en las IED, que propendan por el fortalecimiento curricular y el intercambio de experiencias pedagógicas exitosas, en armonía con el modelo pedagógico de Educación Inicial</v>
          </cell>
          <cell r="F119" t="str">
            <v>Acompañar A Colegios En La Formulación Y Ejecución De Planes Institucionales 03-01-0204</v>
          </cell>
          <cell r="G119" t="str">
            <v>APLICACIÓN DE PROYECTOS EDUCATIVOS TRANSVERSALES - A.1.7.2</v>
          </cell>
          <cell r="H119" t="str">
            <v>Colegios</v>
          </cell>
          <cell r="I119">
            <v>210</v>
          </cell>
          <cell r="J119" t="str">
            <v>105002001</v>
          </cell>
          <cell r="K119">
            <v>1500000000</v>
          </cell>
        </row>
        <row r="120">
          <cell r="A120">
            <v>1050</v>
          </cell>
          <cell r="B120" t="str">
            <v>1050 Educación inicial de calidad en el marco de la ruta de atención integral a la primera infancia</v>
          </cell>
          <cell r="C120" t="str">
            <v>03 VALORACION INTEGRAL DEL DESARROLLO DE LA PRIMERA INFANCIA</v>
          </cell>
          <cell r="D120">
            <v>1</v>
          </cell>
          <cell r="E120" t="str">
            <v xml:space="preserve">03001 Desarrollar, aplicar y disponer de herramientas de gestión que conduzcan a la valoración del desarrollo integral de los niños y niñas de primera infancia </v>
          </cell>
          <cell r="F120" t="str">
            <v>Diseñar Desarrollar E Implementar Acciones Participativas En El Sistema Educativo Oficial 03-04-0239</v>
          </cell>
          <cell r="G120" t="str">
            <v>APLICACIÓN DE PROYECTOS EDUCATIVOS TRANSVERSALES - A.1.7.2</v>
          </cell>
          <cell r="H120" t="str">
            <v>Herramientas de gestión</v>
          </cell>
          <cell r="I120">
            <v>1</v>
          </cell>
          <cell r="J120" t="str">
            <v>105003001</v>
          </cell>
          <cell r="K120">
            <v>2076225000</v>
          </cell>
        </row>
        <row r="121">
          <cell r="A121">
            <v>1052</v>
          </cell>
          <cell r="B121" t="str">
            <v>1052 Bienestar estudiantil para todos</v>
          </cell>
          <cell r="C121" t="str">
            <v>01 ALIMENTACIÓN ESCOLAR</v>
          </cell>
          <cell r="D121">
            <v>1</v>
          </cell>
          <cell r="E121" t="str">
            <v>01001 Entregar desayunos, almuerzos y cenas escolares a los estudiantes matriculados en el sistema educativo oficial</v>
          </cell>
          <cell r="F121" t="str">
            <v>Comida Caliente Para Estudiantes 06-02-0026</v>
          </cell>
          <cell r="G121" t="str">
            <v>CONTRATACIÓN CON TERCEROS PARA LA PROVISIÓN INTEGRAL DEL SERVICIO DE ALIMENTACIÓN ESCOLAR - A.1.2.10.2</v>
          </cell>
          <cell r="H121" t="str">
            <v>Alimentos</v>
          </cell>
          <cell r="I121">
            <v>35642542</v>
          </cell>
          <cell r="J121" t="str">
            <v>105201001</v>
          </cell>
          <cell r="K121">
            <v>144480753000</v>
          </cell>
        </row>
        <row r="122">
          <cell r="A122">
            <v>1052</v>
          </cell>
          <cell r="B122" t="str">
            <v>1052 Bienestar estudiantil para todos</v>
          </cell>
          <cell r="C122" t="str">
            <v>01 ALIMENTACIÓN ESCOLAR</v>
          </cell>
          <cell r="D122">
            <v>2</v>
          </cell>
          <cell r="E122" t="str">
            <v>01002 Entregar refrigerios escolares a los estudiantes matriculados en el sistema educativo oficial</v>
          </cell>
          <cell r="F122" t="str">
            <v>Refrigerios Para Estudiantes 06-02-0025</v>
          </cell>
          <cell r="G122" t="str">
            <v>CONTRATACIÓN CON TERCEROS PARA LA PROVISIÓN INTEGRAL DEL SERVICIO DE ALIMENTACIÓN ESCOLAR - A.1.2.10.2</v>
          </cell>
          <cell r="H122" t="str">
            <v>Alimentos</v>
          </cell>
          <cell r="I122">
            <v>88182228</v>
          </cell>
          <cell r="J122" t="str">
            <v>105201002</v>
          </cell>
          <cell r="K122">
            <v>210229689000</v>
          </cell>
        </row>
        <row r="123">
          <cell r="A123">
            <v>1052</v>
          </cell>
          <cell r="B123" t="str">
            <v>1052 Bienestar estudiantil para todos</v>
          </cell>
          <cell r="C123" t="str">
            <v>01 ALIMENTACIÓN ESCOLAR</v>
          </cell>
          <cell r="D123">
            <v>3</v>
          </cell>
          <cell r="E123" t="str">
            <v>01003 Realizar la interventoría técnica, financiera, administrativa y jurídica a los contratos y convenios celebrados para la ejecución del programa de alimentación escolar</v>
          </cell>
          <cell r="F123" t="str">
            <v>Personal Contratado Para Apoyar Las Actividades Propias De Los Proyectos De Inversión De La Entidad 03-04-0001</v>
          </cell>
          <cell r="G123" t="str">
            <v>MODERNIZACIÓN DE LA SECRETARIA DE EDUCACIÓN - A.1.4.1</v>
          </cell>
          <cell r="H123" t="str">
            <v>Interventorías</v>
          </cell>
          <cell r="I123">
            <v>1</v>
          </cell>
          <cell r="J123" t="str">
            <v>105201003</v>
          </cell>
          <cell r="K123">
            <v>20750558000</v>
          </cell>
        </row>
        <row r="124">
          <cell r="A124">
            <v>1052</v>
          </cell>
          <cell r="B124" t="str">
            <v>1052 Bienestar estudiantil para todos</v>
          </cell>
          <cell r="C124" t="str">
            <v>01 ALIMENTACIÓN ESCOLAR</v>
          </cell>
          <cell r="D124">
            <v>4</v>
          </cell>
          <cell r="E124" t="str">
            <v>01004 Prestar servicios en la Dirección de Bienestar Estudiantil para el apoyo en los temas relacionados con el programa de alimentación escolar</v>
          </cell>
          <cell r="F124" t="str">
            <v>Personal Contratado Para Apoyar Las Actividades Propias De Los Proyectos De Inversión De La Entidad 03-04-0001</v>
          </cell>
          <cell r="G124" t="str">
            <v>MODERNIZACIÓN DE LA SECRETARIA DE EDUCACIÓN - A.1.4.1</v>
          </cell>
          <cell r="H124" t="str">
            <v>Personas</v>
          </cell>
          <cell r="I124">
            <v>68</v>
          </cell>
          <cell r="J124" t="str">
            <v>105201004</v>
          </cell>
          <cell r="K124">
            <v>4900000000</v>
          </cell>
        </row>
        <row r="125">
          <cell r="A125">
            <v>1052</v>
          </cell>
          <cell r="B125" t="str">
            <v>1052 Bienestar estudiantil para todos</v>
          </cell>
          <cell r="C125" t="str">
            <v>01 ALIMENTACIÓN ESCOLAR</v>
          </cell>
          <cell r="D125">
            <v>5</v>
          </cell>
          <cell r="E125" t="str">
            <v>01005 Llevar a cabo el seguimiento y la evaluación al programa de alimentación escolar.</v>
          </cell>
          <cell r="F125" t="str">
            <v>Personal Contratado Para Apoyar Las Actividades Propias De Los Proyectos De Inversión De La Entidad 03-04-0001</v>
          </cell>
          <cell r="G125" t="str">
            <v>MODERNIZACIÓN DE LA SECRETARIA DE EDUCACIÓN - A.1.4.1</v>
          </cell>
          <cell r="H125" t="str">
            <v>Persona Jurídica</v>
          </cell>
          <cell r="I125">
            <v>3</v>
          </cell>
          <cell r="J125" t="str">
            <v>105201005</v>
          </cell>
          <cell r="K125">
            <v>2587000000</v>
          </cell>
        </row>
        <row r="126">
          <cell r="A126">
            <v>1052</v>
          </cell>
          <cell r="B126" t="str">
            <v>1052 Bienestar estudiantil para todos</v>
          </cell>
          <cell r="C126" t="str">
            <v>01 ALIMENTACIÓN ESCOLAR</v>
          </cell>
          <cell r="D126">
            <v>6</v>
          </cell>
          <cell r="E126" t="str">
            <v>01006 Diseñar, producir e implementar acciones pedagógicas para la generación de hábitos de vida saludable en los estudiantes matriculados en el sistema educativo oficial.</v>
          </cell>
          <cell r="F126" t="str">
            <v>Diseñar Desarrollar E Implementar Acciones Participativas De Los Jóvenes En El Sistema Educativo Oficial 03-01-0282</v>
          </cell>
          <cell r="G126" t="str">
            <v>APLICACIÓN DE PROYECTOS EDUCATIVOS TRANSVERSALES - A.1.7.2</v>
          </cell>
          <cell r="H126" t="str">
            <v>Acciones</v>
          </cell>
          <cell r="I126">
            <v>1</v>
          </cell>
          <cell r="J126" t="str">
            <v>105201006</v>
          </cell>
          <cell r="K126">
            <v>600000000</v>
          </cell>
        </row>
        <row r="127">
          <cell r="A127">
            <v>1052</v>
          </cell>
          <cell r="B127" t="str">
            <v>1052 Bienestar estudiantil para todos</v>
          </cell>
          <cell r="C127" t="str">
            <v>01 ALIMENTACIÓN ESCOLAR</v>
          </cell>
          <cell r="D127">
            <v>7</v>
          </cell>
          <cell r="E127" t="str">
            <v>01007 Diseñar, formular y realizar el estudio de costos de los complementos alimentarios que entrega la Secretaría de Educación del Distrito, en las diferentes modalidades y el asociado a la Interventoría a dicha entrega.</v>
          </cell>
          <cell r="F127" t="str">
            <v>Personal Contratado Para Apoyar Las Actividades Propias De Los Proyectos De Inversión De La Entidad 03-04-0001</v>
          </cell>
          <cell r="G127" t="str">
            <v>MODERNIZACIÓN DE LA SECRETARIA DE EDUCACIÓN - A.1.4.1</v>
          </cell>
          <cell r="H127" t="str">
            <v>Personas</v>
          </cell>
          <cell r="I127">
            <v>17</v>
          </cell>
          <cell r="J127" t="str">
            <v>105201007</v>
          </cell>
          <cell r="K127">
            <v>280000000</v>
          </cell>
        </row>
        <row r="128">
          <cell r="A128">
            <v>1052</v>
          </cell>
          <cell r="B128" t="str">
            <v>1052 Bienestar estudiantil para todos</v>
          </cell>
          <cell r="C128" t="str">
            <v>02 MOVILIDAD ESCOLAR</v>
          </cell>
          <cell r="D128">
            <v>1</v>
          </cell>
          <cell r="E128" t="str">
            <v>02001 Suministrar el transporte a estudiantes beneficiados con el programa de Movilidad Escolar.</v>
          </cell>
          <cell r="F128" t="str">
            <v>Transporte Escolar Para Las Actividades Pedagógicas 02-01-0492</v>
          </cell>
          <cell r="G128" t="str">
            <v>TRANSPORTE ESCOLAR - A.1.2.7</v>
          </cell>
          <cell r="H128" t="str">
            <v>Estudiantes</v>
          </cell>
          <cell r="I128">
            <v>94304</v>
          </cell>
          <cell r="J128" t="str">
            <v>105202001</v>
          </cell>
          <cell r="K128">
            <v>96491399000</v>
          </cell>
        </row>
        <row r="129">
          <cell r="A129">
            <v>1052</v>
          </cell>
          <cell r="B129" t="str">
            <v>1052 Bienestar estudiantil para todos</v>
          </cell>
          <cell r="C129" t="str">
            <v>02 MOVILIDAD ESCOLAR</v>
          </cell>
          <cell r="D129">
            <v>2</v>
          </cell>
          <cell r="E129" t="str">
            <v>02002 Prestar servicios en la Dirección de Bienestar Estudiantil para el apoyo en los temas relacionados con el componente Movilidad Escolar</v>
          </cell>
          <cell r="F129" t="str">
            <v>Personal Contratado Para Apoyar Las Actividades Propias De Los Proyectos De Inversión De La Entidad 03-04-0001</v>
          </cell>
          <cell r="G129" t="str">
            <v>MODERNIZACIÓN DE LA SECRETARIA DE EDUCACIÓN - A.1.4.1</v>
          </cell>
          <cell r="H129" t="str">
            <v>Personas</v>
          </cell>
          <cell r="I129">
            <v>117</v>
          </cell>
          <cell r="J129" t="str">
            <v>105202002</v>
          </cell>
          <cell r="K129">
            <v>4000000000</v>
          </cell>
        </row>
        <row r="130">
          <cell r="A130">
            <v>1052</v>
          </cell>
          <cell r="B130" t="str">
            <v>1052 Bienestar estudiantil para todos</v>
          </cell>
          <cell r="C130" t="str">
            <v>02 MOVILIDAD ESCOLAR</v>
          </cell>
          <cell r="D130">
            <v>3</v>
          </cell>
          <cell r="E130" t="str">
            <v>02003 Supervisión, Interventoría, control y acompañamiento en lo técnico, administrativo jurídico y financiero para la prestación del servicio de Movilidad Escolar a los estudiantes matriculados en el sistema oficial.</v>
          </cell>
          <cell r="F130" t="str">
            <v>Personal Contratado Para Apoyar Las Actividades Propias De Los Proyectos De Inversión De La Entidad 03-04-0001</v>
          </cell>
          <cell r="G130" t="str">
            <v>MODERNIZACIÓN DE LA SECRETARIA DE EDUCACIÓN - A.1.4.1</v>
          </cell>
          <cell r="H130" t="str">
            <v>Interventoria</v>
          </cell>
          <cell r="I130">
            <v>1</v>
          </cell>
          <cell r="J130" t="str">
            <v>105202003</v>
          </cell>
          <cell r="K130">
            <v>5794355000</v>
          </cell>
        </row>
        <row r="131">
          <cell r="A131">
            <v>1052</v>
          </cell>
          <cell r="B131" t="str">
            <v>1052 Bienestar estudiantil para todos</v>
          </cell>
          <cell r="C131" t="str">
            <v>02 MOVILIDAD ESCOLAR</v>
          </cell>
          <cell r="D131">
            <v>4</v>
          </cell>
          <cell r="E131" t="str">
            <v>02004 Proveer, suministrar y entregar los beneficios a estudiantes que cumplan con las condiciones establecidas por la Dirección de Bienestar Estudiantil</v>
          </cell>
          <cell r="F131" t="str">
            <v>Transporte Escolar Para Las Actividades Pedagógicas 02-01-0492</v>
          </cell>
          <cell r="G131" t="str">
            <v>TRANSPORTE ESCOLAR - A.1.2.7</v>
          </cell>
          <cell r="H131" t="str">
            <v>Estudiantes</v>
          </cell>
          <cell r="I131">
            <v>36650</v>
          </cell>
          <cell r="J131" t="str">
            <v>105202004</v>
          </cell>
          <cell r="K131">
            <v>39490827000</v>
          </cell>
        </row>
        <row r="132">
          <cell r="A132">
            <v>1052</v>
          </cell>
          <cell r="B132" t="str">
            <v>1052 Bienestar estudiantil para todos</v>
          </cell>
          <cell r="C132" t="str">
            <v>02 MOVILIDAD ESCOLAR</v>
          </cell>
          <cell r="D132">
            <v>5</v>
          </cell>
          <cell r="E132" t="str">
            <v>02005 Fomentar el uso de medios alternativos de transporte escolar, a través de estrategias administrativas, pedagógicas, promoción y suscripción de convenios, promoviendo una cultura de uso de la bicicleta como medio de transporte. </v>
          </cell>
          <cell r="F132" t="str">
            <v>Transporte Escolar Para Las Actividades Pedagógicas 02-01-0492</v>
          </cell>
          <cell r="G132" t="str">
            <v>TRANSPORTE ESCOLAR - A.1.2.7</v>
          </cell>
          <cell r="H132" t="str">
            <v>Persona Jurídica</v>
          </cell>
          <cell r="I132">
            <v>5998</v>
          </cell>
          <cell r="J132" t="str">
            <v>105202005</v>
          </cell>
          <cell r="K132">
            <v>4394419000</v>
          </cell>
        </row>
        <row r="133">
          <cell r="A133">
            <v>1052</v>
          </cell>
          <cell r="B133" t="str">
            <v>1052 Bienestar estudiantil para todos</v>
          </cell>
          <cell r="C133" t="str">
            <v>03 PROMOCIÓN DEL BIENESTAR</v>
          </cell>
          <cell r="D133">
            <v>1</v>
          </cell>
          <cell r="E133" t="str">
            <v>03001 Amparar al 100% de los estudiantes del Sistema de matrícula oficial en caso de accidentes escolares.</v>
          </cell>
          <cell r="F133" t="str">
            <v>Promoción, Prevención Y Protección En Salud Escolar 03-02-0019</v>
          </cell>
          <cell r="G133" t="str">
            <v>APLICACIÓN DE PROYECTOS EDUCATIVOS TRANSVERSALES - A.1.7.2</v>
          </cell>
          <cell r="H133" t="str">
            <v>Porcentaje</v>
          </cell>
          <cell r="I133">
            <v>100</v>
          </cell>
          <cell r="J133" t="str">
            <v>105203001</v>
          </cell>
          <cell r="K133">
            <v>140000000</v>
          </cell>
        </row>
        <row r="134">
          <cell r="A134">
            <v>1052</v>
          </cell>
          <cell r="B134" t="str">
            <v>1052 Bienestar estudiantil para todos</v>
          </cell>
          <cell r="C134" t="str">
            <v>03 PROMOCIÓN DEL BIENESTAR</v>
          </cell>
          <cell r="D134">
            <v>2</v>
          </cell>
          <cell r="E134" t="str">
            <v>03002 Diseñar, producir, implementar y evaluar estrategias pedagógicas y comunicativas para la implementación de acciones pedagógicas en gestión del riesgo y promoción del bienestar estudiantil en Colegios Oficiales</v>
          </cell>
          <cell r="F134" t="str">
            <v>Promoción, Prevención Y Protección En Salud Escolar 03-02-0019</v>
          </cell>
          <cell r="G134" t="str">
            <v>APLICACIÓN DE PROYECTOS EDUCATIVOS TRANSVERSALES - A.1.7.2</v>
          </cell>
          <cell r="H134" t="str">
            <v>Colegios</v>
          </cell>
          <cell r="I134">
            <v>126</v>
          </cell>
          <cell r="J134" t="str">
            <v>105203002</v>
          </cell>
          <cell r="K134">
            <v>546637000</v>
          </cell>
        </row>
        <row r="135">
          <cell r="A135">
            <v>1052</v>
          </cell>
          <cell r="B135" t="str">
            <v>1052 Bienestar estudiantil para todos</v>
          </cell>
          <cell r="C135" t="str">
            <v>03 PROMOCIÓN DEL BIENESTAR</v>
          </cell>
          <cell r="D135">
            <v>3</v>
          </cell>
          <cell r="E135" t="str">
            <v xml:space="preserve">03003 Realizar los pagos de sentencias, fallos judiciales y de los deducibles que surjan de la afectación a la póliza civil extracontractual, como consecuencia de acciones adelantadas por terceros contra la entidad asociados a los accidentes escolares.
</v>
          </cell>
          <cell r="F135" t="str">
            <v>Promoción, Prevención Y Protección En Salud Escolar 03-02-0019</v>
          </cell>
          <cell r="G135" t="str">
            <v>APLICACIÓN DE PROYECTOS EDUCATIVOS TRANSVERSALES - A.1.7.2</v>
          </cell>
          <cell r="H135" t="str">
            <v>Porcentaje</v>
          </cell>
          <cell r="I135">
            <v>100</v>
          </cell>
          <cell r="J135" t="str">
            <v>105203003</v>
          </cell>
          <cell r="K135">
            <v>860000000</v>
          </cell>
        </row>
        <row r="136">
          <cell r="A136">
            <v>1052</v>
          </cell>
          <cell r="B136" t="str">
            <v>1052 Bienestar estudiantil para todos</v>
          </cell>
          <cell r="C136" t="str">
            <v>03 PROMOCIÓN DEL BIENESTAR</v>
          </cell>
          <cell r="D136">
            <v>4</v>
          </cell>
          <cell r="E136" t="str">
            <v>03004 Prestar servicios en la Dirección de Bienestar  Estudiantil para el apoyo en los temas relacionados con el componente de Promoción del Bienestar</v>
          </cell>
          <cell r="F136" t="str">
            <v>Personal Contratado Para Apoyar Las Actividades Propias De Los Proyectos De Inversión De La Entidad 03-04-0001</v>
          </cell>
          <cell r="G136" t="str">
            <v>MODERNIZACIÓN DE LA SECRETARIA DE EDUCACIÓN - A.1.4.1</v>
          </cell>
          <cell r="H136" t="str">
            <v>Personas</v>
          </cell>
          <cell r="I136">
            <v>55</v>
          </cell>
          <cell r="J136" t="str">
            <v>105203004</v>
          </cell>
          <cell r="K136">
            <v>3745701000</v>
          </cell>
        </row>
        <row r="137">
          <cell r="A137">
            <v>1052</v>
          </cell>
          <cell r="B137" t="str">
            <v>1052 Bienestar estudiantil para todos</v>
          </cell>
          <cell r="C137" t="str">
            <v>03 PROMOCIÓN DEL BIENESTAR</v>
          </cell>
          <cell r="D137">
            <v>5</v>
          </cell>
          <cell r="E137" t="str">
            <v>03005 Amparar con cobertura de ARL, a los estudiantes de la matrícula Oficial del Distrito que realizan práctica laboral como parte de su proceso educativo en el nivel de secundaria y media,en cumplimiento del decreto 055/2015.</v>
          </cell>
          <cell r="F137" t="str">
            <v>Promoción, Prevención Y Protección En Salud Escolar 03-02-0019</v>
          </cell>
          <cell r="G137" t="str">
            <v>APLICACIÓN DE PROYECTOS EDUCATIVOS TRANSVERSALES - A.1.7.2</v>
          </cell>
          <cell r="H137" t="str">
            <v>Porcentaje</v>
          </cell>
          <cell r="I137">
            <v>100</v>
          </cell>
          <cell r="J137" t="str">
            <v>105203005</v>
          </cell>
          <cell r="K137">
            <v>2627256000</v>
          </cell>
        </row>
        <row r="138">
          <cell r="A138">
            <v>1052</v>
          </cell>
          <cell r="B138" t="str">
            <v>1052 Bienestar estudiantil para todos</v>
          </cell>
          <cell r="C138" t="str">
            <v>03 PROMOCIÓN DEL BIENESTAR</v>
          </cell>
          <cell r="D138">
            <v>6</v>
          </cell>
          <cell r="E138" t="str">
            <v xml:space="preserve">03006 Suministrar el apoyo logístico y la interventoría a los eventos del proyecto </v>
          </cell>
          <cell r="F138" t="str">
            <v>Soporte Logístico Para El Desarrollo De Las Actividades Propias De Los Proyectos De Inversión 02-01-0364</v>
          </cell>
          <cell r="G138" t="str">
            <v>APLICACIÓN DE PROYECTOS EDUCATIVOS TRANSVERSALES - A.1.7.2</v>
          </cell>
          <cell r="H138" t="str">
            <v>Eventos</v>
          </cell>
          <cell r="I138">
            <v>35</v>
          </cell>
          <cell r="J138" t="str">
            <v>105203006</v>
          </cell>
          <cell r="K138">
            <v>880000000</v>
          </cell>
        </row>
        <row r="139">
          <cell r="A139">
            <v>1053</v>
          </cell>
          <cell r="B139" t="str">
            <v>1053 Oportunidades de aprendizaje desde el enfoque diferencial</v>
          </cell>
          <cell r="C139" t="str">
            <v>01  Atención Educativa Integral desde el enfoque diferencial</v>
          </cell>
          <cell r="D139">
            <v>1</v>
          </cell>
          <cell r="E139" t="str">
            <v>01001 Desarrollar capacidades locales e institucionales  para la atención integral bajo el enfoque diferencial, de estudiantes con discapacidad</v>
          </cell>
          <cell r="F139" t="str">
            <v>Atención educativa diferencial 03-02-0033</v>
          </cell>
          <cell r="G139" t="str">
            <v>SERVICIO PERSONAL APOYO - A.1.5.1</v>
          </cell>
          <cell r="H139" t="str">
            <v>Colegios</v>
          </cell>
          <cell r="I139">
            <v>361</v>
          </cell>
          <cell r="J139" t="str">
            <v>105301001</v>
          </cell>
          <cell r="K139">
            <v>7438000000</v>
          </cell>
        </row>
        <row r="140">
          <cell r="A140">
            <v>1053</v>
          </cell>
          <cell r="B140" t="str">
            <v>1053 Oportunidades de aprendizaje desde el enfoque diferencial</v>
          </cell>
          <cell r="C140" t="str">
            <v>01  Atención Educativa Integral desde el enfoque diferencial</v>
          </cell>
          <cell r="D140">
            <v>3</v>
          </cell>
          <cell r="E140" t="str">
            <v>01003 Desarrollar capacidades locales e institucionales  para la atención integral bajo el enfoque diferencial, de estudiantes con  talentos y/o capacidades  excepcionales</v>
          </cell>
          <cell r="F140" t="str">
            <v>Atención educativa diferencial 03-02-0033</v>
          </cell>
          <cell r="G140" t="str">
            <v>SERVICIO PERSONAL APOYO - A.1.5.1</v>
          </cell>
          <cell r="H140" t="str">
            <v>Colegios</v>
          </cell>
          <cell r="I140">
            <v>90</v>
          </cell>
          <cell r="J140" t="str">
            <v>105301003</v>
          </cell>
          <cell r="K140">
            <v>562888000</v>
          </cell>
        </row>
        <row r="141">
          <cell r="A141">
            <v>1053</v>
          </cell>
          <cell r="B141" t="str">
            <v>1053 Oportunidades de aprendizaje desde el enfoque diferencial</v>
          </cell>
          <cell r="C141" t="str">
            <v>01  Atención Educativa Integral desde el enfoque diferencial</v>
          </cell>
          <cell r="D141">
            <v>5</v>
          </cell>
          <cell r="E141" t="str">
            <v>01005 Desarrollar las acciones necesarias para garantizar la operación de la Secretaría Técnica Distrital de Discapacidad (STDD)</v>
          </cell>
          <cell r="F141" t="str">
            <v>Atención educativa diferencial 03-02-0033</v>
          </cell>
          <cell r="G141" t="str">
            <v>SERVICIO PERSONAL APOYO - A.1.5.1</v>
          </cell>
          <cell r="H141" t="str">
            <v>Personas</v>
          </cell>
          <cell r="I141">
            <v>6</v>
          </cell>
          <cell r="J141" t="str">
            <v>105301005</v>
          </cell>
          <cell r="K141">
            <v>304663000</v>
          </cell>
        </row>
        <row r="142">
          <cell r="A142">
            <v>1053</v>
          </cell>
          <cell r="B142" t="str">
            <v>1053 Oportunidades de aprendizaje desde el enfoque diferencial</v>
          </cell>
          <cell r="C142" t="str">
            <v>01  Atención Educativa Integral desde el enfoque diferencial</v>
          </cell>
          <cell r="D142">
            <v>8</v>
          </cell>
          <cell r="E142" t="str">
            <v xml:space="preserve">01008 
Desarrollar capacidades locales e institucionales para la atención integral bajo el enfoque diferencial, en la linea de educación intercultural y grupos étnicos 
</v>
          </cell>
          <cell r="F142" t="str">
            <v>Atención educativa diferencial 03-02-0033</v>
          </cell>
          <cell r="G142" t="str">
            <v>SERVICIO PERSONAL APOYO - A.1.5.1</v>
          </cell>
          <cell r="H142" t="str">
            <v>Colegios</v>
          </cell>
          <cell r="I142">
            <v>46</v>
          </cell>
          <cell r="J142" t="str">
            <v>105301008</v>
          </cell>
          <cell r="K142">
            <v>1846146000</v>
          </cell>
        </row>
        <row r="143">
          <cell r="A143">
            <v>1053</v>
          </cell>
          <cell r="B143" t="str">
            <v>1053 Oportunidades de aprendizaje desde el enfoque diferencial</v>
          </cell>
          <cell r="C143" t="str">
            <v>01  Atención Educativa Integral desde el enfoque diferencial</v>
          </cell>
          <cell r="D143">
            <v>10</v>
          </cell>
          <cell r="E143" t="str">
            <v>01010 Desarrollar capacidades locales e institucionales  para la atención integral bajo el enfoque diferencial, de estudiantes según su condición social y orientación sexual</v>
          </cell>
          <cell r="F143" t="str">
            <v>Atención educativa diferencial 03-02-0033</v>
          </cell>
          <cell r="G143" t="str">
            <v>SERVICIO PERSONAL APOYO - A.1.5.1</v>
          </cell>
          <cell r="H143" t="str">
            <v>Colegios</v>
          </cell>
          <cell r="I143">
            <v>80</v>
          </cell>
          <cell r="J143" t="str">
            <v>105301010</v>
          </cell>
          <cell r="K143">
            <v>302082000</v>
          </cell>
        </row>
        <row r="144">
          <cell r="A144">
            <v>1053</v>
          </cell>
          <cell r="B144" t="str">
            <v>1053 Oportunidades de aprendizaje desde el enfoque diferencial</v>
          </cell>
          <cell r="C144" t="str">
            <v>01  Atención Educativa Integral desde el enfoque diferencial</v>
          </cell>
          <cell r="D144">
            <v>12</v>
          </cell>
          <cell r="E144" t="str">
            <v>01012 Desarrollar capacidades locales e institucionales  para la atención integral bajo el enfoque diferencial de cuidado y autocuidado</v>
          </cell>
          <cell r="F144" t="str">
            <v>Atención educativa diferencial 03-02-0033</v>
          </cell>
          <cell r="G144" t="str">
            <v>SERVICIO PERSONAL APOYO - A.1.5.1</v>
          </cell>
          <cell r="H144" t="str">
            <v>Colegios</v>
          </cell>
          <cell r="I144">
            <v>70</v>
          </cell>
          <cell r="J144" t="str">
            <v>105301012</v>
          </cell>
          <cell r="K144">
            <v>1487065000</v>
          </cell>
        </row>
        <row r="145">
          <cell r="A145">
            <v>1053</v>
          </cell>
          <cell r="B145" t="str">
            <v>1053 Oportunidades de aprendizaje desde el enfoque diferencial</v>
          </cell>
          <cell r="C145" t="str">
            <v>01  Atención Educativa Integral desde el enfoque diferencial</v>
          </cell>
          <cell r="D145">
            <v>15</v>
          </cell>
          <cell r="E145" t="str">
            <v>01015 Desarrollar capacidades locales e institucionales  para la atención integral bajo el enfoque diferencial, de estudiantes  víctimas del conflicto armado</v>
          </cell>
          <cell r="F145" t="str">
            <v>Atención a Víctimas 03- 02-0032</v>
          </cell>
          <cell r="G145" t="str">
            <v>APLICACIÓN DE PROYECTOS EDUCATIVOS TRANSVERSALES - A.1.7.2</v>
          </cell>
          <cell r="H145" t="str">
            <v>Colegios</v>
          </cell>
          <cell r="I145">
            <v>40</v>
          </cell>
          <cell r="J145" t="str">
            <v>105301015</v>
          </cell>
          <cell r="K145">
            <v>914843000</v>
          </cell>
        </row>
        <row r="146">
          <cell r="A146">
            <v>1053</v>
          </cell>
          <cell r="B146" t="str">
            <v>1053 Oportunidades de aprendizaje desde el enfoque diferencial</v>
          </cell>
          <cell r="C146" t="str">
            <v>01  Atención Educativa Integral desde el enfoque diferencial</v>
          </cell>
          <cell r="D146">
            <v>17</v>
          </cell>
          <cell r="E146" t="str">
            <v>01017 Prestar apoyo profesional y/o técnico a la gestión de la Dirección de Inclusión e Integración de Poblaciones  para   el cumplimiento de las politicas públicas poblacionales</v>
          </cell>
          <cell r="F146" t="str">
            <v>Atención educativa diferencial 03-02-0033</v>
          </cell>
          <cell r="G146" t="str">
            <v>SERVICIO PERSONAL APOYO - A.1.5.1</v>
          </cell>
          <cell r="H146" t="str">
            <v>Personas</v>
          </cell>
          <cell r="I146">
            <v>11</v>
          </cell>
          <cell r="J146" t="str">
            <v>105301017</v>
          </cell>
          <cell r="K146">
            <v>526015000</v>
          </cell>
        </row>
        <row r="147">
          <cell r="A147">
            <v>1053</v>
          </cell>
          <cell r="B147" t="str">
            <v>1053 Oportunidades de aprendizaje desde el enfoque diferencial</v>
          </cell>
          <cell r="C147" t="str">
            <v>01  Atención Educativa Integral desde el enfoque diferencial</v>
          </cell>
          <cell r="D147">
            <v>18</v>
          </cell>
          <cell r="E147" t="str">
            <v>01018 Desarrollar capacidades locales e institucionales  para la atención integral bajo el enfoque diferencial, de estudiantes con trastornos de aprendizaje</v>
          </cell>
          <cell r="F147" t="str">
            <v>Atención educativa diferencial 03-02-0033</v>
          </cell>
          <cell r="G147" t="str">
            <v>SERVICIO PERSONAL APOYO - A.1.5.1</v>
          </cell>
          <cell r="H147" t="str">
            <v>Colegios</v>
          </cell>
          <cell r="I147">
            <v>40</v>
          </cell>
          <cell r="J147" t="str">
            <v>105301018</v>
          </cell>
          <cell r="K147">
            <v>415656000</v>
          </cell>
        </row>
        <row r="148">
          <cell r="A148">
            <v>1053</v>
          </cell>
          <cell r="B148" t="str">
            <v>1053 Oportunidades de aprendizaje desde el enfoque diferencial</v>
          </cell>
          <cell r="C148" t="str">
            <v>01  Atención Educativa Integral desde el enfoque diferencial</v>
          </cell>
          <cell r="D148">
            <v>20</v>
          </cell>
          <cell r="E148" t="str">
            <v xml:space="preserve">01020 Desarrollar capacidades locales e institucionales  para la atención integral bajo el enfoque diferencial, de estudiantes en riesgo de trabajo infantil </v>
          </cell>
          <cell r="F148" t="str">
            <v>Atención educativa diferencial 03-02-0033</v>
          </cell>
          <cell r="G148" t="str">
            <v>SERVICIO PERSONAL APOYO - A.1.5.1</v>
          </cell>
          <cell r="H148" t="str">
            <v>Colegios</v>
          </cell>
          <cell r="I148">
            <v>70</v>
          </cell>
          <cell r="J148" t="str">
            <v>105301020</v>
          </cell>
          <cell r="K148">
            <v>748631000</v>
          </cell>
        </row>
        <row r="149">
          <cell r="A149">
            <v>1053</v>
          </cell>
          <cell r="B149" t="str">
            <v>1053 Oportunidades de aprendizaje desde el enfoque diferencial</v>
          </cell>
          <cell r="C149" t="str">
            <v>01  Atención Educativa Integral desde el enfoque diferencial</v>
          </cell>
          <cell r="D149">
            <v>21</v>
          </cell>
          <cell r="E149" t="str">
            <v>01021 Desarrollar capacidades locales e institucionales  para la atención integral bajo el enfoque diferencial, de estudiantes en riesgo de trata de personas</v>
          </cell>
          <cell r="F149" t="str">
            <v>Atención educativa diferencial 03-02-0033</v>
          </cell>
          <cell r="G149" t="str">
            <v>SERVICIO PERSONAL APOYO - A.1.5.1</v>
          </cell>
          <cell r="H149" t="str">
            <v>Colegios</v>
          </cell>
          <cell r="I149">
            <v>10</v>
          </cell>
          <cell r="J149" t="str">
            <v>105301021</v>
          </cell>
          <cell r="K149">
            <v>114309000</v>
          </cell>
        </row>
        <row r="150">
          <cell r="A150">
            <v>1053</v>
          </cell>
          <cell r="B150" t="str">
            <v>1053 Oportunidades de aprendizaje desde el enfoque diferencial</v>
          </cell>
          <cell r="C150" t="str">
            <v>02 Modelos Educativos Flexibles</v>
          </cell>
          <cell r="D150">
            <v>1</v>
          </cell>
          <cell r="E150" t="str">
            <v>02001 Desarrollar capacidades locales e institucionales  para la atención integral bajo el enfoque diferencial, de estudiantes  hospitalizados e incapacitados</v>
          </cell>
          <cell r="F150" t="str">
            <v>Atención educativa diferencial 03-02-0033</v>
          </cell>
          <cell r="G150" t="str">
            <v>SERVICIO PERSONAL APOYO - A.1.5.1</v>
          </cell>
          <cell r="H150" t="str">
            <v>Aulas Hospitalarias</v>
          </cell>
          <cell r="I150">
            <v>28</v>
          </cell>
          <cell r="J150" t="str">
            <v>105302001</v>
          </cell>
          <cell r="K150">
            <v>107840000</v>
          </cell>
        </row>
        <row r="151">
          <cell r="A151">
            <v>1053</v>
          </cell>
          <cell r="B151" t="str">
            <v>1053 Oportunidades de aprendizaje desde el enfoque diferencial</v>
          </cell>
          <cell r="C151" t="str">
            <v>02 Modelos Educativos Flexibles</v>
          </cell>
          <cell r="D151">
            <v>3</v>
          </cell>
          <cell r="E151" t="str">
            <v xml:space="preserve">02003 Desarrollar capacidades locales e institucionales  para la atención integral bajo el enfoque diferencial, para la educación de jóvenes y adultos </v>
          </cell>
          <cell r="F151" t="str">
            <v>Atención educativa diferencial 03-02-0033</v>
          </cell>
          <cell r="G151" t="str">
            <v>SERVICIO PERSONAL APOYO - A.1.5.1</v>
          </cell>
          <cell r="H151" t="str">
            <v>Colegios</v>
          </cell>
          <cell r="I151">
            <v>59</v>
          </cell>
          <cell r="J151" t="str">
            <v>105302003</v>
          </cell>
          <cell r="K151">
            <v>188344000</v>
          </cell>
        </row>
        <row r="152">
          <cell r="A152">
            <v>1053</v>
          </cell>
          <cell r="B152" t="str">
            <v>1053 Oportunidades de aprendizaje desde el enfoque diferencial</v>
          </cell>
          <cell r="C152" t="str">
            <v>02 Modelos Educativos Flexibles</v>
          </cell>
          <cell r="D152">
            <v>5</v>
          </cell>
          <cell r="E152" t="str">
            <v>02005 Desarrollar capacidades locales e institucionales  para la atención integral bajo el enfoque diferencial, de estudiantes  en extraedad</v>
          </cell>
          <cell r="F152" t="str">
            <v>Atención educativa diferencial 03-02-0033</v>
          </cell>
          <cell r="G152" t="str">
            <v>SERVICIO PERSONAL APOYO - A.1.5.1</v>
          </cell>
          <cell r="H152" t="str">
            <v>Colegios</v>
          </cell>
          <cell r="I152">
            <v>75</v>
          </cell>
          <cell r="J152" t="str">
            <v>105302005</v>
          </cell>
          <cell r="K152">
            <v>272347000</v>
          </cell>
        </row>
        <row r="153">
          <cell r="A153">
            <v>1053</v>
          </cell>
          <cell r="B153" t="str">
            <v>1053 Oportunidades de aprendizaje desde el enfoque diferencial</v>
          </cell>
          <cell r="C153" t="str">
            <v>02 Modelos Educativos Flexibles</v>
          </cell>
          <cell r="D153">
            <v>7</v>
          </cell>
          <cell r="E153" t="str">
            <v>02007 Desarrollar capacidades locales e institucionales  para la atención integral bajo el enfoque diferencial, de estudiantes en conflicto con la  ley penal</v>
          </cell>
          <cell r="F153" t="str">
            <v>Atención educativa diferencial 03-02-0033</v>
          </cell>
          <cell r="G153" t="str">
            <v>SERVICIO PERSONAL APOYO - A.1.5.1</v>
          </cell>
          <cell r="H153" t="str">
            <v>Colegios</v>
          </cell>
          <cell r="I153">
            <v>75</v>
          </cell>
          <cell r="J153" t="str">
            <v>105302007</v>
          </cell>
          <cell r="K153">
            <v>105766000</v>
          </cell>
        </row>
        <row r="154">
          <cell r="A154">
            <v>1055</v>
          </cell>
          <cell r="B154" t="str">
            <v>1055 Modernización de la gestión institucional</v>
          </cell>
          <cell r="C154" t="str">
            <v>01 Modernización de los Procesos</v>
          </cell>
          <cell r="D154">
            <v>1</v>
          </cell>
          <cell r="E154" t="str">
            <v>01001 Apoyo profesional para dirigir y coordinar las acciones a desarrollar en el proyecto de inversión "Modernización de la gestión institucional".</v>
          </cell>
          <cell r="F154" t="str">
            <v>Personal Contratado Para Apoyar Las Actividades Propias De Los Proyectos De Inversión De La Entidad 03-04-0001</v>
          </cell>
          <cell r="G154" t="str">
            <v>MODERNIZACIÓN DE LA SECRETARIA DE EDUCACIÓN - A.1.4.1</v>
          </cell>
          <cell r="H154" t="str">
            <v>Personas</v>
          </cell>
          <cell r="I154">
            <v>1</v>
          </cell>
          <cell r="J154" t="str">
            <v>105501001</v>
          </cell>
          <cell r="K154">
            <v>139942000</v>
          </cell>
        </row>
        <row r="155">
          <cell r="A155">
            <v>1055</v>
          </cell>
          <cell r="B155" t="str">
            <v>1055 Modernización de la gestión institucional</v>
          </cell>
          <cell r="C155" t="str">
            <v>01 Modernización de los Procesos</v>
          </cell>
          <cell r="D155">
            <v>2</v>
          </cell>
          <cell r="E155" t="str">
            <v>01002 Contar con el personal requerido para impulsar y promover el fortalecimiento de la transparencia en la SED</v>
          </cell>
          <cell r="F155" t="str">
            <v>Personal Contratado Para Apoyar Las Actividades Propias De Los Proyectos De Inversión De La Entidad 03-04-0001</v>
          </cell>
          <cell r="G155" t="str">
            <v>MODERNIZACIÓN DE LA SECRETARIA DE EDUCACIÓN - A.1.4.1</v>
          </cell>
          <cell r="H155" t="str">
            <v>Personas</v>
          </cell>
          <cell r="I155">
            <v>1</v>
          </cell>
          <cell r="J155" t="str">
            <v>105501002</v>
          </cell>
          <cell r="K155">
            <v>41005000</v>
          </cell>
        </row>
        <row r="156">
          <cell r="A156">
            <v>1055</v>
          </cell>
          <cell r="B156" t="str">
            <v>1055 Modernización de la gestión institucional</v>
          </cell>
          <cell r="C156" t="str">
            <v>01 Modernización de los Procesos</v>
          </cell>
          <cell r="D156">
            <v>3</v>
          </cell>
          <cell r="E156" t="str">
            <v>01003 Apoyo profesional y técnico para el desarrollo de las acciones tendientes a mejorar los procesos internos de la SED tales como: Sistema Integrado de Gestión, POA , PIGA, Gestión Documental y Archivo.</v>
          </cell>
          <cell r="F156" t="str">
            <v>Personal Contratado Para Apoyar Las Actividades Propias De Los Proyectos De Inversión De La Entidad 03-04-0001</v>
          </cell>
          <cell r="G156" t="str">
            <v>MODERNIZACIÓN DE LA SECRETARIA DE EDUCACIÓN - A.1.4.1</v>
          </cell>
          <cell r="H156" t="str">
            <v>Personas</v>
          </cell>
          <cell r="I156">
            <v>11</v>
          </cell>
          <cell r="J156" t="str">
            <v>105501003</v>
          </cell>
          <cell r="K156">
            <v>710338000</v>
          </cell>
        </row>
        <row r="157">
          <cell r="A157">
            <v>1055</v>
          </cell>
          <cell r="B157" t="str">
            <v>1055 Modernización de la gestión institucional</v>
          </cell>
          <cell r="C157" t="str">
            <v>01 Modernización de los Procesos</v>
          </cell>
          <cell r="D157">
            <v>4</v>
          </cell>
          <cell r="E157" t="str">
            <v>01004 Actualización de procesos del nivel central, local e institucional.</v>
          </cell>
          <cell r="F157" t="str">
            <v>Apoyo Logístico Para El Desarrollo De Las Actividades Propias De Los Proyectos De Inversiónen General 03-01-0354</v>
          </cell>
          <cell r="G157" t="str">
            <v>APLICACIÓN DE PROYECTOS EDUCATIVOS TRANSVERSALES - A.1.7.2</v>
          </cell>
          <cell r="H157" t="str">
            <v>Consultoría</v>
          </cell>
          <cell r="I157">
            <v>1</v>
          </cell>
          <cell r="J157" t="str">
            <v>105501004</v>
          </cell>
          <cell r="K157">
            <v>260974000</v>
          </cell>
        </row>
        <row r="158">
          <cell r="A158">
            <v>1055</v>
          </cell>
          <cell r="B158" t="str">
            <v>1055 Modernización de la gestión institucional</v>
          </cell>
          <cell r="C158" t="str">
            <v>01 Modernización de los Procesos</v>
          </cell>
          <cell r="D158">
            <v>5</v>
          </cell>
          <cell r="E158" t="str">
            <v>01005 Garantizar los procesos de mejoramiento de la gestión documental y archivo en la SED.</v>
          </cell>
          <cell r="F158" t="str">
            <v>Apoyo Logístico Para El Desarrollo De Las Actividades Propias De Los Proyectos De Inversiónen General 03-01-0354</v>
          </cell>
          <cell r="G158" t="str">
            <v>APLICACIÓN DE PROYECTOS EDUCATIVOS TRANSVERSALES - A.1.7.2</v>
          </cell>
          <cell r="H158" t="str">
            <v>Intervenciones</v>
          </cell>
          <cell r="I158">
            <v>7</v>
          </cell>
          <cell r="J158" t="str">
            <v>105501005</v>
          </cell>
          <cell r="K158">
            <v>1498741000</v>
          </cell>
        </row>
        <row r="159">
          <cell r="A159">
            <v>1055</v>
          </cell>
          <cell r="B159" t="str">
            <v>1055 Modernización de la gestión institucional</v>
          </cell>
          <cell r="C159" t="str">
            <v>02 Comunicación Organizacional</v>
          </cell>
          <cell r="D159">
            <v>7</v>
          </cell>
          <cell r="E159" t="str">
            <v>02007 Desarrollar y aplicar métodos para medir el impacto de la comunicación y los proyectos prioritarios de la SED.</v>
          </cell>
          <cell r="F159" t="str">
            <v>Desarrollo Del Plan General De Medios De Divulgación Y Comunicación 03-01-0327</v>
          </cell>
          <cell r="G159" t="str">
            <v>APLICACIÓN DE PROYECTOS EDUCATIVOS TRANSVERSALES - A.1.7.2</v>
          </cell>
          <cell r="H159" t="str">
            <v>Consultoría</v>
          </cell>
          <cell r="I159">
            <v>1</v>
          </cell>
          <cell r="J159" t="str">
            <v>105502007</v>
          </cell>
          <cell r="K159">
            <v>120000000</v>
          </cell>
        </row>
        <row r="160">
          <cell r="A160">
            <v>1055</v>
          </cell>
          <cell r="B160" t="str">
            <v>1055 Modernización de la gestión institucional</v>
          </cell>
          <cell r="C160" t="str">
            <v>02 Comunicación Organizacional</v>
          </cell>
          <cell r="D160">
            <v>8</v>
          </cell>
          <cell r="E160" t="str">
            <v>02008 Fortalecimiento de la cultura organizacional de la SED.</v>
          </cell>
          <cell r="F160" t="str">
            <v>Apoyo Logístico Para El Desarrollo De Las Actividades Propias De Los Proyectos De Inversiónen General 03-01-0354</v>
          </cell>
          <cell r="G160" t="str">
            <v>APLICACIÓN DE PROYECTOS EDUCATIVOS TRANSVERSALES - A.1.7.2</v>
          </cell>
          <cell r="H160" t="str">
            <v>Estrategia</v>
          </cell>
          <cell r="I160">
            <v>1</v>
          </cell>
          <cell r="J160" t="str">
            <v>105502008</v>
          </cell>
          <cell r="K160">
            <v>300000000</v>
          </cell>
        </row>
        <row r="161">
          <cell r="A161">
            <v>1055</v>
          </cell>
          <cell r="B161" t="str">
            <v>1055 Modernización de la gestión institucional</v>
          </cell>
          <cell r="C161" t="str">
            <v>03 Gestión de Servicio a la Ciudadania</v>
          </cell>
          <cell r="D161">
            <v>11</v>
          </cell>
          <cell r="E161" t="str">
            <v>03011 Apoyo profesional, técnico y asistencial para el mejoramiento de la gestión del Servicio al Ciudadano</v>
          </cell>
          <cell r="F161" t="str">
            <v>Personal Contratado Para Apoyar Las Actividades Propias De Los Proyectos De Inversión De La Entidad 03-04-0001</v>
          </cell>
          <cell r="G161" t="str">
            <v>MODERNIZACIÓN DE LA SECRETARIA DE EDUCACIÓN - A.1.4.1</v>
          </cell>
          <cell r="H161" t="str">
            <v>Personas</v>
          </cell>
          <cell r="I161">
            <v>12</v>
          </cell>
          <cell r="J161" t="str">
            <v>105503011</v>
          </cell>
          <cell r="K161">
            <v>668000000</v>
          </cell>
        </row>
        <row r="162">
          <cell r="A162">
            <v>1055</v>
          </cell>
          <cell r="B162" t="str">
            <v>1055 Modernización de la gestión institucional</v>
          </cell>
          <cell r="C162" t="str">
            <v>03 Gestión de Servicio a la Ciudadania</v>
          </cell>
          <cell r="D162">
            <v>12</v>
          </cell>
          <cell r="E162" t="str">
            <v>03012 Fortalecer la calidad de la experiencia de servicio a la ciudadanía en todos los canales de atención de la Secretaria de Educación del Distrito.</v>
          </cell>
          <cell r="F162" t="str">
            <v>Apoyo Logístico Para El Desarrollo De Las Actividades Propias De Los Proyectos De Inversiónen General 03-01-0354</v>
          </cell>
          <cell r="G162" t="str">
            <v>APLICACIÓN DE PROYECTOS EDUCATIVOS TRANSVERSALES - A.1.7.2</v>
          </cell>
          <cell r="H162" t="str">
            <v>Intervenciones</v>
          </cell>
          <cell r="I162">
            <v>3</v>
          </cell>
          <cell r="J162" t="str">
            <v>105503012</v>
          </cell>
          <cell r="K162">
            <v>1832000000</v>
          </cell>
        </row>
        <row r="163">
          <cell r="A163">
            <v>1056</v>
          </cell>
          <cell r="B163" t="str">
            <v>1056 Mejoramiento de la calidad educativa a través de la jornada única y el uso del tiempo escolar</v>
          </cell>
          <cell r="C163" t="str">
            <v>01 JORNADA UNICA</v>
          </cell>
          <cell r="D163">
            <v>1</v>
          </cell>
          <cell r="E163" t="str">
            <v>01001 Conformar un equipo profesional y técnico que coordina, orienta y apoya el desarrollo de la ampliación del tiempo escolar - Jornada Única</v>
          </cell>
          <cell r="F163" t="str">
            <v>Personal Contratado Para Apoyar Las Actividades Propias De Los Proyectos De Inversión De La Entidad 03-04-0001</v>
          </cell>
          <cell r="G163" t="str">
            <v>MODERNIZACIÓN DE LA SECRETARIA DE EDUCACIÓN - A.1.4.1</v>
          </cell>
          <cell r="H163" t="str">
            <v>Personas</v>
          </cell>
          <cell r="I163">
            <v>25</v>
          </cell>
          <cell r="J163" t="str">
            <v>105601001</v>
          </cell>
          <cell r="K163">
            <v>1595000000</v>
          </cell>
        </row>
        <row r="164">
          <cell r="A164">
            <v>1056</v>
          </cell>
          <cell r="B164" t="str">
            <v>1056 Mejoramiento de la calidad educativa a través de la jornada única y el uso del tiempo escolar</v>
          </cell>
          <cell r="C164" t="str">
            <v>01 JORNADA UNICA</v>
          </cell>
          <cell r="D164">
            <v>2</v>
          </cell>
          <cell r="E164" t="str">
            <v>01002 Garantizar los escenarios, organizaciones, personas externas u otro tipo de recursos que se requieran para implementar la Jornada Única en ambientes de aprendizajes seguros en una ciudad Educadora</v>
          </cell>
          <cell r="F164" t="str">
            <v>Acompañar A Colegios En La Formulación Y Ejecución De Planes Institucionales 03-01-0204</v>
          </cell>
          <cell r="G164" t="str">
            <v>APLICACIÓN DE PROYECTOS EDUCATIVOS TRANSVERSALES - A.1.7.2</v>
          </cell>
          <cell r="H164" t="str">
            <v>Estudiantes</v>
          </cell>
          <cell r="I164">
            <v>157742</v>
          </cell>
          <cell r="J164" t="str">
            <v>105601002</v>
          </cell>
          <cell r="K164">
            <v>18036700000</v>
          </cell>
        </row>
        <row r="165">
          <cell r="A165">
            <v>1056</v>
          </cell>
          <cell r="B165" t="str">
            <v>1056 Mejoramiento de la calidad educativa a través de la jornada única y el uso del tiempo escolar</v>
          </cell>
          <cell r="C165" t="str">
            <v>02 USO DEL TIEMPO ESCOLAR</v>
          </cell>
          <cell r="D165">
            <v>1</v>
          </cell>
          <cell r="E165" t="str">
            <v>02001 Garantizar los escenarios, organizaciones, personas externas u otro tipo de recursos que se requieran para implementar el Uso del Tiempo Escolar en ambientes de aprendizajes seguros en una ciudad Educadora</v>
          </cell>
          <cell r="F165" t="str">
            <v>Acompañar A Colegios En La Formulación Y Ejecución De Planes Institucionales 03-01-0204</v>
          </cell>
          <cell r="G165" t="str">
            <v>APLICACIÓN DE PROYECTOS EDUCATIVOS TRANSVERSALES - A.1.7.2</v>
          </cell>
          <cell r="H165" t="str">
            <v>Estudiantes</v>
          </cell>
          <cell r="I165">
            <v>252387</v>
          </cell>
          <cell r="J165" t="str">
            <v>105602001</v>
          </cell>
          <cell r="K165">
            <v>14636300000</v>
          </cell>
        </row>
        <row r="166">
          <cell r="A166">
            <v>1056</v>
          </cell>
          <cell r="B166" t="str">
            <v>1056 Mejoramiento de la calidad educativa a través de la jornada única y el uso del tiempo escolar</v>
          </cell>
          <cell r="C166" t="str">
            <v>02 USO DEL TIEMPO ESCOLAR</v>
          </cell>
          <cell r="D166">
            <v>2</v>
          </cell>
          <cell r="E166" t="str">
            <v>02002 Conformar un equipo profesional y técnico que coordina, orienta y apoya el desarrollo de la ampliación del tiempo escolar - Uso del tiempo escolar</v>
          </cell>
          <cell r="F166" t="str">
            <v>Personal Contratado Para Apoyar Las Actividades Propias De Los Proyectos De Inversión De La Entidad 03-04-0001</v>
          </cell>
          <cell r="G166" t="str">
            <v>MODERNIZACIÓN DE LA SECRETARIA DE EDUCACIÓN - A.1.4.1</v>
          </cell>
          <cell r="H166" t="str">
            <v>personas</v>
          </cell>
          <cell r="I166">
            <v>25</v>
          </cell>
          <cell r="J166" t="str">
            <v>105602002</v>
          </cell>
          <cell r="K166">
            <v>1595000000</v>
          </cell>
        </row>
        <row r="167">
          <cell r="A167">
            <v>1057</v>
          </cell>
          <cell r="B167" t="str">
            <v>1057 Competencias para el ciudadano de hoy</v>
          </cell>
          <cell r="C167" t="str">
            <v>01 Uso y apropiación de Tecnologías de la Información y las comunicaciones (TIC) y de los medios educativos</v>
          </cell>
          <cell r="D167">
            <v>1</v>
          </cell>
          <cell r="E167" t="str">
            <v>01001 Fortalecer y acompañar a los colegios en la implementación de estrategias que aporten al mejoramiento de los ambientes de aprendizaje y del conocimiento, promiviendo  el desarrollo de las capacidades en el uso inteligente de las TIC.</v>
          </cell>
          <cell r="F167" t="str">
            <v>Incentivar El Desarrollo Y Uso De La Tecnología, La Información Y La Comunicación A Través De Experiencias Pedagógicas 03-01-0218</v>
          </cell>
          <cell r="G167" t="str">
            <v>APLICACIÓN DE PROYECTOS EDUCATIVOS TRANSVERSALES - A.1.7.2</v>
          </cell>
          <cell r="H167" t="str">
            <v>colegios</v>
          </cell>
          <cell r="I167">
            <v>150</v>
          </cell>
          <cell r="J167" t="str">
            <v>105701001</v>
          </cell>
          <cell r="K167">
            <v>2550000000</v>
          </cell>
        </row>
        <row r="168">
          <cell r="A168">
            <v>1057</v>
          </cell>
          <cell r="B168" t="str">
            <v>1057 Competencias para el ciudadano de hoy</v>
          </cell>
          <cell r="C168" t="str">
            <v>01 Uso y apropiación de Tecnologías de la Información y las comunicaciones (TIC) y de los medios educativos</v>
          </cell>
          <cell r="D168">
            <v>2</v>
          </cell>
          <cell r="E168" t="str">
            <v>01002 Conformar un equipo profesional y técnico para el seguimiento y desarrollo de los programas y procesos del proyecto de inversión competencias para el ciudadano de hoy.</v>
          </cell>
          <cell r="F168" t="str">
            <v>Personal Contratado Para Apoyar Las Actividades Propias De Los Proyectos De Inversión De La Entidad 03-04-0001</v>
          </cell>
          <cell r="G168" t="str">
            <v>MODERNIZACIÓN DE LA SECRETARIA DE EDUCACIÓN - A.1.4.1</v>
          </cell>
          <cell r="H168" t="str">
            <v>Personas</v>
          </cell>
          <cell r="I168">
            <v>9</v>
          </cell>
          <cell r="J168" t="str">
            <v>105701002</v>
          </cell>
          <cell r="K168">
            <v>473572000</v>
          </cell>
        </row>
        <row r="169">
          <cell r="A169">
            <v>1057</v>
          </cell>
          <cell r="B169" t="str">
            <v>1057 Competencias para el ciudadano de hoy</v>
          </cell>
          <cell r="C169" t="str">
            <v>02 Lectoescritura y Fortalecimiento de Bibliotecas Escolares</v>
          </cell>
          <cell r="D169">
            <v>1</v>
          </cell>
          <cell r="E169" t="str">
            <v>02001 Implementar el plan distrital de lectura y escritura,  generando acciones que permitan mejorar los procesos de lectoescritura a través del aprovechamiento y fortalecimiento de las bibliotecas escolares y de ambientes de aprendizaje e investigación.</v>
          </cell>
          <cell r="F169" t="str">
            <v>Acompañar A Colegios En La Formulación Y Ejecución De Planes Institucionales 03-01-0204</v>
          </cell>
          <cell r="G169" t="str">
            <v>APLICACIÓN DE PROYECTOS EDUCATIVOS TRANSVERSALES - A.1.7.2</v>
          </cell>
          <cell r="H169" t="str">
            <v>colegios</v>
          </cell>
          <cell r="I169">
            <v>200</v>
          </cell>
          <cell r="J169" t="str">
            <v>105702001</v>
          </cell>
          <cell r="K169">
            <v>330000000</v>
          </cell>
        </row>
        <row r="170">
          <cell r="A170">
            <v>1057</v>
          </cell>
          <cell r="B170" t="str">
            <v>1057 Competencias para el ciudadano de hoy</v>
          </cell>
          <cell r="C170" t="str">
            <v>02 Lectoescritura y Fortalecimiento de Bibliotecas Escolares</v>
          </cell>
          <cell r="D170">
            <v>2</v>
          </cell>
          <cell r="E170" t="str">
            <v>02002 Conformar un equipo profesional y técnico para el seguimiento y desarrollo de los programas y procesos del proyecto de inversión competencias para el ciudadano de hoy - Lectoescritura y Fortalecimiento de Bibliotecas</v>
          </cell>
          <cell r="F170" t="str">
            <v>Personal Contratado Para Apoyar Las Actividades Propias De Los Proyectos De Inversión De La Entidad 03-04-0001</v>
          </cell>
          <cell r="G170" t="str">
            <v>MODERNIZACIÓN DE LA SECRETARIA DE EDUCACIÓN - A.1.4.1</v>
          </cell>
          <cell r="H170" t="str">
            <v>Personas</v>
          </cell>
          <cell r="I170">
            <v>51</v>
          </cell>
          <cell r="J170" t="str">
            <v>105702002</v>
          </cell>
          <cell r="K170">
            <v>2043897000</v>
          </cell>
        </row>
        <row r="171">
          <cell r="A171">
            <v>1057</v>
          </cell>
          <cell r="B171" t="str">
            <v>1057 Competencias para el ciudadano de hoy</v>
          </cell>
          <cell r="C171" t="str">
            <v>02 Lectoescritura y Fortalecimiento de Bibliotecas Escolares</v>
          </cell>
          <cell r="D171">
            <v>3</v>
          </cell>
          <cell r="E171" t="str">
            <v>02003 Garantizar la financiación, apoyo logístico para la participación de la IED en actividades culturales y académicas de Lectoescritura y Fortalecimiento de Bibliotecas Escolares.</v>
          </cell>
          <cell r="F171" t="str">
            <v>Apoyo Logístico Para El Desarrollo De Las Actividades Propias De Los Proyectos De Inversiónen General 03-01-0354</v>
          </cell>
          <cell r="G171" t="str">
            <v>APLICACIÓN DE PROYECTOS EDUCATIVOS TRANSVERSALES - A.1.7.2</v>
          </cell>
          <cell r="H171" t="str">
            <v>colegios</v>
          </cell>
          <cell r="I171">
            <v>363</v>
          </cell>
          <cell r="J171" t="str">
            <v>105702003</v>
          </cell>
          <cell r="K171">
            <v>1000000000</v>
          </cell>
        </row>
        <row r="172">
          <cell r="A172">
            <v>1057</v>
          </cell>
          <cell r="B172" t="str">
            <v>1057 Competencias para el ciudadano de hoy</v>
          </cell>
          <cell r="C172" t="str">
            <v>03 Fortalecimiento de Inglés como Segunda Lengua</v>
          </cell>
          <cell r="D172">
            <v>1</v>
          </cell>
          <cell r="E172" t="str">
            <v xml:space="preserve">03001 Acompañar y apoyar el fortalecimiento de los programas de aprendizaje del inglés como una segunda lengua mediante la articulación de planes de estudio, uso de medios educativos y ambientes de aprendizaje. </v>
          </cell>
          <cell r="F172" t="str">
            <v>Acompañar A Colegios En La Formulación Y Ejecución De Planes Institucionales 03-01-0204</v>
          </cell>
          <cell r="G172" t="str">
            <v>APLICACIÓN DE PROYECTOS EDUCATIVOS TRANSVERSALES - A.1.7.2</v>
          </cell>
          <cell r="H172" t="str">
            <v>colegios</v>
          </cell>
          <cell r="I172">
            <v>55</v>
          </cell>
          <cell r="J172" t="str">
            <v>105703001</v>
          </cell>
          <cell r="K172">
            <v>3309493000</v>
          </cell>
        </row>
        <row r="173">
          <cell r="A173">
            <v>1057</v>
          </cell>
          <cell r="B173" t="str">
            <v>1057 Competencias para el ciudadano de hoy</v>
          </cell>
          <cell r="C173" t="str">
            <v>03 Fortalecimiento de Inglés como Segunda Lengua</v>
          </cell>
          <cell r="D173">
            <v>2</v>
          </cell>
          <cell r="E173" t="str">
            <v>03002 Conformar un equipo profesional y técnico para el seguimiento y desarrollo de los programas y procesos del proyecto de inversión competencias para el ciudadano de hoy - Fortalecimiento de Inglés como Segunda Lengua</v>
          </cell>
          <cell r="F173" t="str">
            <v>Personal Contratado Para Apoyar Las Actividades Propias De Los Proyectos De Inversión De La Entidad 03-04-0001</v>
          </cell>
          <cell r="G173" t="str">
            <v>MODERNIZACIÓN DE LA SECRETARIA DE EDUCACIÓN - A.1.4.1</v>
          </cell>
          <cell r="H173" t="str">
            <v>personas</v>
          </cell>
          <cell r="I173">
            <v>5</v>
          </cell>
          <cell r="J173" t="str">
            <v>105703002</v>
          </cell>
          <cell r="K173">
            <v>370998000</v>
          </cell>
        </row>
        <row r="174">
          <cell r="A174">
            <v>1058</v>
          </cell>
          <cell r="B174" t="str">
            <v xml:space="preserve">1058 Participación ciudadana para el reencuentro, la reconciliación y la paz </v>
          </cell>
          <cell r="C174" t="str">
            <v>01 FORTALECIMIENTO DE  LAS CAPACIDADES DE LOS DIRECTORES LOCALES (DILES) Y DIRECTIVOS DOCENTES</v>
          </cell>
          <cell r="D174">
            <v>4</v>
          </cell>
          <cell r="E174" t="str">
            <v>01004 Implementar la estrategia para fortalecimiento de las capacidades de gestión de los directores locales y directivos docentes</v>
          </cell>
          <cell r="F174" t="str">
            <v>Acompañar A Colegios En La Formulación Y Ejecución De Planes Institucionales 03-01-0204</v>
          </cell>
          <cell r="G174" t="str">
            <v>APLICACIÓN DE PROYECTOS EDUCATIVOS TRANSVERSALES - A.1.7.2</v>
          </cell>
          <cell r="H174" t="str">
            <v>Directores locales y directivos docentes</v>
          </cell>
          <cell r="I174">
            <v>273</v>
          </cell>
          <cell r="J174" t="str">
            <v>105801004</v>
          </cell>
          <cell r="K174">
            <v>1440010000</v>
          </cell>
        </row>
        <row r="175">
          <cell r="A175">
            <v>1058</v>
          </cell>
          <cell r="B175" t="str">
            <v xml:space="preserve">1058 Participación ciudadana para el reencuentro, la reconciliación y la paz </v>
          </cell>
          <cell r="C175" t="str">
            <v>01 FORTALECIMIENTO DE  LAS CAPACIDADES DE LOS DIRECTORES LOCALES (DILES) Y DIRECTIVOS DOCENTES</v>
          </cell>
          <cell r="D175">
            <v>5</v>
          </cell>
          <cell r="E175" t="str">
            <v>01005 Apoyo profesional y técnico para las estrategias encaminadas a la construcción de una ciudad educadora, por el reencuentro, la reconciliación y la paz, con especial énfasis en el fortalecimiento de las capacidades de los DILES y directivos docentes</v>
          </cell>
          <cell r="F175" t="str">
            <v>Personal Contratado Para Apoyar Las Actividades Propias De Los Proyectos De Inversión De La Entidad 03-04-0001</v>
          </cell>
          <cell r="G175" t="str">
            <v>MODERNIZACIÓN DE LA SECRETARIA DE EDUCACIÓN - A.1.4.1</v>
          </cell>
          <cell r="H175" t="str">
            <v>Personas</v>
          </cell>
          <cell r="I175">
            <v>28</v>
          </cell>
          <cell r="J175" t="str">
            <v>105801005</v>
          </cell>
          <cell r="K175">
            <v>1986790000</v>
          </cell>
        </row>
        <row r="176">
          <cell r="A176">
            <v>1058</v>
          </cell>
          <cell r="B176" t="str">
            <v xml:space="preserve">1058 Participación ciudadana para el reencuentro, la reconciliación y la paz </v>
          </cell>
          <cell r="C176" t="str">
            <v>02 VOCES DEL TERRITORIO</v>
          </cell>
          <cell r="D176">
            <v>6</v>
          </cell>
          <cell r="E176" t="str">
            <v>02006 Divulgar campañas de comunicación en medios de carácter masivos, directos, comunitrarios o alternativos.</v>
          </cell>
          <cell r="F176" t="str">
            <v>Desarrollo Del Plan General De Medios De Divulgación Y Comunicación 03-01-0327</v>
          </cell>
          <cell r="G176" t="str">
            <v>APLICACIÓN DE PROYECTOS EDUCATIVOS TRANSVERSALES - A.1.7.2</v>
          </cell>
          <cell r="H176" t="str">
            <v>Estrategia</v>
          </cell>
          <cell r="I176">
            <v>1</v>
          </cell>
          <cell r="J176" t="str">
            <v>105802006</v>
          </cell>
          <cell r="K176">
            <v>869955000</v>
          </cell>
        </row>
        <row r="177">
          <cell r="A177">
            <v>1058</v>
          </cell>
          <cell r="B177" t="str">
            <v xml:space="preserve">1058 Participación ciudadana para el reencuentro, la reconciliación y la paz </v>
          </cell>
          <cell r="C177" t="str">
            <v>02 VOCES DEL TERRITORIO</v>
          </cell>
          <cell r="D177">
            <v>9</v>
          </cell>
          <cell r="E177" t="str">
            <v>02009 Producción y desarrollo de piezas de comunicación requeridas por las areas de la Secretaria de Educación del Distrito y su respectiva distribución.</v>
          </cell>
          <cell r="F177" t="str">
            <v>Desarrollo Del Plan General De Medios De Divulgación Y Comunicación 03-01-0327</v>
          </cell>
          <cell r="G177" t="str">
            <v>APLICACIÓN DE PROYECTOS EDUCATIVOS TRANSVERSALES - A.1.7.2</v>
          </cell>
          <cell r="H177" t="str">
            <v>Estrategia</v>
          </cell>
          <cell r="I177">
            <v>1</v>
          </cell>
          <cell r="J177" t="str">
            <v>105802009</v>
          </cell>
          <cell r="K177">
            <v>500000000</v>
          </cell>
        </row>
        <row r="178">
          <cell r="A178">
            <v>1058</v>
          </cell>
          <cell r="B178" t="str">
            <v xml:space="preserve">1058 Participación ciudadana para el reencuentro, la reconciliación y la paz </v>
          </cell>
          <cell r="C178" t="str">
            <v>02 VOCES DEL TERRITORIO</v>
          </cell>
          <cell r="D178">
            <v>22</v>
          </cell>
          <cell r="E178" t="str">
            <v>02022 Hacer seguimiento a las noticias y mensajes de la SED en los medios masivos de comunicación y redes sociales.</v>
          </cell>
          <cell r="F178" t="str">
            <v>Desarrollo Del Plan General De Medios De Divulgación Y Comunicación 03-01-0327</v>
          </cell>
          <cell r="G178" t="str">
            <v>APLICACIÓN DE PROYECTOS EDUCATIVOS TRANSVERSALES - A.1.7.2</v>
          </cell>
          <cell r="H178" t="str">
            <v>Estrategia</v>
          </cell>
          <cell r="I178">
            <v>1</v>
          </cell>
          <cell r="J178" t="str">
            <v>105802022</v>
          </cell>
          <cell r="K178">
            <v>130120000</v>
          </cell>
        </row>
        <row r="179">
          <cell r="A179">
            <v>1058</v>
          </cell>
          <cell r="B179" t="str">
            <v xml:space="preserve">1058 Participación ciudadana para el reencuentro, la reconciliación y la paz </v>
          </cell>
          <cell r="C179" t="str">
            <v>02 VOCES DEL TERRITORIO</v>
          </cell>
          <cell r="D179">
            <v>32</v>
          </cell>
          <cell r="E179" t="str">
            <v>02032 Documentar las historias de la educación a través de piezas audiovisuales, periodisticas o artísticas.</v>
          </cell>
          <cell r="F179" t="str">
            <v>Desarrollo Del Plan General De Medios De Divulgación Y Comunicación 03-01-0327</v>
          </cell>
          <cell r="G179" t="str">
            <v>APLICACIÓN DE PROYECTOS EDUCATIVOS TRANSVERSALES - A.1.7.2</v>
          </cell>
          <cell r="H179" t="str">
            <v>Estrategia</v>
          </cell>
          <cell r="I179">
            <v>1</v>
          </cell>
          <cell r="J179" t="str">
            <v>105802032</v>
          </cell>
          <cell r="K179">
            <v>450000000</v>
          </cell>
        </row>
        <row r="180">
          <cell r="A180">
            <v>1058</v>
          </cell>
          <cell r="B180" t="str">
            <v xml:space="preserve">1058 Participación ciudadana para el reencuentro, la reconciliación y la paz </v>
          </cell>
          <cell r="C180" t="str">
            <v>02 VOCES DEL TERRITORIO</v>
          </cell>
          <cell r="D180">
            <v>33</v>
          </cell>
          <cell r="E180" t="str">
            <v>02033 Elaborar un boletin mensual para docentes y funcionarios de la SED.</v>
          </cell>
          <cell r="F180" t="str">
            <v>Desarrollo Del Plan General De Medios De Divulgación Y Comunicación 03-01-0327</v>
          </cell>
          <cell r="G180" t="str">
            <v>APLICACIÓN DE PROYECTOS EDUCATIVOS TRANSVERSALES - A.1.7.2</v>
          </cell>
          <cell r="H180" t="str">
            <v>Estrategia</v>
          </cell>
          <cell r="I180">
            <v>1</v>
          </cell>
          <cell r="J180" t="str">
            <v>105802033</v>
          </cell>
          <cell r="K180">
            <v>198640000</v>
          </cell>
        </row>
        <row r="181">
          <cell r="A181">
            <v>1058</v>
          </cell>
          <cell r="B181" t="str">
            <v xml:space="preserve">1058 Participación ciudadana para el reencuentro, la reconciliación y la paz </v>
          </cell>
          <cell r="C181" t="str">
            <v>03 CONSOLIDACIÓN DEL OBSERVATORIO DE CONVIVENCIA ESCOLAR</v>
          </cell>
          <cell r="D181">
            <v>10</v>
          </cell>
          <cell r="E181" t="str">
            <v>03010 Apoyo profesional y técnico para las estrategias para la construcción de una ciudad educadora, por el reencuentro, la reconciliación y la paz, con énfasis en la consolidación del Observatorio y el Sistema Distrital de Convivencia Escolar</v>
          </cell>
          <cell r="F181" t="str">
            <v>Personal Contratado Para Apoyar Las Actividades Propias De Los Proyectos De Inversión De La Entidad 03-04-0001</v>
          </cell>
          <cell r="G181" t="str">
            <v>MODERNIZACIÓN DE LA SECRETARIA DE EDUCACIÓN - A.1.4.1</v>
          </cell>
          <cell r="H181" t="str">
            <v>Personas</v>
          </cell>
          <cell r="I181">
            <v>9</v>
          </cell>
          <cell r="J181" t="str">
            <v>105803010</v>
          </cell>
          <cell r="K181">
            <v>550272000</v>
          </cell>
        </row>
        <row r="182">
          <cell r="A182">
            <v>1058</v>
          </cell>
          <cell r="B182" t="str">
            <v xml:space="preserve">1058 Participación ciudadana para el reencuentro, la reconciliación y la paz </v>
          </cell>
          <cell r="C182" t="str">
            <v>03 CONSOLIDACIÓN DEL OBSERVATORIO DE CONVIVENCIA ESCOLAR</v>
          </cell>
          <cell r="D182">
            <v>11</v>
          </cell>
          <cell r="E182" t="str">
            <v>03011 Implementar la estrategia que permita el estudio y análisis de los fenómenos que afectan el clima escolar, los entornos escolares y la convivencia</v>
          </cell>
          <cell r="F182" t="str">
            <v>Acompañar A Colegios En La Formulación Y Ejecución De Planes Institucionales 03-01-0204</v>
          </cell>
          <cell r="G182" t="str">
            <v>APLICACIÓN DE PROYECTOS EDUCATIVOS TRANSVERSALES - A.1.7.2</v>
          </cell>
          <cell r="H182" t="str">
            <v>Proyectos</v>
          </cell>
          <cell r="I182">
            <v>3</v>
          </cell>
          <cell r="J182" t="str">
            <v>105803011</v>
          </cell>
          <cell r="K182">
            <v>1000000000</v>
          </cell>
        </row>
        <row r="183">
          <cell r="A183">
            <v>1058</v>
          </cell>
          <cell r="B183" t="str">
            <v xml:space="preserve">1058 Participación ciudadana para el reencuentro, la reconciliación y la paz </v>
          </cell>
          <cell r="C183" t="str">
            <v>04 MEJORAMIENTO DE ENTORNOS ESCOLARES</v>
          </cell>
          <cell r="D183">
            <v>12</v>
          </cell>
          <cell r="E183" t="str">
            <v>04012 Implementar las estrategias de intervención de los entornos escolares de los colegios distritales.</v>
          </cell>
          <cell r="F183" t="str">
            <v>Acompañar A Colegios En La Formulación Y Ejecución De Planes Institucionales 03-01-0204</v>
          </cell>
          <cell r="G183" t="str">
            <v>APLICACIÓN DE PROYECTOS EDUCATIVOS TRANSVERSALES - A.1.7.2</v>
          </cell>
          <cell r="H183" t="str">
            <v>Colegios</v>
          </cell>
          <cell r="I183">
            <v>137</v>
          </cell>
          <cell r="J183" t="str">
            <v>105804012</v>
          </cell>
          <cell r="K183">
            <v>1495000000</v>
          </cell>
        </row>
        <row r="184">
          <cell r="A184">
            <v>1058</v>
          </cell>
          <cell r="B184" t="str">
            <v xml:space="preserve">1058 Participación ciudadana para el reencuentro, la reconciliación y la paz </v>
          </cell>
          <cell r="C184" t="str">
            <v>04 MEJORAMIENTO DE ENTORNOS ESCOLARES</v>
          </cell>
          <cell r="D184">
            <v>13</v>
          </cell>
          <cell r="E184" t="str">
            <v>04013 Apoyo profesional y técnico para las estrategias para la construcción de una ciudad educadora, por el reencuentro, la reconciliación y la paz, con énfasis en el mejoramiento de entornos escolares</v>
          </cell>
          <cell r="F184" t="str">
            <v>Personal Contratado Para Apoyar Las Actividades Propias De Los Proyectos De Inversión De La Entidad 03-04-0001</v>
          </cell>
          <cell r="G184" t="str">
            <v>MODERNIZACIÓN DE LA SECRETARIA DE EDUCACIÓN - A.1.4.1</v>
          </cell>
          <cell r="H184" t="str">
            <v>Personas</v>
          </cell>
          <cell r="I184">
            <v>9</v>
          </cell>
          <cell r="J184" t="str">
            <v>105804013</v>
          </cell>
          <cell r="K184">
            <v>569715000</v>
          </cell>
        </row>
        <row r="185">
          <cell r="A185">
            <v>1058</v>
          </cell>
          <cell r="B185" t="str">
            <v xml:space="preserve">1058 Participación ciudadana para el reencuentro, la reconciliación y la paz </v>
          </cell>
          <cell r="C185" t="str">
            <v>05 FORTALECIMIENTO DE  LOS PLANES DE CONVIVENCIA HACIA EL REENCUENTRO, LA RECONCILIACIÓN Y LA PAZ.</v>
          </cell>
          <cell r="D185">
            <v>15</v>
          </cell>
          <cell r="E185" t="str">
            <v>05015 Apoyo profesional y técnico para las estrategias para la construcción de una ciudad educadora, por el reencuentro, la reconciliación y la paz, con énfasis en el fortalecimiento de los planes de convivencia y la implementación de la cátedra de paz</v>
          </cell>
          <cell r="F185" t="str">
            <v>Personal Contratado Para Apoyar Las Actividades Propias De Los Proyectos De Inversión De La Entidad 03-04-0001</v>
          </cell>
          <cell r="G185" t="str">
            <v>MODERNIZACIÓN DE LA SECRETARIA DE EDUCACIÓN - A.1.4.1</v>
          </cell>
          <cell r="H185" t="str">
            <v>Personas</v>
          </cell>
          <cell r="I185">
            <v>16</v>
          </cell>
          <cell r="J185" t="str">
            <v>105805015</v>
          </cell>
          <cell r="K185">
            <v>1190276000</v>
          </cell>
        </row>
        <row r="186">
          <cell r="A186">
            <v>1058</v>
          </cell>
          <cell r="B186" t="str">
            <v xml:space="preserve">1058 Participación ciudadana para el reencuentro, la reconciliación y la paz </v>
          </cell>
          <cell r="C186" t="str">
            <v>05 FORTALECIMIENTO DE  LOS PLANES DE CONVIVENCIA HACIA EL REENCUENTRO, LA RECONCILIACIÓN Y LA PAZ.</v>
          </cell>
          <cell r="D186">
            <v>27</v>
          </cell>
          <cell r="E186" t="str">
            <v>05027 Implementar las estrategias para el fortalecimiento de los planes de convivencia hacia el reencuentro, la reconciliación y la paz y para la implementación de la cátedra de paz con enfoque de cultura ciudadana</v>
          </cell>
          <cell r="F186" t="str">
            <v>Acompañar A Colegios En La Formulación Y Ejecución De Planes Institucionales 03-01-0204</v>
          </cell>
          <cell r="G186" t="str">
            <v>APLICACIÓN DE PROYECTOS EDUCATIVOS TRANSVERSALES - A.1.7.2</v>
          </cell>
          <cell r="H186" t="str">
            <v>Colegios</v>
          </cell>
          <cell r="I186">
            <v>261</v>
          </cell>
          <cell r="J186" t="str">
            <v>105805027</v>
          </cell>
          <cell r="K186">
            <v>400000000</v>
          </cell>
        </row>
        <row r="187">
          <cell r="A187">
            <v>1058</v>
          </cell>
          <cell r="B187" t="str">
            <v xml:space="preserve">1058 Participación ciudadana para el reencuentro, la reconciliación y la paz </v>
          </cell>
          <cell r="C187" t="str">
            <v>06 GESTION CON LA COMUNIDAD EDUCATIVA</v>
          </cell>
          <cell r="D187">
            <v>28</v>
          </cell>
          <cell r="E187" t="str">
            <v>06028 Apoyo profesional y técnico para las estrategias para la construcción de una ciudad educadora, por el reencuentro, la reconciliación y la paz, con énfasis en el fortalecimiento de la gestión con la comunidad educativa</v>
          </cell>
          <cell r="F187" t="str">
            <v>Personal Contratado Para Apoyar Las Actividades Propias De Los Proyectos De Inversión De La Entidad 03-04-0001</v>
          </cell>
          <cell r="G187" t="str">
            <v>MODERNIZACIÓN DE LA SECRETARIA DE EDUCACIÓN - A.1.4.1</v>
          </cell>
          <cell r="H187" t="str">
            <v>Personas</v>
          </cell>
          <cell r="I187">
            <v>11</v>
          </cell>
          <cell r="J187" t="str">
            <v>105806028</v>
          </cell>
          <cell r="K187">
            <v>767222000</v>
          </cell>
        </row>
        <row r="188">
          <cell r="A188">
            <v>1058</v>
          </cell>
          <cell r="B188" t="str">
            <v xml:space="preserve">1058 Participación ciudadana para el reencuentro, la reconciliación y la paz </v>
          </cell>
          <cell r="C188" t="str">
            <v>06 GESTION CON LA COMUNIDAD EDUCATIVA</v>
          </cell>
          <cell r="D188">
            <v>29</v>
          </cell>
          <cell r="E188" t="str">
            <v>06029 Apoyo profesional y técnico para las estrategias para la construcción de una ciudad educadora, por el reencuentro, la reconciliación y la paz, con énfasis en el acompañamiento de escuelas de padres y familia</v>
          </cell>
          <cell r="F188" t="str">
            <v>Personal Contratado Para Apoyar Las Actividades Propias De Los Proyectos De Inversión De La Entidad 03-04-0001</v>
          </cell>
          <cell r="G188" t="str">
            <v>MODERNIZACIÓN DE LA SECRETARIA DE EDUCACIÓN - A.1.4.1</v>
          </cell>
          <cell r="H188" t="str">
            <v>Personas</v>
          </cell>
          <cell r="I188">
            <v>5</v>
          </cell>
          <cell r="J188" t="str">
            <v>105806029</v>
          </cell>
          <cell r="K188">
            <v>297000000</v>
          </cell>
        </row>
        <row r="189">
          <cell r="A189">
            <v>1071</v>
          </cell>
          <cell r="B189" t="str">
            <v>1071 Gestión educativa institucional</v>
          </cell>
          <cell r="C189" t="str">
            <v>01 APOYO ADMINISTRATIVO</v>
          </cell>
          <cell r="D189">
            <v>1</v>
          </cell>
          <cell r="E189" t="str">
            <v xml:space="preserve">01001 Garantizar el pago del servicio de acueducto, alcantarillado y aseo en los colegios oficiales (plantas físicas propias, arrendadas y lotes). </v>
          </cell>
          <cell r="F189" t="str">
            <v>Servicios De Acueducto, Alcantarillado Y Aseo De Instituciones Educativas 02-06-0009</v>
          </cell>
          <cell r="G189" t="str">
            <v>ACUEDUCTO, ALCANTARILLADO Y ASEO - A.1.2.6.1</v>
          </cell>
          <cell r="H189" t="str">
            <v>Colegios</v>
          </cell>
          <cell r="I189">
            <v>369</v>
          </cell>
          <cell r="J189" t="str">
            <v>107101001</v>
          </cell>
          <cell r="K189">
            <v>16300745000</v>
          </cell>
        </row>
        <row r="190">
          <cell r="A190">
            <v>1071</v>
          </cell>
          <cell r="B190" t="str">
            <v>1071 Gestión educativa institucional</v>
          </cell>
          <cell r="C190" t="str">
            <v>01 APOYO ADMINISTRATIVO</v>
          </cell>
          <cell r="D190">
            <v>2</v>
          </cell>
          <cell r="E190" t="str">
            <v xml:space="preserve">01002 Garantizar el pago del servicio de energía en los colegios oficiales (plantas físicas propias, arrendadas y lotes). </v>
          </cell>
          <cell r="F190" t="str">
            <v>Servicios De Energía De Instituciones Educativas 02-06-0010</v>
          </cell>
          <cell r="G190" t="str">
            <v>ENERGÍA - A.1.2.6.2</v>
          </cell>
          <cell r="H190" t="str">
            <v>Colegios</v>
          </cell>
          <cell r="I190">
            <v>369</v>
          </cell>
          <cell r="J190" t="str">
            <v>107101002</v>
          </cell>
          <cell r="K190">
            <v>11693334000</v>
          </cell>
        </row>
        <row r="191">
          <cell r="A191">
            <v>1071</v>
          </cell>
          <cell r="B191" t="str">
            <v>1071 Gestión educativa institucional</v>
          </cell>
          <cell r="C191" t="str">
            <v>01 APOYO ADMINISTRATIVO</v>
          </cell>
          <cell r="D191">
            <v>3</v>
          </cell>
          <cell r="E191" t="str">
            <v>01003 Garantizar el pago del servicio telefónico; plantas físicas propias y arrendadas</v>
          </cell>
          <cell r="F191" t="str">
            <v>Servicios De Teléfono De Instituciones Educativas 02-06-0011</v>
          </cell>
          <cell r="G191" t="str">
            <v>TELÉFONO - A.1.2.6.3</v>
          </cell>
          <cell r="H191" t="str">
            <v>Colegios</v>
          </cell>
          <cell r="I191">
            <v>369</v>
          </cell>
          <cell r="J191" t="str">
            <v>107101003</v>
          </cell>
          <cell r="K191">
            <v>2881948000</v>
          </cell>
        </row>
        <row r="192">
          <cell r="A192">
            <v>1071</v>
          </cell>
          <cell r="B192" t="str">
            <v>1071 Gestión educativa institucional</v>
          </cell>
          <cell r="C192" t="str">
            <v>01 APOYO ADMINISTRATIVO</v>
          </cell>
          <cell r="D192">
            <v>4</v>
          </cell>
          <cell r="E192" t="str">
            <v>01004 Garantizar el pago del servicio de gas natural (plantas físicas propias, arrendadas y lotes)</v>
          </cell>
          <cell r="F192" t="str">
            <v>Legalización De Acometidas De Servicios Públicos  Y Pago De Gas 02-06-0217</v>
          </cell>
          <cell r="G192" t="str">
            <v>OTROS - A.1.2.6.5</v>
          </cell>
          <cell r="H192" t="str">
            <v>Colegios</v>
          </cell>
          <cell r="I192">
            <v>369</v>
          </cell>
          <cell r="J192" t="str">
            <v>107101004</v>
          </cell>
          <cell r="K192">
            <v>60444000</v>
          </cell>
        </row>
        <row r="193">
          <cell r="A193">
            <v>1071</v>
          </cell>
          <cell r="B193" t="str">
            <v>1071 Gestión educativa institucional</v>
          </cell>
          <cell r="C193" t="str">
            <v>01 APOYO ADMINISTRATIVO</v>
          </cell>
          <cell r="D193">
            <v>5</v>
          </cell>
          <cell r="E193" t="str">
            <v>01005 Servicios De Vigilancia De Instituciones Educativas 02-06-0022</v>
          </cell>
          <cell r="F193" t="str">
            <v>Servicios De Vigilancia De Instituciones Educativas 02-06-0022</v>
          </cell>
          <cell r="G193" t="str">
            <v>CONTRATACIÓN DE VIGILANCIA A LOS ESTABLECIMIENTOS EDUCATIVOS ESTATALES - A.1.1.7</v>
          </cell>
          <cell r="H193" t="str">
            <v>Colegios</v>
          </cell>
          <cell r="I193">
            <v>369</v>
          </cell>
          <cell r="J193" t="str">
            <v>107101005</v>
          </cell>
          <cell r="K193">
            <v>120000000000</v>
          </cell>
        </row>
        <row r="194">
          <cell r="A194">
            <v>1071</v>
          </cell>
          <cell r="B194" t="str">
            <v>1071 Gestión educativa institucional</v>
          </cell>
          <cell r="C194" t="str">
            <v>01 APOYO ADMINISTRATIVO</v>
          </cell>
          <cell r="D194">
            <v>6</v>
          </cell>
          <cell r="E194" t="str">
            <v>01006 Suministrar servicio de aseo privado para  todas las sedes de los colegios( plantas físicas propias, arriendos y convenios)  la interventoría, supervisión,  seguimiento, control del servicio y adiciones requeridas.</v>
          </cell>
          <cell r="F194" t="str">
            <v>Servicios De Aseo De Instituciones Educativas 02-06-0012</v>
          </cell>
          <cell r="G194" t="str">
            <v>OTROS - A.1.2.6.5</v>
          </cell>
          <cell r="H194" t="str">
            <v>Colegios</v>
          </cell>
          <cell r="I194">
            <v>369</v>
          </cell>
          <cell r="J194" t="str">
            <v>107101006</v>
          </cell>
          <cell r="K194">
            <v>92000000000</v>
          </cell>
        </row>
        <row r="195">
          <cell r="A195">
            <v>1071</v>
          </cell>
          <cell r="B195" t="str">
            <v>1071 Gestión educativa institucional</v>
          </cell>
          <cell r="C195" t="str">
            <v>02 ARRENDAMIENTOS</v>
          </cell>
          <cell r="D195">
            <v>7</v>
          </cell>
          <cell r="E195" t="str">
            <v>02007 Arrendar  inmuebles para ampliar la oferta educativa oficial, ajustar parámetros y atender a los alumnos que se trasladan por la intervención de plantas físicas y adelantar las adiciones.</v>
          </cell>
          <cell r="F195" t="str">
            <v>Arrendamiento De Inmuebles 02-06-0002</v>
          </cell>
          <cell r="G195" t="str">
            <v>ARRENDAMIENTO DE INMUEBLES DESTINADOS A LA PRESTACIÓN DEL SERVICIO PÚBLICO EDUCATIVO A.1.2.12</v>
          </cell>
          <cell r="H195" t="str">
            <v>Sedes Educativas</v>
          </cell>
          <cell r="I195">
            <v>77</v>
          </cell>
          <cell r="J195" t="str">
            <v>107102007</v>
          </cell>
          <cell r="K195">
            <v>11433675000</v>
          </cell>
        </row>
        <row r="196">
          <cell r="A196">
            <v>1071</v>
          </cell>
          <cell r="B196" t="str">
            <v>1071 Gestión educativa institucional</v>
          </cell>
          <cell r="C196" t="str">
            <v>02 ARRENDAMIENTOS</v>
          </cell>
          <cell r="D196">
            <v>8</v>
          </cell>
          <cell r="E196" t="str">
            <v>02008 Pagar de sentencias, laudos, conciliaciones, transacciones y providencias de autoridad jurisdiccional competente</v>
          </cell>
          <cell r="F196" t="str">
            <v>Arrendamiento De Inmuebles 02-06-0002</v>
          </cell>
          <cell r="G196" t="str">
            <v>ARRENDAMIENTO DE INMUEBLES DESTINADOS A LA PRESTACIÓN DEL SERVICIO PÚBLICO EDUCATIVO A.1.2.12</v>
          </cell>
          <cell r="H196" t="str">
            <v>Porcentaje</v>
          </cell>
          <cell r="I196">
            <v>100</v>
          </cell>
          <cell r="J196" t="str">
            <v>107102008</v>
          </cell>
          <cell r="K196">
            <v>128384000</v>
          </cell>
        </row>
        <row r="197">
          <cell r="A197">
            <v>1071</v>
          </cell>
          <cell r="B197" t="str">
            <v>1071 Gestión educativa institucional</v>
          </cell>
          <cell r="C197" t="str">
            <v xml:space="preserve">03 LOGÍSTICA Y APOYOS </v>
          </cell>
          <cell r="D197">
            <v>9</v>
          </cell>
          <cell r="E197" t="str">
            <v xml:space="preserve">03009 Suministrar el servicios de transporte para el traslado de funcionarios Administrativos a los colegios o  localidades para fortalecer la labor que realiza la SED a través de sus proyectos de inversión </v>
          </cell>
          <cell r="F197" t="str">
            <v>Apoyo Logístico Para El Desarrollo De Las Actividades Propias De Los Proyectos De Inversiónen General 03-01-0354</v>
          </cell>
          <cell r="G197" t="str">
            <v>APLICACIÓN DE PROYECTOS EDUCATIVOS TRANSVERSALES - A.1.7.2</v>
          </cell>
          <cell r="H197" t="str">
            <v>Servicios de Transporte</v>
          </cell>
          <cell r="I197">
            <v>2750</v>
          </cell>
          <cell r="J197" t="str">
            <v>107103009</v>
          </cell>
          <cell r="K197">
            <v>896425000</v>
          </cell>
        </row>
        <row r="198">
          <cell r="A198">
            <v>1071</v>
          </cell>
          <cell r="B198" t="str">
            <v>1071 Gestión educativa institucional</v>
          </cell>
          <cell r="C198" t="str">
            <v xml:space="preserve">03 LOGÍSTICA Y APOYOS </v>
          </cell>
          <cell r="D198">
            <v>10</v>
          </cell>
          <cell r="E198" t="str">
            <v xml:space="preserve">03010 Suministrar apoyo  técnico y profesional para actividades relacionadas con el proyecto de inversión </v>
          </cell>
          <cell r="F198" t="str">
            <v>Personal Contratado Para Apoyar Las Actividades Propias De Los Proyectos De Inversión De La Entidad 03-04-0001</v>
          </cell>
          <cell r="G198" t="str">
            <v>MODERNIZACIÓN DE LA SECRETARIA DE EDUCACIÓN - A.1.4.1</v>
          </cell>
          <cell r="H198" t="str">
            <v>Personas</v>
          </cell>
          <cell r="I198">
            <v>10</v>
          </cell>
          <cell r="J198" t="str">
            <v>107103010</v>
          </cell>
          <cell r="K198">
            <v>969913000</v>
          </cell>
        </row>
        <row r="199">
          <cell r="A199">
            <v>1071</v>
          </cell>
          <cell r="B199" t="str">
            <v>1071 Gestión educativa institucional</v>
          </cell>
          <cell r="C199" t="str">
            <v xml:space="preserve">03 LOGÍSTICA Y APOYOS </v>
          </cell>
          <cell r="D199">
            <v>11</v>
          </cell>
          <cell r="E199" t="str">
            <v>03011 Suministrar el apoyo logístico a los eventos de la entidad</v>
          </cell>
          <cell r="F199" t="str">
            <v>Soporte Logístico Para El Desarrollo De Las Actividades Propias De Los Proyectos De Inversión 02-01-0364</v>
          </cell>
          <cell r="G199" t="str">
            <v>APLICACIÓN DE PROYECTOS EDUCATIVOS TRANSVERSALES - A.1.7.2</v>
          </cell>
          <cell r="H199" t="str">
            <v>Eventos</v>
          </cell>
          <cell r="I199">
            <v>75</v>
          </cell>
          <cell r="J199" t="str">
            <v>107103011</v>
          </cell>
          <cell r="K199">
            <v>8912848000</v>
          </cell>
        </row>
        <row r="200">
          <cell r="A200">
            <v>1071</v>
          </cell>
          <cell r="B200" t="str">
            <v>1071 Gestión educativa institucional</v>
          </cell>
          <cell r="C200" t="str">
            <v xml:space="preserve">03 LOGÍSTICA Y APOYOS </v>
          </cell>
          <cell r="D200">
            <v>12</v>
          </cell>
          <cell r="E200" t="str">
            <v>03012 Interventoria al apoyo logístico a los eventos de la entidad</v>
          </cell>
          <cell r="F200" t="str">
            <v>Soporte Logístico Para El Desarrollo De Las Actividades Propias De Los Proyectos De Inversión 02-01-0364</v>
          </cell>
          <cell r="G200" t="str">
            <v>APLICACIÓN DE PROYECTOS EDUCATIVOS TRANSVERSALES - A.1.7.2</v>
          </cell>
          <cell r="H200" t="str">
            <v>Consultoría</v>
          </cell>
          <cell r="I200">
            <v>1</v>
          </cell>
          <cell r="J200" t="str">
            <v>107103012</v>
          </cell>
          <cell r="K200">
            <v>991284000</v>
          </cell>
        </row>
        <row r="201">
          <cell r="A201">
            <v>1072</v>
          </cell>
          <cell r="B201" t="str">
            <v>1072 Evaluar para transformar y mejorar</v>
          </cell>
          <cell r="C201" t="str">
            <v>01 Gestión del Conocimiento sobre evaluación para la Calidad de la Educación</v>
          </cell>
          <cell r="D201">
            <v>1</v>
          </cell>
          <cell r="E201" t="str">
            <v>01001 Producción de información relevante para caracterizar las Instituciones Educativas Distritales - IED</v>
          </cell>
          <cell r="F201" t="str">
            <v>Evaluación Educativa 03-01-0009</v>
          </cell>
          <cell r="G201" t="str">
            <v>DISEÑO E IMPLEMENTACIÓN DE PLANES DE MEJORAMIENTO - A.1.2.11</v>
          </cell>
          <cell r="H201" t="str">
            <v>Colegios</v>
          </cell>
          <cell r="I201">
            <v>362</v>
          </cell>
          <cell r="J201" t="str">
            <v>107201001</v>
          </cell>
          <cell r="K201">
            <v>408000000</v>
          </cell>
        </row>
        <row r="202">
          <cell r="A202">
            <v>1072</v>
          </cell>
          <cell r="B202" t="str">
            <v>1072 Evaluar para transformar y mejorar</v>
          </cell>
          <cell r="C202" t="str">
            <v>01 Gestión del Conocimiento sobre evaluación para la Calidad de la Educación</v>
          </cell>
          <cell r="D202">
            <v>2</v>
          </cell>
          <cell r="E202" t="str">
            <v>01002 Personal técnico y profesional para la ejecución de las actividades propuestas en los diferentes componentes del proyecto.</v>
          </cell>
          <cell r="F202" t="str">
            <v>Personal Contratado Para Apoyar Las Actividades Propias De Los Proyectos De Inversión De La Entidad 03-04-0001</v>
          </cell>
          <cell r="G202" t="str">
            <v>MODERNIZACIÓN DE LA SECRETARIA DE EDUCACIÓN - A.1.4.1</v>
          </cell>
          <cell r="H202" t="str">
            <v>Personas</v>
          </cell>
          <cell r="I202">
            <v>8</v>
          </cell>
          <cell r="J202" t="str">
            <v>107201002</v>
          </cell>
          <cell r="K202">
            <v>580600000</v>
          </cell>
        </row>
        <row r="203">
          <cell r="A203">
            <v>1072</v>
          </cell>
          <cell r="B203" t="str">
            <v>1072 Evaluar para transformar y mejorar</v>
          </cell>
          <cell r="C203" t="str">
            <v xml:space="preserve">02 Mejores practicas evaluativas </v>
          </cell>
          <cell r="D203">
            <v>2</v>
          </cell>
          <cell r="E203" t="str">
            <v>02002 Repositorio de mejores prácticas evaluativas en la ciudad.</v>
          </cell>
          <cell r="F203" t="str">
            <v>Evaluación Educativa 03-01-0009</v>
          </cell>
          <cell r="G203" t="str">
            <v>DISEÑO E IMPLEMENTACIÓN DE PLANES DE MEJORAMIENTO - A.1.2.11</v>
          </cell>
          <cell r="H203" t="str">
            <v>Repositorio</v>
          </cell>
          <cell r="I203">
            <v>1</v>
          </cell>
          <cell r="J203" t="str">
            <v>107202002</v>
          </cell>
          <cell r="K203">
            <v>200000000</v>
          </cell>
        </row>
        <row r="204">
          <cell r="A204">
            <v>1072</v>
          </cell>
          <cell r="B204" t="str">
            <v>1072 Evaluar para transformar y mejorar</v>
          </cell>
          <cell r="C204" t="str">
            <v xml:space="preserve">03 Articulación e integración de información sobre evaluaciones de aprendizaje, enseñanza y gestión en las IE </v>
          </cell>
          <cell r="D204">
            <v>1</v>
          </cell>
          <cell r="E204" t="str">
            <v>03001 Desarrollar, revisar y ajustar  estrategias  de evaluación en los diferentes componentes del sistema.</v>
          </cell>
          <cell r="F204" t="str">
            <v>Evaluación Educativa 03-01-0009</v>
          </cell>
          <cell r="G204" t="str">
            <v>DISEÑO E IMPLEMENTACIÓN DE PLANES DE MEJORAMIENTO - A.1.2.11</v>
          </cell>
          <cell r="H204" t="str">
            <v>Sistema</v>
          </cell>
          <cell r="I204">
            <v>1</v>
          </cell>
          <cell r="J204" t="str">
            <v>107203001</v>
          </cell>
          <cell r="K204">
            <v>1246000000</v>
          </cell>
        </row>
        <row r="205">
          <cell r="A205">
            <v>1072</v>
          </cell>
          <cell r="B205" t="str">
            <v>1072 Evaluar para transformar y mejorar</v>
          </cell>
          <cell r="C205" t="str">
            <v xml:space="preserve">03 Articulación e integración de información sobre evaluaciones de aprendizaje, enseñanza y gestión en las IE </v>
          </cell>
          <cell r="D205">
            <v>2</v>
          </cell>
          <cell r="E205" t="str">
            <v>03002 Aplicar pruebas internacionales, desarrollar y aplicar pruebas nacionales y las encuestas requeridas para el sector.</v>
          </cell>
          <cell r="F205" t="str">
            <v>Evaluación Educativa 03-01-0009</v>
          </cell>
          <cell r="G205" t="str">
            <v>DISEÑO E IMPLEMENTACIÓN DE PLANES DE MEJORAMIENTO - A.1.2.11</v>
          </cell>
          <cell r="H205" t="str">
            <v>Aplicaciones y encuestas</v>
          </cell>
          <cell r="I205">
            <v>4</v>
          </cell>
          <cell r="J205" t="str">
            <v>107203002</v>
          </cell>
          <cell r="K205">
            <v>1255000000</v>
          </cell>
        </row>
        <row r="206">
          <cell r="A206">
            <v>1072</v>
          </cell>
          <cell r="B206" t="str">
            <v>1072 Evaluar para transformar y mejorar</v>
          </cell>
          <cell r="C206" t="str">
            <v xml:space="preserve">04 Estímulos y reconocimientos a la Calidad de la educación </v>
          </cell>
          <cell r="D206">
            <v>1</v>
          </cell>
          <cell r="E206" t="str">
            <v>04001 Realizar el proceso requerido para la evaluación del incentivo por Gestión Institucional art. 23 Acuerdo 273.17</v>
          </cell>
          <cell r="F206" t="str">
            <v>Evaluación Educativa 03-01-0009</v>
          </cell>
          <cell r="G206" t="str">
            <v>DISEÑO E IMPLEMENTACIÓN DE PLANES DE MEJORAMIENTO - A.1.2.11</v>
          </cell>
          <cell r="H206" t="str">
            <v>Proceso</v>
          </cell>
          <cell r="I206">
            <v>1</v>
          </cell>
          <cell r="J206" t="str">
            <v>107204001</v>
          </cell>
          <cell r="K206">
            <v>150000000</v>
          </cell>
        </row>
        <row r="207">
          <cell r="A207">
            <v>1072</v>
          </cell>
          <cell r="B207" t="str">
            <v>1072 Evaluar para transformar y mejorar</v>
          </cell>
          <cell r="C207" t="str">
            <v xml:space="preserve">04 Estímulos y reconocimientos a la Calidad de la educación </v>
          </cell>
          <cell r="D207">
            <v>2</v>
          </cell>
          <cell r="E207" t="str">
            <v>04002 Entregar estímulos económicos a colegios premiados por su excelente gestión institucional en marco del Acuerdo 273/2007</v>
          </cell>
          <cell r="F207" t="str">
            <v>Incentivos Económicos  A Los Colegios Con Mejores Resultados Que Aporten Al Mejoramiento De La Calidad Educativa 05-02-0022</v>
          </cell>
          <cell r="G207" t="str">
            <v>DISEÑO E IMPLEMENTACIÓN DE PLANES DE MEJORAMIENTO - A.1.2.11</v>
          </cell>
          <cell r="H207" t="str">
            <v>Colegios</v>
          </cell>
          <cell r="I207">
            <v>5</v>
          </cell>
          <cell r="J207" t="str">
            <v>107204002</v>
          </cell>
          <cell r="K207">
            <v>95900000</v>
          </cell>
        </row>
        <row r="208">
          <cell r="A208">
            <v>1072</v>
          </cell>
          <cell r="B208" t="str">
            <v>1072 Evaluar para transformar y mejorar</v>
          </cell>
          <cell r="C208" t="str">
            <v xml:space="preserve">04 Estímulos y reconocimientos a la Calidad de la educación </v>
          </cell>
          <cell r="D208">
            <v>3</v>
          </cell>
          <cell r="E208" t="str">
            <v>04003 Entregar estímulos económicos a colegios oficiales por mejor rendimiento académico en las pruebas de Estado SABER 11°.</v>
          </cell>
          <cell r="F208" t="str">
            <v>Incentivos Económicos  A Los Colegios Con Mejores Resultados Que Aporten Al Mejoramiento De La Calidad Educativa 05-02-0022</v>
          </cell>
          <cell r="G208" t="str">
            <v>DISEÑO E IMPLEMENTACIÓN DE PLANES DE MEJORAMIENTO - A.1.2.11</v>
          </cell>
          <cell r="H208" t="str">
            <v>Colegios</v>
          </cell>
          <cell r="I208">
            <v>5</v>
          </cell>
          <cell r="J208" t="str">
            <v>107204003</v>
          </cell>
          <cell r="K208">
            <v>95900000</v>
          </cell>
        </row>
        <row r="209">
          <cell r="A209">
            <v>1072</v>
          </cell>
          <cell r="B209" t="str">
            <v>1072 Evaluar para transformar y mejorar</v>
          </cell>
          <cell r="C209" t="str">
            <v xml:space="preserve">04 Estímulos y reconocimientos a la Calidad de la educación </v>
          </cell>
          <cell r="D209">
            <v>4</v>
          </cell>
          <cell r="E209" t="str">
            <v>04004 Entregar estímulos económicos a colegios premiados por rendimiento académico en las pruebas SABER</v>
          </cell>
          <cell r="F209" t="str">
            <v>Incentivos Económicos  A Los Colegios Con Mejores Resultados Que Aporten Al Mejoramiento De La Calidad Educativa 05-02-0022</v>
          </cell>
          <cell r="G209" t="str">
            <v>DISEÑO E IMPLEMENTACIÓN DE PLANES DE MEJORAMIENTO - A.1.2.11</v>
          </cell>
          <cell r="H209" t="str">
            <v>Colegios</v>
          </cell>
          <cell r="I209">
            <v>5</v>
          </cell>
          <cell r="J209" t="str">
            <v>107204004</v>
          </cell>
          <cell r="K209">
            <v>95900000</v>
          </cell>
        </row>
        <row r="210">
          <cell r="A210">
            <v>1072</v>
          </cell>
          <cell r="B210" t="str">
            <v>1072 Evaluar para transformar y mejorar</v>
          </cell>
          <cell r="C210" t="str">
            <v xml:space="preserve">04 Estímulos y reconocimientos a la Calidad de la educación </v>
          </cell>
          <cell r="D210">
            <v>5</v>
          </cell>
          <cell r="E210" t="str">
            <v>04005 Entregar estímulos económicos a colegios oficiales que se destaquen por mejor nivel de inglés en las pruebas de Estado SABER 11°.</v>
          </cell>
          <cell r="F210" t="str">
            <v>Incentivos Económicos  A Los Colegios Con Mejores Resultados Que Aporten Al Mejoramiento De La Calidad Educativa 05-02-0022</v>
          </cell>
          <cell r="G210" t="str">
            <v>DISEÑO E IMPLEMENTACIÓN DE PLANES DE MEJORAMIENTO - A.1.2.11</v>
          </cell>
          <cell r="H210" t="str">
            <v>Colegios</v>
          </cell>
          <cell r="I210">
            <v>5</v>
          </cell>
          <cell r="J210" t="str">
            <v>107204005</v>
          </cell>
          <cell r="K210">
            <v>95900000</v>
          </cell>
        </row>
        <row r="211">
          <cell r="A211">
            <v>1072</v>
          </cell>
          <cell r="B211" t="str">
            <v>1072 Evaluar para transformar y mejorar</v>
          </cell>
          <cell r="C211" t="str">
            <v xml:space="preserve">04 Estímulos y reconocimientos a la Calidad de la educación </v>
          </cell>
          <cell r="D211">
            <v>6</v>
          </cell>
          <cell r="E211" t="str">
            <v>04006 Entregar estímulos económicos a colegios oficiales que cada año se destaquen como los de más bajo índice de deserción.</v>
          </cell>
          <cell r="F211" t="str">
            <v>Incentivos Económicos  A Los Colegios Con Mejores Resultados Que Aporten Al Mejoramiento De La Calidad Educativa 05-02-0022</v>
          </cell>
          <cell r="G211" t="str">
            <v>DISEÑO E IMPLEMENTACIÓN DE PLANES DE MEJORAMIENTO - A.1.2.11</v>
          </cell>
          <cell r="H211" t="str">
            <v>Colegios</v>
          </cell>
          <cell r="I211">
            <v>5</v>
          </cell>
          <cell r="J211" t="str">
            <v>107204006</v>
          </cell>
          <cell r="K211">
            <v>95900000</v>
          </cell>
        </row>
        <row r="212">
          <cell r="A212">
            <v>1072</v>
          </cell>
          <cell r="B212" t="str">
            <v>1072 Evaluar para transformar y mejorar</v>
          </cell>
          <cell r="C212" t="str">
            <v xml:space="preserve">04 Estímulos y reconocimientos a la Calidad de la educación </v>
          </cell>
          <cell r="D212">
            <v>7</v>
          </cell>
          <cell r="E212" t="str">
            <v>04007 Reconocimiento a colegios en el marco de la Acreditación según Rs 1881/2015</v>
          </cell>
          <cell r="F212" t="str">
            <v>Incentivos Económicos  A Los Colegios Con Mejores Resultados Que Aporten Al Mejoramiento De La Calidad Educativa 05-02-0022</v>
          </cell>
          <cell r="G212" t="str">
            <v>DISEÑO E IMPLEMENTACIÓN DE PLANES DE MEJORAMIENTO - A.1.2.11</v>
          </cell>
          <cell r="H212" t="str">
            <v>Colegios</v>
          </cell>
          <cell r="I212">
            <v>5</v>
          </cell>
          <cell r="J212" t="str">
            <v>107204007</v>
          </cell>
          <cell r="K212">
            <v>95900000</v>
          </cell>
        </row>
        <row r="213">
          <cell r="A213">
            <v>1073</v>
          </cell>
          <cell r="B213" t="str">
            <v>1073 Desarrollo integral de la educación media en las instituciones educativas del Distrito</v>
          </cell>
          <cell r="C213" t="str">
            <v>01 Competencias básicas, técnicas, tecnológicas, socioemocionales y exploración</v>
          </cell>
          <cell r="D213">
            <v>1</v>
          </cell>
          <cell r="E213" t="str">
            <v>01001 Prestar apoyo profesional y/o tecnico para acompañar a las IED en las actividades de planeción y seguimiento para desarrollo y fortalecimiento de las competencias básicas, sociales y emocionales de los estudiantes de educación media de Bogotá</v>
          </cell>
          <cell r="F213" t="str">
            <v>Personal Contratado Para Apoyar Las Actividades Propias De Los Proyectos De Inversión De La Entidad 03-04-0001</v>
          </cell>
          <cell r="G213" t="str">
            <v>MODERNIZACIÓN DE LA SECRETARIA DE EDUCACIÓN - A.1.4.1</v>
          </cell>
          <cell r="H213" t="str">
            <v>Personas</v>
          </cell>
          <cell r="I213">
            <v>32</v>
          </cell>
          <cell r="J213" t="str">
            <v>107301001</v>
          </cell>
          <cell r="K213">
            <v>1931591000</v>
          </cell>
        </row>
        <row r="214">
          <cell r="A214">
            <v>1073</v>
          </cell>
          <cell r="B214" t="str">
            <v>1073 Desarrollo integral de la educación media en las instituciones educativas del Distrito</v>
          </cell>
          <cell r="C214" t="str">
            <v>01 Competencias básicas, técnicas, tecnológicas, socioemocionales y exploración</v>
          </cell>
          <cell r="D214">
            <v>4</v>
          </cell>
          <cell r="E214" t="str">
            <v>01004 Realizar acompañamiento, seguimiento e implementación para desarrollo y fortalecimiento de las competencias básicas, sociales y emocionales de los estudiantes de educación media de Bogotá</v>
          </cell>
          <cell r="F214" t="str">
            <v>Acompañar A Colegios En La Formulación Y Ejecución De Planes Institucionales 03-01-0204</v>
          </cell>
          <cell r="G214" t="str">
            <v>APLICACIÓN DE PROYECTOS EDUCATIVOS TRANSVERSALES - A.1.7.2</v>
          </cell>
          <cell r="H214" t="str">
            <v>Persona Jurídica</v>
          </cell>
          <cell r="I214">
            <v>15</v>
          </cell>
          <cell r="J214" t="str">
            <v>107301004</v>
          </cell>
          <cell r="K214">
            <v>15270921000</v>
          </cell>
        </row>
        <row r="215">
          <cell r="A215">
            <v>1073</v>
          </cell>
          <cell r="B215" t="str">
            <v>1073 Desarrollo integral de la educación media en las instituciones educativas del Distrito</v>
          </cell>
          <cell r="C215" t="str">
            <v>02 Orientación sociocupacional</v>
          </cell>
          <cell r="D215">
            <v>1</v>
          </cell>
          <cell r="E215" t="str">
            <v>02001 Prestar apoyo profesional y/o tecnico para acompañar a las IED en las actividades de planeación y seguimiento para el desarrollo y fortalecimiento de la orientación sociocupacional de los estudiantes de educación media de Bogotá</v>
          </cell>
          <cell r="F215" t="str">
            <v>Personal Contratado Para Apoyar Las Actividades Propias De Los Proyectos De Inversión De La Entidad 03-04-0001</v>
          </cell>
          <cell r="G215" t="str">
            <v>MODERNIZACIÓN DE LA SECRETARIA DE EDUCACIÓN - A.1.4.1</v>
          </cell>
          <cell r="H215" t="str">
            <v>Personas</v>
          </cell>
          <cell r="I215">
            <v>3</v>
          </cell>
          <cell r="J215" t="str">
            <v>107302001</v>
          </cell>
          <cell r="K215">
            <v>209300000</v>
          </cell>
        </row>
        <row r="216">
          <cell r="A216">
            <v>1073</v>
          </cell>
          <cell r="B216" t="str">
            <v>1073 Desarrollo integral de la educación media en las instituciones educativas del Distrito</v>
          </cell>
          <cell r="C216" t="str">
            <v>02 Orientación sociocupacional</v>
          </cell>
          <cell r="D216">
            <v>2</v>
          </cell>
          <cell r="E216" t="str">
            <v>02002 Realizar acompañamiento, seguimiento e implementación de los procesos de orientación sociocupacional  de los estudiantes de educación media de Bogotá</v>
          </cell>
          <cell r="F216" t="str">
            <v>Acompañar A Colegios En La Formulación Y Ejecución De Planes Institucionales 03-01-0204</v>
          </cell>
          <cell r="G216" t="str">
            <v>APLICACIÓN DE PROYECTOS EDUCATIVOS TRANSVERSALES - A.1.7.2</v>
          </cell>
          <cell r="H216" t="str">
            <v>Persona Jurídica</v>
          </cell>
          <cell r="I216">
            <v>1</v>
          </cell>
          <cell r="J216" t="str">
            <v>107302002</v>
          </cell>
          <cell r="K216">
            <v>1750188000</v>
          </cell>
        </row>
        <row r="217">
          <cell r="A217">
            <v>1074</v>
          </cell>
          <cell r="B217" t="str">
            <v>1074 Educación superior para una ciudad de conocimiento</v>
          </cell>
          <cell r="C217" t="str">
            <v>01 ACCESO A EDUCACIÓN SUPERIOR</v>
          </cell>
          <cell r="D217">
            <v>1</v>
          </cell>
          <cell r="E217" t="str">
            <v>01001 Fondo de Reparación para el Acceso, Permanencia y Graduación en Educación Superior para la Población Víctima del Conflicto Armado en Colombia.</v>
          </cell>
          <cell r="F217" t="str">
            <v>Atención a Víctimas 03-02-0032</v>
          </cell>
          <cell r="G217" t="str">
            <v>APLICACIÓN DE PROYECTOS EDUCATIVOS TRANSVERSALES - A.1.7.2</v>
          </cell>
          <cell r="H217" t="str">
            <v>Cupos</v>
          </cell>
          <cell r="I217">
            <v>29</v>
          </cell>
          <cell r="J217" t="str">
            <v>107401001</v>
          </cell>
          <cell r="K217">
            <v>2000000000</v>
          </cell>
        </row>
        <row r="218">
          <cell r="A218">
            <v>1074</v>
          </cell>
          <cell r="B218" t="str">
            <v>1074 Educación superior para una ciudad de conocimiento</v>
          </cell>
          <cell r="C218" t="str">
            <v>01 ACCESO A EDUCACIÓN SUPERIOR</v>
          </cell>
          <cell r="D218">
            <v>2</v>
          </cell>
          <cell r="E218" t="str">
            <v>01002 Generar alternativas de financiación ofertadas en el portafolio de la Secretaria de Educación, para el acceso y la permanencia en la educación superior de los jóvenes residentes en Bogotá</v>
          </cell>
          <cell r="F218" t="str">
            <v>Financiación A Los Estudiantes Para El Acceso A La Educación Superior 06-01-0004</v>
          </cell>
          <cell r="G218" t="str">
            <v>COMPETENCIAS LABORALES GENERALES Y FORMACIÓN PARA EL TRABAJO Y EL DESARROLLO HUMANO - A.1.7.1</v>
          </cell>
          <cell r="H218" t="str">
            <v>Cupos</v>
          </cell>
          <cell r="I218">
            <v>783</v>
          </cell>
          <cell r="J218" t="str">
            <v>107401002</v>
          </cell>
          <cell r="K218">
            <v>31819000000</v>
          </cell>
        </row>
        <row r="219">
          <cell r="A219">
            <v>1074</v>
          </cell>
          <cell r="B219" t="str">
            <v>1074 Educación superior para una ciudad de conocimiento</v>
          </cell>
          <cell r="C219" t="str">
            <v>02 FORTALECIMIENTO DE LA CALIDAD</v>
          </cell>
          <cell r="D219">
            <v>3</v>
          </cell>
          <cell r="E219" t="str">
            <v>02003 Fortalecimiento de condiciones de calidad para fomentar procesos de acreditacion de programas.</v>
          </cell>
          <cell r="F219" t="str">
            <v>Asistencia técnica y fomento al mejoramiento de la calidad en el marco del Subsistema Distrital de Educación Superior 05-02-0179</v>
          </cell>
          <cell r="G219" t="str">
            <v>APLICACIÓN DE PROYECTOS EDUCATIVOS TRANSVERSALES - A.1.7.2</v>
          </cell>
          <cell r="H219" t="str">
            <v>Proyectos</v>
          </cell>
          <cell r="I219">
            <v>1</v>
          </cell>
          <cell r="J219" t="str">
            <v>107402003</v>
          </cell>
          <cell r="K219">
            <v>250000000</v>
          </cell>
        </row>
        <row r="220">
          <cell r="A220">
            <v>1074</v>
          </cell>
          <cell r="B220" t="str">
            <v>1074 Educación superior para una ciudad de conocimiento</v>
          </cell>
          <cell r="C220" t="str">
            <v>02 FORTALECIMIENTO DE LA CALIDAD</v>
          </cell>
          <cell r="D220">
            <v>4</v>
          </cell>
          <cell r="E220" t="str">
            <v>02004 Aunar esfuerzos con los actores del subsistema Distrital de Educacion Superior y el Gobierno Nacional, para orientar o desarrollar proyectos de Ciencia, Tecnología e Innovación, integrando apuestas productivas y de conocimiento de la región.</v>
          </cell>
          <cell r="F220" t="str">
            <v>Asistencia técnica y fomento al mejoramiento de la calidad en el marco del Subsistema Distrital de Educación Superior 05-02-0179</v>
          </cell>
          <cell r="G220" t="str">
            <v>APLICACIÓN DE PROYECTOS EDUCATIVOS TRANSVERSALES - A.1.7.2</v>
          </cell>
          <cell r="H220" t="str">
            <v>Proyectos</v>
          </cell>
          <cell r="I220">
            <v>2</v>
          </cell>
          <cell r="J220" t="str">
            <v>107402004</v>
          </cell>
          <cell r="K220">
            <v>500000000</v>
          </cell>
        </row>
        <row r="221">
          <cell r="A221">
            <v>1074</v>
          </cell>
          <cell r="B221" t="str">
            <v>1074 Educación superior para una ciudad de conocimiento</v>
          </cell>
          <cell r="C221" t="str">
            <v>02 FORTALECIMIENTO DE LA CALIDAD</v>
          </cell>
          <cell r="D221">
            <v>5</v>
          </cell>
          <cell r="E221" t="str">
            <v>02005 Implementacion gradual de una estrategia de Fomento a la calidad y mejores prácticas en los programas e instituciones de Formación para el Trabajo y el Desarrollo Humano</v>
          </cell>
          <cell r="F221" t="str">
            <v>Fortalecimiento de la formación para el trabajo y el desarrollo humano 03-02-0034</v>
          </cell>
          <cell r="G221" t="str">
            <v>COMPETENCIAS LABORALES GENERALES Y FORMACIÓN PARA EL TRABAJO Y EL DESARROLLO HUMANO - A.1.7.1</v>
          </cell>
          <cell r="H221" t="str">
            <v>Piloto</v>
          </cell>
          <cell r="I221">
            <v>1</v>
          </cell>
          <cell r="J221" t="str">
            <v>107402005</v>
          </cell>
          <cell r="K221">
            <v>550000000</v>
          </cell>
        </row>
        <row r="222">
          <cell r="A222">
            <v>1074</v>
          </cell>
          <cell r="B222" t="str">
            <v>1074 Educación superior para una ciudad de conocimiento</v>
          </cell>
          <cell r="C222" t="str">
            <v>02 FORTALECIMIENTO DE LA CALIDAD</v>
          </cell>
          <cell r="D222">
            <v>6</v>
          </cell>
          <cell r="E222" t="str">
            <v>02006 Prestar apoyo profesional y/o técnico en la ejecución, verificación y acompañamiento de proyectos de calidad en educacion superior</v>
          </cell>
          <cell r="F222" t="str">
            <v>Personal Contratado Para Apoyar Las Actividades Propias De Los Proyectos De Inversión De La Entidad 03-04-0001</v>
          </cell>
          <cell r="G222" t="str">
            <v>MODERNIZACIÓN DE LA SECRETARIA DE EDUCACIÓN - A.1.4.1</v>
          </cell>
          <cell r="H222" t="str">
            <v>Personas</v>
          </cell>
          <cell r="I222">
            <v>20</v>
          </cell>
          <cell r="J222" t="str">
            <v>107402006</v>
          </cell>
          <cell r="K222">
            <v>1260000000</v>
          </cell>
        </row>
      </sheetData>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1-01-IF-002"/>
      <sheetName val="Hoja3"/>
      <sheetName val="Hoja5"/>
      <sheetName val="Hoja1"/>
    </sheetNames>
    <sheetDataSet>
      <sheetData sheetId="0" refreshError="1"/>
      <sheetData sheetId="1">
        <row r="2">
          <cell r="A2" t="str">
            <v>CCE-01</v>
          </cell>
          <cell r="B2" t="str">
            <v>Solicitud de información a los Proveedores</v>
          </cell>
        </row>
        <row r="3">
          <cell r="A3" t="str">
            <v>CCE-02</v>
          </cell>
          <cell r="B3" t="str">
            <v>Licitación pública</v>
          </cell>
        </row>
        <row r="4">
          <cell r="A4" t="str">
            <v>CCE-17</v>
          </cell>
          <cell r="B4" t="str">
            <v>Licitación pública (Obra pública)</v>
          </cell>
        </row>
        <row r="5">
          <cell r="A5" t="str">
            <v>CCE-03</v>
          </cell>
          <cell r="B5" t="str">
            <v>Concurso de méritos con precalificación</v>
          </cell>
        </row>
        <row r="6">
          <cell r="A6" t="str">
            <v>CCE-04</v>
          </cell>
          <cell r="B6" t="str">
            <v>Concurso de méritos abierto</v>
          </cell>
        </row>
        <row r="7">
          <cell r="A7" t="str">
            <v>CCE-05</v>
          </cell>
          <cell r="B7" t="str">
            <v>Contratación directa (con ofertas)</v>
          </cell>
        </row>
        <row r="8">
          <cell r="A8" t="str">
            <v>CCE-06</v>
          </cell>
          <cell r="B8" t="str">
            <v>Selección abreviada menor cuantía</v>
          </cell>
        </row>
        <row r="9">
          <cell r="A9" t="str">
            <v>CCE-18-Seleccion_Abreviada_Menor_Cuantia_Sin_Manifestacion_Interes</v>
          </cell>
          <cell r="B9" t="str">
            <v>Selección Abreviada de Menor Cuantia sin Manifestacion de Interés</v>
          </cell>
        </row>
        <row r="10">
          <cell r="A10" t="str">
            <v>CCE-07</v>
          </cell>
          <cell r="B10" t="str">
            <v>Selección abreviada subasta inversa</v>
          </cell>
        </row>
        <row r="11">
          <cell r="A11" t="str">
            <v>CCE-10</v>
          </cell>
          <cell r="B11" t="str">
            <v>Mínima cuantía</v>
          </cell>
        </row>
        <row r="12">
          <cell r="A12" t="str">
            <v>CCE-11||01</v>
          </cell>
          <cell r="B12" t="str">
            <v>Contratación régimen especial - Selección de comisionista</v>
          </cell>
        </row>
        <row r="13">
          <cell r="A13" t="str">
            <v>CCE-11||02</v>
          </cell>
          <cell r="B13" t="str">
            <v>Contratación régimen especial - Enajenación de bienes para intermediarios idóneos</v>
          </cell>
        </row>
        <row r="14">
          <cell r="A14" t="str">
            <v>CCE-11||03</v>
          </cell>
          <cell r="B14" t="str">
            <v>Contratación régimen especial - Régimen especial</v>
          </cell>
        </row>
        <row r="15">
          <cell r="A15" t="str">
            <v>CCE-11||04</v>
          </cell>
          <cell r="B15" t="str">
            <v>Contratación régimen especial - Banco multilateral y organismos multilaterales</v>
          </cell>
        </row>
        <row r="16">
          <cell r="A16" t="str">
            <v>CCE-15||01</v>
          </cell>
          <cell r="B16" t="str">
            <v>Contratación régimen especial (con ofertas) - Selección de comisionista</v>
          </cell>
        </row>
        <row r="17">
          <cell r="A17" t="str">
            <v>CCE-15||02</v>
          </cell>
          <cell r="B17" t="str">
            <v>Contratación régimen especial (con ofertas) - Enajenación de bienes para intermediarios idóneos</v>
          </cell>
        </row>
        <row r="18">
          <cell r="A18" t="str">
            <v>CCE-15||03</v>
          </cell>
          <cell r="B18" t="str">
            <v>Contratación régimen especial (con ofertas) - Régimen especial</v>
          </cell>
        </row>
        <row r="19">
          <cell r="A19" t="str">
            <v>CCE-15||04</v>
          </cell>
          <cell r="B19" t="str">
            <v>Contratación régimen especial (con ofertas) - Banco multilateral y organismos multilaterales</v>
          </cell>
        </row>
        <row r="20">
          <cell r="A20" t="str">
            <v>CCE-16</v>
          </cell>
          <cell r="B20" t="str">
            <v>Contratación directa</v>
          </cell>
        </row>
        <row r="21">
          <cell r="A21" t="str">
            <v>CCE-99</v>
          </cell>
          <cell r="B21" t="str">
            <v>Selección abreviada - acuerdo marco</v>
          </cell>
        </row>
      </sheetData>
      <sheetData sheetId="2" refreshError="1"/>
      <sheetData sheetId="3">
        <row r="3">
          <cell r="A3">
            <v>898</v>
          </cell>
          <cell r="B3" t="str">
            <v>898 Administración del talento humano</v>
          </cell>
          <cell r="C3" t="str">
            <v xml:space="preserve">01 NÓMINA </v>
          </cell>
          <cell r="D3">
            <v>1</v>
          </cell>
          <cell r="E3" t="str">
            <v>01001 Pago de Aportes para Cesantías del personal directivo docente SSF</v>
          </cell>
          <cell r="F3" t="str">
            <v>Aportes Para Cesantías Del Personal Directivo Docente Sin Situación De Fondos 03-03-0021</v>
          </cell>
          <cell r="G3" t="str">
            <v>APORTES PARA CESANTÍAS - A.1.1.2.3.2</v>
          </cell>
          <cell r="H3" t="str">
            <v>Docentes</v>
          </cell>
          <cell r="I3">
            <v>35060</v>
          </cell>
          <cell r="J3" t="str">
            <v>89801001</v>
          </cell>
          <cell r="K3">
            <v>8557498000</v>
          </cell>
        </row>
        <row r="4">
          <cell r="A4">
            <v>898</v>
          </cell>
          <cell r="B4" t="str">
            <v>898 Administración del talento humano</v>
          </cell>
          <cell r="C4" t="str">
            <v xml:space="preserve">01 NÓMINA </v>
          </cell>
          <cell r="D4">
            <v>2</v>
          </cell>
          <cell r="E4" t="str">
            <v>01002 Pago de Aportes para salud del personal directivo docente SSF</v>
          </cell>
          <cell r="F4" t="str">
            <v>Aportes Para Salud Del Personal Directivo Docente Sin Situación De Fondos 03-03-0018</v>
          </cell>
          <cell r="G4" t="str">
            <v>APORTES PARA SALUD - A.1.1.2.4.1.1</v>
          </cell>
          <cell r="H4" t="str">
            <v>Docentes</v>
          </cell>
          <cell r="I4">
            <v>35060</v>
          </cell>
          <cell r="J4" t="str">
            <v>89801002</v>
          </cell>
          <cell r="K4">
            <v>7428893000</v>
          </cell>
        </row>
        <row r="5">
          <cell r="A5">
            <v>898</v>
          </cell>
          <cell r="B5" t="str">
            <v>898 Administración del talento humano</v>
          </cell>
          <cell r="C5" t="str">
            <v xml:space="preserve">01 NÓMINA </v>
          </cell>
          <cell r="D5">
            <v>3</v>
          </cell>
          <cell r="E5" t="str">
            <v>01003 Pagar sueldos de Pensionados Nacionalizados</v>
          </cell>
          <cell r="F5" t="str">
            <v>Pago Fondo De Pensionados De Bogotá 03-03-0069</v>
          </cell>
          <cell r="G5" t="str">
            <v>CANCELACIONES DE PRESTASIONES SOCIALES DEL MAGISTERIO (CPSM) - A.1.1.8</v>
          </cell>
          <cell r="J5" t="str">
            <v>89801003</v>
          </cell>
          <cell r="K5">
            <v>53809486000</v>
          </cell>
        </row>
        <row r="6">
          <cell r="A6">
            <v>898</v>
          </cell>
          <cell r="B6" t="str">
            <v>898 Administración del talento humano</v>
          </cell>
          <cell r="C6" t="str">
            <v xml:space="preserve">01 NÓMINA </v>
          </cell>
          <cell r="D6">
            <v>4</v>
          </cell>
          <cell r="E6" t="str">
            <v>01004 Pago de Aportes para ARP del Personal Administrativo de Instituciones Educativas</v>
          </cell>
          <cell r="F6" t="str">
            <v>Aportes Para Arp Del Personal Administrativo De Instituciones Educativas 03-03-0033</v>
          </cell>
          <cell r="G6" t="str">
            <v>APORTES ARP - A.1.1.2.5.1.3</v>
          </cell>
          <cell r="H6" t="str">
            <v>Funcionarios administrativos</v>
          </cell>
          <cell r="I6">
            <v>2159</v>
          </cell>
          <cell r="J6" t="str">
            <v>89801004</v>
          </cell>
          <cell r="K6">
            <v>341709000</v>
          </cell>
        </row>
        <row r="7">
          <cell r="A7">
            <v>898</v>
          </cell>
          <cell r="B7" t="str">
            <v>898 Administración del talento humano</v>
          </cell>
          <cell r="C7" t="str">
            <v xml:space="preserve">01 NÓMINA </v>
          </cell>
          <cell r="D7">
            <v>5</v>
          </cell>
          <cell r="E7" t="str">
            <v>01005 Pago de Aportes para Cesantías del Personal Administrativo de Instituciones Educativas</v>
          </cell>
          <cell r="F7" t="str">
            <v>Aportes Para Cesantías Del Personal Administrativo De Instituciones Educativas 03-03-0034</v>
          </cell>
          <cell r="G7" t="str">
            <v>APORTES PARA CESANTÍAS - A.1.1.2.5.1.4</v>
          </cell>
          <cell r="H7" t="str">
            <v>Funcionarios administrativos</v>
          </cell>
          <cell r="I7">
            <v>2159</v>
          </cell>
          <cell r="J7" t="str">
            <v>89801005</v>
          </cell>
          <cell r="K7">
            <v>7380650000</v>
          </cell>
        </row>
        <row r="8">
          <cell r="A8">
            <v>898</v>
          </cell>
          <cell r="B8" t="str">
            <v>898 Administración del talento humano</v>
          </cell>
          <cell r="C8" t="str">
            <v xml:space="preserve">01 NÓMINA </v>
          </cell>
          <cell r="D8">
            <v>6</v>
          </cell>
          <cell r="E8" t="str">
            <v>01006 Pago de Aportes para Cesantías del personal docente Con Situación de Fondos</v>
          </cell>
          <cell r="F8" t="str">
            <v>Aportes Para Cesantías Del Personal Docente Con Situación De Fondos 03-03-0012</v>
          </cell>
          <cell r="G8" t="str">
            <v>APORTES PARA CESANTÍAS - A.1.1.2.2.1.4</v>
          </cell>
          <cell r="H8" t="str">
            <v>Docentes</v>
          </cell>
          <cell r="I8">
            <v>35060</v>
          </cell>
          <cell r="J8" t="str">
            <v>89801006</v>
          </cell>
          <cell r="K8">
            <v>14295998000</v>
          </cell>
        </row>
        <row r="9">
          <cell r="A9">
            <v>898</v>
          </cell>
          <cell r="B9" t="str">
            <v>898 Administración del talento humano</v>
          </cell>
          <cell r="C9" t="str">
            <v xml:space="preserve">01 NÓMINA </v>
          </cell>
          <cell r="D9">
            <v>7</v>
          </cell>
          <cell r="E9" t="str">
            <v>01007 Pago de Aportes para Cesantías del personal docente SSF</v>
          </cell>
          <cell r="F9" t="str">
            <v>Aportes Para Cesantías Del Personal Docente Sin Situación De Fondos 03-03-0008</v>
          </cell>
          <cell r="G9" t="str">
            <v>APORTES PARA CESANTÍAS - A.1.1.2.1.2</v>
          </cell>
          <cell r="H9" t="str">
            <v>Docentes</v>
          </cell>
          <cell r="I9">
            <v>35060</v>
          </cell>
          <cell r="J9" t="str">
            <v>89801007</v>
          </cell>
          <cell r="K9">
            <v>100979198000</v>
          </cell>
        </row>
        <row r="10">
          <cell r="A10">
            <v>898</v>
          </cell>
          <cell r="B10" t="str">
            <v>898 Administración del talento humano</v>
          </cell>
          <cell r="C10" t="str">
            <v xml:space="preserve">01 NÓMINA </v>
          </cell>
          <cell r="D10">
            <v>8</v>
          </cell>
          <cell r="E10" t="str">
            <v>01008 Pago de Aportes para el ESAP del Personal Administrativo de Instituciones Educativas</v>
          </cell>
          <cell r="F10" t="str">
            <v>Aportes Para La Esap Del Personal Administrativo De Instituciones Educativas 03-03-0037</v>
          </cell>
          <cell r="G10" t="str">
            <v>ESAP - A.1.1.2.5.2.3</v>
          </cell>
          <cell r="H10" t="str">
            <v>Funcionarios administrativos</v>
          </cell>
          <cell r="I10">
            <v>2159</v>
          </cell>
          <cell r="J10" t="str">
            <v>89801008</v>
          </cell>
          <cell r="K10">
            <v>374620000</v>
          </cell>
        </row>
        <row r="11">
          <cell r="A11">
            <v>898</v>
          </cell>
          <cell r="B11" t="str">
            <v>898 Administración del talento humano</v>
          </cell>
          <cell r="C11" t="str">
            <v xml:space="preserve">01 NÓMINA </v>
          </cell>
          <cell r="D11">
            <v>9</v>
          </cell>
          <cell r="E11" t="str">
            <v>01009 Pago de Aportes para el ICBF del Personal Administrativo de Instituciones Educativas</v>
          </cell>
          <cell r="F11" t="str">
            <v>Aportes Para El Icbf Del Personal Administrativo De Instituciones Educativas 03-03-0036</v>
          </cell>
          <cell r="G11" t="str">
            <v>ICBF - A.1.1.2.5.2.2</v>
          </cell>
          <cell r="H11" t="str">
            <v>Funcionarios administrativos</v>
          </cell>
          <cell r="I11">
            <v>2159</v>
          </cell>
          <cell r="J11" t="str">
            <v>89801009</v>
          </cell>
          <cell r="K11">
            <v>2247726000</v>
          </cell>
        </row>
        <row r="12">
          <cell r="A12">
            <v>898</v>
          </cell>
          <cell r="B12" t="str">
            <v>898 Administración del talento humano</v>
          </cell>
          <cell r="C12" t="str">
            <v xml:space="preserve">01 NÓMINA </v>
          </cell>
          <cell r="D12">
            <v>10</v>
          </cell>
          <cell r="E12" t="str">
            <v xml:space="preserve">01010 Pago de Aportes para el ICBF del Personal directivo docente </v>
          </cell>
          <cell r="F12" t="str">
            <v>Aportes Para El Icbf Del Personal Directivo Docente 03-03-0027</v>
          </cell>
          <cell r="G12" t="str">
            <v>ICBF - A.1.1.2.4.2.2</v>
          </cell>
          <cell r="H12" t="str">
            <v>Docentes</v>
          </cell>
          <cell r="I12">
            <v>35060</v>
          </cell>
          <cell r="J12" t="str">
            <v>89801010</v>
          </cell>
          <cell r="K12">
            <v>3230400000</v>
          </cell>
        </row>
        <row r="13">
          <cell r="A13">
            <v>898</v>
          </cell>
          <cell r="B13" t="str">
            <v>898 Administración del talento humano</v>
          </cell>
          <cell r="C13" t="str">
            <v xml:space="preserve">01 NÓMINA </v>
          </cell>
          <cell r="D13">
            <v>11</v>
          </cell>
          <cell r="E13" t="str">
            <v>01011 Pago de Aportes para el ICBF personal docente</v>
          </cell>
          <cell r="F13" t="str">
            <v>Aportes Para El Icbf Personal Docente 03-03-0014</v>
          </cell>
          <cell r="G13" t="str">
            <v>ICBF - A.1.1.2.2.2.2</v>
          </cell>
          <cell r="H13" t="str">
            <v>Docentes</v>
          </cell>
          <cell r="I13">
            <v>35060</v>
          </cell>
          <cell r="J13" t="str">
            <v>89801011</v>
          </cell>
          <cell r="K13">
            <v>42072137000</v>
          </cell>
        </row>
        <row r="14">
          <cell r="A14">
            <v>898</v>
          </cell>
          <cell r="B14" t="str">
            <v>898 Administración del talento humano</v>
          </cell>
          <cell r="C14" t="str">
            <v xml:space="preserve">01 NÓMINA </v>
          </cell>
          <cell r="D14">
            <v>12</v>
          </cell>
          <cell r="E14" t="str">
            <v>01012 Pago de Aportes para el SENA del Personal Administrativo de Instituciones Educativas</v>
          </cell>
          <cell r="F14" t="str">
            <v>Aportes Para El Sena Del Personal Administrativo De Instituciones Educativas 03-03-0035</v>
          </cell>
          <cell r="G14" t="str">
            <v>SENA - A.1.1.2.5.2.1</v>
          </cell>
          <cell r="H14" t="str">
            <v>Funcionarios administrativos</v>
          </cell>
          <cell r="I14">
            <v>2159</v>
          </cell>
          <cell r="J14" t="str">
            <v>89801012</v>
          </cell>
          <cell r="K14">
            <v>374620000</v>
          </cell>
        </row>
        <row r="15">
          <cell r="A15">
            <v>898</v>
          </cell>
          <cell r="B15" t="str">
            <v>898 Administración del talento humano</v>
          </cell>
          <cell r="C15" t="str">
            <v xml:space="preserve">01 NÓMINA </v>
          </cell>
          <cell r="D15">
            <v>13</v>
          </cell>
          <cell r="E15" t="str">
            <v xml:space="preserve">01013 Pago de Aportes para el SENA del Personal directivo docente </v>
          </cell>
          <cell r="F15" t="str">
            <v>Aportes Para El Sena Del Personal Directivo Docente 03-03-0026</v>
          </cell>
          <cell r="G15" t="str">
            <v>SENA - A.1.1.2.4.2.1</v>
          </cell>
          <cell r="H15" t="str">
            <v>Docentes</v>
          </cell>
          <cell r="I15">
            <v>35060</v>
          </cell>
          <cell r="J15" t="str">
            <v>89801013</v>
          </cell>
          <cell r="K15">
            <v>538400000</v>
          </cell>
        </row>
        <row r="16">
          <cell r="A16">
            <v>898</v>
          </cell>
          <cell r="B16" t="str">
            <v>898 Administración del talento humano</v>
          </cell>
          <cell r="C16" t="str">
            <v xml:space="preserve">01 NÓMINA </v>
          </cell>
          <cell r="D16">
            <v>14</v>
          </cell>
          <cell r="E16" t="str">
            <v>01014 Pago de Aportes para el SENA personal docente</v>
          </cell>
          <cell r="F16" t="str">
            <v>Aportes Para El Sena Personal Docente 03-03-0013</v>
          </cell>
          <cell r="G16" t="str">
            <v>SENA - A.1.1.2.2.2.1</v>
          </cell>
          <cell r="H16" t="str">
            <v>Docentes</v>
          </cell>
          <cell r="I16">
            <v>35060</v>
          </cell>
          <cell r="J16" t="str">
            <v>89801014</v>
          </cell>
          <cell r="K16">
            <v>7012022000</v>
          </cell>
        </row>
        <row r="17">
          <cell r="A17">
            <v>898</v>
          </cell>
          <cell r="B17" t="str">
            <v>898 Administración del talento humano</v>
          </cell>
          <cell r="C17" t="str">
            <v xml:space="preserve">01 NÓMINA </v>
          </cell>
          <cell r="D17">
            <v>15</v>
          </cell>
          <cell r="E17" t="str">
            <v>01015 Pago de Aportes para Institutos Técnicos del Personal Administrativo de Instituciones Educativas</v>
          </cell>
          <cell r="F17" t="str">
            <v>Aportes Para Los Institutos Técnicos Del Personal Administrativo De Instituciones Educativas 03-03-0039</v>
          </cell>
          <cell r="G17" t="str">
            <v>INSTITUTOS TÉCNICOS - A.1.1.2.5.2.5</v>
          </cell>
          <cell r="H17" t="str">
            <v>Funcionarios administrativos</v>
          </cell>
          <cell r="I17">
            <v>2159</v>
          </cell>
          <cell r="J17" t="str">
            <v>89801015</v>
          </cell>
          <cell r="K17">
            <v>749241000</v>
          </cell>
        </row>
        <row r="18">
          <cell r="A18">
            <v>898</v>
          </cell>
          <cell r="B18" t="str">
            <v>898 Administración del talento humano</v>
          </cell>
          <cell r="C18" t="str">
            <v xml:space="preserve">01 NÓMINA </v>
          </cell>
          <cell r="D18">
            <v>16</v>
          </cell>
          <cell r="E18" t="str">
            <v xml:space="preserve">01016 Pago de Aportes para Institutos Técnicos personal docente </v>
          </cell>
          <cell r="F18" t="str">
            <v>Aportes Para Institutos Técnicos Personal Docente 03-03-0017</v>
          </cell>
          <cell r="G18" t="str">
            <v>INSTITUTOS TÉCNICOS - A.1.1.2.2.2.5</v>
          </cell>
          <cell r="H18" t="str">
            <v>Docentes</v>
          </cell>
          <cell r="I18">
            <v>35060</v>
          </cell>
          <cell r="J18" t="str">
            <v>89801016</v>
          </cell>
          <cell r="K18">
            <v>14024045000</v>
          </cell>
        </row>
        <row r="19">
          <cell r="A19">
            <v>898</v>
          </cell>
          <cell r="B19" t="str">
            <v>898 Administración del talento humano</v>
          </cell>
          <cell r="C19" t="str">
            <v xml:space="preserve">01 NÓMINA </v>
          </cell>
          <cell r="D19">
            <v>17</v>
          </cell>
          <cell r="E19" t="str">
            <v>01017 Pago de horas extras del personal docente y directivo docente</v>
          </cell>
          <cell r="F19" t="str">
            <v>Pago de horas extras del personal docente y directivo docente 03-03-0099</v>
          </cell>
          <cell r="G19" t="str">
            <v>PERSONAL DOCENTE – CON SITUACION DE FONDOS ( CSF ) A.1.1.1.1.1</v>
          </cell>
          <cell r="H19" t="str">
            <v>Docentes</v>
          </cell>
          <cell r="I19">
            <v>35060</v>
          </cell>
          <cell r="J19" t="str">
            <v>89801017</v>
          </cell>
          <cell r="K19">
            <v>16911540000</v>
          </cell>
        </row>
        <row r="20">
          <cell r="A20">
            <v>898</v>
          </cell>
          <cell r="B20" t="str">
            <v>898 Administración del talento humano</v>
          </cell>
          <cell r="C20" t="str">
            <v xml:space="preserve">01 NÓMINA </v>
          </cell>
          <cell r="D20">
            <v>18</v>
          </cell>
          <cell r="E20" t="str">
            <v xml:space="preserve">01018 Pago de Aportes para la ESAP personal docente </v>
          </cell>
          <cell r="F20" t="str">
            <v>Aportes Para La Esap Personal Docente 03-03-0015</v>
          </cell>
          <cell r="G20" t="str">
            <v>ESAP - A.1.1.2.2.2.3</v>
          </cell>
          <cell r="H20" t="str">
            <v>Docentes</v>
          </cell>
          <cell r="I20">
            <v>35060</v>
          </cell>
          <cell r="J20" t="str">
            <v>89801018</v>
          </cell>
          <cell r="K20">
            <v>7061180000</v>
          </cell>
        </row>
        <row r="21">
          <cell r="A21">
            <v>898</v>
          </cell>
          <cell r="B21" t="str">
            <v>898 Administración del talento humano</v>
          </cell>
          <cell r="C21" t="str">
            <v xml:space="preserve">01 NÓMINA </v>
          </cell>
          <cell r="D21">
            <v>19</v>
          </cell>
          <cell r="E21" t="str">
            <v>01019 Pago de Aportes para las Cajas de Compensación del Personal Administrativo de Instituciones Educativas</v>
          </cell>
          <cell r="F21" t="str">
            <v>Aportes Para Las Cajas De Compensación Familiar Del Personal Administrativo De Instituciones Educativas 03-03-0038</v>
          </cell>
          <cell r="G21" t="str">
            <v>CAJAS DE COMPENSACIÓN FAMILIAR - A.1.1.2.5.2.4</v>
          </cell>
          <cell r="H21" t="str">
            <v>Funcionarios administrativos</v>
          </cell>
          <cell r="I21">
            <v>2159</v>
          </cell>
          <cell r="J21" t="str">
            <v>89801019</v>
          </cell>
          <cell r="K21">
            <v>2996968000</v>
          </cell>
        </row>
        <row r="22">
          <cell r="A22">
            <v>898</v>
          </cell>
          <cell r="B22" t="str">
            <v>898 Administración del talento humano</v>
          </cell>
          <cell r="C22" t="str">
            <v xml:space="preserve">01 NÓMINA </v>
          </cell>
          <cell r="D22">
            <v>20</v>
          </cell>
          <cell r="E22" t="str">
            <v xml:space="preserve">01020 Pago de Aportes para las Cajas de Compensación Personal directivo docente </v>
          </cell>
          <cell r="F22" t="str">
            <v>Aportes Para Las Cajas De Compensación Familiar Del Personal Directivo Docente 03-03-0029</v>
          </cell>
          <cell r="G22" t="str">
            <v>CAJAS DE COMPENSACIÓN FAMILIAR - A.1.1.2.4.2.4</v>
          </cell>
          <cell r="H22" t="str">
            <v>Docentes</v>
          </cell>
          <cell r="I22">
            <v>35060</v>
          </cell>
          <cell r="J22" t="str">
            <v>89801020</v>
          </cell>
          <cell r="K22">
            <v>4185686000</v>
          </cell>
        </row>
        <row r="23">
          <cell r="A23">
            <v>898</v>
          </cell>
          <cell r="B23" t="str">
            <v>898 Administración del talento humano</v>
          </cell>
          <cell r="C23" t="str">
            <v xml:space="preserve">01 NÓMINA </v>
          </cell>
          <cell r="D23">
            <v>21</v>
          </cell>
          <cell r="E23" t="str">
            <v xml:space="preserve">01021 Pago de Aportes para las Cajas de Compensación personal docente </v>
          </cell>
          <cell r="F23" t="str">
            <v>Aportes Para Las Cajas De Compensación Familiar Personal Docente 03-03-0016</v>
          </cell>
          <cell r="G23" t="str">
            <v>CAJAS DE COMPENSACIÓN FAMILIAR - A.1.1.2.2.2.4</v>
          </cell>
          <cell r="H23" t="str">
            <v>Docentes</v>
          </cell>
          <cell r="I23">
            <v>35060</v>
          </cell>
          <cell r="J23" t="str">
            <v>89801021</v>
          </cell>
          <cell r="K23">
            <v>54698770000</v>
          </cell>
        </row>
        <row r="24">
          <cell r="A24">
            <v>898</v>
          </cell>
          <cell r="B24" t="str">
            <v>898 Administración del talento humano</v>
          </cell>
          <cell r="C24" t="str">
            <v xml:space="preserve">01 NÓMINA </v>
          </cell>
          <cell r="D24">
            <v>22</v>
          </cell>
          <cell r="E24" t="str">
            <v xml:space="preserve">01022 Pago de Aportes para los Institutos Técnicos Personal directivo docente </v>
          </cell>
          <cell r="F24" t="str">
            <v>Aportes Para Los Institutos Técnicos Del Personal Directivo Docente 03-03-0030</v>
          </cell>
          <cell r="G24" t="str">
            <v>INSTITUTOS TÉCNICOS - A.1.1.2.4.2.5</v>
          </cell>
          <cell r="H24" t="str">
            <v>Docentes</v>
          </cell>
          <cell r="I24">
            <v>35060</v>
          </cell>
          <cell r="J24" t="str">
            <v>89801022</v>
          </cell>
          <cell r="K24">
            <v>1076800000</v>
          </cell>
        </row>
        <row r="25">
          <cell r="A25">
            <v>898</v>
          </cell>
          <cell r="B25" t="str">
            <v>898 Administración del talento humano</v>
          </cell>
          <cell r="C25" t="str">
            <v xml:space="preserve">01 NÓMINA </v>
          </cell>
          <cell r="D25">
            <v>23</v>
          </cell>
          <cell r="E25" t="str">
            <v>01023 Pago de Aportes para pensión del Personal Administrativo de Instituciones Educativas</v>
          </cell>
          <cell r="F25" t="str">
            <v>Aportes Para Pensión Del Personal Administrativo De Instituciones Educativas 03-03-0032</v>
          </cell>
          <cell r="G25" t="str">
            <v>APORTES PARA PENSIÓN - A.1.1.2.5.1.2</v>
          </cell>
          <cell r="H25" t="str">
            <v>Funcionarios administrativos</v>
          </cell>
          <cell r="I25">
            <v>2159</v>
          </cell>
          <cell r="J25" t="str">
            <v>89801023</v>
          </cell>
          <cell r="K25">
            <v>7855403000</v>
          </cell>
        </row>
        <row r="26">
          <cell r="A26">
            <v>898</v>
          </cell>
          <cell r="B26" t="str">
            <v>898 Administración del talento humano</v>
          </cell>
          <cell r="C26" t="str">
            <v xml:space="preserve">01 NÓMINA </v>
          </cell>
          <cell r="D26">
            <v>24</v>
          </cell>
          <cell r="E26" t="str">
            <v>01024 Pago de Aportes para Pensión del personal docente Con Situación de Fondos</v>
          </cell>
          <cell r="F26" t="str">
            <v>Aportes Para Pensión Del Personal Docente Con Situación De Fondos 03-03-0010</v>
          </cell>
          <cell r="G26" t="str">
            <v>APORTES PARA PENSIÓN - A.1.1.2.2.1.2</v>
          </cell>
          <cell r="H26" t="str">
            <v>Docentes</v>
          </cell>
          <cell r="I26">
            <v>35060</v>
          </cell>
          <cell r="J26" t="str">
            <v>89801024</v>
          </cell>
          <cell r="K26">
            <v>18076347000</v>
          </cell>
        </row>
        <row r="27">
          <cell r="A27">
            <v>898</v>
          </cell>
          <cell r="B27" t="str">
            <v>898 Administración del talento humano</v>
          </cell>
          <cell r="C27" t="str">
            <v xml:space="preserve">01 NÓMINA </v>
          </cell>
          <cell r="D27">
            <v>25</v>
          </cell>
          <cell r="E27" t="str">
            <v>01025 Pago de Aportes para salud del Personal Administrativo de Instituciones Educativas</v>
          </cell>
          <cell r="F27" t="str">
            <v>Aportes Para Salud Del Personal Administrativo De Instituciones Educativas 03-03-0031</v>
          </cell>
          <cell r="G27" t="str">
            <v>APORTES PARA SALUD - A.1.1.2.5.1.1</v>
          </cell>
          <cell r="H27" t="str">
            <v>Funcionarios administrativos</v>
          </cell>
          <cell r="I27">
            <v>2159</v>
          </cell>
          <cell r="J27" t="str">
            <v>89801025</v>
          </cell>
          <cell r="K27">
            <v>5564243000</v>
          </cell>
        </row>
        <row r="28">
          <cell r="A28">
            <v>898</v>
          </cell>
          <cell r="B28" t="str">
            <v>898 Administración del talento humano</v>
          </cell>
          <cell r="C28" t="str">
            <v xml:space="preserve">01 NÓMINA </v>
          </cell>
          <cell r="D28">
            <v>26</v>
          </cell>
          <cell r="E28" t="str">
            <v>01026 Pago de Aportes para Salud del personal docente Con Situación de Fondos</v>
          </cell>
          <cell r="F28" t="str">
            <v>Aportes Para Salud Del Personal Docente Con Situación De Fondos 03-03-0009</v>
          </cell>
          <cell r="G28" t="str">
            <v>APORTES PARA SALUD - A.1.1.2.2.1.1</v>
          </cell>
          <cell r="H28" t="str">
            <v>Docentes</v>
          </cell>
          <cell r="I28">
            <v>35060</v>
          </cell>
          <cell r="J28" t="str">
            <v>89801026</v>
          </cell>
          <cell r="K28">
            <v>12804079000</v>
          </cell>
        </row>
        <row r="29">
          <cell r="A29">
            <v>898</v>
          </cell>
          <cell r="B29" t="str">
            <v>898 Administración del talento humano</v>
          </cell>
          <cell r="C29" t="str">
            <v xml:space="preserve">01 NÓMINA </v>
          </cell>
          <cell r="D29">
            <v>27</v>
          </cell>
          <cell r="E29" t="str">
            <v>01027 Pago de Aportes para salud del personal docente SSF</v>
          </cell>
          <cell r="F29" t="str">
            <v>Aportes Para Salud Del Personal Docente Sin Situación De Fondos 03-03-0005</v>
          </cell>
          <cell r="G29" t="str">
            <v>APORTES DE PREVISION SOCIAL - A.1.1.2.1.1.10</v>
          </cell>
          <cell r="H29" t="str">
            <v>Docentes</v>
          </cell>
          <cell r="I29">
            <v>35060</v>
          </cell>
          <cell r="J29" t="str">
            <v>89801027</v>
          </cell>
          <cell r="K29">
            <v>87775556000</v>
          </cell>
        </row>
        <row r="30">
          <cell r="A30">
            <v>898</v>
          </cell>
          <cell r="B30" t="str">
            <v>898 Administración del talento humano</v>
          </cell>
          <cell r="C30" t="str">
            <v xml:space="preserve">01 NÓMINA </v>
          </cell>
          <cell r="D30">
            <v>28</v>
          </cell>
          <cell r="E30" t="str">
            <v>01028 Pago de Ascensos en escalafón del Personal docente y directivo docente</v>
          </cell>
          <cell r="F30" t="str">
            <v>Ascensos En Escalafón Del Personal Docente O Directivo Docente 03-03-0004</v>
          </cell>
          <cell r="G30" t="str">
            <v>PERSONAL DOCENTE - CON SITUACIÓN DE FONDOS (CSF) - A.1.1.1.1.1</v>
          </cell>
          <cell r="H30" t="str">
            <v>Docentes</v>
          </cell>
          <cell r="I30">
            <v>35060</v>
          </cell>
          <cell r="J30" t="str">
            <v>89801028</v>
          </cell>
          <cell r="K30">
            <v>11354883000</v>
          </cell>
        </row>
        <row r="31">
          <cell r="A31">
            <v>898</v>
          </cell>
          <cell r="B31" t="str">
            <v>898 Administración del talento humano</v>
          </cell>
          <cell r="C31" t="str">
            <v xml:space="preserve">01 NÓMINA </v>
          </cell>
          <cell r="D31">
            <v>29</v>
          </cell>
          <cell r="E31" t="str">
            <v>01029 Pago de Personal Administrativo de Instituciones Educativas</v>
          </cell>
          <cell r="F31" t="str">
            <v>Personal Administrativo de Instituciones Educativas con situación de fondos 03-03-0098</v>
          </cell>
          <cell r="G31" t="str">
            <v>PERSONAL ADMINISTRATIVO DE INSTITUCIONES EDUCATIVAS A.1.1.1.3</v>
          </cell>
          <cell r="H31" t="str">
            <v>Funcionarios administrativos</v>
          </cell>
          <cell r="I31">
            <v>2159</v>
          </cell>
          <cell r="J31" t="str">
            <v>89801029</v>
          </cell>
          <cell r="K31">
            <v>83600096000</v>
          </cell>
        </row>
        <row r="32">
          <cell r="A32">
            <v>898</v>
          </cell>
          <cell r="B32" t="str">
            <v>898 Administración del talento humano</v>
          </cell>
          <cell r="C32" t="str">
            <v xml:space="preserve">01 NÓMINA </v>
          </cell>
          <cell r="D32">
            <v>30</v>
          </cell>
          <cell r="E32" t="str">
            <v>01030 Pago de Personal Directivo Docente</v>
          </cell>
          <cell r="F32" t="str">
            <v>Personal Directivo Docente Con Situación De Fondos 03-03-0094</v>
          </cell>
          <cell r="G32" t="str">
            <v>PERSONAL DIRECTIVO DOCENTE - CON SITUACIÓN DE FONDOS (CSF) - A.1.1.1.2.1</v>
          </cell>
          <cell r="H32" t="str">
            <v>Docentes</v>
          </cell>
          <cell r="I32">
            <v>35060</v>
          </cell>
          <cell r="J32" t="str">
            <v>89801030</v>
          </cell>
          <cell r="K32">
            <v>111297149000</v>
          </cell>
        </row>
        <row r="33">
          <cell r="A33">
            <v>898</v>
          </cell>
          <cell r="B33" t="str">
            <v>898 Administración del talento humano</v>
          </cell>
          <cell r="C33" t="str">
            <v xml:space="preserve">01 NÓMINA </v>
          </cell>
          <cell r="D33">
            <v>31</v>
          </cell>
          <cell r="E33" t="str">
            <v>01031 Pago de Personal Docente</v>
          </cell>
          <cell r="F33" t="str">
            <v>Personal Docente Vinculado A La Planta De Personal Con Situación De Fondos 03-03-0096</v>
          </cell>
          <cell r="G33" t="str">
            <v>PERSONAL DOCENTE - CON SITUACIÓN DE FONDOS (CSF) - A.1.1.1.1.1</v>
          </cell>
          <cell r="H33" t="str">
            <v>Docentes</v>
          </cell>
          <cell r="I33">
            <v>35060</v>
          </cell>
          <cell r="J33" t="str">
            <v>89801031</v>
          </cell>
          <cell r="K33">
            <v>1508410725000</v>
          </cell>
        </row>
        <row r="34">
          <cell r="A34">
            <v>898</v>
          </cell>
          <cell r="B34" t="str">
            <v>898 Administración del talento humano</v>
          </cell>
          <cell r="C34" t="str">
            <v xml:space="preserve">01 NÓMINA </v>
          </cell>
          <cell r="D34">
            <v>32</v>
          </cell>
          <cell r="E34" t="str">
            <v>01032 Pago de Personal Docente SSF</v>
          </cell>
          <cell r="F34" t="str">
            <v>Personal Docente Vinculado A La Planta De Personal Sin Situación De Fondos 03-03-0095</v>
          </cell>
          <cell r="G34" t="str">
            <v>PERSONAL DOCENTE - SIN SITUACIÓN DE FONDOS (SSF) - A.1.1.1.1.2</v>
          </cell>
          <cell r="H34" t="str">
            <v>Docentes</v>
          </cell>
          <cell r="I34">
            <v>35060</v>
          </cell>
          <cell r="J34" t="str">
            <v>89801032</v>
          </cell>
          <cell r="K34">
            <v>91175869000</v>
          </cell>
        </row>
        <row r="35">
          <cell r="A35">
            <v>898</v>
          </cell>
          <cell r="B35" t="str">
            <v>898 Administración del talento humano</v>
          </cell>
          <cell r="C35" t="str">
            <v xml:space="preserve">01 NÓMINA </v>
          </cell>
          <cell r="D35">
            <v>33</v>
          </cell>
          <cell r="E35" t="str">
            <v>01033 Pago de Personal Directivo  Docente SSF</v>
          </cell>
          <cell r="F35" t="str">
            <v>Personal Directivo Docente Sin Situación De Fondos 03-03-0093</v>
          </cell>
          <cell r="G35" t="str">
            <v>PERSONAL DIRECTIVO DOCENTE - SIN SITUACIÓN DE FONDOS (SSF) - A.1.1.1.2.2</v>
          </cell>
          <cell r="H35" t="str">
            <v>Docentes</v>
          </cell>
          <cell r="I35">
            <v>35060</v>
          </cell>
          <cell r="J35" t="str">
            <v>89801033</v>
          </cell>
          <cell r="K35">
            <v>7928338000</v>
          </cell>
        </row>
        <row r="36">
          <cell r="A36">
            <v>898</v>
          </cell>
          <cell r="B36" t="str">
            <v>898 Administración del talento humano</v>
          </cell>
          <cell r="C36" t="str">
            <v xml:space="preserve">01 NÓMINA </v>
          </cell>
          <cell r="D36">
            <v>34</v>
          </cell>
          <cell r="E36" t="str">
            <v>01034 Pago de incentivo al mejoramiento de la Calidad MEN, "Decreto 914 de 2016"</v>
          </cell>
          <cell r="F36" t="str">
            <v>Incentivos Al Personal Docente y Administrativo 03-02-0035</v>
          </cell>
          <cell r="G36" t="str">
            <v>DISEÑO E IMPLEMENTACIÓN DE PLANES DE MEJORAMIENTO - A.1.2.11</v>
          </cell>
          <cell r="J36" t="str">
            <v>89801034</v>
          </cell>
          <cell r="K36">
            <v>8761953000</v>
          </cell>
        </row>
        <row r="37">
          <cell r="A37">
            <v>898</v>
          </cell>
          <cell r="B37" t="str">
            <v>898 Administración del talento humano</v>
          </cell>
          <cell r="C37" t="str">
            <v xml:space="preserve">01 NÓMINA </v>
          </cell>
          <cell r="D37">
            <v>35</v>
          </cell>
          <cell r="E37" t="str">
            <v xml:space="preserve">01035 Pago de Aportes para la ESAP del Personal directivo docente </v>
          </cell>
          <cell r="F37" t="str">
            <v>Aportes Para La Esap Del Personal Directivo Docente 03-03-0028</v>
          </cell>
          <cell r="G37" t="str">
            <v>ESAP - A.1.1.2.4.2.3</v>
          </cell>
          <cell r="H37" t="str">
            <v>Docentes</v>
          </cell>
          <cell r="I37">
            <v>35060</v>
          </cell>
          <cell r="J37" t="str">
            <v>89801035</v>
          </cell>
          <cell r="K37">
            <v>538400000</v>
          </cell>
        </row>
        <row r="38">
          <cell r="A38">
            <v>898</v>
          </cell>
          <cell r="B38" t="str">
            <v>898 Administración del talento humano</v>
          </cell>
          <cell r="C38" t="str">
            <v>02 PERSONAL DE APOYO A LA GESTION DE LA SED</v>
          </cell>
          <cell r="D38">
            <v>36</v>
          </cell>
          <cell r="E38" t="str">
            <v>02036 Asignar apoyo (profesional, técnico, asistencial),  para el desarrollo de actividades organizacionales requeridos para el normal funcionamiento de la SED y de esta manera garantizar la prestación del servicio educativo.</v>
          </cell>
          <cell r="F38" t="str">
            <v>Personal Contratado Para Apoyar Las Actividades Propias De Los Proyectos De Inversión De La Entidad 03-04-0001</v>
          </cell>
          <cell r="G38" t="str">
            <v>MODERNIZACIÓN DE LA SECRETARIA DE EDUCACIÓN - A.1.4.1</v>
          </cell>
          <cell r="H38" t="str">
            <v>Personas</v>
          </cell>
          <cell r="I38">
            <v>439</v>
          </cell>
          <cell r="J38" t="str">
            <v>89802036</v>
          </cell>
          <cell r="K38">
            <v>24459380000</v>
          </cell>
        </row>
        <row r="39">
          <cell r="A39">
            <v>898</v>
          </cell>
          <cell r="B39" t="str">
            <v>898 Administración del talento humano</v>
          </cell>
          <cell r="C39" t="str">
            <v>03  BIENESTAR, CAPACITACION, SALUD OCUPACIONAL Y  DOTACION</v>
          </cell>
          <cell r="D39">
            <v>37</v>
          </cell>
          <cell r="E39" t="str">
            <v>03037 Adquirir  la dotación de vestido  y calzado de labor para los funcionarios que conforme a la Ley tienen este derecho.</v>
          </cell>
          <cell r="F39" t="str">
            <v>Actividades De Bienestar Del Personal Docente Y Administrativo 03-04-0292</v>
          </cell>
          <cell r="G39" t="str">
            <v>APLICACIÓN DE PROYECTOS EDUCATIVOS TRANSVERSALES - A.1.7.2</v>
          </cell>
          <cell r="H39" t="str">
            <v>Funcionarios docentes y administrativos</v>
          </cell>
          <cell r="I39">
            <v>848</v>
          </cell>
          <cell r="J39" t="str">
            <v>89803037</v>
          </cell>
          <cell r="K39">
            <v>1112317000</v>
          </cell>
        </row>
        <row r="40">
          <cell r="A40">
            <v>898</v>
          </cell>
          <cell r="B40" t="str">
            <v>898 Administración del talento humano</v>
          </cell>
          <cell r="C40" t="str">
            <v>03  BIENESTAR, CAPACITACION, SALUD OCUPACIONAL Y  DOTACION</v>
          </cell>
          <cell r="D40">
            <v>38</v>
          </cell>
          <cell r="E40" t="str">
            <v>03038 Realizar actividades culturales, recreativas, deportivas, lúdicas, reconocimientos y demás que demanden los funcionarios administrativos y docentes</v>
          </cell>
          <cell r="F40" t="str">
            <v>Actividades De Bienestar Del Personal Docente Y Administrativo 03-04-0292</v>
          </cell>
          <cell r="G40" t="str">
            <v>APLICACIÓN DE PROYECTOS EDUCATIVOS TRANSVERSALES - A.1.7.2</v>
          </cell>
          <cell r="H40" t="str">
            <v>Funcionarios docentes y administrativos</v>
          </cell>
          <cell r="I40">
            <v>36650</v>
          </cell>
          <cell r="J40" t="str">
            <v>89803038</v>
          </cell>
          <cell r="K40">
            <v>8667162000</v>
          </cell>
        </row>
        <row r="41">
          <cell r="A41">
            <v>898</v>
          </cell>
          <cell r="B41" t="str">
            <v>898 Administración del talento humano</v>
          </cell>
          <cell r="C41" t="str">
            <v>03  BIENESTAR, CAPACITACION, SALUD OCUPACIONAL Y  DOTACION</v>
          </cell>
          <cell r="D41">
            <v>39</v>
          </cell>
          <cell r="E41" t="str">
            <v>03039 Garantizar el servicio de transporte a Docentes y Directivos Docentes en zonas que presentan dificil acceso y/o inseguridad</v>
          </cell>
          <cell r="F41" t="str">
            <v>Incentivos Al Personal Docente 03-02-0023</v>
          </cell>
          <cell r="G41" t="str">
            <v>DISEÑO E IMPLEMENTACIÓN DE PLANES DE MEJORAMIENTO - A.1.2.11</v>
          </cell>
          <cell r="H41" t="str">
            <v>Funcionarios docentes y administrativos</v>
          </cell>
          <cell r="I41">
            <v>1800</v>
          </cell>
          <cell r="J41" t="str">
            <v>89803039</v>
          </cell>
          <cell r="K41">
            <v>3085400000</v>
          </cell>
        </row>
        <row r="42">
          <cell r="A42">
            <v>898</v>
          </cell>
          <cell r="B42" t="str">
            <v>898 Administración del talento humano</v>
          </cell>
          <cell r="C42" t="str">
            <v>03  BIENESTAR, CAPACITACION, SALUD OCUPACIONAL Y  DOTACION</v>
          </cell>
          <cell r="D42">
            <v>40</v>
          </cell>
          <cell r="E42" t="str">
            <v>03040 Implementar las líneas de acción: Entornos Seguros y Entornos Saludables, de acuerdo al alcance establecido en la Política de Seguridad y Salud en el Trabajo — SST de la Secretaria de Educación del Distrito.</v>
          </cell>
          <cell r="F42" t="str">
            <v>Gastos Para Los Programas De Salud Ocupacional De Docentes Y Administartivos Del Nivel Institucional 02-06-0018</v>
          </cell>
          <cell r="G42" t="str">
            <v>APLICACIÓN DE PROYECTOS EDUCATIVOS TRANSVERSALES - A.1.7.2</v>
          </cell>
          <cell r="H42" t="str">
            <v>Funcionarios docentes y administrativos</v>
          </cell>
          <cell r="I42">
            <v>36650</v>
          </cell>
          <cell r="J42" t="str">
            <v>89803040</v>
          </cell>
          <cell r="K42">
            <v>2157800000</v>
          </cell>
        </row>
        <row r="43">
          <cell r="A43">
            <v>898</v>
          </cell>
          <cell r="B43" t="str">
            <v>898 Administración del talento humano</v>
          </cell>
          <cell r="C43" t="str">
            <v>03  BIENESTAR, CAPACITACION, SALUD OCUPACIONAL Y  DOTACION</v>
          </cell>
          <cell r="D43">
            <v>41</v>
          </cell>
          <cell r="E43" t="str">
            <v>03041 Garantizar el desarrollo del Plan Anual de Capacitación</v>
          </cell>
          <cell r="F43" t="str">
            <v>Actividades De Capacitación Institucional A Los Funcionarios De Las Entidades 05-01-0004</v>
          </cell>
          <cell r="G43" t="str">
            <v>APLICACIÓN DE PROYECTOS EDUCATIVOS TRANSVERSALES - A.1.7.2</v>
          </cell>
          <cell r="H43" t="str">
            <v>Funcionarios administrativos</v>
          </cell>
          <cell r="I43">
            <v>2159</v>
          </cell>
          <cell r="J43" t="str">
            <v>89803041</v>
          </cell>
          <cell r="K43">
            <v>1133000000</v>
          </cell>
        </row>
        <row r="44">
          <cell r="A44">
            <v>898</v>
          </cell>
          <cell r="B44" t="str">
            <v>898 Administración del talento humano</v>
          </cell>
          <cell r="C44" t="str">
            <v xml:space="preserve">04 REQUERIMIENTOS DE PAGO </v>
          </cell>
          <cell r="D44">
            <v>42</v>
          </cell>
          <cell r="E44" t="str">
            <v>04042 Pagar las sentencia proferidas por las instancias judiciales derivadas del pago de la nómina</v>
          </cell>
          <cell r="F44" t="str">
            <v>Sentencias Personal Docente Y Administrativo 03-03-0082</v>
          </cell>
          <cell r="G44" t="str">
            <v>PERSONAL DOCENTE - CON SITUACIÓN DE FONDOS (CSF) - A.1.1.1.1.1</v>
          </cell>
          <cell r="H44" t="str">
            <v>Porcentaje</v>
          </cell>
          <cell r="I44">
            <v>100</v>
          </cell>
          <cell r="J44" t="str">
            <v>89804042</v>
          </cell>
          <cell r="K44">
            <v>0</v>
          </cell>
        </row>
        <row r="45">
          <cell r="A45">
            <v>898</v>
          </cell>
          <cell r="B45" t="str">
            <v>898 Administración del talento humano</v>
          </cell>
          <cell r="C45" t="str">
            <v xml:space="preserve">04 REQUERIMIENTOS DE PAGO </v>
          </cell>
          <cell r="D45">
            <v>43</v>
          </cell>
          <cell r="E45" t="str">
            <v xml:space="preserve">04043 Garantizar el cubrimiento de vacantes de docentes y directivos docentes </v>
          </cell>
          <cell r="F45" t="str">
            <v>Cubrimiento De Vacantes De Docentes Y Directivos Docentes 03-03-0084</v>
          </cell>
          <cell r="G45" t="str">
            <v/>
          </cell>
          <cell r="H45" t="str">
            <v>Porcentaje</v>
          </cell>
          <cell r="I45">
            <v>100</v>
          </cell>
          <cell r="J45" t="str">
            <v>89804043</v>
          </cell>
          <cell r="K45">
            <v>0</v>
          </cell>
        </row>
        <row r="46">
          <cell r="A46">
            <v>898</v>
          </cell>
          <cell r="B46" t="str">
            <v>898 Administración del talento humano</v>
          </cell>
          <cell r="C46" t="str">
            <v>02 PERSONAL DE APOYO A LA GESTION DE LA SED</v>
          </cell>
          <cell r="D46">
            <v>44</v>
          </cell>
          <cell r="E46" t="str">
            <v>02044 Pago de personal administrativo practicante y/o aprendiz de instituciones de educación superior y SENA.</v>
          </cell>
          <cell r="F46" t="str">
            <v>Personal Administrativo de Instituciones Educativas con situación de fondos 03-03-0003</v>
          </cell>
          <cell r="G46" t="str">
            <v/>
          </cell>
          <cell r="H46" t="str">
            <v>Personas</v>
          </cell>
          <cell r="I46">
            <v>20</v>
          </cell>
          <cell r="J46" t="str">
            <v>89802044</v>
          </cell>
          <cell r="K46">
            <v>224572000</v>
          </cell>
        </row>
        <row r="47">
          <cell r="A47">
            <v>1071</v>
          </cell>
          <cell r="B47" t="str">
            <v>1071 Gestión educativa institucional</v>
          </cell>
          <cell r="C47" t="str">
            <v>01 APOYO ADMINISTRATIVO</v>
          </cell>
          <cell r="D47">
            <v>1</v>
          </cell>
          <cell r="E47" t="str">
            <v xml:space="preserve">01001 Garantizar el pago del servicio de acueducto, alcantarillado y aseo en los colegios oficiales (plantas físicas propias, arrendadas y lotes). </v>
          </cell>
          <cell r="F47" t="str">
            <v>Servicios De Acueducto, Alcantarillado Y Aseo De Instituciones Educativas 02-06-0009</v>
          </cell>
          <cell r="G47" t="str">
            <v>ACUEDUCTO, ALCANTARILLADO Y ASEO - A.1.2.6.1</v>
          </cell>
          <cell r="H47" t="str">
            <v>Colegios</v>
          </cell>
          <cell r="I47">
            <v>363</v>
          </cell>
          <cell r="J47" t="str">
            <v>107101001</v>
          </cell>
          <cell r="K47">
            <v>17755654000</v>
          </cell>
        </row>
        <row r="48">
          <cell r="A48">
            <v>1071</v>
          </cell>
          <cell r="B48" t="str">
            <v>1071 Gestión educativa institucional</v>
          </cell>
          <cell r="C48" t="str">
            <v>01 APOYO ADMINISTRATIVO</v>
          </cell>
          <cell r="D48">
            <v>2</v>
          </cell>
          <cell r="E48" t="str">
            <v xml:space="preserve">01002 Garantizar el pago del servicio de energía en los colegios oficiales (plantas físicas propias, arrendadas y lotes). </v>
          </cell>
          <cell r="F48" t="str">
            <v>Servicios De Energía De Instituciones Educativas 02-06-0010</v>
          </cell>
          <cell r="G48" t="str">
            <v>ENERGÍA - A.1.2.6.2</v>
          </cell>
          <cell r="H48" t="str">
            <v>Colegios</v>
          </cell>
          <cell r="I48">
            <v>363</v>
          </cell>
          <cell r="J48" t="str">
            <v>107101002</v>
          </cell>
          <cell r="K48">
            <v>14775560000</v>
          </cell>
        </row>
        <row r="49">
          <cell r="A49">
            <v>1071</v>
          </cell>
          <cell r="B49" t="str">
            <v>1071 Gestión educativa institucional</v>
          </cell>
          <cell r="C49" t="str">
            <v>01 APOYO ADMINISTRATIVO</v>
          </cell>
          <cell r="D49">
            <v>3</v>
          </cell>
          <cell r="E49" t="str">
            <v>01003 Garantizar el pago del servicio telefónico; plantas físicas propias y arrendadas</v>
          </cell>
          <cell r="F49" t="str">
            <v>Servicios De Teléfono De Instituciones Educativas 02-06-0011</v>
          </cell>
          <cell r="G49" t="str">
            <v>TELÉFONO - A.1.2.6.3</v>
          </cell>
          <cell r="H49" t="str">
            <v>Colegios</v>
          </cell>
          <cell r="I49">
            <v>363</v>
          </cell>
          <cell r="J49" t="str">
            <v>107101003</v>
          </cell>
          <cell r="K49">
            <v>2684174000</v>
          </cell>
        </row>
        <row r="50">
          <cell r="A50">
            <v>1071</v>
          </cell>
          <cell r="B50" t="str">
            <v>1071 Gestión educativa institucional</v>
          </cell>
          <cell r="C50" t="str">
            <v>01 APOYO ADMINISTRATIVO</v>
          </cell>
          <cell r="D50">
            <v>4</v>
          </cell>
          <cell r="E50" t="str">
            <v>01004 Garantizar el pago del servicio de gas natural (plantas físicas propias, arrendadas y lotes)</v>
          </cell>
          <cell r="F50" t="str">
            <v>Legalización De Acometidas De Servicios Públicos  Y Pago De Gas 02-06-0217</v>
          </cell>
          <cell r="G50" t="str">
            <v>OTROS - A.1.2.6.5</v>
          </cell>
          <cell r="H50" t="str">
            <v>Colegios</v>
          </cell>
          <cell r="I50">
            <v>363</v>
          </cell>
          <cell r="J50" t="str">
            <v>107101004</v>
          </cell>
          <cell r="K50">
            <v>68080000</v>
          </cell>
        </row>
        <row r="51">
          <cell r="A51">
            <v>1071</v>
          </cell>
          <cell r="B51" t="str">
            <v>1071 Gestión educativa institucional</v>
          </cell>
          <cell r="C51" t="str">
            <v>01 APOYO ADMINISTRATIVO</v>
          </cell>
          <cell r="D51">
            <v>5</v>
          </cell>
          <cell r="E51" t="str">
            <v>01005 Suministar servicio de vigilancia privada para  todas las sedes de los establecimientos educativos (predios nuevos y cerrados, arrendamientos y convenios) la interventoría, supervisión, seguimiento, control del servicio y adiciones requeridas</v>
          </cell>
          <cell r="F51" t="str">
            <v>Servicios De Vigilancia De Instituciones Educativas 02-06-0022</v>
          </cell>
          <cell r="G51" t="str">
            <v>CONTRATACIÓN DE VIGILANCIA A LOS ESTABLECIMIENTOS EDUCATIVOS ESTATALES - A.1.1.7</v>
          </cell>
          <cell r="H51" t="str">
            <v>Colegios</v>
          </cell>
          <cell r="I51">
            <v>363</v>
          </cell>
          <cell r="J51" t="str">
            <v>107101005</v>
          </cell>
          <cell r="K51">
            <v>137550487000</v>
          </cell>
        </row>
        <row r="52">
          <cell r="A52">
            <v>1071</v>
          </cell>
          <cell r="B52" t="str">
            <v>1071 Gestión educativa institucional</v>
          </cell>
          <cell r="C52" t="str">
            <v>01 APOYO ADMINISTRATIVO</v>
          </cell>
          <cell r="D52">
            <v>6</v>
          </cell>
          <cell r="E52" t="str">
            <v>01006 Suministrar servicio de aseo privado para  todas las sedes de los colegios( plantas físicas propias, arriendos y convenios)  la interventoría, supervisión,  seguimiento, control del servicio y adiciones requeridas.</v>
          </cell>
          <cell r="F52" t="str">
            <v>Servicios De Aseo De Instituciones Educativas 02-06-0012</v>
          </cell>
          <cell r="G52" t="str">
            <v>OTROS - A.1.2.6.5</v>
          </cell>
          <cell r="H52" t="str">
            <v>Colegios</v>
          </cell>
          <cell r="I52">
            <v>363</v>
          </cell>
          <cell r="J52" t="str">
            <v>107101006</v>
          </cell>
          <cell r="K52">
            <v>97760000000</v>
          </cell>
        </row>
        <row r="53">
          <cell r="A53">
            <v>1071</v>
          </cell>
          <cell r="B53" t="str">
            <v>1071 Gestión educativa institucional</v>
          </cell>
          <cell r="C53" t="str">
            <v>02 ARRENDAMIENTOS</v>
          </cell>
          <cell r="D53">
            <v>7</v>
          </cell>
          <cell r="E53" t="str">
            <v>02007 Arrendar  inmuebles para ampliar la oferta educativa oficial, ajustar parámetros y atender a los alumnos que se trasladan por la intervención de plantas físicas y adelantar las adiciones.</v>
          </cell>
          <cell r="F53" t="str">
            <v>Arrendamiento De Inmuebles 02-06-0002</v>
          </cell>
          <cell r="G53" t="str">
            <v>ARRENDAMIENTO DE INMUEBLES DESTINADOS A LA PRESTACIÓN DEL SERVICIO PÚBLICO EDUCATIVO A.1.2.12</v>
          </cell>
          <cell r="H53" t="str">
            <v>Sedes Educativas</v>
          </cell>
          <cell r="I53">
            <v>77</v>
          </cell>
          <cell r="J53" t="str">
            <v>107102007</v>
          </cell>
          <cell r="K53">
            <v>13259679000</v>
          </cell>
        </row>
        <row r="54">
          <cell r="A54">
            <v>1071</v>
          </cell>
          <cell r="B54" t="str">
            <v>1071 Gestión educativa institucional</v>
          </cell>
          <cell r="C54" t="str">
            <v>02 ARRENDAMIENTOS</v>
          </cell>
          <cell r="D54">
            <v>8</v>
          </cell>
          <cell r="E54" t="str">
            <v>02008 Pagar de sentencias, laudos, conciliaciones, transacciones y providencias de autoridad jurisdiccional competente</v>
          </cell>
          <cell r="F54" t="str">
            <v>Arrendamiento De Inmuebles 02-06-0002</v>
          </cell>
          <cell r="G54" t="str">
            <v>ARRENDAMIENTO DE INMUEBLES DESTINADOS A LA PRESTACIÓN DEL SERVICIO PÚBLICO EDUCATIVO A.1.2.12</v>
          </cell>
          <cell r="H54" t="str">
            <v>Porcentaje</v>
          </cell>
          <cell r="I54">
            <v>100</v>
          </cell>
          <cell r="J54" t="str">
            <v>107102008</v>
          </cell>
          <cell r="K54">
            <v>129037000</v>
          </cell>
        </row>
        <row r="55">
          <cell r="A55">
            <v>1071</v>
          </cell>
          <cell r="B55" t="str">
            <v>1071 Gestión educativa institucional</v>
          </cell>
          <cell r="C55" t="str">
            <v xml:space="preserve">03 LOGÍSTICA Y APOYOS </v>
          </cell>
          <cell r="D55">
            <v>9</v>
          </cell>
          <cell r="E55" t="str">
            <v xml:space="preserve">03009 Suministrar el servicio de transporte para el traslado de funcionarios Administrativos a los colegios o  localidades para fortalecer la labor que realiza la SED a través de sus proyectos de inversión </v>
          </cell>
          <cell r="F55" t="str">
            <v>Apoyo Logístico Para El Desarrollo De Las Actividades Propias De Los Proyectos De Inversiónen General 03-01-0354</v>
          </cell>
          <cell r="G55" t="str">
            <v>APLICACIÓN DE PROYECTOS EDUCATIVOS TRANSVERSALES - A.1.7.2</v>
          </cell>
          <cell r="H55" t="str">
            <v>Servicios de Transporte</v>
          </cell>
          <cell r="I55">
            <v>3252</v>
          </cell>
          <cell r="J55" t="str">
            <v>107103009</v>
          </cell>
          <cell r="K55">
            <v>1000000000</v>
          </cell>
        </row>
        <row r="56">
          <cell r="A56">
            <v>1071</v>
          </cell>
          <cell r="B56" t="str">
            <v>1071 Gestión educativa institucional</v>
          </cell>
          <cell r="C56" t="str">
            <v xml:space="preserve">03 LOGÍSTICA Y APOYOS </v>
          </cell>
          <cell r="D56">
            <v>10</v>
          </cell>
          <cell r="E56" t="str">
            <v xml:space="preserve">03010 Suministrar apoyo  técnico y profesional para actividades relacionadas con el proyecto de inversión </v>
          </cell>
          <cell r="F56" t="str">
            <v>Personal Contratado Para Apoyar Las Actividades Propias De Los Proyectos De Inversión De La Entidad 03-04-0001</v>
          </cell>
          <cell r="G56" t="str">
            <v>MODERNIZACIÓN DE LA SECRETARIA DE EDUCACIÓN - A.1.4.1</v>
          </cell>
          <cell r="H56" t="str">
            <v>Personas</v>
          </cell>
          <cell r="I56">
            <v>15</v>
          </cell>
          <cell r="J56" t="str">
            <v>107103010</v>
          </cell>
          <cell r="K56">
            <v>1045422000</v>
          </cell>
        </row>
        <row r="57">
          <cell r="A57">
            <v>1071</v>
          </cell>
          <cell r="B57" t="str">
            <v>1071 Gestión educativa institucional</v>
          </cell>
          <cell r="C57" t="str">
            <v xml:space="preserve">03 LOGÍSTICA Y APOYOS </v>
          </cell>
          <cell r="D57">
            <v>11</v>
          </cell>
          <cell r="E57" t="str">
            <v>03011 Suministrar el apoyo logístico y realizar la interventoría  a los eventos de la entidad</v>
          </cell>
          <cell r="F57" t="str">
            <v>Soporte Logístico Para El Desarrollo De Las Actividades Propias De Los Proyectos De Inversión 02-01-0364</v>
          </cell>
          <cell r="G57" t="str">
            <v>APLICACIÓN DE PROYECTOS EDUCATIVOS TRANSVERSALES - A.1.7.2</v>
          </cell>
          <cell r="H57" t="str">
            <v>Eventos</v>
          </cell>
          <cell r="I57">
            <v>350</v>
          </cell>
          <cell r="J57" t="str">
            <v>107103011</v>
          </cell>
          <cell r="K57">
            <v>9174042000</v>
          </cell>
        </row>
        <row r="58">
          <cell r="A58">
            <v>1055</v>
          </cell>
          <cell r="B58" t="str">
            <v>1055 Modernización de la gestión institucional</v>
          </cell>
          <cell r="C58" t="str">
            <v>01 Modernización de los Procesos</v>
          </cell>
          <cell r="D58">
            <v>3</v>
          </cell>
          <cell r="E58" t="str">
            <v>01003 Apoyo profesional y técnico para el desarrollo de las acciones tendientes a mejorar los procesos internos de la SED tales como: Sistema Integrado de Gestión, POA , PIGA, Gestión Documental y Archivo.</v>
          </cell>
          <cell r="F58" t="str">
            <v>Personal Contratado Para Apoyar Las Actividades Propias De Los Proyectos De Inversión De La Entidad 03-04-0001</v>
          </cell>
          <cell r="G58" t="str">
            <v>MODERNIZACIÓN DE LA SECRETARIA DE EDUCACIÓN - A.1.4.1</v>
          </cell>
          <cell r="H58" t="str">
            <v>Personas</v>
          </cell>
          <cell r="I58">
            <v>13</v>
          </cell>
          <cell r="J58" t="str">
            <v>105501003</v>
          </cell>
          <cell r="K58">
            <v>892893000</v>
          </cell>
        </row>
        <row r="59">
          <cell r="A59">
            <v>1055</v>
          </cell>
          <cell r="B59" t="str">
            <v>1055 Modernización de la gestión institucional</v>
          </cell>
          <cell r="C59" t="str">
            <v>01 Modernización de los Procesos</v>
          </cell>
          <cell r="D59">
            <v>5</v>
          </cell>
          <cell r="E59" t="str">
            <v>01005 Garantizar los procesos de mejoramiento de la gestión documental y archivo en la SED.</v>
          </cell>
          <cell r="F59" t="str">
            <v>Apoyo Logístico Para El Desarrollo De Las Actividades Propias De Los Proyectos De Inversiónen General 03-01-0354</v>
          </cell>
          <cell r="G59" t="str">
            <v>APLICACIÓN DE PROYECTOS EDUCATIVOS TRANSVERSALES - A.1.7.2</v>
          </cell>
          <cell r="H59" t="str">
            <v>Intervenciones</v>
          </cell>
          <cell r="I59">
            <v>5</v>
          </cell>
          <cell r="J59" t="str">
            <v>105501005</v>
          </cell>
          <cell r="K59">
            <v>815000000</v>
          </cell>
        </row>
        <row r="60">
          <cell r="A60">
            <v>1055</v>
          </cell>
          <cell r="B60" t="str">
            <v>1055 Modernización de la gestión institucional</v>
          </cell>
          <cell r="C60" t="str">
            <v>02 Comunicación Organizacional</v>
          </cell>
          <cell r="D60">
            <v>8</v>
          </cell>
          <cell r="E60" t="str">
            <v>02008 Fortalecimiento de la cultura organizacional de la SED.</v>
          </cell>
          <cell r="F60" t="str">
            <v>Apoyo Logístico Para El Desarrollo De Las Actividades Propias De Los Proyectos De Inversiónen General 03-01-0354</v>
          </cell>
          <cell r="G60" t="str">
            <v>APLICACIÓN DE PROYECTOS EDUCATIVOS TRANSVERSALES - A.1.7.2</v>
          </cell>
          <cell r="H60" t="str">
            <v>Estrategia</v>
          </cell>
          <cell r="I60">
            <v>1</v>
          </cell>
          <cell r="J60" t="str">
            <v>105502008</v>
          </cell>
          <cell r="K60">
            <v>432600000</v>
          </cell>
        </row>
        <row r="61">
          <cell r="A61">
            <v>1055</v>
          </cell>
          <cell r="B61" t="str">
            <v>1055 Modernización de la gestión institucional</v>
          </cell>
          <cell r="C61" t="str">
            <v>03 Gestión de Servicio a la Ciudadania</v>
          </cell>
          <cell r="D61">
            <v>11</v>
          </cell>
          <cell r="E61" t="str">
            <v>03011 Apoyo profesional, técnico y asistencial para el mejoramiento de la gestión del Servicio al Ciudadano</v>
          </cell>
          <cell r="F61" t="str">
            <v>Personal Contratado Para Apoyar Las Actividades Propias De Los Proyectos De Inversión De La Entidad 03-04-0001</v>
          </cell>
          <cell r="G61" t="str">
            <v>MODERNIZACIÓN DE LA SECRETARIA DE EDUCACIÓN - A.1.4.1</v>
          </cell>
          <cell r="H61" t="str">
            <v>Personas</v>
          </cell>
          <cell r="I61">
            <v>7</v>
          </cell>
          <cell r="J61" t="str">
            <v>105503011</v>
          </cell>
          <cell r="K61">
            <v>462000000</v>
          </cell>
        </row>
        <row r="62">
          <cell r="A62">
            <v>1055</v>
          </cell>
          <cell r="B62" t="str">
            <v>1055 Modernización de la gestión institucional</v>
          </cell>
          <cell r="C62" t="str">
            <v>03 Gestión de Servicio a la Ciudadania</v>
          </cell>
          <cell r="D62">
            <v>12</v>
          </cell>
          <cell r="E62" t="str">
            <v>03012 Fortalecer la calidad de la experiencia de servicio a la ciudadanía en todos los canales de atención de la Secretaria de Educación del Distrito.</v>
          </cell>
          <cell r="F62" t="str">
            <v>Apoyo Logístico Para El Desarrollo De Las Actividades Propias De Los Proyectos De Inversiónen General 03-01-0354</v>
          </cell>
          <cell r="G62" t="str">
            <v>APLICACIÓN DE PROYECTOS EDUCATIVOS TRANSVERSALES - A.1.7.2</v>
          </cell>
          <cell r="H62" t="str">
            <v>Intervenciones</v>
          </cell>
          <cell r="I62">
            <v>1</v>
          </cell>
          <cell r="J62" t="str">
            <v>105503012</v>
          </cell>
          <cell r="K62">
            <v>1886960000</v>
          </cell>
        </row>
        <row r="63">
          <cell r="A63">
            <v>1055</v>
          </cell>
          <cell r="B63" t="str">
            <v>1055 Modernización de la gestión institucional</v>
          </cell>
          <cell r="C63" t="str">
            <v>03 Gestión de Servicio a la Ciudadania</v>
          </cell>
          <cell r="D63">
            <v>14</v>
          </cell>
          <cell r="E63" t="str">
            <v xml:space="preserve">03014 Modelo de medición de la percepción de calidad y satisfacción del usuario. </v>
          </cell>
          <cell r="F63" t="str">
            <v>Personal Contratado Para Apoyar Las Actividades Propias De Los Proyectos De Inversión De La Entidad 03-04-0001</v>
          </cell>
          <cell r="G63" t="str">
            <v>MODERNIZACIÓN DE LA SECRETARIA DE EDUCACIÓN - A.1.4.1</v>
          </cell>
          <cell r="H63" t="str">
            <v>Consultoría</v>
          </cell>
          <cell r="I63">
            <v>1</v>
          </cell>
          <cell r="J63" t="str">
            <v>105503014</v>
          </cell>
          <cell r="K63">
            <v>500000000</v>
          </cell>
        </row>
        <row r="64">
          <cell r="A64">
            <v>1055</v>
          </cell>
          <cell r="B64" t="str">
            <v>1055 Modernización de la gestión institucional</v>
          </cell>
          <cell r="C64" t="str">
            <v>03 Gestión de Servicio a la Ciudadania</v>
          </cell>
          <cell r="D64">
            <v>15</v>
          </cell>
          <cell r="E64" t="str">
            <v>03015 Fortalecer la calidad de la experiencia de servicio a la ciudadanía en el territorio.</v>
          </cell>
          <cell r="F64" t="str">
            <v>Apoyo Logístico Para El Desarrollo De Las Actividades Propias De Los Proyectos De Inversiónen General 03-01-0354</v>
          </cell>
          <cell r="G64" t="str">
            <v>APLICACIÓN DE PROYECTOS EDUCATIVOS TRANSVERSALES - A.1.7.2</v>
          </cell>
          <cell r="H64" t="str">
            <v>Estrategia</v>
          </cell>
          <cell r="I64">
            <v>1</v>
          </cell>
          <cell r="J64" t="str">
            <v>105503015</v>
          </cell>
          <cell r="K64">
            <v>240000000</v>
          </cell>
        </row>
        <row r="65">
          <cell r="A65">
            <v>1057</v>
          </cell>
          <cell r="B65" t="str">
            <v>1057 Competencias para el ciudadano de hoy</v>
          </cell>
          <cell r="C65" t="str">
            <v>01 Uso y apropiación de Tecnologías de la Información y las comunicaciones (TIC) y de los medios educativos</v>
          </cell>
          <cell r="D65">
            <v>1</v>
          </cell>
          <cell r="E65" t="str">
            <v>01001 Fortalecer y acompañar a los colegios en la implementación de estrategias que aporten al mejoramiento de los ambientes de aprendizaje y del conocimiento, promiviendo  el desarrollo de las capacidades en el uso inteligente de las TIC.</v>
          </cell>
          <cell r="F65" t="str">
            <v>Incentivar El Desarrollo Y Uso De La Tecnología, La Información Y La Comunicación A Través De Experiencias Pedagógicas 03-01-0218</v>
          </cell>
          <cell r="G65" t="str">
            <v>APLICACIÓN DE PROYECTOS EDUCATIVOS TRANSVERSALES - A.1.7.2</v>
          </cell>
          <cell r="H65" t="str">
            <v>Colegios</v>
          </cell>
          <cell r="I65">
            <v>383</v>
          </cell>
          <cell r="J65" t="str">
            <v>105701001</v>
          </cell>
          <cell r="K65">
            <v>3403200000</v>
          </cell>
        </row>
        <row r="66">
          <cell r="A66">
            <v>1057</v>
          </cell>
          <cell r="B66" t="str">
            <v>1057 Competencias para el ciudadano de hoy</v>
          </cell>
          <cell r="C66" t="str">
            <v>01 Uso y apropiación de Tecnologías de la Información y las comunicaciones (TIC) y de los medios educativos</v>
          </cell>
          <cell r="D66">
            <v>2</v>
          </cell>
          <cell r="E66" t="str">
            <v>01002 Conformar un equipo profesional y técnico para el seguimiento y desarrollo de los programas y procesos del proyecto de inversión competencias para el ciudadano de hoy.</v>
          </cell>
          <cell r="F66" t="str">
            <v>Personal Contratado Para Apoyar Las Actividades Propias De Los Proyectos De Inversión De La Entidad 03-04-0001</v>
          </cell>
          <cell r="G66" t="str">
            <v>MODERNIZACIÓN DE LA SECRETARIA DE EDUCACIÓN - A.1.4.1</v>
          </cell>
          <cell r="H66" t="str">
            <v>Personas</v>
          </cell>
          <cell r="I66">
            <v>12</v>
          </cell>
          <cell r="J66" t="str">
            <v>105701002</v>
          </cell>
          <cell r="K66">
            <v>601700000</v>
          </cell>
        </row>
        <row r="67">
          <cell r="A67">
            <v>1057</v>
          </cell>
          <cell r="B67" t="str">
            <v>1057 Competencias para el ciudadano de hoy</v>
          </cell>
          <cell r="C67" t="str">
            <v>02 Lectoescritura y Fortalecimiento de Bibliotecas Escolares</v>
          </cell>
          <cell r="D67">
            <v>1</v>
          </cell>
          <cell r="E67" t="str">
            <v>02001 Implementar el plan distrital de lectura y escritura,  generando acciones que permitan mejorar los procesos de lectoescritura a través del aprovechamiento y fortalecimiento de las bibliotecas escolares y de ambientes de aprendizaje e investigación.</v>
          </cell>
          <cell r="F67" t="str">
            <v>Acompañar A Colegios En La Formulación Y Ejecución De Planes Institucionales 03-01-0204</v>
          </cell>
          <cell r="G67" t="str">
            <v>APLICACIÓN DE PROYECTOS EDUCATIVOS TRANSVERSALES - A.1.7.2</v>
          </cell>
          <cell r="H67" t="str">
            <v>Colegios</v>
          </cell>
          <cell r="I67">
            <v>383</v>
          </cell>
          <cell r="J67" t="str">
            <v>105702001</v>
          </cell>
          <cell r="K67">
            <v>2100000000</v>
          </cell>
        </row>
        <row r="68">
          <cell r="A68">
            <v>1057</v>
          </cell>
          <cell r="B68" t="str">
            <v>1057 Competencias para el ciudadano de hoy</v>
          </cell>
          <cell r="C68" t="str">
            <v>02 Lectoescritura y Fortalecimiento de Bibliotecas Escolares</v>
          </cell>
          <cell r="D68">
            <v>2</v>
          </cell>
          <cell r="E68" t="str">
            <v>02002 Conformar un equipo profesional y técnico para el seguimiento y desarrollo de los programas y procesos del proyecto de inversión competencias para el ciudadano de hoy - Lectoescritura y Fortalecimiento de Bibliotecas</v>
          </cell>
          <cell r="F68" t="str">
            <v>Personal Contratado Para Apoyar Las Actividades Propias De Los Proyectos De Inversión De La Entidad 03-04-0001</v>
          </cell>
          <cell r="G68" t="str">
            <v>MODERNIZACIÓN DE LA SECRETARIA DE EDUCACIÓN - A.1.4.1</v>
          </cell>
          <cell r="H68" t="str">
            <v>Personas</v>
          </cell>
          <cell r="I68">
            <v>126</v>
          </cell>
          <cell r="J68" t="str">
            <v>105702002</v>
          </cell>
          <cell r="K68">
            <v>3667100000</v>
          </cell>
        </row>
        <row r="69">
          <cell r="A69">
            <v>1057</v>
          </cell>
          <cell r="B69" t="str">
            <v>1057 Competencias para el ciudadano de hoy</v>
          </cell>
          <cell r="C69" t="str">
            <v>02 Lectoescritura y Fortalecimiento de Bibliotecas Escolares</v>
          </cell>
          <cell r="D69">
            <v>3</v>
          </cell>
          <cell r="E69" t="str">
            <v>02003 Garantizar la financiación, apoyo logístico para la participación de la IED en actividades culturales y académicas de Lectoescritura y Fortalecimiento de Bibliotecas Escolares.</v>
          </cell>
          <cell r="F69" t="str">
            <v>Apoyo Logístico Para El Desarrollo De Las Actividades Propias De Los Proyectos De Inversiónen General 03-01-0354</v>
          </cell>
          <cell r="G69" t="str">
            <v>APLICACIÓN DE PROYECTOS EDUCATIVOS TRANSVERSALES - A.1.7.2</v>
          </cell>
          <cell r="H69" t="str">
            <v>Colegios</v>
          </cell>
          <cell r="I69">
            <v>350</v>
          </cell>
          <cell r="J69" t="str">
            <v>105702003</v>
          </cell>
          <cell r="K69">
            <v>1100000000</v>
          </cell>
        </row>
        <row r="70">
          <cell r="A70">
            <v>1057</v>
          </cell>
          <cell r="B70" t="str">
            <v>1057 Competencias para el ciudadano de hoy</v>
          </cell>
          <cell r="C70" t="str">
            <v>02 Lectoescritura y Fortalecimiento de Bibliotecas Escolares</v>
          </cell>
          <cell r="D70">
            <v>4</v>
          </cell>
          <cell r="E70" t="str">
            <v xml:space="preserve">02004 Desarrollar actividades en las Instituciones Educativas Distritales para la creación y desarrollo de estrategias virtuales, materiales de apoyo y herramientas didácticas que permitan la consolidación de los planes de Fortalecimiento </v>
          </cell>
          <cell r="F70" t="str">
            <v>Acompañar A Colegios En La Formulación Y Ejecución De Planes Institucionales 03-01-0204</v>
          </cell>
          <cell r="G70" t="str">
            <v>APLICACIÓN DE PROYECTOS EDUCATIVOS TRANSVERSALES - A.1.7.2</v>
          </cell>
          <cell r="H70" t="str">
            <v>Colegios</v>
          </cell>
          <cell r="J70" t="str">
            <v>105702004</v>
          </cell>
          <cell r="K70">
            <v>0</v>
          </cell>
        </row>
        <row r="71">
          <cell r="A71">
            <v>1057</v>
          </cell>
          <cell r="B71" t="str">
            <v>1057 Competencias para el ciudadano de hoy</v>
          </cell>
          <cell r="C71" t="str">
            <v>03 Fortalecimiento de Inglés como Segunda Lengua</v>
          </cell>
          <cell r="D71">
            <v>1</v>
          </cell>
          <cell r="E71" t="str">
            <v xml:space="preserve">03001 Acompañar y apoyar el fortalecimiento de los programas de aprendizaje del inglés como una segunda lengua mediante la articulación de planes de estudio, uso de medios educativos y ambientes de aprendizaje. </v>
          </cell>
          <cell r="F71" t="str">
            <v>Acompañar A Colegios En La Formulación Y Ejecución De Planes Institucionales 03-01-0204</v>
          </cell>
          <cell r="G71" t="str">
            <v>APLICACIÓN DE PROYECTOS EDUCATIVOS TRANSVERSALES - A.1.7.2</v>
          </cell>
          <cell r="H71" t="str">
            <v>Colegios</v>
          </cell>
          <cell r="I71">
            <v>110</v>
          </cell>
          <cell r="J71" t="str">
            <v>105703001</v>
          </cell>
          <cell r="K71">
            <v>3443046000</v>
          </cell>
        </row>
        <row r="72">
          <cell r="A72">
            <v>1057</v>
          </cell>
          <cell r="B72" t="str">
            <v>1057 Competencias para el ciudadano de hoy</v>
          </cell>
          <cell r="C72" t="str">
            <v>03 Fortalecimiento de Inglés como Segunda Lengua</v>
          </cell>
          <cell r="D72">
            <v>2</v>
          </cell>
          <cell r="E72" t="str">
            <v>03002 Conformar un equipo profesional y técnico para el seguimiento y desarrollo de los programas y procesos del proyecto de inversión competencias para el ciudadano de hoy - Fortalecimiento de Inglés como Segunda Lengua</v>
          </cell>
          <cell r="F72" t="str">
            <v>Personal Contratado Para Apoyar Las Actividades Propias De Los Proyectos De Inversión De La Entidad 03-04-0001</v>
          </cell>
          <cell r="G72" t="str">
            <v>MODERNIZACIÓN DE LA SECRETARIA DE EDUCACIÓN - A.1.4.1</v>
          </cell>
          <cell r="H72" t="str">
            <v>Personas</v>
          </cell>
          <cell r="I72">
            <v>5</v>
          </cell>
          <cell r="J72" t="str">
            <v>105703002</v>
          </cell>
          <cell r="K72">
            <v>384954000</v>
          </cell>
        </row>
        <row r="73">
          <cell r="A73">
            <v>1073</v>
          </cell>
          <cell r="B73" t="str">
            <v>1073 Desarrollo integral de la educación media en las instituciones educativas del Distrito</v>
          </cell>
          <cell r="C73" t="str">
            <v>01 Competencias básicas, técnicas, tecnológicas, socioemocionales y exploración</v>
          </cell>
          <cell r="D73">
            <v>1</v>
          </cell>
          <cell r="E73" t="str">
            <v>01001 Prestar apoyo profesional y/o tecnico para acompañar a las IED en las actividades de planeción y seguimiento para desarrollo y fortalecimiento de las competencias básicas, sociales y emocionales de los estudiantes de educación media de Bogotá</v>
          </cell>
          <cell r="F73" t="str">
            <v>Personal Contratado Para Apoyar Las Actividades Propias De Los Proyectos De Inversión De La Entidad 03-04-0001</v>
          </cell>
          <cell r="G73" t="str">
            <v>MODERNIZACIÓN DE LA SECRETARIA DE EDUCACIÓN - A.1.4.1</v>
          </cell>
          <cell r="H73" t="str">
            <v>Personas</v>
          </cell>
          <cell r="I73">
            <v>34</v>
          </cell>
          <cell r="J73" t="str">
            <v>107301001</v>
          </cell>
          <cell r="K73">
            <v>1995369000</v>
          </cell>
        </row>
        <row r="74">
          <cell r="A74">
            <v>1073</v>
          </cell>
          <cell r="B74" t="str">
            <v>1073 Desarrollo integral de la educación media en las instituciones educativas del Distrito</v>
          </cell>
          <cell r="C74" t="str">
            <v>01 Competencias básicas, técnicas, tecnológicas, socioemocionales y exploración</v>
          </cell>
          <cell r="D74">
            <v>4</v>
          </cell>
          <cell r="E74" t="str">
            <v>01004 Realizar acompañamiento, seguimiento e implementación para desarrollo y fortalecimiento de las competencias básicas, sociales y emocionales de los estudiantes de educación media de Bogotá</v>
          </cell>
          <cell r="F74" t="str">
            <v>Acompañar A Colegios En La Formulación Y Ejecución De Planes Institucionales 03-01-0204</v>
          </cell>
          <cell r="G74" t="str">
            <v>APLICACIÓN DE PROYECTOS EDUCATIVOS TRANSVERSALES - A.1.7.2</v>
          </cell>
          <cell r="H74" t="str">
            <v>Persona Jurídica</v>
          </cell>
          <cell r="I74">
            <v>16</v>
          </cell>
          <cell r="J74" t="str">
            <v>107301004</v>
          </cell>
          <cell r="K74">
            <v>10076465000</v>
          </cell>
        </row>
        <row r="75">
          <cell r="A75">
            <v>1073</v>
          </cell>
          <cell r="B75" t="str">
            <v>1073 Desarrollo integral de la educación media en las instituciones educativas del Distrito</v>
          </cell>
          <cell r="C75" t="str">
            <v>02 Orientación sociocupacional</v>
          </cell>
          <cell r="D75">
            <v>1</v>
          </cell>
          <cell r="E75" t="str">
            <v>02001 Prestar apoyo profesional y/o tecnico para acompañar a las IED en las actividades de planeación y seguimiento para el desarrollo y fortalecimiento de la orientación sociocupacional de los estudiantes de educación media de Bogotá</v>
          </cell>
          <cell r="F75" t="str">
            <v>Personal Contratado Para Apoyar Las Actividades Propias De Los Proyectos De Inversión De La Entidad 03-04-0001</v>
          </cell>
          <cell r="G75" t="str">
            <v>MODERNIZACIÓN DE LA SECRETARIA DE EDUCACIÓN - A.1.4.1</v>
          </cell>
          <cell r="H75" t="str">
            <v>Personas</v>
          </cell>
          <cell r="I75">
            <v>6</v>
          </cell>
          <cell r="J75" t="str">
            <v>107302001</v>
          </cell>
          <cell r="K75">
            <v>405444000</v>
          </cell>
        </row>
        <row r="76">
          <cell r="A76">
            <v>1073</v>
          </cell>
          <cell r="B76" t="str">
            <v>1073 Desarrollo integral de la educación media en las instituciones educativas del Distrito</v>
          </cell>
          <cell r="C76" t="str">
            <v>02 Orientación sociocupacional</v>
          </cell>
          <cell r="D76">
            <v>2</v>
          </cell>
          <cell r="E76" t="str">
            <v>02002 Realizar acompañamiento, seguimiento e implementación de los procesos de orientación sociocupacional  de los estudiantes de educación media de Bogotá</v>
          </cell>
          <cell r="F76" t="str">
            <v>Acompañar A Colegios En La Formulación Y Ejecución De Planes Institucionales 03-01-0204</v>
          </cell>
          <cell r="G76" t="str">
            <v>APLICACIÓN DE PROYECTOS EDUCATIVOS TRANSVERSALES - A.1.7.2</v>
          </cell>
          <cell r="H76" t="str">
            <v>Persona Jurídica</v>
          </cell>
          <cell r="I76">
            <v>1</v>
          </cell>
          <cell r="J76" t="str">
            <v>107302002</v>
          </cell>
          <cell r="K76">
            <v>822722000</v>
          </cell>
        </row>
        <row r="77">
          <cell r="A77">
            <v>1074</v>
          </cell>
          <cell r="B77" t="str">
            <v>1074 Educación superior para una ciudad de conocimiento</v>
          </cell>
          <cell r="C77" t="str">
            <v>01 ACCESO A EDUCACIÓN SUPERIOR</v>
          </cell>
          <cell r="D77">
            <v>1</v>
          </cell>
          <cell r="E77" t="str">
            <v>01001 Fondo de Reparación para el Acceso, Permanencia y Graduación en Educación Superior para la Población Víctima del Conflicto Armado en Colombia.</v>
          </cell>
          <cell r="F77" t="str">
            <v>Atención a Víctimas 03-02-0032</v>
          </cell>
          <cell r="G77" t="str">
            <v>APLICACIÓN DE PROYECTOS EDUCATIVOS TRANSVERSALES - A.1.7.2</v>
          </cell>
          <cell r="H77" t="str">
            <v>Cupos</v>
          </cell>
          <cell r="I77">
            <v>35</v>
          </cell>
          <cell r="J77" t="str">
            <v>107401001</v>
          </cell>
          <cell r="K77">
            <v>2000000000</v>
          </cell>
        </row>
        <row r="78">
          <cell r="A78">
            <v>1074</v>
          </cell>
          <cell r="B78" t="str">
            <v>1074 Educación superior para una ciudad de conocimiento</v>
          </cell>
          <cell r="C78" t="str">
            <v>01 ACCESO A EDUCACIÓN SUPERIOR</v>
          </cell>
          <cell r="D78">
            <v>2</v>
          </cell>
          <cell r="E78" t="str">
            <v>01002 Generar alternativas de financiación ofertadas en el portafolio de la Secretaria de Educación, para el acceso y la permanencia en la educación superior de los jóvenes residentes en Bogotá</v>
          </cell>
          <cell r="F78" t="str">
            <v>Financiación A Los Estudiantes Para El Acceso A La Educación Superior 06-01-0004</v>
          </cell>
          <cell r="G78" t="str">
            <v>COMPETENCIAS LABORALES GENERALES Y FORMACIÓN PARA EL TRABAJO Y EL DESARROLLO HUMANO - A.1.7.1</v>
          </cell>
          <cell r="H78" t="str">
            <v>Cupos</v>
          </cell>
          <cell r="I78">
            <v>1194</v>
          </cell>
          <cell r="J78" t="str">
            <v>107401002</v>
          </cell>
          <cell r="K78">
            <v>25115921000</v>
          </cell>
        </row>
        <row r="79">
          <cell r="A79">
            <v>1074</v>
          </cell>
          <cell r="B79" t="str">
            <v>1074 Educación superior para una ciudad de conocimiento</v>
          </cell>
          <cell r="C79" t="str">
            <v>02 FORTALECIMIENTO DE LA CALIDAD</v>
          </cell>
          <cell r="D79">
            <v>4</v>
          </cell>
          <cell r="E79" t="str">
            <v>02004 Aunar esfuerzos con los actores del subsistema Distrital de Educacion Superior y el Gobierno Nacional, para orientar o desarrollar proyectos de Ciencia, Tecnología e Innovación, integrando apuestas productivas y de conocimiento de la región.</v>
          </cell>
          <cell r="F79" t="str">
            <v>Asistencia técnica y fomento al mejoramiento de la calidad en el marco del Subsistema Distrital de Educación Superior 05-02-0179</v>
          </cell>
          <cell r="G79" t="str">
            <v/>
          </cell>
          <cell r="H79" t="str">
            <v>proyectos</v>
          </cell>
          <cell r="I79">
            <v>3</v>
          </cell>
          <cell r="J79" t="str">
            <v>107402004</v>
          </cell>
          <cell r="K79">
            <v>500000000</v>
          </cell>
        </row>
        <row r="80">
          <cell r="A80">
            <v>1074</v>
          </cell>
          <cell r="B80" t="str">
            <v>1074 Educación superior para una ciudad de conocimiento</v>
          </cell>
          <cell r="C80" t="str">
            <v>02 FORTALECIMIENTO DE LA CALIDAD</v>
          </cell>
          <cell r="D80">
            <v>6</v>
          </cell>
          <cell r="E80" t="str">
            <v>02006 Prestar apoyo profesional y/o técnico en la ejecución, verificación y acompañamiento de proyectos de calidad en educacion superior</v>
          </cell>
          <cell r="F80" t="str">
            <v>Personal Contratado Para Apoyar Las Actividades Propias De Los Proyectos De Inversión De La Entidad 03-04-0001</v>
          </cell>
          <cell r="G80" t="str">
            <v>MODERNIZACIÓN DE LA SECRETARIA DE EDUCACIÓN - A.1.4.1</v>
          </cell>
          <cell r="H80" t="str">
            <v>Personas</v>
          </cell>
          <cell r="I80">
            <v>19</v>
          </cell>
          <cell r="J80" t="str">
            <v>107402006</v>
          </cell>
          <cell r="K80">
            <v>1375519000</v>
          </cell>
        </row>
        <row r="81">
          <cell r="A81">
            <v>1040</v>
          </cell>
          <cell r="B81" t="str">
            <v>1040 Bogotá reconoce a sus maestros, maestras y directivos docentes líderes de la transformación educativa</v>
          </cell>
          <cell r="C81" t="str">
            <v>01 FORMACIÓN INICIAL</v>
          </cell>
          <cell r="D81">
            <v>16</v>
          </cell>
          <cell r="E81" t="str">
            <v>01016 Acompañamiento a lo maestros, maestras y Directivos Docentes recien vinculados en la Planta de personal Docente de la SED</v>
          </cell>
          <cell r="F81" t="str">
            <v>Capacitación Y Formación Del Personal Docente 03-01-0314</v>
          </cell>
          <cell r="G81" t="str">
            <v>CAPACITACIÓN A DOCENTES Y DIRECTIVOS DOCENTES - A.1.2.8</v>
          </cell>
          <cell r="H81" t="str">
            <v>Docentes y directivos docentes</v>
          </cell>
          <cell r="I81">
            <v>200</v>
          </cell>
          <cell r="J81" t="str">
            <v>104001016</v>
          </cell>
          <cell r="K81">
            <v>219000000</v>
          </cell>
        </row>
        <row r="82">
          <cell r="A82">
            <v>1040</v>
          </cell>
          <cell r="B82" t="str">
            <v>1040 Bogotá reconoce a sus maestros, maestras y directivos docentes líderes de la transformación educativa</v>
          </cell>
          <cell r="C82" t="str">
            <v>01 FORMACIÓN INICIAL</v>
          </cell>
          <cell r="D82">
            <v>18</v>
          </cell>
          <cell r="E82" t="str">
            <v>01018 Prestar apoyo profesional y/o técnico para el seguimiento pedagógico, administrativo y financiero  de las actividades del componente</v>
          </cell>
          <cell r="F82" t="str">
            <v>Personal Contratado Para Apoyar Las Actividades Propias De Los Proyectos De Inversión De La Entidad 03-04-0001</v>
          </cell>
          <cell r="G82" t="str">
            <v>MODERNIZACIÓN DE LA SECRETARIA DE EDUCACIÓN - A.1.4.1</v>
          </cell>
          <cell r="H82" t="str">
            <v>Personas</v>
          </cell>
          <cell r="I82">
            <v>2</v>
          </cell>
          <cell r="J82" t="str">
            <v>104001018</v>
          </cell>
          <cell r="K82">
            <v>175937000</v>
          </cell>
        </row>
        <row r="83">
          <cell r="A83">
            <v>1040</v>
          </cell>
          <cell r="B83" t="str">
            <v>1040 Bogotá reconoce a sus maestros, maestras y directivos docentes líderes de la transformación educativa</v>
          </cell>
          <cell r="C83" t="str">
            <v>02 FORMACIÓN PERMANENTE</v>
          </cell>
          <cell r="D83">
            <v>1</v>
          </cell>
          <cell r="E83" t="str">
            <v>02001 Apoyar la participación de Docentes y Directivos Docentes en programas de formación permanente y/o  acompañamiento in - situ  en diferentes temáticas de profundización disciplinar y pedagógica</v>
          </cell>
          <cell r="F83" t="str">
            <v>Capacitación Y Formación Del Personal Docente 03-01-0314</v>
          </cell>
          <cell r="G83" t="str">
            <v>CAPACITACIÓN A DOCENTES Y DIRECTIVOS DOCENTES - A.1.2.8</v>
          </cell>
          <cell r="H83" t="str">
            <v>Docentes y directivos docentes</v>
          </cell>
          <cell r="I83">
            <v>100</v>
          </cell>
          <cell r="J83" t="str">
            <v>104002001</v>
          </cell>
          <cell r="K83">
            <v>200000000</v>
          </cell>
        </row>
        <row r="84">
          <cell r="A84">
            <v>1040</v>
          </cell>
          <cell r="B84" t="str">
            <v>1040 Bogotá reconoce a sus maestros, maestras y directivos docentes líderes de la transformación educativa</v>
          </cell>
          <cell r="C84" t="str">
            <v>02 FORMACIÓN PERMANENTE</v>
          </cell>
          <cell r="D84">
            <v>2</v>
          </cell>
          <cell r="E84" t="str">
            <v>02002 Apoyar la participación de docentes y directivos docentes en eventos culturales y académicos a nivel local, nacional e internacional</v>
          </cell>
          <cell r="F84" t="str">
            <v>Capacitación Y Formación Del Personal Docente 03-01-0314</v>
          </cell>
          <cell r="G84" t="str">
            <v>CAPACITACIÓN A DOCENTES Y DIRECTIVOS DOCENTES - A.1.2.8</v>
          </cell>
          <cell r="H84" t="str">
            <v>Docentes y directivos docentes</v>
          </cell>
          <cell r="I84">
            <v>120</v>
          </cell>
          <cell r="J84" t="str">
            <v>104002002</v>
          </cell>
          <cell r="K84">
            <v>120000000</v>
          </cell>
        </row>
        <row r="85">
          <cell r="A85">
            <v>1040</v>
          </cell>
          <cell r="B85" t="str">
            <v>1040 Bogotá reconoce a sus maestros, maestras y directivos docentes líderes de la transformación educativa</v>
          </cell>
          <cell r="C85" t="str">
            <v>02 FORMACIÓN PERMANENTE</v>
          </cell>
          <cell r="D85">
            <v>3</v>
          </cell>
          <cell r="E85" t="str">
            <v>02003 Prestar apoyo profesional y/o técnico para el seguimiento pedagógico, administrativo y financiero  de las actividades del componente</v>
          </cell>
          <cell r="F85" t="str">
            <v>Personal Contratado Para Apoyar Las Actividades Propias De Los Proyectos De Inversión De La Entidad 03-04-0001</v>
          </cell>
          <cell r="G85" t="str">
            <v>MODERNIZACIÓN DE LA SECRETARIA DE EDUCACIÓN - A.1.4.1</v>
          </cell>
          <cell r="H85" t="str">
            <v>Personas</v>
          </cell>
          <cell r="I85">
            <v>5</v>
          </cell>
          <cell r="J85" t="str">
            <v>104002003</v>
          </cell>
          <cell r="K85">
            <v>391071000</v>
          </cell>
        </row>
        <row r="86">
          <cell r="A86">
            <v>1040</v>
          </cell>
          <cell r="B86" t="str">
            <v>1040 Bogotá reconoce a sus maestros, maestras y directivos docentes líderes de la transformación educativa</v>
          </cell>
          <cell r="C86" t="str">
            <v>02 FORMACIÓN PERMANENTE</v>
          </cell>
          <cell r="D86">
            <v>4</v>
          </cell>
          <cell r="E86" t="str">
            <v>02004 Apoyar la participación de Docentes y Directivos Docentes de los Colegios Oficiales en programas de pasantias a nivel nacional o internacional</v>
          </cell>
          <cell r="F86" t="str">
            <v>Capacitación Y Formación Del Personal Docente 03-01-0314</v>
          </cell>
          <cell r="G86" t="str">
            <v>CAPACITACIÓN A DOCENTES Y DIRECTIVOS DOCENTES - A.1.2.8</v>
          </cell>
          <cell r="H86" t="str">
            <v>Docentes y directivos docentes</v>
          </cell>
          <cell r="I86">
            <v>80</v>
          </cell>
          <cell r="J86" t="str">
            <v>104002004</v>
          </cell>
          <cell r="K86">
            <v>150000000</v>
          </cell>
        </row>
        <row r="87">
          <cell r="A87">
            <v>1040</v>
          </cell>
          <cell r="B87" t="str">
            <v>1040 Bogotá reconoce a sus maestros, maestras y directivos docentes líderes de la transformación educativa</v>
          </cell>
          <cell r="C87" t="str">
            <v>02 FORMACIÓN PERMANENTE</v>
          </cell>
          <cell r="D87">
            <v>20</v>
          </cell>
          <cell r="E87" t="str">
            <v>02020 Implementar el portafolio virtual de Formación Docente</v>
          </cell>
          <cell r="F87" t="str">
            <v>Capacitación Y Formación Del Personal Docente 03-01-0314</v>
          </cell>
          <cell r="G87" t="str">
            <v>CAPACITACIÓN A DOCENTES Y DIRECTIVOS DOCENTES - A.1.2.8</v>
          </cell>
          <cell r="H87" t="str">
            <v>Docentes y directivos docentes</v>
          </cell>
          <cell r="I87">
            <v>600</v>
          </cell>
          <cell r="J87" t="str">
            <v>104002020</v>
          </cell>
          <cell r="K87">
            <v>600000000</v>
          </cell>
        </row>
        <row r="88">
          <cell r="A88">
            <v>1040</v>
          </cell>
          <cell r="B88" t="str">
            <v>1040 Bogotá reconoce a sus maestros, maestras y directivos docentes líderes de la transformación educativa</v>
          </cell>
          <cell r="C88" t="str">
            <v>03 FORMACIÓN POSGRADUAL</v>
          </cell>
          <cell r="D88">
            <v>14</v>
          </cell>
          <cell r="E88" t="str">
            <v>03014 Apoyar la participación de Docentes y Directivos Docentes de los Colegios Oficiales en programas de posgrado en los niveles de Especialización, Maestría y Doctorado</v>
          </cell>
          <cell r="F88" t="str">
            <v>Capacitación Y Formación Del Personal Docente 03-01-0314</v>
          </cell>
          <cell r="G88" t="str">
            <v>CAPACITACIÓN A DOCENTES Y DIRECTIVOS DOCENTES - A.1.2.8</v>
          </cell>
          <cell r="H88" t="str">
            <v>Docentes y directivos docentes</v>
          </cell>
          <cell r="I88">
            <v>75</v>
          </cell>
          <cell r="J88" t="str">
            <v>104003014</v>
          </cell>
          <cell r="K88">
            <v>1033790000</v>
          </cell>
        </row>
        <row r="89">
          <cell r="A89">
            <v>1040</v>
          </cell>
          <cell r="B89" t="str">
            <v>1040 Bogotá reconoce a sus maestros, maestras y directivos docentes líderes de la transformación educativa</v>
          </cell>
          <cell r="C89" t="str">
            <v>03 FORMACIÓN POSGRADUAL</v>
          </cell>
          <cell r="D89">
            <v>6</v>
          </cell>
          <cell r="E89" t="str">
            <v>03006 Prestar apoyo profesional y/o técnico para el seguimiento pedagógico, administrativo y financiero  de las actividades del componente</v>
          </cell>
          <cell r="F89" t="str">
            <v>Personal Contratado Para Apoyar Las Actividades Propias De Los Proyectos De Inversión De La Entidad 03-04-0001</v>
          </cell>
          <cell r="G89" t="str">
            <v>MODERNIZACIÓN DE LA SECRETARIA DE EDUCACIÓN - A.1.4.1</v>
          </cell>
          <cell r="H89" t="str">
            <v>Personas</v>
          </cell>
          <cell r="I89">
            <v>3</v>
          </cell>
          <cell r="J89" t="str">
            <v>104003006</v>
          </cell>
          <cell r="K89">
            <v>283044000</v>
          </cell>
        </row>
        <row r="90">
          <cell r="A90">
            <v>1040</v>
          </cell>
          <cell r="B90" t="str">
            <v>1040 Bogotá reconoce a sus maestros, maestras y directivos docentes líderes de la transformación educativa</v>
          </cell>
          <cell r="C90" t="str">
            <v>04 INNOVACION EDUCATIVA</v>
          </cell>
          <cell r="D90">
            <v>8</v>
          </cell>
          <cell r="E90" t="str">
            <v>04008 Fortalecer la comunidad académica de maestros y maestras de Bogotá a partir de la conformación y consolidación de las  redes locales, mediante el intercambio del saber pedagógico  y la socialización de experiencias.</v>
          </cell>
          <cell r="F90" t="str">
            <v>Capacitación Y Formación Del Personal Docente 03-01-0314</v>
          </cell>
          <cell r="G90" t="str">
            <v>CAPACITACIÓN A DOCENTES Y DIRECTIVOS DOCENTES - A.1.2.8</v>
          </cell>
          <cell r="H90" t="str">
            <v>Proyectos pedagógicos</v>
          </cell>
          <cell r="I90">
            <v>10</v>
          </cell>
          <cell r="J90" t="str">
            <v>104004008</v>
          </cell>
          <cell r="K90">
            <v>200000000</v>
          </cell>
        </row>
        <row r="91">
          <cell r="A91">
            <v>1040</v>
          </cell>
          <cell r="B91" t="str">
            <v>1040 Bogotá reconoce a sus maestros, maestras y directivos docentes líderes de la transformación educativa</v>
          </cell>
          <cell r="C91" t="str">
            <v>04 INNOVACION EDUCATIVA</v>
          </cell>
          <cell r="D91">
            <v>9</v>
          </cell>
          <cell r="E91" t="str">
            <v>04009 Prestar apoyo profesional y/o técnico para el seguimiento pedagógico, administrativo y financiero  de las actividades del componente</v>
          </cell>
          <cell r="F91" t="str">
            <v>Personal Contratado Para Apoyar Las Actividades Propias De Los Proyectos De Inversión De La Entidad 03-04-0001</v>
          </cell>
          <cell r="G91" t="str">
            <v>MODERNIZACIÓN DE LA SECRETARIA DE EDUCACIÓN - A.1.4.1</v>
          </cell>
          <cell r="H91" t="str">
            <v>Personas</v>
          </cell>
          <cell r="I91">
            <v>9</v>
          </cell>
          <cell r="J91" t="str">
            <v>104004009</v>
          </cell>
          <cell r="K91">
            <v>730278000</v>
          </cell>
        </row>
        <row r="92">
          <cell r="A92">
            <v>1040</v>
          </cell>
          <cell r="B92" t="str">
            <v>1040 Bogotá reconoce a sus maestros, maestras y directivos docentes líderes de la transformación educativa</v>
          </cell>
          <cell r="C92" t="str">
            <v>04 INNOVACION EDUCATIVA</v>
          </cell>
          <cell r="D92">
            <v>22</v>
          </cell>
          <cell r="E92" t="str">
            <v>04022 Fomentar y visibilizar la Innovación Educativa en las IEs mediante la implementación de programas y proyectos para los maestros y directivos docentes en el marco del Ecosistema Distrital de Innovación Educativa</v>
          </cell>
          <cell r="F92" t="str">
            <v>Capacitación Y Formación Del Personal Docente 03-01-0314</v>
          </cell>
          <cell r="G92" t="str">
            <v>CAPACITACIÓN A DOCENTES Y DIRECTIVOS DOCENTES - A.1.2.8</v>
          </cell>
          <cell r="H92" t="str">
            <v>Docentes y directivos docentes</v>
          </cell>
          <cell r="I92">
            <v>2900</v>
          </cell>
          <cell r="J92" t="str">
            <v>104004022</v>
          </cell>
          <cell r="K92">
            <v>3028000000</v>
          </cell>
        </row>
        <row r="93">
          <cell r="A93">
            <v>1040</v>
          </cell>
          <cell r="B93" t="str">
            <v>1040 Bogotá reconoce a sus maestros, maestras y directivos docentes líderes de la transformación educativa</v>
          </cell>
          <cell r="C93" t="str">
            <v>05 RECONOCIMIENTO DOCENTE</v>
          </cell>
          <cell r="D93">
            <v>10</v>
          </cell>
          <cell r="E93" t="str">
            <v>05010 Otorgar el premio de Investigación e Innovacion  el cual se encuentra en  el marco del acuerdo  273 del 2007</v>
          </cell>
          <cell r="F93" t="str">
            <v>Incentivos Al Personal Docente 03-02-0023</v>
          </cell>
          <cell r="G93" t="str">
            <v>DISEÑO E IMPLEMENTACIÓN DE PLANES DE MEJORAMIENTO - A.1.2.11</v>
          </cell>
          <cell r="H93" t="str">
            <v>Propuestas pedagógicas</v>
          </cell>
          <cell r="I93">
            <v>10</v>
          </cell>
          <cell r="J93" t="str">
            <v>104005010</v>
          </cell>
          <cell r="K93">
            <v>550000000</v>
          </cell>
        </row>
        <row r="94">
          <cell r="A94">
            <v>1040</v>
          </cell>
          <cell r="B94" t="str">
            <v>1040 Bogotá reconoce a sus maestros, maestras y directivos docentes líderes de la transformación educativa</v>
          </cell>
          <cell r="C94" t="str">
            <v>05 RECONOCIMIENTO DOCENTE</v>
          </cell>
          <cell r="D94">
            <v>13</v>
          </cell>
          <cell r="E94" t="str">
            <v>05013 Prestar apoyo profesional y/o técnico para el seguimiento pedagógico, administrativo y financiero  de las actividades del componente</v>
          </cell>
          <cell r="F94" t="str">
            <v>Personal Contratado Para Apoyar Las Actividades Propias De Los Proyectos De Inversión De La Entidad 03-04-0001</v>
          </cell>
          <cell r="G94" t="str">
            <v>MODERNIZACIÓN DE LA SECRETARIA DE EDUCACIÓN - A.1.4.1</v>
          </cell>
          <cell r="H94" t="str">
            <v>Personas</v>
          </cell>
          <cell r="I94">
            <v>1</v>
          </cell>
          <cell r="J94" t="str">
            <v>104005013</v>
          </cell>
          <cell r="K94">
            <v>98880000</v>
          </cell>
        </row>
        <row r="95">
          <cell r="A95">
            <v>1040</v>
          </cell>
          <cell r="B95" t="str">
            <v>1040 Bogotá reconoce a sus maestros, maestras y directivos docentes líderes de la transformación educativa</v>
          </cell>
          <cell r="C95" t="str">
            <v>05 RECONOCIMIENTO DOCENTE</v>
          </cell>
          <cell r="D95">
            <v>23</v>
          </cell>
          <cell r="E95" t="str">
            <v>05023 Reconocer  a maestros, maestras y directivos docentes  investigadores e innovadores de la educación</v>
          </cell>
          <cell r="F95" t="str">
            <v>Incentivos Al Personal Docente 03-02-0023</v>
          </cell>
          <cell r="G95" t="str">
            <v>DISEÑO E IMPLEMENTACIÓN DE PLANES DE MEJORAMIENTO - A.1.2.11</v>
          </cell>
          <cell r="H95" t="str">
            <v>Docentes y directivos docentes</v>
          </cell>
          <cell r="I95">
            <v>100</v>
          </cell>
          <cell r="J95" t="str">
            <v>104005023</v>
          </cell>
          <cell r="K95">
            <v>170000000</v>
          </cell>
        </row>
        <row r="96">
          <cell r="A96">
            <v>1040</v>
          </cell>
          <cell r="B96" t="str">
            <v>1040 Bogotá reconoce a sus maestros, maestras y directivos docentes líderes de la transformación educativa</v>
          </cell>
          <cell r="C96" t="str">
            <v>05 RECONOCIMIENTO DOCENTE</v>
          </cell>
          <cell r="D96">
            <v>24</v>
          </cell>
          <cell r="E96" t="str">
            <v>05024 Acompañamiento a docentes y directivos docentes  para la postulacion de proyecto de investigación e innovación educativa  en premios a nivel nacional e internacional</v>
          </cell>
          <cell r="F96" t="str">
            <v>Incentivos Al Personal Docente 03-02-0023</v>
          </cell>
          <cell r="G96" t="str">
            <v>DISEÑO E IMPLEMENTACIÓN DE PLANES DE MEJORAMIENTO - A.1.2.11</v>
          </cell>
          <cell r="H96" t="str">
            <v>Propuestas pedagógicas</v>
          </cell>
          <cell r="I96">
            <v>10</v>
          </cell>
          <cell r="J96" t="str">
            <v>104005024</v>
          </cell>
          <cell r="K96">
            <v>50000000</v>
          </cell>
        </row>
        <row r="97">
          <cell r="A97">
            <v>1053</v>
          </cell>
          <cell r="B97" t="str">
            <v>1053 Oportunidades de aprendizaje desde el enfoque diferencial</v>
          </cell>
          <cell r="C97" t="str">
            <v>01  Atención Educativa Integral desde el enfoque diferencial</v>
          </cell>
          <cell r="D97">
            <v>1</v>
          </cell>
          <cell r="E97" t="str">
            <v>01001 Desarrollar capacidades locales e institucionales  para la atención integral bajo el enfoque diferencial, de estudiantes con discapacidad</v>
          </cell>
          <cell r="F97" t="str">
            <v>Atención educativa diferencial 03-02-0033</v>
          </cell>
          <cell r="G97" t="str">
            <v>SERVICIO PERSONAL APOYO - A.1.5.1</v>
          </cell>
          <cell r="H97" t="str">
            <v>Colegios</v>
          </cell>
          <cell r="I97">
            <v>361</v>
          </cell>
          <cell r="J97" t="str">
            <v>105301001</v>
          </cell>
          <cell r="K97">
            <v>8110450000</v>
          </cell>
        </row>
        <row r="98">
          <cell r="A98">
            <v>1053</v>
          </cell>
          <cell r="B98" t="str">
            <v>1053 Oportunidades de aprendizaje desde el enfoque diferencial</v>
          </cell>
          <cell r="C98" t="str">
            <v>01  Atención Educativa Integral desde el enfoque diferencial</v>
          </cell>
          <cell r="D98">
            <v>3</v>
          </cell>
          <cell r="E98" t="str">
            <v>01003 Desarrollar capacidades locales e institucionales  para la atención integral bajo el enfoque diferencial, de estudiantes con  talentos y/o capacidades  excepcionales</v>
          </cell>
          <cell r="F98" t="str">
            <v>Atención educativa diferencial 03-02-0033</v>
          </cell>
          <cell r="G98" t="str">
            <v>SERVICIO PERSONAL APOYO - A.1.5.1</v>
          </cell>
          <cell r="H98" t="str">
            <v>Colegios</v>
          </cell>
          <cell r="I98">
            <v>90</v>
          </cell>
          <cell r="J98" t="str">
            <v>105301003</v>
          </cell>
          <cell r="K98">
            <v>594356000</v>
          </cell>
        </row>
        <row r="99">
          <cell r="A99">
            <v>1053</v>
          </cell>
          <cell r="B99" t="str">
            <v>1053 Oportunidades de aprendizaje desde el enfoque diferencial</v>
          </cell>
          <cell r="C99" t="str">
            <v>01  Atención Educativa Integral desde el enfoque diferencial</v>
          </cell>
          <cell r="D99">
            <v>5</v>
          </cell>
          <cell r="E99" t="str">
            <v>01005 Desarrollar las acciones necesarias para garantizar la operación de la Secretaría Técnica Distrital de Discapacidad (STDD)</v>
          </cell>
          <cell r="F99" t="str">
            <v>Atención educativa diferencial 03-02-0033</v>
          </cell>
          <cell r="G99" t="str">
            <v>SERVICIO PERSONAL APOYO - A.1.5.1</v>
          </cell>
          <cell r="H99" t="str">
            <v>Personas</v>
          </cell>
          <cell r="I99">
            <v>6</v>
          </cell>
          <cell r="J99" t="str">
            <v>105301005</v>
          </cell>
          <cell r="K99">
            <v>316854000</v>
          </cell>
        </row>
        <row r="100">
          <cell r="A100">
            <v>1053</v>
          </cell>
          <cell r="B100" t="str">
            <v>1053 Oportunidades de aprendizaje desde el enfoque diferencial</v>
          </cell>
          <cell r="C100" t="str">
            <v>01  Atención Educativa Integral desde el enfoque diferencial</v>
          </cell>
          <cell r="D100">
            <v>8</v>
          </cell>
          <cell r="E100" t="str">
            <v xml:space="preserve">01008 
Desarrollar capacidades locales e institucionales para la atención integral bajo el enfoque diferencial, en la linea de educación intercultural y grupos étnicos 
</v>
          </cell>
          <cell r="F100" t="str">
            <v>Atención educativa diferencial 03-02-0033</v>
          </cell>
          <cell r="G100" t="str">
            <v/>
          </cell>
          <cell r="H100" t="str">
            <v>Colegios</v>
          </cell>
          <cell r="I100">
            <v>46</v>
          </cell>
          <cell r="J100" t="str">
            <v>105301008</v>
          </cell>
          <cell r="K100">
            <v>1745724000</v>
          </cell>
        </row>
        <row r="101">
          <cell r="A101">
            <v>1053</v>
          </cell>
          <cell r="B101" t="str">
            <v>1053 Oportunidades de aprendizaje desde el enfoque diferencial</v>
          </cell>
          <cell r="C101" t="str">
            <v>01  Atención Educativa Integral desde el enfoque diferencial</v>
          </cell>
          <cell r="D101">
            <v>10</v>
          </cell>
          <cell r="E101" t="str">
            <v>01010 Desarrollar capacidades locales e institucionales  para la atención integral bajo el enfoque diferencial, de estudiantes según su condición social y orientación sexual</v>
          </cell>
          <cell r="F101" t="str">
            <v>Atención educativa diferencial 03-02-0033</v>
          </cell>
          <cell r="G101" t="str">
            <v/>
          </cell>
          <cell r="H101" t="str">
            <v>Colegios</v>
          </cell>
          <cell r="I101">
            <v>80</v>
          </cell>
          <cell r="J101" t="str">
            <v>105301010</v>
          </cell>
          <cell r="K101">
            <v>314800000</v>
          </cell>
        </row>
        <row r="102">
          <cell r="A102">
            <v>1053</v>
          </cell>
          <cell r="B102" t="str">
            <v>1053 Oportunidades de aprendizaje desde el enfoque diferencial</v>
          </cell>
          <cell r="C102" t="str">
            <v>01  Atención Educativa Integral desde el enfoque diferencial</v>
          </cell>
          <cell r="D102">
            <v>12</v>
          </cell>
          <cell r="E102" t="str">
            <v>01012 Desarrollar capacidades locales e institucionales  para la atención integral bajo el enfoque diferencial de cuidado y autocuidado</v>
          </cell>
          <cell r="F102" t="str">
            <v>Atención educativa diferencial 03-02-0033</v>
          </cell>
          <cell r="G102" t="str">
            <v/>
          </cell>
          <cell r="H102" t="str">
            <v>Colegios</v>
          </cell>
          <cell r="I102">
            <v>70</v>
          </cell>
          <cell r="J102" t="str">
            <v>105301012</v>
          </cell>
          <cell r="K102">
            <v>1239890000</v>
          </cell>
        </row>
        <row r="103">
          <cell r="A103">
            <v>1053</v>
          </cell>
          <cell r="B103" t="str">
            <v>1053 Oportunidades de aprendizaje desde el enfoque diferencial</v>
          </cell>
          <cell r="C103" t="str">
            <v>01  Atención Educativa Integral desde el enfoque diferencial</v>
          </cell>
          <cell r="D103">
            <v>15</v>
          </cell>
          <cell r="E103" t="str">
            <v>01015 Desarrollar capacidades locales e institucionales  para la atención integral bajo el enfoque diferencial, de estudiantes  víctimas del conflicto armado</v>
          </cell>
          <cell r="F103" t="str">
            <v>Atención a Víctimas 03- 02-0032</v>
          </cell>
          <cell r="G103" t="str">
            <v/>
          </cell>
          <cell r="H103" t="str">
            <v>Colegios</v>
          </cell>
          <cell r="I103">
            <v>40</v>
          </cell>
          <cell r="J103" t="str">
            <v>105301015</v>
          </cell>
          <cell r="K103">
            <v>675181000</v>
          </cell>
        </row>
        <row r="104">
          <cell r="A104">
            <v>1053</v>
          </cell>
          <cell r="B104" t="str">
            <v>1053 Oportunidades de aprendizaje desde el enfoque diferencial</v>
          </cell>
          <cell r="C104" t="str">
            <v>01  Atención Educativa Integral desde el enfoque diferencial</v>
          </cell>
          <cell r="D104">
            <v>17</v>
          </cell>
          <cell r="E104" t="str">
            <v>01017 Prestar apoyo profesional y/o técnico a la gestión de la Dirección de Inclusión e Integración de Poblaciones  para   el cumplimiento de las politicas públicas poblacionales</v>
          </cell>
          <cell r="F104" t="str">
            <v>Atención educativa diferencial 03-02-0033</v>
          </cell>
          <cell r="G104" t="str">
            <v/>
          </cell>
          <cell r="H104" t="str">
            <v>Personas</v>
          </cell>
          <cell r="I104">
            <v>11</v>
          </cell>
          <cell r="J104" t="str">
            <v>105301017</v>
          </cell>
          <cell r="K104">
            <v>493184000</v>
          </cell>
        </row>
        <row r="105">
          <cell r="A105">
            <v>1053</v>
          </cell>
          <cell r="B105" t="str">
            <v>1053 Oportunidades de aprendizaje desde el enfoque diferencial</v>
          </cell>
          <cell r="C105" t="str">
            <v>01  Atención Educativa Integral desde el enfoque diferencial</v>
          </cell>
          <cell r="D105">
            <v>18</v>
          </cell>
          <cell r="E105" t="str">
            <v>01018 Desarrollar capacidades locales e institucionales  para la atención integral bajo el enfoque diferencial, de estudiantes con trastornos de aprendizaje</v>
          </cell>
          <cell r="F105" t="str">
            <v>Atención educativa diferencial 03-02-0033</v>
          </cell>
          <cell r="G105" t="str">
            <v/>
          </cell>
          <cell r="H105" t="str">
            <v>Colegios</v>
          </cell>
          <cell r="I105">
            <v>40</v>
          </cell>
          <cell r="J105" t="str">
            <v>105301018</v>
          </cell>
          <cell r="K105">
            <v>280008000</v>
          </cell>
        </row>
        <row r="106">
          <cell r="A106">
            <v>1053</v>
          </cell>
          <cell r="B106" t="str">
            <v>1053 Oportunidades de aprendizaje desde el enfoque diferencial</v>
          </cell>
          <cell r="C106" t="str">
            <v>01  Atención Educativa Integral desde el enfoque diferencial</v>
          </cell>
          <cell r="D106">
            <v>20</v>
          </cell>
          <cell r="E106" t="str">
            <v xml:space="preserve">01020 Desarrollar capacidades locales e institucionales  para la atención integral bajo el enfoque diferencial, de estudiantes en riesgo de trabajo infantil </v>
          </cell>
          <cell r="F106" t="str">
            <v>Atención educativa diferencial 03-02-0033</v>
          </cell>
          <cell r="G106" t="str">
            <v/>
          </cell>
          <cell r="H106" t="str">
            <v>Colegios</v>
          </cell>
          <cell r="I106">
            <v>70</v>
          </cell>
          <cell r="J106" t="str">
            <v>105301020</v>
          </cell>
          <cell r="K106">
            <v>351480000</v>
          </cell>
        </row>
        <row r="107">
          <cell r="A107">
            <v>1053</v>
          </cell>
          <cell r="B107" t="str">
            <v>1053 Oportunidades de aprendizaje desde el enfoque diferencial</v>
          </cell>
          <cell r="C107" t="str">
            <v>01  Atención Educativa Integral desde el enfoque diferencial</v>
          </cell>
          <cell r="D107">
            <v>21</v>
          </cell>
          <cell r="E107" t="str">
            <v>01021 Desarrollar capacidades locales e institucionales  para la atención integral bajo el enfoque diferencial, de estudiantes en riesgo de trata de personas</v>
          </cell>
          <cell r="F107" t="str">
            <v>Atención educativa diferencial 03-02-0033</v>
          </cell>
          <cell r="G107" t="str">
            <v/>
          </cell>
          <cell r="H107" t="str">
            <v>Colegios</v>
          </cell>
          <cell r="I107">
            <v>10</v>
          </cell>
          <cell r="J107" t="str">
            <v>105301021</v>
          </cell>
          <cell r="K107">
            <v>47258000</v>
          </cell>
        </row>
        <row r="108">
          <cell r="A108">
            <v>1053</v>
          </cell>
          <cell r="B108" t="str">
            <v>1053 Oportunidades de aprendizaje desde el enfoque diferencial</v>
          </cell>
          <cell r="C108" t="str">
            <v>02 Modelos Educativos Flexibles</v>
          </cell>
          <cell r="D108">
            <v>1</v>
          </cell>
          <cell r="E108" t="str">
            <v>02001 Desarrollar capacidades locales e institucionales  para la atención integral bajo el enfoque diferencial, de estudiantes  hospitalizados e incapacitados</v>
          </cell>
          <cell r="F108" t="str">
            <v>Atención educativa diferencial 03-02-0033</v>
          </cell>
          <cell r="G108" t="str">
            <v/>
          </cell>
          <cell r="H108" t="str">
            <v>Aulas Hospitalarias</v>
          </cell>
          <cell r="I108">
            <v>28</v>
          </cell>
          <cell r="J108" t="str">
            <v>105302001</v>
          </cell>
          <cell r="K108">
            <v>112154000</v>
          </cell>
        </row>
        <row r="109">
          <cell r="A109">
            <v>1053</v>
          </cell>
          <cell r="B109" t="str">
            <v>1053 Oportunidades de aprendizaje desde el enfoque diferencial</v>
          </cell>
          <cell r="C109" t="str">
            <v>02 Modelos Educativos Flexibles</v>
          </cell>
          <cell r="D109">
            <v>3</v>
          </cell>
          <cell r="E109" t="str">
            <v xml:space="preserve">02003 Desarrollar capacidades locales e institucionales  para la atención integral bajo el enfoque diferencial, para la educación de jóvenes y adultos </v>
          </cell>
          <cell r="F109" t="str">
            <v>Atención educativa diferencial 03-02-0033</v>
          </cell>
          <cell r="G109" t="str">
            <v/>
          </cell>
          <cell r="H109" t="str">
            <v>Colegios</v>
          </cell>
          <cell r="I109">
            <v>59</v>
          </cell>
          <cell r="J109" t="str">
            <v>105302003</v>
          </cell>
          <cell r="K109">
            <v>216597000</v>
          </cell>
        </row>
        <row r="110">
          <cell r="A110">
            <v>1053</v>
          </cell>
          <cell r="B110" t="str">
            <v>1053 Oportunidades de aprendizaje desde el enfoque diferencial</v>
          </cell>
          <cell r="C110" t="str">
            <v>02 Modelos Educativos Flexibles</v>
          </cell>
          <cell r="D110">
            <v>5</v>
          </cell>
          <cell r="E110" t="str">
            <v>02005 Desarrollar capacidades locales e institucionales  para la atención integral bajo el enfoque diferencial, de estudiantes  en extraedad</v>
          </cell>
          <cell r="F110" t="str">
            <v>Atención educativa diferencial 03-02-0033</v>
          </cell>
          <cell r="G110" t="str">
            <v/>
          </cell>
          <cell r="H110" t="str">
            <v>Colegios</v>
          </cell>
          <cell r="I110">
            <v>75</v>
          </cell>
          <cell r="J110" t="str">
            <v>105302005</v>
          </cell>
          <cell r="K110">
            <v>192767000</v>
          </cell>
        </row>
        <row r="111">
          <cell r="A111">
            <v>1053</v>
          </cell>
          <cell r="B111" t="str">
            <v>1053 Oportunidades de aprendizaje desde el enfoque diferencial</v>
          </cell>
          <cell r="C111" t="str">
            <v>02 Modelos Educativos Flexibles</v>
          </cell>
          <cell r="D111">
            <v>7</v>
          </cell>
          <cell r="E111" t="str">
            <v>02007 Desarrollar capacidades locales e institucionales  para la atención integral bajo el enfoque diferencial, de estudiantes en conflicto con la  ley penal</v>
          </cell>
          <cell r="F111" t="str">
            <v>Atención educativa diferencial 03-02-0033</v>
          </cell>
          <cell r="G111" t="str">
            <v/>
          </cell>
          <cell r="H111" t="str">
            <v>Colegios</v>
          </cell>
          <cell r="I111">
            <v>75</v>
          </cell>
          <cell r="J111" t="str">
            <v>105302007</v>
          </cell>
          <cell r="K111">
            <v>112154000</v>
          </cell>
        </row>
        <row r="112">
          <cell r="A112">
            <v>1058</v>
          </cell>
          <cell r="B112" t="str">
            <v xml:space="preserve">1058 Participación ciudadana para el reencuentro, la reconciliación y la paz </v>
          </cell>
          <cell r="C112" t="str">
            <v>01 FORTALECIMIENTO DE  LAS CAPACIDADES DE LOS DIRECTORES LOCALES (DILES) Y DIRECTIVOS DOCENTES</v>
          </cell>
          <cell r="D112">
            <v>4</v>
          </cell>
          <cell r="E112" t="str">
            <v>01004 Implementar la estrategia para fortalecimiento de las capacidades de gestión de los directores locales y directivos docentes</v>
          </cell>
          <cell r="F112" t="str">
            <v>Acompañar A Colegios En La Formulación Y Ejecución De Planes Institucionales 03-01-0204</v>
          </cell>
          <cell r="G112" t="str">
            <v>APLICACIÓN DE PROYECTOS EDUCATIVOS TRANSVERSALES - A.1.7.2</v>
          </cell>
          <cell r="H112" t="str">
            <v>Directores locales y directivos docentes</v>
          </cell>
          <cell r="I112">
            <v>382</v>
          </cell>
          <cell r="J112" t="str">
            <v>105801004</v>
          </cell>
          <cell r="K112">
            <v>2238628000</v>
          </cell>
        </row>
        <row r="113">
          <cell r="A113">
            <v>1058</v>
          </cell>
          <cell r="B113" t="str">
            <v xml:space="preserve">1058 Participación ciudadana para el reencuentro, la reconciliación y la paz </v>
          </cell>
          <cell r="C113" t="str">
            <v>01 FORTALECIMIENTO DE  LAS CAPACIDADES DE LOS DIRECTORES LOCALES (DILES) Y DIRECTIVOS DOCENTES</v>
          </cell>
          <cell r="D113">
            <v>5</v>
          </cell>
          <cell r="E113" t="str">
            <v>01005 Apoyo profesional y técnico para las estrategias encaminadas a la construcción de una ciudad educadora, por el reencuentro, la reconciliación y la paz, con especial énfasis en el fortalecimiento de las capacidades de los DILES y directivos docentes</v>
          </cell>
          <cell r="F113" t="str">
            <v>Personal Contratado Para Apoyar Las Actividades Propias De Los Proyectos De Inversión De La Entidad 03-04-0001</v>
          </cell>
          <cell r="G113" t="str">
            <v>MODERNIZACIÓN DE LA SECRETARIA DE EDUCACIÓN - A.1.4.1</v>
          </cell>
          <cell r="H113" t="str">
            <v>Personas</v>
          </cell>
          <cell r="I113">
            <v>27</v>
          </cell>
          <cell r="J113" t="str">
            <v>105801005</v>
          </cell>
          <cell r="K113">
            <v>1808026000</v>
          </cell>
        </row>
        <row r="114">
          <cell r="A114">
            <v>1058</v>
          </cell>
          <cell r="B114" t="str">
            <v xml:space="preserve">1058 Participación ciudadana para el reencuentro, la reconciliación y la paz </v>
          </cell>
          <cell r="C114" t="str">
            <v>02 VOCES DEL TERRITORIO</v>
          </cell>
          <cell r="D114">
            <v>6</v>
          </cell>
          <cell r="E114" t="str">
            <v>02006 Divulgar campañas de comunicación en medios de carácter masivos, directos, comunitrarios o alternativos.</v>
          </cell>
          <cell r="F114" t="str">
            <v>Desarrollo Del Plan General De Medios De Divulgación Y Comunicación 03-01-0327</v>
          </cell>
          <cell r="G114" t="str">
            <v>APLICACIÓN DE PROYECTOS EDUCATIVOS TRANSVERSALES - A.1.7.2</v>
          </cell>
          <cell r="H114" t="str">
            <v>Estrategia</v>
          </cell>
          <cell r="I114">
            <v>1</v>
          </cell>
          <cell r="J114" t="str">
            <v>105802006</v>
          </cell>
          <cell r="K114">
            <v>1700000000</v>
          </cell>
        </row>
        <row r="115">
          <cell r="A115">
            <v>1058</v>
          </cell>
          <cell r="B115" t="str">
            <v xml:space="preserve">1058 Participación ciudadana para el reencuentro, la reconciliación y la paz </v>
          </cell>
          <cell r="C115" t="str">
            <v>02 VOCES DEL TERRITORIO</v>
          </cell>
          <cell r="D115">
            <v>9</v>
          </cell>
          <cell r="E115" t="str">
            <v>02009 Producción y desarrollo de piezas de comunicación requeridas por las areas de la Secretaria de Educación del Distrito y su respectiva distribución.</v>
          </cell>
          <cell r="F115" t="str">
            <v>Desarrollo Del Plan General De Medios De Divulgación Y Comunicación 03-01-0327</v>
          </cell>
          <cell r="G115" t="str">
            <v>APLICACIÓN DE PROYECTOS EDUCATIVOS TRANSVERSALES - A.1.7.2</v>
          </cell>
          <cell r="H115" t="str">
            <v>Estrategia</v>
          </cell>
          <cell r="I115">
            <v>1</v>
          </cell>
          <cell r="J115" t="str">
            <v>105802009</v>
          </cell>
          <cell r="K115">
            <v>550000000</v>
          </cell>
        </row>
        <row r="116">
          <cell r="A116">
            <v>1058</v>
          </cell>
          <cell r="B116" t="str">
            <v xml:space="preserve">1058 Participación ciudadana para el reencuentro, la reconciliación y la paz </v>
          </cell>
          <cell r="C116" t="str">
            <v>02 VOCES DEL TERRITORIO</v>
          </cell>
          <cell r="D116">
            <v>22</v>
          </cell>
          <cell r="E116" t="str">
            <v>02022 Hacer seguimiento a las noticias y mensajes de la SED en los medios masivos de comunicación y redes sociales.</v>
          </cell>
          <cell r="F116" t="str">
            <v>Desarrollo Del Plan General De Medios De Divulgación Y Comunicación 03-01-0327</v>
          </cell>
          <cell r="G116" t="str">
            <v>APLICACIÓN DE PROYECTOS EDUCATIVOS TRANSVERSALES - A.1.7.2</v>
          </cell>
          <cell r="H116" t="str">
            <v>Estrategia</v>
          </cell>
          <cell r="I116">
            <v>1</v>
          </cell>
          <cell r="J116" t="str">
            <v>105802022</v>
          </cell>
          <cell r="K116">
            <v>95176000</v>
          </cell>
        </row>
        <row r="117">
          <cell r="A117">
            <v>1058</v>
          </cell>
          <cell r="B117" t="str">
            <v xml:space="preserve">1058 Participación ciudadana para el reencuentro, la reconciliación y la paz </v>
          </cell>
          <cell r="C117" t="str">
            <v>02 VOCES DEL TERRITORIO</v>
          </cell>
          <cell r="D117">
            <v>32</v>
          </cell>
          <cell r="E117" t="str">
            <v>02032 Documentar las historias de la educación a través de piezas audiovisuales, periodisticas o artísticas.</v>
          </cell>
          <cell r="F117" t="str">
            <v>Desarrollo Del Plan General De Medios De Divulgación Y Comunicación 03-01-0327</v>
          </cell>
          <cell r="G117" t="str">
            <v>APLICACIÓN DE PROYECTOS EDUCATIVOS TRANSVERSALES - A.1.7.2</v>
          </cell>
          <cell r="H117" t="str">
            <v>Estrategia</v>
          </cell>
          <cell r="I117">
            <v>1</v>
          </cell>
          <cell r="J117" t="str">
            <v>105802032</v>
          </cell>
          <cell r="K117">
            <v>709269000</v>
          </cell>
        </row>
        <row r="118">
          <cell r="A118">
            <v>1058</v>
          </cell>
          <cell r="B118" t="str">
            <v xml:space="preserve">1058 Participación ciudadana para el reencuentro, la reconciliación y la paz </v>
          </cell>
          <cell r="C118" t="str">
            <v>03 CONSOLIDACIÓN DEL OBSERVATORIO DE CONVIVENCIA ESCOLAR</v>
          </cell>
          <cell r="D118">
            <v>10</v>
          </cell>
          <cell r="E118" t="str">
            <v>03010 Apoyo profesional y técnico para las estrategias para la construcción de una ciudad educadora, por el reencuentro, la reconciliación y la paz, con énfasis en la consolidación del Observatorio y el Sistema Distrital de Convivencia Escolar</v>
          </cell>
          <cell r="F118" t="str">
            <v>Personal Contratado Para Apoyar Las Actividades Propias De Los Proyectos De Inversión De La Entidad 03-04-0001</v>
          </cell>
          <cell r="G118" t="str">
            <v>MODERNIZACIÓN DE LA SECRETARIA DE EDUCACIÓN - A.1.4.1</v>
          </cell>
          <cell r="H118" t="str">
            <v>Personas</v>
          </cell>
          <cell r="I118">
            <v>8</v>
          </cell>
          <cell r="J118" t="str">
            <v>105803010</v>
          </cell>
          <cell r="K118">
            <v>442643000</v>
          </cell>
        </row>
        <row r="119">
          <cell r="A119">
            <v>1058</v>
          </cell>
          <cell r="B119" t="str">
            <v xml:space="preserve">1058 Participación ciudadana para el reencuentro, la reconciliación y la paz </v>
          </cell>
          <cell r="C119" t="str">
            <v>04 MEJORAMIENTO DE ENTORNOS ESCOLARES</v>
          </cell>
          <cell r="D119">
            <v>12</v>
          </cell>
          <cell r="E119" t="str">
            <v>04012 Implementar las estrategias de intervención de los entornos escolares de los colegios distritales.</v>
          </cell>
          <cell r="F119" t="str">
            <v>Acompañar A Colegios En La Formulación Y Ejecución De Planes Institucionales 03-01-0204</v>
          </cell>
          <cell r="G119" t="str">
            <v>APLICACIÓN DE PROYECTOS EDUCATIVOS TRANSVERSALES - A.1.7.2</v>
          </cell>
          <cell r="H119" t="str">
            <v>Colegios</v>
          </cell>
          <cell r="I119">
            <v>92</v>
          </cell>
          <cell r="J119" t="str">
            <v>105804012</v>
          </cell>
          <cell r="K119">
            <v>2114496000</v>
          </cell>
        </row>
        <row r="120">
          <cell r="A120">
            <v>1058</v>
          </cell>
          <cell r="B120" t="str">
            <v xml:space="preserve">1058 Participación ciudadana para el reencuentro, la reconciliación y la paz </v>
          </cell>
          <cell r="C120" t="str">
            <v>04 MEJORAMIENTO DE ENTORNOS ESCOLARES</v>
          </cell>
          <cell r="D120">
            <v>13</v>
          </cell>
          <cell r="E120" t="str">
            <v>04013 Apoyo profesional y técnico para las estrategias para la construcción de una ciudad educadora, por el reencuentro, la reconciliación y la paz, con énfasis en el mejoramiento de entornos escolares</v>
          </cell>
          <cell r="F120" t="str">
            <v>Personal Contratado Para Apoyar Las Actividades Propias De Los Proyectos De Inversión De La Entidad 03-04-0001</v>
          </cell>
          <cell r="G120" t="str">
            <v>MODERNIZACIÓN DE LA SECRETARIA DE EDUCACIÓN - A.1.4.1</v>
          </cell>
          <cell r="H120" t="str">
            <v>Personas</v>
          </cell>
          <cell r="I120">
            <v>8</v>
          </cell>
          <cell r="J120" t="str">
            <v>105804013</v>
          </cell>
          <cell r="K120">
            <v>537425000</v>
          </cell>
        </row>
        <row r="121">
          <cell r="A121">
            <v>1058</v>
          </cell>
          <cell r="B121" t="str">
            <v xml:space="preserve">1058 Participación ciudadana para el reencuentro, la reconciliación y la paz </v>
          </cell>
          <cell r="C121" t="str">
            <v>05 FORTALECIMIENTO DE  LOS PLANES DE CONVIVENCIA HACIA EL REENCUENTRO, LA RECONCILIACIÓN Y LA PAZ.</v>
          </cell>
          <cell r="D121">
            <v>15</v>
          </cell>
          <cell r="E121" t="str">
            <v>05015 Apoyo profesional y técnico para las estrategias para la construcción de una ciudad educadora, por el reencuentro, la reconciliación y la paz, con énfasis en el fortalecimiento de los planes de convivencia y la implementación de la cátedra de paz</v>
          </cell>
          <cell r="F121" t="str">
            <v>Personal Contratado Para Apoyar Las Actividades Propias De Los Proyectos De Inversión De La Entidad 03-04-0001</v>
          </cell>
          <cell r="G121" t="str">
            <v>MODERNIZACIÓN DE LA SECRETARIA DE EDUCACIÓN - A.1.4.1</v>
          </cell>
          <cell r="H121" t="str">
            <v>Personas</v>
          </cell>
          <cell r="I121">
            <v>21</v>
          </cell>
          <cell r="J121" t="str">
            <v>105805015</v>
          </cell>
          <cell r="K121">
            <v>1484204000</v>
          </cell>
        </row>
        <row r="122">
          <cell r="A122">
            <v>1058</v>
          </cell>
          <cell r="B122" t="str">
            <v xml:space="preserve">1058 Participación ciudadana para el reencuentro, la reconciliación y la paz </v>
          </cell>
          <cell r="C122" t="str">
            <v>06 GESTION CON LA COMUNIDAD EDUCATIVA</v>
          </cell>
          <cell r="D122">
            <v>28</v>
          </cell>
          <cell r="E122" t="str">
            <v>06028 Apoyo profesional y técnico para las estrategias para la construcción de una ciudad educadora, por el reencuentro, la reconciliación y la paz, con énfasis en el fortalecimiento de la gestión con la comunidad educativa</v>
          </cell>
          <cell r="F122" t="str">
            <v>Personal Contratado Para Apoyar Las Actividades Propias De Los Proyectos De Inversión De La Entidad 03-04-0001</v>
          </cell>
          <cell r="G122" t="str">
            <v>MODERNIZACIÓN DE LA SECRETARIA DE EDUCACIÓN - A.1.4.1</v>
          </cell>
          <cell r="H122" t="str">
            <v>Personas</v>
          </cell>
          <cell r="I122">
            <v>12</v>
          </cell>
          <cell r="J122" t="str">
            <v>105806028</v>
          </cell>
          <cell r="K122">
            <v>809812000</v>
          </cell>
        </row>
        <row r="123">
          <cell r="A123">
            <v>1058</v>
          </cell>
          <cell r="B123" t="str">
            <v xml:space="preserve">1058 Participación ciudadana para el reencuentro, la reconciliación y la paz </v>
          </cell>
          <cell r="C123" t="str">
            <v>06 GESTION CON LA COMUNIDAD EDUCATIVA</v>
          </cell>
          <cell r="D123">
            <v>29</v>
          </cell>
          <cell r="E123" t="str">
            <v>06029 Apoyo profesional y técnico para las estrategias para la construcción de una ciudad educadora, por el reencuentro, la reconciliación y la paz, con énfasis en el acompañamiento de escuelas de padres y familia</v>
          </cell>
          <cell r="F123" t="str">
            <v>Personal Contratado Para Apoyar Las Actividades Propias De Los Proyectos De Inversión De La Entidad 03-04-0001</v>
          </cell>
          <cell r="G123" t="str">
            <v>MODERNIZACIÓN DE LA SECRETARIA DE EDUCACIÓN - A.1.4.1</v>
          </cell>
          <cell r="H123" t="str">
            <v>Personas</v>
          </cell>
          <cell r="I123">
            <v>4</v>
          </cell>
          <cell r="J123" t="str">
            <v>105806029</v>
          </cell>
          <cell r="K123">
            <v>169950000</v>
          </cell>
        </row>
        <row r="124">
          <cell r="A124">
            <v>1058</v>
          </cell>
          <cell r="B124" t="str">
            <v xml:space="preserve">1058 Participación ciudadana para el reencuentro, la reconciliación y la paz </v>
          </cell>
          <cell r="C124" t="str">
            <v>06 GESTION CON LA COMUNIDAD EDUCATIVA</v>
          </cell>
          <cell r="D124">
            <v>30</v>
          </cell>
          <cell r="E124" t="str">
            <v xml:space="preserve">06030 Atender los espacios de encuentro con la comunidad educativa, incluyendo los de obligatorio cumplimiento y otros tales como las Escuelas de Padres y Familias. </v>
          </cell>
          <cell r="F124" t="str">
            <v>Acompañar A Colegios En La Formulación Y Ejecución De Planes Institucionales 03-01-0204</v>
          </cell>
          <cell r="G124" t="str">
            <v>APLICACIÓN DE PROYECTOS EDUCATIVOS TRANSVERSALES - A.1.7.2</v>
          </cell>
          <cell r="H124" t="str">
            <v>Campañas</v>
          </cell>
          <cell r="I124">
            <v>1</v>
          </cell>
          <cell r="J124" t="str">
            <v>105806030</v>
          </cell>
          <cell r="K124">
            <v>804700000</v>
          </cell>
        </row>
        <row r="125">
          <cell r="A125">
            <v>1005</v>
          </cell>
          <cell r="B125" t="str">
            <v>1005 Fortalecimiento curricular para el desarrollo de aprendizajes a lo largo de la vida</v>
          </cell>
          <cell r="C125" t="str">
            <v>01 CURRÍCULO</v>
          </cell>
          <cell r="D125">
            <v>3</v>
          </cell>
          <cell r="E125" t="str">
            <v>01003 Contar con profesionales y técnicos para la adecuada ejecución administrativa del proyecto</v>
          </cell>
          <cell r="F125" t="str">
            <v>Personal Contratado Para Apoyar Las Actividades Propias De Los Proyectos De Inversión De La Entidad 03-04-0001</v>
          </cell>
          <cell r="H125" t="str">
            <v>Personas</v>
          </cell>
          <cell r="I125">
            <v>22</v>
          </cell>
          <cell r="J125" t="str">
            <v>100501003</v>
          </cell>
          <cell r="K125">
            <v>1619000000</v>
          </cell>
        </row>
        <row r="126">
          <cell r="A126">
            <v>1005</v>
          </cell>
          <cell r="B126" t="str">
            <v>1005 Fortalecimiento curricular para el desarrollo de aprendizajes a lo largo de la vida</v>
          </cell>
          <cell r="C126" t="str">
            <v>01 CURRÍCULO</v>
          </cell>
          <cell r="D126">
            <v>5</v>
          </cell>
          <cell r="E126" t="str">
            <v xml:space="preserve">01005 Apoyar y acompañar con entidades,  profesionales y técnicos la implementación de estrategias pedagógicas y administrativas en las instituciones educativas que propendan por el fortalecimiento curricular </v>
          </cell>
          <cell r="F126" t="str">
            <v>Acompañar A Colegios En La Formulación Y Ejecución De Planes Institucionales 03-01-0204</v>
          </cell>
          <cell r="H126" t="str">
            <v>Colegios</v>
          </cell>
          <cell r="I126">
            <v>376</v>
          </cell>
          <cell r="J126" t="str">
            <v>100501005</v>
          </cell>
          <cell r="K126">
            <v>3481000000</v>
          </cell>
        </row>
        <row r="127">
          <cell r="A127">
            <v>1050</v>
          </cell>
          <cell r="B127" t="str">
            <v>1050 Educación inicial de calidad en el marco de la ruta de atención integral a la primera infancia</v>
          </cell>
          <cell r="C127" t="str">
            <v>01 INFANCIA</v>
          </cell>
          <cell r="D127">
            <v>1</v>
          </cell>
          <cell r="E127" t="str">
            <v>01001 Apoyar y desarrollar con profesionales y/o entidades los procesos de gestión, acompañamiento e implementación de las metas y objetivos del proyecto.</v>
          </cell>
          <cell r="F127" t="str">
            <v>Personal Contratado Para Apoyar Las Actividades Propias De Los Proyectos De Inversión De La Entidad 03-04-0001</v>
          </cell>
          <cell r="G127" t="str">
            <v>MODERNIZACIÓN DE LA SECRETARIA DE EDUCACIÓN - A.1.4.1</v>
          </cell>
          <cell r="H127" t="str">
            <v>Personas</v>
          </cell>
          <cell r="I127">
            <v>34</v>
          </cell>
          <cell r="J127" t="str">
            <v>105001001</v>
          </cell>
          <cell r="K127">
            <v>2351909000</v>
          </cell>
        </row>
        <row r="128">
          <cell r="A128">
            <v>1050</v>
          </cell>
          <cell r="B128" t="str">
            <v>1050 Educación inicial de calidad en el marco de la ruta de atención integral a la primera infancia</v>
          </cell>
          <cell r="C128" t="str">
            <v>01 INFANCIA</v>
          </cell>
          <cell r="D128">
            <v>5</v>
          </cell>
          <cell r="E128" t="str">
            <v>01005 Garantizar la atención integral de los niños y niñas del ciclo inicial en el marco de la RIA, la articulación intersectorial de la Ciudad y la implementación de los estándares de calidad de la Educación Inicial en el marco de la atención integral</v>
          </cell>
          <cell r="F128" t="str">
            <v>Acompañar A Colegios En La Formulación Y Ejecución De Planes Institucionales 03-01-0204</v>
          </cell>
          <cell r="G128" t="str">
            <v>APLICACIÓN DE PROYECTOS EDUCATIVOS TRANSVERSALES - A.1.7.2</v>
          </cell>
          <cell r="H128" t="str">
            <v>Estudiantes</v>
          </cell>
          <cell r="I128">
            <v>72000</v>
          </cell>
          <cell r="J128" t="str">
            <v>105001005</v>
          </cell>
          <cell r="K128">
            <v>27198091000</v>
          </cell>
        </row>
        <row r="129">
          <cell r="A129">
            <v>1050</v>
          </cell>
          <cell r="B129" t="str">
            <v>1050 Educación inicial de calidad en el marco de la ruta de atención integral a la primera infancia</v>
          </cell>
          <cell r="C129" t="str">
            <v xml:space="preserve">02 CICLOS </v>
          </cell>
          <cell r="D129">
            <v>1</v>
          </cell>
          <cell r="E129" t="str">
            <v>02001 Apoyar y acompañar  con los medios necesarios, la implementación de lineamientos y/u orientaciones y/o estrategias pedagógicas y administrativas en las IED, que propendan por el fortalecimiento curricular y el intercambio de experiencias pedagógicas exitosas, en armonía con el modelo pedagógico de Educación Inicial</v>
          </cell>
          <cell r="F129" t="str">
            <v>Acompañar A Colegios En La Formulación Y Ejecución De Planes Institucionales 03-01-0204</v>
          </cell>
          <cell r="G129" t="str">
            <v>APLICACIÓN DE PROYECTOS EDUCATIVOS TRANSVERSALES - A.1.7.2</v>
          </cell>
          <cell r="H129" t="str">
            <v>Colegios</v>
          </cell>
          <cell r="I129">
            <v>300</v>
          </cell>
          <cell r="J129" t="str">
            <v>105002001</v>
          </cell>
          <cell r="K129">
            <v>250000000</v>
          </cell>
        </row>
        <row r="130">
          <cell r="A130">
            <v>1050</v>
          </cell>
          <cell r="B130" t="str">
            <v>1050 Educación inicial de calidad en el marco de la ruta de atención integral a la primera infancia</v>
          </cell>
          <cell r="C130" t="str">
            <v>03 VALORACION INTEGRAL DEL DESARROLLO DE LA PRIMERA INFANCIA</v>
          </cell>
          <cell r="D130">
            <v>2</v>
          </cell>
          <cell r="E130" t="str">
            <v>03002 Garantizar los recursos técnicos, humanos y operativos  para  la implementación del Sistema  de Valoracion del Desarrollo Infantil  como eje estructurante en la educación inicial  de calidad en el marco de la ruta integral de atenciones</v>
          </cell>
          <cell r="F130" t="str">
            <v>Acompañar A Colegios En La Formulación Y Ejecución De Planes Institucionales 03-01-0204</v>
          </cell>
          <cell r="G130" t="str">
            <v>APLICACIÓN DE PROYECTOS EDUCATIVOS TRANSVERSALES - A.1.7.2</v>
          </cell>
          <cell r="H130" t="str">
            <v>Colegios</v>
          </cell>
          <cell r="I130">
            <v>200</v>
          </cell>
          <cell r="J130" t="str">
            <v>105003002</v>
          </cell>
          <cell r="K130">
            <v>200000000</v>
          </cell>
        </row>
        <row r="131">
          <cell r="A131">
            <v>1056</v>
          </cell>
          <cell r="B131" t="str">
            <v>1056 Mejoramiento de la calidad educativa a través de la jornada única y el uso del tiempo escolar</v>
          </cell>
          <cell r="C131" t="str">
            <v>01 JORNADA UNICA</v>
          </cell>
          <cell r="D131">
            <v>1</v>
          </cell>
          <cell r="E131" t="str">
            <v>01001 Conformar un equipo profesional y técnico que coordina, orienta y apoya el desarrollo de la ampliación del tiempo escolar - Jornada Única</v>
          </cell>
          <cell r="F131" t="str">
            <v>Personal Contratado Para Apoyar Las Actividades Propias De Los Proyectos De Inversión De La Entidad 03-04-0001</v>
          </cell>
          <cell r="G131" t="str">
            <v>MODERNIZACIÓN DE LA SECRETARIA DE EDUCACIÓN - A.1.4.1</v>
          </cell>
          <cell r="H131" t="str">
            <v>Personas</v>
          </cell>
          <cell r="I131">
            <v>22</v>
          </cell>
          <cell r="J131" t="str">
            <v>105601001</v>
          </cell>
          <cell r="K131">
            <v>1400000000</v>
          </cell>
        </row>
        <row r="132">
          <cell r="A132">
            <v>1056</v>
          </cell>
          <cell r="B132" t="str">
            <v>1056 Mejoramiento de la calidad educativa a través de la jornada única y el uso del tiempo escolar</v>
          </cell>
          <cell r="C132" t="str">
            <v>01 JORNADA UNICA</v>
          </cell>
          <cell r="D132">
            <v>2</v>
          </cell>
          <cell r="E132" t="str">
            <v>01002 Garantizar los escenarios, organizaciones, personas externas u otro tipo de recursos que se requieran para implementar la Jornada Única en ambientes de aprendizajes seguros en una ciudad Educadora</v>
          </cell>
          <cell r="F132" t="str">
            <v>Acompañar A Colegios En La Formulación Y Ejecución De Planes Institucionales 03-01-0204</v>
          </cell>
          <cell r="G132" t="str">
            <v>APLICACIÓN DE PROYECTOS EDUCATIVOS TRANSVERSALES - A.1.7.2</v>
          </cell>
          <cell r="H132" t="str">
            <v>Estudiantes</v>
          </cell>
          <cell r="I132">
            <v>127537</v>
          </cell>
          <cell r="J132" t="str">
            <v>105601002</v>
          </cell>
          <cell r="K132">
            <v>16417600000</v>
          </cell>
        </row>
        <row r="133">
          <cell r="A133">
            <v>1056</v>
          </cell>
          <cell r="B133" t="str">
            <v>1056 Mejoramiento de la calidad educativa a través de la jornada única y el uso del tiempo escolar</v>
          </cell>
          <cell r="C133" t="str">
            <v>02 USO DEL TIEMPO ESCOLAR</v>
          </cell>
          <cell r="D133">
            <v>1</v>
          </cell>
          <cell r="E133" t="str">
            <v>02001 Garantizar los escenarios, organizaciones, personas externas u otro tipo de recursos que se requieran para implementar el Uso del Tiempo Escolar en ambientes de aprendizajes seguros en una ciudad Educadora</v>
          </cell>
          <cell r="F133" t="str">
            <v>Acompañar A Colegios En La Formulación Y Ejecución De Planes Institucionales 03-01-0204</v>
          </cell>
          <cell r="G133" t="str">
            <v>APLICACIÓN DE PROYECTOS EDUCATIVOS TRANSVERSALES - A.1.7.2</v>
          </cell>
          <cell r="H133" t="str">
            <v>Estudiantes</v>
          </cell>
          <cell r="I133">
            <v>281691</v>
          </cell>
          <cell r="J133" t="str">
            <v>105602001</v>
          </cell>
          <cell r="K133">
            <v>9046400000</v>
          </cell>
        </row>
        <row r="134">
          <cell r="A134">
            <v>1056</v>
          </cell>
          <cell r="B134" t="str">
            <v>1056 Mejoramiento de la calidad educativa a través de la jornada única y el uso del tiempo escolar</v>
          </cell>
          <cell r="C134" t="str">
            <v>02 USO DEL TIEMPO ESCOLAR</v>
          </cell>
          <cell r="D134">
            <v>2</v>
          </cell>
          <cell r="E134" t="str">
            <v>02002 Conformar un equipo profesional y técnico que coordina, orienta y apoya el desarrollo de la ampliación del tiempo escolar - Uso del tiempo escolar</v>
          </cell>
          <cell r="F134" t="str">
            <v>Personal Contratado Para Apoyar Las Actividades Propias De Los Proyectos De Inversión De La Entidad 03-04-0001</v>
          </cell>
          <cell r="G134" t="str">
            <v>MODERNIZACIÓN DE LA SECRETARIA DE EDUCACIÓN - A.1.4.1</v>
          </cell>
          <cell r="H134" t="str">
            <v>personas</v>
          </cell>
          <cell r="I134">
            <v>22</v>
          </cell>
          <cell r="J134" t="str">
            <v>105602002</v>
          </cell>
          <cell r="K134">
            <v>1400000000</v>
          </cell>
        </row>
        <row r="135">
          <cell r="A135">
            <v>1043</v>
          </cell>
          <cell r="B135" t="str">
            <v xml:space="preserve">1043 Sistemas de información al servicio de la gestión educativa </v>
          </cell>
          <cell r="C135" t="str">
            <v>01 SISTEMAS INTEGRADOS DE INFORMACIÓN Y SOSTENIMIENTO DE LA PLATAFORMA TECNOLOGICA</v>
          </cell>
          <cell r="D135">
            <v>1</v>
          </cell>
          <cell r="E135" t="str">
            <v>01001 Contar con apoyo profesional,  técnico y asistencial para los procesos de sistemas integrados de información y de comunicaciones</v>
          </cell>
          <cell r="F135" t="str">
            <v>Personal Contratado Para Apoyar Las Actividades Propias De Los Proyectos De Inversión De La Entidad 03-04-0001</v>
          </cell>
          <cell r="G135" t="str">
            <v>MODERNIZACIÓN DE LA SECRETARIA DE EDUCACIÓN - A.1.4.1</v>
          </cell>
          <cell r="H135" t="str">
            <v>Personas</v>
          </cell>
          <cell r="I135">
            <v>72</v>
          </cell>
          <cell r="J135" t="str">
            <v>104301001</v>
          </cell>
          <cell r="K135">
            <v>2800000000</v>
          </cell>
        </row>
        <row r="136">
          <cell r="A136">
            <v>1043</v>
          </cell>
          <cell r="B136" t="str">
            <v xml:space="preserve">1043 Sistemas de información al servicio de la gestión educativa </v>
          </cell>
          <cell r="C136" t="str">
            <v>01 SISTEMAS INTEGRADOS DE INFORMACIÓN Y SOSTENIMIENTO DE LA PLATAFORMA TECNOLOGICA</v>
          </cell>
          <cell r="D136">
            <v>2</v>
          </cell>
          <cell r="E136" t="str">
            <v>01002 Adquisición de recursos informáticos para el fortalecimiento y consolidación de los Sistemas de información y el sostenimiento de la plataforma tecnológica</v>
          </cell>
          <cell r="F136" t="str">
            <v>Adquisición De Hardware Y/O Software 02-01-0734</v>
          </cell>
          <cell r="G136" t="str">
            <v>CONECTIVIDAD - A.1.4.3</v>
          </cell>
          <cell r="H136" t="str">
            <v>Contrato</v>
          </cell>
          <cell r="I136">
            <v>4</v>
          </cell>
          <cell r="J136" t="str">
            <v>104301002</v>
          </cell>
          <cell r="K136">
            <v>3498000000</v>
          </cell>
        </row>
        <row r="137">
          <cell r="A137">
            <v>1043</v>
          </cell>
          <cell r="B137" t="str">
            <v xml:space="preserve">1043 Sistemas de información al servicio de la gestión educativa </v>
          </cell>
          <cell r="C137" t="str">
            <v>01 SISTEMAS INTEGRADOS DE INFORMACIÓN Y SOSTENIMIENTO DE LA PLATAFORMA TECNOLOGICA</v>
          </cell>
          <cell r="D137">
            <v>3</v>
          </cell>
          <cell r="E137" t="str">
            <v xml:space="preserve">01003 Renovar el licenciamiento de los equipos de cómputo de la sed nivel central, local e institucional  </v>
          </cell>
          <cell r="F137" t="str">
            <v>Adquisición De Hardware Y/O Software 02-01-0734</v>
          </cell>
          <cell r="G137" t="str">
            <v>CONECTIVIDAD - A.1.4.3</v>
          </cell>
          <cell r="H137" t="str">
            <v>Programas</v>
          </cell>
          <cell r="I137">
            <v>1</v>
          </cell>
          <cell r="J137" t="str">
            <v>104301003</v>
          </cell>
          <cell r="K137">
            <v>6500000000</v>
          </cell>
        </row>
        <row r="138">
          <cell r="A138">
            <v>1043</v>
          </cell>
          <cell r="B138" t="str">
            <v xml:space="preserve">1043 Sistemas de información al servicio de la gestión educativa </v>
          </cell>
          <cell r="C138" t="str">
            <v>01 SISTEMAS INTEGRADOS DE INFORMACIÓN Y SOSTENIMIENTO DE LA PLATAFORMA TECNOLOGICA</v>
          </cell>
          <cell r="D138">
            <v>4</v>
          </cell>
          <cell r="E138" t="str">
            <v>01004 Realizar el soporte de herramientas Oracle para la REDP y nivel central de la Secretaría de Educación  y los servicios asociados</v>
          </cell>
          <cell r="F138" t="str">
            <v>Adquisición De Hardware Y/O Software 02-01-0734</v>
          </cell>
          <cell r="G138" t="str">
            <v>CONECTIVIDAD - A.1.4.3</v>
          </cell>
          <cell r="H138" t="str">
            <v>Programas</v>
          </cell>
          <cell r="I138">
            <v>1</v>
          </cell>
          <cell r="J138" t="str">
            <v>104301004</v>
          </cell>
          <cell r="K138">
            <v>2600000000</v>
          </cell>
        </row>
        <row r="139">
          <cell r="A139">
            <v>1043</v>
          </cell>
          <cell r="B139" t="str">
            <v xml:space="preserve">1043 Sistemas de información al servicio de la gestión educativa </v>
          </cell>
          <cell r="C139" t="str">
            <v>01 SISTEMAS INTEGRADOS DE INFORMACIÓN Y SOSTENIMIENTO DE LA PLATAFORMA TECNOLOGICA</v>
          </cell>
          <cell r="D139">
            <v>5</v>
          </cell>
          <cell r="E139" t="str">
            <v>01005 Administrar la plataforma tecnológica del Centro de Gestión y  centro de computo , y brindar servicio de la mesa de ayuda y suministro de bolsa de repuestos y periféricos para los equipos de cómputo de la SED</v>
          </cell>
          <cell r="F139" t="str">
            <v>Mantenimiento, Administración Y Conectividad De Redp 02-01-0501</v>
          </cell>
          <cell r="G139" t="str">
            <v>CONECTIVIDAD - A.1.4.3</v>
          </cell>
          <cell r="H139" t="str">
            <v>Contrato</v>
          </cell>
          <cell r="I139">
            <v>1</v>
          </cell>
          <cell r="J139" t="str">
            <v>104301005</v>
          </cell>
          <cell r="K139">
            <v>20210000000</v>
          </cell>
        </row>
        <row r="140">
          <cell r="A140">
            <v>1043</v>
          </cell>
          <cell r="B140" t="str">
            <v xml:space="preserve">1043 Sistemas de información al servicio de la gestión educativa </v>
          </cell>
          <cell r="C140" t="str">
            <v>02 TECNOLOGÍA WIFI</v>
          </cell>
          <cell r="D140">
            <v>6</v>
          </cell>
          <cell r="E140" t="str">
            <v>02006 Despliegue de soluciones de red WiFi</v>
          </cell>
          <cell r="F140" t="str">
            <v>Mantenimiento, Administración Y Conectividad De Redp 02-01-0501</v>
          </cell>
          <cell r="G140" t="str">
            <v>CONECTIVIDAD - A.1.4.3</v>
          </cell>
          <cell r="H140" t="str">
            <v>Sedes</v>
          </cell>
          <cell r="I140">
            <v>1</v>
          </cell>
          <cell r="J140" t="str">
            <v>104302006</v>
          </cell>
          <cell r="K140">
            <v>500000000</v>
          </cell>
        </row>
        <row r="141">
          <cell r="A141">
            <v>1043</v>
          </cell>
          <cell r="B141" t="str">
            <v xml:space="preserve">1043 Sistemas de información al servicio de la gestión educativa </v>
          </cell>
          <cell r="C141" t="str">
            <v>03 CONECTIVIDAD, TECNOLOGIAS Y COMUNICACIONES</v>
          </cell>
          <cell r="D141">
            <v>7</v>
          </cell>
          <cell r="E141" t="str">
            <v>03007 Ampliar e implementar servicios de conectividad al servicio de la Educación de Calidad de los niños, niñas y jovenes de ciudad</v>
          </cell>
          <cell r="F141" t="str">
            <v>Mantenimiento, Administración Y Conectividad De Redp 02-01-0501</v>
          </cell>
          <cell r="G141" t="str">
            <v>CONECTIVIDAD - A.1.4.3</v>
          </cell>
          <cell r="H141" t="str">
            <v>Sedes</v>
          </cell>
          <cell r="I141">
            <v>647</v>
          </cell>
          <cell r="J141" t="str">
            <v>104303007</v>
          </cell>
          <cell r="K141">
            <v>29642000000</v>
          </cell>
        </row>
        <row r="142">
          <cell r="A142">
            <v>1052</v>
          </cell>
          <cell r="B142" t="str">
            <v>1052 Bienestar estudiantil para todos</v>
          </cell>
          <cell r="C142" t="str">
            <v>01 ALIMENTACIÓN ESCOLAR</v>
          </cell>
          <cell r="D142">
            <v>1</v>
          </cell>
          <cell r="E142" t="str">
            <v>01001 Entregar desayunos, almuerzos y cenas escolares a los estudiantes matriculados en el sistema educativo oficial</v>
          </cell>
          <cell r="F142" t="str">
            <v>Comida Caliente Para Estudiantes 06-02-0026</v>
          </cell>
          <cell r="G142" t="str">
            <v>CONTRATACIÓN CON TERCEROS PARA LA PROVISIÓN INTEGRAL DEL SERVICIO DE ALIMENTACIÓN ESCOLAR - A.1.2.10.2</v>
          </cell>
          <cell r="H142" t="str">
            <v>Sedes Educativas</v>
          </cell>
          <cell r="I142">
            <v>144</v>
          </cell>
          <cell r="J142" t="str">
            <v>105201001</v>
          </cell>
          <cell r="K142">
            <v>141861000000</v>
          </cell>
        </row>
        <row r="143">
          <cell r="A143">
            <v>1052</v>
          </cell>
          <cell r="B143" t="str">
            <v>1052 Bienestar estudiantil para todos</v>
          </cell>
          <cell r="C143" t="str">
            <v>01 ALIMENTACIÓN ESCOLAR</v>
          </cell>
          <cell r="D143">
            <v>2</v>
          </cell>
          <cell r="E143" t="str">
            <v>01002 Entregar refrigerios escolares a los estudiantes matriculados en el sistema educativo oficial</v>
          </cell>
          <cell r="F143" t="str">
            <v>Refrigerios Para Estudiantes 06-02-0025</v>
          </cell>
          <cell r="G143" t="str">
            <v>COMPRA DE ALIMENTOS -A.1.2.10.1.1</v>
          </cell>
          <cell r="H143" t="str">
            <v>sedes educativas</v>
          </cell>
          <cell r="I143">
            <v>627</v>
          </cell>
          <cell r="J143" t="str">
            <v>105201002</v>
          </cell>
          <cell r="K143">
            <v>242046793000</v>
          </cell>
        </row>
        <row r="144">
          <cell r="A144">
            <v>1052</v>
          </cell>
          <cell r="B144" t="str">
            <v>1052 Bienestar estudiantil para todos</v>
          </cell>
          <cell r="C144" t="str">
            <v>01 ALIMENTACIÓN ESCOLAR</v>
          </cell>
          <cell r="D144">
            <v>3</v>
          </cell>
          <cell r="E144" t="str">
            <v>01003 Realizar la interventoría técnica, financiera, administrativa y jurídica a los contratos y convenios celebrados para la ejecución del programa de alimentación escolar</v>
          </cell>
          <cell r="F144" t="str">
            <v>Personal Contratado Para Apoyar Las Actividades Propias Del Proyecto De Alimentación Escolar 03-04-0147</v>
          </cell>
          <cell r="G144" t="str">
            <v>INTERVENTORIA, SUPERVICIÓN, MONITOREO Y CONTROL DE LA PRESTACIÓN DEL SERVICIO DE ALIMENTACIÓN ESCOLAR A.1.2.10.4</v>
          </cell>
          <cell r="H144" t="str">
            <v>Interventorías</v>
          </cell>
          <cell r="I144">
            <v>1</v>
          </cell>
          <cell r="J144" t="str">
            <v>105201003</v>
          </cell>
          <cell r="K144">
            <v>22802000000</v>
          </cell>
        </row>
        <row r="145">
          <cell r="A145">
            <v>1052</v>
          </cell>
          <cell r="B145" t="str">
            <v>1052 Bienestar estudiantil para todos</v>
          </cell>
          <cell r="C145" t="str">
            <v>01 ALIMENTACIÓN ESCOLAR</v>
          </cell>
          <cell r="D145">
            <v>4</v>
          </cell>
          <cell r="E145" t="str">
            <v>01004 Prestar servicios en la Dirección de Bienestar Estudiantil para el apoyo en los temas relacionados con el programa de alimentación escolar</v>
          </cell>
          <cell r="F145" t="str">
            <v>Personal Contratado Para Apoyar Las Actividades Propias Del Proyecto De Alimentación Escolar 03-04-0147</v>
          </cell>
          <cell r="G145" t="str">
            <v>INTERVENTORIA, SUPERVICIÓN, MONITOREO Y CONTROL DE LA PRESTACIÓN DEL SERVICIO DE ALIMENTACIÓN ESCOLAR A.1.2.10.4</v>
          </cell>
          <cell r="H145" t="str">
            <v>Personas</v>
          </cell>
          <cell r="I145">
            <v>118</v>
          </cell>
          <cell r="J145" t="str">
            <v>105201004</v>
          </cell>
          <cell r="K145">
            <v>5812000000</v>
          </cell>
        </row>
        <row r="146">
          <cell r="A146">
            <v>1052</v>
          </cell>
          <cell r="B146" t="str">
            <v>1052 Bienestar estudiantil para todos</v>
          </cell>
          <cell r="C146" t="str">
            <v>01 ALIMENTACIÓN ESCOLAR</v>
          </cell>
          <cell r="D146">
            <v>5</v>
          </cell>
          <cell r="E146" t="str">
            <v>01005 Llevar a cabo el seguimiento y la evaluación al programa de alimentación escolar.</v>
          </cell>
          <cell r="F146" t="str">
            <v>Personal Contratado Para Apoyar Las Actividades Propias Del Proyecto De Alimentación Escolar 03-04-0147</v>
          </cell>
          <cell r="G146" t="str">
            <v>INTERVENTORIA, SUPERVICIÓN, MONITOREO Y CONTROL DE LA PRESTACIÓN DEL SERVICIO DE ALIMENTACIÓN ESCOLAR A.1.2.10.4</v>
          </cell>
          <cell r="H146" t="str">
            <v>Persona Jurídica</v>
          </cell>
          <cell r="I146">
            <v>3</v>
          </cell>
          <cell r="J146" t="str">
            <v>105201005</v>
          </cell>
          <cell r="K146">
            <v>1650000000</v>
          </cell>
        </row>
        <row r="147">
          <cell r="A147">
            <v>1052</v>
          </cell>
          <cell r="B147" t="str">
            <v>1052 Bienestar estudiantil para todos</v>
          </cell>
          <cell r="C147" t="str">
            <v>01 ALIMENTACIÓN ESCOLAR</v>
          </cell>
          <cell r="D147">
            <v>6</v>
          </cell>
          <cell r="E147" t="str">
            <v>01006 Diseñar, producir e implementar acciones pedagógicas para la generación de hábitos de vida saludable en los estudiantes matriculados en el sistema educativo oficial.</v>
          </cell>
          <cell r="F147" t="str">
            <v>Diseñar Desarrollar E Implementar Acciones Participativas De Los Jóvenes En El Sistema Educativo Oficial 03-01-0282</v>
          </cell>
          <cell r="G147" t="str">
            <v>INTERVENTORIA, SUPERVICIÓN, MONITOREO Y CONTROL DE LA PRESTACIÓN DEL SERVICIO DE ALIMENTACIÓN ESCOLAR A.1.2.10.4</v>
          </cell>
          <cell r="H147" t="str">
            <v>Acciones</v>
          </cell>
          <cell r="I147">
            <v>1</v>
          </cell>
          <cell r="J147" t="str">
            <v>105201006</v>
          </cell>
          <cell r="K147">
            <v>541620000</v>
          </cell>
        </row>
        <row r="148">
          <cell r="A148">
            <v>1052</v>
          </cell>
          <cell r="B148" t="str">
            <v>1052 Bienestar estudiantil para todos</v>
          </cell>
          <cell r="C148" t="str">
            <v>01 ALIMENTACIÓN ESCOLAR</v>
          </cell>
          <cell r="D148">
            <v>8</v>
          </cell>
          <cell r="E148" t="str">
            <v>01007 Pagar pasivos exigibles de compromisos de vigencias anteriores</v>
          </cell>
          <cell r="F148" t="str">
            <v xml:space="preserve"> Refrigerios para estudiantes 06-02-0025</v>
          </cell>
          <cell r="H148" t="str">
            <v>Porcentaje</v>
          </cell>
          <cell r="I148">
            <v>100</v>
          </cell>
          <cell r="J148" t="str">
            <v>105201007</v>
          </cell>
          <cell r="K148">
            <v>108000000</v>
          </cell>
        </row>
        <row r="149">
          <cell r="A149">
            <v>1052</v>
          </cell>
          <cell r="B149" t="str">
            <v>1052 Bienestar estudiantil para todos</v>
          </cell>
          <cell r="C149" t="str">
            <v>02 MOVILIDAD ESCOLAR</v>
          </cell>
          <cell r="D149">
            <v>1</v>
          </cell>
          <cell r="E149" t="str">
            <v>02001 Suministrar el transporte a estudiantes beneficiados con el programa de Movilidad Escolar.</v>
          </cell>
          <cell r="F149" t="str">
            <v>Transporte Escolar Para Las Actividades Pedagógicas 02-01-0492</v>
          </cell>
          <cell r="G149" t="str">
            <v>TRANSPORTE ESCOLAR - A.1.2.7</v>
          </cell>
          <cell r="H149" t="str">
            <v>Estudiantes</v>
          </cell>
          <cell r="I149">
            <v>94404</v>
          </cell>
          <cell r="J149" t="str">
            <v>105202001</v>
          </cell>
          <cell r="K149">
            <v>104852339000</v>
          </cell>
        </row>
        <row r="150">
          <cell r="A150">
            <v>1052</v>
          </cell>
          <cell r="B150" t="str">
            <v>1052 Bienestar estudiantil para todos</v>
          </cell>
          <cell r="C150" t="str">
            <v>02 MOVILIDAD ESCOLAR</v>
          </cell>
          <cell r="D150">
            <v>2</v>
          </cell>
          <cell r="E150" t="str">
            <v>02002 Prestar servicios en la Dirección de Bienestar Estudiantil para el apoyo en los temas relacionados con el componente Movilidad Escolar</v>
          </cell>
          <cell r="F150" t="str">
            <v>Personal Contratado Para Apoyar Las Actividades Propias De Los Proyectos De Inversión De La Entidad 03-04-0001</v>
          </cell>
          <cell r="G150" t="str">
            <v>MODERNIZACIÓN DE LA SECRETARIA DE EDUCACIÓN - A.1.4.1</v>
          </cell>
          <cell r="H150" t="str">
            <v>Personas</v>
          </cell>
          <cell r="I150">
            <v>96</v>
          </cell>
          <cell r="J150" t="str">
            <v>105202002</v>
          </cell>
          <cell r="K150">
            <v>4419005000</v>
          </cell>
        </row>
        <row r="151">
          <cell r="A151">
            <v>1052</v>
          </cell>
          <cell r="B151" t="str">
            <v>1052 Bienestar estudiantil para todos</v>
          </cell>
          <cell r="C151" t="str">
            <v>02 MOVILIDAD ESCOLAR</v>
          </cell>
          <cell r="D151">
            <v>3</v>
          </cell>
          <cell r="E151" t="str">
            <v>02003 Supervisión, Interventoría, control y acompañamiento en lo técnico, administrativo jurídico y financiero para la prestación del servicio de Movilidad Escolar a los estudiantes matriculados en el sistema oficial.</v>
          </cell>
          <cell r="F151" t="str">
            <v>Personal Contratado Para Apoyar Las Actividades Propias De Los Proyectos De Inversión De La Entidad 03-04-0001</v>
          </cell>
          <cell r="G151" t="str">
            <v>MODERNIZACIÓN DE LA SECRETARIA DE EDUCACIÓN - A.1.4.1</v>
          </cell>
          <cell r="H151" t="str">
            <v>Interventorías</v>
          </cell>
          <cell r="I151">
            <v>2</v>
          </cell>
          <cell r="J151" t="str">
            <v>105202003</v>
          </cell>
          <cell r="K151">
            <v>7254000000</v>
          </cell>
        </row>
        <row r="152">
          <cell r="A152">
            <v>1052</v>
          </cell>
          <cell r="B152" t="str">
            <v>1052 Bienestar estudiantil para todos</v>
          </cell>
          <cell r="C152" t="str">
            <v>02 MOVILIDAD ESCOLAR</v>
          </cell>
          <cell r="D152">
            <v>4</v>
          </cell>
          <cell r="E152" t="str">
            <v>02004 Proveer, suministrar y entregar los beneficios a estudiantes que cumplan con las condiciones establecidas por la Dirección de Bienestar Estudiantil</v>
          </cell>
          <cell r="F152" t="str">
            <v>Transporte Escolar Para Las Actividades Pedagógicas 02-01-0492</v>
          </cell>
          <cell r="G152" t="str">
            <v>TRANSPORTE ESCOLAR - A.1.2.7</v>
          </cell>
          <cell r="H152" t="str">
            <v>Estudiantes</v>
          </cell>
          <cell r="I152">
            <v>36650</v>
          </cell>
          <cell r="J152" t="str">
            <v>105202004</v>
          </cell>
          <cell r="K152">
            <v>39068099000</v>
          </cell>
        </row>
        <row r="153">
          <cell r="A153">
            <v>1052</v>
          </cell>
          <cell r="B153" t="str">
            <v>1052 Bienestar estudiantil para todos</v>
          </cell>
          <cell r="C153" t="str">
            <v>02 MOVILIDAD ESCOLAR</v>
          </cell>
          <cell r="D153">
            <v>5</v>
          </cell>
          <cell r="E153" t="str">
            <v>02005 Fomentar el uso de medios alternativos de transporte escolar, a través de estrategias administrativas, pedagógicas, promoción y suscripción de convenios, promoviendo una cultura de uso de la bicicleta como medio de transporte. </v>
          </cell>
          <cell r="F153" t="str">
            <v>Transporte Escolar Para Las Actividades Pedagógicas 02-01-0492</v>
          </cell>
          <cell r="G153" t="str">
            <v>TRANSPORTE ESCOLAR - A.1.2.7</v>
          </cell>
          <cell r="H153" t="str">
            <v>Persona Jurídica</v>
          </cell>
          <cell r="I153">
            <v>5998</v>
          </cell>
          <cell r="J153" t="str">
            <v>105202005</v>
          </cell>
          <cell r="K153">
            <v>5073251000</v>
          </cell>
        </row>
        <row r="154">
          <cell r="A154">
            <v>1052</v>
          </cell>
          <cell r="B154" t="str">
            <v>1052 Bienestar estudiantil para todos</v>
          </cell>
          <cell r="C154" t="str">
            <v>02 MOVILIDAD ESCOLAR</v>
          </cell>
          <cell r="D154">
            <v>6</v>
          </cell>
          <cell r="E154" t="str">
            <v>02006 Cumplimiento a pagos de sentencias y fallos judiciales que afecten la SED y se relacionen con el componente de movilidad escolar.</v>
          </cell>
          <cell r="F154" t="str">
            <v>Pago de sentencias judiciales asociadas al proyecto de inversión 05-02-0169</v>
          </cell>
          <cell r="G154" t="str">
            <v>PAGO DE DÉFICIT DE INVERSIÓN EN EDUCACIÓN - (DE CARÁCTER EXCEPCIONAL)</v>
          </cell>
          <cell r="H154" t="str">
            <v>Adultos</v>
          </cell>
          <cell r="I154">
            <v>3</v>
          </cell>
          <cell r="J154" t="str">
            <v>105202006</v>
          </cell>
          <cell r="K154">
            <v>5000000</v>
          </cell>
        </row>
        <row r="155">
          <cell r="A155">
            <v>1052</v>
          </cell>
          <cell r="B155" t="str">
            <v>1052 Bienestar estudiantil para todos</v>
          </cell>
          <cell r="C155" t="str">
            <v>02 MOVILIDAD ESCOLAR</v>
          </cell>
          <cell r="D155">
            <v>7</v>
          </cell>
          <cell r="E155" t="str">
            <v>02007 Llevar a cabo el seguimiento y la evaluación al programa de movilidad escolar.</v>
          </cell>
          <cell r="F155" t="str">
            <v>Personal Contratado Para Apoyar Las Actividades Propias De Los Proyectos De Inversión De La Entidad 03-04-0001</v>
          </cell>
          <cell r="G155" t="str">
            <v>MODERNIZACIÓN DE LA SECRETARIA DE EDUCACIÓN - A.1.4.1</v>
          </cell>
          <cell r="H155" t="str">
            <v>Persona Jurídica</v>
          </cell>
          <cell r="I155">
            <v>2</v>
          </cell>
          <cell r="J155" t="str">
            <v>105202007</v>
          </cell>
          <cell r="K155">
            <v>810000000</v>
          </cell>
        </row>
        <row r="156">
          <cell r="A156">
            <v>1052</v>
          </cell>
          <cell r="B156" t="str">
            <v>1052 Bienestar estudiantil para todos</v>
          </cell>
          <cell r="C156" t="str">
            <v>03 PROMOCIÓN DEL BIENESTAR</v>
          </cell>
          <cell r="D156">
            <v>3</v>
          </cell>
          <cell r="E156" t="str">
            <v xml:space="preserve">03003 Realizar los pagos de sentencias, fallos judiciales y de los deducibles que surjan de la afectación a la póliza civil extracontractual, como consecuencia de acciones adelantadas por terceros contra la entidad asociados a los accidentes escolares.
</v>
          </cell>
          <cell r="F156" t="str">
            <v>Pago de sentencias judiciales asociadas al proyecto de inversión 05-02-0170</v>
          </cell>
          <cell r="G156" t="str">
            <v>PAGO DE DÉFICIT DE INVERSIÓN EN EDUCACIÓN - (DE CARÁCTER EXCEPCIONAL)</v>
          </cell>
          <cell r="H156" t="str">
            <v>Porcentaje</v>
          </cell>
          <cell r="I156">
            <v>100</v>
          </cell>
          <cell r="J156" t="str">
            <v>105203003</v>
          </cell>
          <cell r="K156">
            <v>726189000</v>
          </cell>
        </row>
        <row r="157">
          <cell r="A157">
            <v>1052</v>
          </cell>
          <cell r="B157" t="str">
            <v>1052 Bienestar estudiantil para todos</v>
          </cell>
          <cell r="C157" t="str">
            <v>03 PROMOCIÓN DEL BIENESTAR</v>
          </cell>
          <cell r="D157">
            <v>4</v>
          </cell>
          <cell r="E157" t="str">
            <v>03004 Prestar servicios en la Dirección de Bienestar  Estudiantil para el apoyo en los temas relacionados con el componente de Promoción del Bienestar</v>
          </cell>
          <cell r="F157" t="str">
            <v>Personal Contratado Para Apoyar Las Actividades Propias De Los Proyectos De Inversión De La Entidad 03-04-0001</v>
          </cell>
          <cell r="G157" t="str">
            <v>MODERNIZACIÓN DE LA SECRETARIA DE EDUCACIÓN - A.1.4.1</v>
          </cell>
          <cell r="H157" t="str">
            <v>Personas</v>
          </cell>
          <cell r="I157">
            <v>61</v>
          </cell>
          <cell r="J157" t="str">
            <v>105203004</v>
          </cell>
          <cell r="K157">
            <v>3887629000</v>
          </cell>
        </row>
        <row r="158">
          <cell r="A158">
            <v>1052</v>
          </cell>
          <cell r="B158" t="str">
            <v>1052 Bienestar estudiantil para todos</v>
          </cell>
          <cell r="C158" t="str">
            <v>03 PROMOCIÓN DEL BIENESTAR</v>
          </cell>
          <cell r="D158">
            <v>5</v>
          </cell>
          <cell r="E158" t="str">
            <v>03005 Amparar con cobertura de ARL, a los estudiantes de la matrícula Oficial del Distrito que realizan práctica laboral como parte de su proceso educativo en el nivel de secundaria y media,en cumplimiento del decreto 055/2015.</v>
          </cell>
          <cell r="F158" t="str">
            <v>Promoción, Prevención Y Protección En Salud Escolar 03-02-0019</v>
          </cell>
          <cell r="G158" t="str">
            <v>APLICACIÓN DE PROYECTOS EDUCATIVOS TRANSVERSALES - A.1.7.2</v>
          </cell>
          <cell r="H158" t="str">
            <v>Porcentaje</v>
          </cell>
          <cell r="I158">
            <v>100</v>
          </cell>
          <cell r="J158" t="str">
            <v>105203005</v>
          </cell>
          <cell r="K158">
            <v>3898519000</v>
          </cell>
        </row>
        <row r="159">
          <cell r="A159">
            <v>1052</v>
          </cell>
          <cell r="B159" t="str">
            <v>1052 Bienestar estudiantil para todos</v>
          </cell>
          <cell r="C159" t="str">
            <v>03 PROMOCIÓN DEL BIENESTAR</v>
          </cell>
          <cell r="D159">
            <v>7</v>
          </cell>
          <cell r="E159" t="str">
            <v>03007 Llevar a cabo el seguimiento y la evaluación a la estrategia de Promoción del Bienestar</v>
          </cell>
          <cell r="F159" t="str">
            <v>Personal Contratado Para Apoyar Las Actividades Propias De Los Proyectos De Inversión De La Entidad 03-04-0001</v>
          </cell>
          <cell r="G159" t="str">
            <v>MODERNIZACIÓN DE LA SECRETARIA DE EDUCACIÓN - A.1.4.1</v>
          </cell>
          <cell r="H159" t="str">
            <v>Persona Jurídica</v>
          </cell>
          <cell r="I159">
            <v>1</v>
          </cell>
          <cell r="J159" t="str">
            <v>105203007</v>
          </cell>
          <cell r="K159">
            <v>140000000</v>
          </cell>
        </row>
        <row r="160">
          <cell r="A160">
            <v>1046</v>
          </cell>
          <cell r="B160" t="str">
            <v>1046 Infraestructura y dotación al servicio de los ambientes de aprendizaje</v>
          </cell>
          <cell r="C160" t="str">
            <v>01 CONSTRUCCION, RESTITUCION, TERMINACION Y AMPLIACION</v>
          </cell>
          <cell r="D160">
            <v>1</v>
          </cell>
          <cell r="E160" t="str">
            <v>01001 Compra de lotes, diseño, construcción e interventoría de estudios y/o ejecución de obras de infraestructura, para la construcción de colegios nuevos y/o adicionales.</v>
          </cell>
          <cell r="F160" t="str">
            <v>Adecuación Y Ampliación De Colegios Y Universidad 01-01-0002</v>
          </cell>
          <cell r="G160" t="str">
            <v>CONSTRUCCIÓN AMPLIACIÓN Y ADECUACIÓN DE INFRAESTRUCTURA EDUCATIVA - A.1.2.2</v>
          </cell>
          <cell r="H160" t="str">
            <v>Colegios</v>
          </cell>
          <cell r="I160">
            <v>7</v>
          </cell>
          <cell r="J160" t="str">
            <v>104601001</v>
          </cell>
          <cell r="K160">
            <v>139644232000</v>
          </cell>
        </row>
        <row r="161">
          <cell r="A161">
            <v>1046</v>
          </cell>
          <cell r="B161" t="str">
            <v>1046 Infraestructura y dotación al servicio de los ambientes de aprendizaje</v>
          </cell>
          <cell r="C161" t="str">
            <v>01 CONSTRUCCION, RESTITUCION, TERMINACION Y AMPLIACION</v>
          </cell>
          <cell r="D161">
            <v>2</v>
          </cell>
          <cell r="E161" t="str">
            <v>01002 Diseño, construcción e interventoría de estudios y/o ejecución de obras de infraestructura,  para las obras  de restituciones, terminaciones y ampliaciones a la infraestructura de los colegios distritales y/o adicionales</v>
          </cell>
          <cell r="F161" t="str">
            <v>Adecuación Y Ampliación De Colegios Y Universidad 01-01-0002</v>
          </cell>
          <cell r="G161" t="str">
            <v>CONSTRUCCIÓN AMPLIACIÓN Y ADECUACIÓN DE INFRAESTRUCTURA EDUCATIVA - A.1.2.2</v>
          </cell>
          <cell r="H161" t="str">
            <v>Sedes Educativas</v>
          </cell>
          <cell r="I161">
            <v>5</v>
          </cell>
          <cell r="J161" t="str">
            <v>104601002</v>
          </cell>
          <cell r="K161">
            <v>61426213000</v>
          </cell>
        </row>
        <row r="162">
          <cell r="A162">
            <v>1046</v>
          </cell>
          <cell r="B162" t="str">
            <v>1046 Infraestructura y dotación al servicio de los ambientes de aprendizaje</v>
          </cell>
          <cell r="C162" t="str">
            <v>01 CONSTRUCCION, RESTITUCION, TERMINACION Y AMPLIACION</v>
          </cell>
          <cell r="D162">
            <v>4</v>
          </cell>
          <cell r="E162" t="str">
            <v>01004 Suministrar el personal de apoyo profesional y técnico para garantizar la adecuada ejecución del proyecto</v>
          </cell>
          <cell r="F162" t="str">
            <v>Personal Contratado Para Apoyar Las Actividades Propias De Los Proyectos De Inversión De La Entidad 03-04-0001</v>
          </cell>
          <cell r="G162" t="str">
            <v>MODERNIZACIÓN DE LA SECRETARIA DE EDUCACIÓN - A.1.4.1</v>
          </cell>
          <cell r="H162" t="str">
            <v>Personas</v>
          </cell>
          <cell r="I162">
            <v>95</v>
          </cell>
          <cell r="J162" t="str">
            <v>104601004</v>
          </cell>
          <cell r="K162">
            <v>7550000000</v>
          </cell>
        </row>
        <row r="163">
          <cell r="A163">
            <v>1046</v>
          </cell>
          <cell r="B163" t="str">
            <v>1046 Infraestructura y dotación al servicio de los ambientes de aprendizaje</v>
          </cell>
          <cell r="C163" t="str">
            <v>01 CONSTRUCCION, RESTITUCION, TERMINACION Y AMPLIACION</v>
          </cell>
          <cell r="D163">
            <v>5</v>
          </cell>
          <cell r="E163" t="str">
            <v>01005 Diseño, construcción e interventoría de estudios y/o ejecución de obras, para la construcción de infraestructura educativa nueva para la primera infancia y/o adicionales</v>
          </cell>
          <cell r="F163" t="str">
            <v>Construcción, Adecuación Y Ampliación Primera Infancia 01-01-0097</v>
          </cell>
          <cell r="G163" t="str">
            <v>MEJORAMIENTO Y MANTENIMIENTO DE DEPENDENCIAS DE LA ADMINISTRACIÓN - A.15.3</v>
          </cell>
          <cell r="H163" t="str">
            <v>Sedes Educativas</v>
          </cell>
          <cell r="I163">
            <v>7</v>
          </cell>
          <cell r="J163" t="str">
            <v>104601005</v>
          </cell>
          <cell r="K163">
            <v>37989732000</v>
          </cell>
        </row>
        <row r="164">
          <cell r="A164">
            <v>1046</v>
          </cell>
          <cell r="B164" t="str">
            <v>1046 Infraestructura y dotación al servicio de los ambientes de aprendizaje</v>
          </cell>
          <cell r="C164" t="str">
            <v>01 CONSTRUCCION, RESTITUCION, TERMINACION Y AMPLIACION</v>
          </cell>
          <cell r="D164">
            <v>6</v>
          </cell>
          <cell r="E164" t="str">
            <v>01006 Pagar impuestos, trámites, vallas, copias y permisos ante otras entidades del estado, peritos en los procesos de expropiación y/o compra y cargo fijo y/o variable correspondiente a las licencias obtenidas  para cada uno de los predios</v>
          </cell>
          <cell r="F164" t="str">
            <v>Adecuación Y Ampliación De Colegios Y Universidad 01-01-0002</v>
          </cell>
          <cell r="G164" t="str">
            <v>CONSTRUCCIÓN AMPLIACIÓN Y ADECUACIÓN DE INFRAESTRUCTURA EDUCATIVA - A.1.2.2</v>
          </cell>
          <cell r="H164" t="str">
            <v>Porcentaje</v>
          </cell>
          <cell r="I164">
            <v>100</v>
          </cell>
          <cell r="J164" t="str">
            <v>104601006</v>
          </cell>
          <cell r="K164">
            <v>600000000</v>
          </cell>
        </row>
        <row r="165">
          <cell r="A165">
            <v>1046</v>
          </cell>
          <cell r="B165" t="str">
            <v>1046 Infraestructura y dotación al servicio de los ambientes de aprendizaje</v>
          </cell>
          <cell r="C165" t="str">
            <v>01 CONSTRUCCION, RESTITUCION, TERMINACION Y AMPLIACION</v>
          </cell>
          <cell r="D165">
            <v>7</v>
          </cell>
          <cell r="E165" t="str">
            <v>01007 Pago de pasivos exigibles 1</v>
          </cell>
          <cell r="F165" t="str">
            <v>Adecuación Y Ampliación De Colegios Y Universidad 01-01-0002</v>
          </cell>
          <cell r="G165" t="str">
            <v>CONSTRUCCIÓN AMPLIACIÓN Y ADECUACIÓN DE INFRAESTRUCTURA EDUCATIVA - A.1.2.2</v>
          </cell>
          <cell r="H165" t="str">
            <v>Porcentaje</v>
          </cell>
          <cell r="I165">
            <v>100</v>
          </cell>
          <cell r="J165" t="str">
            <v>104601007</v>
          </cell>
          <cell r="K165">
            <v>43303000000</v>
          </cell>
        </row>
        <row r="166">
          <cell r="A166">
            <v>1046</v>
          </cell>
          <cell r="B166" t="str">
            <v>1046 Infraestructura y dotación al servicio de los ambientes de aprendizaje</v>
          </cell>
          <cell r="C166" t="str">
            <v>01 CONSTRUCCION, RESTITUCION, TERMINACION Y AMPLIACION</v>
          </cell>
          <cell r="D166">
            <v>8</v>
          </cell>
          <cell r="E166" t="str">
            <v>01008 Contar con el acompañamiento especializado en materia técnica, jurídica, contractual, financiera, tributaria y ambiental, además de actividades de gestión social e interventoría, que soporten el diseño y la construcción de colegios nuevos, restituciones, terminaciones y ampliaciones en sus fases pre y post-contractuales.</v>
          </cell>
          <cell r="F166" t="str">
            <v>Adecuación Y Ampliación De Colegios Y Universidad 01-01-0002</v>
          </cell>
          <cell r="G166" t="str">
            <v>CONSTRUCCIÓN AMPLIACIÓN Y ADECUACIÓN DE INFRAESTRUCTURA EDUCATIVA - A.1.2.2</v>
          </cell>
          <cell r="H166" t="str">
            <v>Consultoría</v>
          </cell>
          <cell r="J166" t="str">
            <v>104601008</v>
          </cell>
          <cell r="K166">
            <v>0</v>
          </cell>
        </row>
        <row r="167">
          <cell r="A167">
            <v>1046</v>
          </cell>
          <cell r="B167" t="str">
            <v>1046 Infraestructura y dotación al servicio de los ambientes de aprendizaje</v>
          </cell>
          <cell r="C167" t="str">
            <v>01 CONSTRUCCION, RESTITUCION, TERMINACION Y AMPLIACION</v>
          </cell>
          <cell r="D167">
            <v>9</v>
          </cell>
          <cell r="E167" t="str">
            <v>01009 Pago de pasivos exigibles 2</v>
          </cell>
          <cell r="F167" t="str">
            <v>Construcción, Adecuación Y Ampliación Primera Infancia 01-01-0097</v>
          </cell>
          <cell r="G167" t="str">
            <v/>
          </cell>
          <cell r="H167" t="str">
            <v>Porcentaje</v>
          </cell>
          <cell r="I167">
            <v>100</v>
          </cell>
          <cell r="J167" t="str">
            <v>104601009</v>
          </cell>
          <cell r="K167">
            <v>251000000</v>
          </cell>
        </row>
        <row r="168">
          <cell r="A168">
            <v>1046</v>
          </cell>
          <cell r="B168" t="str">
            <v>1046 Infraestructura y dotación al servicio de los ambientes de aprendizaje</v>
          </cell>
          <cell r="C168" t="str">
            <v>01 CONSTRUCCION, RESTITUCION, TERMINACION Y AMPLIACION</v>
          </cell>
          <cell r="D168">
            <v>10</v>
          </cell>
          <cell r="E168" t="str">
            <v>01010 Pago de pasivos exigibles 3</v>
          </cell>
          <cell r="F168" t="str">
            <v>01-01-0536-Acuerdo 527-2013-Obras construcción infraestructura</v>
          </cell>
          <cell r="G168" t="str">
            <v/>
          </cell>
          <cell r="H168" t="str">
            <v>Porcentaje</v>
          </cell>
          <cell r="I168">
            <v>100</v>
          </cell>
          <cell r="J168" t="str">
            <v>104601010</v>
          </cell>
          <cell r="K168">
            <v>17618000000</v>
          </cell>
        </row>
        <row r="169">
          <cell r="A169">
            <v>1046</v>
          </cell>
          <cell r="B169" t="str">
            <v>1046 Infraestructura y dotación al servicio de los ambientes de aprendizaje</v>
          </cell>
          <cell r="C169" t="str">
            <v>01 CONSTRUCCION, RESTITUCION, TERMINACION Y AMPLIACION</v>
          </cell>
          <cell r="D169">
            <v>11</v>
          </cell>
          <cell r="E169" t="str">
            <v>01011 Pago de pasivos exigibles 4</v>
          </cell>
          <cell r="F169" t="str">
            <v>01-01-0537-Acuerdo 527-2013-Interventoría construcción e infraestructura</v>
          </cell>
          <cell r="G169" t="str">
            <v/>
          </cell>
          <cell r="H169" t="str">
            <v>Porcentaje</v>
          </cell>
          <cell r="I169">
            <v>100</v>
          </cell>
          <cell r="J169" t="str">
            <v>104601011</v>
          </cell>
          <cell r="K169">
            <v>2023000000</v>
          </cell>
        </row>
        <row r="170">
          <cell r="A170">
            <v>1046</v>
          </cell>
          <cell r="B170" t="str">
            <v>1046 Infraestructura y dotación al servicio de los ambientes de aprendizaje</v>
          </cell>
          <cell r="C170" t="str">
            <v>01 CONSTRUCCION, RESTITUCION, TERMINACION Y AMPLIACION</v>
          </cell>
          <cell r="D170">
            <v>12</v>
          </cell>
          <cell r="E170" t="str">
            <v>01012 Pago de pasivos exigibles 5</v>
          </cell>
          <cell r="F170" t="str">
            <v>01-02-0005 Legalización de Plantas Físicas Educativas</v>
          </cell>
          <cell r="G170" t="str">
            <v/>
          </cell>
          <cell r="H170" t="str">
            <v>Porcentaje</v>
          </cell>
          <cell r="I170">
            <v>100</v>
          </cell>
          <cell r="J170" t="str">
            <v>104601012</v>
          </cell>
          <cell r="K170">
            <v>307000000</v>
          </cell>
        </row>
        <row r="171">
          <cell r="A171">
            <v>1046</v>
          </cell>
          <cell r="B171" t="str">
            <v>1046 Infraestructura y dotación al servicio de los ambientes de aprendizaje</v>
          </cell>
          <cell r="C171" t="str">
            <v>01 CONSTRUCCION, RESTITUCION, TERMINACION Y AMPLIACION</v>
          </cell>
          <cell r="D171">
            <v>13</v>
          </cell>
          <cell r="E171" t="str">
            <v>01013 Pago de pasivos exigibles 6</v>
          </cell>
          <cell r="F171" t="str">
            <v>04-02-0025-Acuerdo 527-2013- Estudios y diseños para construcción infraestructura</v>
          </cell>
          <cell r="G171" t="str">
            <v/>
          </cell>
          <cell r="H171" t="str">
            <v>Porcentaje</v>
          </cell>
          <cell r="I171">
            <v>100</v>
          </cell>
          <cell r="J171" t="str">
            <v>104601013</v>
          </cell>
          <cell r="K171">
            <v>573000000</v>
          </cell>
        </row>
        <row r="172">
          <cell r="A172">
            <v>1046</v>
          </cell>
          <cell r="B172" t="str">
            <v>1046 Infraestructura y dotación al servicio de los ambientes de aprendizaje</v>
          </cell>
          <cell r="C172" t="str">
            <v>02 OBRAS MENORES Y ADECUACIONES</v>
          </cell>
          <cell r="D172">
            <v>1</v>
          </cell>
          <cell r="E172" t="str">
            <v>02001 Diseño, construcción e interventoría de estudios y/o ejecución de obras de infraestructura,  para las obras de mejoramiento menor complementarias a la infraestructura de los colegios distritales y/o adicionales</v>
          </cell>
          <cell r="F172" t="str">
            <v>Adecuación Y Ampliación De Colegios Y Universidad 01-01-0002</v>
          </cell>
          <cell r="G172" t="str">
            <v>CONSTRUCCIÓN AMPLIACIÓN Y ADECUACIÓN DE INFRAESTRUCTURA EDUCATIVA - A.1.2.2</v>
          </cell>
          <cell r="H172" t="str">
            <v>Sedes Educativas</v>
          </cell>
          <cell r="I172">
            <v>80</v>
          </cell>
          <cell r="J172" t="str">
            <v>104602001</v>
          </cell>
          <cell r="K172">
            <v>12000000000</v>
          </cell>
        </row>
        <row r="173">
          <cell r="A173">
            <v>1046</v>
          </cell>
          <cell r="B173" t="str">
            <v>1046 Infraestructura y dotación al servicio de los ambientes de aprendizaje</v>
          </cell>
          <cell r="C173" t="str">
            <v>02 OBRAS MENORES Y ADECUACIONES</v>
          </cell>
          <cell r="D173">
            <v>2</v>
          </cell>
          <cell r="E173" t="str">
            <v>02002 Realizar los estudios topográficos, de vulnerabilidad sísmica, cálculos estructurales y de revisión arquitectónica  necesarios para los proyectos, así como la interventoría de los mismos</v>
          </cell>
          <cell r="F173" t="str">
            <v>Adecuación Y Ampliación De Colegios Y Universidad 01-01-0002</v>
          </cell>
          <cell r="G173" t="str">
            <v>CONSTRUCCIÓN AMPLIACIÓN Y ADECUACIÓN DE INFRAESTRUCTURA EDUCATIVA - A.1.2.2</v>
          </cell>
          <cell r="H173" t="str">
            <v>Porcentaje</v>
          </cell>
          <cell r="I173">
            <v>100</v>
          </cell>
          <cell r="J173" t="str">
            <v>104602002</v>
          </cell>
          <cell r="K173">
            <v>400000000</v>
          </cell>
        </row>
        <row r="174">
          <cell r="A174">
            <v>1046</v>
          </cell>
          <cell r="B174" t="str">
            <v>1046 Infraestructura y dotación al servicio de los ambientes de aprendizaje</v>
          </cell>
          <cell r="C174" t="str">
            <v>02 OBRAS MENORES Y ADECUACIONES</v>
          </cell>
          <cell r="D174">
            <v>3</v>
          </cell>
          <cell r="E174" t="str">
            <v>02003 Pagar impuestos, trámites, gestiones ambientales, vallas y permisos ante otras entidades del estado, peritos en los procesos de expropiación y/o compra y cargo fijo y/o variable correspondiente a las licencias obtenidas para cada uno de los predios.</v>
          </cell>
          <cell r="F174" t="str">
            <v>Adecuación Y Ampliación De Colegios Y Universidad 01-01-0002</v>
          </cell>
          <cell r="G174" t="str">
            <v>CONSTRUCCIÓN AMPLIACIÓN Y ADECUACIÓN DE INFRAESTRUCTURA EDUCATIVA - A.1.2.2</v>
          </cell>
          <cell r="H174" t="str">
            <v>Porcentaje</v>
          </cell>
          <cell r="I174">
            <v>100</v>
          </cell>
          <cell r="J174" t="str">
            <v>104602003</v>
          </cell>
          <cell r="K174">
            <v>465000000</v>
          </cell>
        </row>
        <row r="175">
          <cell r="A175">
            <v>1046</v>
          </cell>
          <cell r="B175" t="str">
            <v>1046 Infraestructura y dotación al servicio de los ambientes de aprendizaje</v>
          </cell>
          <cell r="C175" t="str">
            <v>02 OBRAS MENORES Y ADECUACIONES</v>
          </cell>
          <cell r="D175">
            <v>4</v>
          </cell>
          <cell r="E175" t="str">
            <v>02004  Alquiler (incluye mantenimiento) de baños portátiles móviles para atender los requerimientos de las diferentes Instituciones Educativas</v>
          </cell>
          <cell r="F175" t="str">
            <v>Adecuación Y Ampliación De Colegios Y Universidad 01-01-0002</v>
          </cell>
          <cell r="G175" t="str">
            <v>CONSTRUCCIÓN AMPLIACIÓN Y ADECUACIÓN DE INFRAESTRUCTURA EDUCATIVA - A.1.2.2</v>
          </cell>
          <cell r="H175" t="str">
            <v>Porcentaje</v>
          </cell>
          <cell r="J175" t="str">
            <v>104602004</v>
          </cell>
          <cell r="K175">
            <v>0</v>
          </cell>
        </row>
        <row r="176">
          <cell r="A176">
            <v>1046</v>
          </cell>
          <cell r="B176" t="str">
            <v>1046 Infraestructura y dotación al servicio de los ambientes de aprendizaje</v>
          </cell>
          <cell r="C176" t="str">
            <v>02 OBRAS MENORES Y ADECUACIONES</v>
          </cell>
          <cell r="D176">
            <v>5</v>
          </cell>
          <cell r="E176" t="str">
            <v>02005 Realizar las obras y/o adecuaciones para la legalización y normalización de servicios públicos domiciliarios de la infraestructura educativa oficial</v>
          </cell>
          <cell r="F176" t="str">
            <v>Obras Y/O Adecuaciones Para La Legalización Y Normalización De Servicios Públicos Domiciliarios De Los Colegios. 02-06-0218</v>
          </cell>
          <cell r="G176" t="str">
            <v>CONSTRUCCIÓN AMPLIACIÓN Y ADECUACIÓN DE INFRAESTRUCTURA EDUCATIVA - A.1.2.2</v>
          </cell>
          <cell r="H176" t="str">
            <v>Porcentaje</v>
          </cell>
          <cell r="I176">
            <v>100</v>
          </cell>
          <cell r="J176" t="str">
            <v>104602005</v>
          </cell>
          <cell r="K176">
            <v>1000000000</v>
          </cell>
        </row>
        <row r="177">
          <cell r="A177">
            <v>1046</v>
          </cell>
          <cell r="B177" t="str">
            <v>1046 Infraestructura y dotación al servicio de los ambientes de aprendizaje</v>
          </cell>
          <cell r="C177" t="str">
            <v>02 OBRAS MENORES Y ADECUACIONES</v>
          </cell>
          <cell r="D177">
            <v>6</v>
          </cell>
          <cell r="E177" t="str">
            <v>02006 Pagar los fallos de sentencias, reclamaciones u otras que se generen producto de los contratos relacionados con el proyecto o derivados de sanciones impuestas a la entidad.</v>
          </cell>
          <cell r="F177" t="str">
            <v>Adecuación Y Ampliación De Colegios Y Universidad 01-01-0002</v>
          </cell>
          <cell r="G177" t="str">
            <v>CONSTRUCCIÓN AMPLIACIÓN Y ADECUACIÓN DE INFRAESTRUCTURA EDUCATIVA - A.1.2.2</v>
          </cell>
          <cell r="H177" t="str">
            <v>Porcentaje</v>
          </cell>
          <cell r="I177">
            <v>100</v>
          </cell>
          <cell r="J177" t="str">
            <v>104602006</v>
          </cell>
          <cell r="K177">
            <v>1000000000</v>
          </cell>
        </row>
        <row r="178">
          <cell r="A178">
            <v>1046</v>
          </cell>
          <cell r="B178" t="str">
            <v>1046 Infraestructura y dotación al servicio de los ambientes de aprendizaje</v>
          </cell>
          <cell r="C178" t="str">
            <v>02 OBRAS MENORES Y ADECUACIONES</v>
          </cell>
          <cell r="D178">
            <v>7</v>
          </cell>
          <cell r="E178" t="str">
            <v>02007 Realizar las intervenciones de obras e interventorías para el mantenimiento preventivo y/o correctivo, atención de emergencias de la infraestructura educativa oficial (incluye adicionales).</v>
          </cell>
          <cell r="F178" t="str">
            <v>Adecuación Y Ampliación De Colegios Y Universidad 01-01-0002</v>
          </cell>
          <cell r="G178" t="str">
            <v>CONSTRUCCIÓN AMPLIACIÓN Y ADECUACIÓN DE INFRAESTRUCTURA EDUCATIVA - A.1.2.2</v>
          </cell>
          <cell r="H178" t="str">
            <v>Porcentaje</v>
          </cell>
          <cell r="I178">
            <v>100</v>
          </cell>
          <cell r="J178" t="str">
            <v>104602007</v>
          </cell>
          <cell r="K178">
            <v>3000000000</v>
          </cell>
        </row>
        <row r="179">
          <cell r="A179">
            <v>1046</v>
          </cell>
          <cell r="B179" t="str">
            <v>1046 Infraestructura y dotación al servicio de los ambientes de aprendizaje</v>
          </cell>
          <cell r="C179" t="str">
            <v>02 OBRAS MENORES Y ADECUACIONES</v>
          </cell>
          <cell r="D179">
            <v>9</v>
          </cell>
          <cell r="E179" t="str">
            <v xml:space="preserve">02009 Construir, adecuar y/o mejorar comedores escolares de los colegios distritales (incluye interventoría y adicionales) </v>
          </cell>
          <cell r="F179" t="str">
            <v>Adecuación Y Ampliación De Colegios Y Universidad 01-01-0002</v>
          </cell>
          <cell r="G179" t="str">
            <v>CONSTRUCCIÓN AMPLIACIÓN Y ADECUACIÓN DE INFRAESTRUCTURA EDUCATIVA - A.1.2.2</v>
          </cell>
          <cell r="H179" t="str">
            <v>Intervenciones</v>
          </cell>
          <cell r="J179" t="str">
            <v>104602009</v>
          </cell>
          <cell r="K179">
            <v>0</v>
          </cell>
        </row>
        <row r="180">
          <cell r="A180">
            <v>1046</v>
          </cell>
          <cell r="B180" t="str">
            <v>1046 Infraestructura y dotación al servicio de los ambientes de aprendizaje</v>
          </cell>
          <cell r="C180" t="str">
            <v>02 OBRAS MENORES Y ADECUACIONES</v>
          </cell>
          <cell r="D180">
            <v>11</v>
          </cell>
          <cell r="E180" t="str">
            <v>02011 Construcción e interventoría a las adecuaciones locativas a ejecutarse en sedes administrativas (SED + DILES)</v>
          </cell>
          <cell r="F180" t="str">
            <v>Obras De Adecuación Y Ampliación De Las Sedes Administrativas Del Sector Educativo 01-04-0001</v>
          </cell>
          <cell r="G180" t="str">
            <v>CONSTRUCCIÓN AMPLIACIÓN Y ADECUACIÓN DE INFRAESTRUCTURA EDUCATIVA - A.1.2.2</v>
          </cell>
          <cell r="H180" t="str">
            <v>Intervenciones</v>
          </cell>
          <cell r="I180">
            <v>2</v>
          </cell>
          <cell r="J180" t="str">
            <v>104602011</v>
          </cell>
          <cell r="K180">
            <v>850000000</v>
          </cell>
        </row>
        <row r="181">
          <cell r="A181">
            <v>1046</v>
          </cell>
          <cell r="B181" t="str">
            <v>1046 Infraestructura y dotación al servicio de los ambientes de aprendizaje</v>
          </cell>
          <cell r="C181" t="str">
            <v>02 OBRAS MENORES Y ADECUACIONES</v>
          </cell>
          <cell r="D181">
            <v>12</v>
          </cell>
          <cell r="E181" t="str">
            <v>02012 Pago pasivos 7</v>
          </cell>
          <cell r="F181" t="str">
            <v>Adecuación Y Ampliación De Colegios Y Universidad 01-01-0002</v>
          </cell>
          <cell r="G181" t="str">
            <v/>
          </cell>
          <cell r="H181" t="str">
            <v>Porcentaje</v>
          </cell>
          <cell r="I181">
            <v>100</v>
          </cell>
          <cell r="J181" t="str">
            <v>104602012</v>
          </cell>
          <cell r="K181">
            <v>250000000</v>
          </cell>
        </row>
        <row r="182">
          <cell r="A182">
            <v>1046</v>
          </cell>
          <cell r="B182" t="str">
            <v>1046 Infraestructura y dotación al servicio de los ambientes de aprendizaje</v>
          </cell>
          <cell r="C182" t="str">
            <v>02 OBRAS MENORES Y ADECUACIONES</v>
          </cell>
          <cell r="D182">
            <v>13</v>
          </cell>
          <cell r="E182" t="str">
            <v>02013 Pago pasivos 8</v>
          </cell>
          <cell r="F182" t="str">
            <v>01-01-0536-Acuerdo 527-2013-Obras construcción infraestructura</v>
          </cell>
          <cell r="G182" t="str">
            <v/>
          </cell>
          <cell r="H182" t="str">
            <v>Porcentaje</v>
          </cell>
          <cell r="I182">
            <v>100</v>
          </cell>
          <cell r="J182" t="str">
            <v>104602013</v>
          </cell>
          <cell r="K182">
            <v>870000000</v>
          </cell>
        </row>
        <row r="183">
          <cell r="A183">
            <v>1046</v>
          </cell>
          <cell r="B183" t="str">
            <v>1046 Infraestructura y dotación al servicio de los ambientes de aprendizaje</v>
          </cell>
          <cell r="C183" t="str">
            <v>02 OBRAS MENORES Y ADECUACIONES</v>
          </cell>
          <cell r="D183">
            <v>14</v>
          </cell>
          <cell r="E183" t="str">
            <v>02014 Pago pasivos 9</v>
          </cell>
          <cell r="F183" t="str">
            <v>01-01-0537-Acuerdo 527-2013-Interventoría construcción e infraestructura</v>
          </cell>
          <cell r="G183" t="str">
            <v/>
          </cell>
          <cell r="H183" t="str">
            <v>Porcentaje</v>
          </cell>
          <cell r="I183">
            <v>100</v>
          </cell>
          <cell r="J183" t="str">
            <v>104602014</v>
          </cell>
          <cell r="K183">
            <v>66000000</v>
          </cell>
        </row>
        <row r="184">
          <cell r="A184">
            <v>1046</v>
          </cell>
          <cell r="B184" t="str">
            <v>1046 Infraestructura y dotación al servicio de los ambientes de aprendizaje</v>
          </cell>
          <cell r="C184" t="str">
            <v>04 DOTACIONES</v>
          </cell>
          <cell r="D184">
            <v>1</v>
          </cell>
          <cell r="E184" t="str">
            <v xml:space="preserve">04001 Dotar mobiliario, equipos, maquinaria, herramientas, instrumentos, implementos y materiales de:  cómputo, tecnología, electrónica, electricidad, comunicaciones, audiovisuales, música, laboratorio, recreación, deporte, cocina y comedor, recursos de bibliotecas, arte y cultura, y demás que requieran los ambientes pedagógicos y administrativos; así como realizar el mantenimiento de algunos bienes especializados, para garantizar ambientes de aprendizaje adecuados y seguros en el nivel, institucional,central y local. </v>
          </cell>
          <cell r="F184" t="str">
            <v>Dotación De Instalaciones 02-01-0509</v>
          </cell>
          <cell r="G184" t="str">
            <v>DOTACIÓN INSTITUCIONAL DE INFRAESTRUCTURA EDUCATIVA - A.1.2.4</v>
          </cell>
          <cell r="H184" t="str">
            <v>Sedes Educativas</v>
          </cell>
          <cell r="I184">
            <v>166</v>
          </cell>
          <cell r="J184" t="str">
            <v>104604001</v>
          </cell>
          <cell r="K184">
            <v>32816233000</v>
          </cell>
        </row>
        <row r="185">
          <cell r="A185">
            <v>1046</v>
          </cell>
          <cell r="B185" t="str">
            <v>1046 Infraestructura y dotación al servicio de los ambientes de aprendizaje</v>
          </cell>
          <cell r="C185" t="str">
            <v>04 DOTACIONES</v>
          </cell>
          <cell r="D185">
            <v>5</v>
          </cell>
          <cell r="E185" t="str">
            <v>04005 Garantizar el personal de apoyo profesional y técnico en la contratación, supervisión, administración, aseguramiento y control de los bienes a dotar y dotados; así como el seguimiento y reporte de información inherente a la ejecución del componente.</v>
          </cell>
          <cell r="F185" t="str">
            <v>Personal Contratado Para Apoyar Las Actividades Propias De Los Proyectos De Inversión De La Entidad 03-04-0001</v>
          </cell>
          <cell r="G185" t="str">
            <v>MODERNIZACIÓN DE LA SECRETARIA DE EDUCACIÓN - A.1.4.1</v>
          </cell>
          <cell r="H185" t="str">
            <v>Personas</v>
          </cell>
          <cell r="I185">
            <v>45</v>
          </cell>
          <cell r="J185" t="str">
            <v>104604005</v>
          </cell>
          <cell r="K185">
            <v>2183767000</v>
          </cell>
        </row>
        <row r="186">
          <cell r="A186">
            <v>1072</v>
          </cell>
          <cell r="B186" t="str">
            <v>1072 Evaluar para transformar y mejorar</v>
          </cell>
          <cell r="C186" t="str">
            <v>01 Gestión del Conocimiento sobre evaluación para la Calidad de la Educación</v>
          </cell>
          <cell r="D186">
            <v>1</v>
          </cell>
          <cell r="E186" t="str">
            <v>01001 Producción de información relevante para caracterizar las Instituciones Educativas Distritales - IED</v>
          </cell>
          <cell r="F186" t="str">
            <v>Evaluación Educativa 03-01-0009</v>
          </cell>
          <cell r="G186" t="str">
            <v>DISEÑO E IMPLEMENTACIÓN DE PLANES DE MEJORAMIENTO - A.1.2.11</v>
          </cell>
          <cell r="H186" t="str">
            <v>Colegios</v>
          </cell>
          <cell r="I186">
            <v>363</v>
          </cell>
          <cell r="J186" t="str">
            <v>107201001</v>
          </cell>
          <cell r="K186">
            <v>400376000</v>
          </cell>
        </row>
        <row r="187">
          <cell r="A187">
            <v>1072</v>
          </cell>
          <cell r="B187" t="str">
            <v>1072 Evaluar para transformar y mejorar</v>
          </cell>
          <cell r="C187" t="str">
            <v>01 Gestión del Conocimiento sobre evaluación para la Calidad de la Educación</v>
          </cell>
          <cell r="D187">
            <v>2</v>
          </cell>
          <cell r="E187" t="str">
            <v>01002 Personal técnico y profesional para la ejecución de las actividades propuestas en los diferentes componentes del proyecto.</v>
          </cell>
          <cell r="F187" t="str">
            <v>Personal Contratado Para Apoyar Las Actividades Propias De Los Proyectos De Inversión De La Entidad 03-04-0001</v>
          </cell>
          <cell r="G187" t="str">
            <v>MODERNIZACIÓN DE LA SECRETARIA DE EDUCACIÓN - A.1.4.1</v>
          </cell>
          <cell r="H187" t="str">
            <v>Personas</v>
          </cell>
          <cell r="I187">
            <v>10</v>
          </cell>
          <cell r="J187" t="str">
            <v>107201002</v>
          </cell>
          <cell r="K187">
            <v>599624000</v>
          </cell>
        </row>
        <row r="188">
          <cell r="A188">
            <v>1072</v>
          </cell>
          <cell r="B188" t="str">
            <v>1072 Evaluar para transformar y mejorar</v>
          </cell>
          <cell r="C188" t="str">
            <v xml:space="preserve">02 Mejores practicas evaluativas </v>
          </cell>
          <cell r="D188">
            <v>2</v>
          </cell>
          <cell r="E188" t="str">
            <v>02002 Repositorio de mejores prácticas evaluativas en la ciudad.</v>
          </cell>
          <cell r="F188" t="str">
            <v>Evaluación Educativa 03-01-0009</v>
          </cell>
          <cell r="G188" t="str">
            <v>DISEÑO E IMPLEMENTACIÓN DE PLANES DE MEJORAMIENTO - A.1.2.11</v>
          </cell>
          <cell r="H188" t="str">
            <v>Repositorio</v>
          </cell>
          <cell r="I188">
            <v>1</v>
          </cell>
          <cell r="J188" t="str">
            <v>107202002</v>
          </cell>
          <cell r="K188">
            <v>200000000</v>
          </cell>
        </row>
        <row r="189">
          <cell r="A189">
            <v>1072</v>
          </cell>
          <cell r="B189" t="str">
            <v>1072 Evaluar para transformar y mejorar</v>
          </cell>
          <cell r="C189" t="str">
            <v xml:space="preserve">03 Articulación e integración de información sobre evaluaciones de aprendizaje, enseñanza y gestión en las IE </v>
          </cell>
          <cell r="D189">
            <v>1</v>
          </cell>
          <cell r="E189" t="str">
            <v>03001 Desarrollar, revisar y ajustar  estrategias  de evaluación en los diferentes componentes del sistema.</v>
          </cell>
          <cell r="F189" t="str">
            <v>Evaluación Educativa 03-01-0009</v>
          </cell>
          <cell r="G189" t="str">
            <v>DISEÑO E IMPLEMENTACIÓN DE PLANES DE MEJORAMIENTO - A.1.2.11</v>
          </cell>
          <cell r="H189" t="str">
            <v>Sistema</v>
          </cell>
          <cell r="I189">
            <v>1</v>
          </cell>
          <cell r="J189" t="str">
            <v>107203001</v>
          </cell>
          <cell r="K189">
            <v>1100000000</v>
          </cell>
        </row>
        <row r="190">
          <cell r="A190">
            <v>1072</v>
          </cell>
          <cell r="B190" t="str">
            <v>1072 Evaluar para transformar y mejorar</v>
          </cell>
          <cell r="C190" t="str">
            <v xml:space="preserve">03 Articulación e integración de información sobre evaluaciones de aprendizaje, enseñanza y gestión en las IE </v>
          </cell>
          <cell r="D190">
            <v>2</v>
          </cell>
          <cell r="E190" t="str">
            <v>03002 Aplicar pruebas internacionales, desarrollar y aplicar pruebas nacionales y las encuestas requeridas para el sector.</v>
          </cell>
          <cell r="F190" t="str">
            <v>Evaluación Educativa 03-01-0009</v>
          </cell>
          <cell r="G190" t="str">
            <v>DISEÑO E IMPLEMENTACIÓN DE PLANES DE MEJORAMIENTO - A.1.2.11</v>
          </cell>
          <cell r="H190" t="str">
            <v>Aplicaciones y encuestas</v>
          </cell>
          <cell r="I190">
            <v>3</v>
          </cell>
          <cell r="J190" t="str">
            <v>107203002</v>
          </cell>
          <cell r="K190">
            <v>5636000000</v>
          </cell>
        </row>
        <row r="191">
          <cell r="A191">
            <v>1072</v>
          </cell>
          <cell r="B191" t="str">
            <v>1072 Evaluar para transformar y mejorar</v>
          </cell>
          <cell r="C191" t="str">
            <v xml:space="preserve">04 Estímulos y reconocimientos a la Calidad de la educación </v>
          </cell>
          <cell r="D191">
            <v>1</v>
          </cell>
          <cell r="E191" t="str">
            <v>04001 Realizar el proceso requerido para la evaluación de incentivos y reconocimientos  del Modelo de Acreditación a la Excelencia en Gestión Educativa  en el marco del art. 23 Acuerdo 273.17</v>
          </cell>
          <cell r="F191" t="str">
            <v>Evaluación Educativa 03-01-0009</v>
          </cell>
          <cell r="G191" t="str">
            <v>DISEÑO E IMPLEMENTACIÓN DE PLANES DE MEJORAMIENTO - A.1.2.11</v>
          </cell>
          <cell r="H191" t="str">
            <v>Proceso</v>
          </cell>
          <cell r="I191">
            <v>1</v>
          </cell>
          <cell r="J191" t="str">
            <v>107204001</v>
          </cell>
          <cell r="K191">
            <v>160000000</v>
          </cell>
        </row>
        <row r="192">
          <cell r="A192">
            <v>1072</v>
          </cell>
          <cell r="B192" t="str">
            <v>1072 Evaluar para transformar y mejorar</v>
          </cell>
          <cell r="C192" t="str">
            <v xml:space="preserve">04 Estímulos y reconocimientos a la Calidad de la educación </v>
          </cell>
          <cell r="D192">
            <v>2</v>
          </cell>
          <cell r="E192" t="str">
            <v>04002 Entregar estímulos económicos a colegios premiados por su excelente gestión institucional en marco del Acuerdo 273/2007</v>
          </cell>
          <cell r="F192" t="str">
            <v>Incentivos Económicos  A Los Colegios Con Mejores Resultados Que Aporten Al Mejoramiento De La Calidad Educativa 05-02-0022</v>
          </cell>
          <cell r="G192" t="str">
            <v>DISEÑO E IMPLEMENTACIÓN DE PLANES DE MEJORAMIENTO - A.1.2.11</v>
          </cell>
          <cell r="H192" t="str">
            <v>Colegios</v>
          </cell>
          <cell r="I192">
            <v>5</v>
          </cell>
          <cell r="J192" t="str">
            <v>107204002</v>
          </cell>
          <cell r="K192">
            <v>101000000</v>
          </cell>
        </row>
        <row r="193">
          <cell r="A193">
            <v>1072</v>
          </cell>
          <cell r="B193" t="str">
            <v>1072 Evaluar para transformar y mejorar</v>
          </cell>
          <cell r="C193" t="str">
            <v xml:space="preserve">04 Estímulos y reconocimientos a la Calidad de la educación </v>
          </cell>
          <cell r="D193">
            <v>3</v>
          </cell>
          <cell r="E193" t="str">
            <v>04003 Entregar estímulos económicos a colegios oficiales por mejor rendimiento académico en las pruebas de Estado SABER 11°.</v>
          </cell>
          <cell r="F193" t="str">
            <v>Incentivos Económicos  A Los Colegios Con Mejores Resultados Que Aporten Al Mejoramiento De La Calidad Educativa 05-02-0022</v>
          </cell>
          <cell r="G193" t="str">
            <v>DISEÑO E IMPLEMENTACIÓN DE PLANES DE MEJORAMIENTO - A.1.2.11</v>
          </cell>
          <cell r="H193" t="str">
            <v>Colegios</v>
          </cell>
          <cell r="I193">
            <v>5</v>
          </cell>
          <cell r="J193" t="str">
            <v>107204003</v>
          </cell>
          <cell r="K193">
            <v>101000000</v>
          </cell>
        </row>
        <row r="194">
          <cell r="A194">
            <v>1072</v>
          </cell>
          <cell r="B194" t="str">
            <v>1072 Evaluar para transformar y mejorar</v>
          </cell>
          <cell r="C194" t="str">
            <v xml:space="preserve">04 Estímulos y reconocimientos a la Calidad de la educación </v>
          </cell>
          <cell r="D194">
            <v>4</v>
          </cell>
          <cell r="E194" t="str">
            <v>04004 Entregar estímulos económicos a colegios premiados por rendimiento académico en las pruebas SABER</v>
          </cell>
          <cell r="F194" t="str">
            <v>Incentivos Económicos  A Los Colegios Con Mejores Resultados Que Aporten Al Mejoramiento De La Calidad Educativa 05-02-0022</v>
          </cell>
          <cell r="G194" t="str">
            <v>DISEÑO E IMPLEMENTACIÓN DE PLANES DE MEJORAMIENTO - A.1.2.11</v>
          </cell>
          <cell r="H194" t="str">
            <v>Colegios</v>
          </cell>
          <cell r="I194">
            <v>5</v>
          </cell>
          <cell r="J194" t="str">
            <v>107204004</v>
          </cell>
          <cell r="K194">
            <v>101000000</v>
          </cell>
        </row>
        <row r="195">
          <cell r="A195">
            <v>1072</v>
          </cell>
          <cell r="B195" t="str">
            <v>1072 Evaluar para transformar y mejorar</v>
          </cell>
          <cell r="C195" t="str">
            <v xml:space="preserve">04 Estímulos y reconocimientos a la Calidad de la educación </v>
          </cell>
          <cell r="D195">
            <v>5</v>
          </cell>
          <cell r="E195" t="str">
            <v>04005 Entregar estímulos económicos a colegios oficiales que se destaquen por mejor nivel de inglés en las pruebas de Estado SABER 11°.</v>
          </cell>
          <cell r="F195" t="str">
            <v>Incentivos Económicos  A Los Colegios Con Mejores Resultados Que Aporten Al Mejoramiento De La Calidad Educativa 05-02-0022</v>
          </cell>
          <cell r="G195" t="str">
            <v>DISEÑO E IMPLEMENTACIÓN DE PLANES DE MEJORAMIENTO - A.1.2.11</v>
          </cell>
          <cell r="H195" t="str">
            <v>Colegios</v>
          </cell>
          <cell r="I195">
            <v>5</v>
          </cell>
          <cell r="J195" t="str">
            <v>107204005</v>
          </cell>
          <cell r="K195">
            <v>101000000</v>
          </cell>
        </row>
        <row r="196">
          <cell r="A196">
            <v>1049</v>
          </cell>
          <cell r="B196" t="str">
            <v>1049 Cobertura con equidad</v>
          </cell>
          <cell r="C196" t="str">
            <v>01 Gestión territorial de la cobertura educativa</v>
          </cell>
          <cell r="D196">
            <v>1</v>
          </cell>
          <cell r="E196" t="str">
            <v>01001 Prestar servicios profesionales, técnicos y/o  de apoyo a la gestión territorial de la cobertura educativa.</v>
          </cell>
          <cell r="F196" t="str">
            <v>Personal Contratado Para Apoyar Las Actividades Propias De Los Proyectos De Inversión De La Entidad 03-04-0001</v>
          </cell>
          <cell r="G196" t="str">
            <v>MODERNIZACIÓN DE LA SECRETARIA DE EDUCACIÓN - A.1.4.1</v>
          </cell>
          <cell r="H196" t="str">
            <v>Personas</v>
          </cell>
          <cell r="I196">
            <v>28</v>
          </cell>
          <cell r="J196" t="str">
            <v>104901001</v>
          </cell>
          <cell r="K196">
            <v>1570000000</v>
          </cell>
        </row>
        <row r="197">
          <cell r="A197">
            <v>1049</v>
          </cell>
          <cell r="B197" t="str">
            <v>1049 Cobertura con equidad</v>
          </cell>
          <cell r="C197" t="str">
            <v>01 Gestión territorial de la cobertura educativa</v>
          </cell>
          <cell r="D197">
            <v>2</v>
          </cell>
          <cell r="E197" t="str">
            <v>01002 Realizar diseño, implementación, seguimiento y evaluación de Planes de Cobertura Local y de  Ruta del Acceso y Permanencia Escolar.</v>
          </cell>
          <cell r="F197" t="str">
            <v>Personal Contratado Para Las Actividades Propias De Los Procesos De Mejoramiento De Gestión De La Entidad 05-02-0020</v>
          </cell>
          <cell r="G197" t="str">
            <v>MODERNIZACIÓN DE LA SECRETARIA DE EDUCACIÓN - A.1.4.1</v>
          </cell>
          <cell r="H197" t="str">
            <v>Persona Jurídica</v>
          </cell>
          <cell r="I197">
            <v>1</v>
          </cell>
          <cell r="J197" t="str">
            <v>104901002</v>
          </cell>
          <cell r="K197">
            <v>276000000</v>
          </cell>
        </row>
        <row r="198">
          <cell r="A198">
            <v>1049</v>
          </cell>
          <cell r="B198" t="str">
            <v>1049 Cobertura con equidad</v>
          </cell>
          <cell r="C198" t="str">
            <v>01 Gestión territorial de la cobertura educativa</v>
          </cell>
          <cell r="D198">
            <v>3</v>
          </cell>
          <cell r="E198" t="str">
            <v>01003 Realizar acompañamiento y/o asistencia técnica a los establecimientos educativos con alta tasa de deserción escolar para fortalecer el acceso y la permanencia escolar</v>
          </cell>
          <cell r="F198" t="str">
            <v>Personal Contratado Para Las Actividades Propias De Los Procesos De Mejoramiento De Gestión De La Entidad 05-02-0020</v>
          </cell>
          <cell r="G198" t="str">
            <v>MODERNIZACIÓN DE LA SECRETARIA DE EDUCACIÓN - A.1.4.1</v>
          </cell>
          <cell r="H198" t="str">
            <v>Colegios</v>
          </cell>
          <cell r="I198">
            <v>100</v>
          </cell>
          <cell r="J198" t="str">
            <v>104901003</v>
          </cell>
          <cell r="K198">
            <v>429000000</v>
          </cell>
        </row>
        <row r="199">
          <cell r="A199">
            <v>1049</v>
          </cell>
          <cell r="B199" t="str">
            <v>1049 Cobertura con equidad</v>
          </cell>
          <cell r="C199" t="str">
            <v>01 Gestión territorial de la cobertura educativa</v>
          </cell>
          <cell r="D199">
            <v>4</v>
          </cell>
          <cell r="E199" t="str">
            <v>01004 Implementar incentivos a las IED para lograr mejorar resultados en acceso y permanencia escolar</v>
          </cell>
          <cell r="F199" t="str">
            <v>Incentivos económicos  a los colegios que contribuyan a mejorar los resultados de acceso y permanencia escolar 05-02-0178</v>
          </cell>
          <cell r="G199" t="str">
            <v/>
          </cell>
          <cell r="H199" t="str">
            <v>Colegios</v>
          </cell>
          <cell r="I199">
            <v>140</v>
          </cell>
          <cell r="J199" t="str">
            <v>104901004</v>
          </cell>
          <cell r="K199">
            <v>1700000000</v>
          </cell>
        </row>
        <row r="200">
          <cell r="A200">
            <v>1049</v>
          </cell>
          <cell r="B200" t="str">
            <v>1049 Cobertura con equidad</v>
          </cell>
          <cell r="C200" t="str">
            <v>01 Gestión territorial de la cobertura educativa</v>
          </cell>
          <cell r="D200">
            <v>5</v>
          </cell>
          <cell r="E200" t="str">
            <v>01005 Realizar las labores de  verificación, seguimiento y/o actualización de información de la cobertura educativa</v>
          </cell>
          <cell r="F200" t="str">
            <v>Personal contratado para apoyar las actividades propias de los proyectos de inversión misionales de la entidad 03-04-0312</v>
          </cell>
          <cell r="G200" t="str">
            <v>APLICACIÓN DE PROYECTOS EDUCATIVOS TRANSVERSALES - A.1.7.2</v>
          </cell>
          <cell r="H200" t="str">
            <v>Persona Jurídica</v>
          </cell>
          <cell r="I200">
            <v>1</v>
          </cell>
          <cell r="J200" t="str">
            <v>104901005</v>
          </cell>
          <cell r="K200">
            <v>1000000000</v>
          </cell>
        </row>
        <row r="201">
          <cell r="A201">
            <v>1049</v>
          </cell>
          <cell r="B201" t="str">
            <v>1049 Cobertura con equidad</v>
          </cell>
          <cell r="C201" t="str">
            <v>01 Gestión territorial de la cobertura educativa</v>
          </cell>
          <cell r="D201">
            <v>6</v>
          </cell>
          <cell r="E201" t="str">
            <v>01006 Realizar eventos de socializacion relacionados con la cobertura y las experiencias del acceso y la permanencia escolar</v>
          </cell>
          <cell r="F201" t="str">
            <v>Apoyo Logístico Para El Desarrollo De Las Actividades Propias De Los Proyectos De Inversiónen General 03-01-0354</v>
          </cell>
          <cell r="G201" t="str">
            <v>APLICACIÓN DE PROYECTOS EDUCATIVOS TRANSVERSALES - A.1.7.2</v>
          </cell>
          <cell r="H201" t="str">
            <v>Persona Jurídica</v>
          </cell>
          <cell r="I201">
            <v>1</v>
          </cell>
          <cell r="J201" t="str">
            <v>104901006</v>
          </cell>
          <cell r="K201">
            <v>0</v>
          </cell>
        </row>
        <row r="202">
          <cell r="A202">
            <v>1049</v>
          </cell>
          <cell r="B202" t="str">
            <v>1049 Cobertura con equidad</v>
          </cell>
          <cell r="C202" t="str">
            <v>02 Modernización del proceso de matrícula</v>
          </cell>
          <cell r="D202">
            <v>1</v>
          </cell>
          <cell r="E202" t="str">
            <v>02001 Prestar servicios profesionales, técnicos y/o  de apoyo a la gestión del proceso de matrícula con enfoque de servicio al ciudadano y búsqueda activa de población desescolarizada.</v>
          </cell>
          <cell r="F202" t="str">
            <v>Personal Contratado Para Apoyar Las Actividades Propias De Los Proyectos De Inversión De La Entidad 03-04-0001</v>
          </cell>
          <cell r="G202" t="str">
            <v>MODERNIZACIÓN DE LA SECRETARIA DE EDUCACIÓN - A.1.4.1</v>
          </cell>
          <cell r="H202" t="str">
            <v>Personas</v>
          </cell>
          <cell r="I202">
            <v>29</v>
          </cell>
          <cell r="J202" t="str">
            <v>104902001</v>
          </cell>
          <cell r="K202">
            <v>1517000000</v>
          </cell>
        </row>
        <row r="203">
          <cell r="A203">
            <v>1049</v>
          </cell>
          <cell r="B203" t="str">
            <v>1049 Cobertura con equidad</v>
          </cell>
          <cell r="C203" t="str">
            <v>02 Modernización del proceso de matrícula</v>
          </cell>
          <cell r="D203">
            <v>2</v>
          </cell>
          <cell r="E203" t="str">
            <v>02002 Realizar búsqueda activa de población desescolarizada</v>
          </cell>
          <cell r="F203" t="str">
            <v>Gestión del sevicio a la comunidad educativa 05-02-172</v>
          </cell>
          <cell r="G203" t="str">
            <v/>
          </cell>
          <cell r="H203" t="str">
            <v>Persona Jurídica</v>
          </cell>
          <cell r="I203">
            <v>1</v>
          </cell>
          <cell r="J203" t="str">
            <v>104902002</v>
          </cell>
          <cell r="K203">
            <v>2000000000</v>
          </cell>
        </row>
        <row r="204">
          <cell r="A204">
            <v>1049</v>
          </cell>
          <cell r="B204" t="str">
            <v>1049 Cobertura con equidad</v>
          </cell>
          <cell r="C204" t="str">
            <v>02 Modernización del proceso de matrícula</v>
          </cell>
          <cell r="D204">
            <v>3</v>
          </cell>
          <cell r="E204" t="str">
            <v>02003 Movilización social con canales de atención y servicio al ciudadano para el proceso de matrícula</v>
          </cell>
          <cell r="F204" t="str">
            <v>Gestión del sevicio a la comunidad educativa 05-02-172</v>
          </cell>
          <cell r="G204" t="str">
            <v/>
          </cell>
          <cell r="H204" t="str">
            <v>Persona Jurídica</v>
          </cell>
          <cell r="I204">
            <v>1</v>
          </cell>
          <cell r="J204" t="str">
            <v>104902003</v>
          </cell>
          <cell r="K204">
            <v>0</v>
          </cell>
        </row>
        <row r="205">
          <cell r="A205">
            <v>1049</v>
          </cell>
          <cell r="B205" t="str">
            <v>1049 Cobertura con equidad</v>
          </cell>
          <cell r="C205" t="str">
            <v>02 Modernización del proceso de matrícula</v>
          </cell>
          <cell r="D205">
            <v>4</v>
          </cell>
          <cell r="E205" t="str">
            <v xml:space="preserve">02004 Acompañamiento en implementación de los sistemas de información para la cobertura educativa </v>
          </cell>
          <cell r="F205" t="str">
            <v>Personal contratado para las actividades propias de los procesos de mejoramiento de gestión de la entidad 05-02-0020</v>
          </cell>
          <cell r="G205" t="str">
            <v/>
          </cell>
          <cell r="H205" t="str">
            <v>Persona Jurídica</v>
          </cell>
          <cell r="I205">
            <v>1</v>
          </cell>
          <cell r="J205" t="str">
            <v>104902004</v>
          </cell>
          <cell r="K205">
            <v>0</v>
          </cell>
        </row>
        <row r="206">
          <cell r="A206">
            <v>1049</v>
          </cell>
          <cell r="B206" t="str">
            <v>1049 Cobertura con equidad</v>
          </cell>
          <cell r="C206" t="str">
            <v>03 Acciones afirmativas para poblaciones vulnerables</v>
          </cell>
          <cell r="D206">
            <v>1</v>
          </cell>
          <cell r="E206" t="str">
            <v>03001 Prestar servicios profesionales, técnicos y/o  de apoyo a la gestión de acciones afirmativas para poblaciones vulnerables.</v>
          </cell>
          <cell r="F206" t="str">
            <v>Personal Contratado Para Apoyar Las Actividades Propias De Los Proyectos De Inversión De La Entidad 03-04-0001</v>
          </cell>
          <cell r="G206" t="str">
            <v>MODERNIZACIÓN DE LA SECRETARIA DE EDUCACIÓN - A.1.4.1</v>
          </cell>
          <cell r="H206" t="str">
            <v>Personas</v>
          </cell>
          <cell r="I206">
            <v>12</v>
          </cell>
          <cell r="J206" t="str">
            <v>104903001</v>
          </cell>
          <cell r="K206">
            <v>661200000</v>
          </cell>
        </row>
        <row r="207">
          <cell r="A207">
            <v>1049</v>
          </cell>
          <cell r="B207" t="str">
            <v>1049 Cobertura con equidad</v>
          </cell>
          <cell r="C207" t="str">
            <v>03 Acciones afirmativas para poblaciones vulnerables</v>
          </cell>
          <cell r="D207">
            <v>2</v>
          </cell>
          <cell r="E207" t="str">
            <v>03002 Garantizar la financiación por concepto de gratuidad a la matrícula oficial SGP.</v>
          </cell>
          <cell r="F207" t="str">
            <v>Gratuidad Total Para Los Estudiantes Matriculados En El Sistema Educativo Oficial 06-02-0022</v>
          </cell>
          <cell r="G207" t="str">
            <v>TRANSFERENCIAS PARA CALIDAD GRATUIDAD (SIN SITUACIÓN DE FONDOS) A.1.3.8</v>
          </cell>
          <cell r="H207" t="str">
            <v>Estudiantes</v>
          </cell>
          <cell r="I207">
            <v>830000</v>
          </cell>
          <cell r="J207" t="str">
            <v>104903002</v>
          </cell>
          <cell r="K207">
            <v>51619309000</v>
          </cell>
        </row>
        <row r="208">
          <cell r="A208">
            <v>1049</v>
          </cell>
          <cell r="B208" t="str">
            <v>1049 Cobertura con equidad</v>
          </cell>
          <cell r="C208" t="str">
            <v>03 Acciones afirmativas para poblaciones vulnerables</v>
          </cell>
          <cell r="D208">
            <v>3</v>
          </cell>
          <cell r="E208" t="str">
            <v>03003 Asistencia técnica a localidades e instituciones educativas que atienden en mayor medida a poblaciones vulnerables y diversas</v>
          </cell>
          <cell r="F208" t="str">
            <v>Personal contratado para las actividades propias de los procesos de mejoramiento de gestión de la entidad 05-02-0020</v>
          </cell>
          <cell r="G208" t="str">
            <v/>
          </cell>
          <cell r="H208" t="str">
            <v>Persona Jurídica</v>
          </cell>
          <cell r="I208">
            <v>1</v>
          </cell>
          <cell r="J208" t="str">
            <v>104903003</v>
          </cell>
          <cell r="K208">
            <v>0</v>
          </cell>
        </row>
        <row r="209">
          <cell r="A209">
            <v>1049</v>
          </cell>
          <cell r="B209" t="str">
            <v>1049 Cobertura con equidad</v>
          </cell>
          <cell r="C209" t="str">
            <v>03 Acciones afirmativas para poblaciones vulnerables</v>
          </cell>
          <cell r="D209">
            <v>4</v>
          </cell>
          <cell r="E209" t="str">
            <v>03004 Realizar estrategias de alfabetización y acciones orientadas a fortalecer la educación de adultos con oferta educativa pertinente</v>
          </cell>
          <cell r="F209" t="str">
            <v>Atención educativa diferencial 03-02-0033</v>
          </cell>
          <cell r="G209" t="str">
            <v/>
          </cell>
          <cell r="H209" t="str">
            <v>Estudiantes</v>
          </cell>
          <cell r="I209">
            <v>2240</v>
          </cell>
          <cell r="J209" t="str">
            <v>104903004</v>
          </cell>
          <cell r="K209">
            <v>1000000000</v>
          </cell>
        </row>
        <row r="210">
          <cell r="A210">
            <v>1049</v>
          </cell>
          <cell r="B210" t="str">
            <v>1049 Cobertura con equidad</v>
          </cell>
          <cell r="C210" t="str">
            <v>03 Acciones afirmativas para poblaciones vulnerables</v>
          </cell>
          <cell r="D210">
            <v>5</v>
          </cell>
          <cell r="E210" t="str">
            <v>03005 Acciones diferenciales para garantizar el acceso y la permanencia escolar de población diversa y vulnerable (población rural, víctima, discapacidad, grupos étnicos, entre otros)</v>
          </cell>
          <cell r="F210" t="str">
            <v>Atención educativa diferencial 03-02-0033</v>
          </cell>
          <cell r="G210" t="str">
            <v/>
          </cell>
          <cell r="H210" t="str">
            <v>Modelo</v>
          </cell>
          <cell r="I210">
            <v>1</v>
          </cell>
          <cell r="J210" t="str">
            <v>104903005</v>
          </cell>
          <cell r="K210">
            <v>1265000000</v>
          </cell>
        </row>
        <row r="211">
          <cell r="A211">
            <v>1049</v>
          </cell>
          <cell r="B211" t="str">
            <v>1049 Cobertura con equidad</v>
          </cell>
          <cell r="C211" t="str">
            <v>03 Acciones afirmativas para poblaciones vulnerables</v>
          </cell>
          <cell r="D211">
            <v>6</v>
          </cell>
          <cell r="E211" t="str">
            <v>03006 Asignar recursos propios a las instituciones educativas distritales que atienden población no cubierta por la asignación de gratuidad del MEN o población vulnerable y diversa que requiere atención diferencial</v>
          </cell>
          <cell r="F211" t="str">
            <v>Gratuidad Total Para Los Estudiantes Matriculados En El Sistema Educativo Oficial - Recursos Distrito 06-02-0062</v>
          </cell>
          <cell r="G211" t="str">
            <v/>
          </cell>
          <cell r="H211" t="str">
            <v>Colegios</v>
          </cell>
          <cell r="I211">
            <v>363</v>
          </cell>
          <cell r="J211" t="str">
            <v>104903006</v>
          </cell>
          <cell r="K211">
            <v>26411491000</v>
          </cell>
        </row>
        <row r="212">
          <cell r="A212">
            <v>1049</v>
          </cell>
          <cell r="B212" t="str">
            <v>1049 Cobertura con equidad</v>
          </cell>
          <cell r="C212" t="str">
            <v>03 Acciones afirmativas para poblaciones vulnerables</v>
          </cell>
          <cell r="D212">
            <v>7</v>
          </cell>
          <cell r="E212" t="str">
            <v>03007 Implementar estrategias o modelos flexibles, presenciales o virtuales para la atención de población en extraedad, vulnerable y/o diversa</v>
          </cell>
          <cell r="F212" t="str">
            <v>Personal contratado para apoyar las actividades propias de los proyectos de inversión misionales de la entidad 03-04-0312</v>
          </cell>
          <cell r="G212" t="str">
            <v>APLICACIÓN DE PROYECTOS EDUCATIVOS TRANSVERSALES - A.1.7.2</v>
          </cell>
          <cell r="H212" t="str">
            <v>Estudiantes</v>
          </cell>
          <cell r="I212">
            <v>14109</v>
          </cell>
          <cell r="J212" t="str">
            <v>104903007</v>
          </cell>
          <cell r="K212">
            <v>5000000000</v>
          </cell>
        </row>
        <row r="213">
          <cell r="A213">
            <v>1049</v>
          </cell>
          <cell r="B213" t="str">
            <v>1049 Cobertura con equidad</v>
          </cell>
          <cell r="C213" t="str">
            <v>03 Acciones afirmativas para poblaciones vulnerables</v>
          </cell>
          <cell r="D213">
            <v>8</v>
          </cell>
          <cell r="E213" t="str">
            <v>03008 Entregar un Kit escolar gratuito a los estudiantes matriculados en las instituciones educativas oficiales del Distrito Capital, que por su condición socioeconómica o de vulnerabilidad lo requieren</v>
          </cell>
          <cell r="F213" t="str">
            <v>Gratuidad Total Para Los Estudiantes Matriculados En El Sistema Educativo Oficial - Recursos Distrito 06-02-0062</v>
          </cell>
          <cell r="G213" t="str">
            <v/>
          </cell>
          <cell r="H213" t="str">
            <v>Estudiantes</v>
          </cell>
          <cell r="I213">
            <v>70000</v>
          </cell>
          <cell r="J213" t="str">
            <v>104903008</v>
          </cell>
          <cell r="K213">
            <v>0</v>
          </cell>
        </row>
        <row r="214">
          <cell r="A214">
            <v>1049</v>
          </cell>
          <cell r="B214" t="str">
            <v>1049 Cobertura con equidad</v>
          </cell>
          <cell r="C214" t="str">
            <v>04 Administración del servicio educativo</v>
          </cell>
          <cell r="D214">
            <v>1</v>
          </cell>
          <cell r="E214" t="str">
            <v>04001 Prestar servicios profesionales, técnicos y/o  de apoyo a la gestión de la administración del servicio educativo de instituciones educativas oficiales.</v>
          </cell>
          <cell r="F214" t="str">
            <v>Personal Contratado Para Apoyar Las Actividades Propias De Los Proyectos De Inversión De La Entidad 03-04-0001</v>
          </cell>
          <cell r="G214" t="str">
            <v>MODERNIZACIÓN DE LA SECRETARIA DE EDUCACIÓN - A.1.4.1</v>
          </cell>
          <cell r="H214" t="str">
            <v>Personas</v>
          </cell>
          <cell r="I214">
            <v>9</v>
          </cell>
          <cell r="J214" t="str">
            <v>104904001</v>
          </cell>
          <cell r="K214">
            <v>609760000</v>
          </cell>
        </row>
        <row r="215">
          <cell r="A215">
            <v>1049</v>
          </cell>
          <cell r="B215" t="str">
            <v>1049 Cobertura con equidad</v>
          </cell>
          <cell r="C215" t="str">
            <v>04 Administración del servicio educativo</v>
          </cell>
          <cell r="D215">
            <v>2</v>
          </cell>
          <cell r="E215" t="str">
            <v>04002 Contratar la administración del servicio educativo en establecimientos educativos oficiales</v>
          </cell>
          <cell r="F215" t="str">
            <v>Contratos para la administración del servicio educativo 06-02-0061</v>
          </cell>
          <cell r="G215" t="str">
            <v/>
          </cell>
          <cell r="H215" t="str">
            <v>Colegios</v>
          </cell>
          <cell r="I215">
            <v>35</v>
          </cell>
          <cell r="J215" t="str">
            <v>104904002</v>
          </cell>
          <cell r="K215">
            <v>103937224000</v>
          </cell>
        </row>
        <row r="216">
          <cell r="A216">
            <v>1049</v>
          </cell>
          <cell r="B216" t="str">
            <v>1049 Cobertura con equidad</v>
          </cell>
          <cell r="C216" t="str">
            <v>04 Administración del servicio educativo</v>
          </cell>
          <cell r="D216">
            <v>3</v>
          </cell>
          <cell r="E216" t="str">
            <v>04003 Realizar acciones de acompañamiento e intercambio de buenas prácticas entre los colegios con administración del servicio educativo y colegios oficiales de menor desempeño de las respectivas localidades</v>
          </cell>
          <cell r="F216" t="str">
            <v>Personal contratado para las actividades propias de los procesos de mejoramiento de gestión de la entidad 05-02-0020</v>
          </cell>
          <cell r="G216" t="str">
            <v/>
          </cell>
          <cell r="H216" t="str">
            <v>Colegios</v>
          </cell>
          <cell r="I216">
            <v>112</v>
          </cell>
          <cell r="J216" t="str">
            <v>104904003</v>
          </cell>
          <cell r="K216">
            <v>321360000</v>
          </cell>
        </row>
        <row r="217">
          <cell r="A217">
            <v>1049</v>
          </cell>
          <cell r="B217" t="str">
            <v>1049 Cobertura con equidad</v>
          </cell>
          <cell r="C217" t="str">
            <v>04 Administración del servicio educativo</v>
          </cell>
          <cell r="D217">
            <v>4</v>
          </cell>
          <cell r="E217" t="str">
            <v>04004 Realizar seguimiento, verificación y/o evaluación a la administración del servicio educativo</v>
          </cell>
          <cell r="F217" t="str">
            <v>Personal contratado para apoyar las actividades propias de los proyectos de inversión misionales de la entidad 03-04-0312</v>
          </cell>
          <cell r="G217" t="str">
            <v>APLICACIÓN DE PROYECTOS EDUCATIVOS TRANSVERSALES - A.1.7.2</v>
          </cell>
          <cell r="H217" t="str">
            <v>Persona Jurídica</v>
          </cell>
          <cell r="I217">
            <v>2</v>
          </cell>
          <cell r="J217" t="str">
            <v>104904004</v>
          </cell>
          <cell r="K217">
            <v>2961053000</v>
          </cell>
        </row>
        <row r="218">
          <cell r="A218">
            <v>1049</v>
          </cell>
          <cell r="B218" t="str">
            <v>1049 Cobertura con equidad</v>
          </cell>
          <cell r="C218" t="str">
            <v>05 Prestación del servicio educativo en establecimientos educativos no oficiales</v>
          </cell>
          <cell r="D218">
            <v>1</v>
          </cell>
          <cell r="E218" t="str">
            <v>05001 Prestar servicios profesionales, técnicos y/o  de apoyo a la gestión en la implementación o uso de la estrategia de contratación de la prestación del servicio educativo.</v>
          </cell>
          <cell r="F218" t="str">
            <v>Personal Contratado Para Apoyar Las Actividades Propias De Los Proyectos De Inversión De La Entidad 03-04-0001</v>
          </cell>
          <cell r="G218" t="str">
            <v>MODERNIZACIÓN DE LA SECRETARIA DE EDUCACIÓN - A.1.4.1</v>
          </cell>
          <cell r="H218" t="str">
            <v>Personas</v>
          </cell>
          <cell r="I218">
            <v>8</v>
          </cell>
          <cell r="J218" t="str">
            <v>104905001</v>
          </cell>
          <cell r="K218">
            <v>467620000</v>
          </cell>
        </row>
        <row r="219">
          <cell r="A219">
            <v>1049</v>
          </cell>
          <cell r="B219" t="str">
            <v>1049 Cobertura con equidad</v>
          </cell>
          <cell r="C219" t="str">
            <v>05 Prestación del servicio educativo en establecimientos educativos no oficiales</v>
          </cell>
          <cell r="D219">
            <v>2</v>
          </cell>
          <cell r="E219" t="str">
            <v>05002 Contratar la prestación del servicio público educativo en establecimientos educativos no oficiales</v>
          </cell>
          <cell r="F219" t="str">
            <v>Contratos Con Instituciones Para La Prestación Del Servicio Educativo 06-02-0037</v>
          </cell>
          <cell r="G219" t="str">
            <v>CONTRATOS PARA LA PRESTACIÓN DEL SERVICIO EDUCATIVO - A.1.1.10.1</v>
          </cell>
          <cell r="H219" t="str">
            <v>Colegios</v>
          </cell>
          <cell r="I219">
            <v>44</v>
          </cell>
          <cell r="J219" t="str">
            <v>104905002</v>
          </cell>
          <cell r="K219">
            <v>19791447000</v>
          </cell>
        </row>
        <row r="220">
          <cell r="A220">
            <v>1049</v>
          </cell>
          <cell r="B220" t="str">
            <v>1049 Cobertura con equidad</v>
          </cell>
          <cell r="C220" t="str">
            <v>05 Prestación del servicio educativo en establecimientos educativos no oficiales</v>
          </cell>
          <cell r="D220">
            <v>3</v>
          </cell>
          <cell r="E220" t="str">
            <v>05003 Realizar las labores de  verificación, seguimiento y/o actualización de información del Banco de Oferentes y/o de la contratación de la prestación del servicio público educativo.</v>
          </cell>
          <cell r="F220" t="str">
            <v>Personal contratado para apoyar las actividades propias de los proyectos de inversión misionales de la entidad 03-04-0312</v>
          </cell>
          <cell r="G220" t="str">
            <v>APLICACIÓN DE PROYECTOS EDUCATIVOS TRANSVERSALES - A.1.7.2</v>
          </cell>
          <cell r="H220" t="str">
            <v>Persona Jurídica</v>
          </cell>
          <cell r="I220">
            <v>1</v>
          </cell>
          <cell r="J220" t="str">
            <v>104905003</v>
          </cell>
          <cell r="K220">
            <v>1639760000</v>
          </cell>
        </row>
        <row r="221">
          <cell r="A221">
            <v>1049</v>
          </cell>
          <cell r="B221" t="str">
            <v>1049 Cobertura con equidad</v>
          </cell>
          <cell r="C221" t="str">
            <v>05 Prestación del servicio educativo en establecimientos educativos no oficiales</v>
          </cell>
          <cell r="D221">
            <v>4</v>
          </cell>
          <cell r="E221" t="str">
            <v>05004 Garantizar el pago de las obligaciones ó ajustes derivadas de la prestación del servicio educativo</v>
          </cell>
          <cell r="F221" t="str">
            <v>Contratos Con Instituciones Para La Prestación Del Servicio Educativo 06-02-0037</v>
          </cell>
          <cell r="G221" t="str">
            <v>CONTRATOS PARA LA PRESTACIÓN DEL SERVICIO EDUCATIVO - A.1.1.10.1</v>
          </cell>
          <cell r="H221" t="str">
            <v>Colegios</v>
          </cell>
          <cell r="I221">
            <v>44</v>
          </cell>
          <cell r="J221" t="str">
            <v>104905004</v>
          </cell>
          <cell r="K221">
            <v>0</v>
          </cell>
        </row>
        <row r="222">
          <cell r="A222">
            <v>1049</v>
          </cell>
          <cell r="B222" t="str">
            <v>1049 Cobertura con equidad</v>
          </cell>
          <cell r="C222" t="str">
            <v>05 Prestación del servicio educativo en establecimientos educativos no oficiales</v>
          </cell>
          <cell r="D222">
            <v>5</v>
          </cell>
          <cell r="E222" t="str">
            <v>05005 Atender los fallos proferidos en contra de la SED que se asocien con la prestación del servicio público educativo.</v>
          </cell>
          <cell r="F222" t="str">
            <v>Pago de sentencias judiciales asociadas al proyecto de inversión 05-02-0169</v>
          </cell>
          <cell r="G222" t="str">
            <v/>
          </cell>
          <cell r="I222">
            <v>1</v>
          </cell>
          <cell r="J222" t="str">
            <v>104905005</v>
          </cell>
          <cell r="K222">
            <v>309000000</v>
          </cell>
        </row>
      </sheetData>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OBJETOS Y FINANCIACIÓN 2018"/>
      <sheetName val="TABLA Y COMPARATIVO"/>
      <sheetName val="11-01-IF-002 BASE TABLA"/>
      <sheetName val="11-01-IF-002"/>
      <sheetName val="Total contratado"/>
      <sheetName val="Valor vigencia 2018"/>
      <sheetName val="Hoja3"/>
      <sheetName val="Hoja5"/>
      <sheetName val="Hoja1"/>
    </sheetNames>
    <sheetDataSet>
      <sheetData sheetId="0" refreshError="1"/>
      <sheetData sheetId="1" refreshError="1"/>
      <sheetData sheetId="2" refreshError="1"/>
      <sheetData sheetId="3"/>
      <sheetData sheetId="4" refreshError="1"/>
      <sheetData sheetId="5" refreshError="1"/>
      <sheetData sheetId="6">
        <row r="2">
          <cell r="A2" t="str">
            <v>CCE-01</v>
          </cell>
        </row>
      </sheetData>
      <sheetData sheetId="7">
        <row r="4">
          <cell r="A4" t="str">
            <v>PROYECTO</v>
          </cell>
        </row>
      </sheetData>
      <sheetData sheetId="8">
        <row r="2">
          <cell r="C2" t="str">
            <v>COMPONETE</v>
          </cell>
        </row>
      </sheetData>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1-01-IF-002 (2)"/>
      <sheetName val="Hoja3"/>
      <sheetName val="Hoja5"/>
      <sheetName val="Hoja1"/>
    </sheetNames>
    <sheetDataSet>
      <sheetData sheetId="0" refreshError="1"/>
      <sheetData sheetId="1" refreshError="1">
        <row r="2">
          <cell r="A2" t="str">
            <v>CCE-01</v>
          </cell>
          <cell r="B2" t="str">
            <v>Solicitud de información a los Proveedores</v>
          </cell>
        </row>
        <row r="3">
          <cell r="A3" t="str">
            <v>CCE-02</v>
          </cell>
          <cell r="B3" t="str">
            <v>Licitación pública</v>
          </cell>
        </row>
        <row r="4">
          <cell r="A4" t="str">
            <v>CCE-17</v>
          </cell>
          <cell r="B4" t="str">
            <v>Licitación pública (Obra pública)</v>
          </cell>
        </row>
        <row r="5">
          <cell r="A5" t="str">
            <v>CCE-03</v>
          </cell>
          <cell r="B5" t="str">
            <v>Concurso de méritos con precalificación</v>
          </cell>
        </row>
        <row r="6">
          <cell r="A6" t="str">
            <v>CCE-04</v>
          </cell>
          <cell r="B6" t="str">
            <v>Concurso de méritos abierto</v>
          </cell>
        </row>
        <row r="7">
          <cell r="A7" t="str">
            <v>CCE-05</v>
          </cell>
          <cell r="B7" t="str">
            <v>Contratación directa (con ofertas)</v>
          </cell>
        </row>
        <row r="8">
          <cell r="A8" t="str">
            <v>CCE-06</v>
          </cell>
          <cell r="B8" t="str">
            <v>Selección abreviada menor cuantía</v>
          </cell>
        </row>
        <row r="9">
          <cell r="A9" t="str">
            <v>CCE-18-Seleccion_Abreviada_Menor_Cuantia_Sin_Manifestacion_Interes</v>
          </cell>
          <cell r="B9" t="str">
            <v>Selección Abreviada de Menor Cuantia sin Manifestacion de Interés</v>
          </cell>
        </row>
        <row r="10">
          <cell r="A10" t="str">
            <v>CCE-07</v>
          </cell>
          <cell r="B10" t="str">
            <v>Selección abreviada subasta inversa</v>
          </cell>
        </row>
        <row r="11">
          <cell r="A11" t="str">
            <v>CCE-10</v>
          </cell>
          <cell r="B11" t="str">
            <v>Mínima cuantía</v>
          </cell>
        </row>
        <row r="12">
          <cell r="A12" t="str">
            <v>CCE-11||01</v>
          </cell>
          <cell r="B12" t="str">
            <v>Contratación régimen especial - Selección de comisionista</v>
          </cell>
        </row>
        <row r="13">
          <cell r="A13" t="str">
            <v>CCE-11||02</v>
          </cell>
          <cell r="B13" t="str">
            <v>Contratación régimen especial - Enajenación de bienes para intermediarios idóneos</v>
          </cell>
        </row>
        <row r="14">
          <cell r="A14" t="str">
            <v>CCE-11||03</v>
          </cell>
          <cell r="B14" t="str">
            <v>Contratación régimen especial - Régimen especial</v>
          </cell>
        </row>
        <row r="15">
          <cell r="A15" t="str">
            <v>CCE-11||04</v>
          </cell>
          <cell r="B15" t="str">
            <v>Contratación régimen especial - Banco multilateral y organismos multilaterales</v>
          </cell>
        </row>
        <row r="16">
          <cell r="A16" t="str">
            <v>CCE-15||01</v>
          </cell>
          <cell r="B16" t="str">
            <v>Contratación régimen especial (con ofertas) - Selección de comisionista</v>
          </cell>
        </row>
        <row r="17">
          <cell r="A17" t="str">
            <v>CCE-15||02</v>
          </cell>
          <cell r="B17" t="str">
            <v>Contratación régimen especial (con ofertas) - Enajenación de bienes para intermediarios idóneos</v>
          </cell>
        </row>
        <row r="18">
          <cell r="A18" t="str">
            <v>CCE-15||03</v>
          </cell>
          <cell r="B18" t="str">
            <v>Contratación régimen especial (con ofertas) - Régimen especial</v>
          </cell>
        </row>
        <row r="19">
          <cell r="A19" t="str">
            <v>CCE-15||04</v>
          </cell>
          <cell r="B19" t="str">
            <v>Contratación régimen especial (con ofertas) - Banco multilateral y organismos multilaterales</v>
          </cell>
        </row>
        <row r="20">
          <cell r="A20" t="str">
            <v>CCE-16</v>
          </cell>
          <cell r="B20" t="str">
            <v>Contratación directa</v>
          </cell>
        </row>
        <row r="21">
          <cell r="A21" t="str">
            <v>CCE-99</v>
          </cell>
          <cell r="B21" t="str">
            <v>Selección abreviada - acuerdo marco</v>
          </cell>
        </row>
      </sheetData>
      <sheetData sheetId="2" refreshError="1"/>
      <sheetData sheetId="3" refreshError="1">
        <row r="2">
          <cell r="C2" t="str">
            <v>COMPONETE</v>
          </cell>
        </row>
        <row r="3">
          <cell r="A3">
            <v>898</v>
          </cell>
          <cell r="B3" t="str">
            <v>898 Administración del talento humano</v>
          </cell>
          <cell r="C3" t="str">
            <v xml:space="preserve">01 NÓMINA </v>
          </cell>
          <cell r="D3">
            <v>1</v>
          </cell>
          <cell r="E3" t="str">
            <v>01001 Pago de Aportes para Cesantías del personal directivo docente SSF</v>
          </cell>
          <cell r="F3" t="str">
            <v>Aportes Para Cesantías Del Personal Directivo Docente Sin Situación De Fondos 03-03-0021</v>
          </cell>
          <cell r="G3" t="str">
            <v>APORTES PARA CESANTÍAS - A.1.1.2.3.2</v>
          </cell>
          <cell r="H3" t="str">
            <v>Docentes</v>
          </cell>
          <cell r="I3">
            <v>35060</v>
          </cell>
          <cell r="J3" t="str">
            <v>89801001</v>
          </cell>
          <cell r="K3">
            <v>8557498000</v>
          </cell>
        </row>
        <row r="4">
          <cell r="A4">
            <v>898</v>
          </cell>
          <cell r="B4" t="str">
            <v>898 Administración del talento humano</v>
          </cell>
          <cell r="C4" t="str">
            <v xml:space="preserve">01 NÓMINA </v>
          </cell>
          <cell r="D4">
            <v>2</v>
          </cell>
          <cell r="E4" t="str">
            <v>01002 Pago de Aportes para salud del personal directivo docente SSF</v>
          </cell>
          <cell r="F4" t="str">
            <v>Aportes Para Salud Del Personal Directivo Docente Sin Situación De Fondos 03-03-0018</v>
          </cell>
          <cell r="G4" t="str">
            <v>APORTES PARA SALUD - A.1.1.2.4.1.1</v>
          </cell>
          <cell r="H4" t="str">
            <v>Docentes</v>
          </cell>
          <cell r="I4">
            <v>35060</v>
          </cell>
          <cell r="J4" t="str">
            <v>89801002</v>
          </cell>
          <cell r="K4">
            <v>7428893000</v>
          </cell>
        </row>
        <row r="5">
          <cell r="A5">
            <v>898</v>
          </cell>
          <cell r="B5" t="str">
            <v>898 Administración del talento humano</v>
          </cell>
          <cell r="C5" t="str">
            <v xml:space="preserve">01 NÓMINA </v>
          </cell>
          <cell r="D5">
            <v>3</v>
          </cell>
          <cell r="E5" t="str">
            <v>01003 Pagar sueldos de Pensionados Nacionalizados</v>
          </cell>
          <cell r="F5" t="str">
            <v>Pago Fondo De Pensionados De Bogotá 03-03-0069</v>
          </cell>
          <cell r="G5" t="str">
            <v>CANCELACIONES DE PRESTASIONES SOCIALES DEL MAGISTERIO (CPSM) - A.1.1.8</v>
          </cell>
          <cell r="J5" t="str">
            <v>89801003</v>
          </cell>
          <cell r="K5">
            <v>53809486000</v>
          </cell>
        </row>
        <row r="6">
          <cell r="A6">
            <v>898</v>
          </cell>
          <cell r="B6" t="str">
            <v>898 Administración del talento humano</v>
          </cell>
          <cell r="C6" t="str">
            <v xml:space="preserve">01 NÓMINA </v>
          </cell>
          <cell r="D6">
            <v>4</v>
          </cell>
          <cell r="E6" t="str">
            <v>01004 Pago de Aportes para ARP del Personal Administrativo de Instituciones Educativas</v>
          </cell>
          <cell r="F6" t="str">
            <v>Aportes Para Arp Del Personal Administrativo De Instituciones Educativas 03-03-0033</v>
          </cell>
          <cell r="G6" t="str">
            <v>APORTES ARP - A.1.1.2.5.1.3</v>
          </cell>
          <cell r="H6" t="str">
            <v>Funcionarios administrativos</v>
          </cell>
          <cell r="I6">
            <v>2159</v>
          </cell>
          <cell r="J6" t="str">
            <v>89801004</v>
          </cell>
          <cell r="K6">
            <v>341709000</v>
          </cell>
        </row>
        <row r="7">
          <cell r="A7">
            <v>898</v>
          </cell>
          <cell r="B7" t="str">
            <v>898 Administración del talento humano</v>
          </cell>
          <cell r="C7" t="str">
            <v xml:space="preserve">01 NÓMINA </v>
          </cell>
          <cell r="D7">
            <v>5</v>
          </cell>
          <cell r="E7" t="str">
            <v>01005 Pago de Aportes para Cesantías del Personal Administrativo de Instituciones Educativas</v>
          </cell>
          <cell r="F7" t="str">
            <v>Aportes Para Cesantías Del Personal Administrativo De Instituciones Educativas 03-03-0034</v>
          </cell>
          <cell r="G7" t="str">
            <v>APORTES PARA CESANTÍAS - A.1.1.2.5.1.4</v>
          </cell>
          <cell r="H7" t="str">
            <v>Funcionarios administrativos</v>
          </cell>
          <cell r="I7">
            <v>2159</v>
          </cell>
          <cell r="J7" t="str">
            <v>89801005</v>
          </cell>
          <cell r="K7">
            <v>7380650000</v>
          </cell>
        </row>
        <row r="8">
          <cell r="A8">
            <v>898</v>
          </cell>
          <cell r="B8" t="str">
            <v>898 Administración del talento humano</v>
          </cell>
          <cell r="C8" t="str">
            <v xml:space="preserve">01 NÓMINA </v>
          </cell>
          <cell r="D8">
            <v>6</v>
          </cell>
          <cell r="E8" t="str">
            <v>01006 Pago de Aportes para Cesantías del personal docente Con Situación de Fondos</v>
          </cell>
          <cell r="F8" t="str">
            <v>Aportes Para Cesantías Del Personal Docente Con Situación De Fondos 03-03-0012</v>
          </cell>
          <cell r="G8" t="str">
            <v>APORTES PARA CESANTÍAS - A.1.1.2.2.1.4</v>
          </cell>
          <cell r="H8" t="str">
            <v>Docentes</v>
          </cell>
          <cell r="I8">
            <v>35060</v>
          </cell>
          <cell r="J8" t="str">
            <v>89801006</v>
          </cell>
          <cell r="K8">
            <v>14295998000</v>
          </cell>
        </row>
        <row r="9">
          <cell r="A9">
            <v>898</v>
          </cell>
          <cell r="B9" t="str">
            <v>898 Administración del talento humano</v>
          </cell>
          <cell r="C9" t="str">
            <v xml:space="preserve">01 NÓMINA </v>
          </cell>
          <cell r="D9">
            <v>7</v>
          </cell>
          <cell r="E9" t="str">
            <v>01007 Pago de Aportes para Cesantías del personal docente SSF</v>
          </cell>
          <cell r="F9" t="str">
            <v>Aportes Para Cesantías Del Personal Docente Sin Situación De Fondos 03-03-0008</v>
          </cell>
          <cell r="G9" t="str">
            <v>APORTES PARA CESANTÍAS - A.1.1.2.1.2</v>
          </cell>
          <cell r="H9" t="str">
            <v>Docentes</v>
          </cell>
          <cell r="I9">
            <v>35060</v>
          </cell>
          <cell r="J9" t="str">
            <v>89801007</v>
          </cell>
          <cell r="K9">
            <v>100979198000</v>
          </cell>
        </row>
        <row r="10">
          <cell r="A10">
            <v>898</v>
          </cell>
          <cell r="B10" t="str">
            <v>898 Administración del talento humano</v>
          </cell>
          <cell r="C10" t="str">
            <v xml:space="preserve">01 NÓMINA </v>
          </cell>
          <cell r="D10">
            <v>8</v>
          </cell>
          <cell r="E10" t="str">
            <v>01008 Pago de Aportes para el ESAP del Personal Administrativo de Instituciones Educativas</v>
          </cell>
          <cell r="F10" t="str">
            <v>Aportes Para La Esap Del Personal Administrativo De Instituciones Educativas 03-03-0037</v>
          </cell>
          <cell r="G10" t="str">
            <v>ESAP - A.1.1.2.5.2.3</v>
          </cell>
          <cell r="H10" t="str">
            <v>Funcionarios administrativos</v>
          </cell>
          <cell r="I10">
            <v>2159</v>
          </cell>
          <cell r="J10" t="str">
            <v>89801008</v>
          </cell>
          <cell r="K10">
            <v>374620000</v>
          </cell>
        </row>
        <row r="11">
          <cell r="A11">
            <v>898</v>
          </cell>
          <cell r="B11" t="str">
            <v>898 Administración del talento humano</v>
          </cell>
          <cell r="C11" t="str">
            <v xml:space="preserve">01 NÓMINA </v>
          </cell>
          <cell r="D11">
            <v>9</v>
          </cell>
          <cell r="E11" t="str">
            <v>01009 Pago de Aportes para el ICBF del Personal Administrativo de Instituciones Educativas</v>
          </cell>
          <cell r="F11" t="str">
            <v>Aportes Para El Icbf Del Personal Administrativo De Instituciones Educativas 03-03-0036</v>
          </cell>
          <cell r="G11" t="str">
            <v>ICBF - A.1.1.2.5.2.2</v>
          </cell>
          <cell r="H11" t="str">
            <v>Funcionarios administrativos</v>
          </cell>
          <cell r="I11">
            <v>2159</v>
          </cell>
          <cell r="J11" t="str">
            <v>89801009</v>
          </cell>
          <cell r="K11">
            <v>2247726000</v>
          </cell>
        </row>
        <row r="12">
          <cell r="A12">
            <v>898</v>
          </cell>
          <cell r="B12" t="str">
            <v>898 Administración del talento humano</v>
          </cell>
          <cell r="C12" t="str">
            <v xml:space="preserve">01 NÓMINA </v>
          </cell>
          <cell r="D12">
            <v>10</v>
          </cell>
          <cell r="E12" t="str">
            <v xml:space="preserve">01010 Pago de Aportes para el ICBF del Personal directivo docente </v>
          </cell>
          <cell r="F12" t="str">
            <v>Aportes Para El Icbf Del Personal Directivo Docente 03-03-0027</v>
          </cell>
          <cell r="G12" t="str">
            <v>ICBF - A.1.1.2.4.2.2</v>
          </cell>
          <cell r="H12" t="str">
            <v>Docentes</v>
          </cell>
          <cell r="I12">
            <v>35060</v>
          </cell>
          <cell r="J12" t="str">
            <v>89801010</v>
          </cell>
          <cell r="K12">
            <v>3230400000</v>
          </cell>
        </row>
        <row r="13">
          <cell r="A13">
            <v>898</v>
          </cell>
          <cell r="B13" t="str">
            <v>898 Administración del talento humano</v>
          </cell>
          <cell r="C13" t="str">
            <v xml:space="preserve">01 NÓMINA </v>
          </cell>
          <cell r="D13">
            <v>11</v>
          </cell>
          <cell r="E13" t="str">
            <v>01011 Pago de Aportes para el ICBF personal docente</v>
          </cell>
          <cell r="F13" t="str">
            <v>Aportes Para El Icbf Personal Docente 03-03-0014</v>
          </cell>
          <cell r="G13" t="str">
            <v>ICBF - A.1.1.2.2.2.2</v>
          </cell>
          <cell r="H13" t="str">
            <v>Docentes</v>
          </cell>
          <cell r="I13">
            <v>35060</v>
          </cell>
          <cell r="J13" t="str">
            <v>89801011</v>
          </cell>
          <cell r="K13">
            <v>42072137000</v>
          </cell>
        </row>
        <row r="14">
          <cell r="A14">
            <v>898</v>
          </cell>
          <cell r="B14" t="str">
            <v>898 Administración del talento humano</v>
          </cell>
          <cell r="C14" t="str">
            <v xml:space="preserve">01 NÓMINA </v>
          </cell>
          <cell r="D14">
            <v>12</v>
          </cell>
          <cell r="E14" t="str">
            <v>01012 Pago de Aportes para el SENA del Personal Administrativo de Instituciones Educativas</v>
          </cell>
          <cell r="F14" t="str">
            <v>Aportes Para El Sena Del Personal Administrativo De Instituciones Educativas 03-03-0035</v>
          </cell>
          <cell r="G14" t="str">
            <v>SENA - A.1.1.2.5.2.1</v>
          </cell>
          <cell r="H14" t="str">
            <v>Funcionarios administrativos</v>
          </cell>
          <cell r="I14">
            <v>2159</v>
          </cell>
          <cell r="J14" t="str">
            <v>89801012</v>
          </cell>
          <cell r="K14">
            <v>374620000</v>
          </cell>
        </row>
        <row r="15">
          <cell r="A15">
            <v>898</v>
          </cell>
          <cell r="B15" t="str">
            <v>898 Administración del talento humano</v>
          </cell>
          <cell r="C15" t="str">
            <v xml:space="preserve">01 NÓMINA </v>
          </cell>
          <cell r="D15">
            <v>13</v>
          </cell>
          <cell r="E15" t="str">
            <v xml:space="preserve">01013 Pago de Aportes para el SENA del Personal directivo docente </v>
          </cell>
          <cell r="F15" t="str">
            <v>Aportes Para El Sena Del Personal Directivo Docente 03-03-0026</v>
          </cell>
          <cell r="G15" t="str">
            <v>SENA - A.1.1.2.4.2.1</v>
          </cell>
          <cell r="H15" t="str">
            <v>Docentes</v>
          </cell>
          <cell r="I15">
            <v>35060</v>
          </cell>
          <cell r="J15" t="str">
            <v>89801013</v>
          </cell>
          <cell r="K15">
            <v>538400000</v>
          </cell>
        </row>
        <row r="16">
          <cell r="A16">
            <v>898</v>
          </cell>
          <cell r="B16" t="str">
            <v>898 Administración del talento humano</v>
          </cell>
          <cell r="C16" t="str">
            <v xml:space="preserve">01 NÓMINA </v>
          </cell>
          <cell r="D16">
            <v>14</v>
          </cell>
          <cell r="E16" t="str">
            <v>01014 Pago de Aportes para el SENA personal docente</v>
          </cell>
          <cell r="F16" t="str">
            <v>Aportes Para El Sena Personal Docente 03-03-0013</v>
          </cell>
          <cell r="G16" t="str">
            <v>SENA - A.1.1.2.2.2.1</v>
          </cell>
          <cell r="H16" t="str">
            <v>Docentes</v>
          </cell>
          <cell r="I16">
            <v>35060</v>
          </cell>
          <cell r="J16" t="str">
            <v>89801014</v>
          </cell>
          <cell r="K16">
            <v>7012022000</v>
          </cell>
        </row>
        <row r="17">
          <cell r="A17">
            <v>898</v>
          </cell>
          <cell r="B17" t="str">
            <v>898 Administración del talento humano</v>
          </cell>
          <cell r="C17" t="str">
            <v xml:space="preserve">01 NÓMINA </v>
          </cell>
          <cell r="D17">
            <v>15</v>
          </cell>
          <cell r="E17" t="str">
            <v>01015 Pago de Aportes para Institutos Técnicos del Personal Administrativo de Instituciones Educativas</v>
          </cell>
          <cell r="F17" t="str">
            <v>Aportes Para Los Institutos Técnicos Del Personal Administrativo De Instituciones Educativas 03-03-0039</v>
          </cell>
          <cell r="G17" t="str">
            <v>INSTITUTOS TÉCNICOS - A.1.1.2.5.2.5</v>
          </cell>
          <cell r="H17" t="str">
            <v>Funcionarios administrativos</v>
          </cell>
          <cell r="I17">
            <v>2159</v>
          </cell>
          <cell r="J17" t="str">
            <v>89801015</v>
          </cell>
          <cell r="K17">
            <v>749241000</v>
          </cell>
        </row>
        <row r="18">
          <cell r="A18">
            <v>898</v>
          </cell>
          <cell r="B18" t="str">
            <v>898 Administración del talento humano</v>
          </cell>
          <cell r="C18" t="str">
            <v xml:space="preserve">01 NÓMINA </v>
          </cell>
          <cell r="D18">
            <v>16</v>
          </cell>
          <cell r="E18" t="str">
            <v xml:space="preserve">01016 Pago de Aportes para Institutos Técnicos personal docente </v>
          </cell>
          <cell r="F18" t="str">
            <v>Aportes Para Institutos Técnicos Personal Docente 03-03-0017</v>
          </cell>
          <cell r="G18" t="str">
            <v>INSTITUTOS TÉCNICOS - A.1.1.2.2.2.5</v>
          </cell>
          <cell r="H18" t="str">
            <v>Docentes</v>
          </cell>
          <cell r="I18">
            <v>35060</v>
          </cell>
          <cell r="J18" t="str">
            <v>89801016</v>
          </cell>
          <cell r="K18">
            <v>14024045000</v>
          </cell>
        </row>
        <row r="19">
          <cell r="A19">
            <v>898</v>
          </cell>
          <cell r="B19" t="str">
            <v>898 Administración del talento humano</v>
          </cell>
          <cell r="C19" t="str">
            <v xml:space="preserve">01 NÓMINA </v>
          </cell>
          <cell r="D19">
            <v>17</v>
          </cell>
          <cell r="E19" t="str">
            <v>01017 Pago de horas extras del personal docente y directivo docente</v>
          </cell>
          <cell r="F19" t="str">
            <v>Pago de horas extras del personal docente y directivo docente 03-03-0099</v>
          </cell>
          <cell r="G19" t="str">
            <v>PERSONAL DOCENTE – CON SITUACION DE FONDOS ( CSF ) A.1.1.1.1.1</v>
          </cell>
          <cell r="H19" t="str">
            <v>Docentes</v>
          </cell>
          <cell r="I19">
            <v>35060</v>
          </cell>
          <cell r="J19" t="str">
            <v>89801017</v>
          </cell>
          <cell r="K19">
            <v>16911540000</v>
          </cell>
        </row>
        <row r="20">
          <cell r="A20">
            <v>898</v>
          </cell>
          <cell r="B20" t="str">
            <v>898 Administración del talento humano</v>
          </cell>
          <cell r="C20" t="str">
            <v xml:space="preserve">01 NÓMINA </v>
          </cell>
          <cell r="D20">
            <v>18</v>
          </cell>
          <cell r="E20" t="str">
            <v xml:space="preserve">01018 Pago de Aportes para la ESAP personal docente </v>
          </cell>
          <cell r="F20" t="str">
            <v>Aportes Para La Esap Personal Docente 03-03-0015</v>
          </cell>
          <cell r="G20" t="str">
            <v>ESAP - A.1.1.2.2.2.3</v>
          </cell>
          <cell r="H20" t="str">
            <v>Docentes</v>
          </cell>
          <cell r="I20">
            <v>35060</v>
          </cell>
          <cell r="J20" t="str">
            <v>89801018</v>
          </cell>
          <cell r="K20">
            <v>7061180000</v>
          </cell>
        </row>
        <row r="21">
          <cell r="A21">
            <v>898</v>
          </cell>
          <cell r="B21" t="str">
            <v>898 Administración del talento humano</v>
          </cell>
          <cell r="C21" t="str">
            <v xml:space="preserve">01 NÓMINA </v>
          </cell>
          <cell r="D21">
            <v>19</v>
          </cell>
          <cell r="E21" t="str">
            <v>01019 Pago de Aportes para las Cajas de Compensación del Personal Administrativo de Instituciones Educativas</v>
          </cell>
          <cell r="F21" t="str">
            <v>Aportes Para Las Cajas De Compensación Familiar Del Personal Administrativo De Instituciones Educativas 03-03-0038</v>
          </cell>
          <cell r="G21" t="str">
            <v>CAJAS DE COMPENSACIÓN FAMILIAR - A.1.1.2.5.2.4</v>
          </cell>
          <cell r="H21" t="str">
            <v>Funcionarios administrativos</v>
          </cell>
          <cell r="I21">
            <v>2159</v>
          </cell>
          <cell r="J21" t="str">
            <v>89801019</v>
          </cell>
          <cell r="K21">
            <v>2996968000</v>
          </cell>
        </row>
        <row r="22">
          <cell r="A22">
            <v>898</v>
          </cell>
          <cell r="B22" t="str">
            <v>898 Administración del talento humano</v>
          </cell>
          <cell r="C22" t="str">
            <v xml:space="preserve">01 NÓMINA </v>
          </cell>
          <cell r="D22">
            <v>20</v>
          </cell>
          <cell r="E22" t="str">
            <v xml:space="preserve">01020 Pago de Aportes para las Cajas de Compensación Personal directivo docente </v>
          </cell>
          <cell r="F22" t="str">
            <v>Aportes Para Las Cajas De Compensación Familiar Del Personal Directivo Docente 03-03-0029</v>
          </cell>
          <cell r="G22" t="str">
            <v>CAJAS DE COMPENSACIÓN FAMILIAR - A.1.1.2.4.2.4</v>
          </cell>
          <cell r="H22" t="str">
            <v>Docentes</v>
          </cell>
          <cell r="I22">
            <v>35060</v>
          </cell>
          <cell r="J22" t="str">
            <v>89801020</v>
          </cell>
          <cell r="K22">
            <v>4185686000</v>
          </cell>
        </row>
        <row r="23">
          <cell r="A23">
            <v>898</v>
          </cell>
          <cell r="B23" t="str">
            <v>898 Administración del talento humano</v>
          </cell>
          <cell r="C23" t="str">
            <v xml:space="preserve">01 NÓMINA </v>
          </cell>
          <cell r="D23">
            <v>21</v>
          </cell>
          <cell r="E23" t="str">
            <v xml:space="preserve">01021 Pago de Aportes para las Cajas de Compensación personal docente </v>
          </cell>
          <cell r="F23" t="str">
            <v>Aportes Para Las Cajas De Compensación Familiar Personal Docente 03-03-0016</v>
          </cell>
          <cell r="G23" t="str">
            <v>CAJAS DE COMPENSACIÓN FAMILIAR - A.1.1.2.2.2.4</v>
          </cell>
          <cell r="H23" t="str">
            <v>Docentes</v>
          </cell>
          <cell r="I23">
            <v>35060</v>
          </cell>
          <cell r="J23" t="str">
            <v>89801021</v>
          </cell>
          <cell r="K23">
            <v>54698770000</v>
          </cell>
        </row>
        <row r="24">
          <cell r="A24">
            <v>898</v>
          </cell>
          <cell r="B24" t="str">
            <v>898 Administración del talento humano</v>
          </cell>
          <cell r="C24" t="str">
            <v xml:space="preserve">01 NÓMINA </v>
          </cell>
          <cell r="D24">
            <v>22</v>
          </cell>
          <cell r="E24" t="str">
            <v xml:space="preserve">01022 Pago de Aportes para los Institutos Técnicos Personal directivo docente </v>
          </cell>
          <cell r="F24" t="str">
            <v>Aportes Para Los Institutos Técnicos Del Personal Directivo Docente 03-03-0030</v>
          </cell>
          <cell r="G24" t="str">
            <v>INSTITUTOS TÉCNICOS - A.1.1.2.4.2.5</v>
          </cell>
          <cell r="H24" t="str">
            <v>Docentes</v>
          </cell>
          <cell r="I24">
            <v>35060</v>
          </cell>
          <cell r="J24" t="str">
            <v>89801022</v>
          </cell>
          <cell r="K24">
            <v>1076800000</v>
          </cell>
        </row>
        <row r="25">
          <cell r="A25">
            <v>898</v>
          </cell>
          <cell r="B25" t="str">
            <v>898 Administración del talento humano</v>
          </cell>
          <cell r="C25" t="str">
            <v xml:space="preserve">01 NÓMINA </v>
          </cell>
          <cell r="D25">
            <v>23</v>
          </cell>
          <cell r="E25" t="str">
            <v>01023 Pago de Aportes para pensión del Personal Administrativo de Instituciones Educativas</v>
          </cell>
          <cell r="F25" t="str">
            <v>Aportes Para Pensión Del Personal Administrativo De Instituciones Educativas 03-03-0032</v>
          </cell>
          <cell r="G25" t="str">
            <v>APORTES PARA PENSIÓN - A.1.1.2.5.1.2</v>
          </cell>
          <cell r="H25" t="str">
            <v>Funcionarios administrativos</v>
          </cell>
          <cell r="I25">
            <v>2159</v>
          </cell>
          <cell r="J25" t="str">
            <v>89801023</v>
          </cell>
          <cell r="K25">
            <v>7855403000</v>
          </cell>
        </row>
        <row r="26">
          <cell r="A26">
            <v>898</v>
          </cell>
          <cell r="B26" t="str">
            <v>898 Administración del talento humano</v>
          </cell>
          <cell r="C26" t="str">
            <v xml:space="preserve">01 NÓMINA </v>
          </cell>
          <cell r="D26">
            <v>24</v>
          </cell>
          <cell r="E26" t="str">
            <v>01024 Pago de Aportes para Pensión del personal docente Con Situación de Fondos</v>
          </cell>
          <cell r="F26" t="str">
            <v>Aportes Para Pensión Del Personal Docente Con Situación De Fondos 03-03-0010</v>
          </cell>
          <cell r="G26" t="str">
            <v>APORTES PARA PENSIÓN - A.1.1.2.2.1.2</v>
          </cell>
          <cell r="H26" t="str">
            <v>Docentes</v>
          </cell>
          <cell r="I26">
            <v>35060</v>
          </cell>
          <cell r="J26" t="str">
            <v>89801024</v>
          </cell>
          <cell r="K26">
            <v>18076347000</v>
          </cell>
        </row>
        <row r="27">
          <cell r="A27">
            <v>898</v>
          </cell>
          <cell r="B27" t="str">
            <v>898 Administración del talento humano</v>
          </cell>
          <cell r="C27" t="str">
            <v xml:space="preserve">01 NÓMINA </v>
          </cell>
          <cell r="D27">
            <v>25</v>
          </cell>
          <cell r="E27" t="str">
            <v>01025 Pago de Aportes para salud del Personal Administrativo de Instituciones Educativas</v>
          </cell>
          <cell r="F27" t="str">
            <v>Aportes Para Salud Del Personal Administrativo De Instituciones Educativas 03-03-0031</v>
          </cell>
          <cell r="G27" t="str">
            <v>APORTES PARA SALUD - A.1.1.2.5.1.1</v>
          </cell>
          <cell r="H27" t="str">
            <v>Funcionarios administrativos</v>
          </cell>
          <cell r="I27">
            <v>2159</v>
          </cell>
          <cell r="J27" t="str">
            <v>89801025</v>
          </cell>
          <cell r="K27">
            <v>5564243000</v>
          </cell>
        </row>
        <row r="28">
          <cell r="A28">
            <v>898</v>
          </cell>
          <cell r="B28" t="str">
            <v>898 Administración del talento humano</v>
          </cell>
          <cell r="C28" t="str">
            <v xml:space="preserve">01 NÓMINA </v>
          </cell>
          <cell r="D28">
            <v>26</v>
          </cell>
          <cell r="E28" t="str">
            <v>01026 Pago de Aportes para Salud del personal docente Con Situación de Fondos</v>
          </cell>
          <cell r="F28" t="str">
            <v>Aportes Para Salud Del Personal Docente Con Situación De Fondos 03-03-0009</v>
          </cell>
          <cell r="G28" t="str">
            <v>APORTES PARA SALUD - A.1.1.2.2.1.1</v>
          </cell>
          <cell r="H28" t="str">
            <v>Docentes</v>
          </cell>
          <cell r="I28">
            <v>35060</v>
          </cell>
          <cell r="J28" t="str">
            <v>89801026</v>
          </cell>
          <cell r="K28">
            <v>12804079000</v>
          </cell>
        </row>
        <row r="29">
          <cell r="A29">
            <v>898</v>
          </cell>
          <cell r="B29" t="str">
            <v>898 Administración del talento humano</v>
          </cell>
          <cell r="C29" t="str">
            <v xml:space="preserve">01 NÓMINA </v>
          </cell>
          <cell r="D29">
            <v>27</v>
          </cell>
          <cell r="E29" t="str">
            <v>01027 Pago de Aportes para salud del personal docente SSF</v>
          </cell>
          <cell r="F29" t="str">
            <v>Aportes Para Salud Del Personal Docente Sin Situación De Fondos 03-03-0005</v>
          </cell>
          <cell r="G29" t="str">
            <v>APORTES DE PREVISION SOCIAL - A.1.1.2.1.1.10</v>
          </cell>
          <cell r="H29" t="str">
            <v>Docentes</v>
          </cell>
          <cell r="I29">
            <v>35060</v>
          </cell>
          <cell r="J29" t="str">
            <v>89801027</v>
          </cell>
          <cell r="K29">
            <v>87775556000</v>
          </cell>
        </row>
        <row r="30">
          <cell r="A30">
            <v>898</v>
          </cell>
          <cell r="B30" t="str">
            <v>898 Administración del talento humano</v>
          </cell>
          <cell r="C30" t="str">
            <v xml:space="preserve">01 NÓMINA </v>
          </cell>
          <cell r="D30">
            <v>28</v>
          </cell>
          <cell r="E30" t="str">
            <v>01028 Pago de Ascensos en escalafón del Personal docente y directivo docente</v>
          </cell>
          <cell r="F30" t="str">
            <v>Ascensos En Escalafón Del Personal Docente O Directivo Docente 03-03-0004</v>
          </cell>
          <cell r="G30" t="str">
            <v>PERSONAL DOCENTE - CON SITUACIÓN DE FONDOS (CSF) - A.1.1.1.1.1</v>
          </cell>
          <cell r="H30" t="str">
            <v>Docentes</v>
          </cell>
          <cell r="I30">
            <v>35060</v>
          </cell>
          <cell r="J30" t="str">
            <v>89801028</v>
          </cell>
          <cell r="K30">
            <v>11354883000</v>
          </cell>
        </row>
        <row r="31">
          <cell r="A31">
            <v>898</v>
          </cell>
          <cell r="B31" t="str">
            <v>898 Administración del talento humano</v>
          </cell>
          <cell r="C31" t="str">
            <v xml:space="preserve">01 NÓMINA </v>
          </cell>
          <cell r="D31">
            <v>29</v>
          </cell>
          <cell r="E31" t="str">
            <v>01029 Pago de Personal Administrativo de Instituciones Educativas</v>
          </cell>
          <cell r="F31" t="str">
            <v>Personal Administrativo de Instituciones Educativas con situación de fondos 03-03-0098</v>
          </cell>
          <cell r="G31" t="str">
            <v>PERSONAL ADMINISTRATIVO DE INSTITUCIONES EDUCATIVAS A.1.1.1.3</v>
          </cell>
          <cell r="H31" t="str">
            <v>Funcionarios administrativos</v>
          </cell>
          <cell r="I31">
            <v>2159</v>
          </cell>
          <cell r="J31" t="str">
            <v>89801029</v>
          </cell>
          <cell r="K31">
            <v>83600096000</v>
          </cell>
        </row>
        <row r="32">
          <cell r="A32">
            <v>898</v>
          </cell>
          <cell r="B32" t="str">
            <v>898 Administración del talento humano</v>
          </cell>
          <cell r="C32" t="str">
            <v xml:space="preserve">01 NÓMINA </v>
          </cell>
          <cell r="D32">
            <v>30</v>
          </cell>
          <cell r="E32" t="str">
            <v>01030 Pago de Personal Directivo Docente</v>
          </cell>
          <cell r="F32" t="str">
            <v>Personal Directivo Docente Con Situación De Fondos 03-03-0094</v>
          </cell>
          <cell r="G32" t="str">
            <v>PERSONAL DIRECTIVO DOCENTE - CON SITUACIÓN DE FONDOS (CSF) - A.1.1.1.2.1</v>
          </cell>
          <cell r="H32" t="str">
            <v>Docentes</v>
          </cell>
          <cell r="I32">
            <v>35060</v>
          </cell>
          <cell r="J32" t="str">
            <v>89801030</v>
          </cell>
          <cell r="K32">
            <v>111297149000</v>
          </cell>
        </row>
        <row r="33">
          <cell r="A33">
            <v>898</v>
          </cell>
          <cell r="B33" t="str">
            <v>898 Administración del talento humano</v>
          </cell>
          <cell r="C33" t="str">
            <v xml:space="preserve">01 NÓMINA </v>
          </cell>
          <cell r="D33">
            <v>31</v>
          </cell>
          <cell r="E33" t="str">
            <v>01031 Pago de Personal Docente</v>
          </cell>
          <cell r="F33" t="str">
            <v>Personal Docente Vinculado A La Planta De Personal Con Situación De Fondos 03-03-0096</v>
          </cell>
          <cell r="G33" t="str">
            <v>PERSONAL DOCENTE - CON SITUACIÓN DE FONDOS (CSF) - A.1.1.1.1.1</v>
          </cell>
          <cell r="H33" t="str">
            <v>Docentes</v>
          </cell>
          <cell r="I33">
            <v>35060</v>
          </cell>
          <cell r="J33" t="str">
            <v>89801031</v>
          </cell>
          <cell r="K33">
            <v>1508410725000</v>
          </cell>
        </row>
        <row r="34">
          <cell r="A34">
            <v>898</v>
          </cell>
          <cell r="B34" t="str">
            <v>898 Administración del talento humano</v>
          </cell>
          <cell r="C34" t="str">
            <v xml:space="preserve">01 NÓMINA </v>
          </cell>
          <cell r="D34">
            <v>32</v>
          </cell>
          <cell r="E34" t="str">
            <v>01032 Pago de Personal Docente SSF</v>
          </cell>
          <cell r="F34" t="str">
            <v>Personal Docente Vinculado A La Planta De Personal Sin Situación De Fondos 03-03-0095</v>
          </cell>
          <cell r="G34" t="str">
            <v>PERSONAL DOCENTE - SIN SITUACIÓN DE FONDOS (SSF) - A.1.1.1.1.2</v>
          </cell>
          <cell r="H34" t="str">
            <v>Docentes</v>
          </cell>
          <cell r="I34">
            <v>35060</v>
          </cell>
          <cell r="J34" t="str">
            <v>89801032</v>
          </cell>
          <cell r="K34">
            <v>91175869000</v>
          </cell>
        </row>
        <row r="35">
          <cell r="A35">
            <v>898</v>
          </cell>
          <cell r="B35" t="str">
            <v>898 Administración del talento humano</v>
          </cell>
          <cell r="C35" t="str">
            <v xml:space="preserve">01 NÓMINA </v>
          </cell>
          <cell r="D35">
            <v>33</v>
          </cell>
          <cell r="E35" t="str">
            <v>01033 Pago de Personal Directivo  Docente SSF</v>
          </cell>
          <cell r="F35" t="str">
            <v>Personal Directivo Docente Sin Situación De Fondos 03-03-0093</v>
          </cell>
          <cell r="G35" t="str">
            <v>PERSONAL DIRECTIVO DOCENTE - SIN SITUACIÓN DE FONDOS (SSF) - A.1.1.1.2.2</v>
          </cell>
          <cell r="H35" t="str">
            <v>Docentes</v>
          </cell>
          <cell r="I35">
            <v>35060</v>
          </cell>
          <cell r="J35" t="str">
            <v>89801033</v>
          </cell>
          <cell r="K35">
            <v>7928338000</v>
          </cell>
        </row>
        <row r="36">
          <cell r="A36">
            <v>898</v>
          </cell>
          <cell r="B36" t="str">
            <v>898 Administración del talento humano</v>
          </cell>
          <cell r="C36" t="str">
            <v xml:space="preserve">01 NÓMINA </v>
          </cell>
          <cell r="D36">
            <v>34</v>
          </cell>
          <cell r="E36" t="str">
            <v>01034 Pago de incentivo al mejoramiento de la Calidad MEN, "Decreto 914 de 2016"</v>
          </cell>
          <cell r="F36" t="str">
            <v>Incentivos Al Personal Docente y Administrativo 03-02-0035</v>
          </cell>
          <cell r="G36" t="str">
            <v>DISEÑO E IMPLEMENTACIÓN DE PLANES DE MEJORAMIENTO - A.1.2.11</v>
          </cell>
          <cell r="J36" t="str">
            <v>89801034</v>
          </cell>
          <cell r="K36">
            <v>8761953000</v>
          </cell>
        </row>
        <row r="37">
          <cell r="A37">
            <v>898</v>
          </cell>
          <cell r="B37" t="str">
            <v>898 Administración del talento humano</v>
          </cell>
          <cell r="C37" t="str">
            <v xml:space="preserve">01 NÓMINA </v>
          </cell>
          <cell r="D37">
            <v>35</v>
          </cell>
          <cell r="E37" t="str">
            <v xml:space="preserve">01035 Pago de Aportes para la ESAP del Personal directivo docente </v>
          </cell>
          <cell r="F37" t="str">
            <v>Aportes Para La Esap Del Personal Directivo Docente 03-03-0028</v>
          </cell>
          <cell r="G37" t="str">
            <v>ESAP - A.1.1.2.4.2.3</v>
          </cell>
          <cell r="H37" t="str">
            <v>Docentes</v>
          </cell>
          <cell r="I37">
            <v>35060</v>
          </cell>
          <cell r="J37" t="str">
            <v>89801035</v>
          </cell>
          <cell r="K37">
            <v>538400000</v>
          </cell>
        </row>
        <row r="38">
          <cell r="A38">
            <v>898</v>
          </cell>
          <cell r="B38" t="str">
            <v>898 Administración del talento humano</v>
          </cell>
          <cell r="C38" t="str">
            <v>02 PERSONAL DE APOYO A LA GESTION DE LA SED</v>
          </cell>
          <cell r="D38">
            <v>36</v>
          </cell>
          <cell r="E38" t="str">
            <v>02036 Asignar apoyo (profesional, técnico, asistencial),  para el desarrollo de actividades organizacionales requeridos para el normal funcionamiento de la SED y de esta manera garantizar la prestación del servicio educativo.</v>
          </cell>
          <cell r="F38" t="str">
            <v>Personal Contratado Para Apoyar Las Actividades Propias De Los Proyectos De Inversión De La Entidad 03-04-0001</v>
          </cell>
          <cell r="G38" t="str">
            <v>MODERNIZACIÓN DE LA SECRETARIA DE EDUCACIÓN - A.1.4.1</v>
          </cell>
          <cell r="H38" t="str">
            <v>Personas</v>
          </cell>
          <cell r="I38">
            <v>439</v>
          </cell>
          <cell r="J38" t="str">
            <v>89802036</v>
          </cell>
          <cell r="K38">
            <v>24459380000</v>
          </cell>
        </row>
        <row r="39">
          <cell r="A39">
            <v>898</v>
          </cell>
          <cell r="B39" t="str">
            <v>898 Administración del talento humano</v>
          </cell>
          <cell r="C39" t="str">
            <v>03  BIENESTAR, CAPACITACION, SALUD OCUPACIONAL Y  DOTACION</v>
          </cell>
          <cell r="D39">
            <v>37</v>
          </cell>
          <cell r="E39" t="str">
            <v>03037 Adquirir  la dotación de vestido  y calzado de labor para los funcionarios que conforme a la Ley tienen este derecho.</v>
          </cell>
          <cell r="F39" t="str">
            <v>Actividades De Bienestar Del Personal Docente Y Administrativo 03-04-0292</v>
          </cell>
          <cell r="G39" t="str">
            <v>APLICACIÓN DE PROYECTOS EDUCATIVOS TRANSVERSALES - A.1.7.2</v>
          </cell>
          <cell r="H39" t="str">
            <v>Funcionarios docentes y administrativos</v>
          </cell>
          <cell r="I39">
            <v>848</v>
          </cell>
          <cell r="J39" t="str">
            <v>89803037</v>
          </cell>
          <cell r="K39">
            <v>1112317000</v>
          </cell>
        </row>
        <row r="40">
          <cell r="A40">
            <v>898</v>
          </cell>
          <cell r="B40" t="str">
            <v>898 Administración del talento humano</v>
          </cell>
          <cell r="C40" t="str">
            <v>03  BIENESTAR, CAPACITACION, SALUD OCUPACIONAL Y  DOTACION</v>
          </cell>
          <cell r="D40">
            <v>38</v>
          </cell>
          <cell r="E40" t="str">
            <v>03038 Realizar actividades culturales, recreativas, deportivas, lúdicas, reconocimientos y demás que demanden los funcionarios administrativos y docentes</v>
          </cell>
          <cell r="F40" t="str">
            <v>Actividades De Bienestar Del Personal Docente Y Administrativo 03-04-0292</v>
          </cell>
          <cell r="G40" t="str">
            <v>APLICACIÓN DE PROYECTOS EDUCATIVOS TRANSVERSALES - A.1.7.2</v>
          </cell>
          <cell r="H40" t="str">
            <v>Funcionarios docentes y administrativos</v>
          </cell>
          <cell r="I40">
            <v>36650</v>
          </cell>
          <cell r="J40" t="str">
            <v>89803038</v>
          </cell>
          <cell r="K40">
            <v>8667162000</v>
          </cell>
        </row>
        <row r="41">
          <cell r="A41">
            <v>898</v>
          </cell>
          <cell r="B41" t="str">
            <v>898 Administración del talento humano</v>
          </cell>
          <cell r="C41" t="str">
            <v>03  BIENESTAR, CAPACITACION, SALUD OCUPACIONAL Y  DOTACION</v>
          </cell>
          <cell r="D41">
            <v>39</v>
          </cell>
          <cell r="E41" t="str">
            <v>03039 Garantizar el servicio de transporte a Docentes y Directivos Docentes en zonas que presentan dificil acceso y/o inseguridad</v>
          </cell>
          <cell r="F41" t="str">
            <v>Incentivos Al Personal Docente 03-02-0023</v>
          </cell>
          <cell r="G41" t="str">
            <v>DISEÑO E IMPLEMENTACIÓN DE PLANES DE MEJORAMIENTO - A.1.2.11</v>
          </cell>
          <cell r="H41" t="str">
            <v>Funcionarios docentes y administrativos</v>
          </cell>
          <cell r="I41">
            <v>1800</v>
          </cell>
          <cell r="J41" t="str">
            <v>89803039</v>
          </cell>
          <cell r="K41">
            <v>3085400000</v>
          </cell>
        </row>
        <row r="42">
          <cell r="A42">
            <v>898</v>
          </cell>
          <cell r="B42" t="str">
            <v>898 Administración del talento humano</v>
          </cell>
          <cell r="C42" t="str">
            <v>03  BIENESTAR, CAPACITACION, SALUD OCUPACIONAL Y  DOTACION</v>
          </cell>
          <cell r="D42">
            <v>40</v>
          </cell>
          <cell r="E42" t="str">
            <v>03040 Implementar las líneas de acción: Entornos Seguros y Entornos Saludables, de acuerdo al alcance establecido en la Política de Seguridad y Salud en el Trabajo — SST de la Secretaria de Educación del Distrito.</v>
          </cell>
          <cell r="F42" t="str">
            <v>Gastos Para Los Programas De Salud Ocupacional De Docentes Y Administartivos Del Nivel Institucional 02-06-0018</v>
          </cell>
          <cell r="G42" t="str">
            <v>APLICACIÓN DE PROYECTOS EDUCATIVOS TRANSVERSALES - A.1.7.2</v>
          </cell>
          <cell r="H42" t="str">
            <v>Funcionarios docentes y administrativos</v>
          </cell>
          <cell r="I42">
            <v>36650</v>
          </cell>
          <cell r="J42" t="str">
            <v>89803040</v>
          </cell>
          <cell r="K42">
            <v>2157800000</v>
          </cell>
        </row>
        <row r="43">
          <cell r="A43">
            <v>898</v>
          </cell>
          <cell r="B43" t="str">
            <v>898 Administración del talento humano</v>
          </cell>
          <cell r="C43" t="str">
            <v>03  BIENESTAR, CAPACITACION, SALUD OCUPACIONAL Y  DOTACION</v>
          </cell>
          <cell r="D43">
            <v>41</v>
          </cell>
          <cell r="E43" t="str">
            <v>03041 Garantizar el desarrollo del Plan Anual de Capacitación</v>
          </cell>
          <cell r="F43" t="str">
            <v>Actividades De Capacitación Institucional A Los Funcionarios De Las Entidades 05-01-0004</v>
          </cell>
          <cell r="G43" t="str">
            <v>APLICACIÓN DE PROYECTOS EDUCATIVOS TRANSVERSALES - A.1.7.2</v>
          </cell>
          <cell r="H43" t="str">
            <v>Funcionarios administrativos</v>
          </cell>
          <cell r="I43">
            <v>2159</v>
          </cell>
          <cell r="J43" t="str">
            <v>89803041</v>
          </cell>
          <cell r="K43">
            <v>1133000000</v>
          </cell>
        </row>
        <row r="44">
          <cell r="A44">
            <v>898</v>
          </cell>
          <cell r="B44" t="str">
            <v>898 Administración del talento humano</v>
          </cell>
          <cell r="C44" t="str">
            <v xml:space="preserve">04 REQUERIMIENTOS DE PAGO </v>
          </cell>
          <cell r="D44">
            <v>42</v>
          </cell>
          <cell r="E44" t="str">
            <v>04042 Pagar las sentencia proferidas por las instancias judiciales derivadas del pago de la nómina</v>
          </cell>
          <cell r="F44" t="str">
            <v>Sentencias Personal Docente Y Administrativo 03-03-0082</v>
          </cell>
          <cell r="G44" t="str">
            <v>PERSONAL DOCENTE - CON SITUACIÓN DE FONDOS (CSF) - A.1.1.1.1.1</v>
          </cell>
          <cell r="H44" t="str">
            <v>Porcentaje</v>
          </cell>
          <cell r="I44">
            <v>100</v>
          </cell>
          <cell r="J44" t="str">
            <v>89804042</v>
          </cell>
          <cell r="K44">
            <v>0</v>
          </cell>
        </row>
        <row r="45">
          <cell r="A45">
            <v>898</v>
          </cell>
          <cell r="B45" t="str">
            <v>898 Administración del talento humano</v>
          </cell>
          <cell r="C45" t="str">
            <v xml:space="preserve">04 REQUERIMIENTOS DE PAGO </v>
          </cell>
          <cell r="D45">
            <v>43</v>
          </cell>
          <cell r="E45" t="str">
            <v xml:space="preserve">04043 Garantizar el cubrimiento de vacantes de docentes y directivos docentes </v>
          </cell>
          <cell r="F45" t="str">
            <v>Cubrimiento De Vacantes De Docentes Y Directivos Docentes 03-03-0084</v>
          </cell>
          <cell r="G45" t="str">
            <v/>
          </cell>
          <cell r="H45" t="str">
            <v>Porcentaje</v>
          </cell>
          <cell r="I45">
            <v>100</v>
          </cell>
          <cell r="J45" t="str">
            <v>89804043</v>
          </cell>
          <cell r="K45">
            <v>0</v>
          </cell>
        </row>
        <row r="46">
          <cell r="A46">
            <v>898</v>
          </cell>
          <cell r="B46" t="str">
            <v>898 Administración del talento humano</v>
          </cell>
          <cell r="C46" t="str">
            <v>02 PERSONAL DE APOYO A LA GESTION DE LA SED</v>
          </cell>
          <cell r="D46">
            <v>44</v>
          </cell>
          <cell r="E46" t="str">
            <v>02044 Pago de personal administrativo practicante y/o aprendiz de instituciones de educación superior y SENA.</v>
          </cell>
          <cell r="F46" t="str">
            <v>Personal Administrativo de Instituciones Educativas con situación de fondos 03-03-0003</v>
          </cell>
          <cell r="G46" t="str">
            <v/>
          </cell>
          <cell r="H46" t="str">
            <v>Personas</v>
          </cell>
          <cell r="I46">
            <v>20</v>
          </cell>
          <cell r="J46" t="str">
            <v>89802044</v>
          </cell>
          <cell r="K46">
            <v>224572000</v>
          </cell>
        </row>
        <row r="47">
          <cell r="A47">
            <v>1071</v>
          </cell>
          <cell r="B47" t="str">
            <v>1071 Gestión educativa institucional</v>
          </cell>
          <cell r="C47" t="str">
            <v>01 APOYO ADMINISTRATIVO</v>
          </cell>
          <cell r="D47">
            <v>1</v>
          </cell>
          <cell r="E47" t="str">
            <v xml:space="preserve">01001 Garantizar el pago del servicio de acueducto, alcantarillado y aseo en los colegios oficiales (plantas físicas propias, arrendadas y lotes). </v>
          </cell>
          <cell r="F47" t="str">
            <v>Servicios De Acueducto, Alcantarillado Y Aseo De Instituciones Educativas 02-06-0009</v>
          </cell>
          <cell r="G47" t="str">
            <v>ACUEDUCTO, ALCANTARILLADO Y ASEO - A.1.2.6.1</v>
          </cell>
          <cell r="H47" t="str">
            <v>Colegios</v>
          </cell>
          <cell r="I47">
            <v>363</v>
          </cell>
          <cell r="J47" t="str">
            <v>107101001</v>
          </cell>
          <cell r="K47">
            <v>17755654000</v>
          </cell>
        </row>
        <row r="48">
          <cell r="A48">
            <v>1071</v>
          </cell>
          <cell r="B48" t="str">
            <v>1071 Gestión educativa institucional</v>
          </cell>
          <cell r="C48" t="str">
            <v>01 APOYO ADMINISTRATIVO</v>
          </cell>
          <cell r="D48">
            <v>2</v>
          </cell>
          <cell r="E48" t="str">
            <v xml:space="preserve">01002 Garantizar el pago del servicio de energía en los colegios oficiales (plantas físicas propias, arrendadas y lotes). </v>
          </cell>
          <cell r="F48" t="str">
            <v>Servicios De Energía De Instituciones Educativas 02-06-0010</v>
          </cell>
          <cell r="G48" t="str">
            <v>ENERGÍA - A.1.2.6.2</v>
          </cell>
          <cell r="H48" t="str">
            <v>Colegios</v>
          </cell>
          <cell r="I48">
            <v>363</v>
          </cell>
          <cell r="J48" t="str">
            <v>107101002</v>
          </cell>
          <cell r="K48">
            <v>14775560000</v>
          </cell>
        </row>
        <row r="49">
          <cell r="A49">
            <v>1071</v>
          </cell>
          <cell r="B49" t="str">
            <v>1071 Gestión educativa institucional</v>
          </cell>
          <cell r="C49" t="str">
            <v>01 APOYO ADMINISTRATIVO</v>
          </cell>
          <cell r="D49">
            <v>3</v>
          </cell>
          <cell r="E49" t="str">
            <v>01003 Garantizar el pago del servicio telefónico; plantas físicas propias y arrendadas</v>
          </cell>
          <cell r="F49" t="str">
            <v>Servicios De Teléfono De Instituciones Educativas 02-06-0011</v>
          </cell>
          <cell r="G49" t="str">
            <v>TELÉFONO - A.1.2.6.3</v>
          </cell>
          <cell r="H49" t="str">
            <v>Colegios</v>
          </cell>
          <cell r="I49">
            <v>363</v>
          </cell>
          <cell r="J49" t="str">
            <v>107101003</v>
          </cell>
          <cell r="K49">
            <v>2684174000</v>
          </cell>
        </row>
        <row r="50">
          <cell r="A50">
            <v>1071</v>
          </cell>
          <cell r="B50" t="str">
            <v>1071 Gestión educativa institucional</v>
          </cell>
          <cell r="C50" t="str">
            <v>01 APOYO ADMINISTRATIVO</v>
          </cell>
          <cell r="D50">
            <v>4</v>
          </cell>
          <cell r="E50" t="str">
            <v>01004 Garantizar el pago del servicio de gas natural (plantas físicas propias, arrendadas y lotes)</v>
          </cell>
          <cell r="F50" t="str">
            <v>Legalización De Acometidas De Servicios Públicos  Y Pago De Gas 02-06-0217</v>
          </cell>
          <cell r="G50" t="str">
            <v>OTROS - A.1.2.6.5</v>
          </cell>
          <cell r="H50" t="str">
            <v>Colegios</v>
          </cell>
          <cell r="I50">
            <v>363</v>
          </cell>
          <cell r="J50" t="str">
            <v>107101004</v>
          </cell>
          <cell r="K50">
            <v>68080000</v>
          </cell>
        </row>
        <row r="51">
          <cell r="A51">
            <v>1071</v>
          </cell>
          <cell r="B51" t="str">
            <v>1071 Gestión educativa institucional</v>
          </cell>
          <cell r="C51" t="str">
            <v>01 APOYO ADMINISTRATIVO</v>
          </cell>
          <cell r="D51">
            <v>5</v>
          </cell>
          <cell r="E51" t="str">
            <v>01005 Suministar servicio de vigilancia privada para  todas las sedes de los establecimientos educativos (predios nuevos y cerrados, arrendamientos y convenios) la interventoría, supervisión, seguimiento, control del servicio y adiciones requeridas</v>
          </cell>
          <cell r="F51" t="str">
            <v>Servicios De Vigilancia De Instituciones Educativas 02-06-0022</v>
          </cell>
          <cell r="G51" t="str">
            <v>CONTRATACIÓN DE VIGILANCIA A LOS ESTABLECIMIENTOS EDUCATIVOS ESTATALES - A.1.1.7</v>
          </cell>
          <cell r="H51" t="str">
            <v>Colegios</v>
          </cell>
          <cell r="I51">
            <v>363</v>
          </cell>
          <cell r="J51" t="str">
            <v>107101005</v>
          </cell>
          <cell r="K51">
            <v>137550487000</v>
          </cell>
        </row>
        <row r="52">
          <cell r="A52">
            <v>1071</v>
          </cell>
          <cell r="B52" t="str">
            <v>1071 Gestión educativa institucional</v>
          </cell>
          <cell r="C52" t="str">
            <v>01 APOYO ADMINISTRATIVO</v>
          </cell>
          <cell r="D52">
            <v>6</v>
          </cell>
          <cell r="E52" t="str">
            <v>01006 Suministrar servicio de aseo privado para  todas las sedes de los colegios( plantas físicas propias, arriendos y convenios)  la interventoría, supervisión,  seguimiento, control del servicio y adiciones requeridas.</v>
          </cell>
          <cell r="F52" t="str">
            <v>Servicios De Aseo De Instituciones Educativas 02-06-0012</v>
          </cell>
          <cell r="G52" t="str">
            <v>OTROS - A.1.2.6.5</v>
          </cell>
          <cell r="H52" t="str">
            <v>Colegios</v>
          </cell>
          <cell r="I52">
            <v>363</v>
          </cell>
          <cell r="J52" t="str">
            <v>107101006</v>
          </cell>
          <cell r="K52">
            <v>97760000000</v>
          </cell>
        </row>
        <row r="53">
          <cell r="A53">
            <v>1071</v>
          </cell>
          <cell r="B53" t="str">
            <v>1071 Gestión educativa institucional</v>
          </cell>
          <cell r="C53" t="str">
            <v>02 ARRENDAMIENTOS</v>
          </cell>
          <cell r="D53">
            <v>7</v>
          </cell>
          <cell r="E53" t="str">
            <v>02007 Arrendar  inmuebles para ampliar la oferta educativa oficial, ajustar parámetros y atender a los alumnos que se trasladan por la intervención de plantas físicas y adelantar las adiciones.</v>
          </cell>
          <cell r="F53" t="str">
            <v>Arrendamiento De Inmuebles 02-06-0002</v>
          </cell>
          <cell r="G53" t="str">
            <v>ARRENDAMIENTO DE INMUEBLES DESTINADOS A LA PRESTACIÓN DEL SERVICIO PÚBLICO EDUCATIVO A.1.2.12</v>
          </cell>
          <cell r="H53" t="str">
            <v>Sedes Educativas</v>
          </cell>
          <cell r="I53">
            <v>77</v>
          </cell>
          <cell r="J53" t="str">
            <v>107102007</v>
          </cell>
          <cell r="K53">
            <v>13259679000</v>
          </cell>
        </row>
        <row r="54">
          <cell r="A54">
            <v>1071</v>
          </cell>
          <cell r="B54" t="str">
            <v>1071 Gestión educativa institucional</v>
          </cell>
          <cell r="C54" t="str">
            <v>02 ARRENDAMIENTOS</v>
          </cell>
          <cell r="D54">
            <v>8</v>
          </cell>
          <cell r="E54" t="str">
            <v>02008 Pagar de sentencias, laudos, conciliaciones, transacciones y providencias de autoridad jurisdiccional competente</v>
          </cell>
          <cell r="F54" t="str">
            <v>Arrendamiento De Inmuebles 02-06-0002</v>
          </cell>
          <cell r="G54" t="str">
            <v>ARRENDAMIENTO DE INMUEBLES DESTINADOS A LA PRESTACIÓN DEL SERVICIO PÚBLICO EDUCATIVO A.1.2.12</v>
          </cell>
          <cell r="H54" t="str">
            <v>Porcentaje</v>
          </cell>
          <cell r="I54">
            <v>100</v>
          </cell>
          <cell r="J54" t="str">
            <v>107102008</v>
          </cell>
          <cell r="K54">
            <v>129037000</v>
          </cell>
        </row>
        <row r="55">
          <cell r="A55">
            <v>1071</v>
          </cell>
          <cell r="B55" t="str">
            <v>1071 Gestión educativa institucional</v>
          </cell>
          <cell r="C55" t="str">
            <v xml:space="preserve">03 LOGÍSTICA Y APOYOS </v>
          </cell>
          <cell r="D55">
            <v>9</v>
          </cell>
          <cell r="E55" t="str">
            <v xml:space="preserve">03009 Suministrar el servicio de transporte para el traslado de funcionarios Administrativos a los colegios o  localidades para fortalecer la labor que realiza la SED a través de sus proyectos de inversión </v>
          </cell>
          <cell r="F55" t="str">
            <v>Apoyo Logístico Para El Desarrollo De Las Actividades Propias De Los Proyectos De Inversiónen General 03-01-0354</v>
          </cell>
          <cell r="G55" t="str">
            <v>APLICACIÓN DE PROYECTOS EDUCATIVOS TRANSVERSALES - A.1.7.2</v>
          </cell>
          <cell r="H55" t="str">
            <v>Servicios de Transporte</v>
          </cell>
          <cell r="I55">
            <v>3252</v>
          </cell>
          <cell r="J55" t="str">
            <v>107103009</v>
          </cell>
          <cell r="K55">
            <v>1000000000</v>
          </cell>
        </row>
        <row r="56">
          <cell r="A56">
            <v>1071</v>
          </cell>
          <cell r="B56" t="str">
            <v>1071 Gestión educativa institucional</v>
          </cell>
          <cell r="C56" t="str">
            <v xml:space="preserve">03 LOGÍSTICA Y APOYOS </v>
          </cell>
          <cell r="D56">
            <v>10</v>
          </cell>
          <cell r="E56" t="str">
            <v xml:space="preserve">03010 Suministrar apoyo  técnico y profesional para actividades relacionadas con el proyecto de inversión </v>
          </cell>
          <cell r="F56" t="str">
            <v>Personal Contratado Para Apoyar Las Actividades Propias De Los Proyectos De Inversión De La Entidad 03-04-0001</v>
          </cell>
          <cell r="G56" t="str">
            <v>MODERNIZACIÓN DE LA SECRETARIA DE EDUCACIÓN - A.1.4.1</v>
          </cell>
          <cell r="H56" t="str">
            <v>Personas</v>
          </cell>
          <cell r="I56">
            <v>15</v>
          </cell>
          <cell r="J56" t="str">
            <v>107103010</v>
          </cell>
          <cell r="K56">
            <v>1045422000</v>
          </cell>
        </row>
        <row r="57">
          <cell r="A57">
            <v>1071</v>
          </cell>
          <cell r="B57" t="str">
            <v>1071 Gestión educativa institucional</v>
          </cell>
          <cell r="C57" t="str">
            <v xml:space="preserve">03 LOGÍSTICA Y APOYOS </v>
          </cell>
          <cell r="D57">
            <v>11</v>
          </cell>
          <cell r="E57" t="str">
            <v>03011 Suministrar el apoyo logístico y realizar la interventoría  a los eventos de la entidad</v>
          </cell>
          <cell r="F57" t="str">
            <v>Soporte Logístico Para El Desarrollo De Las Actividades Propias De Los Proyectos De Inversión 02-01-0364</v>
          </cell>
          <cell r="G57" t="str">
            <v>APLICACIÓN DE PROYECTOS EDUCATIVOS TRANSVERSALES - A.1.7.2</v>
          </cell>
          <cell r="H57" t="str">
            <v>Eventos</v>
          </cell>
          <cell r="I57">
            <v>350</v>
          </cell>
          <cell r="J57" t="str">
            <v>107103011</v>
          </cell>
          <cell r="K57">
            <v>9174042000</v>
          </cell>
        </row>
        <row r="58">
          <cell r="A58">
            <v>1055</v>
          </cell>
          <cell r="B58" t="str">
            <v>1055 Modernización de la gestión institucional</v>
          </cell>
          <cell r="C58" t="str">
            <v>01 Modernización de los Procesos</v>
          </cell>
          <cell r="D58">
            <v>3</v>
          </cell>
          <cell r="E58" t="str">
            <v>01003 Apoyo profesional y técnico para el desarrollo de las acciones tendientes a mejorar los procesos internos de la SED tales como: Sistema Integrado de Gestión, POA , PIGA, Gestión Documental y Archivo.</v>
          </cell>
          <cell r="F58" t="str">
            <v>Personal Contratado Para Apoyar Las Actividades Propias De Los Proyectos De Inversión De La Entidad 03-04-0001</v>
          </cell>
          <cell r="G58" t="str">
            <v>MODERNIZACIÓN DE LA SECRETARIA DE EDUCACIÓN - A.1.4.1</v>
          </cell>
          <cell r="H58" t="str">
            <v>Personas</v>
          </cell>
          <cell r="I58">
            <v>13</v>
          </cell>
          <cell r="J58" t="str">
            <v>105501003</v>
          </cell>
          <cell r="K58">
            <v>892893000</v>
          </cell>
        </row>
        <row r="59">
          <cell r="A59">
            <v>1055</v>
          </cell>
          <cell r="B59" t="str">
            <v>1055 Modernización de la gestión institucional</v>
          </cell>
          <cell r="C59" t="str">
            <v>01 Modernización de los Procesos</v>
          </cell>
          <cell r="D59">
            <v>5</v>
          </cell>
          <cell r="E59" t="str">
            <v>01005 Garantizar los procesos de mejoramiento de la gestión documental y archivo en la SED.</v>
          </cell>
          <cell r="F59" t="str">
            <v>Apoyo Logístico Para El Desarrollo De Las Actividades Propias De Los Proyectos De Inversiónen General 03-01-0354</v>
          </cell>
          <cell r="G59" t="str">
            <v>APLICACIÓN DE PROYECTOS EDUCATIVOS TRANSVERSALES - A.1.7.2</v>
          </cell>
          <cell r="H59" t="str">
            <v>Intervenciones</v>
          </cell>
          <cell r="I59">
            <v>5</v>
          </cell>
          <cell r="J59" t="str">
            <v>105501005</v>
          </cell>
          <cell r="K59">
            <v>815000000</v>
          </cell>
        </row>
        <row r="60">
          <cell r="A60">
            <v>1055</v>
          </cell>
          <cell r="B60" t="str">
            <v>1055 Modernización de la gestión institucional</v>
          </cell>
          <cell r="C60" t="str">
            <v>02 Comunicación Organizacional</v>
          </cell>
          <cell r="D60">
            <v>8</v>
          </cell>
          <cell r="E60" t="str">
            <v>02008 Fortalecimiento de la cultura organizacional de la SED.</v>
          </cell>
          <cell r="F60" t="str">
            <v>Apoyo Logístico Para El Desarrollo De Las Actividades Propias De Los Proyectos De Inversiónen General 03-01-0354</v>
          </cell>
          <cell r="G60" t="str">
            <v>APLICACIÓN DE PROYECTOS EDUCATIVOS TRANSVERSALES - A.1.7.2</v>
          </cell>
          <cell r="H60" t="str">
            <v>Estrategia</v>
          </cell>
          <cell r="I60">
            <v>1</v>
          </cell>
          <cell r="J60" t="str">
            <v>105502008</v>
          </cell>
          <cell r="K60">
            <v>432600000</v>
          </cell>
        </row>
        <row r="61">
          <cell r="A61">
            <v>1055</v>
          </cell>
          <cell r="B61" t="str">
            <v>1055 Modernización de la gestión institucional</v>
          </cell>
          <cell r="C61" t="str">
            <v>03 Gestión de Servicio a la Ciudadania</v>
          </cell>
          <cell r="D61">
            <v>11</v>
          </cell>
          <cell r="E61" t="str">
            <v>03011 Apoyo profesional, técnico y asistencial para el mejoramiento de la gestión del Servicio al Ciudadano</v>
          </cell>
          <cell r="F61" t="str">
            <v>Personal Contratado Para Apoyar Las Actividades Propias De Los Proyectos De Inversión De La Entidad 03-04-0001</v>
          </cell>
          <cell r="G61" t="str">
            <v>MODERNIZACIÓN DE LA SECRETARIA DE EDUCACIÓN - A.1.4.1</v>
          </cell>
          <cell r="H61" t="str">
            <v>Personas</v>
          </cell>
          <cell r="I61">
            <v>7</v>
          </cell>
          <cell r="J61" t="str">
            <v>105503011</v>
          </cell>
          <cell r="K61">
            <v>462000000</v>
          </cell>
        </row>
        <row r="62">
          <cell r="A62">
            <v>1055</v>
          </cell>
          <cell r="B62" t="str">
            <v>1055 Modernización de la gestión institucional</v>
          </cell>
          <cell r="C62" t="str">
            <v>03 Gestión de Servicio a la Ciudadania</v>
          </cell>
          <cell r="D62">
            <v>12</v>
          </cell>
          <cell r="E62" t="str">
            <v>03012 Fortalecer la calidad de la experiencia de servicio a la ciudadanía en todos los canales de atención de la Secretaria de Educación del Distrito.</v>
          </cell>
          <cell r="F62" t="str">
            <v>Apoyo Logístico Para El Desarrollo De Las Actividades Propias De Los Proyectos De Inversiónen General 03-01-0354</v>
          </cell>
          <cell r="G62" t="str">
            <v>APLICACIÓN DE PROYECTOS EDUCATIVOS TRANSVERSALES - A.1.7.2</v>
          </cell>
          <cell r="H62" t="str">
            <v>Intervenciones</v>
          </cell>
          <cell r="I62">
            <v>1</v>
          </cell>
          <cell r="J62" t="str">
            <v>105503012</v>
          </cell>
          <cell r="K62">
            <v>1886960000</v>
          </cell>
        </row>
        <row r="63">
          <cell r="A63">
            <v>1055</v>
          </cell>
          <cell r="B63" t="str">
            <v>1055 Modernización de la gestión institucional</v>
          </cell>
          <cell r="C63" t="str">
            <v>03 Gestión de Servicio a la Ciudadania</v>
          </cell>
          <cell r="D63">
            <v>14</v>
          </cell>
          <cell r="E63" t="str">
            <v xml:space="preserve">03014 Modelo de medición de la percepción de calidad y satisfacción del usuario. </v>
          </cell>
          <cell r="F63" t="str">
            <v>Personal Contratado Para Apoyar Las Actividades Propias De Los Proyectos De Inversión De La Entidad 03-04-0001</v>
          </cell>
          <cell r="G63" t="str">
            <v>MODERNIZACIÓN DE LA SECRETARIA DE EDUCACIÓN - A.1.4.1</v>
          </cell>
          <cell r="H63" t="str">
            <v>Consultoría</v>
          </cell>
          <cell r="I63">
            <v>1</v>
          </cell>
          <cell r="J63" t="str">
            <v>105503014</v>
          </cell>
          <cell r="K63">
            <v>500000000</v>
          </cell>
        </row>
        <row r="64">
          <cell r="A64">
            <v>1055</v>
          </cell>
          <cell r="B64" t="str">
            <v>1055 Modernización de la gestión institucional</v>
          </cell>
          <cell r="C64" t="str">
            <v>03 Gestión de Servicio a la Ciudadania</v>
          </cell>
          <cell r="D64">
            <v>15</v>
          </cell>
          <cell r="E64" t="str">
            <v>03015 Fortalecer la calidad de la experiencia de servicio a la ciudadanía en el territorio.</v>
          </cell>
          <cell r="F64" t="str">
            <v>Apoyo Logístico Para El Desarrollo De Las Actividades Propias De Los Proyectos De Inversiónen General 03-01-0354</v>
          </cell>
          <cell r="G64" t="str">
            <v>APLICACIÓN DE PROYECTOS EDUCATIVOS TRANSVERSALES - A.1.7.2</v>
          </cell>
          <cell r="H64" t="str">
            <v>Estrategia</v>
          </cell>
          <cell r="I64">
            <v>1</v>
          </cell>
          <cell r="J64" t="str">
            <v>105503015</v>
          </cell>
          <cell r="K64">
            <v>240000000</v>
          </cell>
        </row>
        <row r="65">
          <cell r="A65">
            <v>1057</v>
          </cell>
          <cell r="B65" t="str">
            <v>1057 Competencias para el ciudadano de hoy</v>
          </cell>
          <cell r="C65" t="str">
            <v>01 Uso y apropiación de Tecnologías de la Información y las comunicaciones (TIC) y de los medios educativos</v>
          </cell>
          <cell r="D65">
            <v>1</v>
          </cell>
          <cell r="E65" t="str">
            <v>01001 Fortalecer y acompañar a los colegios en la implementación de estrategias que aporten al mejoramiento de los ambientes de aprendizaje y del conocimiento, promiviendo  el desarrollo de las capacidades en el uso inteligente de las TIC.</v>
          </cell>
          <cell r="F65" t="str">
            <v>Incentivar El Desarrollo Y Uso De La Tecnología, La Información Y La Comunicación A Través De Experiencias Pedagógicas 03-01-0218</v>
          </cell>
          <cell r="G65" t="str">
            <v>APLICACIÓN DE PROYECTOS EDUCATIVOS TRANSVERSALES - A.1.7.2</v>
          </cell>
          <cell r="H65" t="str">
            <v>Colegios</v>
          </cell>
          <cell r="I65">
            <v>383</v>
          </cell>
          <cell r="J65" t="str">
            <v>105701001</v>
          </cell>
          <cell r="K65">
            <v>3403200000</v>
          </cell>
        </row>
        <row r="66">
          <cell r="A66">
            <v>1057</v>
          </cell>
          <cell r="B66" t="str">
            <v>1057 Competencias para el ciudadano de hoy</v>
          </cell>
          <cell r="C66" t="str">
            <v>01 Uso y apropiación de Tecnologías de la Información y las comunicaciones (TIC) y de los medios educativos</v>
          </cell>
          <cell r="D66">
            <v>2</v>
          </cell>
          <cell r="E66" t="str">
            <v>01002 Conformar un equipo profesional y técnico para el seguimiento y desarrollo de los programas y procesos del proyecto de inversión competencias para el ciudadano de hoy.</v>
          </cell>
          <cell r="F66" t="str">
            <v>Personal Contratado Para Apoyar Las Actividades Propias De Los Proyectos De Inversión De La Entidad 03-04-0001</v>
          </cell>
          <cell r="G66" t="str">
            <v>MODERNIZACIÓN DE LA SECRETARIA DE EDUCACIÓN - A.1.4.1</v>
          </cell>
          <cell r="H66" t="str">
            <v>Personas</v>
          </cell>
          <cell r="I66">
            <v>12</v>
          </cell>
          <cell r="J66" t="str">
            <v>105701002</v>
          </cell>
          <cell r="K66">
            <v>601700000</v>
          </cell>
        </row>
        <row r="67">
          <cell r="A67">
            <v>1057</v>
          </cell>
          <cell r="B67" t="str">
            <v>1057 Competencias para el ciudadano de hoy</v>
          </cell>
          <cell r="C67" t="str">
            <v>02 Lectoescritura y Fortalecimiento de Bibliotecas Escolares</v>
          </cell>
          <cell r="D67">
            <v>1</v>
          </cell>
          <cell r="E67" t="str">
            <v>02001 Implementar el plan distrital de lectura y escritura,  generando acciones que permitan mejorar los procesos de lectoescritura a través del aprovechamiento y fortalecimiento de las bibliotecas escolares y de ambientes de aprendizaje e investigación.</v>
          </cell>
          <cell r="F67" t="str">
            <v>Acompañar A Colegios En La Formulación Y Ejecución De Planes Institucionales 03-01-0204</v>
          </cell>
          <cell r="G67" t="str">
            <v>APLICACIÓN DE PROYECTOS EDUCATIVOS TRANSVERSALES - A.1.7.2</v>
          </cell>
          <cell r="H67" t="str">
            <v>Colegios</v>
          </cell>
          <cell r="I67">
            <v>383</v>
          </cell>
          <cell r="J67" t="str">
            <v>105702001</v>
          </cell>
          <cell r="K67">
            <v>2100000000</v>
          </cell>
        </row>
        <row r="68">
          <cell r="A68">
            <v>1057</v>
          </cell>
          <cell r="B68" t="str">
            <v>1057 Competencias para el ciudadano de hoy</v>
          </cell>
          <cell r="C68" t="str">
            <v>02 Lectoescritura y Fortalecimiento de Bibliotecas Escolares</v>
          </cell>
          <cell r="D68">
            <v>2</v>
          </cell>
          <cell r="E68" t="str">
            <v>02002 Conformar un equipo profesional y técnico para el seguimiento y desarrollo de los programas y procesos del proyecto de inversión competencias para el ciudadano de hoy - Lectoescritura y Fortalecimiento de Bibliotecas</v>
          </cell>
          <cell r="F68" t="str">
            <v>Personal Contratado Para Apoyar Las Actividades Propias De Los Proyectos De Inversión De La Entidad 03-04-0001</v>
          </cell>
          <cell r="G68" t="str">
            <v>MODERNIZACIÓN DE LA SECRETARIA DE EDUCACIÓN - A.1.4.1</v>
          </cell>
          <cell r="H68" t="str">
            <v>Personas</v>
          </cell>
          <cell r="I68">
            <v>126</v>
          </cell>
          <cell r="J68" t="str">
            <v>105702002</v>
          </cell>
          <cell r="K68">
            <v>3667100000</v>
          </cell>
        </row>
        <row r="69">
          <cell r="A69">
            <v>1057</v>
          </cell>
          <cell r="B69" t="str">
            <v>1057 Competencias para el ciudadano de hoy</v>
          </cell>
          <cell r="C69" t="str">
            <v>02 Lectoescritura y Fortalecimiento de Bibliotecas Escolares</v>
          </cell>
          <cell r="D69">
            <v>3</v>
          </cell>
          <cell r="E69" t="str">
            <v>02003 Garantizar la financiación, apoyo logístico para la participación de la IED en actividades culturales y académicas de Lectoescritura y Fortalecimiento de Bibliotecas Escolares.</v>
          </cell>
          <cell r="F69" t="str">
            <v>Apoyo Logístico Para El Desarrollo De Las Actividades Propias De Los Proyectos De Inversiónen General 03-01-0354</v>
          </cell>
          <cell r="G69" t="str">
            <v>APLICACIÓN DE PROYECTOS EDUCATIVOS TRANSVERSALES - A.1.7.2</v>
          </cell>
          <cell r="H69" t="str">
            <v>Colegios</v>
          </cell>
          <cell r="I69">
            <v>350</v>
          </cell>
          <cell r="J69" t="str">
            <v>105702003</v>
          </cell>
          <cell r="K69">
            <v>1100000000</v>
          </cell>
        </row>
        <row r="70">
          <cell r="A70">
            <v>1057</v>
          </cell>
          <cell r="B70" t="str">
            <v>1057 Competencias para el ciudadano de hoy</v>
          </cell>
          <cell r="C70" t="str">
            <v>02 Lectoescritura y Fortalecimiento de Bibliotecas Escolares</v>
          </cell>
          <cell r="D70">
            <v>4</v>
          </cell>
          <cell r="E70" t="str">
            <v xml:space="preserve">02004 Desarrollar actividades en las Instituciones Educativas Distritales para la creación y desarrollo de estrategias virtuales, materiales de apoyo y herramientas didácticas que permitan la consolidación de los planes de Fortalecimiento </v>
          </cell>
          <cell r="F70" t="str">
            <v>Acompañar A Colegios En La Formulación Y Ejecución De Planes Institucionales 03-01-0204</v>
          </cell>
          <cell r="G70" t="str">
            <v>APLICACIÓN DE PROYECTOS EDUCATIVOS TRANSVERSALES - A.1.7.2</v>
          </cell>
          <cell r="H70" t="str">
            <v>Colegios</v>
          </cell>
          <cell r="J70" t="str">
            <v>105702004</v>
          </cell>
          <cell r="K70">
            <v>0</v>
          </cell>
        </row>
        <row r="71">
          <cell r="A71">
            <v>1057</v>
          </cell>
          <cell r="B71" t="str">
            <v>1057 Competencias para el ciudadano de hoy</v>
          </cell>
          <cell r="C71" t="str">
            <v>03 Fortalecimiento de Inglés como Segunda Lengua</v>
          </cell>
          <cell r="D71">
            <v>1</v>
          </cell>
          <cell r="E71" t="str">
            <v xml:space="preserve">03001 Acompañar y apoyar el fortalecimiento de los programas de aprendizaje del inglés como una segunda lengua mediante la articulación de planes de estudio, uso de medios educativos y ambientes de aprendizaje. </v>
          </cell>
          <cell r="F71" t="str">
            <v>Acompañar A Colegios En La Formulación Y Ejecución De Planes Institucionales 03-01-0204</v>
          </cell>
          <cell r="G71" t="str">
            <v>APLICACIÓN DE PROYECTOS EDUCATIVOS TRANSVERSALES - A.1.7.2</v>
          </cell>
          <cell r="H71" t="str">
            <v>Colegios</v>
          </cell>
          <cell r="I71">
            <v>110</v>
          </cell>
          <cell r="J71" t="str">
            <v>105703001</v>
          </cell>
          <cell r="K71">
            <v>3443046000</v>
          </cell>
        </row>
        <row r="72">
          <cell r="A72">
            <v>1057</v>
          </cell>
          <cell r="B72" t="str">
            <v>1057 Competencias para el ciudadano de hoy</v>
          </cell>
          <cell r="C72" t="str">
            <v>03 Fortalecimiento de Inglés como Segunda Lengua</v>
          </cell>
          <cell r="D72">
            <v>2</v>
          </cell>
          <cell r="E72" t="str">
            <v>03002 Conformar un equipo profesional y técnico para el seguimiento y desarrollo de los programas y procesos del proyecto de inversión competencias para el ciudadano de hoy - Fortalecimiento de Inglés como Segunda Lengua</v>
          </cell>
          <cell r="F72" t="str">
            <v>Personal Contratado Para Apoyar Las Actividades Propias De Los Proyectos De Inversión De La Entidad 03-04-0001</v>
          </cell>
          <cell r="G72" t="str">
            <v>MODERNIZACIÓN DE LA SECRETARIA DE EDUCACIÓN - A.1.4.1</v>
          </cell>
          <cell r="H72" t="str">
            <v>Personas</v>
          </cell>
          <cell r="I72">
            <v>5</v>
          </cell>
          <cell r="J72" t="str">
            <v>105703002</v>
          </cell>
          <cell r="K72">
            <v>384954000</v>
          </cell>
        </row>
        <row r="73">
          <cell r="A73">
            <v>1073</v>
          </cell>
          <cell r="B73" t="str">
            <v>1073 Desarrollo integral de la educación media en las instituciones educativas del Distrito</v>
          </cell>
          <cell r="C73" t="str">
            <v>01 Competencias básicas, técnicas, tecnológicas, socioemocionales y exploración</v>
          </cell>
          <cell r="D73">
            <v>1</v>
          </cell>
          <cell r="E73" t="str">
            <v>01001 Prestar apoyo profesional y/o tecnico para acompañar a las IED en las actividades de planeción y seguimiento para desarrollo y fortalecimiento de las competencias básicas, sociales y emocionales de los estudiantes de educación media de Bogotá</v>
          </cell>
          <cell r="F73" t="str">
            <v>Personal Contratado Para Apoyar Las Actividades Propias De Los Proyectos De Inversión De La Entidad 03-04-0001</v>
          </cell>
          <cell r="G73" t="str">
            <v>MODERNIZACIÓN DE LA SECRETARIA DE EDUCACIÓN - A.1.4.1</v>
          </cell>
          <cell r="H73" t="str">
            <v>Personas</v>
          </cell>
          <cell r="I73">
            <v>34</v>
          </cell>
          <cell r="J73" t="str">
            <v>107301001</v>
          </cell>
          <cell r="K73">
            <v>1995369000</v>
          </cell>
        </row>
        <row r="74">
          <cell r="A74">
            <v>1073</v>
          </cell>
          <cell r="B74" t="str">
            <v>1073 Desarrollo integral de la educación media en las instituciones educativas del Distrito</v>
          </cell>
          <cell r="C74" t="str">
            <v>01 Competencias básicas, técnicas, tecnológicas, socioemocionales y exploración</v>
          </cell>
          <cell r="D74">
            <v>4</v>
          </cell>
          <cell r="E74" t="str">
            <v>01004 Realizar acompañamiento, seguimiento e implementación para desarrollo y fortalecimiento de las competencias básicas, sociales y emocionales de los estudiantes de educación media de Bogotá</v>
          </cell>
          <cell r="F74" t="str">
            <v>Acompañar A Colegios En La Formulación Y Ejecución De Planes Institucionales 03-01-0204</v>
          </cell>
          <cell r="G74" t="str">
            <v>APLICACIÓN DE PROYECTOS EDUCATIVOS TRANSVERSALES - A.1.7.2</v>
          </cell>
          <cell r="H74" t="str">
            <v>Persona Jurídica</v>
          </cell>
          <cell r="I74">
            <v>16</v>
          </cell>
          <cell r="J74" t="str">
            <v>107301004</v>
          </cell>
          <cell r="K74">
            <v>10076465000</v>
          </cell>
        </row>
        <row r="75">
          <cell r="A75">
            <v>1073</v>
          </cell>
          <cell r="B75" t="str">
            <v>1073 Desarrollo integral de la educación media en las instituciones educativas del Distrito</v>
          </cell>
          <cell r="C75" t="str">
            <v>02 Orientación sociocupacional</v>
          </cell>
          <cell r="D75">
            <v>1</v>
          </cell>
          <cell r="E75" t="str">
            <v>02001 Prestar apoyo profesional y/o tecnico para acompañar a las IED en las actividades de planeación y seguimiento para el desarrollo y fortalecimiento de la orientación sociocupacional de los estudiantes de educación media de Bogotá</v>
          </cell>
          <cell r="F75" t="str">
            <v>Personal Contratado Para Apoyar Las Actividades Propias De Los Proyectos De Inversión De La Entidad 03-04-0001</v>
          </cell>
          <cell r="G75" t="str">
            <v>MODERNIZACIÓN DE LA SECRETARIA DE EDUCACIÓN - A.1.4.1</v>
          </cell>
          <cell r="H75" t="str">
            <v>Personas</v>
          </cell>
          <cell r="I75">
            <v>6</v>
          </cell>
          <cell r="J75" t="str">
            <v>107302001</v>
          </cell>
          <cell r="K75">
            <v>405444000</v>
          </cell>
        </row>
        <row r="76">
          <cell r="A76">
            <v>1073</v>
          </cell>
          <cell r="B76" t="str">
            <v>1073 Desarrollo integral de la educación media en las instituciones educativas del Distrito</v>
          </cell>
          <cell r="C76" t="str">
            <v>02 Orientación sociocupacional</v>
          </cell>
          <cell r="D76">
            <v>2</v>
          </cell>
          <cell r="E76" t="str">
            <v>02002 Realizar acompañamiento, seguimiento e implementación de los procesos de orientación sociocupacional  de los estudiantes de educación media de Bogotá</v>
          </cell>
          <cell r="F76" t="str">
            <v>Acompañar A Colegios En La Formulación Y Ejecución De Planes Institucionales 03-01-0204</v>
          </cell>
          <cell r="G76" t="str">
            <v>APLICACIÓN DE PROYECTOS EDUCATIVOS TRANSVERSALES - A.1.7.2</v>
          </cell>
          <cell r="H76" t="str">
            <v>Persona Jurídica</v>
          </cell>
          <cell r="I76">
            <v>1</v>
          </cell>
          <cell r="J76" t="str">
            <v>107302002</v>
          </cell>
          <cell r="K76">
            <v>822722000</v>
          </cell>
        </row>
        <row r="77">
          <cell r="A77">
            <v>1074</v>
          </cell>
          <cell r="B77" t="str">
            <v>1074 Educación superior para una ciudad de conocimiento</v>
          </cell>
          <cell r="C77" t="str">
            <v>01 ACCESO A EDUCACIÓN SUPERIOR</v>
          </cell>
          <cell r="D77">
            <v>1</v>
          </cell>
          <cell r="E77" t="str">
            <v>01001 Fondo de Reparación para el Acceso, Permanencia y Graduación en Educación Superior para la Población Víctima del Conflicto Armado en Colombia.</v>
          </cell>
          <cell r="F77" t="str">
            <v>Atención a Víctimas 03-02-0032</v>
          </cell>
          <cell r="G77" t="str">
            <v>APLICACIÓN DE PROYECTOS EDUCATIVOS TRANSVERSALES - A.1.7.2</v>
          </cell>
          <cell r="H77" t="str">
            <v>Cupos</v>
          </cell>
          <cell r="I77">
            <v>35</v>
          </cell>
          <cell r="J77" t="str">
            <v>107401001</v>
          </cell>
          <cell r="K77">
            <v>2000000000</v>
          </cell>
        </row>
        <row r="78">
          <cell r="A78">
            <v>1074</v>
          </cell>
          <cell r="B78" t="str">
            <v>1074 Educación superior para una ciudad de conocimiento</v>
          </cell>
          <cell r="C78" t="str">
            <v>01 ACCESO A EDUCACIÓN SUPERIOR</v>
          </cell>
          <cell r="D78">
            <v>2</v>
          </cell>
          <cell r="E78" t="str">
            <v>01002 Generar alternativas de financiación ofertadas en el portafolio de la Secretaria de Educación, para el acceso y la permanencia en la educación superior de los jóvenes residentes en Bogotá</v>
          </cell>
          <cell r="F78" t="str">
            <v>Financiación A Los Estudiantes Para El Acceso A La Educación Superior 06-01-0004</v>
          </cell>
          <cell r="G78" t="str">
            <v>COMPETENCIAS LABORALES GENERALES Y FORMACIÓN PARA EL TRABAJO Y EL DESARROLLO HUMANO - A.1.7.1</v>
          </cell>
          <cell r="H78" t="str">
            <v>Cupos</v>
          </cell>
          <cell r="I78">
            <v>1194</v>
          </cell>
          <cell r="J78" t="str">
            <v>107401002</v>
          </cell>
          <cell r="K78">
            <v>25115921000</v>
          </cell>
        </row>
        <row r="79">
          <cell r="A79">
            <v>1074</v>
          </cell>
          <cell r="B79" t="str">
            <v>1074 Educación superior para una ciudad de conocimiento</v>
          </cell>
          <cell r="C79" t="str">
            <v>02 FORTALECIMIENTO DE LA CALIDAD</v>
          </cell>
          <cell r="D79">
            <v>4</v>
          </cell>
          <cell r="E79" t="str">
            <v>02004 Aunar esfuerzos con los actores del subsistema Distrital de Educacion Superior y el Gobierno Nacional, para orientar o desarrollar proyectos de Ciencia, Tecnología e Innovación, integrando apuestas productivas y de conocimiento de la región.</v>
          </cell>
          <cell r="F79" t="str">
            <v>Asistencia técnica y fomento al mejoramiento de la calidad en el marco del Subsistema Distrital de Educación Superior 05-02-0179</v>
          </cell>
          <cell r="G79" t="str">
            <v/>
          </cell>
          <cell r="H79" t="str">
            <v>proyectos</v>
          </cell>
          <cell r="I79">
            <v>3</v>
          </cell>
          <cell r="J79" t="str">
            <v>107402004</v>
          </cell>
          <cell r="K79">
            <v>500000000</v>
          </cell>
        </row>
        <row r="80">
          <cell r="A80">
            <v>1074</v>
          </cell>
          <cell r="B80" t="str">
            <v>1074 Educación superior para una ciudad de conocimiento</v>
          </cell>
          <cell r="C80" t="str">
            <v>02 FORTALECIMIENTO DE LA CALIDAD</v>
          </cell>
          <cell r="D80">
            <v>6</v>
          </cell>
          <cell r="E80" t="str">
            <v>02006 Prestar apoyo profesional y/o técnico en la ejecución, verificación y acompañamiento de proyectos de calidad en educacion superior</v>
          </cell>
          <cell r="F80" t="str">
            <v>Personal Contratado Para Apoyar Las Actividades Propias De Los Proyectos De Inversión De La Entidad 03-04-0001</v>
          </cell>
          <cell r="G80" t="str">
            <v>MODERNIZACIÓN DE LA SECRETARIA DE EDUCACIÓN - A.1.4.1</v>
          </cell>
          <cell r="H80" t="str">
            <v>Personas</v>
          </cell>
          <cell r="I80">
            <v>19</v>
          </cell>
          <cell r="J80" t="str">
            <v>107402006</v>
          </cell>
          <cell r="K80">
            <v>1375519000</v>
          </cell>
        </row>
        <row r="81">
          <cell r="A81">
            <v>1040</v>
          </cell>
          <cell r="B81" t="str">
            <v>1040 Bogotá reconoce a sus maestros, maestras y directivos docentes líderes de la transformación educativa</v>
          </cell>
          <cell r="C81" t="str">
            <v>01 FORMACIÓN INICIAL</v>
          </cell>
          <cell r="D81">
            <v>16</v>
          </cell>
          <cell r="E81" t="str">
            <v>01016 Acompañamiento a lo maestros, maestras y Directivos Docentes recien vinculados en la Planta de personal Docente de la SED</v>
          </cell>
          <cell r="F81" t="str">
            <v>Capacitación Y Formación Del Personal Docente 03-01-0314</v>
          </cell>
          <cell r="G81" t="str">
            <v>CAPACITACIÓN A DOCENTES Y DIRECTIVOS DOCENTES - A.1.2.8</v>
          </cell>
          <cell r="H81" t="str">
            <v>Docentes y directivos docentes</v>
          </cell>
          <cell r="I81">
            <v>200</v>
          </cell>
          <cell r="J81" t="str">
            <v>104001016</v>
          </cell>
          <cell r="K81">
            <v>219000000</v>
          </cell>
        </row>
        <row r="82">
          <cell r="A82">
            <v>1040</v>
          </cell>
          <cell r="B82" t="str">
            <v>1040 Bogotá reconoce a sus maestros, maestras y directivos docentes líderes de la transformación educativa</v>
          </cell>
          <cell r="C82" t="str">
            <v>01 FORMACIÓN INICIAL</v>
          </cell>
          <cell r="D82">
            <v>18</v>
          </cell>
          <cell r="E82" t="str">
            <v>01018 Prestar apoyo profesional y/o técnico para el seguimiento pedagógico, administrativo y financiero  de las actividades del componente</v>
          </cell>
          <cell r="F82" t="str">
            <v>Personal Contratado Para Apoyar Las Actividades Propias De Los Proyectos De Inversión De La Entidad 03-04-0001</v>
          </cell>
          <cell r="G82" t="str">
            <v>MODERNIZACIÓN DE LA SECRETARIA DE EDUCACIÓN - A.1.4.1</v>
          </cell>
          <cell r="H82" t="str">
            <v>Personas</v>
          </cell>
          <cell r="I82">
            <v>2</v>
          </cell>
          <cell r="J82" t="str">
            <v>104001018</v>
          </cell>
          <cell r="K82">
            <v>175937000</v>
          </cell>
        </row>
        <row r="83">
          <cell r="A83">
            <v>1040</v>
          </cell>
          <cell r="B83" t="str">
            <v>1040 Bogotá reconoce a sus maestros, maestras y directivos docentes líderes de la transformación educativa</v>
          </cell>
          <cell r="C83" t="str">
            <v>02 FORMACIÓN PERMANENTE</v>
          </cell>
          <cell r="D83">
            <v>1</v>
          </cell>
          <cell r="E83" t="str">
            <v>02001 Apoyar la participación de Docentes y Directivos Docentes en programas de formación permanente y/o  acompañamiento in - situ  en diferentes temáticas de profundización disciplinar y pedagógica</v>
          </cell>
          <cell r="F83" t="str">
            <v>Capacitación Y Formación Del Personal Docente 03-01-0314</v>
          </cell>
          <cell r="G83" t="str">
            <v>CAPACITACIÓN A DOCENTES Y DIRECTIVOS DOCENTES - A.1.2.8</v>
          </cell>
          <cell r="H83" t="str">
            <v>Docentes y directivos docentes</v>
          </cell>
          <cell r="I83">
            <v>100</v>
          </cell>
          <cell r="J83" t="str">
            <v>104002001</v>
          </cell>
          <cell r="K83">
            <v>200000000</v>
          </cell>
        </row>
        <row r="84">
          <cell r="A84">
            <v>1040</v>
          </cell>
          <cell r="B84" t="str">
            <v>1040 Bogotá reconoce a sus maestros, maestras y directivos docentes líderes de la transformación educativa</v>
          </cell>
          <cell r="C84" t="str">
            <v>02 FORMACIÓN PERMANENTE</v>
          </cell>
          <cell r="D84">
            <v>2</v>
          </cell>
          <cell r="E84" t="str">
            <v>02002 Apoyar la participación de docentes y directivos docentes en eventos culturales y académicos a nivel local, nacional e internacional</v>
          </cell>
          <cell r="F84" t="str">
            <v>Capacitación Y Formación Del Personal Docente 03-01-0314</v>
          </cell>
          <cell r="G84" t="str">
            <v>CAPACITACIÓN A DOCENTES Y DIRECTIVOS DOCENTES - A.1.2.8</v>
          </cell>
          <cell r="H84" t="str">
            <v>Docentes y directivos docentes</v>
          </cell>
          <cell r="I84">
            <v>120</v>
          </cell>
          <cell r="J84" t="str">
            <v>104002002</v>
          </cell>
          <cell r="K84">
            <v>120000000</v>
          </cell>
        </row>
        <row r="85">
          <cell r="A85">
            <v>1040</v>
          </cell>
          <cell r="B85" t="str">
            <v>1040 Bogotá reconoce a sus maestros, maestras y directivos docentes líderes de la transformación educativa</v>
          </cell>
          <cell r="C85" t="str">
            <v>02 FORMACIÓN PERMANENTE</v>
          </cell>
          <cell r="D85">
            <v>3</v>
          </cell>
          <cell r="E85" t="str">
            <v>02003 Prestar apoyo profesional y/o técnico para el seguimiento pedagógico, administrativo y financiero  de las actividades del componente</v>
          </cell>
          <cell r="F85" t="str">
            <v>Personal Contratado Para Apoyar Las Actividades Propias De Los Proyectos De Inversión De La Entidad 03-04-0001</v>
          </cell>
          <cell r="G85" t="str">
            <v>MODERNIZACIÓN DE LA SECRETARIA DE EDUCACIÓN - A.1.4.1</v>
          </cell>
          <cell r="H85" t="str">
            <v>Personas</v>
          </cell>
          <cell r="I85">
            <v>5</v>
          </cell>
          <cell r="J85" t="str">
            <v>104002003</v>
          </cell>
          <cell r="K85">
            <v>391071000</v>
          </cell>
        </row>
        <row r="86">
          <cell r="A86">
            <v>1040</v>
          </cell>
          <cell r="B86" t="str">
            <v>1040 Bogotá reconoce a sus maestros, maestras y directivos docentes líderes de la transformación educativa</v>
          </cell>
          <cell r="C86" t="str">
            <v>02 FORMACIÓN PERMANENTE</v>
          </cell>
          <cell r="D86">
            <v>4</v>
          </cell>
          <cell r="E86" t="str">
            <v>02004 Apoyar la participación de Docentes y Directivos Docentes de los Colegios Oficiales en programas de pasantias a nivel nacional o internacional</v>
          </cell>
          <cell r="F86" t="str">
            <v>Capacitación Y Formación Del Personal Docente 03-01-0314</v>
          </cell>
          <cell r="G86" t="str">
            <v>CAPACITACIÓN A DOCENTES Y DIRECTIVOS DOCENTES - A.1.2.8</v>
          </cell>
          <cell r="H86" t="str">
            <v>Docentes y directivos docentes</v>
          </cell>
          <cell r="I86">
            <v>80</v>
          </cell>
          <cell r="J86" t="str">
            <v>104002004</v>
          </cell>
          <cell r="K86">
            <v>150000000</v>
          </cell>
        </row>
        <row r="87">
          <cell r="A87">
            <v>1040</v>
          </cell>
          <cell r="B87" t="str">
            <v>1040 Bogotá reconoce a sus maestros, maestras y directivos docentes líderes de la transformación educativa</v>
          </cell>
          <cell r="C87" t="str">
            <v>02 FORMACIÓN PERMANENTE</v>
          </cell>
          <cell r="D87">
            <v>20</v>
          </cell>
          <cell r="E87" t="str">
            <v>02020 Implementar el portafolio virtual de Formación Docente</v>
          </cell>
          <cell r="F87" t="str">
            <v>Capacitación Y Formación Del Personal Docente 03-01-0314</v>
          </cell>
          <cell r="G87" t="str">
            <v>CAPACITACIÓN A DOCENTES Y DIRECTIVOS DOCENTES - A.1.2.8</v>
          </cell>
          <cell r="H87" t="str">
            <v>Docentes y directivos docentes</v>
          </cell>
          <cell r="I87">
            <v>600</v>
          </cell>
          <cell r="J87" t="str">
            <v>104002020</v>
          </cell>
          <cell r="K87">
            <v>600000000</v>
          </cell>
        </row>
        <row r="88">
          <cell r="A88">
            <v>1040</v>
          </cell>
          <cell r="B88" t="str">
            <v>1040 Bogotá reconoce a sus maestros, maestras y directivos docentes líderes de la transformación educativa</v>
          </cell>
          <cell r="C88" t="str">
            <v>03 FORMACIÓN POSGRADUAL</v>
          </cell>
          <cell r="D88">
            <v>14</v>
          </cell>
          <cell r="E88" t="str">
            <v>03014 Apoyar la participación de Docentes y Directivos Docentes de los Colegios Oficiales en programas de posgrado en los niveles de Especialización, Maestría y Doctorado</v>
          </cell>
          <cell r="F88" t="str">
            <v>Capacitación Y Formación Del Personal Docente 03-01-0314</v>
          </cell>
          <cell r="G88" t="str">
            <v>CAPACITACIÓN A DOCENTES Y DIRECTIVOS DOCENTES - A.1.2.8</v>
          </cell>
          <cell r="H88" t="str">
            <v>Docentes y directivos docentes</v>
          </cell>
          <cell r="I88">
            <v>75</v>
          </cell>
          <cell r="J88" t="str">
            <v>104003014</v>
          </cell>
          <cell r="K88">
            <v>1033790000</v>
          </cell>
        </row>
        <row r="89">
          <cell r="A89">
            <v>1040</v>
          </cell>
          <cell r="B89" t="str">
            <v>1040 Bogotá reconoce a sus maestros, maestras y directivos docentes líderes de la transformación educativa</v>
          </cell>
          <cell r="C89" t="str">
            <v>03 FORMACIÓN POSGRADUAL</v>
          </cell>
          <cell r="D89">
            <v>6</v>
          </cell>
          <cell r="E89" t="str">
            <v>03006 Prestar apoyo profesional y/o técnico para el seguimiento pedagógico, administrativo y financiero  de las actividades del componente</v>
          </cell>
          <cell r="F89" t="str">
            <v>Personal Contratado Para Apoyar Las Actividades Propias De Los Proyectos De Inversión De La Entidad 03-04-0001</v>
          </cell>
          <cell r="G89" t="str">
            <v>MODERNIZACIÓN DE LA SECRETARIA DE EDUCACIÓN - A.1.4.1</v>
          </cell>
          <cell r="H89" t="str">
            <v>Personas</v>
          </cell>
          <cell r="I89">
            <v>3</v>
          </cell>
          <cell r="J89" t="str">
            <v>104003006</v>
          </cell>
          <cell r="K89">
            <v>283044000</v>
          </cell>
        </row>
        <row r="90">
          <cell r="A90">
            <v>1040</v>
          </cell>
          <cell r="B90" t="str">
            <v>1040 Bogotá reconoce a sus maestros, maestras y directivos docentes líderes de la transformación educativa</v>
          </cell>
          <cell r="C90" t="str">
            <v>04 INNOVACION EDUCATIVA</v>
          </cell>
          <cell r="D90">
            <v>8</v>
          </cell>
          <cell r="E90" t="str">
            <v>04008 Fortalecer la comunidad académica de maestros y maestras de Bogotá a partir de la conformación y consolidación de las  redes locales, mediante el intercambio del saber pedagógico  y la socialización de experiencias.</v>
          </cell>
          <cell r="F90" t="str">
            <v>Capacitación Y Formación Del Personal Docente 03-01-0314</v>
          </cell>
          <cell r="G90" t="str">
            <v>CAPACITACIÓN A DOCENTES Y DIRECTIVOS DOCENTES - A.1.2.8</v>
          </cell>
          <cell r="H90" t="str">
            <v>Proyectos pedagógicos</v>
          </cell>
          <cell r="I90">
            <v>10</v>
          </cell>
          <cell r="J90" t="str">
            <v>104004008</v>
          </cell>
          <cell r="K90">
            <v>200000000</v>
          </cell>
        </row>
        <row r="91">
          <cell r="A91">
            <v>1040</v>
          </cell>
          <cell r="B91" t="str">
            <v>1040 Bogotá reconoce a sus maestros, maestras y directivos docentes líderes de la transformación educativa</v>
          </cell>
          <cell r="C91" t="str">
            <v>04 INNOVACION EDUCATIVA</v>
          </cell>
          <cell r="D91">
            <v>9</v>
          </cell>
          <cell r="E91" t="str">
            <v>04009 Prestar apoyo profesional y/o técnico para el seguimiento pedagógico, administrativo y financiero  de las actividades del componente</v>
          </cell>
          <cell r="F91" t="str">
            <v>Personal Contratado Para Apoyar Las Actividades Propias De Los Proyectos De Inversión De La Entidad 03-04-0001</v>
          </cell>
          <cell r="G91" t="str">
            <v>MODERNIZACIÓN DE LA SECRETARIA DE EDUCACIÓN - A.1.4.1</v>
          </cell>
          <cell r="H91" t="str">
            <v>Personas</v>
          </cell>
          <cell r="I91">
            <v>9</v>
          </cell>
          <cell r="J91" t="str">
            <v>104004009</v>
          </cell>
          <cell r="K91">
            <v>730278000</v>
          </cell>
        </row>
        <row r="92">
          <cell r="A92">
            <v>1040</v>
          </cell>
          <cell r="B92" t="str">
            <v>1040 Bogotá reconoce a sus maestros, maestras y directivos docentes líderes de la transformación educativa</v>
          </cell>
          <cell r="C92" t="str">
            <v>04 INNOVACION EDUCATIVA</v>
          </cell>
          <cell r="D92">
            <v>22</v>
          </cell>
          <cell r="E92" t="str">
            <v>04022 Fomentar y visibilizar la Innovación Educativa en las IEs mediante la implementación de programas y proyectos para los maestros y directivos docentes en el marco del Ecosistema Distrital de Innovación Educativa</v>
          </cell>
          <cell r="F92" t="str">
            <v>Capacitación Y Formación Del Personal Docente 03-01-0314</v>
          </cell>
          <cell r="G92" t="str">
            <v>CAPACITACIÓN A DOCENTES Y DIRECTIVOS DOCENTES - A.1.2.8</v>
          </cell>
          <cell r="H92" t="str">
            <v>Docentes y directivos docentes</v>
          </cell>
          <cell r="I92">
            <v>2900</v>
          </cell>
          <cell r="J92" t="str">
            <v>104004022</v>
          </cell>
          <cell r="K92">
            <v>3028000000</v>
          </cell>
        </row>
        <row r="93">
          <cell r="A93">
            <v>1040</v>
          </cell>
          <cell r="B93" t="str">
            <v>1040 Bogotá reconoce a sus maestros, maestras y directivos docentes líderes de la transformación educativa</v>
          </cell>
          <cell r="C93" t="str">
            <v>05 RECONOCIMIENTO DOCENTE</v>
          </cell>
          <cell r="D93">
            <v>10</v>
          </cell>
          <cell r="E93" t="str">
            <v>05010 Otorgar el premio de Investigación e Innovacion  el cual se encuentra en  el marco del acuerdo  273 del 2007</v>
          </cell>
          <cell r="F93" t="str">
            <v>Incentivos Al Personal Docente 03-02-0023</v>
          </cell>
          <cell r="G93" t="str">
            <v>DISEÑO E IMPLEMENTACIÓN DE PLANES DE MEJORAMIENTO - A.1.2.11</v>
          </cell>
          <cell r="H93" t="str">
            <v>Propuestas pedagógicas</v>
          </cell>
          <cell r="I93">
            <v>10</v>
          </cell>
          <cell r="J93" t="str">
            <v>104005010</v>
          </cell>
          <cell r="K93">
            <v>550000000</v>
          </cell>
        </row>
        <row r="94">
          <cell r="A94">
            <v>1040</v>
          </cell>
          <cell r="B94" t="str">
            <v>1040 Bogotá reconoce a sus maestros, maestras y directivos docentes líderes de la transformación educativa</v>
          </cell>
          <cell r="C94" t="str">
            <v>05 RECONOCIMIENTO DOCENTE</v>
          </cell>
          <cell r="D94">
            <v>13</v>
          </cell>
          <cell r="E94" t="str">
            <v>05013 Prestar apoyo profesional y/o técnico para el seguimiento pedagógico, administrativo y financiero  de las actividades del componente</v>
          </cell>
          <cell r="F94" t="str">
            <v>Personal Contratado Para Apoyar Las Actividades Propias De Los Proyectos De Inversión De La Entidad 03-04-0001</v>
          </cell>
          <cell r="G94" t="str">
            <v>MODERNIZACIÓN DE LA SECRETARIA DE EDUCACIÓN - A.1.4.1</v>
          </cell>
          <cell r="H94" t="str">
            <v>Personas</v>
          </cell>
          <cell r="I94">
            <v>1</v>
          </cell>
          <cell r="J94" t="str">
            <v>104005013</v>
          </cell>
          <cell r="K94">
            <v>98880000</v>
          </cell>
        </row>
        <row r="95">
          <cell r="A95">
            <v>1040</v>
          </cell>
          <cell r="B95" t="str">
            <v>1040 Bogotá reconoce a sus maestros, maestras y directivos docentes líderes de la transformación educativa</v>
          </cell>
          <cell r="C95" t="str">
            <v>05 RECONOCIMIENTO DOCENTE</v>
          </cell>
          <cell r="D95">
            <v>23</v>
          </cell>
          <cell r="E95" t="str">
            <v>05023 Reconocer  a maestros, maestras y directivos docentes  investigadores e innovadores de la educación</v>
          </cell>
          <cell r="F95" t="str">
            <v>Incentivos Al Personal Docente 03-02-0023</v>
          </cell>
          <cell r="G95" t="str">
            <v>DISEÑO E IMPLEMENTACIÓN DE PLANES DE MEJORAMIENTO - A.1.2.11</v>
          </cell>
          <cell r="H95" t="str">
            <v>Docentes y directivos docentes</v>
          </cell>
          <cell r="I95">
            <v>100</v>
          </cell>
          <cell r="J95" t="str">
            <v>104005023</v>
          </cell>
          <cell r="K95">
            <v>170000000</v>
          </cell>
        </row>
        <row r="96">
          <cell r="A96">
            <v>1040</v>
          </cell>
          <cell r="B96" t="str">
            <v>1040 Bogotá reconoce a sus maestros, maestras y directivos docentes líderes de la transformación educativa</v>
          </cell>
          <cell r="C96" t="str">
            <v>05 RECONOCIMIENTO DOCENTE</v>
          </cell>
          <cell r="D96">
            <v>24</v>
          </cell>
          <cell r="E96" t="str">
            <v>05024 Acompañamiento a docentes y directivos docentes  para la postulacion de proyecto de investigación e innovación educativa  en premios a nivel nacional e internacional</v>
          </cell>
          <cell r="F96" t="str">
            <v>Incentivos Al Personal Docente 03-02-0023</v>
          </cell>
          <cell r="G96" t="str">
            <v>DISEÑO E IMPLEMENTACIÓN DE PLANES DE MEJORAMIENTO - A.1.2.11</v>
          </cell>
          <cell r="H96" t="str">
            <v>Propuestas pedagógicas</v>
          </cell>
          <cell r="I96">
            <v>10</v>
          </cell>
          <cell r="J96" t="str">
            <v>104005024</v>
          </cell>
          <cell r="K96">
            <v>50000000</v>
          </cell>
        </row>
        <row r="97">
          <cell r="A97">
            <v>1053</v>
          </cell>
          <cell r="B97" t="str">
            <v>1053 Oportunidades de aprendizaje desde el enfoque diferencial</v>
          </cell>
          <cell r="C97" t="str">
            <v>01  Atención Educativa Integral desde el enfoque diferencial</v>
          </cell>
          <cell r="D97">
            <v>1</v>
          </cell>
          <cell r="E97" t="str">
            <v>01001 Desarrollar capacidades locales e institucionales  para la atención integral bajo el enfoque diferencial, de estudiantes con discapacidad</v>
          </cell>
          <cell r="F97" t="str">
            <v>Atención educativa diferencial 03-02-0033</v>
          </cell>
          <cell r="G97" t="str">
            <v>SERVICIO PERSONAL APOYO - A.1.5.1</v>
          </cell>
          <cell r="H97" t="str">
            <v>Colegios</v>
          </cell>
          <cell r="I97">
            <v>361</v>
          </cell>
          <cell r="J97" t="str">
            <v>105301001</v>
          </cell>
          <cell r="K97">
            <v>8110450000</v>
          </cell>
        </row>
        <row r="98">
          <cell r="A98">
            <v>1053</v>
          </cell>
          <cell r="B98" t="str">
            <v>1053 Oportunidades de aprendizaje desde el enfoque diferencial</v>
          </cell>
          <cell r="C98" t="str">
            <v>01  Atención Educativa Integral desde el enfoque diferencial</v>
          </cell>
          <cell r="D98">
            <v>3</v>
          </cell>
          <cell r="E98" t="str">
            <v>01003 Desarrollar capacidades locales e institucionales  para la atención integral bajo el enfoque diferencial, de estudiantes con  talentos y/o capacidades  excepcionales</v>
          </cell>
          <cell r="F98" t="str">
            <v>Atención educativa diferencial 03-02-0033</v>
          </cell>
          <cell r="G98" t="str">
            <v>SERVICIO PERSONAL APOYO - A.1.5.1</v>
          </cell>
          <cell r="H98" t="str">
            <v>Colegios</v>
          </cell>
          <cell r="I98">
            <v>90</v>
          </cell>
          <cell r="J98" t="str">
            <v>105301003</v>
          </cell>
          <cell r="K98">
            <v>594356000</v>
          </cell>
        </row>
        <row r="99">
          <cell r="A99">
            <v>1053</v>
          </cell>
          <cell r="B99" t="str">
            <v>1053 Oportunidades de aprendizaje desde el enfoque diferencial</v>
          </cell>
          <cell r="C99" t="str">
            <v>01  Atención Educativa Integral desde el enfoque diferencial</v>
          </cell>
          <cell r="D99">
            <v>5</v>
          </cell>
          <cell r="E99" t="str">
            <v>01005 Desarrollar las acciones necesarias para garantizar la operación de la Secretaría Técnica Distrital de Discapacidad (STDD)</v>
          </cell>
          <cell r="F99" t="str">
            <v>Atención educativa diferencial 03-02-0033</v>
          </cell>
          <cell r="G99" t="str">
            <v>SERVICIO PERSONAL APOYO - A.1.5.1</v>
          </cell>
          <cell r="H99" t="str">
            <v>Personas</v>
          </cell>
          <cell r="I99">
            <v>6</v>
          </cell>
          <cell r="J99" t="str">
            <v>105301005</v>
          </cell>
          <cell r="K99">
            <v>316854000</v>
          </cell>
        </row>
        <row r="100">
          <cell r="A100">
            <v>1053</v>
          </cell>
          <cell r="B100" t="str">
            <v>1053 Oportunidades de aprendizaje desde el enfoque diferencial</v>
          </cell>
          <cell r="C100" t="str">
            <v>01  Atención Educativa Integral desde el enfoque diferencial</v>
          </cell>
          <cell r="D100">
            <v>8</v>
          </cell>
          <cell r="E100" t="str">
            <v xml:space="preserve">01008 
Desarrollar capacidades locales e institucionales para la atención integral bajo el enfoque diferencial, en la linea de educación intercultural y grupos étnicos 
</v>
          </cell>
          <cell r="F100" t="str">
            <v>Atención educativa diferencial 03-02-0033</v>
          </cell>
          <cell r="G100" t="str">
            <v/>
          </cell>
          <cell r="H100" t="str">
            <v>Colegios</v>
          </cell>
          <cell r="I100">
            <v>46</v>
          </cell>
          <cell r="J100" t="str">
            <v>105301008</v>
          </cell>
          <cell r="K100">
            <v>1745724000</v>
          </cell>
        </row>
        <row r="101">
          <cell r="A101">
            <v>1053</v>
          </cell>
          <cell r="B101" t="str">
            <v>1053 Oportunidades de aprendizaje desde el enfoque diferencial</v>
          </cell>
          <cell r="C101" t="str">
            <v>01  Atención Educativa Integral desde el enfoque diferencial</v>
          </cell>
          <cell r="D101">
            <v>10</v>
          </cell>
          <cell r="E101" t="str">
            <v>01010 Desarrollar capacidades locales e institucionales  para la atención integral bajo el enfoque diferencial, de estudiantes según su condición social y orientación sexual</v>
          </cell>
          <cell r="F101" t="str">
            <v>Atención educativa diferencial 03-02-0033</v>
          </cell>
          <cell r="G101" t="str">
            <v/>
          </cell>
          <cell r="H101" t="str">
            <v>Colegios</v>
          </cell>
          <cell r="I101">
            <v>80</v>
          </cell>
          <cell r="J101" t="str">
            <v>105301010</v>
          </cell>
          <cell r="K101">
            <v>314800000</v>
          </cell>
        </row>
        <row r="102">
          <cell r="A102">
            <v>1053</v>
          </cell>
          <cell r="B102" t="str">
            <v>1053 Oportunidades de aprendizaje desde el enfoque diferencial</v>
          </cell>
          <cell r="C102" t="str">
            <v>01  Atención Educativa Integral desde el enfoque diferencial</v>
          </cell>
          <cell r="D102">
            <v>12</v>
          </cell>
          <cell r="E102" t="str">
            <v>01012 Desarrollar capacidades locales e institucionales  para la atención integral bajo el enfoque diferencial de cuidado y autocuidado</v>
          </cell>
          <cell r="F102" t="str">
            <v>Atención educativa diferencial 03-02-0033</v>
          </cell>
          <cell r="G102" t="str">
            <v/>
          </cell>
          <cell r="H102" t="str">
            <v>Colegios</v>
          </cell>
          <cell r="I102">
            <v>70</v>
          </cell>
          <cell r="J102" t="str">
            <v>105301012</v>
          </cell>
          <cell r="K102">
            <v>1239890000</v>
          </cell>
        </row>
        <row r="103">
          <cell r="A103">
            <v>1053</v>
          </cell>
          <cell r="B103" t="str">
            <v>1053 Oportunidades de aprendizaje desde el enfoque diferencial</v>
          </cell>
          <cell r="C103" t="str">
            <v>01  Atención Educativa Integral desde el enfoque diferencial</v>
          </cell>
          <cell r="D103">
            <v>15</v>
          </cell>
          <cell r="E103" t="str">
            <v>01015 Desarrollar capacidades locales e institucionales  para la atención integral bajo el enfoque diferencial, de estudiantes  víctimas del conflicto armado</v>
          </cell>
          <cell r="F103" t="str">
            <v>Atención a Víctimas 03- 02-0032</v>
          </cell>
          <cell r="G103" t="str">
            <v/>
          </cell>
          <cell r="H103" t="str">
            <v>Colegios</v>
          </cell>
          <cell r="I103">
            <v>40</v>
          </cell>
          <cell r="J103" t="str">
            <v>105301015</v>
          </cell>
          <cell r="K103">
            <v>675181000</v>
          </cell>
        </row>
        <row r="104">
          <cell r="A104">
            <v>1053</v>
          </cell>
          <cell r="B104" t="str">
            <v>1053 Oportunidades de aprendizaje desde el enfoque diferencial</v>
          </cell>
          <cell r="C104" t="str">
            <v>01  Atención Educativa Integral desde el enfoque diferencial</v>
          </cell>
          <cell r="D104">
            <v>17</v>
          </cell>
          <cell r="E104" t="str">
            <v>01017 Prestar apoyo profesional y/o técnico a la gestión de la Dirección de Inclusión e Integración de Poblaciones  para   el cumplimiento de las politicas públicas poblacionales</v>
          </cell>
          <cell r="F104" t="str">
            <v>Atención educativa diferencial 03-02-0033</v>
          </cell>
          <cell r="G104" t="str">
            <v/>
          </cell>
          <cell r="H104" t="str">
            <v>Personas</v>
          </cell>
          <cell r="I104">
            <v>11</v>
          </cell>
          <cell r="J104" t="str">
            <v>105301017</v>
          </cell>
          <cell r="K104">
            <v>493184000</v>
          </cell>
        </row>
        <row r="105">
          <cell r="A105">
            <v>1053</v>
          </cell>
          <cell r="B105" t="str">
            <v>1053 Oportunidades de aprendizaje desde el enfoque diferencial</v>
          </cell>
          <cell r="C105" t="str">
            <v>01  Atención Educativa Integral desde el enfoque diferencial</v>
          </cell>
          <cell r="D105">
            <v>18</v>
          </cell>
          <cell r="E105" t="str">
            <v>01018 Desarrollar capacidades locales e institucionales  para la atención integral bajo el enfoque diferencial, de estudiantes con trastornos de aprendizaje</v>
          </cell>
          <cell r="F105" t="str">
            <v>Atención educativa diferencial 03-02-0033</v>
          </cell>
          <cell r="G105" t="str">
            <v/>
          </cell>
          <cell r="H105" t="str">
            <v>Colegios</v>
          </cell>
          <cell r="I105">
            <v>40</v>
          </cell>
          <cell r="J105" t="str">
            <v>105301018</v>
          </cell>
          <cell r="K105">
            <v>280008000</v>
          </cell>
        </row>
        <row r="106">
          <cell r="A106">
            <v>1053</v>
          </cell>
          <cell r="B106" t="str">
            <v>1053 Oportunidades de aprendizaje desde el enfoque diferencial</v>
          </cell>
          <cell r="C106" t="str">
            <v>01  Atención Educativa Integral desde el enfoque diferencial</v>
          </cell>
          <cell r="D106">
            <v>20</v>
          </cell>
          <cell r="E106" t="str">
            <v xml:space="preserve">01020 Desarrollar capacidades locales e institucionales  para la atención integral bajo el enfoque diferencial, de estudiantes en riesgo de trabajo infantil </v>
          </cell>
          <cell r="F106" t="str">
            <v>Atención educativa diferencial 03-02-0033</v>
          </cell>
          <cell r="G106" t="str">
            <v/>
          </cell>
          <cell r="H106" t="str">
            <v>Colegios</v>
          </cell>
          <cell r="I106">
            <v>70</v>
          </cell>
          <cell r="J106" t="str">
            <v>105301020</v>
          </cell>
          <cell r="K106">
            <v>351480000</v>
          </cell>
        </row>
        <row r="107">
          <cell r="A107">
            <v>1053</v>
          </cell>
          <cell r="B107" t="str">
            <v>1053 Oportunidades de aprendizaje desde el enfoque diferencial</v>
          </cell>
          <cell r="C107" t="str">
            <v>01  Atención Educativa Integral desde el enfoque diferencial</v>
          </cell>
          <cell r="D107">
            <v>21</v>
          </cell>
          <cell r="E107" t="str">
            <v>01021 Desarrollar capacidades locales e institucionales  para la atención integral bajo el enfoque diferencial, de estudiantes en riesgo de trata de personas</v>
          </cell>
          <cell r="F107" t="str">
            <v>Atención educativa diferencial 03-02-0033</v>
          </cell>
          <cell r="G107" t="str">
            <v/>
          </cell>
          <cell r="H107" t="str">
            <v>Colegios</v>
          </cell>
          <cell r="I107">
            <v>10</v>
          </cell>
          <cell r="J107" t="str">
            <v>105301021</v>
          </cell>
          <cell r="K107">
            <v>47258000</v>
          </cell>
        </row>
        <row r="108">
          <cell r="A108">
            <v>1053</v>
          </cell>
          <cell r="B108" t="str">
            <v>1053 Oportunidades de aprendizaje desde el enfoque diferencial</v>
          </cell>
          <cell r="C108" t="str">
            <v>02 Modelos Educativos Flexibles</v>
          </cell>
          <cell r="D108">
            <v>1</v>
          </cell>
          <cell r="E108" t="str">
            <v>02001 Desarrollar capacidades locales e institucionales  para la atención integral bajo el enfoque diferencial, de estudiantes  hospitalizados e incapacitados</v>
          </cell>
          <cell r="F108" t="str">
            <v>Atención educativa diferencial 03-02-0033</v>
          </cell>
          <cell r="G108" t="str">
            <v/>
          </cell>
          <cell r="H108" t="str">
            <v>Aulas Hospitalarias</v>
          </cell>
          <cell r="I108">
            <v>28</v>
          </cell>
          <cell r="J108" t="str">
            <v>105302001</v>
          </cell>
          <cell r="K108">
            <v>112154000</v>
          </cell>
        </row>
        <row r="109">
          <cell r="A109">
            <v>1053</v>
          </cell>
          <cell r="B109" t="str">
            <v>1053 Oportunidades de aprendizaje desde el enfoque diferencial</v>
          </cell>
          <cell r="C109" t="str">
            <v>02 Modelos Educativos Flexibles</v>
          </cell>
          <cell r="D109">
            <v>3</v>
          </cell>
          <cell r="E109" t="str">
            <v xml:space="preserve">02003 Desarrollar capacidades locales e institucionales  para la atención integral bajo el enfoque diferencial, para la educación de jóvenes y adultos </v>
          </cell>
          <cell r="F109" t="str">
            <v>Atención educativa diferencial 03-02-0033</v>
          </cell>
          <cell r="G109" t="str">
            <v/>
          </cell>
          <cell r="H109" t="str">
            <v>Colegios</v>
          </cell>
          <cell r="I109">
            <v>59</v>
          </cell>
          <cell r="J109" t="str">
            <v>105302003</v>
          </cell>
          <cell r="K109">
            <v>216597000</v>
          </cell>
        </row>
        <row r="110">
          <cell r="A110">
            <v>1053</v>
          </cell>
          <cell r="B110" t="str">
            <v>1053 Oportunidades de aprendizaje desde el enfoque diferencial</v>
          </cell>
          <cell r="C110" t="str">
            <v>02 Modelos Educativos Flexibles</v>
          </cell>
          <cell r="D110">
            <v>5</v>
          </cell>
          <cell r="E110" t="str">
            <v>02005 Desarrollar capacidades locales e institucionales  para la atención integral bajo el enfoque diferencial, de estudiantes  en extraedad</v>
          </cell>
          <cell r="F110" t="str">
            <v>Atención educativa diferencial 03-02-0033</v>
          </cell>
          <cell r="G110" t="str">
            <v/>
          </cell>
          <cell r="H110" t="str">
            <v>Colegios</v>
          </cell>
          <cell r="I110">
            <v>75</v>
          </cell>
          <cell r="J110" t="str">
            <v>105302005</v>
          </cell>
          <cell r="K110">
            <v>192767000</v>
          </cell>
        </row>
        <row r="111">
          <cell r="A111">
            <v>1053</v>
          </cell>
          <cell r="B111" t="str">
            <v>1053 Oportunidades de aprendizaje desde el enfoque diferencial</v>
          </cell>
          <cell r="C111" t="str">
            <v>02 Modelos Educativos Flexibles</v>
          </cell>
          <cell r="D111">
            <v>7</v>
          </cell>
          <cell r="E111" t="str">
            <v>02007 Desarrollar capacidades locales e institucionales  para la atención integral bajo el enfoque diferencial, de estudiantes en conflicto con la  ley penal</v>
          </cell>
          <cell r="F111" t="str">
            <v>Atención educativa diferencial 03-02-0033</v>
          </cell>
          <cell r="G111" t="str">
            <v/>
          </cell>
          <cell r="H111" t="str">
            <v>Colegios</v>
          </cell>
          <cell r="I111">
            <v>75</v>
          </cell>
          <cell r="J111" t="str">
            <v>105302007</v>
          </cell>
          <cell r="K111">
            <v>112154000</v>
          </cell>
        </row>
        <row r="112">
          <cell r="A112">
            <v>1058</v>
          </cell>
          <cell r="B112" t="str">
            <v xml:space="preserve">1058 Participación ciudadana para el reencuentro, la reconciliación y la paz </v>
          </cell>
          <cell r="C112" t="str">
            <v>01 FORTALECIMIENTO DE  LAS CAPACIDADES DE LOS DIRECTORES LOCALES (DILES) Y DIRECTIVOS DOCENTES</v>
          </cell>
          <cell r="D112">
            <v>4</v>
          </cell>
          <cell r="E112" t="str">
            <v>01004 Implementar la estrategia para fortalecimiento de las capacidades de gestión de los directores locales y directivos docentes</v>
          </cell>
          <cell r="F112" t="str">
            <v>Acompañar A Colegios En La Formulación Y Ejecución De Planes Institucionales 03-01-0204</v>
          </cell>
          <cell r="G112" t="str">
            <v>APLICACIÓN DE PROYECTOS EDUCATIVOS TRANSVERSALES - A.1.7.2</v>
          </cell>
          <cell r="H112" t="str">
            <v>Directores locales y directivos docentes</v>
          </cell>
          <cell r="I112">
            <v>382</v>
          </cell>
          <cell r="J112" t="str">
            <v>105801004</v>
          </cell>
          <cell r="K112">
            <v>2238628000</v>
          </cell>
        </row>
        <row r="113">
          <cell r="A113">
            <v>1058</v>
          </cell>
          <cell r="B113" t="str">
            <v xml:space="preserve">1058 Participación ciudadana para el reencuentro, la reconciliación y la paz </v>
          </cell>
          <cell r="C113" t="str">
            <v>01 FORTALECIMIENTO DE  LAS CAPACIDADES DE LOS DIRECTORES LOCALES (DILES) Y DIRECTIVOS DOCENTES</v>
          </cell>
          <cell r="D113">
            <v>5</v>
          </cell>
          <cell r="E113" t="str">
            <v>01005 Apoyo profesional y técnico para las estrategias encaminadas a la construcción de una ciudad educadora, por el reencuentro, la reconciliación y la paz, con especial énfasis en el fortalecimiento de las capacidades de los DILES y directivos docentes</v>
          </cell>
          <cell r="F113" t="str">
            <v>Personal Contratado Para Apoyar Las Actividades Propias De Los Proyectos De Inversión De La Entidad 03-04-0001</v>
          </cell>
          <cell r="G113" t="str">
            <v>MODERNIZACIÓN DE LA SECRETARIA DE EDUCACIÓN - A.1.4.1</v>
          </cell>
          <cell r="H113" t="str">
            <v>Personas</v>
          </cell>
          <cell r="I113">
            <v>27</v>
          </cell>
          <cell r="J113" t="str">
            <v>105801005</v>
          </cell>
          <cell r="K113">
            <v>1808026000</v>
          </cell>
        </row>
        <row r="114">
          <cell r="A114">
            <v>1058</v>
          </cell>
          <cell r="B114" t="str">
            <v xml:space="preserve">1058 Participación ciudadana para el reencuentro, la reconciliación y la paz </v>
          </cell>
          <cell r="C114" t="str">
            <v>02 VOCES DEL TERRITORIO</v>
          </cell>
          <cell r="D114">
            <v>6</v>
          </cell>
          <cell r="E114" t="str">
            <v>02006 Divulgar campañas de comunicación en medios de carácter masivos, directos, comunitrarios o alternativos.</v>
          </cell>
          <cell r="F114" t="str">
            <v>Desarrollo Del Plan General De Medios De Divulgación Y Comunicación 03-01-0327</v>
          </cell>
          <cell r="G114" t="str">
            <v>APLICACIÓN DE PROYECTOS EDUCATIVOS TRANSVERSALES - A.1.7.2</v>
          </cell>
          <cell r="H114" t="str">
            <v>Estrategia</v>
          </cell>
          <cell r="I114">
            <v>1</v>
          </cell>
          <cell r="J114" t="str">
            <v>105802006</v>
          </cell>
          <cell r="K114">
            <v>1700000000</v>
          </cell>
        </row>
        <row r="115">
          <cell r="A115">
            <v>1058</v>
          </cell>
          <cell r="B115" t="str">
            <v xml:space="preserve">1058 Participación ciudadana para el reencuentro, la reconciliación y la paz </v>
          </cell>
          <cell r="C115" t="str">
            <v>02 VOCES DEL TERRITORIO</v>
          </cell>
          <cell r="D115">
            <v>9</v>
          </cell>
          <cell r="E115" t="str">
            <v>02009 Producción y desarrollo de piezas de comunicación requeridas por las areas de la Secretaria de Educación del Distrito y su respectiva distribución.</v>
          </cell>
          <cell r="F115" t="str">
            <v>Desarrollo Del Plan General De Medios De Divulgación Y Comunicación 03-01-0327</v>
          </cell>
          <cell r="G115" t="str">
            <v>APLICACIÓN DE PROYECTOS EDUCATIVOS TRANSVERSALES - A.1.7.2</v>
          </cell>
          <cell r="H115" t="str">
            <v>Estrategia</v>
          </cell>
          <cell r="I115">
            <v>1</v>
          </cell>
          <cell r="J115" t="str">
            <v>105802009</v>
          </cell>
          <cell r="K115">
            <v>550000000</v>
          </cell>
        </row>
        <row r="116">
          <cell r="A116">
            <v>1058</v>
          </cell>
          <cell r="B116" t="str">
            <v xml:space="preserve">1058 Participación ciudadana para el reencuentro, la reconciliación y la paz </v>
          </cell>
          <cell r="C116" t="str">
            <v>02 VOCES DEL TERRITORIO</v>
          </cell>
          <cell r="D116">
            <v>22</v>
          </cell>
          <cell r="E116" t="str">
            <v>02022 Hacer seguimiento a las noticias y mensajes de la SED en los medios masivos de comunicación y redes sociales.</v>
          </cell>
          <cell r="F116" t="str">
            <v>Desarrollo Del Plan General De Medios De Divulgación Y Comunicación 03-01-0327</v>
          </cell>
          <cell r="G116" t="str">
            <v>APLICACIÓN DE PROYECTOS EDUCATIVOS TRANSVERSALES - A.1.7.2</v>
          </cell>
          <cell r="H116" t="str">
            <v>Estrategia</v>
          </cell>
          <cell r="I116">
            <v>1</v>
          </cell>
          <cell r="J116" t="str">
            <v>105802022</v>
          </cell>
          <cell r="K116">
            <v>95176000</v>
          </cell>
        </row>
        <row r="117">
          <cell r="A117">
            <v>1058</v>
          </cell>
          <cell r="B117" t="str">
            <v xml:space="preserve">1058 Participación ciudadana para el reencuentro, la reconciliación y la paz </v>
          </cell>
          <cell r="C117" t="str">
            <v>02 VOCES DEL TERRITORIO</v>
          </cell>
          <cell r="D117">
            <v>32</v>
          </cell>
          <cell r="E117" t="str">
            <v>02032 Documentar las historias de la educación a través de piezas audiovisuales, periodisticas o artísticas.</v>
          </cell>
          <cell r="F117" t="str">
            <v>Desarrollo Del Plan General De Medios De Divulgación Y Comunicación 03-01-0327</v>
          </cell>
          <cell r="G117" t="str">
            <v>APLICACIÓN DE PROYECTOS EDUCATIVOS TRANSVERSALES - A.1.7.2</v>
          </cell>
          <cell r="H117" t="str">
            <v>Estrategia</v>
          </cell>
          <cell r="I117">
            <v>1</v>
          </cell>
          <cell r="J117" t="str">
            <v>105802032</v>
          </cell>
          <cell r="K117">
            <v>709269000</v>
          </cell>
        </row>
        <row r="118">
          <cell r="A118">
            <v>1058</v>
          </cell>
          <cell r="B118" t="str">
            <v xml:space="preserve">1058 Participación ciudadana para el reencuentro, la reconciliación y la paz </v>
          </cell>
          <cell r="C118" t="str">
            <v>03 CONSOLIDACIÓN DEL OBSERVATORIO DE CONVIVENCIA ESCOLAR</v>
          </cell>
          <cell r="D118">
            <v>10</v>
          </cell>
          <cell r="E118" t="str">
            <v>03010 Apoyo profesional y técnico para las estrategias para la construcción de una ciudad educadora, por el reencuentro, la reconciliación y la paz, con énfasis en la consolidación del Observatorio y el Sistema Distrital de Convivencia Escolar</v>
          </cell>
          <cell r="F118" t="str">
            <v>Personal Contratado Para Apoyar Las Actividades Propias De Los Proyectos De Inversión De La Entidad 03-04-0001</v>
          </cell>
          <cell r="G118" t="str">
            <v>MODERNIZACIÓN DE LA SECRETARIA DE EDUCACIÓN - A.1.4.1</v>
          </cell>
          <cell r="H118" t="str">
            <v>Personas</v>
          </cell>
          <cell r="I118">
            <v>8</v>
          </cell>
          <cell r="J118" t="str">
            <v>105803010</v>
          </cell>
          <cell r="K118">
            <v>442643000</v>
          </cell>
        </row>
        <row r="119">
          <cell r="A119">
            <v>1058</v>
          </cell>
          <cell r="B119" t="str">
            <v xml:space="preserve">1058 Participación ciudadana para el reencuentro, la reconciliación y la paz </v>
          </cell>
          <cell r="C119" t="str">
            <v>04 MEJORAMIENTO DE ENTORNOS ESCOLARES</v>
          </cell>
          <cell r="D119">
            <v>12</v>
          </cell>
          <cell r="E119" t="str">
            <v>04012 Implementar las estrategias de intervención de los entornos escolares de los colegios distritales.</v>
          </cell>
          <cell r="F119" t="str">
            <v>Acompañar A Colegios En La Formulación Y Ejecución De Planes Institucionales 03-01-0204</v>
          </cell>
          <cell r="G119" t="str">
            <v>APLICACIÓN DE PROYECTOS EDUCATIVOS TRANSVERSALES - A.1.7.2</v>
          </cell>
          <cell r="H119" t="str">
            <v>Colegios</v>
          </cell>
          <cell r="I119">
            <v>92</v>
          </cell>
          <cell r="J119" t="str">
            <v>105804012</v>
          </cell>
          <cell r="K119">
            <v>2114496000</v>
          </cell>
        </row>
        <row r="120">
          <cell r="A120">
            <v>1058</v>
          </cell>
          <cell r="B120" t="str">
            <v xml:space="preserve">1058 Participación ciudadana para el reencuentro, la reconciliación y la paz </v>
          </cell>
          <cell r="C120" t="str">
            <v>04 MEJORAMIENTO DE ENTORNOS ESCOLARES</v>
          </cell>
          <cell r="D120">
            <v>13</v>
          </cell>
          <cell r="E120" t="str">
            <v>04013 Apoyo profesional y técnico para las estrategias para la construcción de una ciudad educadora, por el reencuentro, la reconciliación y la paz, con énfasis en el mejoramiento de entornos escolares</v>
          </cell>
          <cell r="F120" t="str">
            <v>Personal Contratado Para Apoyar Las Actividades Propias De Los Proyectos De Inversión De La Entidad 03-04-0001</v>
          </cell>
          <cell r="G120" t="str">
            <v>MODERNIZACIÓN DE LA SECRETARIA DE EDUCACIÓN - A.1.4.1</v>
          </cell>
          <cell r="H120" t="str">
            <v>Personas</v>
          </cell>
          <cell r="I120">
            <v>8</v>
          </cell>
          <cell r="J120" t="str">
            <v>105804013</v>
          </cell>
          <cell r="K120">
            <v>537425000</v>
          </cell>
        </row>
        <row r="121">
          <cell r="A121">
            <v>1058</v>
          </cell>
          <cell r="B121" t="str">
            <v xml:space="preserve">1058 Participación ciudadana para el reencuentro, la reconciliación y la paz </v>
          </cell>
          <cell r="C121" t="str">
            <v>05 FORTALECIMIENTO DE  LOS PLANES DE CONVIVENCIA HACIA EL REENCUENTRO, LA RECONCILIACIÓN Y LA PAZ.</v>
          </cell>
          <cell r="D121">
            <v>15</v>
          </cell>
          <cell r="E121" t="str">
            <v>05015 Apoyo profesional y técnico para las estrategias para la construcción de una ciudad educadora, por el reencuentro, la reconciliación y la paz, con énfasis en el fortalecimiento de los planes de convivencia y la implementación de la cátedra de paz</v>
          </cell>
          <cell r="F121" t="str">
            <v>Personal Contratado Para Apoyar Las Actividades Propias De Los Proyectos De Inversión De La Entidad 03-04-0001</v>
          </cell>
          <cell r="G121" t="str">
            <v>MODERNIZACIÓN DE LA SECRETARIA DE EDUCACIÓN - A.1.4.1</v>
          </cell>
          <cell r="H121" t="str">
            <v>Personas</v>
          </cell>
          <cell r="I121">
            <v>21</v>
          </cell>
          <cell r="J121" t="str">
            <v>105805015</v>
          </cell>
          <cell r="K121">
            <v>1484204000</v>
          </cell>
        </row>
        <row r="122">
          <cell r="A122">
            <v>1058</v>
          </cell>
          <cell r="B122" t="str">
            <v xml:space="preserve">1058 Participación ciudadana para el reencuentro, la reconciliación y la paz </v>
          </cell>
          <cell r="C122" t="str">
            <v>06 GESTION CON LA COMUNIDAD EDUCATIVA</v>
          </cell>
          <cell r="D122">
            <v>28</v>
          </cell>
          <cell r="E122" t="str">
            <v>06028 Apoyo profesional y técnico para las estrategias para la construcción de una ciudad educadora, por el reencuentro, la reconciliación y la paz, con énfasis en el fortalecimiento de la gestión con la comunidad educativa</v>
          </cell>
          <cell r="F122" t="str">
            <v>Personal Contratado Para Apoyar Las Actividades Propias De Los Proyectos De Inversión De La Entidad 03-04-0001</v>
          </cell>
          <cell r="G122" t="str">
            <v>MODERNIZACIÓN DE LA SECRETARIA DE EDUCACIÓN - A.1.4.1</v>
          </cell>
          <cell r="H122" t="str">
            <v>Personas</v>
          </cell>
          <cell r="I122">
            <v>12</v>
          </cell>
          <cell r="J122" t="str">
            <v>105806028</v>
          </cell>
          <cell r="K122">
            <v>809812000</v>
          </cell>
        </row>
        <row r="123">
          <cell r="A123">
            <v>1058</v>
          </cell>
          <cell r="B123" t="str">
            <v xml:space="preserve">1058 Participación ciudadana para el reencuentro, la reconciliación y la paz </v>
          </cell>
          <cell r="C123" t="str">
            <v>06 GESTION CON LA COMUNIDAD EDUCATIVA</v>
          </cell>
          <cell r="D123">
            <v>29</v>
          </cell>
          <cell r="E123" t="str">
            <v>06029 Apoyo profesional y técnico para las estrategias para la construcción de una ciudad educadora, por el reencuentro, la reconciliación y la paz, con énfasis en el acompañamiento de escuelas de padres y familia</v>
          </cell>
          <cell r="F123" t="str">
            <v>Personal Contratado Para Apoyar Las Actividades Propias De Los Proyectos De Inversión De La Entidad 03-04-0001</v>
          </cell>
          <cell r="G123" t="str">
            <v>MODERNIZACIÓN DE LA SECRETARIA DE EDUCACIÓN - A.1.4.1</v>
          </cell>
          <cell r="H123" t="str">
            <v>Personas</v>
          </cell>
          <cell r="I123">
            <v>4</v>
          </cell>
          <cell r="J123" t="str">
            <v>105806029</v>
          </cell>
          <cell r="K123">
            <v>169950000</v>
          </cell>
        </row>
        <row r="124">
          <cell r="A124">
            <v>1058</v>
          </cell>
          <cell r="B124" t="str">
            <v xml:space="preserve">1058 Participación ciudadana para el reencuentro, la reconciliación y la paz </v>
          </cell>
          <cell r="C124" t="str">
            <v>06 GESTION CON LA COMUNIDAD EDUCATIVA</v>
          </cell>
          <cell r="D124">
            <v>30</v>
          </cell>
          <cell r="E124" t="str">
            <v xml:space="preserve">06030 Atender los espacios de encuentro con la comunidad educativa, incluyendo los de obligatorio cumplimiento y otros tales como las Escuelas de Padres y Familias. </v>
          </cell>
          <cell r="F124" t="str">
            <v>Acompañar A Colegios En La Formulación Y Ejecución De Planes Institucionales 03-01-0204</v>
          </cell>
          <cell r="G124" t="str">
            <v>APLICACIÓN DE PROYECTOS EDUCATIVOS TRANSVERSALES - A.1.7.2</v>
          </cell>
          <cell r="H124" t="str">
            <v>Campañas</v>
          </cell>
          <cell r="I124">
            <v>1</v>
          </cell>
          <cell r="J124" t="str">
            <v>105806030</v>
          </cell>
          <cell r="K124">
            <v>804700000</v>
          </cell>
        </row>
        <row r="125">
          <cell r="A125">
            <v>1005</v>
          </cell>
          <cell r="B125" t="str">
            <v>1005 Fortalecimiento curricular para el desarrollo de aprendizajes a lo largo de la vida</v>
          </cell>
          <cell r="C125" t="str">
            <v>01 CURRÍCULO</v>
          </cell>
          <cell r="D125">
            <v>3</v>
          </cell>
          <cell r="E125" t="str">
            <v>01003 Contar con profesionales y técnicos para la adecuada ejecución administrativa del proyecto</v>
          </cell>
          <cell r="F125" t="str">
            <v>Personal Contratado Para Apoyar Las Actividades Propias De Los Proyectos De Inversión De La Entidad 03-04-0001</v>
          </cell>
          <cell r="H125" t="str">
            <v>Personas</v>
          </cell>
          <cell r="I125">
            <v>22</v>
          </cell>
          <cell r="J125" t="str">
            <v>100501003</v>
          </cell>
          <cell r="K125">
            <v>1619000000</v>
          </cell>
        </row>
        <row r="126">
          <cell r="A126">
            <v>1005</v>
          </cell>
          <cell r="B126" t="str">
            <v>1005 Fortalecimiento curricular para el desarrollo de aprendizajes a lo largo de la vida</v>
          </cell>
          <cell r="C126" t="str">
            <v>01 CURRÍCULO</v>
          </cell>
          <cell r="D126">
            <v>5</v>
          </cell>
          <cell r="E126" t="str">
            <v xml:space="preserve">01005 Apoyar y acompañar con entidades,  profesionales y técnicos la implementación de estrategias pedagógicas y administrativas en las instituciones educativas que propendan por el fortalecimiento curricular </v>
          </cell>
          <cell r="F126" t="str">
            <v>Acompañar A Colegios En La Formulación Y Ejecución De Planes Institucionales 03-01-0204</v>
          </cell>
          <cell r="H126" t="str">
            <v>Colegios</v>
          </cell>
          <cell r="I126">
            <v>376</v>
          </cell>
          <cell r="J126" t="str">
            <v>100501005</v>
          </cell>
          <cell r="K126">
            <v>3481000000</v>
          </cell>
        </row>
        <row r="127">
          <cell r="A127">
            <v>1050</v>
          </cell>
          <cell r="B127" t="str">
            <v>1050 Educación inicial de calidad en el marco de la ruta de atención integral a la primera infancia</v>
          </cell>
          <cell r="C127" t="str">
            <v>01 INFANCIA</v>
          </cell>
          <cell r="D127">
            <v>1</v>
          </cell>
          <cell r="E127" t="str">
            <v>01001 Apoyar y desarrollar con profesionales y/o entidades los procesos de gestión, acompañamiento e implementación de las metas y objetivos del proyecto.</v>
          </cell>
          <cell r="F127" t="str">
            <v>Personal Contratado Para Apoyar Las Actividades Propias De Los Proyectos De Inversión De La Entidad 03-04-0001</v>
          </cell>
          <cell r="G127" t="str">
            <v>MODERNIZACIÓN DE LA SECRETARIA DE EDUCACIÓN - A.1.4.1</v>
          </cell>
          <cell r="H127" t="str">
            <v>Personas</v>
          </cell>
          <cell r="I127">
            <v>34</v>
          </cell>
          <cell r="J127" t="str">
            <v>105001001</v>
          </cell>
          <cell r="K127">
            <v>2351909000</v>
          </cell>
        </row>
        <row r="128">
          <cell r="A128">
            <v>1050</v>
          </cell>
          <cell r="B128" t="str">
            <v>1050 Educación inicial de calidad en el marco de la ruta de atención integral a la primera infancia</v>
          </cell>
          <cell r="C128" t="str">
            <v>01 INFANCIA</v>
          </cell>
          <cell r="D128">
            <v>5</v>
          </cell>
          <cell r="E128" t="str">
            <v>01005 Garantizar la atención integral de los niños y niñas del ciclo inicial en el marco de la RIA, la articulación intersectorial de la Ciudad y la implementación de los estándares de calidad de la Educación Inicial en el marco de la atención integral</v>
          </cell>
          <cell r="F128" t="str">
            <v>Acompañar A Colegios En La Formulación Y Ejecución De Planes Institucionales 03-01-0204</v>
          </cell>
          <cell r="G128" t="str">
            <v>APLICACIÓN DE PROYECTOS EDUCATIVOS TRANSVERSALES - A.1.7.2</v>
          </cell>
          <cell r="H128" t="str">
            <v>Estudiantes</v>
          </cell>
          <cell r="I128">
            <v>72000</v>
          </cell>
          <cell r="J128" t="str">
            <v>105001005</v>
          </cell>
          <cell r="K128">
            <v>27198091000</v>
          </cell>
        </row>
        <row r="129">
          <cell r="A129">
            <v>1050</v>
          </cell>
          <cell r="B129" t="str">
            <v>1050 Educación inicial de calidad en el marco de la ruta de atención integral a la primera infancia</v>
          </cell>
          <cell r="C129" t="str">
            <v xml:space="preserve">02 CICLOS </v>
          </cell>
          <cell r="D129">
            <v>1</v>
          </cell>
          <cell r="E129" t="str">
            <v>02001 Apoyar y acompañar  con los medios necesarios, la implementación de lineamientos y/u orientaciones y/o estrategias pedagógicas y administrativas en las IED, que propendan por el fortalecimiento curricular y el intercambio de experiencias pedagógicas exitosas, en armonía con el modelo pedagógico de Educación Inicial</v>
          </cell>
          <cell r="F129" t="str">
            <v>Acompañar A Colegios En La Formulación Y Ejecución De Planes Institucionales 03-01-0204</v>
          </cell>
          <cell r="G129" t="str">
            <v>APLICACIÓN DE PROYECTOS EDUCATIVOS TRANSVERSALES - A.1.7.2</v>
          </cell>
          <cell r="H129" t="str">
            <v>Colegios</v>
          </cell>
          <cell r="I129">
            <v>300</v>
          </cell>
          <cell r="J129" t="str">
            <v>105002001</v>
          </cell>
          <cell r="K129">
            <v>250000000</v>
          </cell>
        </row>
        <row r="130">
          <cell r="A130">
            <v>1050</v>
          </cell>
          <cell r="B130" t="str">
            <v>1050 Educación inicial de calidad en el marco de la ruta de atención integral a la primera infancia</v>
          </cell>
          <cell r="C130" t="str">
            <v>03 VALORACION INTEGRAL DEL DESARROLLO DE LA PRIMERA INFANCIA</v>
          </cell>
          <cell r="D130">
            <v>2</v>
          </cell>
          <cell r="E130" t="str">
            <v>03002 Garantizar los recursos técnicos, humanos y operativos  para  la implementación del Sistema  de Valoracion del Desarrollo Infantil  como eje estructurante en la educación inicial  de calidad en el marco de la ruta integral de atenciones</v>
          </cell>
          <cell r="F130" t="str">
            <v>Acompañar A Colegios En La Formulación Y Ejecución De Planes Institucionales 03-01-0204</v>
          </cell>
          <cell r="G130" t="str">
            <v>APLICACIÓN DE PROYECTOS EDUCATIVOS TRANSVERSALES - A.1.7.2</v>
          </cell>
          <cell r="H130" t="str">
            <v>Colegios</v>
          </cell>
          <cell r="I130">
            <v>200</v>
          </cell>
          <cell r="J130" t="str">
            <v>105003002</v>
          </cell>
          <cell r="K130">
            <v>200000000</v>
          </cell>
        </row>
        <row r="131">
          <cell r="A131">
            <v>1056</v>
          </cell>
          <cell r="B131" t="str">
            <v>1056 Mejoramiento de la calidad educativa a través de la jornada única y el uso del tiempo escolar</v>
          </cell>
          <cell r="C131" t="str">
            <v>01 JORNADA UNICA</v>
          </cell>
          <cell r="D131">
            <v>1</v>
          </cell>
          <cell r="E131" t="str">
            <v>01001 Conformar un equipo profesional y técnico que coordina, orienta y apoya el desarrollo de la ampliación del tiempo escolar - Jornada Única</v>
          </cell>
          <cell r="F131" t="str">
            <v>Personal Contratado Para Apoyar Las Actividades Propias De Los Proyectos De Inversión De La Entidad 03-04-0001</v>
          </cell>
          <cell r="G131" t="str">
            <v>MODERNIZACIÓN DE LA SECRETARIA DE EDUCACIÓN - A.1.4.1</v>
          </cell>
          <cell r="H131" t="str">
            <v>Personas</v>
          </cell>
          <cell r="I131">
            <v>22</v>
          </cell>
          <cell r="J131" t="str">
            <v>105601001</v>
          </cell>
          <cell r="K131">
            <v>1400000000</v>
          </cell>
        </row>
        <row r="132">
          <cell r="A132">
            <v>1056</v>
          </cell>
          <cell r="B132" t="str">
            <v>1056 Mejoramiento de la calidad educativa a través de la jornada única y el uso del tiempo escolar</v>
          </cell>
          <cell r="C132" t="str">
            <v>01 JORNADA UNICA</v>
          </cell>
          <cell r="D132">
            <v>2</v>
          </cell>
          <cell r="E132" t="str">
            <v>01002 Garantizar los escenarios, organizaciones, personas externas u otro tipo de recursos que se requieran para implementar la Jornada Única en ambientes de aprendizajes seguros en una ciudad Educadora</v>
          </cell>
          <cell r="F132" t="str">
            <v>Acompañar A Colegios En La Formulación Y Ejecución De Planes Institucionales 03-01-0204</v>
          </cell>
          <cell r="G132" t="str">
            <v>APLICACIÓN DE PROYECTOS EDUCATIVOS TRANSVERSALES - A.1.7.2</v>
          </cell>
          <cell r="H132" t="str">
            <v>Estudiantes</v>
          </cell>
          <cell r="I132">
            <v>127537</v>
          </cell>
          <cell r="J132" t="str">
            <v>105601002</v>
          </cell>
          <cell r="K132">
            <v>16417600000</v>
          </cell>
        </row>
        <row r="133">
          <cell r="A133">
            <v>1056</v>
          </cell>
          <cell r="B133" t="str">
            <v>1056 Mejoramiento de la calidad educativa a través de la jornada única y el uso del tiempo escolar</v>
          </cell>
          <cell r="C133" t="str">
            <v>02 USO DEL TIEMPO ESCOLAR</v>
          </cell>
          <cell r="D133">
            <v>1</v>
          </cell>
          <cell r="E133" t="str">
            <v>02001 Garantizar los escenarios, organizaciones, personas externas u otro tipo de recursos que se requieran para implementar el Uso del Tiempo Escolar en ambientes de aprendizajes seguros en una ciudad Educadora</v>
          </cell>
          <cell r="F133" t="str">
            <v>Acompañar A Colegios En La Formulación Y Ejecución De Planes Institucionales 03-01-0204</v>
          </cell>
          <cell r="G133" t="str">
            <v>APLICACIÓN DE PROYECTOS EDUCATIVOS TRANSVERSALES - A.1.7.2</v>
          </cell>
          <cell r="H133" t="str">
            <v>Estudiantes</v>
          </cell>
          <cell r="I133">
            <v>281691</v>
          </cell>
          <cell r="J133" t="str">
            <v>105602001</v>
          </cell>
          <cell r="K133">
            <v>9046400000</v>
          </cell>
        </row>
        <row r="134">
          <cell r="A134">
            <v>1056</v>
          </cell>
          <cell r="B134" t="str">
            <v>1056 Mejoramiento de la calidad educativa a través de la jornada única y el uso del tiempo escolar</v>
          </cell>
          <cell r="C134" t="str">
            <v>02 USO DEL TIEMPO ESCOLAR</v>
          </cell>
          <cell r="D134">
            <v>2</v>
          </cell>
          <cell r="E134" t="str">
            <v>02002 Conformar un equipo profesional y técnico que coordina, orienta y apoya el desarrollo de la ampliación del tiempo escolar - Uso del tiempo escolar</v>
          </cell>
          <cell r="F134" t="str">
            <v>Personal Contratado Para Apoyar Las Actividades Propias De Los Proyectos De Inversión De La Entidad 03-04-0001</v>
          </cell>
          <cell r="G134" t="str">
            <v>MODERNIZACIÓN DE LA SECRETARIA DE EDUCACIÓN - A.1.4.1</v>
          </cell>
          <cell r="H134" t="str">
            <v>personas</v>
          </cell>
          <cell r="I134">
            <v>22</v>
          </cell>
          <cell r="J134" t="str">
            <v>105602002</v>
          </cell>
          <cell r="K134">
            <v>1400000000</v>
          </cell>
        </row>
        <row r="135">
          <cell r="A135">
            <v>1043</v>
          </cell>
          <cell r="B135" t="str">
            <v xml:space="preserve">1043 Sistemas de información al servicio de la gestión educativa </v>
          </cell>
          <cell r="C135" t="str">
            <v>01 SISTEMAS INTEGRADOS DE INFORMACIÓN Y SOSTENIMIENTO DE LA PLATAFORMA TECNOLOGICA</v>
          </cell>
          <cell r="D135">
            <v>1</v>
          </cell>
          <cell r="E135" t="str">
            <v>01001 Contar con apoyo profesional,  técnico y asistencial para los procesos de sistemas integrados de información y de comunicaciones</v>
          </cell>
          <cell r="F135" t="str">
            <v>Personal Contratado Para Apoyar Las Actividades Propias De Los Proyectos De Inversión De La Entidad 03-04-0001</v>
          </cell>
          <cell r="G135" t="str">
            <v>MODERNIZACIÓN DE LA SECRETARIA DE EDUCACIÓN - A.1.4.1</v>
          </cell>
          <cell r="H135" t="str">
            <v>Personas</v>
          </cell>
          <cell r="I135">
            <v>72</v>
          </cell>
          <cell r="J135" t="str">
            <v>104301001</v>
          </cell>
          <cell r="K135">
            <v>2800000000</v>
          </cell>
        </row>
        <row r="136">
          <cell r="A136">
            <v>1043</v>
          </cell>
          <cell r="B136" t="str">
            <v xml:space="preserve">1043 Sistemas de información al servicio de la gestión educativa </v>
          </cell>
          <cell r="C136" t="str">
            <v>01 SISTEMAS INTEGRADOS DE INFORMACIÓN Y SOSTENIMIENTO DE LA PLATAFORMA TECNOLOGICA</v>
          </cell>
          <cell r="D136">
            <v>2</v>
          </cell>
          <cell r="E136" t="str">
            <v>01002 Adquisición de recursos informáticos para el fortalecimiento y consolidación de los Sistemas de información y el sostenimiento de la plataforma tecnológica</v>
          </cell>
          <cell r="F136" t="str">
            <v>Adquisición De Hardware Y/O Software 02-01-0734</v>
          </cell>
          <cell r="G136" t="str">
            <v>CONECTIVIDAD - A.1.4.3</v>
          </cell>
          <cell r="H136" t="str">
            <v>Contrato</v>
          </cell>
          <cell r="I136">
            <v>4</v>
          </cell>
          <cell r="J136" t="str">
            <v>104301002</v>
          </cell>
          <cell r="K136">
            <v>3498000000</v>
          </cell>
        </row>
        <row r="137">
          <cell r="A137">
            <v>1043</v>
          </cell>
          <cell r="B137" t="str">
            <v xml:space="preserve">1043 Sistemas de información al servicio de la gestión educativa </v>
          </cell>
          <cell r="C137" t="str">
            <v>01 SISTEMAS INTEGRADOS DE INFORMACIÓN Y SOSTENIMIENTO DE LA PLATAFORMA TECNOLOGICA</v>
          </cell>
          <cell r="D137">
            <v>3</v>
          </cell>
          <cell r="E137" t="str">
            <v xml:space="preserve">01003 Renovar el licenciamiento de los equipos de cómputo de la sed nivel central, local e institucional  </v>
          </cell>
          <cell r="F137" t="str">
            <v>Adquisición De Hardware Y/O Software 02-01-0734</v>
          </cell>
          <cell r="G137" t="str">
            <v>CONECTIVIDAD - A.1.4.3</v>
          </cell>
          <cell r="H137" t="str">
            <v>Programas</v>
          </cell>
          <cell r="I137">
            <v>1</v>
          </cell>
          <cell r="J137" t="str">
            <v>104301003</v>
          </cell>
          <cell r="K137">
            <v>6500000000</v>
          </cell>
        </row>
        <row r="138">
          <cell r="A138">
            <v>1043</v>
          </cell>
          <cell r="B138" t="str">
            <v xml:space="preserve">1043 Sistemas de información al servicio de la gestión educativa </v>
          </cell>
          <cell r="C138" t="str">
            <v>01 SISTEMAS INTEGRADOS DE INFORMACIÓN Y SOSTENIMIENTO DE LA PLATAFORMA TECNOLOGICA</v>
          </cell>
          <cell r="D138">
            <v>4</v>
          </cell>
          <cell r="E138" t="str">
            <v>01004 Realizar el soporte de herramientas Oracle para la REDP y nivel central de la Secretaría de Educación  y los servicios asociados</v>
          </cell>
          <cell r="F138" t="str">
            <v>Adquisición De Hardware Y/O Software 02-01-0734</v>
          </cell>
          <cell r="G138" t="str">
            <v>CONECTIVIDAD - A.1.4.3</v>
          </cell>
          <cell r="H138" t="str">
            <v>Programas</v>
          </cell>
          <cell r="I138">
            <v>1</v>
          </cell>
          <cell r="J138" t="str">
            <v>104301004</v>
          </cell>
          <cell r="K138">
            <v>2600000000</v>
          </cell>
        </row>
        <row r="139">
          <cell r="A139">
            <v>1043</v>
          </cell>
          <cell r="B139" t="str">
            <v xml:space="preserve">1043 Sistemas de información al servicio de la gestión educativa </v>
          </cell>
          <cell r="C139" t="str">
            <v>01 SISTEMAS INTEGRADOS DE INFORMACIÓN Y SOSTENIMIENTO DE LA PLATAFORMA TECNOLOGICA</v>
          </cell>
          <cell r="D139">
            <v>5</v>
          </cell>
          <cell r="E139" t="str">
            <v>01005 Administrar la plataforma tecnológica del Centro de Gestión y  centro de computo , y brindar servicio de la mesa de ayuda y suministro de bolsa de repuestos y periféricos para los equipos de cómputo de la SED</v>
          </cell>
          <cell r="F139" t="str">
            <v>Mantenimiento, Administración Y Conectividad De Redp 02-01-0501</v>
          </cell>
          <cell r="G139" t="str">
            <v>CONECTIVIDAD - A.1.4.3</v>
          </cell>
          <cell r="H139" t="str">
            <v>Contrato</v>
          </cell>
          <cell r="I139">
            <v>1</v>
          </cell>
          <cell r="J139" t="str">
            <v>104301005</v>
          </cell>
          <cell r="K139">
            <v>20210000000</v>
          </cell>
        </row>
        <row r="140">
          <cell r="A140">
            <v>1043</v>
          </cell>
          <cell r="B140" t="str">
            <v xml:space="preserve">1043 Sistemas de información al servicio de la gestión educativa </v>
          </cell>
          <cell r="C140" t="str">
            <v>02 TECNOLOGÍA WIFI</v>
          </cell>
          <cell r="D140">
            <v>6</v>
          </cell>
          <cell r="E140" t="str">
            <v>02006 Despliegue de soluciones de red WiFi</v>
          </cell>
          <cell r="F140" t="str">
            <v>Mantenimiento, Administración Y Conectividad De Redp 02-01-0501</v>
          </cell>
          <cell r="G140" t="str">
            <v>CONECTIVIDAD - A.1.4.3</v>
          </cell>
          <cell r="H140" t="str">
            <v>Sedes</v>
          </cell>
          <cell r="I140">
            <v>1</v>
          </cell>
          <cell r="J140" t="str">
            <v>104302006</v>
          </cell>
          <cell r="K140">
            <v>500000000</v>
          </cell>
        </row>
        <row r="141">
          <cell r="A141">
            <v>1043</v>
          </cell>
          <cell r="B141" t="str">
            <v xml:space="preserve">1043 Sistemas de información al servicio de la gestión educativa </v>
          </cell>
          <cell r="C141" t="str">
            <v>03 CONECTIVIDAD, TECNOLOGIAS Y COMUNICACIONES</v>
          </cell>
          <cell r="D141">
            <v>7</v>
          </cell>
          <cell r="E141" t="str">
            <v>03007 Ampliar e implementar servicios de conectividad al servicio de la Educación de Calidad de los niños, niñas y jovenes de ciudad</v>
          </cell>
          <cell r="F141" t="str">
            <v>Mantenimiento, Administración Y Conectividad De Redp 02-01-0501</v>
          </cell>
          <cell r="G141" t="str">
            <v>CONECTIVIDAD - A.1.4.3</v>
          </cell>
          <cell r="H141" t="str">
            <v>Sedes</v>
          </cell>
          <cell r="I141">
            <v>647</v>
          </cell>
          <cell r="J141" t="str">
            <v>104303007</v>
          </cell>
          <cell r="K141">
            <v>29642000000</v>
          </cell>
        </row>
        <row r="142">
          <cell r="A142">
            <v>1052</v>
          </cell>
          <cell r="B142" t="str">
            <v>1052 Bienestar estudiantil para todos</v>
          </cell>
          <cell r="C142" t="str">
            <v>01 ALIMENTACIÓN ESCOLAR</v>
          </cell>
          <cell r="D142">
            <v>1</v>
          </cell>
          <cell r="E142" t="str">
            <v>01001 Entregar desayunos, almuerzos y cenas escolares a los estudiantes matriculados en el sistema educativo oficial</v>
          </cell>
          <cell r="F142" t="str">
            <v>Comida Caliente Para Estudiantes 06-02-0026</v>
          </cell>
          <cell r="G142" t="str">
            <v>CONTRATACIÓN CON TERCEROS PARA LA PROVISIÓN INTEGRAL DEL SERVICIO DE ALIMENTACIÓN ESCOLAR - A.1.2.10.2</v>
          </cell>
          <cell r="H142" t="str">
            <v>Sedes Educativas</v>
          </cell>
          <cell r="I142">
            <v>144</v>
          </cell>
          <cell r="J142" t="str">
            <v>105201001</v>
          </cell>
          <cell r="K142">
            <v>141861000000</v>
          </cell>
        </row>
        <row r="143">
          <cell r="A143">
            <v>1052</v>
          </cell>
          <cell r="B143" t="str">
            <v>1052 Bienestar estudiantil para todos</v>
          </cell>
          <cell r="C143" t="str">
            <v>01 ALIMENTACIÓN ESCOLAR</v>
          </cell>
          <cell r="D143">
            <v>2</v>
          </cell>
          <cell r="E143" t="str">
            <v>01002 Entregar refrigerios escolares a los estudiantes matriculados en el sistema educativo oficial</v>
          </cell>
          <cell r="F143" t="str">
            <v>Refrigerios Para Estudiantes 06-02-0025</v>
          </cell>
          <cell r="G143" t="str">
            <v>COMPRA DE ALIMENTOS -A.1.2.10.1.1</v>
          </cell>
          <cell r="H143" t="str">
            <v>sedes educativas</v>
          </cell>
          <cell r="I143">
            <v>627</v>
          </cell>
          <cell r="J143" t="str">
            <v>105201002</v>
          </cell>
          <cell r="K143">
            <v>242046793000</v>
          </cell>
        </row>
        <row r="144">
          <cell r="A144">
            <v>1052</v>
          </cell>
          <cell r="B144" t="str">
            <v>1052 Bienestar estudiantil para todos</v>
          </cell>
          <cell r="C144" t="str">
            <v>01 ALIMENTACIÓN ESCOLAR</v>
          </cell>
          <cell r="D144">
            <v>3</v>
          </cell>
          <cell r="E144" t="str">
            <v>01003 Realizar la interventoría técnica, financiera, administrativa y jurídica a los contratos y convenios celebrados para la ejecución del programa de alimentación escolar</v>
          </cell>
          <cell r="F144" t="str">
            <v>Personal Contratado Para Apoyar Las Actividades Propias Del Proyecto De Alimentación Escolar 03-04-0147</v>
          </cell>
          <cell r="G144" t="str">
            <v>INTERVENTORIA, SUPERVICIÓN, MONITOREO Y CONTROL DE LA PRESTACIÓN DEL SERVICIO DE ALIMENTACIÓN ESCOLAR A.1.2.10.4</v>
          </cell>
          <cell r="H144" t="str">
            <v>Interventorías</v>
          </cell>
          <cell r="I144">
            <v>1</v>
          </cell>
          <cell r="J144" t="str">
            <v>105201003</v>
          </cell>
          <cell r="K144">
            <v>22802000000</v>
          </cell>
        </row>
        <row r="145">
          <cell r="A145">
            <v>1052</v>
          </cell>
          <cell r="B145" t="str">
            <v>1052 Bienestar estudiantil para todos</v>
          </cell>
          <cell r="C145" t="str">
            <v>01 ALIMENTACIÓN ESCOLAR</v>
          </cell>
          <cell r="D145">
            <v>4</v>
          </cell>
          <cell r="E145" t="str">
            <v>01004 Prestar servicios en la Dirección de Bienestar Estudiantil para el apoyo en los temas relacionados con el programa de alimentación escolar</v>
          </cell>
          <cell r="F145" t="str">
            <v>Personal Contratado Para Apoyar Las Actividades Propias Del Proyecto De Alimentación Escolar 03-04-0147</v>
          </cell>
          <cell r="G145" t="str">
            <v>INTERVENTORIA, SUPERVICIÓN, MONITOREO Y CONTROL DE LA PRESTACIÓN DEL SERVICIO DE ALIMENTACIÓN ESCOLAR A.1.2.10.4</v>
          </cell>
          <cell r="H145" t="str">
            <v>Personas</v>
          </cell>
          <cell r="I145">
            <v>118</v>
          </cell>
          <cell r="J145" t="str">
            <v>105201004</v>
          </cell>
          <cell r="K145">
            <v>5812000000</v>
          </cell>
        </row>
        <row r="146">
          <cell r="A146">
            <v>1052</v>
          </cell>
          <cell r="B146" t="str">
            <v>1052 Bienestar estudiantil para todos</v>
          </cell>
          <cell r="C146" t="str">
            <v>01 ALIMENTACIÓN ESCOLAR</v>
          </cell>
          <cell r="D146">
            <v>5</v>
          </cell>
          <cell r="E146" t="str">
            <v>01005 Llevar a cabo el seguimiento y la evaluación al programa de alimentación escolar.</v>
          </cell>
          <cell r="F146" t="str">
            <v>Personal Contratado Para Apoyar Las Actividades Propias Del Proyecto De Alimentación Escolar 03-04-0147</v>
          </cell>
          <cell r="G146" t="str">
            <v>INTERVENTORIA, SUPERVICIÓN, MONITOREO Y CONTROL DE LA PRESTACIÓN DEL SERVICIO DE ALIMENTACIÓN ESCOLAR A.1.2.10.4</v>
          </cell>
          <cell r="H146" t="str">
            <v>Persona Jurídica</v>
          </cell>
          <cell r="I146">
            <v>3</v>
          </cell>
          <cell r="J146" t="str">
            <v>105201005</v>
          </cell>
          <cell r="K146">
            <v>1650000000</v>
          </cell>
        </row>
        <row r="147">
          <cell r="A147">
            <v>1052</v>
          </cell>
          <cell r="B147" t="str">
            <v>1052 Bienestar estudiantil para todos</v>
          </cell>
          <cell r="C147" t="str">
            <v>01 ALIMENTACIÓN ESCOLAR</v>
          </cell>
          <cell r="D147">
            <v>6</v>
          </cell>
          <cell r="E147" t="str">
            <v>01006 Diseñar, producir e implementar acciones pedagógicas para la generación de hábitos de vida saludable en los estudiantes matriculados en el sistema educativo oficial.</v>
          </cell>
          <cell r="F147" t="str">
            <v>Diseñar Desarrollar E Implementar Acciones Participativas De Los Jóvenes En El Sistema Educativo Oficial 03-01-0282</v>
          </cell>
          <cell r="G147" t="str">
            <v>INTERVENTORIA, SUPERVICIÓN, MONITOREO Y CONTROL DE LA PRESTACIÓN DEL SERVICIO DE ALIMENTACIÓN ESCOLAR A.1.2.10.4</v>
          </cell>
          <cell r="H147" t="str">
            <v>Acciones</v>
          </cell>
          <cell r="I147">
            <v>1</v>
          </cell>
          <cell r="J147" t="str">
            <v>105201006</v>
          </cell>
          <cell r="K147">
            <v>541620000</v>
          </cell>
        </row>
        <row r="148">
          <cell r="A148">
            <v>1052</v>
          </cell>
          <cell r="B148" t="str">
            <v>1052 Bienestar estudiantil para todos</v>
          </cell>
          <cell r="C148" t="str">
            <v>01 ALIMENTACIÓN ESCOLAR</v>
          </cell>
          <cell r="D148">
            <v>8</v>
          </cell>
          <cell r="E148" t="str">
            <v>01007 Pagar pasivos exigibles de compromisos de vigencias anteriores</v>
          </cell>
          <cell r="F148" t="str">
            <v xml:space="preserve"> Refrigerios para estudiantes 06-02-0025</v>
          </cell>
          <cell r="H148" t="str">
            <v>Porcentaje</v>
          </cell>
          <cell r="I148">
            <v>100</v>
          </cell>
          <cell r="J148" t="str">
            <v>105201007</v>
          </cell>
          <cell r="K148">
            <v>108000000</v>
          </cell>
        </row>
        <row r="149">
          <cell r="A149">
            <v>1052</v>
          </cell>
          <cell r="B149" t="str">
            <v>1052 Bienestar estudiantil para todos</v>
          </cell>
          <cell r="C149" t="str">
            <v>02 MOVILIDAD ESCOLAR</v>
          </cell>
          <cell r="D149">
            <v>1</v>
          </cell>
          <cell r="E149" t="str">
            <v>02001 Suministrar el transporte a estudiantes beneficiados con el programa de Movilidad Escolar.</v>
          </cell>
          <cell r="F149" t="str">
            <v>Transporte Escolar Para Las Actividades Pedagógicas 02-01-0492</v>
          </cell>
          <cell r="G149" t="str">
            <v>TRANSPORTE ESCOLAR - A.1.2.7</v>
          </cell>
          <cell r="H149" t="str">
            <v>Estudiantes</v>
          </cell>
          <cell r="I149">
            <v>94404</v>
          </cell>
          <cell r="J149" t="str">
            <v>105202001</v>
          </cell>
          <cell r="K149">
            <v>104852339000</v>
          </cell>
        </row>
        <row r="150">
          <cell r="A150">
            <v>1052</v>
          </cell>
          <cell r="B150" t="str">
            <v>1052 Bienestar estudiantil para todos</v>
          </cell>
          <cell r="C150" t="str">
            <v>02 MOVILIDAD ESCOLAR</v>
          </cell>
          <cell r="D150">
            <v>2</v>
          </cell>
          <cell r="E150" t="str">
            <v>02002 Prestar servicios en la Dirección de Bienestar Estudiantil para el apoyo en los temas relacionados con el componente Movilidad Escolar</v>
          </cell>
          <cell r="F150" t="str">
            <v>Personal Contratado Para Apoyar Las Actividades Propias De Los Proyectos De Inversión De La Entidad 03-04-0001</v>
          </cell>
          <cell r="G150" t="str">
            <v>MODERNIZACIÓN DE LA SECRETARIA DE EDUCACIÓN - A.1.4.1</v>
          </cell>
          <cell r="H150" t="str">
            <v>Personas</v>
          </cell>
          <cell r="I150">
            <v>96</v>
          </cell>
          <cell r="J150" t="str">
            <v>105202002</v>
          </cell>
          <cell r="K150">
            <v>4419005000</v>
          </cell>
        </row>
        <row r="151">
          <cell r="A151">
            <v>1052</v>
          </cell>
          <cell r="B151" t="str">
            <v>1052 Bienestar estudiantil para todos</v>
          </cell>
          <cell r="C151" t="str">
            <v>02 MOVILIDAD ESCOLAR</v>
          </cell>
          <cell r="D151">
            <v>3</v>
          </cell>
          <cell r="E151" t="str">
            <v>02003 Supervisión, Interventoría, control y acompañamiento en lo técnico, administrativo jurídico y financiero para la prestación del servicio de Movilidad Escolar a los estudiantes matriculados en el sistema oficial.</v>
          </cell>
          <cell r="F151" t="str">
            <v>Personal Contratado Para Apoyar Las Actividades Propias De Los Proyectos De Inversión De La Entidad 03-04-0001</v>
          </cell>
          <cell r="G151" t="str">
            <v>MODERNIZACIÓN DE LA SECRETARIA DE EDUCACIÓN - A.1.4.1</v>
          </cell>
          <cell r="H151" t="str">
            <v>Interventorías</v>
          </cell>
          <cell r="I151">
            <v>2</v>
          </cell>
          <cell r="J151" t="str">
            <v>105202003</v>
          </cell>
          <cell r="K151">
            <v>7254000000</v>
          </cell>
        </row>
        <row r="152">
          <cell r="A152">
            <v>1052</v>
          </cell>
          <cell r="B152" t="str">
            <v>1052 Bienestar estudiantil para todos</v>
          </cell>
          <cell r="C152" t="str">
            <v>02 MOVILIDAD ESCOLAR</v>
          </cell>
          <cell r="D152">
            <v>4</v>
          </cell>
          <cell r="E152" t="str">
            <v>02004 Proveer, suministrar y entregar los beneficios a estudiantes que cumplan con las condiciones establecidas por la Dirección de Bienestar Estudiantil</v>
          </cell>
          <cell r="F152" t="str">
            <v>Transporte Escolar Para Las Actividades Pedagógicas 02-01-0492</v>
          </cell>
          <cell r="G152" t="str">
            <v>TRANSPORTE ESCOLAR - A.1.2.7</v>
          </cell>
          <cell r="H152" t="str">
            <v>Estudiantes</v>
          </cell>
          <cell r="I152">
            <v>36650</v>
          </cell>
          <cell r="J152" t="str">
            <v>105202004</v>
          </cell>
          <cell r="K152">
            <v>39068099000</v>
          </cell>
        </row>
        <row r="153">
          <cell r="A153">
            <v>1052</v>
          </cell>
          <cell r="B153" t="str">
            <v>1052 Bienestar estudiantil para todos</v>
          </cell>
          <cell r="C153" t="str">
            <v>02 MOVILIDAD ESCOLAR</v>
          </cell>
          <cell r="D153">
            <v>5</v>
          </cell>
          <cell r="E153" t="str">
            <v>02005 Fomentar el uso de medios alternativos de transporte escolar, a través de estrategias administrativas, pedagógicas, promoción y suscripción de convenios, promoviendo una cultura de uso de la bicicleta como medio de transporte. </v>
          </cell>
          <cell r="F153" t="str">
            <v>Transporte Escolar Para Las Actividades Pedagógicas 02-01-0492</v>
          </cell>
          <cell r="G153" t="str">
            <v>TRANSPORTE ESCOLAR - A.1.2.7</v>
          </cell>
          <cell r="H153" t="str">
            <v>Persona Jurídica</v>
          </cell>
          <cell r="I153">
            <v>5998</v>
          </cell>
          <cell r="J153" t="str">
            <v>105202005</v>
          </cell>
          <cell r="K153">
            <v>5073251000</v>
          </cell>
        </row>
        <row r="154">
          <cell r="A154">
            <v>1052</v>
          </cell>
          <cell r="B154" t="str">
            <v>1052 Bienestar estudiantil para todos</v>
          </cell>
          <cell r="C154" t="str">
            <v>02 MOVILIDAD ESCOLAR</v>
          </cell>
          <cell r="D154">
            <v>6</v>
          </cell>
          <cell r="E154" t="str">
            <v>02006 Cumplimiento a pagos de sentencias y fallos judiciales que afecten la SED y se relacionen con el componente de movilidad escolar.</v>
          </cell>
          <cell r="F154" t="str">
            <v>Pago de sentencias judiciales asociadas al proyecto de inversión 05-02-0169</v>
          </cell>
          <cell r="G154" t="str">
            <v>PAGO DE DÉFICIT DE INVERSIÓN EN EDUCACIÓN - (DE CARÁCTER EXCEPCIONAL)</v>
          </cell>
          <cell r="H154" t="str">
            <v>Adultos</v>
          </cell>
          <cell r="I154">
            <v>3</v>
          </cell>
          <cell r="J154" t="str">
            <v>105202006</v>
          </cell>
          <cell r="K154">
            <v>5000000</v>
          </cell>
        </row>
        <row r="155">
          <cell r="A155">
            <v>1052</v>
          </cell>
          <cell r="B155" t="str">
            <v>1052 Bienestar estudiantil para todos</v>
          </cell>
          <cell r="C155" t="str">
            <v>02 MOVILIDAD ESCOLAR</v>
          </cell>
          <cell r="D155">
            <v>7</v>
          </cell>
          <cell r="E155" t="str">
            <v>02007 Llevar a cabo el seguimiento y la evaluación al programa de movilidad escolar.</v>
          </cell>
          <cell r="F155" t="str">
            <v>Personal Contratado Para Apoyar Las Actividades Propias De Los Proyectos De Inversión De La Entidad 03-04-0001</v>
          </cell>
          <cell r="G155" t="str">
            <v>MODERNIZACIÓN DE LA SECRETARIA DE EDUCACIÓN - A.1.4.1</v>
          </cell>
          <cell r="H155" t="str">
            <v>Persona Jurídica</v>
          </cell>
          <cell r="I155">
            <v>2</v>
          </cell>
          <cell r="J155" t="str">
            <v>105202007</v>
          </cell>
          <cell r="K155">
            <v>810000000</v>
          </cell>
        </row>
        <row r="156">
          <cell r="A156">
            <v>1052</v>
          </cell>
          <cell r="B156" t="str">
            <v>1052 Bienestar estudiantil para todos</v>
          </cell>
          <cell r="C156" t="str">
            <v>03 PROMOCIÓN DEL BIENESTAR</v>
          </cell>
          <cell r="D156">
            <v>3</v>
          </cell>
          <cell r="E156" t="str">
            <v xml:space="preserve">03003 Realizar los pagos de sentencias, fallos judiciales y de los deducibles que surjan de la afectación a la póliza civil extracontractual, como consecuencia de acciones adelantadas por terceros contra la entidad asociados a los accidentes escolares.
</v>
          </cell>
          <cell r="F156" t="str">
            <v>Pago de sentencias judiciales asociadas al proyecto de inversión 05-02-0170</v>
          </cell>
          <cell r="G156" t="str">
            <v>PAGO DE DÉFICIT DE INVERSIÓN EN EDUCACIÓN - (DE CARÁCTER EXCEPCIONAL)</v>
          </cell>
          <cell r="H156" t="str">
            <v>Porcentaje</v>
          </cell>
          <cell r="I156">
            <v>100</v>
          </cell>
          <cell r="J156" t="str">
            <v>105203003</v>
          </cell>
          <cell r="K156">
            <v>726189000</v>
          </cell>
        </row>
        <row r="157">
          <cell r="A157">
            <v>1052</v>
          </cell>
          <cell r="B157" t="str">
            <v>1052 Bienestar estudiantil para todos</v>
          </cell>
          <cell r="C157" t="str">
            <v>03 PROMOCIÓN DEL BIENESTAR</v>
          </cell>
          <cell r="D157">
            <v>4</v>
          </cell>
          <cell r="E157" t="str">
            <v>03004 Prestar servicios en la Dirección de Bienestar  Estudiantil para el apoyo en los temas relacionados con el componente de Promoción del Bienestar</v>
          </cell>
          <cell r="F157" t="str">
            <v>Personal Contratado Para Apoyar Las Actividades Propias De Los Proyectos De Inversión De La Entidad 03-04-0001</v>
          </cell>
          <cell r="G157" t="str">
            <v>MODERNIZACIÓN DE LA SECRETARIA DE EDUCACIÓN - A.1.4.1</v>
          </cell>
          <cell r="H157" t="str">
            <v>Personas</v>
          </cell>
          <cell r="I157">
            <v>61</v>
          </cell>
          <cell r="J157" t="str">
            <v>105203004</v>
          </cell>
          <cell r="K157">
            <v>3887629000</v>
          </cell>
        </row>
        <row r="158">
          <cell r="A158">
            <v>1052</v>
          </cell>
          <cell r="B158" t="str">
            <v>1052 Bienestar estudiantil para todos</v>
          </cell>
          <cell r="C158" t="str">
            <v>03 PROMOCIÓN DEL BIENESTAR</v>
          </cell>
          <cell r="D158">
            <v>5</v>
          </cell>
          <cell r="E158" t="str">
            <v>03005 Amparar con cobertura de ARL, a los estudiantes de la matrícula Oficial del Distrito que realizan práctica laboral como parte de su proceso educativo en el nivel de secundaria y media,en cumplimiento del decreto 055/2015.</v>
          </cell>
          <cell r="F158" t="str">
            <v>Promoción, Prevención Y Protección En Salud Escolar 03-02-0019</v>
          </cell>
          <cell r="G158" t="str">
            <v>APLICACIÓN DE PROYECTOS EDUCATIVOS TRANSVERSALES - A.1.7.2</v>
          </cell>
          <cell r="H158" t="str">
            <v>Porcentaje</v>
          </cell>
          <cell r="I158">
            <v>100</v>
          </cell>
          <cell r="J158" t="str">
            <v>105203005</v>
          </cell>
          <cell r="K158">
            <v>3898519000</v>
          </cell>
        </row>
        <row r="159">
          <cell r="A159">
            <v>1052</v>
          </cell>
          <cell r="B159" t="str">
            <v>1052 Bienestar estudiantil para todos</v>
          </cell>
          <cell r="C159" t="str">
            <v>03 PROMOCIÓN DEL BIENESTAR</v>
          </cell>
          <cell r="D159">
            <v>7</v>
          </cell>
          <cell r="E159" t="str">
            <v>03007 Llevar a cabo el seguimiento y la evaluación a la estrategia de Promoción del Bienestar</v>
          </cell>
          <cell r="F159" t="str">
            <v>Personal Contratado Para Apoyar Las Actividades Propias De Los Proyectos De Inversión De La Entidad 03-04-0001</v>
          </cell>
          <cell r="G159" t="str">
            <v>MODERNIZACIÓN DE LA SECRETARIA DE EDUCACIÓN - A.1.4.1</v>
          </cell>
          <cell r="H159" t="str">
            <v>Persona Jurídica</v>
          </cell>
          <cell r="I159">
            <v>1</v>
          </cell>
          <cell r="J159" t="str">
            <v>105203007</v>
          </cell>
          <cell r="K159">
            <v>140000000</v>
          </cell>
        </row>
        <row r="160">
          <cell r="A160">
            <v>1046</v>
          </cell>
          <cell r="B160" t="str">
            <v>1046 Infraestructura y dotación al servicio de los ambientes de aprendizaje</v>
          </cell>
          <cell r="C160" t="str">
            <v>01 CONSTRUCCION, RESTITUCION, TERMINACION Y AMPLIACION</v>
          </cell>
          <cell r="D160">
            <v>1</v>
          </cell>
          <cell r="E160" t="str">
            <v>01001 Compra de lotes, diseño, construcción e interventoría de estudios y/o ejecución de obras de infraestructura, para la construcción de colegios nuevos y/o adicionales.</v>
          </cell>
          <cell r="F160" t="str">
            <v>Adecuación Y Ampliación De Colegios Y Universidad 01-01-0002</v>
          </cell>
          <cell r="G160" t="str">
            <v>CONSTRUCCIÓN AMPLIACIÓN Y ADECUACIÓN DE INFRAESTRUCTURA EDUCATIVA - A.1.2.2</v>
          </cell>
          <cell r="H160" t="str">
            <v>Colegios</v>
          </cell>
          <cell r="I160">
            <v>7</v>
          </cell>
          <cell r="J160" t="str">
            <v>104601001</v>
          </cell>
          <cell r="K160">
            <v>139644232000</v>
          </cell>
        </row>
        <row r="161">
          <cell r="A161">
            <v>1046</v>
          </cell>
          <cell r="B161" t="str">
            <v>1046 Infraestructura y dotación al servicio de los ambientes de aprendizaje</v>
          </cell>
          <cell r="C161" t="str">
            <v>01 CONSTRUCCION, RESTITUCION, TERMINACION Y AMPLIACION</v>
          </cell>
          <cell r="D161">
            <v>2</v>
          </cell>
          <cell r="E161" t="str">
            <v>01002 Diseño, construcción e interventoría de estudios y/o ejecución de obras de infraestructura,  para las obras  de restituciones, terminaciones y ampliaciones a la infraestructura de los colegios distritales y/o adicionales</v>
          </cell>
          <cell r="F161" t="str">
            <v>Adecuación Y Ampliación De Colegios Y Universidad 01-01-0002</v>
          </cell>
          <cell r="G161" t="str">
            <v>CONSTRUCCIÓN AMPLIACIÓN Y ADECUACIÓN DE INFRAESTRUCTURA EDUCATIVA - A.1.2.2</v>
          </cell>
          <cell r="H161" t="str">
            <v>Sedes Educativas</v>
          </cell>
          <cell r="I161">
            <v>5</v>
          </cell>
          <cell r="J161" t="str">
            <v>104601002</v>
          </cell>
          <cell r="K161">
            <v>61426213000</v>
          </cell>
        </row>
        <row r="162">
          <cell r="A162">
            <v>1046</v>
          </cell>
          <cell r="B162" t="str">
            <v>1046 Infraestructura y dotación al servicio de los ambientes de aprendizaje</v>
          </cell>
          <cell r="C162" t="str">
            <v>01 CONSTRUCCION, RESTITUCION, TERMINACION Y AMPLIACION</v>
          </cell>
          <cell r="D162">
            <v>4</v>
          </cell>
          <cell r="E162" t="str">
            <v>01004 Suministrar el personal de apoyo profesional y técnico para garantizar la adecuada ejecución del proyecto</v>
          </cell>
          <cell r="F162" t="str">
            <v>Personal Contratado Para Apoyar Las Actividades Propias De Los Proyectos De Inversión De La Entidad 03-04-0001</v>
          </cell>
          <cell r="G162" t="str">
            <v>MODERNIZACIÓN DE LA SECRETARIA DE EDUCACIÓN - A.1.4.1</v>
          </cell>
          <cell r="H162" t="str">
            <v>Personas</v>
          </cell>
          <cell r="I162">
            <v>95</v>
          </cell>
          <cell r="J162" t="str">
            <v>104601004</v>
          </cell>
          <cell r="K162">
            <v>7550000000</v>
          </cell>
        </row>
        <row r="163">
          <cell r="A163">
            <v>1046</v>
          </cell>
          <cell r="B163" t="str">
            <v>1046 Infraestructura y dotación al servicio de los ambientes de aprendizaje</v>
          </cell>
          <cell r="C163" t="str">
            <v>01 CONSTRUCCION, RESTITUCION, TERMINACION Y AMPLIACION</v>
          </cell>
          <cell r="D163">
            <v>5</v>
          </cell>
          <cell r="E163" t="str">
            <v>01005 Diseño, construcción e interventoría de estudios y/o ejecución de obras, para la construcción de infraestructura educativa nueva para la primera infancia y/o adicionales</v>
          </cell>
          <cell r="F163" t="str">
            <v>Construcción, Adecuación Y Ampliación Primera Infancia 01-01-0097</v>
          </cell>
          <cell r="G163" t="str">
            <v>MEJORAMIENTO Y MANTENIMIENTO DE DEPENDENCIAS DE LA ADMINISTRACIÓN - A.15.3</v>
          </cell>
          <cell r="H163" t="str">
            <v>Sedes Educativas</v>
          </cell>
          <cell r="I163">
            <v>7</v>
          </cell>
          <cell r="J163" t="str">
            <v>104601005</v>
          </cell>
          <cell r="K163">
            <v>37989732000</v>
          </cell>
        </row>
        <row r="164">
          <cell r="A164">
            <v>1046</v>
          </cell>
          <cell r="B164" t="str">
            <v>1046 Infraestructura y dotación al servicio de los ambientes de aprendizaje</v>
          </cell>
          <cell r="C164" t="str">
            <v>01 CONSTRUCCION, RESTITUCION, TERMINACION Y AMPLIACION</v>
          </cell>
          <cell r="D164">
            <v>6</v>
          </cell>
          <cell r="E164" t="str">
            <v>01006 Pagar impuestos, trámites, vallas, copias y permisos ante otras entidades del estado, peritos en los procesos de expropiación y/o compra y cargo fijo y/o variable correspondiente a las licencias obtenidas  para cada uno de los predios</v>
          </cell>
          <cell r="F164" t="str">
            <v>Adecuación Y Ampliación De Colegios Y Universidad 01-01-0002</v>
          </cell>
          <cell r="G164" t="str">
            <v>CONSTRUCCIÓN AMPLIACIÓN Y ADECUACIÓN DE INFRAESTRUCTURA EDUCATIVA - A.1.2.2</v>
          </cell>
          <cell r="H164" t="str">
            <v>Porcentaje</v>
          </cell>
          <cell r="I164">
            <v>100</v>
          </cell>
          <cell r="J164" t="str">
            <v>104601006</v>
          </cell>
          <cell r="K164">
            <v>600000000</v>
          </cell>
        </row>
        <row r="165">
          <cell r="A165">
            <v>1046</v>
          </cell>
          <cell r="B165" t="str">
            <v>1046 Infraestructura y dotación al servicio de los ambientes de aprendizaje</v>
          </cell>
          <cell r="C165" t="str">
            <v>01 CONSTRUCCION, RESTITUCION, TERMINACION Y AMPLIACION</v>
          </cell>
          <cell r="D165">
            <v>7</v>
          </cell>
          <cell r="E165" t="str">
            <v>01007 Pago de pasivos exigibles 1</v>
          </cell>
          <cell r="F165" t="str">
            <v>Adecuación Y Ampliación De Colegios Y Universidad 01-01-0002</v>
          </cell>
          <cell r="G165" t="str">
            <v>CONSTRUCCIÓN AMPLIACIÓN Y ADECUACIÓN DE INFRAESTRUCTURA EDUCATIVA - A.1.2.2</v>
          </cell>
          <cell r="H165" t="str">
            <v>Porcentaje</v>
          </cell>
          <cell r="I165">
            <v>100</v>
          </cell>
          <cell r="J165" t="str">
            <v>104601007</v>
          </cell>
          <cell r="K165">
            <v>43303000000</v>
          </cell>
        </row>
        <row r="166">
          <cell r="A166">
            <v>1046</v>
          </cell>
          <cell r="B166" t="str">
            <v>1046 Infraestructura y dotación al servicio de los ambientes de aprendizaje</v>
          </cell>
          <cell r="C166" t="str">
            <v>01 CONSTRUCCION, RESTITUCION, TERMINACION Y AMPLIACION</v>
          </cell>
          <cell r="D166">
            <v>8</v>
          </cell>
          <cell r="E166" t="str">
            <v>01008 Contar con el acompañamiento especializado en materia técnica, jurídica, contractual, financiera, tributaria y ambiental, además de actividades de gestión social e interventoría, que soporten el diseño y la construcción de colegios nuevos, restituciones, terminaciones y ampliaciones en sus fases pre y post-contractuales.</v>
          </cell>
          <cell r="F166" t="str">
            <v>Adecuación Y Ampliación De Colegios Y Universidad 01-01-0002</v>
          </cell>
          <cell r="G166" t="str">
            <v>CONSTRUCCIÓN AMPLIACIÓN Y ADECUACIÓN DE INFRAESTRUCTURA EDUCATIVA - A.1.2.2</v>
          </cell>
          <cell r="H166" t="str">
            <v>Consultoría</v>
          </cell>
          <cell r="J166" t="str">
            <v>104601008</v>
          </cell>
          <cell r="K166">
            <v>0</v>
          </cell>
        </row>
        <row r="167">
          <cell r="A167">
            <v>1046</v>
          </cell>
          <cell r="B167" t="str">
            <v>1046 Infraestructura y dotación al servicio de los ambientes de aprendizaje</v>
          </cell>
          <cell r="C167" t="str">
            <v>01 CONSTRUCCION, RESTITUCION, TERMINACION Y AMPLIACION</v>
          </cell>
          <cell r="D167">
            <v>9</v>
          </cell>
          <cell r="E167" t="str">
            <v>01009 Pago de pasivos exigibles 2</v>
          </cell>
          <cell r="F167" t="str">
            <v>Construcción, Adecuación Y Ampliación Primera Infancia 01-01-0097</v>
          </cell>
          <cell r="G167" t="str">
            <v/>
          </cell>
          <cell r="H167" t="str">
            <v>Porcentaje</v>
          </cell>
          <cell r="I167">
            <v>100</v>
          </cell>
          <cell r="J167" t="str">
            <v>104601009</v>
          </cell>
          <cell r="K167">
            <v>251000000</v>
          </cell>
        </row>
        <row r="168">
          <cell r="A168">
            <v>1046</v>
          </cell>
          <cell r="B168" t="str">
            <v>1046 Infraestructura y dotación al servicio de los ambientes de aprendizaje</v>
          </cell>
          <cell r="C168" t="str">
            <v>01 CONSTRUCCION, RESTITUCION, TERMINACION Y AMPLIACION</v>
          </cell>
          <cell r="D168">
            <v>10</v>
          </cell>
          <cell r="E168" t="str">
            <v>01010 Pago de pasivos exigibles 3</v>
          </cell>
          <cell r="F168" t="str">
            <v>01-01-0536-Acuerdo 527-2013-Obras construcción infraestructura</v>
          </cell>
          <cell r="G168" t="str">
            <v/>
          </cell>
          <cell r="H168" t="str">
            <v>Porcentaje</v>
          </cell>
          <cell r="I168">
            <v>100</v>
          </cell>
          <cell r="J168" t="str">
            <v>104601010</v>
          </cell>
          <cell r="K168">
            <v>17618000000</v>
          </cell>
        </row>
        <row r="169">
          <cell r="A169">
            <v>1046</v>
          </cell>
          <cell r="B169" t="str">
            <v>1046 Infraestructura y dotación al servicio de los ambientes de aprendizaje</v>
          </cell>
          <cell r="C169" t="str">
            <v>01 CONSTRUCCION, RESTITUCION, TERMINACION Y AMPLIACION</v>
          </cell>
          <cell r="D169">
            <v>11</v>
          </cell>
          <cell r="E169" t="str">
            <v>01011 Pago de pasivos exigibles 4</v>
          </cell>
          <cell r="F169" t="str">
            <v>01-01-0537-Acuerdo 527-2013-Interventoría construcción e infraestructura</v>
          </cell>
          <cell r="G169" t="str">
            <v/>
          </cell>
          <cell r="H169" t="str">
            <v>Porcentaje</v>
          </cell>
          <cell r="I169">
            <v>100</v>
          </cell>
          <cell r="J169" t="str">
            <v>104601011</v>
          </cell>
          <cell r="K169">
            <v>2023000000</v>
          </cell>
        </row>
        <row r="170">
          <cell r="A170">
            <v>1046</v>
          </cell>
          <cell r="B170" t="str">
            <v>1046 Infraestructura y dotación al servicio de los ambientes de aprendizaje</v>
          </cell>
          <cell r="C170" t="str">
            <v>01 CONSTRUCCION, RESTITUCION, TERMINACION Y AMPLIACION</v>
          </cell>
          <cell r="D170">
            <v>12</v>
          </cell>
          <cell r="E170" t="str">
            <v>01012 Pago de pasivos exigibles 5</v>
          </cell>
          <cell r="F170" t="str">
            <v>01-02-0005 Legalización de Plantas Físicas Educativas</v>
          </cell>
          <cell r="G170" t="str">
            <v/>
          </cell>
          <cell r="H170" t="str">
            <v>Porcentaje</v>
          </cell>
          <cell r="I170">
            <v>100</v>
          </cell>
          <cell r="J170" t="str">
            <v>104601012</v>
          </cell>
          <cell r="K170">
            <v>307000000</v>
          </cell>
        </row>
        <row r="171">
          <cell r="A171">
            <v>1046</v>
          </cell>
          <cell r="B171" t="str">
            <v>1046 Infraestructura y dotación al servicio de los ambientes de aprendizaje</v>
          </cell>
          <cell r="C171" t="str">
            <v>01 CONSTRUCCION, RESTITUCION, TERMINACION Y AMPLIACION</v>
          </cell>
          <cell r="D171">
            <v>13</v>
          </cell>
          <cell r="E171" t="str">
            <v>01013 Pago de pasivos exigibles 6</v>
          </cell>
          <cell r="F171" t="str">
            <v>04-02-0025-Acuerdo 527-2013- Estudios y diseños para construcción infraestructura</v>
          </cell>
          <cell r="G171" t="str">
            <v/>
          </cell>
          <cell r="H171" t="str">
            <v>Porcentaje</v>
          </cell>
          <cell r="I171">
            <v>100</v>
          </cell>
          <cell r="J171" t="str">
            <v>104601013</v>
          </cell>
          <cell r="K171">
            <v>573000000</v>
          </cell>
        </row>
        <row r="172">
          <cell r="A172">
            <v>1046</v>
          </cell>
          <cell r="B172" t="str">
            <v>1046 Infraestructura y dotación al servicio de los ambientes de aprendizaje</v>
          </cell>
          <cell r="C172" t="str">
            <v>02 OBRAS MENORES Y ADECUACIONES</v>
          </cell>
          <cell r="D172">
            <v>1</v>
          </cell>
          <cell r="E172" t="str">
            <v>02001 Diseño, construcción e interventoría de estudios y/o ejecución de obras de infraestructura,  para las obras de mejoramiento menor complementarias a la infraestructura de los colegios distritales y/o adicionales</v>
          </cell>
          <cell r="F172" t="str">
            <v>Adecuación Y Ampliación De Colegios Y Universidad 01-01-0002</v>
          </cell>
          <cell r="G172" t="str">
            <v>CONSTRUCCIÓN AMPLIACIÓN Y ADECUACIÓN DE INFRAESTRUCTURA EDUCATIVA - A.1.2.2</v>
          </cell>
          <cell r="H172" t="str">
            <v>Sedes Educativas</v>
          </cell>
          <cell r="I172">
            <v>80</v>
          </cell>
          <cell r="J172" t="str">
            <v>104602001</v>
          </cell>
          <cell r="K172">
            <v>12000000000</v>
          </cell>
        </row>
        <row r="173">
          <cell r="A173">
            <v>1046</v>
          </cell>
          <cell r="B173" t="str">
            <v>1046 Infraestructura y dotación al servicio de los ambientes de aprendizaje</v>
          </cell>
          <cell r="C173" t="str">
            <v>02 OBRAS MENORES Y ADECUACIONES</v>
          </cell>
          <cell r="D173">
            <v>2</v>
          </cell>
          <cell r="E173" t="str">
            <v>02002 Realizar los estudios topográficos, de vulnerabilidad sísmica, cálculos estructurales y de revisión arquitectónica  necesarios para los proyectos, así como la interventoría de los mismos</v>
          </cell>
          <cell r="F173" t="str">
            <v>Adecuación Y Ampliación De Colegios Y Universidad 01-01-0002</v>
          </cell>
          <cell r="G173" t="str">
            <v>CONSTRUCCIÓN AMPLIACIÓN Y ADECUACIÓN DE INFRAESTRUCTURA EDUCATIVA - A.1.2.2</v>
          </cell>
          <cell r="H173" t="str">
            <v>Porcentaje</v>
          </cell>
          <cell r="I173">
            <v>100</v>
          </cell>
          <cell r="J173" t="str">
            <v>104602002</v>
          </cell>
          <cell r="K173">
            <v>400000000</v>
          </cell>
        </row>
        <row r="174">
          <cell r="A174">
            <v>1046</v>
          </cell>
          <cell r="B174" t="str">
            <v>1046 Infraestructura y dotación al servicio de los ambientes de aprendizaje</v>
          </cell>
          <cell r="C174" t="str">
            <v>02 OBRAS MENORES Y ADECUACIONES</v>
          </cell>
          <cell r="D174">
            <v>3</v>
          </cell>
          <cell r="E174" t="str">
            <v>02003 Pagar impuestos, trámites, gestiones ambientales, vallas y permisos ante otras entidades del estado, peritos en los procesos de expropiación y/o compra y cargo fijo y/o variable correspondiente a las licencias obtenidas para cada uno de los predios.</v>
          </cell>
          <cell r="F174" t="str">
            <v>Adecuación Y Ampliación De Colegios Y Universidad 01-01-0002</v>
          </cell>
          <cell r="G174" t="str">
            <v>CONSTRUCCIÓN AMPLIACIÓN Y ADECUACIÓN DE INFRAESTRUCTURA EDUCATIVA - A.1.2.2</v>
          </cell>
          <cell r="H174" t="str">
            <v>Porcentaje</v>
          </cell>
          <cell r="I174">
            <v>100</v>
          </cell>
          <cell r="J174" t="str">
            <v>104602003</v>
          </cell>
          <cell r="K174">
            <v>465000000</v>
          </cell>
        </row>
        <row r="175">
          <cell r="A175">
            <v>1046</v>
          </cell>
          <cell r="B175" t="str">
            <v>1046 Infraestructura y dotación al servicio de los ambientes de aprendizaje</v>
          </cell>
          <cell r="C175" t="str">
            <v>02 OBRAS MENORES Y ADECUACIONES</v>
          </cell>
          <cell r="D175">
            <v>4</v>
          </cell>
          <cell r="E175" t="str">
            <v>02004  Alquiler (incluye mantenimiento) de baños portátiles móviles para atender los requerimientos de las diferentes Instituciones Educativas</v>
          </cell>
          <cell r="F175" t="str">
            <v>Adecuación Y Ampliación De Colegios Y Universidad 01-01-0002</v>
          </cell>
          <cell r="G175" t="str">
            <v>CONSTRUCCIÓN AMPLIACIÓN Y ADECUACIÓN DE INFRAESTRUCTURA EDUCATIVA - A.1.2.2</v>
          </cell>
          <cell r="H175" t="str">
            <v>Porcentaje</v>
          </cell>
          <cell r="J175" t="str">
            <v>104602004</v>
          </cell>
          <cell r="K175">
            <v>0</v>
          </cell>
        </row>
        <row r="176">
          <cell r="A176">
            <v>1046</v>
          </cell>
          <cell r="B176" t="str">
            <v>1046 Infraestructura y dotación al servicio de los ambientes de aprendizaje</v>
          </cell>
          <cell r="C176" t="str">
            <v>02 OBRAS MENORES Y ADECUACIONES</v>
          </cell>
          <cell r="D176">
            <v>5</v>
          </cell>
          <cell r="E176" t="str">
            <v>02005 Realizar las obras y/o adecuaciones para la legalización y normalización de servicios públicos domiciliarios de la infraestructura educativa oficial</v>
          </cell>
          <cell r="F176" t="str">
            <v>Obras Y/O Adecuaciones Para La Legalización Y Normalización De Servicios Públicos Domiciliarios De Los Colegios. 02-06-0218</v>
          </cell>
          <cell r="G176" t="str">
            <v>CONSTRUCCIÓN AMPLIACIÓN Y ADECUACIÓN DE INFRAESTRUCTURA EDUCATIVA - A.1.2.2</v>
          </cell>
          <cell r="H176" t="str">
            <v>Porcentaje</v>
          </cell>
          <cell r="I176">
            <v>100</v>
          </cell>
          <cell r="J176" t="str">
            <v>104602005</v>
          </cell>
          <cell r="K176">
            <v>1000000000</v>
          </cell>
        </row>
        <row r="177">
          <cell r="A177">
            <v>1046</v>
          </cell>
          <cell r="B177" t="str">
            <v>1046 Infraestructura y dotación al servicio de los ambientes de aprendizaje</v>
          </cell>
          <cell r="C177" t="str">
            <v>02 OBRAS MENORES Y ADECUACIONES</v>
          </cell>
          <cell r="D177">
            <v>6</v>
          </cell>
          <cell r="E177" t="str">
            <v>02006 Pagar los fallos de sentencias, reclamaciones u otras que se generen producto de los contratos relacionados con el proyecto o derivados de sanciones impuestas a la entidad.</v>
          </cell>
          <cell r="F177" t="str">
            <v>Adecuación Y Ampliación De Colegios Y Universidad 01-01-0002</v>
          </cell>
          <cell r="G177" t="str">
            <v>CONSTRUCCIÓN AMPLIACIÓN Y ADECUACIÓN DE INFRAESTRUCTURA EDUCATIVA - A.1.2.2</v>
          </cell>
          <cell r="H177" t="str">
            <v>Porcentaje</v>
          </cell>
          <cell r="I177">
            <v>100</v>
          </cell>
          <cell r="J177" t="str">
            <v>104602006</v>
          </cell>
          <cell r="K177">
            <v>1000000000</v>
          </cell>
        </row>
        <row r="178">
          <cell r="A178">
            <v>1046</v>
          </cell>
          <cell r="B178" t="str">
            <v>1046 Infraestructura y dotación al servicio de los ambientes de aprendizaje</v>
          </cell>
          <cell r="C178" t="str">
            <v>02 OBRAS MENORES Y ADECUACIONES</v>
          </cell>
          <cell r="D178">
            <v>7</v>
          </cell>
          <cell r="E178" t="str">
            <v>02007 Realizar las intervenciones de obras e interventorías para el mantenimiento preventivo y/o correctivo, atención de emergencias de la infraestructura educativa oficial (incluye adicionales).</v>
          </cell>
          <cell r="F178" t="str">
            <v>Adecuación Y Ampliación De Colegios Y Universidad 01-01-0002</v>
          </cell>
          <cell r="G178" t="str">
            <v>CONSTRUCCIÓN AMPLIACIÓN Y ADECUACIÓN DE INFRAESTRUCTURA EDUCATIVA - A.1.2.2</v>
          </cell>
          <cell r="H178" t="str">
            <v>Porcentaje</v>
          </cell>
          <cell r="I178">
            <v>100</v>
          </cell>
          <cell r="J178" t="str">
            <v>104602007</v>
          </cell>
          <cell r="K178">
            <v>3000000000</v>
          </cell>
        </row>
        <row r="179">
          <cell r="A179">
            <v>1046</v>
          </cell>
          <cell r="B179" t="str">
            <v>1046 Infraestructura y dotación al servicio de los ambientes de aprendizaje</v>
          </cell>
          <cell r="C179" t="str">
            <v>02 OBRAS MENORES Y ADECUACIONES</v>
          </cell>
          <cell r="D179">
            <v>9</v>
          </cell>
          <cell r="E179" t="str">
            <v xml:space="preserve">02009 Construir, adecuar y/o mejorar comedores escolares de los colegios distritales (incluye interventoría y adicionales) </v>
          </cell>
          <cell r="F179" t="str">
            <v>Adecuación Y Ampliación De Colegios Y Universidad 01-01-0002</v>
          </cell>
          <cell r="G179" t="str">
            <v>CONSTRUCCIÓN AMPLIACIÓN Y ADECUACIÓN DE INFRAESTRUCTURA EDUCATIVA - A.1.2.2</v>
          </cell>
          <cell r="H179" t="str">
            <v>Intervenciones</v>
          </cell>
          <cell r="J179" t="str">
            <v>104602009</v>
          </cell>
          <cell r="K179">
            <v>0</v>
          </cell>
        </row>
        <row r="180">
          <cell r="A180">
            <v>1046</v>
          </cell>
          <cell r="B180" t="str">
            <v>1046 Infraestructura y dotación al servicio de los ambientes de aprendizaje</v>
          </cell>
          <cell r="C180" t="str">
            <v>02 OBRAS MENORES Y ADECUACIONES</v>
          </cell>
          <cell r="D180">
            <v>11</v>
          </cell>
          <cell r="E180" t="str">
            <v>02011 Construcción e interventoría a las adecuaciones locativas a ejecutarse en sedes administrativas (SED + DILES)</v>
          </cell>
          <cell r="F180" t="str">
            <v>Obras De Adecuación Y Ampliación De Las Sedes Administrativas Del Sector Educativo 01-04-0001</v>
          </cell>
          <cell r="G180" t="str">
            <v>CONSTRUCCIÓN AMPLIACIÓN Y ADECUACIÓN DE INFRAESTRUCTURA EDUCATIVA - A.1.2.2</v>
          </cell>
          <cell r="H180" t="str">
            <v>Intervenciones</v>
          </cell>
          <cell r="I180">
            <v>2</v>
          </cell>
          <cell r="J180" t="str">
            <v>104602011</v>
          </cell>
          <cell r="K180">
            <v>850000000</v>
          </cell>
        </row>
        <row r="181">
          <cell r="A181">
            <v>1046</v>
          </cell>
          <cell r="B181" t="str">
            <v>1046 Infraestructura y dotación al servicio de los ambientes de aprendizaje</v>
          </cell>
          <cell r="C181" t="str">
            <v>02 OBRAS MENORES Y ADECUACIONES</v>
          </cell>
          <cell r="D181">
            <v>12</v>
          </cell>
          <cell r="E181" t="str">
            <v>02012 Pago pasivos 7</v>
          </cell>
          <cell r="F181" t="str">
            <v>Adecuación Y Ampliación De Colegios Y Universidad 01-01-0002</v>
          </cell>
          <cell r="G181" t="str">
            <v/>
          </cell>
          <cell r="H181" t="str">
            <v>Porcentaje</v>
          </cell>
          <cell r="I181">
            <v>100</v>
          </cell>
          <cell r="J181" t="str">
            <v>104602012</v>
          </cell>
          <cell r="K181">
            <v>250000000</v>
          </cell>
        </row>
        <row r="182">
          <cell r="A182">
            <v>1046</v>
          </cell>
          <cell r="B182" t="str">
            <v>1046 Infraestructura y dotación al servicio de los ambientes de aprendizaje</v>
          </cell>
          <cell r="C182" t="str">
            <v>02 OBRAS MENORES Y ADECUACIONES</v>
          </cell>
          <cell r="D182">
            <v>13</v>
          </cell>
          <cell r="E182" t="str">
            <v>02013 Pago pasivos 8</v>
          </cell>
          <cell r="F182" t="str">
            <v>01-01-0536-Acuerdo 527-2013-Obras construcción infraestructura</v>
          </cell>
          <cell r="G182" t="str">
            <v/>
          </cell>
          <cell r="H182" t="str">
            <v>Porcentaje</v>
          </cell>
          <cell r="I182">
            <v>100</v>
          </cell>
          <cell r="J182" t="str">
            <v>104602013</v>
          </cell>
          <cell r="K182">
            <v>870000000</v>
          </cell>
        </row>
        <row r="183">
          <cell r="A183">
            <v>1046</v>
          </cell>
          <cell r="B183" t="str">
            <v>1046 Infraestructura y dotación al servicio de los ambientes de aprendizaje</v>
          </cell>
          <cell r="C183" t="str">
            <v>02 OBRAS MENORES Y ADECUACIONES</v>
          </cell>
          <cell r="D183">
            <v>14</v>
          </cell>
          <cell r="E183" t="str">
            <v>02014 Pago pasivos 9</v>
          </cell>
          <cell r="F183" t="str">
            <v>01-01-0537-Acuerdo 527-2013-Interventoría construcción e infraestructura</v>
          </cell>
          <cell r="G183" t="str">
            <v/>
          </cell>
          <cell r="H183" t="str">
            <v>Porcentaje</v>
          </cell>
          <cell r="I183">
            <v>100</v>
          </cell>
          <cell r="J183" t="str">
            <v>104602014</v>
          </cell>
          <cell r="K183">
            <v>66000000</v>
          </cell>
        </row>
        <row r="184">
          <cell r="A184">
            <v>1046</v>
          </cell>
          <cell r="B184" t="str">
            <v>1046 Infraestructura y dotación al servicio de los ambientes de aprendizaje</v>
          </cell>
          <cell r="C184" t="str">
            <v>04 DOTACIONES</v>
          </cell>
          <cell r="D184">
            <v>1</v>
          </cell>
          <cell r="E184" t="str">
            <v xml:space="preserve">04001 Dotar mobiliario, equipos, maquinaria, herramientas, instrumentos, implementos y materiales de:  cómputo, tecnología, electrónica, electricidad, comunicaciones, audiovisuales, música, laboratorio, recreación, deporte, cocina y comedor, recursos de bibliotecas, arte y cultura, y demás que requieran los ambientes pedagógicos y administrativos; así como realizar el mantenimiento de algunos bienes especializados, para garantizar ambientes de aprendizaje adecuados y seguros en el nivel, institucional,central y local. </v>
          </cell>
          <cell r="F184" t="str">
            <v>Dotación De Instalaciones 02-01-0509</v>
          </cell>
          <cell r="G184" t="str">
            <v>DOTACIÓN INSTITUCIONAL DE INFRAESTRUCTURA EDUCATIVA - A.1.2.4</v>
          </cell>
          <cell r="H184" t="str">
            <v>Sedes Educativas</v>
          </cell>
          <cell r="I184">
            <v>166</v>
          </cell>
          <cell r="J184" t="str">
            <v>104604001</v>
          </cell>
          <cell r="K184">
            <v>32816233000</v>
          </cell>
        </row>
        <row r="185">
          <cell r="A185">
            <v>1046</v>
          </cell>
          <cell r="B185" t="str">
            <v>1046 Infraestructura y dotación al servicio de los ambientes de aprendizaje</v>
          </cell>
          <cell r="C185" t="str">
            <v>04 DOTACIONES</v>
          </cell>
          <cell r="D185">
            <v>5</v>
          </cell>
          <cell r="E185" t="str">
            <v>04005 Garantizar el personal de apoyo profesional y técnico en la contratación, supervisión, administración, aseguramiento y control de los bienes a dotar y dotados; así como el seguimiento y reporte de información inherente a la ejecución del componente.</v>
          </cell>
          <cell r="F185" t="str">
            <v>Personal Contratado Para Apoyar Las Actividades Propias De Los Proyectos De Inversión De La Entidad 03-04-0001</v>
          </cell>
          <cell r="G185" t="str">
            <v>MODERNIZACIÓN DE LA SECRETARIA DE EDUCACIÓN - A.1.4.1</v>
          </cell>
          <cell r="H185" t="str">
            <v>Personas</v>
          </cell>
          <cell r="I185">
            <v>45</v>
          </cell>
          <cell r="J185" t="str">
            <v>104604005</v>
          </cell>
          <cell r="K185">
            <v>2183767000</v>
          </cell>
        </row>
        <row r="186">
          <cell r="A186">
            <v>1072</v>
          </cell>
          <cell r="B186" t="str">
            <v>1072 Evaluar para transformar y mejorar</v>
          </cell>
          <cell r="C186" t="str">
            <v>01 Gestión del Conocimiento sobre evaluación para la Calidad de la Educación</v>
          </cell>
          <cell r="D186">
            <v>1</v>
          </cell>
          <cell r="E186" t="str">
            <v>01001 Producción de información relevante para caracterizar las Instituciones Educativas Distritales - IED</v>
          </cell>
          <cell r="F186" t="str">
            <v>Evaluación Educativa 03-01-0009</v>
          </cell>
          <cell r="G186" t="str">
            <v>DISEÑO E IMPLEMENTACIÓN DE PLANES DE MEJORAMIENTO - A.1.2.11</v>
          </cell>
          <cell r="H186" t="str">
            <v>Colegios</v>
          </cell>
          <cell r="I186">
            <v>363</v>
          </cell>
          <cell r="J186" t="str">
            <v>107201001</v>
          </cell>
          <cell r="K186">
            <v>400376000</v>
          </cell>
        </row>
        <row r="187">
          <cell r="A187">
            <v>1072</v>
          </cell>
          <cell r="B187" t="str">
            <v>1072 Evaluar para transformar y mejorar</v>
          </cell>
          <cell r="C187" t="str">
            <v>01 Gestión del Conocimiento sobre evaluación para la Calidad de la Educación</v>
          </cell>
          <cell r="D187">
            <v>2</v>
          </cell>
          <cell r="E187" t="str">
            <v>01002 Personal técnico y profesional para la ejecución de las actividades propuestas en los diferentes componentes del proyecto.</v>
          </cell>
          <cell r="F187" t="str">
            <v>Personal Contratado Para Apoyar Las Actividades Propias De Los Proyectos De Inversión De La Entidad 03-04-0001</v>
          </cell>
          <cell r="G187" t="str">
            <v>MODERNIZACIÓN DE LA SECRETARIA DE EDUCACIÓN - A.1.4.1</v>
          </cell>
          <cell r="H187" t="str">
            <v>Personas</v>
          </cell>
          <cell r="I187">
            <v>10</v>
          </cell>
          <cell r="J187" t="str">
            <v>107201002</v>
          </cell>
          <cell r="K187">
            <v>599624000</v>
          </cell>
        </row>
        <row r="188">
          <cell r="A188">
            <v>1072</v>
          </cell>
          <cell r="B188" t="str">
            <v>1072 Evaluar para transformar y mejorar</v>
          </cell>
          <cell r="C188" t="str">
            <v xml:space="preserve">02 Mejores practicas evaluativas </v>
          </cell>
          <cell r="D188">
            <v>2</v>
          </cell>
          <cell r="E188" t="str">
            <v>02002 Repositorio de mejores prácticas evaluativas en la ciudad.</v>
          </cell>
          <cell r="F188" t="str">
            <v>Evaluación Educativa 03-01-0009</v>
          </cell>
          <cell r="G188" t="str">
            <v>DISEÑO E IMPLEMENTACIÓN DE PLANES DE MEJORAMIENTO - A.1.2.11</v>
          </cell>
          <cell r="H188" t="str">
            <v>Repositorio</v>
          </cell>
          <cell r="I188">
            <v>1</v>
          </cell>
          <cell r="J188" t="str">
            <v>107202002</v>
          </cell>
          <cell r="K188">
            <v>200000000</v>
          </cell>
        </row>
        <row r="189">
          <cell r="A189">
            <v>1072</v>
          </cell>
          <cell r="B189" t="str">
            <v>1072 Evaluar para transformar y mejorar</v>
          </cell>
          <cell r="C189" t="str">
            <v xml:space="preserve">03 Articulación e integración de información sobre evaluaciones de aprendizaje, enseñanza y gestión en las IE </v>
          </cell>
          <cell r="D189">
            <v>1</v>
          </cell>
          <cell r="E189" t="str">
            <v>03001 Desarrollar, revisar y ajustar  estrategias  de evaluación en los diferentes componentes del sistema.</v>
          </cell>
          <cell r="F189" t="str">
            <v>Evaluación Educativa 03-01-0009</v>
          </cell>
          <cell r="G189" t="str">
            <v>DISEÑO E IMPLEMENTACIÓN DE PLANES DE MEJORAMIENTO - A.1.2.11</v>
          </cell>
          <cell r="H189" t="str">
            <v>Sistema</v>
          </cell>
          <cell r="I189">
            <v>1</v>
          </cell>
          <cell r="J189" t="str">
            <v>107203001</v>
          </cell>
          <cell r="K189">
            <v>1100000000</v>
          </cell>
        </row>
        <row r="190">
          <cell r="A190">
            <v>1072</v>
          </cell>
          <cell r="B190" t="str">
            <v>1072 Evaluar para transformar y mejorar</v>
          </cell>
          <cell r="C190" t="str">
            <v xml:space="preserve">03 Articulación e integración de información sobre evaluaciones de aprendizaje, enseñanza y gestión en las IE </v>
          </cell>
          <cell r="D190">
            <v>2</v>
          </cell>
          <cell r="E190" t="str">
            <v>03002 Aplicar pruebas internacionales, desarrollar y aplicar pruebas nacionales y las encuestas requeridas para el sector.</v>
          </cell>
          <cell r="F190" t="str">
            <v>Evaluación Educativa 03-01-0009</v>
          </cell>
          <cell r="G190" t="str">
            <v>DISEÑO E IMPLEMENTACIÓN DE PLANES DE MEJORAMIENTO - A.1.2.11</v>
          </cell>
          <cell r="H190" t="str">
            <v>Aplicaciones y encuestas</v>
          </cell>
          <cell r="I190">
            <v>3</v>
          </cell>
          <cell r="J190" t="str">
            <v>107203002</v>
          </cell>
          <cell r="K190">
            <v>5636000000</v>
          </cell>
        </row>
        <row r="191">
          <cell r="A191">
            <v>1072</v>
          </cell>
          <cell r="B191" t="str">
            <v>1072 Evaluar para transformar y mejorar</v>
          </cell>
          <cell r="C191" t="str">
            <v xml:space="preserve">04 Estímulos y reconocimientos a la Calidad de la educación </v>
          </cell>
          <cell r="D191">
            <v>1</v>
          </cell>
          <cell r="E191" t="str">
            <v>04001 Realizar el proceso requerido para la evaluación de incentivos y reconocimientos  del Modelo de Acreditación a la Excelencia en Gestión Educativa  en el marco del art. 23 Acuerdo 273.17</v>
          </cell>
          <cell r="F191" t="str">
            <v>Evaluación Educativa 03-01-0009</v>
          </cell>
          <cell r="G191" t="str">
            <v>DISEÑO E IMPLEMENTACIÓN DE PLANES DE MEJORAMIENTO - A.1.2.11</v>
          </cell>
          <cell r="H191" t="str">
            <v>Proceso</v>
          </cell>
          <cell r="I191">
            <v>1</v>
          </cell>
          <cell r="J191" t="str">
            <v>107204001</v>
          </cell>
          <cell r="K191">
            <v>160000000</v>
          </cell>
        </row>
        <row r="192">
          <cell r="A192">
            <v>1072</v>
          </cell>
          <cell r="B192" t="str">
            <v>1072 Evaluar para transformar y mejorar</v>
          </cell>
          <cell r="C192" t="str">
            <v xml:space="preserve">04 Estímulos y reconocimientos a la Calidad de la educación </v>
          </cell>
          <cell r="D192">
            <v>2</v>
          </cell>
          <cell r="E192" t="str">
            <v>04002 Entregar estímulos económicos a colegios premiados por su excelente gestión institucional en marco del Acuerdo 273/2007</v>
          </cell>
          <cell r="F192" t="str">
            <v>Incentivos Económicos  A Los Colegios Con Mejores Resultados Que Aporten Al Mejoramiento De La Calidad Educativa 05-02-0022</v>
          </cell>
          <cell r="G192" t="str">
            <v>DISEÑO E IMPLEMENTACIÓN DE PLANES DE MEJORAMIENTO - A.1.2.11</v>
          </cell>
          <cell r="H192" t="str">
            <v>Colegios</v>
          </cell>
          <cell r="I192">
            <v>5</v>
          </cell>
          <cell r="J192" t="str">
            <v>107204002</v>
          </cell>
          <cell r="K192">
            <v>101000000</v>
          </cell>
        </row>
        <row r="193">
          <cell r="A193">
            <v>1072</v>
          </cell>
          <cell r="B193" t="str">
            <v>1072 Evaluar para transformar y mejorar</v>
          </cell>
          <cell r="C193" t="str">
            <v xml:space="preserve">04 Estímulos y reconocimientos a la Calidad de la educación </v>
          </cell>
          <cell r="D193">
            <v>3</v>
          </cell>
          <cell r="E193" t="str">
            <v>04003 Entregar estímulos económicos a colegios oficiales por mejor rendimiento académico en las pruebas de Estado SABER 11°.</v>
          </cell>
          <cell r="F193" t="str">
            <v>Incentivos Económicos  A Los Colegios Con Mejores Resultados Que Aporten Al Mejoramiento De La Calidad Educativa 05-02-0022</v>
          </cell>
          <cell r="G193" t="str">
            <v>DISEÑO E IMPLEMENTACIÓN DE PLANES DE MEJORAMIENTO - A.1.2.11</v>
          </cell>
          <cell r="H193" t="str">
            <v>Colegios</v>
          </cell>
          <cell r="I193">
            <v>5</v>
          </cell>
          <cell r="J193" t="str">
            <v>107204003</v>
          </cell>
          <cell r="K193">
            <v>101000000</v>
          </cell>
        </row>
        <row r="194">
          <cell r="A194">
            <v>1072</v>
          </cell>
          <cell r="B194" t="str">
            <v>1072 Evaluar para transformar y mejorar</v>
          </cell>
          <cell r="C194" t="str">
            <v xml:space="preserve">04 Estímulos y reconocimientos a la Calidad de la educación </v>
          </cell>
          <cell r="D194">
            <v>4</v>
          </cell>
          <cell r="E194" t="str">
            <v>04004 Entregar estímulos económicos a colegios premiados por rendimiento académico en las pruebas SABER</v>
          </cell>
          <cell r="F194" t="str">
            <v>Incentivos Económicos  A Los Colegios Con Mejores Resultados Que Aporten Al Mejoramiento De La Calidad Educativa 05-02-0022</v>
          </cell>
          <cell r="G194" t="str">
            <v>DISEÑO E IMPLEMENTACIÓN DE PLANES DE MEJORAMIENTO - A.1.2.11</v>
          </cell>
          <cell r="H194" t="str">
            <v>Colegios</v>
          </cell>
          <cell r="I194">
            <v>5</v>
          </cell>
          <cell r="J194" t="str">
            <v>107204004</v>
          </cell>
          <cell r="K194">
            <v>101000000</v>
          </cell>
        </row>
        <row r="195">
          <cell r="A195">
            <v>1072</v>
          </cell>
          <cell r="B195" t="str">
            <v>1072 Evaluar para transformar y mejorar</v>
          </cell>
          <cell r="C195" t="str">
            <v xml:space="preserve">04 Estímulos y reconocimientos a la Calidad de la educación </v>
          </cell>
          <cell r="D195">
            <v>5</v>
          </cell>
          <cell r="E195" t="str">
            <v>04005 Entregar estímulos económicos a colegios oficiales que se destaquen por mejor nivel de inglés en las pruebas de Estado SABER 11°.</v>
          </cell>
          <cell r="F195" t="str">
            <v>Incentivos Económicos  A Los Colegios Con Mejores Resultados Que Aporten Al Mejoramiento De La Calidad Educativa 05-02-0022</v>
          </cell>
          <cell r="G195" t="str">
            <v>DISEÑO E IMPLEMENTACIÓN DE PLANES DE MEJORAMIENTO - A.1.2.11</v>
          </cell>
          <cell r="H195" t="str">
            <v>Colegios</v>
          </cell>
          <cell r="I195">
            <v>5</v>
          </cell>
          <cell r="J195" t="str">
            <v>107204005</v>
          </cell>
          <cell r="K195">
            <v>101000000</v>
          </cell>
        </row>
        <row r="196">
          <cell r="A196">
            <v>1049</v>
          </cell>
          <cell r="B196" t="str">
            <v>1049 Cobertura con equidad</v>
          </cell>
          <cell r="C196" t="str">
            <v>01 Gestión territorial de la cobertura educativa</v>
          </cell>
          <cell r="D196">
            <v>1</v>
          </cell>
          <cell r="E196" t="str">
            <v>01001 Prestar servicios profesionales, técnicos y/o  de apoyo a la gestión territorial de la cobertura educativa.</v>
          </cell>
          <cell r="F196" t="str">
            <v>Personal Contratado Para Apoyar Las Actividades Propias De Los Proyectos De Inversión De La Entidad 03-04-0001</v>
          </cell>
          <cell r="G196" t="str">
            <v>MODERNIZACIÓN DE LA SECRETARIA DE EDUCACIÓN - A.1.4.1</v>
          </cell>
          <cell r="H196" t="str">
            <v>Personas</v>
          </cell>
          <cell r="I196">
            <v>28</v>
          </cell>
          <cell r="J196" t="str">
            <v>104901001</v>
          </cell>
          <cell r="K196">
            <v>1570000000</v>
          </cell>
        </row>
        <row r="197">
          <cell r="A197">
            <v>1049</v>
          </cell>
          <cell r="B197" t="str">
            <v>1049 Cobertura con equidad</v>
          </cell>
          <cell r="C197" t="str">
            <v>01 Gestión territorial de la cobertura educativa</v>
          </cell>
          <cell r="D197">
            <v>2</v>
          </cell>
          <cell r="E197" t="str">
            <v>01002 Realizar diseño, implementación, seguimiento y evaluación de Planes de Cobertura Local y de  Ruta del Acceso y Permanencia Escolar.</v>
          </cell>
          <cell r="F197" t="str">
            <v>Personal Contratado Para Las Actividades Propias De Los Procesos De Mejoramiento De Gestión De La Entidad 05-02-0020</v>
          </cell>
          <cell r="G197" t="str">
            <v>MODERNIZACIÓN DE LA SECRETARIA DE EDUCACIÓN - A.1.4.1</v>
          </cell>
          <cell r="H197" t="str">
            <v>Persona Jurídica</v>
          </cell>
          <cell r="I197">
            <v>1</v>
          </cell>
          <cell r="J197" t="str">
            <v>104901002</v>
          </cell>
          <cell r="K197">
            <v>276000000</v>
          </cell>
        </row>
        <row r="198">
          <cell r="A198">
            <v>1049</v>
          </cell>
          <cell r="B198" t="str">
            <v>1049 Cobertura con equidad</v>
          </cell>
          <cell r="C198" t="str">
            <v>01 Gestión territorial de la cobertura educativa</v>
          </cell>
          <cell r="D198">
            <v>3</v>
          </cell>
          <cell r="E198" t="str">
            <v>01003 Realizar acompañamiento y/o asistencia técnica a los establecimientos educativos con alta tasa de deserción escolar para fortalecer el acceso y la permanencia escolar</v>
          </cell>
          <cell r="F198" t="str">
            <v>Personal Contratado Para Las Actividades Propias De Los Procesos De Mejoramiento De Gestión De La Entidad 05-02-0020</v>
          </cell>
          <cell r="G198" t="str">
            <v>MODERNIZACIÓN DE LA SECRETARIA DE EDUCACIÓN - A.1.4.1</v>
          </cell>
          <cell r="H198" t="str">
            <v>Colegios</v>
          </cell>
          <cell r="I198">
            <v>100</v>
          </cell>
          <cell r="J198" t="str">
            <v>104901003</v>
          </cell>
          <cell r="K198">
            <v>429000000</v>
          </cell>
        </row>
        <row r="199">
          <cell r="A199">
            <v>1049</v>
          </cell>
          <cell r="B199" t="str">
            <v>1049 Cobertura con equidad</v>
          </cell>
          <cell r="C199" t="str">
            <v>01 Gestión territorial de la cobertura educativa</v>
          </cell>
          <cell r="D199">
            <v>4</v>
          </cell>
          <cell r="E199" t="str">
            <v>01004 Implementar incentivos a las IED para lograr mejorar resultados en acceso y permanencia escolar</v>
          </cell>
          <cell r="F199" t="str">
            <v>Incentivos económicos  a los colegios que contribuyan a mejorar los resultados de acceso y permanencia escolar 05-02-0178</v>
          </cell>
          <cell r="G199" t="str">
            <v/>
          </cell>
          <cell r="H199" t="str">
            <v>Colegios</v>
          </cell>
          <cell r="I199">
            <v>140</v>
          </cell>
          <cell r="J199" t="str">
            <v>104901004</v>
          </cell>
          <cell r="K199">
            <v>1700000000</v>
          </cell>
        </row>
        <row r="200">
          <cell r="A200">
            <v>1049</v>
          </cell>
          <cell r="B200" t="str">
            <v>1049 Cobertura con equidad</v>
          </cell>
          <cell r="C200" t="str">
            <v>01 Gestión territorial de la cobertura educativa</v>
          </cell>
          <cell r="D200">
            <v>5</v>
          </cell>
          <cell r="E200" t="str">
            <v>01005 Realizar las labores de  verificación, seguimiento y/o actualización de información de la cobertura educativa</v>
          </cell>
          <cell r="F200" t="str">
            <v>Personal contratado para apoyar las actividades propias de los proyectos de inversión misionales de la entidad 03-04-0312</v>
          </cell>
          <cell r="G200" t="str">
            <v>APLICACIÓN DE PROYECTOS EDUCATIVOS TRANSVERSALES - A.1.7.2</v>
          </cell>
          <cell r="H200" t="str">
            <v>Persona Jurídica</v>
          </cell>
          <cell r="I200">
            <v>1</v>
          </cell>
          <cell r="J200" t="str">
            <v>104901005</v>
          </cell>
          <cell r="K200">
            <v>1000000000</v>
          </cell>
        </row>
        <row r="201">
          <cell r="A201">
            <v>1049</v>
          </cell>
          <cell r="B201" t="str">
            <v>1049 Cobertura con equidad</v>
          </cell>
          <cell r="C201" t="str">
            <v>01 Gestión territorial de la cobertura educativa</v>
          </cell>
          <cell r="D201">
            <v>6</v>
          </cell>
          <cell r="E201" t="str">
            <v>01006 Realizar eventos de socializacion relacionados con la cobertura y las experiencias del acceso y la permanencia escolar</v>
          </cell>
          <cell r="F201" t="str">
            <v>Apoyo Logístico Para El Desarrollo De Las Actividades Propias De Los Proyectos De Inversiónen General 03-01-0354</v>
          </cell>
          <cell r="G201" t="str">
            <v>APLICACIÓN DE PROYECTOS EDUCATIVOS TRANSVERSALES - A.1.7.2</v>
          </cell>
          <cell r="H201" t="str">
            <v>Persona Jurídica</v>
          </cell>
          <cell r="I201">
            <v>1</v>
          </cell>
          <cell r="J201" t="str">
            <v>104901006</v>
          </cell>
          <cell r="K201">
            <v>0</v>
          </cell>
        </row>
        <row r="202">
          <cell r="A202">
            <v>1049</v>
          </cell>
          <cell r="B202" t="str">
            <v>1049 Cobertura con equidad</v>
          </cell>
          <cell r="C202" t="str">
            <v>02 Modernización del proceso de matrícula</v>
          </cell>
          <cell r="D202">
            <v>1</v>
          </cell>
          <cell r="E202" t="str">
            <v>02001 Prestar servicios profesionales, técnicos y/o  de apoyo a la gestión del proceso de matrícula con enfoque de servicio al ciudadano y búsqueda activa de población desescolarizada.</v>
          </cell>
          <cell r="F202" t="str">
            <v>Personal Contratado Para Apoyar Las Actividades Propias De Los Proyectos De Inversión De La Entidad 03-04-0001</v>
          </cell>
          <cell r="G202" t="str">
            <v>MODERNIZACIÓN DE LA SECRETARIA DE EDUCACIÓN - A.1.4.1</v>
          </cell>
          <cell r="H202" t="str">
            <v>Personas</v>
          </cell>
          <cell r="I202">
            <v>29</v>
          </cell>
          <cell r="J202" t="str">
            <v>104902001</v>
          </cell>
          <cell r="K202">
            <v>1517000000</v>
          </cell>
        </row>
        <row r="203">
          <cell r="A203">
            <v>1049</v>
          </cell>
          <cell r="B203" t="str">
            <v>1049 Cobertura con equidad</v>
          </cell>
          <cell r="C203" t="str">
            <v>02 Modernización del proceso de matrícula</v>
          </cell>
          <cell r="D203">
            <v>2</v>
          </cell>
          <cell r="E203" t="str">
            <v>02002 Realizar búsqueda activa de población desescolarizada</v>
          </cell>
          <cell r="F203" t="str">
            <v>Gestión del sevicio a la comunidad educativa 05-02-172</v>
          </cell>
          <cell r="G203" t="str">
            <v/>
          </cell>
          <cell r="H203" t="str">
            <v>Persona Jurídica</v>
          </cell>
          <cell r="I203">
            <v>1</v>
          </cell>
          <cell r="J203" t="str">
            <v>104902002</v>
          </cell>
          <cell r="K203">
            <v>2000000000</v>
          </cell>
        </row>
        <row r="204">
          <cell r="A204">
            <v>1049</v>
          </cell>
          <cell r="B204" t="str">
            <v>1049 Cobertura con equidad</v>
          </cell>
          <cell r="C204" t="str">
            <v>02 Modernización del proceso de matrícula</v>
          </cell>
          <cell r="D204">
            <v>3</v>
          </cell>
          <cell r="E204" t="str">
            <v>02003 Movilización social con canales de atención y servicio al ciudadano para el proceso de matrícula</v>
          </cell>
          <cell r="F204" t="str">
            <v>Gestión del sevicio a la comunidad educativa 05-02-172</v>
          </cell>
          <cell r="G204" t="str">
            <v/>
          </cell>
          <cell r="H204" t="str">
            <v>Persona Jurídica</v>
          </cell>
          <cell r="I204">
            <v>1</v>
          </cell>
          <cell r="J204" t="str">
            <v>104902003</v>
          </cell>
          <cell r="K204">
            <v>0</v>
          </cell>
        </row>
        <row r="205">
          <cell r="A205">
            <v>1049</v>
          </cell>
          <cell r="B205" t="str">
            <v>1049 Cobertura con equidad</v>
          </cell>
          <cell r="C205" t="str">
            <v>02 Modernización del proceso de matrícula</v>
          </cell>
          <cell r="D205">
            <v>4</v>
          </cell>
          <cell r="E205" t="str">
            <v xml:space="preserve">02004 Acompañamiento en implementación de los sistemas de información para la cobertura educativa </v>
          </cell>
          <cell r="F205" t="str">
            <v>Personal contratado para las actividades propias de los procesos de mejoramiento de gestión de la entidad 05-02-0020</v>
          </cell>
          <cell r="G205" t="str">
            <v/>
          </cell>
          <cell r="H205" t="str">
            <v>Persona Jurídica</v>
          </cell>
          <cell r="I205">
            <v>1</v>
          </cell>
          <cell r="J205" t="str">
            <v>104902004</v>
          </cell>
          <cell r="K205">
            <v>0</v>
          </cell>
        </row>
        <row r="206">
          <cell r="A206">
            <v>1049</v>
          </cell>
          <cell r="B206" t="str">
            <v>1049 Cobertura con equidad</v>
          </cell>
          <cell r="C206" t="str">
            <v>03 Acciones afirmativas para poblaciones vulnerables</v>
          </cell>
          <cell r="D206">
            <v>1</v>
          </cell>
          <cell r="E206" t="str">
            <v>03001 Prestar servicios profesionales, técnicos y/o  de apoyo a la gestión de acciones afirmativas para poblaciones vulnerables.</v>
          </cell>
          <cell r="F206" t="str">
            <v>Personal Contratado Para Apoyar Las Actividades Propias De Los Proyectos De Inversión De La Entidad 03-04-0001</v>
          </cell>
          <cell r="G206" t="str">
            <v>MODERNIZACIÓN DE LA SECRETARIA DE EDUCACIÓN - A.1.4.1</v>
          </cell>
          <cell r="H206" t="str">
            <v>Personas</v>
          </cell>
          <cell r="I206">
            <v>12</v>
          </cell>
          <cell r="J206" t="str">
            <v>104903001</v>
          </cell>
          <cell r="K206">
            <v>661200000</v>
          </cell>
        </row>
        <row r="207">
          <cell r="A207">
            <v>1049</v>
          </cell>
          <cell r="B207" t="str">
            <v>1049 Cobertura con equidad</v>
          </cell>
          <cell r="C207" t="str">
            <v>03 Acciones afirmativas para poblaciones vulnerables</v>
          </cell>
          <cell r="D207">
            <v>2</v>
          </cell>
          <cell r="E207" t="str">
            <v>03002 Garantizar la financiación por concepto de gratuidad a la matrícula oficial SGP.</v>
          </cell>
          <cell r="F207" t="str">
            <v>Gratuidad Total Para Los Estudiantes Matriculados En El Sistema Educativo Oficial 06-02-0022</v>
          </cell>
          <cell r="G207" t="str">
            <v>TRANSFERENCIAS PARA CALIDAD GRATUIDAD (SIN SITUACIÓN DE FONDOS) A.1.3.8</v>
          </cell>
          <cell r="H207" t="str">
            <v>Estudiantes</v>
          </cell>
          <cell r="I207">
            <v>830000</v>
          </cell>
          <cell r="J207" t="str">
            <v>104903002</v>
          </cell>
          <cell r="K207">
            <v>51619309000</v>
          </cell>
        </row>
        <row r="208">
          <cell r="A208">
            <v>1049</v>
          </cell>
          <cell r="B208" t="str">
            <v>1049 Cobertura con equidad</v>
          </cell>
          <cell r="C208" t="str">
            <v>03 Acciones afirmativas para poblaciones vulnerables</v>
          </cell>
          <cell r="D208">
            <v>3</v>
          </cell>
          <cell r="E208" t="str">
            <v>03003 Asistencia técnica a localidades e instituciones educativas que atienden en mayor medida a poblaciones vulnerables y diversas</v>
          </cell>
          <cell r="F208" t="str">
            <v>Personal contratado para las actividades propias de los procesos de mejoramiento de gestión de la entidad 05-02-0020</v>
          </cell>
          <cell r="G208" t="str">
            <v/>
          </cell>
          <cell r="H208" t="str">
            <v>Persona Jurídica</v>
          </cell>
          <cell r="I208">
            <v>1</v>
          </cell>
          <cell r="J208" t="str">
            <v>104903003</v>
          </cell>
          <cell r="K208">
            <v>0</v>
          </cell>
        </row>
        <row r="209">
          <cell r="A209">
            <v>1049</v>
          </cell>
          <cell r="B209" t="str">
            <v>1049 Cobertura con equidad</v>
          </cell>
          <cell r="C209" t="str">
            <v>03 Acciones afirmativas para poblaciones vulnerables</v>
          </cell>
          <cell r="D209">
            <v>4</v>
          </cell>
          <cell r="E209" t="str">
            <v>03004 Realizar estrategias de alfabetización y acciones orientadas a fortalecer la educación de adultos con oferta educativa pertinente</v>
          </cell>
          <cell r="F209" t="str">
            <v>Atención educativa diferencial 03-02-0033</v>
          </cell>
          <cell r="G209" t="str">
            <v/>
          </cell>
          <cell r="H209" t="str">
            <v>Estudiantes</v>
          </cell>
          <cell r="I209">
            <v>2240</v>
          </cell>
          <cell r="J209" t="str">
            <v>104903004</v>
          </cell>
          <cell r="K209">
            <v>1000000000</v>
          </cell>
        </row>
        <row r="210">
          <cell r="A210">
            <v>1049</v>
          </cell>
          <cell r="B210" t="str">
            <v>1049 Cobertura con equidad</v>
          </cell>
          <cell r="C210" t="str">
            <v>03 Acciones afirmativas para poblaciones vulnerables</v>
          </cell>
          <cell r="D210">
            <v>5</v>
          </cell>
          <cell r="E210" t="str">
            <v>03005 Acciones diferenciales para garantizar el acceso y la permanencia escolar de población diversa y vulnerable (población rural, víctima, discapacidad, grupos étnicos, entre otros)</v>
          </cell>
          <cell r="F210" t="str">
            <v>Atención educativa diferencial 03-02-0033</v>
          </cell>
          <cell r="G210" t="str">
            <v/>
          </cell>
          <cell r="H210" t="str">
            <v>Modelo</v>
          </cell>
          <cell r="I210">
            <v>1</v>
          </cell>
          <cell r="J210" t="str">
            <v>104903005</v>
          </cell>
          <cell r="K210">
            <v>1265000000</v>
          </cell>
        </row>
        <row r="211">
          <cell r="A211">
            <v>1049</v>
          </cell>
          <cell r="B211" t="str">
            <v>1049 Cobertura con equidad</v>
          </cell>
          <cell r="C211" t="str">
            <v>03 Acciones afirmativas para poblaciones vulnerables</v>
          </cell>
          <cell r="D211">
            <v>6</v>
          </cell>
          <cell r="E211" t="str">
            <v>03006 Asignar recursos propios a las instituciones educativas distritales que atienden población no cubierta por la asignación de gratuidad del MEN o población vulnerable y diversa que requiere atención diferencial</v>
          </cell>
          <cell r="F211" t="str">
            <v>Gratuidad Total Para Los Estudiantes Matriculados En El Sistema Educativo Oficial - Recursos Distrito 06-02-0062</v>
          </cell>
          <cell r="G211" t="str">
            <v/>
          </cell>
          <cell r="H211" t="str">
            <v>Colegios</v>
          </cell>
          <cell r="I211">
            <v>363</v>
          </cell>
          <cell r="J211" t="str">
            <v>104903006</v>
          </cell>
          <cell r="K211">
            <v>26411491000</v>
          </cell>
        </row>
        <row r="212">
          <cell r="A212">
            <v>1049</v>
          </cell>
          <cell r="B212" t="str">
            <v>1049 Cobertura con equidad</v>
          </cell>
          <cell r="C212" t="str">
            <v>03 Acciones afirmativas para poblaciones vulnerables</v>
          </cell>
          <cell r="D212">
            <v>7</v>
          </cell>
          <cell r="E212" t="str">
            <v>03007 Implementar estrategias o modelos flexibles, presenciales o virtuales para la atención de población en extraedad, vulnerable y/o diversa</v>
          </cell>
          <cell r="F212" t="str">
            <v>Personal contratado para apoyar las actividades propias de los proyectos de inversión misionales de la entidad 03-04-0312</v>
          </cell>
          <cell r="G212" t="str">
            <v>APLICACIÓN DE PROYECTOS EDUCATIVOS TRANSVERSALES - A.1.7.2</v>
          </cell>
          <cell r="H212" t="str">
            <v>Estudiantes</v>
          </cell>
          <cell r="I212">
            <v>14109</v>
          </cell>
          <cell r="J212" t="str">
            <v>104903007</v>
          </cell>
          <cell r="K212">
            <v>5000000000</v>
          </cell>
        </row>
        <row r="213">
          <cell r="A213">
            <v>1049</v>
          </cell>
          <cell r="B213" t="str">
            <v>1049 Cobertura con equidad</v>
          </cell>
          <cell r="C213" t="str">
            <v>03 Acciones afirmativas para poblaciones vulnerables</v>
          </cell>
          <cell r="D213">
            <v>8</v>
          </cell>
          <cell r="E213" t="str">
            <v>03008 Entregar un Kit escolar gratuito a los estudiantes matriculados en las instituciones educativas oficiales del Distrito Capital, que por su condición socioeconómica o de vulnerabilidad lo requieren</v>
          </cell>
          <cell r="F213" t="str">
            <v>Gratuidad Total Para Los Estudiantes Matriculados En El Sistema Educativo Oficial - Recursos Distrito 06-02-0062</v>
          </cell>
          <cell r="G213" t="str">
            <v/>
          </cell>
          <cell r="H213" t="str">
            <v>Estudiantes</v>
          </cell>
          <cell r="I213">
            <v>70000</v>
          </cell>
          <cell r="J213" t="str">
            <v>104903008</v>
          </cell>
          <cell r="K213">
            <v>0</v>
          </cell>
        </row>
        <row r="214">
          <cell r="A214">
            <v>1049</v>
          </cell>
          <cell r="B214" t="str">
            <v>1049 Cobertura con equidad</v>
          </cell>
          <cell r="C214" t="str">
            <v>04 Administración del servicio educativo</v>
          </cell>
          <cell r="D214">
            <v>1</v>
          </cell>
          <cell r="E214" t="str">
            <v>04001 Prestar servicios profesionales, técnicos y/o  de apoyo a la gestión de la administración del servicio educativo de instituciones educativas oficiales.</v>
          </cell>
          <cell r="F214" t="str">
            <v>Personal Contratado Para Apoyar Las Actividades Propias De Los Proyectos De Inversión De La Entidad 03-04-0001</v>
          </cell>
          <cell r="G214" t="str">
            <v>MODERNIZACIÓN DE LA SECRETARIA DE EDUCACIÓN - A.1.4.1</v>
          </cell>
          <cell r="H214" t="str">
            <v>Personas</v>
          </cell>
          <cell r="I214">
            <v>9</v>
          </cell>
          <cell r="J214" t="str">
            <v>104904001</v>
          </cell>
          <cell r="K214">
            <v>609760000</v>
          </cell>
        </row>
        <row r="215">
          <cell r="A215">
            <v>1049</v>
          </cell>
          <cell r="B215" t="str">
            <v>1049 Cobertura con equidad</v>
          </cell>
          <cell r="C215" t="str">
            <v>04 Administración del servicio educativo</v>
          </cell>
          <cell r="D215">
            <v>2</v>
          </cell>
          <cell r="E215" t="str">
            <v>04002 Contratar la administración del servicio educativo en establecimientos educativos oficiales</v>
          </cell>
          <cell r="F215" t="str">
            <v>Contratos para la administración del servicio educativo 06-02-0061</v>
          </cell>
          <cell r="G215" t="str">
            <v/>
          </cell>
          <cell r="H215" t="str">
            <v>Colegios</v>
          </cell>
          <cell r="I215">
            <v>35</v>
          </cell>
          <cell r="J215" t="str">
            <v>104904002</v>
          </cell>
          <cell r="K215">
            <v>103937224000</v>
          </cell>
        </row>
        <row r="216">
          <cell r="A216">
            <v>1049</v>
          </cell>
          <cell r="B216" t="str">
            <v>1049 Cobertura con equidad</v>
          </cell>
          <cell r="C216" t="str">
            <v>04 Administración del servicio educativo</v>
          </cell>
          <cell r="D216">
            <v>3</v>
          </cell>
          <cell r="E216" t="str">
            <v>04003 Realizar acciones de acompañamiento e intercambio de buenas prácticas entre los colegios con administración del servicio educativo y colegios oficiales de menor desempeño de las respectivas localidades</v>
          </cell>
          <cell r="F216" t="str">
            <v>Personal contratado para las actividades propias de los procesos de mejoramiento de gestión de la entidad 05-02-0020</v>
          </cell>
          <cell r="G216" t="str">
            <v/>
          </cell>
          <cell r="H216" t="str">
            <v>Colegios</v>
          </cell>
          <cell r="I216">
            <v>112</v>
          </cell>
          <cell r="J216" t="str">
            <v>104904003</v>
          </cell>
          <cell r="K216">
            <v>321360000</v>
          </cell>
        </row>
        <row r="217">
          <cell r="A217">
            <v>1049</v>
          </cell>
          <cell r="B217" t="str">
            <v>1049 Cobertura con equidad</v>
          </cell>
          <cell r="C217" t="str">
            <v>04 Administración del servicio educativo</v>
          </cell>
          <cell r="D217">
            <v>4</v>
          </cell>
          <cell r="E217" t="str">
            <v>04004 Realizar seguimiento, verificación y/o evaluación a la administración del servicio educativo</v>
          </cell>
          <cell r="F217" t="str">
            <v>Personal contratado para apoyar las actividades propias de los proyectos de inversión misionales de la entidad 03-04-0312</v>
          </cell>
          <cell r="G217" t="str">
            <v>APLICACIÓN DE PROYECTOS EDUCATIVOS TRANSVERSALES - A.1.7.2</v>
          </cell>
          <cell r="H217" t="str">
            <v>Persona Jurídica</v>
          </cell>
          <cell r="I217">
            <v>2</v>
          </cell>
          <cell r="J217" t="str">
            <v>104904004</v>
          </cell>
          <cell r="K217">
            <v>2961053000</v>
          </cell>
        </row>
        <row r="218">
          <cell r="A218">
            <v>1049</v>
          </cell>
          <cell r="B218" t="str">
            <v>1049 Cobertura con equidad</v>
          </cell>
          <cell r="C218" t="str">
            <v>05 Prestación del servicio educativo en establecimientos educativos no oficiales</v>
          </cell>
          <cell r="D218">
            <v>1</v>
          </cell>
          <cell r="E218" t="str">
            <v>05001 Prestar servicios profesionales, técnicos y/o  de apoyo a la gestión en la implementación o uso de la estrategia de contratación de la prestación del servicio educativo.</v>
          </cell>
          <cell r="F218" t="str">
            <v>Personal Contratado Para Apoyar Las Actividades Propias De Los Proyectos De Inversión De La Entidad 03-04-0001</v>
          </cell>
          <cell r="G218" t="str">
            <v>MODERNIZACIÓN DE LA SECRETARIA DE EDUCACIÓN - A.1.4.1</v>
          </cell>
          <cell r="H218" t="str">
            <v>Personas</v>
          </cell>
          <cell r="I218">
            <v>8</v>
          </cell>
          <cell r="J218" t="str">
            <v>104905001</v>
          </cell>
          <cell r="K218">
            <v>467620000</v>
          </cell>
        </row>
        <row r="219">
          <cell r="A219">
            <v>1049</v>
          </cell>
          <cell r="B219" t="str">
            <v>1049 Cobertura con equidad</v>
          </cell>
          <cell r="C219" t="str">
            <v>05 Prestación del servicio educativo en establecimientos educativos no oficiales</v>
          </cell>
          <cell r="D219">
            <v>2</v>
          </cell>
          <cell r="E219" t="str">
            <v>05002 Contratar la prestación del servicio público educativo en establecimientos educativos no oficiales</v>
          </cell>
          <cell r="F219" t="str">
            <v>Contratos Con Instituciones Para La Prestación Del Servicio Educativo 06-02-0037</v>
          </cell>
          <cell r="G219" t="str">
            <v>CONTRATOS PARA LA PRESTACIÓN DEL SERVICIO EDUCATIVO - A.1.1.10.1</v>
          </cell>
          <cell r="H219" t="str">
            <v>Colegios</v>
          </cell>
          <cell r="I219">
            <v>44</v>
          </cell>
          <cell r="J219" t="str">
            <v>104905002</v>
          </cell>
          <cell r="K219">
            <v>19791447000</v>
          </cell>
        </row>
        <row r="220">
          <cell r="A220">
            <v>1049</v>
          </cell>
          <cell r="B220" t="str">
            <v>1049 Cobertura con equidad</v>
          </cell>
          <cell r="C220" t="str">
            <v>05 Prestación del servicio educativo en establecimientos educativos no oficiales</v>
          </cell>
          <cell r="D220">
            <v>3</v>
          </cell>
          <cell r="E220" t="str">
            <v>05003 Realizar las labores de  verificación, seguimiento y/o actualización de información del Banco de Oferentes y/o de la contratación de la prestación del servicio público educativo.</v>
          </cell>
          <cell r="F220" t="str">
            <v>Personal contratado para apoyar las actividades propias de los proyectos de inversión misionales de la entidad 03-04-0312</v>
          </cell>
          <cell r="G220" t="str">
            <v>APLICACIÓN DE PROYECTOS EDUCATIVOS TRANSVERSALES - A.1.7.2</v>
          </cell>
          <cell r="H220" t="str">
            <v>Persona Jurídica</v>
          </cell>
          <cell r="I220">
            <v>1</v>
          </cell>
          <cell r="J220" t="str">
            <v>104905003</v>
          </cell>
          <cell r="K220">
            <v>1639760000</v>
          </cell>
        </row>
        <row r="221">
          <cell r="A221">
            <v>1049</v>
          </cell>
          <cell r="B221" t="str">
            <v>1049 Cobertura con equidad</v>
          </cell>
          <cell r="C221" t="str">
            <v>05 Prestación del servicio educativo en establecimientos educativos no oficiales</v>
          </cell>
          <cell r="D221">
            <v>4</v>
          </cell>
          <cell r="E221" t="str">
            <v>05004 Garantizar el pago de las obligaciones ó ajustes derivadas de la prestación del servicio educativo</v>
          </cell>
          <cell r="F221" t="str">
            <v>Contratos Con Instituciones Para La Prestación Del Servicio Educativo 06-02-0037</v>
          </cell>
          <cell r="G221" t="str">
            <v>CONTRATOS PARA LA PRESTACIÓN DEL SERVICIO EDUCATIVO - A.1.1.10.1</v>
          </cell>
          <cell r="H221" t="str">
            <v>Colegios</v>
          </cell>
          <cell r="I221">
            <v>44</v>
          </cell>
          <cell r="J221" t="str">
            <v>104905004</v>
          </cell>
          <cell r="K221">
            <v>0</v>
          </cell>
        </row>
        <row r="222">
          <cell r="A222">
            <v>1049</v>
          </cell>
          <cell r="B222" t="str">
            <v>1049 Cobertura con equidad</v>
          </cell>
          <cell r="C222" t="str">
            <v>05 Prestación del servicio educativo en establecimientos educativos no oficiales</v>
          </cell>
          <cell r="D222">
            <v>5</v>
          </cell>
          <cell r="E222" t="str">
            <v>05005 Atender los fallos proferidos en contra de la SED que se asocien con la prestación del servicio público educativo.</v>
          </cell>
          <cell r="F222" t="str">
            <v>Pago de sentencias judiciales asociadas al proyecto de inversión 05-02-0169</v>
          </cell>
          <cell r="G222" t="str">
            <v/>
          </cell>
          <cell r="I222">
            <v>1</v>
          </cell>
          <cell r="J222" t="str">
            <v>104905005</v>
          </cell>
          <cell r="K222">
            <v>309000000</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1-01-IF-002"/>
      <sheetName val="Hoja3"/>
      <sheetName val="Hoja5"/>
      <sheetName val="Hoja1"/>
    </sheetNames>
    <sheetDataSet>
      <sheetData sheetId="0" refreshError="1"/>
      <sheetData sheetId="1" refreshError="1">
        <row r="2">
          <cell r="A2" t="str">
            <v>CCE-01</v>
          </cell>
          <cell r="B2" t="str">
            <v>Solicitud de información a los Proveedores</v>
          </cell>
        </row>
        <row r="3">
          <cell r="A3" t="str">
            <v>CCE-02</v>
          </cell>
          <cell r="B3" t="str">
            <v>Licitación pública</v>
          </cell>
        </row>
        <row r="4">
          <cell r="A4" t="str">
            <v>CCE-17</v>
          </cell>
          <cell r="B4" t="str">
            <v>Licitación pública (Obra pública)</v>
          </cell>
        </row>
        <row r="5">
          <cell r="A5" t="str">
            <v>CCE-03</v>
          </cell>
          <cell r="B5" t="str">
            <v>Concurso de méritos con precalificación</v>
          </cell>
        </row>
        <row r="6">
          <cell r="A6" t="str">
            <v>CCE-04</v>
          </cell>
          <cell r="B6" t="str">
            <v>Concurso de méritos abierto</v>
          </cell>
        </row>
        <row r="7">
          <cell r="A7" t="str">
            <v>CCE-05</v>
          </cell>
          <cell r="B7" t="str">
            <v>Contratación directa (con ofertas)</v>
          </cell>
        </row>
        <row r="8">
          <cell r="A8" t="str">
            <v>CCE-06</v>
          </cell>
          <cell r="B8" t="str">
            <v>Selección abreviada menor cuantía</v>
          </cell>
        </row>
        <row r="9">
          <cell r="A9" t="str">
            <v>CCE-18-Seleccion_Abreviada_Menor_Cuantia_Sin_Manifestacion_Interes</v>
          </cell>
          <cell r="B9" t="str">
            <v>Selección Abreviada de Menor Cuantia sin Manifestacion de Interés</v>
          </cell>
        </row>
        <row r="10">
          <cell r="A10" t="str">
            <v>CCE-07</v>
          </cell>
          <cell r="B10" t="str">
            <v>Selección abreviada subasta inversa</v>
          </cell>
        </row>
        <row r="11">
          <cell r="A11" t="str">
            <v>CCE-10</v>
          </cell>
          <cell r="B11" t="str">
            <v>Mínima cuantía</v>
          </cell>
        </row>
        <row r="12">
          <cell r="A12" t="str">
            <v>CCE-11||01</v>
          </cell>
          <cell r="B12" t="str">
            <v>Contratación régimen especial - Selección de comisionista</v>
          </cell>
        </row>
        <row r="13">
          <cell r="A13" t="str">
            <v>CCE-11||02</v>
          </cell>
          <cell r="B13" t="str">
            <v>Contratación régimen especial - Enajenación de bienes para intermediarios idóneos</v>
          </cell>
        </row>
        <row r="14">
          <cell r="A14" t="str">
            <v>CCE-11||03</v>
          </cell>
          <cell r="B14" t="str">
            <v>Contratación régimen especial - Régimen especial</v>
          </cell>
        </row>
        <row r="15">
          <cell r="A15" t="str">
            <v>CCE-11||04</v>
          </cell>
          <cell r="B15" t="str">
            <v>Contratación régimen especial - Banco multilateral y organismos multilaterales</v>
          </cell>
        </row>
        <row r="16">
          <cell r="A16" t="str">
            <v>CCE-15||01</v>
          </cell>
          <cell r="B16" t="str">
            <v>Contratación régimen especial (con ofertas) - Selección de comisionista</v>
          </cell>
        </row>
        <row r="17">
          <cell r="A17" t="str">
            <v>CCE-15||02</v>
          </cell>
          <cell r="B17" t="str">
            <v>Contratación régimen especial (con ofertas) - Enajenación de bienes para intermediarios idóneos</v>
          </cell>
        </row>
        <row r="18">
          <cell r="A18" t="str">
            <v>CCE-15||03</v>
          </cell>
          <cell r="B18" t="str">
            <v>Contratación régimen especial (con ofertas) - Régimen especial</v>
          </cell>
        </row>
        <row r="19">
          <cell r="A19" t="str">
            <v>CCE-15||04</v>
          </cell>
          <cell r="B19" t="str">
            <v>Contratación régimen especial (con ofertas) - Banco multilateral y organismos multilaterales</v>
          </cell>
        </row>
        <row r="20">
          <cell r="A20" t="str">
            <v>CCE-16</v>
          </cell>
          <cell r="B20" t="str">
            <v>Contratación directa</v>
          </cell>
        </row>
        <row r="21">
          <cell r="A21" t="str">
            <v>CCE-99</v>
          </cell>
          <cell r="B21" t="str">
            <v>Selección abreviada - acuerdo marco</v>
          </cell>
        </row>
      </sheetData>
      <sheetData sheetId="2" refreshError="1"/>
      <sheetData sheetId="3" refreshError="1">
        <row r="3">
          <cell r="A3">
            <v>898</v>
          </cell>
          <cell r="B3" t="str">
            <v>898 Administración del talento humano</v>
          </cell>
          <cell r="C3" t="str">
            <v xml:space="preserve">01 NÓMINA </v>
          </cell>
          <cell r="D3">
            <v>1</v>
          </cell>
          <cell r="E3" t="str">
            <v>01001 Pago de Aportes para Cesantías del personal directivo docente SSF</v>
          </cell>
          <cell r="F3" t="str">
            <v>Aportes Para Cesantías Del Personal Directivo Docente Sin Situación De Fondos 03-03-0021</v>
          </cell>
          <cell r="G3" t="str">
            <v>APORTES PARA CESANTÍAS - A.1.1.2.3.2</v>
          </cell>
          <cell r="H3" t="str">
            <v>Personas</v>
          </cell>
          <cell r="I3">
            <v>1955</v>
          </cell>
          <cell r="J3" t="str">
            <v>89801001</v>
          </cell>
          <cell r="K3">
            <v>8377292000</v>
          </cell>
        </row>
        <row r="4">
          <cell r="A4">
            <v>898</v>
          </cell>
          <cell r="B4" t="str">
            <v>898 Administración del talento humano</v>
          </cell>
          <cell r="C4" t="str">
            <v xml:space="preserve">01 NÓMINA </v>
          </cell>
          <cell r="D4">
            <v>2</v>
          </cell>
          <cell r="E4" t="str">
            <v>01002 Pago de Aportes para salud del personal directivo docente SSF</v>
          </cell>
          <cell r="F4" t="str">
            <v>Aportes Para Salud Del Personal Directivo Docente Sin Situación De Fondos 03-03-0018</v>
          </cell>
          <cell r="G4" t="str">
            <v>APORTES PARA SALUD - A.1.1.2.4.1.1</v>
          </cell>
          <cell r="H4" t="str">
            <v>Personas</v>
          </cell>
          <cell r="I4">
            <v>1955</v>
          </cell>
          <cell r="J4" t="str">
            <v>89801002</v>
          </cell>
          <cell r="K4">
            <v>7372027000</v>
          </cell>
        </row>
        <row r="5">
          <cell r="A5">
            <v>898</v>
          </cell>
          <cell r="B5" t="str">
            <v>898 Administración del talento humano</v>
          </cell>
          <cell r="C5" t="str">
            <v xml:space="preserve">01 NÓMINA </v>
          </cell>
          <cell r="D5">
            <v>3</v>
          </cell>
          <cell r="E5" t="str">
            <v>01003 Pagar sueldos de Pensionados Nacionalizados</v>
          </cell>
          <cell r="F5" t="str">
            <v>Pago Fondo De Pensionados De Bogotá 03-03-0069</v>
          </cell>
          <cell r="G5" t="str">
            <v>CANCELACIONES DE PRESTASIONES SOCIALES DEL MAGISTERIO (CPSM) - A.1.1.8</v>
          </cell>
          <cell r="H5" t="str">
            <v>Personas</v>
          </cell>
          <cell r="I5">
            <v>1800</v>
          </cell>
          <cell r="J5" t="str">
            <v>89801003</v>
          </cell>
          <cell r="K5">
            <v>48814968000</v>
          </cell>
        </row>
        <row r="6">
          <cell r="A6">
            <v>898</v>
          </cell>
          <cell r="B6" t="str">
            <v>898 Administración del talento humano</v>
          </cell>
          <cell r="C6" t="str">
            <v xml:space="preserve">01 NÓMINA </v>
          </cell>
          <cell r="D6">
            <v>4</v>
          </cell>
          <cell r="E6" t="str">
            <v>01004 Pago de Aportes para ARP del Personal Administrativo de Instituciones Educativas</v>
          </cell>
          <cell r="F6" t="str">
            <v>Aportes Para Arp Del Personal Administrativo De Instituciones Educativas 03-03-0033</v>
          </cell>
          <cell r="G6" t="str">
            <v>APORTES ARP - A.1.1.2.5.1.3</v>
          </cell>
          <cell r="H6" t="str">
            <v>Personas</v>
          </cell>
          <cell r="I6">
            <v>1590</v>
          </cell>
          <cell r="J6" t="str">
            <v>89801004</v>
          </cell>
          <cell r="K6">
            <v>293154000</v>
          </cell>
        </row>
        <row r="7">
          <cell r="A7">
            <v>898</v>
          </cell>
          <cell r="B7" t="str">
            <v>898 Administración del talento humano</v>
          </cell>
          <cell r="C7" t="str">
            <v xml:space="preserve">01 NÓMINA </v>
          </cell>
          <cell r="D7">
            <v>5</v>
          </cell>
          <cell r="E7" t="str">
            <v>01005 Pago de Aportes para Cesantías del Personal Administrativo de Instituciones Educativas</v>
          </cell>
          <cell r="F7" t="str">
            <v>Aportes Para Cesantías Del Personal Administrativo De Instituciones Educativas 03-03-0034</v>
          </cell>
          <cell r="G7" t="str">
            <v>APORTES PARA CESANTÍAS - A.1.1.2.5.1.4</v>
          </cell>
          <cell r="H7" t="str">
            <v>Personas</v>
          </cell>
          <cell r="I7">
            <v>1590</v>
          </cell>
          <cell r="J7" t="str">
            <v>89801005</v>
          </cell>
          <cell r="K7">
            <v>6351651000</v>
          </cell>
        </row>
        <row r="8">
          <cell r="A8">
            <v>898</v>
          </cell>
          <cell r="B8" t="str">
            <v>898 Administración del talento humano</v>
          </cell>
          <cell r="C8" t="str">
            <v xml:space="preserve">01 NÓMINA </v>
          </cell>
          <cell r="D8">
            <v>6</v>
          </cell>
          <cell r="E8" t="str">
            <v>01006 Pago de Aportes para Cesantías del personal docente Con Situación de Fondos</v>
          </cell>
          <cell r="F8" t="str">
            <v>Aportes Para Cesantías Del Personal Docente Con Situación De Fondos 03-03-0012</v>
          </cell>
          <cell r="G8" t="str">
            <v>APORTES PARA CESANTÍAS - A.1.1.2.2.1.4</v>
          </cell>
          <cell r="H8" t="str">
            <v>Personas</v>
          </cell>
          <cell r="I8">
            <v>5938</v>
          </cell>
          <cell r="J8" t="str">
            <v>89801006</v>
          </cell>
          <cell r="K8">
            <v>11398887000</v>
          </cell>
        </row>
        <row r="9">
          <cell r="A9">
            <v>898</v>
          </cell>
          <cell r="B9" t="str">
            <v>898 Administración del talento humano</v>
          </cell>
          <cell r="C9" t="str">
            <v xml:space="preserve">01 NÓMINA </v>
          </cell>
          <cell r="D9">
            <v>7</v>
          </cell>
          <cell r="E9" t="str">
            <v>01007 Pago de Aportes para Cesantías del personal docente SSF</v>
          </cell>
          <cell r="F9" t="str">
            <v>Aportes Para Cesantías Del Personal Docente Sin Situación De Fondos 03-03-0008</v>
          </cell>
          <cell r="G9" t="str">
            <v>APORTES PARA CESANTÍAS - A.1.1.2.1.2</v>
          </cell>
          <cell r="H9" t="str">
            <v>Personas</v>
          </cell>
          <cell r="I9">
            <v>27050</v>
          </cell>
          <cell r="J9" t="str">
            <v>89801007</v>
          </cell>
          <cell r="K9">
            <v>96338855000</v>
          </cell>
        </row>
        <row r="10">
          <cell r="A10">
            <v>898</v>
          </cell>
          <cell r="B10" t="str">
            <v>898 Administración del talento humano</v>
          </cell>
          <cell r="C10" t="str">
            <v xml:space="preserve">01 NÓMINA </v>
          </cell>
          <cell r="D10">
            <v>8</v>
          </cell>
          <cell r="E10" t="str">
            <v>01008 Pago de Aportes para el ESAP del Personal Administrativo de Instituciones Educativas</v>
          </cell>
          <cell r="F10" t="str">
            <v>Aportes Para La Esap Del Personal Administrativo De Instituciones Educativas 03-03-0037</v>
          </cell>
          <cell r="G10" t="str">
            <v>ESAP - A.1.1.2.5.2.3</v>
          </cell>
          <cell r="H10" t="str">
            <v>Personas</v>
          </cell>
          <cell r="I10">
            <v>1590</v>
          </cell>
          <cell r="J10" t="str">
            <v>89801008</v>
          </cell>
          <cell r="K10">
            <v>321621000</v>
          </cell>
        </row>
        <row r="11">
          <cell r="A11">
            <v>898</v>
          </cell>
          <cell r="B11" t="str">
            <v>898 Administración del talento humano</v>
          </cell>
          <cell r="C11" t="str">
            <v xml:space="preserve">01 NÓMINA </v>
          </cell>
          <cell r="D11">
            <v>9</v>
          </cell>
          <cell r="E11" t="str">
            <v>01009 Pago de Aportes para el ICBF del Personal Administrativo de Instituciones Educativas</v>
          </cell>
          <cell r="F11" t="str">
            <v>Aportes Para El Icbf Del Personal Administrativo De Instituciones Educativas 03-03-0036</v>
          </cell>
          <cell r="G11" t="str">
            <v>ICBF - A.1.1.2.5.2.2</v>
          </cell>
          <cell r="H11" t="str">
            <v>Personas</v>
          </cell>
          <cell r="I11">
            <v>1590</v>
          </cell>
          <cell r="J11" t="str">
            <v>89801009</v>
          </cell>
          <cell r="K11">
            <v>1929726000</v>
          </cell>
        </row>
        <row r="12">
          <cell r="A12">
            <v>898</v>
          </cell>
          <cell r="B12" t="str">
            <v>898 Administración del talento humano</v>
          </cell>
          <cell r="C12" t="str">
            <v xml:space="preserve">01 NÓMINA </v>
          </cell>
          <cell r="D12">
            <v>10</v>
          </cell>
          <cell r="E12" t="str">
            <v xml:space="preserve">01010 Pago de Aportes para el ICBF del Personal directivo docente </v>
          </cell>
          <cell r="F12" t="str">
            <v>Aportes Para El Icbf Del Personal Directivo Docente 03-03-0027</v>
          </cell>
          <cell r="G12" t="str">
            <v>ICBF - A.1.1.2.4.2.2</v>
          </cell>
          <cell r="H12" t="str">
            <v>Personas</v>
          </cell>
          <cell r="I12">
            <v>1955</v>
          </cell>
          <cell r="J12" t="str">
            <v>89801010</v>
          </cell>
          <cell r="K12">
            <v>3159785000</v>
          </cell>
        </row>
        <row r="13">
          <cell r="A13">
            <v>898</v>
          </cell>
          <cell r="B13" t="str">
            <v>898 Administración del talento humano</v>
          </cell>
          <cell r="C13" t="str">
            <v xml:space="preserve">01 NÓMINA </v>
          </cell>
          <cell r="D13">
            <v>11</v>
          </cell>
          <cell r="E13" t="str">
            <v>01011 Pago de Aportes para el ICBF personal docente</v>
          </cell>
          <cell r="F13" t="str">
            <v>Aportes Para El Icbf Personal Docente 03-03-0014</v>
          </cell>
          <cell r="G13" t="str">
            <v>ICBF - A.1.1.2.2.2.2</v>
          </cell>
          <cell r="H13" t="str">
            <v>Personas</v>
          </cell>
          <cell r="I13">
            <v>32988</v>
          </cell>
          <cell r="J13" t="str">
            <v>89801011</v>
          </cell>
          <cell r="K13">
            <v>40272258000</v>
          </cell>
        </row>
        <row r="14">
          <cell r="A14">
            <v>898</v>
          </cell>
          <cell r="B14" t="str">
            <v>898 Administración del talento humano</v>
          </cell>
          <cell r="C14" t="str">
            <v xml:space="preserve">01 NÓMINA </v>
          </cell>
          <cell r="D14">
            <v>12</v>
          </cell>
          <cell r="E14" t="str">
            <v>01012 Pago de Aportes para el SENA del Personal Administrativo de Instituciones Educativas</v>
          </cell>
          <cell r="F14" t="str">
            <v>Aportes Para El Sena Del Personal Administrativo De Instituciones Educativas 03-03-0035</v>
          </cell>
          <cell r="G14" t="str">
            <v>SENA - A.1.1.2.5.2.1</v>
          </cell>
          <cell r="H14" t="str">
            <v>Personas</v>
          </cell>
          <cell r="I14">
            <v>1590</v>
          </cell>
          <cell r="J14" t="str">
            <v>89801012</v>
          </cell>
          <cell r="K14">
            <v>321621000</v>
          </cell>
        </row>
        <row r="15">
          <cell r="A15">
            <v>898</v>
          </cell>
          <cell r="B15" t="str">
            <v>898 Administración del talento humano</v>
          </cell>
          <cell r="C15" t="str">
            <v xml:space="preserve">01 NÓMINA </v>
          </cell>
          <cell r="D15">
            <v>13</v>
          </cell>
          <cell r="E15" t="str">
            <v xml:space="preserve">01013 Pago de Aportes para el SENA del Personal directivo docente </v>
          </cell>
          <cell r="F15" t="str">
            <v>Aportes Para El Sena Del Personal Directivo Docente 03-03-0026</v>
          </cell>
          <cell r="G15" t="str">
            <v>SENA - A.1.1.2.4.2.1</v>
          </cell>
          <cell r="H15" t="str">
            <v>Personas</v>
          </cell>
          <cell r="I15">
            <v>1955</v>
          </cell>
          <cell r="J15" t="str">
            <v>89801013</v>
          </cell>
          <cell r="K15">
            <v>526631000</v>
          </cell>
        </row>
        <row r="16">
          <cell r="A16">
            <v>898</v>
          </cell>
          <cell r="B16" t="str">
            <v>898 Administración del talento humano</v>
          </cell>
          <cell r="C16" t="str">
            <v xml:space="preserve">01 NÓMINA </v>
          </cell>
          <cell r="D16">
            <v>14</v>
          </cell>
          <cell r="E16" t="str">
            <v>01014 Pago de Aportes para el SENA personal docente</v>
          </cell>
          <cell r="F16" t="str">
            <v>Aportes Para El Sena Personal Docente 03-03-0013</v>
          </cell>
          <cell r="G16" t="str">
            <v>SENA - A.1.1.2.2.2.1</v>
          </cell>
          <cell r="H16" t="str">
            <v>Personas</v>
          </cell>
          <cell r="I16">
            <v>32988</v>
          </cell>
          <cell r="J16" t="str">
            <v>89801014</v>
          </cell>
          <cell r="K16">
            <v>6712044000</v>
          </cell>
        </row>
        <row r="17">
          <cell r="A17">
            <v>898</v>
          </cell>
          <cell r="B17" t="str">
            <v>898 Administración del talento humano</v>
          </cell>
          <cell r="C17" t="str">
            <v xml:space="preserve">01 NÓMINA </v>
          </cell>
          <cell r="D17">
            <v>15</v>
          </cell>
          <cell r="E17" t="str">
            <v>01015 Pago de Aportes para Institutos Técnicos del Personal Administrativo de Instituciones Educativas</v>
          </cell>
          <cell r="F17" t="str">
            <v>Aportes Para Los Institutos Técnicos Del Personal Administrativo De Instituciones Educativas 03-03-0039</v>
          </cell>
          <cell r="G17" t="str">
            <v>INSTITUTOS TÉCNICOS - A.1.1.2.5.2.5</v>
          </cell>
          <cell r="H17" t="str">
            <v>Personas</v>
          </cell>
          <cell r="I17">
            <v>1590</v>
          </cell>
          <cell r="J17" t="str">
            <v>89801015</v>
          </cell>
          <cell r="K17">
            <v>643242000</v>
          </cell>
        </row>
        <row r="18">
          <cell r="A18">
            <v>898</v>
          </cell>
          <cell r="B18" t="str">
            <v>898 Administración del talento humano</v>
          </cell>
          <cell r="C18" t="str">
            <v xml:space="preserve">01 NÓMINA </v>
          </cell>
          <cell r="D18">
            <v>16</v>
          </cell>
          <cell r="E18" t="str">
            <v xml:space="preserve">01016 Pago de Aportes para Institutos Técnicos personal docente </v>
          </cell>
          <cell r="F18" t="str">
            <v>Aportes Para Institutos Técnicos Personal Docente 03-03-0017</v>
          </cell>
          <cell r="G18" t="str">
            <v>INSTITUTOS TÉCNICOS - A.1.1.2.2.2.5</v>
          </cell>
          <cell r="H18" t="str">
            <v>Personas</v>
          </cell>
          <cell r="I18">
            <v>32988</v>
          </cell>
          <cell r="J18" t="str">
            <v>89801016</v>
          </cell>
          <cell r="K18">
            <v>13424086000</v>
          </cell>
        </row>
        <row r="19">
          <cell r="A19">
            <v>898</v>
          </cell>
          <cell r="B19" t="str">
            <v>898 Administración del talento humano</v>
          </cell>
          <cell r="C19" t="str">
            <v xml:space="preserve">01 NÓMINA </v>
          </cell>
          <cell r="D19">
            <v>18</v>
          </cell>
          <cell r="E19" t="str">
            <v xml:space="preserve">01018 Pago de Aportes para la ESAP personal docente </v>
          </cell>
          <cell r="F19" t="str">
            <v>Aportes Para La Esap Personal Docente 03-03-0015</v>
          </cell>
          <cell r="G19" t="str">
            <v>ESAP - A.1.1.2.2.2.3</v>
          </cell>
          <cell r="H19" t="str">
            <v>Personas</v>
          </cell>
          <cell r="I19">
            <v>32988</v>
          </cell>
          <cell r="J19" t="str">
            <v>89801018</v>
          </cell>
          <cell r="K19">
            <v>6712044000</v>
          </cell>
        </row>
        <row r="20">
          <cell r="A20">
            <v>898</v>
          </cell>
          <cell r="B20" t="str">
            <v>898 Administración del talento humano</v>
          </cell>
          <cell r="C20" t="str">
            <v xml:space="preserve">01 NÓMINA </v>
          </cell>
          <cell r="D20">
            <v>19</v>
          </cell>
          <cell r="E20" t="str">
            <v>01019 Pago de Aportes para las Cajas de Compensación del Personal Administrativo de Instituciones Educativas</v>
          </cell>
          <cell r="F20" t="str">
            <v>Aportes Para Las Cajas De Compensación Familiar Del Personal Administrativo De Instituciones Educativas 03-03-0038</v>
          </cell>
          <cell r="G20" t="str">
            <v>CAJAS DE COMPENSACIÓN FAMILIAR - A.1.1.2.5.2.4</v>
          </cell>
          <cell r="H20" t="str">
            <v>Personas</v>
          </cell>
          <cell r="I20">
            <v>1590</v>
          </cell>
          <cell r="J20" t="str">
            <v>89801019</v>
          </cell>
          <cell r="K20">
            <v>2572969000</v>
          </cell>
        </row>
        <row r="21">
          <cell r="A21">
            <v>898</v>
          </cell>
          <cell r="B21" t="str">
            <v>898 Administración del talento humano</v>
          </cell>
          <cell r="C21" t="str">
            <v xml:space="preserve">01 NÓMINA </v>
          </cell>
          <cell r="D21">
            <v>20</v>
          </cell>
          <cell r="E21" t="str">
            <v xml:space="preserve">01020 Pago de Aportes para las Cajas de Compensación Personal directivo docente </v>
          </cell>
          <cell r="F21" t="str">
            <v>Aportes Para Las Cajas De Compensación Familiar Del Personal Directivo Docente 03-03-0029</v>
          </cell>
          <cell r="G21" t="str">
            <v>CAJAS DE COMPENSACIÓN FAMILIAR - A.1.1.2.4.2.4</v>
          </cell>
          <cell r="H21" t="str">
            <v>Personas</v>
          </cell>
          <cell r="I21">
            <v>1955</v>
          </cell>
          <cell r="J21" t="str">
            <v>89801020</v>
          </cell>
          <cell r="K21">
            <v>4213046000</v>
          </cell>
        </row>
        <row r="22">
          <cell r="A22">
            <v>898</v>
          </cell>
          <cell r="B22" t="str">
            <v>898 Administración del talento humano</v>
          </cell>
          <cell r="C22" t="str">
            <v xml:space="preserve">01 NÓMINA </v>
          </cell>
          <cell r="D22">
            <v>21</v>
          </cell>
          <cell r="E22" t="str">
            <v xml:space="preserve">01021 Pago de Aportes para las Cajas de Compensación personal docente </v>
          </cell>
          <cell r="F22" t="str">
            <v>Aportes Para Las Cajas De Compensación Familiar Personal Docente 03-03-0016</v>
          </cell>
          <cell r="G22" t="str">
            <v>CAJAS DE COMPENSACIÓN FAMILIAR - A.1.1.2.2.2.4</v>
          </cell>
          <cell r="H22" t="str">
            <v>Personas</v>
          </cell>
          <cell r="I22">
            <v>32988</v>
          </cell>
          <cell r="J22" t="str">
            <v>89801021</v>
          </cell>
          <cell r="K22">
            <v>53696344000</v>
          </cell>
        </row>
        <row r="23">
          <cell r="A23">
            <v>898</v>
          </cell>
          <cell r="B23" t="str">
            <v>898 Administración del talento humano</v>
          </cell>
          <cell r="C23" t="str">
            <v xml:space="preserve">01 NÓMINA </v>
          </cell>
          <cell r="D23">
            <v>22</v>
          </cell>
          <cell r="E23" t="str">
            <v xml:space="preserve">01022 Pago de Aportes para los Institutos Técnicos Personal directivo docente </v>
          </cell>
          <cell r="F23" t="str">
            <v>Aportes Para Los Institutos Técnicos Del Personal Directivo Docente 03-03-0030</v>
          </cell>
          <cell r="G23" t="str">
            <v>INSTITUTOS TÉCNICOS - A.1.1.2.4.2.5</v>
          </cell>
          <cell r="H23" t="str">
            <v>Personas</v>
          </cell>
          <cell r="I23">
            <v>1955</v>
          </cell>
          <cell r="J23" t="str">
            <v>89801022</v>
          </cell>
          <cell r="K23">
            <v>1053262000</v>
          </cell>
        </row>
        <row r="24">
          <cell r="A24">
            <v>898</v>
          </cell>
          <cell r="B24" t="str">
            <v>898 Administración del talento humano</v>
          </cell>
          <cell r="C24" t="str">
            <v xml:space="preserve">01 NÓMINA </v>
          </cell>
          <cell r="D24">
            <v>23</v>
          </cell>
          <cell r="E24" t="str">
            <v>01023 Pago de Aportes para pensión del Personal Administrativo de Instituciones Educativas</v>
          </cell>
          <cell r="F24" t="str">
            <v>Aportes Para Pensión Del Personal Administrativo De Instituciones Educativas 03-03-0032</v>
          </cell>
          <cell r="G24" t="str">
            <v>APORTES PARA PENSIÓN - A.1.1.2.5.1.2</v>
          </cell>
          <cell r="H24" t="str">
            <v>Personas</v>
          </cell>
          <cell r="I24">
            <v>1590</v>
          </cell>
          <cell r="J24" t="str">
            <v>89801023</v>
          </cell>
          <cell r="K24">
            <v>6739172000</v>
          </cell>
        </row>
        <row r="25">
          <cell r="A25">
            <v>898</v>
          </cell>
          <cell r="B25" t="str">
            <v>898 Administración del talento humano</v>
          </cell>
          <cell r="C25" t="str">
            <v xml:space="preserve">01 NÓMINA </v>
          </cell>
          <cell r="D25">
            <v>24</v>
          </cell>
          <cell r="E25" t="str">
            <v>01024 Pago de Aportes para Pensión del personal docente Con Situación de Fondos</v>
          </cell>
          <cell r="F25" t="str">
            <v>Aportes Para Pensión Del Personal Docente Con Situación De Fondos 03-03-0010</v>
          </cell>
          <cell r="G25" t="str">
            <v>APORTES PARA PENSIÓN - A.1.1.2.2.1.2</v>
          </cell>
          <cell r="H25" t="str">
            <v>Personas</v>
          </cell>
          <cell r="I25">
            <v>5938</v>
          </cell>
          <cell r="J25" t="str">
            <v>89801024</v>
          </cell>
          <cell r="K25">
            <v>14521931000</v>
          </cell>
        </row>
        <row r="26">
          <cell r="A26">
            <v>898</v>
          </cell>
          <cell r="B26" t="str">
            <v>898 Administración del talento humano</v>
          </cell>
          <cell r="C26" t="str">
            <v xml:space="preserve">01 NÓMINA </v>
          </cell>
          <cell r="D26">
            <v>25</v>
          </cell>
          <cell r="E26" t="str">
            <v>01025 Pago de Aportes para salud del Personal Administrativo de Instituciones Educativas</v>
          </cell>
          <cell r="F26" t="str">
            <v>Aportes Para Salud Del Personal Administrativo De Instituciones Educativas 03-03-0031</v>
          </cell>
          <cell r="G26" t="str">
            <v>APORTES PARA SALUD - A.1.1.2.5.1.1</v>
          </cell>
          <cell r="H26" t="str">
            <v>Personas</v>
          </cell>
          <cell r="I26">
            <v>1590</v>
          </cell>
          <cell r="J26" t="str">
            <v>89801025</v>
          </cell>
          <cell r="K26">
            <v>4773580000</v>
          </cell>
        </row>
        <row r="27">
          <cell r="A27">
            <v>898</v>
          </cell>
          <cell r="B27" t="str">
            <v>898 Administración del talento humano</v>
          </cell>
          <cell r="C27" t="str">
            <v xml:space="preserve">01 NÓMINA </v>
          </cell>
          <cell r="D27">
            <v>26</v>
          </cell>
          <cell r="E27" t="str">
            <v>01026 Pago de Aportes para Salud del personal docente Con Situación de Fondos</v>
          </cell>
          <cell r="F27" t="str">
            <v>Aportes Para Salud Del Personal Docente Con Situación De Fondos 03-03-0009</v>
          </cell>
          <cell r="G27" t="str">
            <v>APORTES PARA SALUD - A.1.1.2.2.1.1</v>
          </cell>
          <cell r="H27" t="str">
            <v>Personas</v>
          </cell>
          <cell r="I27">
            <v>5398</v>
          </cell>
          <cell r="J27" t="str">
            <v>89801026</v>
          </cell>
          <cell r="K27">
            <v>10286368000</v>
          </cell>
        </row>
        <row r="28">
          <cell r="A28">
            <v>898</v>
          </cell>
          <cell r="B28" t="str">
            <v>898 Administración del talento humano</v>
          </cell>
          <cell r="C28" t="str">
            <v xml:space="preserve">01 NÓMINA </v>
          </cell>
          <cell r="D28">
            <v>27</v>
          </cell>
          <cell r="E28" t="str">
            <v>01027 Pago de Aportes para salud del personal docente SSF</v>
          </cell>
          <cell r="F28" t="str">
            <v>Aportes Para Salud Del Personal Docente Sin Situación De Fondos 03-03-0005</v>
          </cell>
          <cell r="G28" t="str">
            <v>APORTES DE PREVISION SOCIAL - A.1.1.2.1.1.10</v>
          </cell>
          <cell r="H28" t="str">
            <v>Personas</v>
          </cell>
          <cell r="I28">
            <v>27050</v>
          </cell>
          <cell r="J28" t="str">
            <v>89801027</v>
          </cell>
          <cell r="K28">
            <v>84778312000</v>
          </cell>
        </row>
        <row r="29">
          <cell r="A29">
            <v>898</v>
          </cell>
          <cell r="B29" t="str">
            <v>898 Administración del talento humano</v>
          </cell>
          <cell r="C29" t="str">
            <v xml:space="preserve">01 NÓMINA </v>
          </cell>
          <cell r="D29">
            <v>28</v>
          </cell>
          <cell r="E29" t="str">
            <v>01028 Pago de Ascensos en escalafón del Personal docente y directivo docente</v>
          </cell>
          <cell r="F29" t="str">
            <v>Ascensos En Escalafón Del Personal Docente O Directivo Docente 03-03-0004</v>
          </cell>
          <cell r="G29" t="str">
            <v>PERSONAL DOCENTE - CON SITUACIÓN DE FONDOS (CSF) - A.1.1.1.1.1</v>
          </cell>
          <cell r="H29" t="str">
            <v>Personas</v>
          </cell>
          <cell r="I29">
            <v>34943</v>
          </cell>
          <cell r="J29" t="str">
            <v>89801028</v>
          </cell>
          <cell r="K29">
            <v>8000000000</v>
          </cell>
        </row>
        <row r="30">
          <cell r="A30">
            <v>898</v>
          </cell>
          <cell r="B30" t="str">
            <v>898 Administración del talento humano</v>
          </cell>
          <cell r="C30" t="str">
            <v xml:space="preserve">01 NÓMINA </v>
          </cell>
          <cell r="D30">
            <v>29</v>
          </cell>
          <cell r="E30" t="str">
            <v>01029 Pago de Personal Administrativo de Instituciones Educativas</v>
          </cell>
          <cell r="F30" t="str">
            <v>Personal Administrativo de Instituciones Educativas con situación de fondos 03-03-0098</v>
          </cell>
          <cell r="G30" t="str">
            <v>PERSONAL ADMINISTRATIVO DE INSTITUCIONES EDUCATIVAS A.1.1.1.3</v>
          </cell>
          <cell r="H30" t="str">
            <v>Personas</v>
          </cell>
          <cell r="I30">
            <v>1590</v>
          </cell>
          <cell r="J30" t="str">
            <v>89801029</v>
          </cell>
          <cell r="K30">
            <v>73240497000</v>
          </cell>
        </row>
        <row r="31">
          <cell r="A31">
            <v>898</v>
          </cell>
          <cell r="B31" t="str">
            <v>898 Administración del talento humano</v>
          </cell>
          <cell r="C31" t="str">
            <v xml:space="preserve">01 NÓMINA </v>
          </cell>
          <cell r="D31">
            <v>30</v>
          </cell>
          <cell r="E31" t="str">
            <v>01030 Pago de Personal Directivo Docente</v>
          </cell>
          <cell r="F31" t="str">
            <v>Personal Directivo Docente Con Situación De Fondos 03-03-0094</v>
          </cell>
          <cell r="G31" t="str">
            <v>PERSONAL DIRECTIVO DOCENTE - CON SITUACIÓN DE FONDOS (CSF) - A.1.1.1.2.1</v>
          </cell>
          <cell r="H31" t="str">
            <v>Personas</v>
          </cell>
          <cell r="I31">
            <v>1955</v>
          </cell>
          <cell r="J31" t="str">
            <v>89801030</v>
          </cell>
          <cell r="K31">
            <v>106430730000</v>
          </cell>
        </row>
        <row r="32">
          <cell r="A32">
            <v>898</v>
          </cell>
          <cell r="B32" t="str">
            <v>898 Administración del talento humano</v>
          </cell>
          <cell r="C32" t="str">
            <v xml:space="preserve">01 NÓMINA </v>
          </cell>
          <cell r="D32">
            <v>31</v>
          </cell>
          <cell r="E32" t="str">
            <v>01031 Pago de Personal Docente</v>
          </cell>
          <cell r="F32" t="str">
            <v>Personal Docente Vinculado A La Planta De Personal Con Situación De Fondos 03-03-0096</v>
          </cell>
          <cell r="G32" t="str">
            <v>PERSONAL DOCENTE - CON SITUACIÓN DE FONDOS (CSF) - A.1.1.1.1.1</v>
          </cell>
          <cell r="H32" t="str">
            <v>Personas</v>
          </cell>
          <cell r="I32">
            <v>32988</v>
          </cell>
          <cell r="J32" t="str">
            <v>89801031</v>
          </cell>
          <cell r="K32">
            <v>1381465361000</v>
          </cell>
        </row>
        <row r="33">
          <cell r="A33">
            <v>898</v>
          </cell>
          <cell r="B33" t="str">
            <v>898 Administración del talento humano</v>
          </cell>
          <cell r="C33" t="str">
            <v xml:space="preserve">01 NÓMINA </v>
          </cell>
          <cell r="D33">
            <v>32</v>
          </cell>
          <cell r="E33" t="str">
            <v>01032 Pago de Personal Docente SSF</v>
          </cell>
          <cell r="F33" t="str">
            <v>Personal Docente Vinculado A La Planta De Personal Sin Situación De Fondos 03-03-0095</v>
          </cell>
          <cell r="G33" t="str">
            <v>PERSONAL DOCENTE - SIN SITUACIÓN DE FONDOS (SSF) - A.1.1.1.1.2</v>
          </cell>
          <cell r="H33" t="str">
            <v>Personas</v>
          </cell>
          <cell r="I33">
            <v>27050</v>
          </cell>
          <cell r="J33" t="str">
            <v>89801032</v>
          </cell>
          <cell r="K33">
            <v>81604696000</v>
          </cell>
        </row>
        <row r="34">
          <cell r="A34">
            <v>898</v>
          </cell>
          <cell r="B34" t="str">
            <v>898 Administración del talento humano</v>
          </cell>
          <cell r="C34" t="str">
            <v xml:space="preserve">01 NÓMINA </v>
          </cell>
          <cell r="D34">
            <v>33</v>
          </cell>
          <cell r="E34" t="str">
            <v>01033 Pago de Personal Directivo  Docente SSF</v>
          </cell>
          <cell r="F34" t="str">
            <v>Personal Directivo Docente Sin Situación De Fondos 03-03-0093</v>
          </cell>
          <cell r="G34" t="str">
            <v>PERSONAL DIRECTIVO DOCENTE - SIN SITUACIÓN DE FONDOS (SSF) - A.1.1.1.2.2</v>
          </cell>
          <cell r="H34" t="str">
            <v>Personas</v>
          </cell>
          <cell r="I34">
            <v>1955</v>
          </cell>
          <cell r="J34" t="str">
            <v>89801033</v>
          </cell>
          <cell r="K34">
            <v>7976280000</v>
          </cell>
        </row>
        <row r="35">
          <cell r="A35">
            <v>898</v>
          </cell>
          <cell r="B35" t="str">
            <v>898 Administración del talento humano</v>
          </cell>
          <cell r="C35" t="str">
            <v xml:space="preserve">01 NÓMINA </v>
          </cell>
          <cell r="D35">
            <v>34</v>
          </cell>
          <cell r="E35" t="str">
            <v>01034 Pago de incentivo al mejoramiento de la Calidad MEN, "Decreto 914 de 2016"</v>
          </cell>
          <cell r="F35" t="str">
            <v>Incentivos Al Personal Docente 03-02-0023</v>
          </cell>
          <cell r="G35" t="str">
            <v>DISEÑO E IMPLEMENTACIÓN DE PLANES DE MEJORAMIENTO - A.1.2.11</v>
          </cell>
          <cell r="H35" t="str">
            <v>Personas</v>
          </cell>
          <cell r="I35">
            <v>1470</v>
          </cell>
          <cell r="J35" t="str">
            <v>89801034</v>
          </cell>
          <cell r="K35">
            <v>3562000000</v>
          </cell>
        </row>
        <row r="36">
          <cell r="A36">
            <v>898</v>
          </cell>
          <cell r="B36" t="str">
            <v>898 Administración del talento humano</v>
          </cell>
          <cell r="C36" t="str">
            <v xml:space="preserve">01 NÓMINA </v>
          </cell>
          <cell r="D36">
            <v>35</v>
          </cell>
          <cell r="E36" t="str">
            <v>01035 Pago de Aportes para la ESAP del Personal directivo docente</v>
          </cell>
          <cell r="F36" t="str">
            <v>Aportes Para La Esap Del Personal Directivo Docente 03-03-0028</v>
          </cell>
          <cell r="G36" t="str">
            <v>ESAP - A.1.1.2.4.2.3</v>
          </cell>
          <cell r="H36" t="str">
            <v>Personas</v>
          </cell>
          <cell r="I36">
            <v>1955</v>
          </cell>
          <cell r="J36" t="str">
            <v>89801035</v>
          </cell>
          <cell r="K36">
            <v>526631000</v>
          </cell>
        </row>
        <row r="37">
          <cell r="A37">
            <v>898</v>
          </cell>
          <cell r="B37" t="str">
            <v>898 Administración del talento humano</v>
          </cell>
          <cell r="C37" t="str">
            <v>02 PERSONAL DE APOYO A LA GESTION DE LA SED</v>
          </cell>
          <cell r="D37">
            <v>36</v>
          </cell>
          <cell r="E37" t="str">
            <v>02036 Asignar apoyo (profesional, técnico, asistencial),  para el desarrollo de actividades organizacionales requeridos para el normal funcionamiento de la SED y de esta manera garantizar la prestación del servicio educativo.</v>
          </cell>
          <cell r="F37" t="str">
            <v>Personal Contratado Para Apoyar Las Actividades Propias De Los Proyectos De Inversión De La Entidad 03-04-0001</v>
          </cell>
          <cell r="G37" t="str">
            <v>MODERNIZACIÓN DE LA SECRETARIA DE EDUCACIÓN - A.1.4.1</v>
          </cell>
          <cell r="H37" t="str">
            <v>personal</v>
          </cell>
          <cell r="I37">
            <v>407</v>
          </cell>
          <cell r="J37" t="str">
            <v>89802036</v>
          </cell>
          <cell r="K37">
            <v>21498135764</v>
          </cell>
        </row>
        <row r="38">
          <cell r="A38">
            <v>898</v>
          </cell>
          <cell r="B38" t="str">
            <v>898 Administración del talento humano</v>
          </cell>
          <cell r="C38" t="str">
            <v>02 PERSONAL DE APOYO A LA GESTION DE LA SED</v>
          </cell>
          <cell r="D38">
            <v>37</v>
          </cell>
          <cell r="E38" t="str">
            <v>02037 Suministrar  personal de apoyo administrativo y de atención a bibliotecas de los Colegios del Distrito Capital.</v>
          </cell>
          <cell r="F38" t="str">
            <v>Personal Contratado Para Apoyar Las Actividades Propias De Los Proyectos De Inversión De La Entidad 03-04-0001</v>
          </cell>
          <cell r="G38" t="str">
            <v>MODERNIZACIÓN DE LA SECRETARIA DE EDUCACIÓN - A.1.4.1</v>
          </cell>
          <cell r="H38" t="str">
            <v>personal</v>
          </cell>
          <cell r="I38">
            <v>128</v>
          </cell>
          <cell r="J38" t="str">
            <v>89802037</v>
          </cell>
          <cell r="K38">
            <v>3201864236</v>
          </cell>
        </row>
        <row r="39">
          <cell r="A39">
            <v>898</v>
          </cell>
          <cell r="B39" t="str">
            <v>898 Administración del talento humano</v>
          </cell>
          <cell r="C39" t="str">
            <v>02 PERSONAL DE APOYO A LA GESTION DE LA SED</v>
          </cell>
          <cell r="D39">
            <v>48</v>
          </cell>
          <cell r="E39" t="str">
            <v>02048 Brindar los apoyos comunicativos a los estudiantes con discapacidad durante su permanencia en el ambito escolar</v>
          </cell>
          <cell r="F39" t="str">
            <v>Personal Contratado Para Apoyar Las Actividades Propias De Los Proyectos De Inversión De La Entidad 03-04-0001</v>
          </cell>
          <cell r="G39" t="str">
            <v>MODERNIZACIÓN DE LA SECRETARIA DE EDUCACIÓN - A.1.4.1</v>
          </cell>
          <cell r="H39" t="str">
            <v>personas</v>
          </cell>
          <cell r="I39">
            <v>93</v>
          </cell>
          <cell r="J39" t="str">
            <v>89802048</v>
          </cell>
          <cell r="K39">
            <v>2253000000</v>
          </cell>
        </row>
        <row r="40">
          <cell r="A40">
            <v>898</v>
          </cell>
          <cell r="B40" t="str">
            <v>898 Administración del talento humano</v>
          </cell>
          <cell r="C40" t="str">
            <v>03 BE BIENESTAR, CAPACITACION, SALUD OCUPACIONAL Y  DOTACION</v>
          </cell>
          <cell r="D40">
            <v>38</v>
          </cell>
          <cell r="E40" t="str">
            <v>03038 Adquirir  la dotación de vestido  y calzado de labor para los funcionarios que conforme a la Ley tienen este derecho.</v>
          </cell>
          <cell r="F40" t="str">
            <v>Actividades De Bienestar Del Personal Docente Y Administrativo 03-04-0292</v>
          </cell>
          <cell r="G40" t="str">
            <v>APLICACIÓN DE PROYECTOS EDUCATIVOS TRANSVERSALES - A.1.7.2</v>
          </cell>
          <cell r="H40" t="str">
            <v>Funcionarios</v>
          </cell>
          <cell r="I40">
            <v>846</v>
          </cell>
          <cell r="J40" t="str">
            <v>89803038</v>
          </cell>
          <cell r="K40">
            <v>1120403000</v>
          </cell>
        </row>
        <row r="41">
          <cell r="A41">
            <v>898</v>
          </cell>
          <cell r="B41" t="str">
            <v>898 Administración del talento humano</v>
          </cell>
          <cell r="C41" t="str">
            <v>03 BE BIENESTAR, CAPACITACION, SALUD OCUPACIONAL Y  DOTACION</v>
          </cell>
          <cell r="D41">
            <v>39</v>
          </cell>
          <cell r="E41" t="str">
            <v>03039 Realizar actividades culturales, recreativas, deportivas, lúdicas, reconocimientos y demás que demanden los funcionarios administrativos y docentes</v>
          </cell>
          <cell r="F41" t="str">
            <v>Actividades De Bienestar Del Personal Docente Y Administrativo 03-04-0292</v>
          </cell>
          <cell r="G41" t="str">
            <v>APLICACIÓN DE PROYECTOS EDUCATIVOS TRANSVERSALES - A.1.7.2</v>
          </cell>
          <cell r="H41" t="str">
            <v>Funcionarios</v>
          </cell>
          <cell r="I41">
            <v>36533</v>
          </cell>
          <cell r="J41" t="str">
            <v>89803039</v>
          </cell>
          <cell r="K41">
            <v>6629597000</v>
          </cell>
        </row>
        <row r="42">
          <cell r="A42">
            <v>898</v>
          </cell>
          <cell r="B42" t="str">
            <v>898 Administración del talento humano</v>
          </cell>
          <cell r="C42" t="str">
            <v>03 BE BIENESTAR, CAPACITACION, SALUD OCUPACIONAL Y  DOTACION</v>
          </cell>
          <cell r="D42">
            <v>40</v>
          </cell>
          <cell r="E42" t="str">
            <v>03040 Garantizar el servicio de transporte a Docentes y Directivos Docentes en zonas que presentan dificil acceso y/o inseguridad</v>
          </cell>
          <cell r="F42" t="str">
            <v>Incentivos Al Personal Docente 03-02-0023</v>
          </cell>
          <cell r="G42" t="str">
            <v>DISEÑO E IMPLEMENTACIÓN DE PLANES DE MEJORAMIENTO - A.1.2.11</v>
          </cell>
          <cell r="H42" t="str">
            <v>Funcionarios</v>
          </cell>
          <cell r="I42">
            <v>1300</v>
          </cell>
          <cell r="J42" t="str">
            <v>89803040</v>
          </cell>
          <cell r="K42">
            <v>2950000000</v>
          </cell>
        </row>
        <row r="43">
          <cell r="A43">
            <v>898</v>
          </cell>
          <cell r="B43" t="str">
            <v>898 Administración del talento humano</v>
          </cell>
          <cell r="C43" t="str">
            <v>03 BE BIENESTAR, CAPACITACION, SALUD OCUPACIONAL Y  DOTACION</v>
          </cell>
          <cell r="D43">
            <v>41</v>
          </cell>
          <cell r="E43" t="str">
            <v>03041 Implementar acciones de prevención y mitigación de los riesgos ocupacionales identificados en el diagnostico de condiciones de trabajo y diagnostico de condiciones de salud desde los subprogramas de medicina preventiva, medicina del trabajo higiene y seguridad industria</v>
          </cell>
          <cell r="F43" t="str">
            <v>Gastos Para Los Programas De Salud Ocupacional De Docentes Y Administartivos Del Nivel Institucional 02-06-0018</v>
          </cell>
          <cell r="G43" t="str">
            <v>APLICACIÓN DE PROYECTOS EDUCATIVOS TRANSVERSALES - A.1.7.2</v>
          </cell>
          <cell r="H43" t="str">
            <v>Funcionarios</v>
          </cell>
          <cell r="I43">
            <v>993</v>
          </cell>
          <cell r="J43" t="str">
            <v>89803041</v>
          </cell>
          <cell r="K43">
            <v>1200000000</v>
          </cell>
        </row>
        <row r="44">
          <cell r="A44">
            <v>898</v>
          </cell>
          <cell r="B44" t="str">
            <v>898 Administración del talento humano</v>
          </cell>
          <cell r="C44" t="str">
            <v>03 BE BIENESTAR, CAPACITACION, SALUD OCUPACIONAL Y  DOTACION</v>
          </cell>
          <cell r="D44">
            <v>42</v>
          </cell>
          <cell r="E44" t="str">
            <v>03042 Garantizar el desarrollo del Plan Anual de Capacitación</v>
          </cell>
          <cell r="F44" t="str">
            <v>Actividades De Capacitación Institucional A Los Funcionarios De Las Entidades 05-01-0004</v>
          </cell>
          <cell r="G44" t="str">
            <v>APLICACIÓN DE PROYECTOS EDUCATIVOS TRANSVERSALES - A.1.7.2</v>
          </cell>
          <cell r="H44" t="str">
            <v>Funcionarios</v>
          </cell>
          <cell r="I44">
            <v>100</v>
          </cell>
          <cell r="J44" t="str">
            <v>89803042</v>
          </cell>
          <cell r="K44">
            <v>1100000000</v>
          </cell>
        </row>
        <row r="45">
          <cell r="A45">
            <v>898</v>
          </cell>
          <cell r="B45" t="str">
            <v>898 Administración del talento humano</v>
          </cell>
          <cell r="C45" t="str">
            <v xml:space="preserve">04 REQUERIMIENTOS DE PAGO </v>
          </cell>
          <cell r="D45">
            <v>43</v>
          </cell>
          <cell r="E45" t="str">
            <v>04043 Pagar las sentencia proferidas por las instancias judiciales derivadas del pago de la nómina</v>
          </cell>
          <cell r="F45" t="str">
            <v>Sentencias Personal Docente Y Administrativo 03-03-0082</v>
          </cell>
          <cell r="G45" t="str">
            <v>PERSONAL DOCENTE - CON SITUACIÓN DE FONDOS (CSF) - A.1.1.1.1.1</v>
          </cell>
          <cell r="H45" t="str">
            <v>Porcentaje</v>
          </cell>
          <cell r="I45">
            <v>100</v>
          </cell>
          <cell r="J45" t="str">
            <v>89804043</v>
          </cell>
          <cell r="K45">
            <v>370000000</v>
          </cell>
        </row>
        <row r="46">
          <cell r="A46">
            <v>1005</v>
          </cell>
          <cell r="B46" t="str">
            <v>1005 Fortalecimiento curricular para el desarrollo de aprendizajes a lo largo de la vida</v>
          </cell>
          <cell r="C46" t="str">
            <v>01 CURRÍCULO</v>
          </cell>
          <cell r="D46">
            <v>3</v>
          </cell>
          <cell r="E46" t="str">
            <v>01003 Contar con profesionales y técnicos para la adecuada ejecución administrativa del proyecto</v>
          </cell>
          <cell r="F46" t="str">
            <v>Personal Contratado Para Apoyar Las Actividades Propias De Los Proyectos De Inversión De La Entidad 03-04-0001</v>
          </cell>
          <cell r="G46" t="str">
            <v>MODERNIZACIÓN DE LA SECRETARIA DE EDUCACIÓN - A.1.4.1</v>
          </cell>
          <cell r="H46" t="str">
            <v>Personas</v>
          </cell>
          <cell r="I46">
            <v>53</v>
          </cell>
          <cell r="J46" t="str">
            <v>100501003</v>
          </cell>
          <cell r="K46">
            <v>2760852000</v>
          </cell>
        </row>
        <row r="47">
          <cell r="A47">
            <v>1005</v>
          </cell>
          <cell r="B47" t="str">
            <v>1005 Fortalecimiento curricular para el desarrollo de aprendizajes a lo largo de la vida</v>
          </cell>
          <cell r="C47" t="str">
            <v>01 CURRÍCULO</v>
          </cell>
          <cell r="D47">
            <v>5</v>
          </cell>
          <cell r="E47" t="str">
            <v xml:space="preserve">01005 Apoyar y acompañar con entidades,  profesionales y técnicos la implementación de estrategias pedagógicas y administrativas en las instituciones educativas que propendan por el fortalecimiento curricular </v>
          </cell>
          <cell r="F47" t="str">
            <v>Acompañar A Colegios En La Formulación Y Ejecución De Planes Institucionales 03-01-0204</v>
          </cell>
          <cell r="G47" t="str">
            <v>APLICACIÓN DE PROYECTOS EDUCATIVOS TRANSVERSALES - A.1.7.2</v>
          </cell>
          <cell r="H47" t="str">
            <v>Colegios</v>
          </cell>
          <cell r="I47">
            <v>301</v>
          </cell>
          <cell r="J47" t="str">
            <v>100501005</v>
          </cell>
          <cell r="K47">
            <v>2244148000</v>
          </cell>
        </row>
        <row r="48">
          <cell r="A48">
            <v>1040</v>
          </cell>
          <cell r="B48" t="str">
            <v>1040 Bogotá reconoce a sus maestros, maestras y directivos docentes líderes de la transformación educativa</v>
          </cell>
          <cell r="C48" t="str">
            <v>01 FORMACIÓN INICIAL</v>
          </cell>
          <cell r="D48">
            <v>16</v>
          </cell>
          <cell r="E48" t="str">
            <v>01016 Acompañamiento a lo maestros, maestras y Directivos Docentes recien vinculados en la Planta de personal Docente de la SED</v>
          </cell>
          <cell r="F48" t="str">
            <v>Capacitación Y Formación Del Personal Docente 03-01-0314</v>
          </cell>
          <cell r="G48" t="str">
            <v>CAPACITACIÓN A DOCENTES Y DIRECTIVOS DOCENTES - A.1.2.8</v>
          </cell>
          <cell r="H48" t="str">
            <v>Docentes y directivos docentes</v>
          </cell>
          <cell r="I48">
            <v>114</v>
          </cell>
          <cell r="J48" t="str">
            <v>104001016</v>
          </cell>
          <cell r="K48">
            <v>45576000</v>
          </cell>
        </row>
        <row r="49">
          <cell r="A49">
            <v>1040</v>
          </cell>
          <cell r="B49" t="str">
            <v>1040 Bogotá reconoce a sus maestros, maestras y directivos docentes líderes de la transformación educativa</v>
          </cell>
          <cell r="C49" t="str">
            <v>01 FORMACIÓN INICIAL</v>
          </cell>
          <cell r="D49">
            <v>17</v>
          </cell>
          <cell r="E49" t="str">
            <v>01017 Apoyar la participación de Docentes y Directivos Docentes normalistas y profesionales no licenciados en programas de formación de lincenciatura y actualización pedagógica</v>
          </cell>
          <cell r="F49" t="str">
            <v>Capacitación Y Formación Del Personal Docente 03-01-0314</v>
          </cell>
          <cell r="G49" t="str">
            <v>CAPACITACIÓN A DOCENTES Y DIRECTIVOS DOCENTES - A.1.2.8</v>
          </cell>
          <cell r="H49" t="str">
            <v>Docentes y directivos docentes</v>
          </cell>
          <cell r="I49">
            <v>67</v>
          </cell>
          <cell r="J49" t="str">
            <v>104001017</v>
          </cell>
          <cell r="K49">
            <v>926160000</v>
          </cell>
        </row>
        <row r="50">
          <cell r="A50">
            <v>1040</v>
          </cell>
          <cell r="B50" t="str">
            <v>1040 Bogotá reconoce a sus maestros, maestras y directivos docentes líderes de la transformación educativa</v>
          </cell>
          <cell r="C50" t="str">
            <v>01 FORMACIÓN INICIAL</v>
          </cell>
          <cell r="D50">
            <v>18</v>
          </cell>
          <cell r="E50" t="str">
            <v>01018 Prestar apoyo profesional y/o técnico para el seguimiento pedagógico, administrativo y financiero  de las actividades del componente</v>
          </cell>
          <cell r="F50" t="str">
            <v>Personal Contratado Para Apoyar Las Actividades Propias De Los Proyectos De Inversión De La Entidad 03-04-0001</v>
          </cell>
          <cell r="G50" t="str">
            <v>MODERNIZACIÓN DE LA SECRETARIA DE EDUCACIÓN - A.1.4.1</v>
          </cell>
          <cell r="H50" t="str">
            <v>Personas</v>
          </cell>
          <cell r="I50">
            <v>1</v>
          </cell>
          <cell r="J50" t="str">
            <v>104001018</v>
          </cell>
          <cell r="K50">
            <v>42000000</v>
          </cell>
        </row>
        <row r="51">
          <cell r="A51">
            <v>1040</v>
          </cell>
          <cell r="B51" t="str">
            <v>1040 Bogotá reconoce a sus maestros, maestras y directivos docentes líderes de la transformación educativa</v>
          </cell>
          <cell r="C51" t="str">
            <v>02 FORMACIÓN PERMANENTE</v>
          </cell>
          <cell r="D51">
            <v>1</v>
          </cell>
          <cell r="E51" t="str">
            <v>02001 Apoyar la participación de Docentes y Directivos Docentes en programas de formación permanente y/o  acompañamiento in - situ  en diferentes temáticas de profundización disciplinar y pedagógica</v>
          </cell>
          <cell r="F51" t="str">
            <v>Capacitación Y Formación Del Personal Docente 03-01-0314</v>
          </cell>
          <cell r="G51" t="str">
            <v>CAPACITACIÓN A DOCENTES Y DIRECTIVOS DOCENTES - A.1.2.8</v>
          </cell>
          <cell r="H51" t="str">
            <v>Docentes y directivos docentes</v>
          </cell>
          <cell r="I51">
            <v>217</v>
          </cell>
          <cell r="J51" t="str">
            <v>104002001</v>
          </cell>
          <cell r="K51">
            <v>309938000</v>
          </cell>
        </row>
        <row r="52">
          <cell r="A52">
            <v>1040</v>
          </cell>
          <cell r="B52" t="str">
            <v>1040 Bogotá reconoce a sus maestros, maestras y directivos docentes líderes de la transformación educativa</v>
          </cell>
          <cell r="C52" t="str">
            <v>02 FORMACIÓN PERMANENTE</v>
          </cell>
          <cell r="D52">
            <v>2</v>
          </cell>
          <cell r="E52" t="str">
            <v>02002 Apoyar la participación de docentes y directivos docentes en eventos culturales y académicos a nivel local, nacional e internacional</v>
          </cell>
          <cell r="F52" t="str">
            <v>Capacitación Y Formación Del Personal Docente 03-01-0314</v>
          </cell>
          <cell r="G52" t="str">
            <v>CAPACITACIÓN A DOCENTES Y DIRECTIVOS DOCENTES - A.1.2.8</v>
          </cell>
          <cell r="H52" t="str">
            <v>Docentes y directivos docentes</v>
          </cell>
          <cell r="I52">
            <v>150</v>
          </cell>
          <cell r="J52" t="str">
            <v>104002002</v>
          </cell>
          <cell r="K52">
            <v>180000000</v>
          </cell>
        </row>
        <row r="53">
          <cell r="A53">
            <v>1040</v>
          </cell>
          <cell r="B53" t="str">
            <v>1040 Bogotá reconoce a sus maestros, maestras y directivos docentes líderes de la transformación educativa</v>
          </cell>
          <cell r="C53" t="str">
            <v>02 FORMACIÓN PERMANENTE</v>
          </cell>
          <cell r="D53">
            <v>3</v>
          </cell>
          <cell r="E53" t="str">
            <v>02003 Prestar apoyo profesional y/o técnico para el seguimiento pedagógico, administrativo y financiero  de las actividades del componente</v>
          </cell>
          <cell r="F53" t="str">
            <v>Personal Contratado Para Apoyar Las Actividades Propias De Los Proyectos De Inversión De La Entidad 03-04-0001</v>
          </cell>
          <cell r="G53" t="str">
            <v>MODERNIZACIÓN DE LA SECRETARIA DE EDUCACIÓN - A.1.4.1</v>
          </cell>
          <cell r="H53" t="str">
            <v>Docentes y directivos docentes</v>
          </cell>
          <cell r="I53">
            <v>3</v>
          </cell>
          <cell r="J53" t="str">
            <v>104002003</v>
          </cell>
          <cell r="K53">
            <v>260000000</v>
          </cell>
        </row>
        <row r="54">
          <cell r="A54">
            <v>1040</v>
          </cell>
          <cell r="B54" t="str">
            <v>1040 Bogotá reconoce a sus maestros, maestras y directivos docentes líderes de la transformación educativa</v>
          </cell>
          <cell r="C54" t="str">
            <v>02 FORMACIÓN PERMANENTE</v>
          </cell>
          <cell r="D54">
            <v>4</v>
          </cell>
          <cell r="E54" t="str">
            <v>02004 Apoyar la participación de Docentes y Directivos Docentes de los Colegios Oficiales en programas de pasantias a nivel nacional o internacional</v>
          </cell>
          <cell r="F54" t="str">
            <v>Capacitación Y Formación Del Personal Docente 03-01-0314</v>
          </cell>
          <cell r="G54" t="str">
            <v>CAPACITACIÓN A DOCENTES Y DIRECTIVOS DOCENTES - A.1.2.8</v>
          </cell>
          <cell r="H54" t="str">
            <v>Docentes y directivos docentes</v>
          </cell>
          <cell r="I54">
            <v>100</v>
          </cell>
          <cell r="J54" t="str">
            <v>104002004</v>
          </cell>
          <cell r="K54">
            <v>286000000</v>
          </cell>
        </row>
        <row r="55">
          <cell r="A55">
            <v>1040</v>
          </cell>
          <cell r="B55" t="str">
            <v>1040 Bogotá reconoce a sus maestros, maestras y directivos docentes líderes de la transformación educativa</v>
          </cell>
          <cell r="C55" t="str">
            <v>02 FORMACIÓN PERMANENTE</v>
          </cell>
          <cell r="D55">
            <v>20</v>
          </cell>
          <cell r="E55" t="str">
            <v>02020 Implementar el portafolio virtual de Formación Docente</v>
          </cell>
          <cell r="F55" t="str">
            <v>Capacitación Y Formación Del Personal Docente 03-01-0314</v>
          </cell>
          <cell r="G55" t="str">
            <v>CAPACITACIÓN A DOCENTES Y DIRECTIVOS DOCENTES - A.1.2.8</v>
          </cell>
          <cell r="H55" t="str">
            <v>Docentes y directivos docentes</v>
          </cell>
          <cell r="I55">
            <v>4000</v>
          </cell>
          <cell r="J55" t="str">
            <v>104002020</v>
          </cell>
          <cell r="K55">
            <v>1000000000</v>
          </cell>
        </row>
        <row r="56">
          <cell r="A56">
            <v>1040</v>
          </cell>
          <cell r="B56" t="str">
            <v>1040 Bogotá reconoce a sus maestros, maestras y directivos docentes líderes de la transformación educativa</v>
          </cell>
          <cell r="C56" t="str">
            <v>02 FORMACIÓN PERMANENTE</v>
          </cell>
          <cell r="D56">
            <v>21</v>
          </cell>
          <cell r="E56" t="str">
            <v>02021 Aplicación de la encuesta de caracterización docente</v>
          </cell>
          <cell r="F56" t="str">
            <v>Capacitación Y Formación Del Personal Docente 03-01-0314</v>
          </cell>
          <cell r="G56" t="str">
            <v>CAPACITACIÓN A DOCENTES Y DIRECTIVOS DOCENTES - A.1.2.8</v>
          </cell>
          <cell r="H56" t="str">
            <v>Docentes y directivos docentes</v>
          </cell>
          <cell r="I56">
            <v>10000</v>
          </cell>
          <cell r="J56" t="str">
            <v>104002021</v>
          </cell>
          <cell r="K56">
            <v>200000000</v>
          </cell>
        </row>
        <row r="57">
          <cell r="A57">
            <v>1040</v>
          </cell>
          <cell r="B57" t="str">
            <v>1040 Bogotá reconoce a sus maestros, maestras y directivos docentes líderes de la transformación educativa</v>
          </cell>
          <cell r="C57" t="str">
            <v>03 FORMACIÓN POSGRADUAL</v>
          </cell>
          <cell r="D57">
            <v>6</v>
          </cell>
          <cell r="E57" t="str">
            <v>03006 Prestar apoyo profesional y/o técnico para el seguimiento pedagógico, administrativo y financiero  de las actividades del componente</v>
          </cell>
          <cell r="F57" t="str">
            <v>Personal Contratado Para Apoyar Las Actividades Propias De Los Proyectos De Inversión De La Entidad 03-04-0001</v>
          </cell>
          <cell r="G57" t="str">
            <v>MODERNIZACIÓN DE LA SECRETARIA DE EDUCACIÓN - A.1.4.1</v>
          </cell>
          <cell r="H57" t="str">
            <v>Personas</v>
          </cell>
          <cell r="I57">
            <v>3</v>
          </cell>
          <cell r="J57" t="str">
            <v>104003006</v>
          </cell>
          <cell r="K57">
            <v>270000000</v>
          </cell>
        </row>
        <row r="58">
          <cell r="A58">
            <v>1040</v>
          </cell>
          <cell r="B58" t="str">
            <v>1040 Bogotá reconoce a sus maestros, maestras y directivos docentes líderes de la transformación educativa</v>
          </cell>
          <cell r="C58" t="str">
            <v>03 FORMACIÓN POSGRADUAL</v>
          </cell>
          <cell r="D58">
            <v>14</v>
          </cell>
          <cell r="E58" t="str">
            <v>03014 Apoyar la participación de Docentes y Directivos Docentes de los Colegios Oficiales en programas de posgrado en los niveles de Especialización, Maestría y Doctorado</v>
          </cell>
          <cell r="F58" t="str">
            <v>Capacitación Y Formación Del Personal Docente 03-01-0314</v>
          </cell>
          <cell r="G58" t="str">
            <v>CAPACITACIÓN A DOCENTES Y DIRECTIVOS DOCENTES - A.1.2.8</v>
          </cell>
          <cell r="H58" t="str">
            <v>Docentes y directivos docentes</v>
          </cell>
          <cell r="I58">
            <v>243</v>
          </cell>
          <cell r="J58" t="str">
            <v>104003014</v>
          </cell>
          <cell r="K58">
            <v>5337815000</v>
          </cell>
        </row>
        <row r="59">
          <cell r="A59">
            <v>1040</v>
          </cell>
          <cell r="B59" t="str">
            <v>1040 Bogotá reconoce a sus maestros, maestras y directivos docentes líderes de la transformación educativa</v>
          </cell>
          <cell r="C59" t="str">
            <v>04 INNOVACION EDUCATIVA</v>
          </cell>
          <cell r="D59">
            <v>8</v>
          </cell>
          <cell r="E59" t="str">
            <v>04008 Fortalecer la comunidad académica de maestros y maestras de Bogotá a partir de la conformación y consolidación de las  redes locales, mediante el intercambio del saber pedagógico  y la socialización de experiencias.</v>
          </cell>
          <cell r="F59" t="str">
            <v>Capacitación Y Formación Del Personal Docente 03-01-0314</v>
          </cell>
          <cell r="G59" t="str">
            <v>CAPACITACIÓN A DOCENTES Y DIRECTIVOS DOCENTES - A.1.2.8</v>
          </cell>
          <cell r="H59" t="str">
            <v>Docentes y directivos docentes</v>
          </cell>
          <cell r="I59">
            <v>355</v>
          </cell>
          <cell r="J59" t="str">
            <v>104004008</v>
          </cell>
          <cell r="K59">
            <v>1026665000</v>
          </cell>
        </row>
        <row r="60">
          <cell r="A60">
            <v>1040</v>
          </cell>
          <cell r="B60" t="str">
            <v>1040 Bogotá reconoce a sus maestros, maestras y directivos docentes líderes de la transformación educativa</v>
          </cell>
          <cell r="C60" t="str">
            <v>04 INNOVACION EDUCATIVA</v>
          </cell>
          <cell r="D60">
            <v>9</v>
          </cell>
          <cell r="E60" t="str">
            <v>04009 Prestar apoyo profesional y/o técnico para el seguimiento pedagógico, administrativo y financiero  de las actividades del componente</v>
          </cell>
          <cell r="F60" t="str">
            <v>Personal Contratado Para Apoyar Las Actividades Propias De Los Proyectos De Inversión De La Entidad 03-04-0001</v>
          </cell>
          <cell r="G60" t="str">
            <v>MODERNIZACIÓN DE LA SECRETARIA DE EDUCACIÓN - A.1.4.1</v>
          </cell>
          <cell r="H60" t="str">
            <v>Personas</v>
          </cell>
          <cell r="I60">
            <v>5</v>
          </cell>
          <cell r="J60" t="str">
            <v>104004009</v>
          </cell>
          <cell r="K60">
            <v>522000000</v>
          </cell>
        </row>
        <row r="61">
          <cell r="A61">
            <v>1040</v>
          </cell>
          <cell r="B61" t="str">
            <v>1040 Bogotá reconoce a sus maestros, maestras y directivos docentes líderes de la transformación educativa</v>
          </cell>
          <cell r="C61" t="str">
            <v>04 INNOVACION EDUCATIVA</v>
          </cell>
          <cell r="D61">
            <v>22</v>
          </cell>
          <cell r="E61" t="str">
            <v>04022 Fomentar y visibilizar la Innovación Educativa en las IEs mediante la implementación de programas y proyectos para los maestros y directivos docentes en el marco del Ecosistema Distrital de Innovación Educativa</v>
          </cell>
          <cell r="F61" t="str">
            <v>Capacitación Y Formación Del Personal Docente 03-01-0314</v>
          </cell>
          <cell r="G61" t="str">
            <v>CAPACITACIÓN A DOCENTES Y DIRECTIVOS DOCENTES - A.1.2.8</v>
          </cell>
          <cell r="H61" t="str">
            <v>Docentes y directivos docentes</v>
          </cell>
          <cell r="I61">
            <v>1390</v>
          </cell>
          <cell r="J61" t="str">
            <v>104004022</v>
          </cell>
          <cell r="K61">
            <v>1960045000</v>
          </cell>
        </row>
        <row r="62">
          <cell r="A62">
            <v>1040</v>
          </cell>
          <cell r="B62" t="str">
            <v>1040 Bogotá reconoce a sus maestros, maestras y directivos docentes líderes de la transformación educativa</v>
          </cell>
          <cell r="C62" t="str">
            <v>05 RECONOCIMIENTO DOCENTE</v>
          </cell>
          <cell r="D62">
            <v>10</v>
          </cell>
          <cell r="E62" t="str">
            <v>05010 Otorgar el premio de Investigación e Innovacion  el cual se encuentra en  el marco del acuerdo  273 del 2007</v>
          </cell>
          <cell r="F62" t="str">
            <v>Incentivos Al Personal Docente 03-02-0023</v>
          </cell>
          <cell r="G62" t="str">
            <v>DISEÑO E IMPLEMENTACIÓN DE PLANES DE MEJORAMIENTO - A.1.2.11</v>
          </cell>
          <cell r="H62" t="str">
            <v>Propuestas pedagógicas</v>
          </cell>
          <cell r="I62">
            <v>10</v>
          </cell>
          <cell r="J62" t="str">
            <v>104005010</v>
          </cell>
          <cell r="K62">
            <v>703000000</v>
          </cell>
        </row>
        <row r="63">
          <cell r="A63">
            <v>1040</v>
          </cell>
          <cell r="B63" t="str">
            <v>1040 Bogotá reconoce a sus maestros, maestras y directivos docentes líderes de la transformación educativa</v>
          </cell>
          <cell r="C63" t="str">
            <v>05 RECONOCIMIENTO DOCENTE</v>
          </cell>
          <cell r="D63">
            <v>13</v>
          </cell>
          <cell r="E63" t="str">
            <v>05013 Prestar apoyo profesional y/o técnico para el seguimiento pedagógico, administrativo y financiero  de las actividades del componente</v>
          </cell>
          <cell r="F63" t="str">
            <v>Personal Contratado Para Apoyar Las Actividades Propias De Los Proyectos De Inversión De La Entidad 03-04-0001</v>
          </cell>
          <cell r="G63" t="str">
            <v>MODERNIZACIÓN DE LA SECRETARIA DE EDUCACIÓN - A.1.4.1</v>
          </cell>
          <cell r="H63" t="str">
            <v>Personas</v>
          </cell>
          <cell r="I63">
            <v>1</v>
          </cell>
          <cell r="J63" t="str">
            <v>104005013</v>
          </cell>
          <cell r="K63">
            <v>75000000</v>
          </cell>
        </row>
        <row r="64">
          <cell r="A64">
            <v>1040</v>
          </cell>
          <cell r="B64" t="str">
            <v>1040 Bogotá reconoce a sus maestros, maestras y directivos docentes líderes de la transformación educativa</v>
          </cell>
          <cell r="C64" t="str">
            <v>05 RECONOCIMIENTO DOCENTE</v>
          </cell>
          <cell r="D64">
            <v>23</v>
          </cell>
          <cell r="E64" t="str">
            <v>05023 Reconocer  a maestros, maestras y directivos docentes  investigadores e innovadores de la educación</v>
          </cell>
          <cell r="F64" t="str">
            <v>Incentivos Al Personal Docente 03-02-0023</v>
          </cell>
          <cell r="G64" t="str">
            <v>DISEÑO E IMPLEMENTACIÓN DE PLANES DE MEJORAMIENTO - A.1.2.11</v>
          </cell>
          <cell r="H64" t="str">
            <v>Docentes y directivos docentes</v>
          </cell>
          <cell r="I64">
            <v>228</v>
          </cell>
          <cell r="J64" t="str">
            <v>104005023</v>
          </cell>
          <cell r="K64">
            <v>274801000</v>
          </cell>
        </row>
        <row r="65">
          <cell r="A65">
            <v>1043</v>
          </cell>
          <cell r="B65" t="str">
            <v xml:space="preserve">1043 Sistemas de información al servicio de la gestión educativa </v>
          </cell>
          <cell r="C65" t="str">
            <v>01 SISTEMAS INTEGRADOS DE INFORMACIÓN Y SOSTENIMIENTO DE LA PLATAFORMA TECNOLOGICA</v>
          </cell>
          <cell r="D65">
            <v>1</v>
          </cell>
          <cell r="E65" t="str">
            <v>01001 Contar con apoyo profesional,  técnico y asistencial para los procesos de sistemas integrados de información y de comunicaciones</v>
          </cell>
          <cell r="F65" t="str">
            <v>Personal Contratado Para Apoyar Las Actividades Propias De Los Proyectos De Inversión De La Entidad 03-04-0001</v>
          </cell>
          <cell r="G65" t="str">
            <v>MODERNIZACIÓN DE LA SECRETARIA DE EDUCACIÓN - A.1.4.1</v>
          </cell>
          <cell r="H65" t="str">
            <v>Personas</v>
          </cell>
          <cell r="I65">
            <v>70</v>
          </cell>
          <cell r="J65" t="str">
            <v>104301001</v>
          </cell>
          <cell r="K65">
            <v>2700000000</v>
          </cell>
        </row>
        <row r="66">
          <cell r="A66">
            <v>1043</v>
          </cell>
          <cell r="B66" t="str">
            <v xml:space="preserve">1043 Sistemas de información al servicio de la gestión educativa </v>
          </cell>
          <cell r="C66" t="str">
            <v>01 SISTEMAS INTEGRADOS DE INFORMACIÓN Y SOSTENIMIENTO DE LA PLATAFORMA TECNOLOGICA</v>
          </cell>
          <cell r="D66">
            <v>2</v>
          </cell>
          <cell r="E66" t="str">
            <v>01002 Adquisición de recursos informáticos para el fortalecimiento y consolidación de los Sistemas de información y el sostenimiento de la plataforma tecnológica</v>
          </cell>
          <cell r="F66" t="str">
            <v>Adquisición De Hardware Y/O Software 02-01-0734</v>
          </cell>
          <cell r="G66" t="str">
            <v>CONECTIVIDAD - A.1.4.3</v>
          </cell>
          <cell r="H66" t="str">
            <v>Contrato</v>
          </cell>
          <cell r="I66">
            <v>8</v>
          </cell>
          <cell r="J66" t="str">
            <v>104301002</v>
          </cell>
          <cell r="K66">
            <v>6750000000</v>
          </cell>
        </row>
        <row r="67">
          <cell r="A67">
            <v>1043</v>
          </cell>
          <cell r="B67" t="str">
            <v xml:space="preserve">1043 Sistemas de información al servicio de la gestión educativa </v>
          </cell>
          <cell r="C67" t="str">
            <v>01 SISTEMAS INTEGRADOS DE INFORMACIÓN Y SOSTENIMIENTO DE LA PLATAFORMA TECNOLOGICA</v>
          </cell>
          <cell r="D67">
            <v>3</v>
          </cell>
          <cell r="E67" t="str">
            <v xml:space="preserve">01003 Renovar el licenciamiento de los equipos de cómputo de la sed nivel central, local e institucional  </v>
          </cell>
          <cell r="F67" t="str">
            <v>Adquisición De Hardware Y/O Software 02-01-0734</v>
          </cell>
          <cell r="G67" t="str">
            <v>CONECTIVIDAD - A.1.4.3</v>
          </cell>
          <cell r="H67" t="str">
            <v>Programas</v>
          </cell>
          <cell r="I67">
            <v>1</v>
          </cell>
          <cell r="J67" t="str">
            <v>104301003</v>
          </cell>
          <cell r="K67">
            <v>4500000000</v>
          </cell>
        </row>
        <row r="68">
          <cell r="A68">
            <v>1043</v>
          </cell>
          <cell r="B68" t="str">
            <v xml:space="preserve">1043 Sistemas de información al servicio de la gestión educativa </v>
          </cell>
          <cell r="C68" t="str">
            <v>01 SISTEMAS INTEGRADOS DE INFORMACIÓN Y SOSTENIMIENTO DE LA PLATAFORMA TECNOLOGICA</v>
          </cell>
          <cell r="D68">
            <v>4</v>
          </cell>
          <cell r="E68" t="str">
            <v>01004 Realizar el soporte de herramientas Oracle para la REDP y nivel central de la Secretaría de Educación  y los servicios asociados</v>
          </cell>
          <cell r="F68" t="str">
            <v>Adquisición De Hardware Y/O Software 02-01-0734</v>
          </cell>
          <cell r="G68" t="str">
            <v>CONECTIVIDAD - A.1.4.3</v>
          </cell>
          <cell r="H68" t="str">
            <v>Programas</v>
          </cell>
          <cell r="I68">
            <v>1</v>
          </cell>
          <cell r="J68" t="str">
            <v>104301004</v>
          </cell>
          <cell r="K68">
            <v>2500000000</v>
          </cell>
        </row>
        <row r="69">
          <cell r="A69">
            <v>1043</v>
          </cell>
          <cell r="B69" t="str">
            <v xml:space="preserve">1043 Sistemas de información al servicio de la gestión educativa </v>
          </cell>
          <cell r="C69" t="str">
            <v>01 SISTEMAS INTEGRADOS DE INFORMACIÓN Y SOSTENIMIENTO DE LA PLATAFORMA TECNOLOGICA</v>
          </cell>
          <cell r="D69">
            <v>5</v>
          </cell>
          <cell r="E69" t="str">
            <v>01005 Administrar la plataforma tecnológica del Centro de Gestión y  centro de computo , y brindar servicio de la mesa de ayuda y suministro de bolsa de repuestos y periféricos para los equipos de cómputo de la SED</v>
          </cell>
          <cell r="F69" t="str">
            <v>Mantenimiento, Administración Y Conectividad De Redp 02-01-0501</v>
          </cell>
          <cell r="G69" t="str">
            <v>CONECTIVIDAD - A.1.4.3</v>
          </cell>
          <cell r="H69" t="str">
            <v>Contrato</v>
          </cell>
          <cell r="I69">
            <v>3</v>
          </cell>
          <cell r="J69" t="str">
            <v>104301005</v>
          </cell>
          <cell r="K69">
            <v>20500000000</v>
          </cell>
        </row>
        <row r="70">
          <cell r="A70">
            <v>1043</v>
          </cell>
          <cell r="B70" t="str">
            <v xml:space="preserve">1043 Sistemas de información al servicio de la gestión educativa </v>
          </cell>
          <cell r="C70" t="str">
            <v>02 TECNOLOGÍA WIFI</v>
          </cell>
          <cell r="D70">
            <v>7</v>
          </cell>
          <cell r="E70" t="str">
            <v>02007 Despliegue de soluciones de red WiFi</v>
          </cell>
          <cell r="F70" t="str">
            <v>Mantenimiento, Administración Y Conectividad De Redp 02-01-0501</v>
          </cell>
          <cell r="G70" t="str">
            <v>CONECTIVIDAD - A.1.4.3</v>
          </cell>
          <cell r="H70" t="str">
            <v>Sedes</v>
          </cell>
          <cell r="I70">
            <v>8</v>
          </cell>
          <cell r="J70" t="str">
            <v>104302007</v>
          </cell>
          <cell r="K70">
            <v>500000000</v>
          </cell>
        </row>
        <row r="71">
          <cell r="A71">
            <v>1043</v>
          </cell>
          <cell r="B71" t="str">
            <v xml:space="preserve">1043 Sistemas de información al servicio de la gestión educativa </v>
          </cell>
          <cell r="C71" t="str">
            <v>03 CONECTIVIDAD, TECNOLOGIAS Y COMUNICACIONES</v>
          </cell>
          <cell r="D71">
            <v>8</v>
          </cell>
          <cell r="E71" t="str">
            <v>03008 Ampliar e implementar servicios de conectividad al servicio de la Educación de Calidad de los niños, niñas y jovenes de ciudad</v>
          </cell>
          <cell r="F71" t="str">
            <v>Mantenimiento, Administración Y Conectividad De Redp 02-01-0501</v>
          </cell>
          <cell r="G71" t="str">
            <v>CONECTIVIDAD - A.1.4.3</v>
          </cell>
          <cell r="H71" t="str">
            <v>Sedes</v>
          </cell>
          <cell r="I71">
            <v>706</v>
          </cell>
          <cell r="J71" t="str">
            <v>104303008</v>
          </cell>
          <cell r="K71">
            <v>22199455000</v>
          </cell>
        </row>
        <row r="72">
          <cell r="A72">
            <v>1046</v>
          </cell>
          <cell r="B72" t="str">
            <v>1046 Infraestructura y dotación al servicio de los ambientes de aprendizaje</v>
          </cell>
          <cell r="C72" t="str">
            <v>01 CONSTRUCCION, RESTITUCION, TERMINACION Y AMPLIACION</v>
          </cell>
          <cell r="D72">
            <v>1</v>
          </cell>
          <cell r="E72" t="str">
            <v>01001 Compra de lotes, diseño, construcción e interventoría de estudios y/o ejecución de obras de infraestructura, para la construcción de colegios nuevos y/o adicionales.</v>
          </cell>
          <cell r="F72" t="str">
            <v>Adecuación Y Ampliación De Colegios Y Universidad 01-01-0002</v>
          </cell>
          <cell r="G72" t="str">
            <v>CONSTRUCCIÓN AMPLIACIÓN Y ADECUACIÓN DE INFRAESTRUCTURA EDUCATIVA - A.1.2.2</v>
          </cell>
          <cell r="H72" t="str">
            <v>Colegios</v>
          </cell>
          <cell r="I72">
            <v>13</v>
          </cell>
          <cell r="J72" t="str">
            <v>104601001</v>
          </cell>
          <cell r="K72">
            <v>135899407000</v>
          </cell>
        </row>
        <row r="73">
          <cell r="A73">
            <v>1046</v>
          </cell>
          <cell r="B73" t="str">
            <v>1046 Infraestructura y dotación al servicio de los ambientes de aprendizaje</v>
          </cell>
          <cell r="C73" t="str">
            <v>01 CONSTRUCCION, RESTITUCION, TERMINACION Y AMPLIACION</v>
          </cell>
          <cell r="D73">
            <v>2</v>
          </cell>
          <cell r="E73" t="str">
            <v>01002 Diseño, construcción e interventoría de estudios y/o ejecución de obras de infraestructura,  para las obras  de restituciones, terminaciones y ampliaciones a la infraestructura de los colegios distritales y/o adicionales</v>
          </cell>
          <cell r="F73" t="str">
            <v>Adecuación Y Ampliación De Colegios Y Universidad 01-01-0002</v>
          </cell>
          <cell r="G73" t="str">
            <v>CONSTRUCCIÓN AMPLIACIÓN Y ADECUACIÓN DE INFRAESTRUCTURA EDUCATIVA - A.1.2.2</v>
          </cell>
          <cell r="H73" t="str">
            <v>Sedes Educativas</v>
          </cell>
          <cell r="I73">
            <v>9</v>
          </cell>
          <cell r="J73" t="str">
            <v>104601002</v>
          </cell>
          <cell r="K73">
            <v>58595710000</v>
          </cell>
        </row>
        <row r="74">
          <cell r="A74">
            <v>1046</v>
          </cell>
          <cell r="B74" t="str">
            <v>1046 Infraestructura y dotación al servicio de los ambientes de aprendizaje</v>
          </cell>
          <cell r="C74" t="str">
            <v>01 CONSTRUCCION, RESTITUCION, TERMINACION Y AMPLIACION</v>
          </cell>
          <cell r="D74">
            <v>4</v>
          </cell>
          <cell r="E74" t="str">
            <v>01004 Suministrar el personal de apoyo profesional y técnico para garantizar la adecuada ejecución del proyecto</v>
          </cell>
          <cell r="F74" t="str">
            <v>Personal Contratado Para Apoyar Las Actividades Propias De Los Proyectos De Inversión De La Entidad 03-04-0001</v>
          </cell>
          <cell r="G74" t="str">
            <v>MODERNIZACIÓN DE LA SECRETARIA DE EDUCACIÓN - A.1.4.1</v>
          </cell>
          <cell r="H74" t="str">
            <v>Personas</v>
          </cell>
          <cell r="I74">
            <v>108</v>
          </cell>
          <cell r="J74" t="str">
            <v>104601004</v>
          </cell>
          <cell r="K74">
            <v>6646200000</v>
          </cell>
        </row>
        <row r="75">
          <cell r="A75">
            <v>1046</v>
          </cell>
          <cell r="B75" t="str">
            <v>1046 Infraestructura y dotación al servicio de los ambientes de aprendizaje</v>
          </cell>
          <cell r="C75" t="str">
            <v>01 CONSTRUCCION, RESTITUCION, TERMINACION Y AMPLIACION</v>
          </cell>
          <cell r="D75">
            <v>5</v>
          </cell>
          <cell r="E75" t="str">
            <v>01005 Diseño, construcción e interventoría de estudios y/o ejecución de obras, para la construcción de infraestructura educativa nueva para la primera infancia y/o adicionales</v>
          </cell>
          <cell r="F75" t="str">
            <v>Construcción, Adecuación Y Ampliación Primera Infancia 01-01-0097</v>
          </cell>
          <cell r="G75" t="str">
            <v>MEJORAMIENTO Y MANTENIMIENTO DE DEPENDENCIAS DE LA ADMINISTRACIÓN - A.15.3</v>
          </cell>
          <cell r="H75" t="str">
            <v>Sedes Educativas</v>
          </cell>
          <cell r="I75">
            <v>3</v>
          </cell>
          <cell r="J75" t="str">
            <v>104601005</v>
          </cell>
          <cell r="K75">
            <v>18707734000</v>
          </cell>
        </row>
        <row r="76">
          <cell r="A76">
            <v>1046</v>
          </cell>
          <cell r="B76" t="str">
            <v>1046 Infraestructura y dotación al servicio de los ambientes de aprendizaje</v>
          </cell>
          <cell r="C76" t="str">
            <v>01 CONSTRUCCION, RESTITUCION, TERMINACION Y AMPLIACION</v>
          </cell>
          <cell r="D76">
            <v>6</v>
          </cell>
          <cell r="E76" t="str">
            <v>01006 Pagar impuestos, trámites, vallas, copias y permisos ante otras entidades del estado, peritos en los procesos de expropiación y/o compra y cargo fijo y/o variable correspondiente a las licencias obtenidas  para cada uno de los predios</v>
          </cell>
          <cell r="F76" t="str">
            <v>Adecuación Y Ampliación De Colegios Y Universidad 01-01-0002</v>
          </cell>
          <cell r="G76" t="str">
            <v>CONSTRUCCIÓN AMPLIACIÓN Y ADECUACIÓN DE INFRAESTRUCTURA EDUCATIVA - A.1.2.2</v>
          </cell>
          <cell r="H76" t="str">
            <v>Porcentaje</v>
          </cell>
          <cell r="I76">
            <v>100</v>
          </cell>
          <cell r="J76" t="str">
            <v>104601006</v>
          </cell>
          <cell r="K76">
            <v>100000000</v>
          </cell>
        </row>
        <row r="77">
          <cell r="A77">
            <v>1046</v>
          </cell>
          <cell r="B77" t="str">
            <v>1046 Infraestructura y dotación al servicio de los ambientes de aprendizaje</v>
          </cell>
          <cell r="C77" t="str">
            <v>01 CONSTRUCCION, RESTITUCION, TERMINACION Y AMPLIACION</v>
          </cell>
          <cell r="D77">
            <v>7</v>
          </cell>
          <cell r="E77" t="str">
            <v>01007 Pago de pasivos exigibles</v>
          </cell>
          <cell r="F77" t="str">
            <v>Adecuación Y Ampliación De Colegios Y Universidad 01-01-0002</v>
          </cell>
          <cell r="G77" t="str">
            <v>CONSTRUCCIÓN AMPLIACIÓN Y ADECUACIÓN DE INFRAESTRUCTURA EDUCATIVA - A.1.2.2</v>
          </cell>
          <cell r="H77" t="str">
            <v>Porcentaje</v>
          </cell>
          <cell r="I77">
            <v>100</v>
          </cell>
          <cell r="J77" t="str">
            <v>104601007</v>
          </cell>
          <cell r="K77">
            <v>3000000000</v>
          </cell>
        </row>
        <row r="78">
          <cell r="A78">
            <v>1046</v>
          </cell>
          <cell r="B78" t="str">
            <v>1046 Infraestructura y dotación al servicio de los ambientes de aprendizaje</v>
          </cell>
          <cell r="C78" t="str">
            <v>01 CONSTRUCCION, RESTITUCION, TERMINACION Y AMPLIACION</v>
          </cell>
          <cell r="D78">
            <v>8</v>
          </cell>
          <cell r="E78" t="str">
            <v>01008 Contar con el acompañamiento especializado en materia técnica, jurídica, contractual, financiera, tributaria y ambiental, además de actividades de gestión social e interventoría, que soporten el diseño y la construcción de colegios nuevos, restituciones, terminaciones y ampliaciones en sus fases pre y post-contractuales.</v>
          </cell>
          <cell r="F78" t="str">
            <v>Adecuación Y Ampliación De Colegios Y Universidad 01-01-0002</v>
          </cell>
          <cell r="G78" t="str">
            <v>CONSTRUCCIÓN AMPLIACIÓN Y ADECUACIÓN DE INFRAESTRUCTURA EDUCATIVA - A.1.2.2</v>
          </cell>
          <cell r="H78" t="str">
            <v>Consultoría</v>
          </cell>
          <cell r="I78">
            <v>2</v>
          </cell>
          <cell r="J78" t="str">
            <v>104601008</v>
          </cell>
          <cell r="K78">
            <v>500000000</v>
          </cell>
        </row>
        <row r="79">
          <cell r="A79">
            <v>1046</v>
          </cell>
          <cell r="B79" t="str">
            <v>1046 Infraestructura y dotación al servicio de los ambientes de aprendizaje</v>
          </cell>
          <cell r="C79" t="str">
            <v>02 OBRAS MENORES Y ADECUACIONES</v>
          </cell>
          <cell r="D79">
            <v>1</v>
          </cell>
          <cell r="E79" t="str">
            <v>02001 Diseño, construcción e interventoría de estudios y/o ejecución de obras de infraestructura,  para las obras de mejoramiento menor complementarias a la infraestructura de los colegios distritales y/o adicionales</v>
          </cell>
          <cell r="F79" t="str">
            <v>Adecuación Y Ampliación De Colegios Y Universidad 01-01-0002</v>
          </cell>
          <cell r="G79" t="str">
            <v>CONSTRUCCIÓN AMPLIACIÓN Y ADECUACIÓN DE INFRAESTRUCTURA EDUCATIVA - A.1.2.2</v>
          </cell>
          <cell r="H79" t="str">
            <v>Sedes Educativas</v>
          </cell>
          <cell r="I79">
            <v>50</v>
          </cell>
          <cell r="J79" t="str">
            <v>104602001</v>
          </cell>
          <cell r="K79">
            <v>10375800000</v>
          </cell>
        </row>
        <row r="80">
          <cell r="A80">
            <v>1046</v>
          </cell>
          <cell r="B80" t="str">
            <v>1046 Infraestructura y dotación al servicio de los ambientes de aprendizaje</v>
          </cell>
          <cell r="C80" t="str">
            <v>02 OBRAS MENORES Y ADECUACIONES</v>
          </cell>
          <cell r="D80">
            <v>2</v>
          </cell>
          <cell r="E80" t="str">
            <v>02002 Realizar los estudios topograficos, de vulnerabilidad sismica, calculos estructurales y de revisión arquitectónica  necesarios para los proyectos, asi como la interventoria de los mismos</v>
          </cell>
          <cell r="F80" t="str">
            <v>Adecuación Y Ampliación De Colegios Y Universidad 01-01-0002</v>
          </cell>
          <cell r="G80" t="str">
            <v>CONSTRUCCIÓN AMPLIACIÓN Y ADECUACIÓN DE INFRAESTRUCTURA EDUCATIVA - A.1.2.2</v>
          </cell>
          <cell r="H80" t="str">
            <v>Porcentaje</v>
          </cell>
          <cell r="I80">
            <v>100</v>
          </cell>
          <cell r="J80" t="str">
            <v>104602002</v>
          </cell>
          <cell r="K80">
            <v>400000000</v>
          </cell>
        </row>
        <row r="81">
          <cell r="A81">
            <v>1046</v>
          </cell>
          <cell r="B81" t="str">
            <v>1046 Infraestructura y dotación al servicio de los ambientes de aprendizaje</v>
          </cell>
          <cell r="C81" t="str">
            <v>02 OBRAS MENORES Y ADECUACIONES</v>
          </cell>
          <cell r="D81">
            <v>3</v>
          </cell>
          <cell r="E81" t="str">
            <v>02003 Pagar impuestos, trámites, gestiones ambientales, vallas y permisos ante otras entidades del estado, peritos en los procesos de expropiación y/o compra y cargo fijo y/o variable correspondiente a las licencias obtenidas para cada uno de los predios.</v>
          </cell>
          <cell r="F81" t="str">
            <v>Adecuación Y Ampliación De Colegios Y Universidad 01-01-0002</v>
          </cell>
          <cell r="G81" t="str">
            <v>CONSTRUCCIÓN AMPLIACIÓN Y ADECUACIÓN DE INFRAESTRUCTURA EDUCATIVA - A.1.2.2</v>
          </cell>
          <cell r="H81" t="str">
            <v>Porcentaje</v>
          </cell>
          <cell r="I81">
            <v>100</v>
          </cell>
          <cell r="J81" t="str">
            <v>104602003</v>
          </cell>
          <cell r="K81">
            <v>150000000</v>
          </cell>
        </row>
        <row r="82">
          <cell r="A82">
            <v>1046</v>
          </cell>
          <cell r="B82" t="str">
            <v>1046 Infraestructura y dotación al servicio de los ambientes de aprendizaje</v>
          </cell>
          <cell r="C82" t="str">
            <v>02 OBRAS MENORES Y ADECUACIONES</v>
          </cell>
          <cell r="D82">
            <v>4</v>
          </cell>
          <cell r="E82" t="str">
            <v>02004  Alquiler (incluye mantenimiento) de baños portátiles móviles para atender los requerimientos de las diferentes Instituciones Educativas</v>
          </cell>
          <cell r="F82" t="str">
            <v>Adecuación Y Ampliación De Colegios Y Universidad 01-01-0002</v>
          </cell>
          <cell r="G82" t="str">
            <v>CONSTRUCCIÓN AMPLIACIÓN Y ADECUACIÓN DE INFRAESTRUCTURA EDUCATIVA - A.1.2.2</v>
          </cell>
          <cell r="H82" t="str">
            <v>Porcentaje</v>
          </cell>
          <cell r="I82">
            <v>100</v>
          </cell>
          <cell r="J82" t="str">
            <v>104602004</v>
          </cell>
          <cell r="K82">
            <v>250000000</v>
          </cell>
        </row>
        <row r="83">
          <cell r="A83">
            <v>1046</v>
          </cell>
          <cell r="B83" t="str">
            <v>1046 Infraestructura y dotación al servicio de los ambientes de aprendizaje</v>
          </cell>
          <cell r="C83" t="str">
            <v>02 OBRAS MENORES Y ADECUACIONES</v>
          </cell>
          <cell r="D83">
            <v>5</v>
          </cell>
          <cell r="E83" t="str">
            <v>02005 Realizar las obras y/o adecuaciones para la legalización y normalización de servicios públicos domiciliarios de la infraestructura educativa oficial</v>
          </cell>
          <cell r="F83" t="str">
            <v>Obras Y/O Adecuaciones Para La Legalización Y Normalización De Servicios Públicos Domiciliarios De Los Colegios. 02-06-0218</v>
          </cell>
          <cell r="G83" t="str">
            <v>CONSTRUCCIÓN AMPLIACIÓN Y ADECUACIÓN DE INFRAESTRUCTURA EDUCATIVA - A.1.2.2</v>
          </cell>
          <cell r="H83" t="str">
            <v>Porcentaje</v>
          </cell>
          <cell r="I83">
            <v>100</v>
          </cell>
          <cell r="J83" t="str">
            <v>104602005</v>
          </cell>
          <cell r="K83">
            <v>1200000000</v>
          </cell>
        </row>
        <row r="84">
          <cell r="A84">
            <v>1046</v>
          </cell>
          <cell r="B84" t="str">
            <v>1046 Infraestructura y dotación al servicio de los ambientes de aprendizaje</v>
          </cell>
          <cell r="C84" t="str">
            <v>02 OBRAS MENORES Y ADECUACIONES</v>
          </cell>
          <cell r="D84">
            <v>6</v>
          </cell>
          <cell r="E84" t="str">
            <v>02006 Pagar los fallos de sentencias, reclamaciones u otras que se generen producto de los contratos relacionados con el proyecto o derivados de sanciones impuestas a la entidad.</v>
          </cell>
          <cell r="F84" t="str">
            <v>Adecuación Y Ampliación De Colegios Y Universidad 01-01-0002</v>
          </cell>
          <cell r="G84" t="str">
            <v>CONSTRUCCIÓN AMPLIACIÓN Y ADECUACIÓN DE INFRAESTRUCTURA EDUCATIVA - A.1.2.2</v>
          </cell>
          <cell r="H84" t="str">
            <v>Porcentaje</v>
          </cell>
          <cell r="I84">
            <v>100</v>
          </cell>
          <cell r="J84" t="str">
            <v>104602006</v>
          </cell>
          <cell r="K84">
            <v>6250000000</v>
          </cell>
        </row>
        <row r="85">
          <cell r="A85">
            <v>1046</v>
          </cell>
          <cell r="B85" t="str">
            <v>1046 Infraestructura y dotación al servicio de los ambientes de aprendizaje</v>
          </cell>
          <cell r="C85" t="str">
            <v>02 OBRAS MENORES Y ADECUACIONES</v>
          </cell>
          <cell r="D85">
            <v>7</v>
          </cell>
          <cell r="E85" t="str">
            <v>02007 Realizar las intervenciones de obras e interventorías para el mantenimiento preventivo y/o correctivo, atención de emergencias de la infraestructura educativa oficial (incluye adicionales).</v>
          </cell>
          <cell r="F85" t="str">
            <v>Adecuación Y Ampliación De Colegios Y Universidad 01-01-0002</v>
          </cell>
          <cell r="G85" t="str">
            <v>CONSTRUCCIÓN AMPLIACIÓN Y ADECUACIÓN DE INFRAESTRUCTURA EDUCATIVA - A.1.2.2</v>
          </cell>
          <cell r="H85" t="str">
            <v>Porcentaje</v>
          </cell>
          <cell r="I85">
            <v>100</v>
          </cell>
          <cell r="J85" t="str">
            <v>104602007</v>
          </cell>
          <cell r="K85">
            <v>3000000000</v>
          </cell>
        </row>
        <row r="86">
          <cell r="A86">
            <v>1046</v>
          </cell>
          <cell r="B86" t="str">
            <v>1046 Infraestructura y dotación al servicio de los ambientes de aprendizaje</v>
          </cell>
          <cell r="C86" t="str">
            <v>02 OBRAS MENORES Y ADECUACIONES</v>
          </cell>
          <cell r="D86">
            <v>9</v>
          </cell>
          <cell r="E86" t="str">
            <v xml:space="preserve">02009 Construir, adecuar y/o mejorar comedores escolares de los colegios distritales (incluye interventoría y adicionales) </v>
          </cell>
          <cell r="F86" t="str">
            <v>Adecuación Y Ampliación De Colegios Y Universidad 01-01-0002</v>
          </cell>
          <cell r="G86" t="str">
            <v>CONSTRUCCIÓN AMPLIACIÓN Y ADECUACIÓN DE INFRAESTRUCTURA EDUCATIVA - A.1.2.2</v>
          </cell>
          <cell r="H86" t="str">
            <v>Intervenciones</v>
          </cell>
          <cell r="I86">
            <v>30</v>
          </cell>
          <cell r="J86" t="str">
            <v>104602009</v>
          </cell>
          <cell r="K86">
            <v>700000000</v>
          </cell>
        </row>
        <row r="87">
          <cell r="A87">
            <v>1046</v>
          </cell>
          <cell r="B87" t="str">
            <v>1046 Infraestructura y dotación al servicio de los ambientes de aprendizaje</v>
          </cell>
          <cell r="C87" t="str">
            <v>02 OBRAS MENORES Y ADECUACIONES</v>
          </cell>
          <cell r="D87">
            <v>11</v>
          </cell>
          <cell r="E87" t="str">
            <v>02011 Construcción e interventoría a las adecuaciones locativas a ejecutarse en sedes administrativas (SED + DILES)</v>
          </cell>
          <cell r="F87" t="str">
            <v>Obras De Adecuación Y Ampliación De Las Sedes Administrativas Del Sector Educativo 01-04-0001</v>
          </cell>
          <cell r="G87" t="str">
            <v>CONSTRUCCIÓN AMPLIACIÓN Y ADECUACIÓN DE INFRAESTRUCTURA EDUCATIVA - A.1.2.2</v>
          </cell>
          <cell r="H87" t="str">
            <v>Intervenciones</v>
          </cell>
          <cell r="I87">
            <v>3</v>
          </cell>
          <cell r="J87" t="str">
            <v>104602011</v>
          </cell>
          <cell r="K87">
            <v>800000000</v>
          </cell>
        </row>
        <row r="88">
          <cell r="A88">
            <v>1046</v>
          </cell>
          <cell r="B88" t="str">
            <v>1046 Infraestructura y dotación al servicio de los ambientes de aprendizaje</v>
          </cell>
          <cell r="C88" t="str">
            <v xml:space="preserve">03 CENTROS DE MAESTROS </v>
          </cell>
          <cell r="D88">
            <v>1</v>
          </cell>
          <cell r="E88" t="str">
            <v>03001 Diseño, construcción e interventoría de las adecuaciones en infraestructura para los Centros de la Red de Innvovación del maestro</v>
          </cell>
          <cell r="F88" t="str">
            <v>Obras De Adecuación Y Ampliación De Las Sedes Administrativas Del Sector Educativo 01-04-0001</v>
          </cell>
          <cell r="G88" t="str">
            <v>CONSTRUCCIÓN AMPLIACIÓN Y ADECUACIÓN DE INFRAESTRUCTURA EDUCATIVA - A.1.2.2</v>
          </cell>
          <cell r="H88" t="str">
            <v>Sede</v>
          </cell>
          <cell r="I88">
            <v>1</v>
          </cell>
          <cell r="J88" t="str">
            <v>104603001</v>
          </cell>
          <cell r="K88">
            <v>800000000</v>
          </cell>
        </row>
        <row r="89">
          <cell r="A89">
            <v>1046</v>
          </cell>
          <cell r="B89" t="str">
            <v>1046 Infraestructura y dotación al servicio de los ambientes de aprendizaje</v>
          </cell>
          <cell r="C89" t="str">
            <v>04 DOTACIONES</v>
          </cell>
          <cell r="D89">
            <v>1</v>
          </cell>
          <cell r="E89" t="str">
            <v>04001 Dotar mobiliario, equipos, maquinaria, herramientas, instrumentos, implementos y materiales de:  cómputo, tecnología, electrónica, electricidad, comunicaciones, audiovisuales, música, laboratorio, recreación, deporte, cocina y comedor, recursos de bibliotecas, arte y cultura, y demás que requieran los ambientes pedagógicos y administrativos para garantizar ambientes de aprendizaje adecuados y seguros en el nivel central y local.</v>
          </cell>
          <cell r="F89" t="str">
            <v>Dotación De Instalaciones 02-01-0509</v>
          </cell>
          <cell r="G89" t="str">
            <v>DOTACIÓN INSTITUCIONAL DE INFRAESTRUCTURA EDUCATIVA - A.1.2.4</v>
          </cell>
          <cell r="H89" t="str">
            <v>Sede</v>
          </cell>
          <cell r="I89">
            <v>110</v>
          </cell>
          <cell r="J89" t="str">
            <v>104604001</v>
          </cell>
          <cell r="K89">
            <v>24827075000</v>
          </cell>
        </row>
        <row r="90">
          <cell r="A90">
            <v>1046</v>
          </cell>
          <cell r="B90" t="str">
            <v>1046 Infraestructura y dotación al servicio de los ambientes de aprendizaje</v>
          </cell>
          <cell r="C90" t="str">
            <v>04 DOTACIONES</v>
          </cell>
          <cell r="D90">
            <v>5</v>
          </cell>
          <cell r="E90" t="str">
            <v>04005 Garantizar el personal de apoyo profesional y técnico en la contratación, supervisión, administración, aseguramiento y control de los bienes a dotar y dotados; así como el seguimiento y reporte de información inherente a la ejecución del componente.</v>
          </cell>
          <cell r="F90" t="str">
            <v>Personal Contratado Para Apoyar Las Actividades Propias De Los Proyectos De Inversión De La Entidad 03-04-0001</v>
          </cell>
          <cell r="G90" t="str">
            <v>MODERNIZACIÓN DE LA SECRETARIA DE EDUCACIÓN - A.1.4.1</v>
          </cell>
          <cell r="H90" t="str">
            <v>Personas</v>
          </cell>
          <cell r="I90">
            <v>41</v>
          </cell>
          <cell r="J90" t="str">
            <v>104604005</v>
          </cell>
          <cell r="K90">
            <v>2227925000</v>
          </cell>
        </row>
        <row r="91">
          <cell r="A91">
            <v>1049</v>
          </cell>
          <cell r="B91" t="str">
            <v>1049 Cobertura con equidad</v>
          </cell>
          <cell r="C91" t="str">
            <v>01 Gestión territorial de la cobertura educativa</v>
          </cell>
          <cell r="D91">
            <v>1</v>
          </cell>
          <cell r="E91" t="str">
            <v>01001 Prestar servicios profesionales, técnicos y/o  de apoyo a la gestión territorial de la cobertura educativa.</v>
          </cell>
          <cell r="F91" t="str">
            <v>Personal Contratado Para Apoyar Las Actividades Propias De Los Proyectos De Inversión De La Entidad 03-04-0001</v>
          </cell>
          <cell r="G91" t="str">
            <v>MODERNIZACIÓN DE LA SECRETARIA DE EDUCACIÓN - A.1.4.1</v>
          </cell>
          <cell r="H91" t="str">
            <v>Personas naturales y/o jurídicas</v>
          </cell>
          <cell r="I91">
            <v>29</v>
          </cell>
          <cell r="J91" t="str">
            <v>104901001</v>
          </cell>
          <cell r="K91">
            <v>1525000000</v>
          </cell>
        </row>
        <row r="92">
          <cell r="A92">
            <v>1049</v>
          </cell>
          <cell r="B92" t="str">
            <v>1049 Cobertura con equidad</v>
          </cell>
          <cell r="C92" t="str">
            <v>01 Gestión territorial de la cobertura educativa</v>
          </cell>
          <cell r="D92">
            <v>2</v>
          </cell>
          <cell r="E92" t="str">
            <v>01002 Realizar diseño, implementación, seguimiento y evaluación de Planes de Cobertura Local y de  Ruta del Acceso y Permanencia Escolar.</v>
          </cell>
          <cell r="F92" t="str">
            <v>Personal Contratado Para Las Actividades Propias De Los Procesos De Mejoramiento De Gestión De La Entidad 05-02-0020</v>
          </cell>
          <cell r="G92" t="str">
            <v>MODERNIZACIÓN DE LA SECRETARIA DE EDUCACIÓN - A.1.4.1</v>
          </cell>
          <cell r="H92" t="str">
            <v>Servicios</v>
          </cell>
          <cell r="I92">
            <v>1</v>
          </cell>
          <cell r="J92" t="str">
            <v>104901002</v>
          </cell>
          <cell r="K92">
            <v>267000000</v>
          </cell>
        </row>
        <row r="93">
          <cell r="A93">
            <v>1049</v>
          </cell>
          <cell r="B93" t="str">
            <v>1049 Cobertura con equidad</v>
          </cell>
          <cell r="C93" t="str">
            <v>01 Gestión territorial de la cobertura educativa</v>
          </cell>
          <cell r="D93">
            <v>3</v>
          </cell>
          <cell r="E93" t="str">
            <v>01003 Realizar acompañamiento y/o asistencia técnica a los establecimientos educativos con alta tasa de deserción escolar para fortalecer el acceso y la permanencia escolar</v>
          </cell>
          <cell r="F93" t="str">
            <v>Personal Contratado Para Las Actividades Propias De Los Procesos De Mejoramiento De Gestión De La Entidad 05-02-0020</v>
          </cell>
          <cell r="G93" t="str">
            <v>MODERNIZACIÓN DE LA SECRETARIA DE EDUCACIÓN - A.1.4.1</v>
          </cell>
          <cell r="H93" t="str">
            <v>Colegios</v>
          </cell>
          <cell r="I93">
            <v>100</v>
          </cell>
          <cell r="J93" t="str">
            <v>104901003</v>
          </cell>
          <cell r="K93">
            <v>416000000</v>
          </cell>
        </row>
        <row r="94">
          <cell r="A94">
            <v>1049</v>
          </cell>
          <cell r="B94" t="str">
            <v>1049 Cobertura con equidad</v>
          </cell>
          <cell r="C94" t="str">
            <v>01 Gestión territorial de la cobertura educativa</v>
          </cell>
          <cell r="D94">
            <v>4</v>
          </cell>
          <cell r="E94" t="str">
            <v>01004 Implementar incentivos a las IED para lograr mejorar resultados en acceso y permanencia escolar</v>
          </cell>
          <cell r="F94" t="str">
            <v>Incentivos económicos  a los colegios que contribuyan a mejorar los resultados de acceso y permanencia escolar 05-02-0178</v>
          </cell>
          <cell r="G94" t="str">
            <v>DISEÑO E IMPLEMENTACIÓN DE PLANES DE MEJORAMIENTO - A.17.1</v>
          </cell>
          <cell r="H94" t="str">
            <v>Colegios</v>
          </cell>
          <cell r="I94">
            <v>90</v>
          </cell>
          <cell r="J94" t="str">
            <v>104901004</v>
          </cell>
          <cell r="K94">
            <v>1324000000</v>
          </cell>
        </row>
        <row r="95">
          <cell r="A95">
            <v>1049</v>
          </cell>
          <cell r="B95" t="str">
            <v>1049 Cobertura con equidad</v>
          </cell>
          <cell r="C95" t="str">
            <v>01 Gestión territorial de la cobertura educativa</v>
          </cell>
          <cell r="D95">
            <v>5</v>
          </cell>
          <cell r="E95" t="str">
            <v>01005 Realizar las labores de  verificación, seguimiento y/o actualización de información de la cobertura educativa</v>
          </cell>
          <cell r="F95" t="str">
            <v>Personal contratado para apoyar las actividades propias de los proyectos de inversión misionales de la entidad 03-04-0312</v>
          </cell>
          <cell r="G95" t="str">
            <v>APLICACIÓN DE PROYECTOS EDUCATIVOS TRANSVERSALES - A.1.7.2</v>
          </cell>
          <cell r="H95" t="str">
            <v>Servicios</v>
          </cell>
          <cell r="I95">
            <v>1</v>
          </cell>
          <cell r="J95" t="str">
            <v>104901005</v>
          </cell>
          <cell r="K95">
            <v>150000000</v>
          </cell>
        </row>
        <row r="96">
          <cell r="A96">
            <v>1049</v>
          </cell>
          <cell r="B96" t="str">
            <v>1049 Cobertura con equidad</v>
          </cell>
          <cell r="C96" t="str">
            <v>01 Gestión territorial de la cobertura educativa</v>
          </cell>
          <cell r="D96">
            <v>6</v>
          </cell>
          <cell r="E96" t="str">
            <v>01006 Realizar eventos de socializacion relacionados con la cobertura y las experiencias del acceso y la permanencia escolar</v>
          </cell>
          <cell r="F96" t="str">
            <v>Apoyo Logístico Para El Desarrollo De Las Actividades Propias De Los Proyectos De Inversiónen General 03-01-0354</v>
          </cell>
          <cell r="G96" t="str">
            <v>APLICACIÓN DE PROYECTOS EDUCATIVOS TRANSVERSALES - A.1.7.2</v>
          </cell>
          <cell r="H96" t="str">
            <v>Servicios</v>
          </cell>
          <cell r="I96">
            <v>1</v>
          </cell>
          <cell r="J96" t="str">
            <v>104901006</v>
          </cell>
          <cell r="K96">
            <v>400000000</v>
          </cell>
        </row>
        <row r="97">
          <cell r="A97">
            <v>1049</v>
          </cell>
          <cell r="B97" t="str">
            <v>1049 Cobertura con equidad</v>
          </cell>
          <cell r="C97" t="str">
            <v>02 Modernización del proceso de matrícula</v>
          </cell>
          <cell r="D97">
            <v>1</v>
          </cell>
          <cell r="E97" t="str">
            <v>02001 Prestar servicios profesionales, técnicos y/o  de apoyo a la gestión del proceso de matrícula con enfoque de servicio al ciudadano y búsqueda activa de población desescolarizada.</v>
          </cell>
          <cell r="F97" t="str">
            <v>Personal Contratado Para Apoyar Las Actividades Propias De Los Proyectos De Inversión De La Entidad 03-04-0001</v>
          </cell>
          <cell r="G97" t="str">
            <v>MODERNIZACIÓN DE LA SECRETARIA DE EDUCACIÓN - A.1.4.1</v>
          </cell>
          <cell r="H97" t="str">
            <v>Personas naturales y/o jurídicas</v>
          </cell>
          <cell r="I97">
            <v>29</v>
          </cell>
          <cell r="J97" t="str">
            <v>104902001</v>
          </cell>
          <cell r="K97">
            <v>1473000000</v>
          </cell>
        </row>
        <row r="98">
          <cell r="A98">
            <v>1049</v>
          </cell>
          <cell r="B98" t="str">
            <v>1049 Cobertura con equidad</v>
          </cell>
          <cell r="C98" t="str">
            <v>02 Modernización del proceso de matrícula</v>
          </cell>
          <cell r="D98">
            <v>2</v>
          </cell>
          <cell r="E98" t="str">
            <v>02002 Realizar búsqueda activa de población desescolarizada</v>
          </cell>
          <cell r="F98" t="str">
            <v>Gestión del sevicio a la comunidad educativa 05-02-172</v>
          </cell>
          <cell r="G98" t="str">
            <v>MODERNIZACIÓN DE LA SECRETARIA DE EDUCACIÓN - A.1.4.1</v>
          </cell>
          <cell r="H98" t="str">
            <v>Proceso</v>
          </cell>
          <cell r="I98">
            <v>1</v>
          </cell>
          <cell r="J98" t="str">
            <v>104902002</v>
          </cell>
          <cell r="K98">
            <v>1780000000</v>
          </cell>
        </row>
        <row r="99">
          <cell r="A99">
            <v>1049</v>
          </cell>
          <cell r="B99" t="str">
            <v>1049 Cobertura con equidad</v>
          </cell>
          <cell r="C99" t="str">
            <v>02 Modernización del proceso de matrícula</v>
          </cell>
          <cell r="D99">
            <v>4</v>
          </cell>
          <cell r="E99" t="str">
            <v xml:space="preserve">02004 Acompañamiento en implementación de los sistemas de información para la cobertura educativa </v>
          </cell>
          <cell r="F99" t="str">
            <v>Personal contratado para las actividades propias de los procesos de mejoramiento de gestión de la entidad 05-02-0020</v>
          </cell>
          <cell r="G99" t="str">
            <v>MODERNIZACIÓN DE LA SECRETARIA DE EDUCACIÓN - A.1.4.1</v>
          </cell>
          <cell r="H99" t="str">
            <v>servicios</v>
          </cell>
          <cell r="I99">
            <v>1</v>
          </cell>
          <cell r="J99" t="str">
            <v>104902004</v>
          </cell>
          <cell r="K99">
            <v>500000000</v>
          </cell>
        </row>
        <row r="100">
          <cell r="A100">
            <v>1049</v>
          </cell>
          <cell r="B100" t="str">
            <v>1049 Cobertura con equidad</v>
          </cell>
          <cell r="C100" t="str">
            <v>02 Modernización del proceso de matrícula</v>
          </cell>
          <cell r="D100">
            <v>5</v>
          </cell>
          <cell r="E100" t="str">
            <v>02005 Atender los fallos proferidos en contra de la SED que se asocien con la ejecucion del proyecto Cobertura con equidad</v>
          </cell>
          <cell r="F100" t="str">
            <v>Pago de sentencias judiciales asociadas al proyecto de inversión 05-02-0169</v>
          </cell>
          <cell r="G100" t="str">
            <v>PAGO DE DÉFICIT DE INVERSIÓN EN EDUCACIÓN - (DE CARÁCTER EXCEPCIONAL) - A.1.7.4</v>
          </cell>
          <cell r="H100" t="str">
            <v>Fallos judiciales</v>
          </cell>
          <cell r="I100">
            <v>1</v>
          </cell>
          <cell r="J100" t="str">
            <v>104902005</v>
          </cell>
          <cell r="K100">
            <v>10000000</v>
          </cell>
        </row>
        <row r="101">
          <cell r="A101">
            <v>1049</v>
          </cell>
          <cell r="B101" t="str">
            <v>1049 Cobertura con equidad</v>
          </cell>
          <cell r="C101" t="str">
            <v>03 Acciones afirmativas para poblaciones vulnerables</v>
          </cell>
          <cell r="D101">
            <v>1</v>
          </cell>
          <cell r="E101" t="str">
            <v>03001 Prestar servicios profesionales, técnicos y/o  de apoyo a la gestión de acciones afirmativas para poblaciones vulnerables.</v>
          </cell>
          <cell r="F101" t="str">
            <v>Personal Contratado Para Apoyar Las Actividades Propias De Los Proyectos De Inversión De La Entidad 03-04-0001</v>
          </cell>
          <cell r="G101" t="str">
            <v>MODERNIZACIÓN DE LA SECRETARIA DE EDUCACIÓN - A.1.4.1</v>
          </cell>
          <cell r="H101" t="str">
            <v>Personas naturales y/o jurídicas</v>
          </cell>
          <cell r="I101">
            <v>13</v>
          </cell>
          <cell r="J101" t="str">
            <v>104903001</v>
          </cell>
          <cell r="K101">
            <v>642000000</v>
          </cell>
        </row>
        <row r="102">
          <cell r="A102">
            <v>1049</v>
          </cell>
          <cell r="B102" t="str">
            <v>1049 Cobertura con equidad</v>
          </cell>
          <cell r="C102" t="str">
            <v>03 Acciones afirmativas para poblaciones vulnerables</v>
          </cell>
          <cell r="D102">
            <v>2</v>
          </cell>
          <cell r="E102" t="str">
            <v>03002 Garantizar la financiación por concepto de gratuidad a la matrícula oficial SGP.</v>
          </cell>
          <cell r="F102" t="str">
            <v>Gratuidad Total Para Los Estudiantes Matriculados En El Sistema Educativo Oficial 06-02-0022</v>
          </cell>
          <cell r="G102" t="str">
            <v>TRANSFERENCIAS PARA CALIDAD GRATUIDAD (SIN SITUACIÓN DE FONDOS) A.1.3.8</v>
          </cell>
          <cell r="H102" t="str">
            <v>estudiantes</v>
          </cell>
          <cell r="I102">
            <v>830000</v>
          </cell>
          <cell r="J102" t="str">
            <v>104903002</v>
          </cell>
          <cell r="K102">
            <v>59258038000</v>
          </cell>
        </row>
        <row r="103">
          <cell r="A103">
            <v>1049</v>
          </cell>
          <cell r="B103" t="str">
            <v>1049 Cobertura con equidad</v>
          </cell>
          <cell r="C103" t="str">
            <v>03 Acciones afirmativas para poblaciones vulnerables</v>
          </cell>
          <cell r="D103">
            <v>4</v>
          </cell>
          <cell r="E103" t="str">
            <v>03004 Realizar estrategias de alfabetización y acciones orientadas a fortalecer la educación de adultos con oferta educativa pertinente</v>
          </cell>
          <cell r="F103" t="str">
            <v>Atención educativa diferencial 03-02-0033</v>
          </cell>
          <cell r="G103" t="str">
            <v>SERVICIO PERSONAL APOYO - A.1.5.1</v>
          </cell>
          <cell r="H103" t="str">
            <v>Estudiantes</v>
          </cell>
          <cell r="I103">
            <v>2425</v>
          </cell>
          <cell r="J103" t="str">
            <v>104903004</v>
          </cell>
          <cell r="K103">
            <v>1387000000</v>
          </cell>
        </row>
        <row r="104">
          <cell r="A104">
            <v>1049</v>
          </cell>
          <cell r="B104" t="str">
            <v>1049 Cobertura con equidad</v>
          </cell>
          <cell r="C104" t="str">
            <v>03 Acciones afirmativas para poblaciones vulnerables</v>
          </cell>
          <cell r="D104">
            <v>5</v>
          </cell>
          <cell r="E104" t="str">
            <v>03005 Acciones diferenciales para garantizar el acceso y la permanencia escolar de población diversa y vulnerable (población rural, víctima, discapacidad, grupos étnicos, entre otros)</v>
          </cell>
          <cell r="F104" t="str">
            <v>Atención educativa diferencial 03-02-0033</v>
          </cell>
          <cell r="G104" t="str">
            <v>SERVICIO PERSONAL APOYO - A.1.5.1</v>
          </cell>
          <cell r="H104" t="str">
            <v>Modelo</v>
          </cell>
          <cell r="I104">
            <v>1</v>
          </cell>
          <cell r="J104" t="str">
            <v>104903005</v>
          </cell>
          <cell r="K104">
            <v>1228000000</v>
          </cell>
        </row>
        <row r="105">
          <cell r="A105">
            <v>1049</v>
          </cell>
          <cell r="B105" t="str">
            <v>1049 Cobertura con equidad</v>
          </cell>
          <cell r="C105" t="str">
            <v>03 Acciones afirmativas para poblaciones vulnerables</v>
          </cell>
          <cell r="D105">
            <v>6</v>
          </cell>
          <cell r="E105" t="str">
            <v>03006 Asignar recursos propios a las instituciones educativas distritales que atienden población no cubierta por la asignación de gratuidad del MEN o población vulnerable y diversa que requiere atención diferencial</v>
          </cell>
          <cell r="F105" t="str">
            <v>Gratuidad Total Para Los Estudiantes Matriculados En El Sistema Educativo Oficial - Recursos Distrito 06-02-0062</v>
          </cell>
          <cell r="G105" t="str">
            <v>DISEÑO E IMPLEMENTACIÓN DE PLANES DE MEJORAMIENTO A.1.2.11</v>
          </cell>
          <cell r="H105" t="str">
            <v>Colegios</v>
          </cell>
          <cell r="I105">
            <v>363</v>
          </cell>
          <cell r="J105" t="str">
            <v>104903006</v>
          </cell>
          <cell r="K105">
            <v>16500000000</v>
          </cell>
        </row>
        <row r="106">
          <cell r="A106">
            <v>1049</v>
          </cell>
          <cell r="B106" t="str">
            <v>1049 Cobertura con equidad</v>
          </cell>
          <cell r="C106" t="str">
            <v>03 Acciones afirmativas para poblaciones vulnerables</v>
          </cell>
          <cell r="D106">
            <v>7</v>
          </cell>
          <cell r="E106" t="str">
            <v>03007 Implementar estrategias o modelos flexibles, presenciales o virtuales para la atención de población en extraedad, vulnerable y/o diversa</v>
          </cell>
          <cell r="F106" t="str">
            <v>Personal contratado para apoyar las actividades propias de los proyectos de inversión misionales de la entidad 03-04-0312</v>
          </cell>
          <cell r="G106" t="str">
            <v>APLICACIÓN DE PROYECTOS EDUCATIVOS TRANSVERSALES - A.1.7.2</v>
          </cell>
          <cell r="H106" t="str">
            <v>Estudiantes</v>
          </cell>
          <cell r="I106">
            <v>12109</v>
          </cell>
          <cell r="J106" t="str">
            <v>104903007</v>
          </cell>
          <cell r="K106">
            <v>3926142000</v>
          </cell>
        </row>
        <row r="107">
          <cell r="A107">
            <v>1049</v>
          </cell>
          <cell r="B107" t="str">
            <v>1049 Cobertura con equidad</v>
          </cell>
          <cell r="C107" t="str">
            <v>03 Acciones afirmativas para poblaciones vulnerables</v>
          </cell>
          <cell r="D107">
            <v>8</v>
          </cell>
          <cell r="E107" t="str">
            <v>03008 Entregar un Kit escolar gratuito a los estudiantes matriculados en las instituciones educativas oficiales del Distrito Capital, que por su condición socioeconómica o de vulnerabilidad lo requieren</v>
          </cell>
          <cell r="F107" t="str">
            <v>Gratuidad Total Para Los Estudiantes Matriculados En El Sistema Educativo Oficial - Recursos Distrito 06-02-0062</v>
          </cell>
          <cell r="G107" t="str">
            <v>DISEÑO E IMPLEMENTACIÓN DE PLANES DE MEJORAMIENTO A.1.2.11</v>
          </cell>
          <cell r="H107" t="str">
            <v>Estudiantes</v>
          </cell>
          <cell r="I107">
            <v>34315</v>
          </cell>
          <cell r="J107" t="str">
            <v>104903008</v>
          </cell>
          <cell r="K107">
            <v>1500000000</v>
          </cell>
        </row>
        <row r="108">
          <cell r="A108">
            <v>1049</v>
          </cell>
          <cell r="B108" t="str">
            <v>1049 Cobertura con equidad</v>
          </cell>
          <cell r="C108" t="str">
            <v>04 Administración del servicio educativo</v>
          </cell>
          <cell r="D108">
            <v>1</v>
          </cell>
          <cell r="E108" t="str">
            <v>04001 Prestar servicios profesionales, técnicos y/o  de apoyo a la gestión de la administración del servicio educativo de instituciones educativas oficiales.</v>
          </cell>
          <cell r="F108" t="str">
            <v>Personal Contratado Para Apoyar Las Actividades Propias De Los Proyectos De Inversión De La Entidad 03-04-0001</v>
          </cell>
          <cell r="G108" t="str">
            <v>MODERNIZACIÓN DE LA SECRETARIA DE EDUCACIÓN - A.1.4.1</v>
          </cell>
          <cell r="H108" t="str">
            <v>Personas naturales y/o jurídicas</v>
          </cell>
          <cell r="I108">
            <v>9</v>
          </cell>
          <cell r="J108" t="str">
            <v>104904001</v>
          </cell>
          <cell r="K108">
            <v>592000000</v>
          </cell>
        </row>
        <row r="109">
          <cell r="A109">
            <v>1049</v>
          </cell>
          <cell r="B109" t="str">
            <v>1049 Cobertura con equidad</v>
          </cell>
          <cell r="C109" t="str">
            <v>04 Administración del servicio educativo</v>
          </cell>
          <cell r="D109">
            <v>2</v>
          </cell>
          <cell r="E109" t="str">
            <v>04002 Contratar la administración del servicio educativo en establecimientos educativos oficiales</v>
          </cell>
          <cell r="F109" t="str">
            <v>Contratos para la administración del servicio educativo 06-02-0061</v>
          </cell>
          <cell r="G109" t="str">
            <v>CONTRATOS PARA LA ADMINISTRACION DEL SERVICIO EDUCATIVO - A.1.1.10.2</v>
          </cell>
          <cell r="H109" t="str">
            <v>Colegios</v>
          </cell>
          <cell r="I109">
            <v>22</v>
          </cell>
          <cell r="J109" t="str">
            <v>104904002</v>
          </cell>
          <cell r="K109">
            <v>83654000000</v>
          </cell>
        </row>
        <row r="110">
          <cell r="A110">
            <v>1049</v>
          </cell>
          <cell r="B110" t="str">
            <v>1049 Cobertura con equidad</v>
          </cell>
          <cell r="C110" t="str">
            <v>04 Administración del servicio educativo</v>
          </cell>
          <cell r="D110">
            <v>3</v>
          </cell>
          <cell r="E110" t="str">
            <v>04003 Realizar acciones de acompañamiento e intercambio de buenas prácticas entre los colegios con administración del servicio educativo y colegios oficiales de menor desempeño de las respectivas localidades</v>
          </cell>
          <cell r="F110" t="str">
            <v>Personal contratado para las actividades propias de los procesos de mejoramiento de gestión de la entidad 05-02-0020</v>
          </cell>
          <cell r="G110" t="str">
            <v>MODERNIZACIÓN DE LA SECRETARIA DE EDUCACIÓN - A.1.4.1</v>
          </cell>
          <cell r="H110" t="str">
            <v>Colegios</v>
          </cell>
          <cell r="I110">
            <v>88</v>
          </cell>
          <cell r="J110" t="str">
            <v>104904003</v>
          </cell>
          <cell r="K110">
            <v>312000000</v>
          </cell>
        </row>
        <row r="111">
          <cell r="A111">
            <v>1049</v>
          </cell>
          <cell r="B111" t="str">
            <v>1049 Cobertura con equidad</v>
          </cell>
          <cell r="C111" t="str">
            <v>04 Administración del servicio educativo</v>
          </cell>
          <cell r="D111">
            <v>4</v>
          </cell>
          <cell r="E111" t="str">
            <v>04004 Realizar seguimiento, verificación y/o evaluación a la administración del servicio educativo</v>
          </cell>
          <cell r="F111" t="str">
            <v>Personal contratado para apoyar las actividades propias de los proyectos de inversión misionales de la entidad 03-04-0312</v>
          </cell>
          <cell r="G111" t="str">
            <v>APLICACIÓN DE PROYECTOS EDUCATIVOS TRANSVERSALES - A.1.7.2</v>
          </cell>
          <cell r="H111" t="str">
            <v>Servicios</v>
          </cell>
          <cell r="I111">
            <v>1</v>
          </cell>
          <cell r="J111" t="str">
            <v>104904004</v>
          </cell>
          <cell r="K111">
            <v>1248000000</v>
          </cell>
        </row>
        <row r="112">
          <cell r="A112">
            <v>1049</v>
          </cell>
          <cell r="B112" t="str">
            <v>1049 Cobertura con equidad</v>
          </cell>
          <cell r="C112" t="str">
            <v>05 Prestación del servicio educativo en establecimientos educativos no oficiales</v>
          </cell>
          <cell r="D112">
            <v>1</v>
          </cell>
          <cell r="E112" t="str">
            <v>05001 Prestar servicios profesionales, técnicos y/o  de apoyo a la gestión en la implementación o uso de la estrategia de contratación de la prestación del servicio educativo.</v>
          </cell>
          <cell r="F112" t="str">
            <v>Personal Contratado Para Apoyar Las Actividades Propias De Los Proyectos De Inversión De La Entidad 03-04-0001</v>
          </cell>
          <cell r="G112" t="str">
            <v>MODERNIZACIÓN DE LA SECRETARIA DE EDUCACIÓN - A.1.4.1</v>
          </cell>
          <cell r="H112" t="str">
            <v>Personas naturales y/o jurídicas</v>
          </cell>
          <cell r="I112">
            <v>8</v>
          </cell>
          <cell r="J112" t="str">
            <v>104905001</v>
          </cell>
          <cell r="K112">
            <v>454000000</v>
          </cell>
        </row>
        <row r="113">
          <cell r="A113">
            <v>1049</v>
          </cell>
          <cell r="B113" t="str">
            <v>1049 Cobertura con equidad</v>
          </cell>
          <cell r="C113" t="str">
            <v>05 Prestación del servicio educativo en establecimientos educativos no oficiales</v>
          </cell>
          <cell r="D113">
            <v>2</v>
          </cell>
          <cell r="E113" t="str">
            <v>05002 Contratar la prestación del servicio público educativo en establecimientos educativos no oficiales</v>
          </cell>
          <cell r="F113" t="str">
            <v>Contratos Con Instituciones Para La Prestación Del Servicio Educativo 06-02-0037</v>
          </cell>
          <cell r="G113" t="str">
            <v>CONTRATOS PARA LA PRESTACIÓN DEL SERVICIO EDUCATIVO - A.1.1.10.1</v>
          </cell>
          <cell r="H113" t="str">
            <v>Colegios</v>
          </cell>
          <cell r="I113">
            <v>54</v>
          </cell>
          <cell r="J113" t="str">
            <v>104905002</v>
          </cell>
          <cell r="K113">
            <v>21654112000</v>
          </cell>
        </row>
        <row r="114">
          <cell r="A114">
            <v>1049</v>
          </cell>
          <cell r="B114" t="str">
            <v>1049 Cobertura con equidad</v>
          </cell>
          <cell r="C114" t="str">
            <v>05 Prestación del servicio educativo en establecimientos educativos no oficiales</v>
          </cell>
          <cell r="D114">
            <v>3</v>
          </cell>
          <cell r="E114" t="str">
            <v>05003 Realizar las labores de  verificación, seguimiento y/o actualización de información del Banco de Oferentes y/o de la contratación de la prestación del servicio público educativo.</v>
          </cell>
          <cell r="F114" t="str">
            <v>Personal contratado para apoyar las actividades propias de los proyectos de inversión misionales de la entidad 03-04-0312</v>
          </cell>
          <cell r="G114" t="str">
            <v>APLICACIÓN DE PROYECTOS EDUCATIVOS TRANSVERSALES - A.1.7.2</v>
          </cell>
          <cell r="H114" t="str">
            <v>Servicios</v>
          </cell>
          <cell r="I114">
            <v>1</v>
          </cell>
          <cell r="J114" t="str">
            <v>104905003</v>
          </cell>
          <cell r="K114">
            <v>1592000000</v>
          </cell>
        </row>
        <row r="115">
          <cell r="A115">
            <v>1049</v>
          </cell>
          <cell r="B115" t="str">
            <v>1049 Cobertura con equidad</v>
          </cell>
          <cell r="C115" t="str">
            <v>05 Prestación del servicio educativo en establecimientos educativos no oficiales</v>
          </cell>
          <cell r="D115">
            <v>4</v>
          </cell>
          <cell r="E115" t="str">
            <v>05004 Garantizar el pago de las obligaciones ó ajustes derivadas de la prestación del servicio educativo</v>
          </cell>
          <cell r="F115" t="str">
            <v>Contratos Con Instituciones Para La Prestación Del Servicio Educativo 06-02-0037</v>
          </cell>
          <cell r="G115" t="str">
            <v>CONTRATOS PARA LA PRESTACIÓN DEL SERVICIO EDUCATIVO - A.1.1.10.1</v>
          </cell>
          <cell r="H115" t="str">
            <v>Colegios</v>
          </cell>
          <cell r="I115">
            <v>54</v>
          </cell>
          <cell r="J115" t="str">
            <v>104905004</v>
          </cell>
          <cell r="K115">
            <v>1200000000</v>
          </cell>
        </row>
        <row r="116">
          <cell r="A116">
            <v>1049</v>
          </cell>
          <cell r="B116" t="str">
            <v>1049 Cobertura con equidad</v>
          </cell>
          <cell r="C116" t="str">
            <v>05 Prestación del servicio educativo en establecimientos educativos no oficiales</v>
          </cell>
          <cell r="D116">
            <v>5</v>
          </cell>
          <cell r="E116" t="str">
            <v>05005 Atender los fallos proferidos en contra de la SED que se asocien con la prestación del servicio público educativo.</v>
          </cell>
          <cell r="F116" t="str">
            <v>Pago de sentencias judiciales asociadas al proyecto de inversión 05-02-0169</v>
          </cell>
          <cell r="G116" t="str">
            <v>PAGO DE DÉFICIT DE INVERSIÓN EN EDUCACIÓN - (DE CARÁCTER EXCEPCIONAL) - A.1.7.4</v>
          </cell>
          <cell r="H116" t="str">
            <v>Fallos judiciales</v>
          </cell>
          <cell r="I116">
            <v>1</v>
          </cell>
          <cell r="J116" t="str">
            <v>104905005</v>
          </cell>
          <cell r="K116">
            <v>300000000</v>
          </cell>
        </row>
        <row r="117">
          <cell r="A117">
            <v>1050</v>
          </cell>
          <cell r="B117" t="str">
            <v>1050 Educación inicial de calidad en el marco de la ruta de atención integral a la primera infancia</v>
          </cell>
          <cell r="C117" t="str">
            <v>01 INFANCIA</v>
          </cell>
          <cell r="D117">
            <v>1</v>
          </cell>
          <cell r="E117" t="str">
            <v>01001 Apoyar y desarrollar con profesionales y/o entidades los procesos de gestión, acompañamiento e implementación de las metas y objetivos del proyecto.</v>
          </cell>
          <cell r="F117" t="str">
            <v>Personal Contratado Para Apoyar Las Actividades Propias De Los Proyectos De Inversión De La Entidad 03-04-0001</v>
          </cell>
          <cell r="G117" t="str">
            <v>MODERNIZACIÓN DE LA SECRETARIA DE EDUCACIÓN - A.1.4.1</v>
          </cell>
          <cell r="H117" t="str">
            <v>Personas</v>
          </cell>
          <cell r="I117">
            <v>37</v>
          </cell>
          <cell r="J117" t="str">
            <v>105001001</v>
          </cell>
          <cell r="K117">
            <v>2199419000</v>
          </cell>
        </row>
        <row r="118">
          <cell r="A118">
            <v>1050</v>
          </cell>
          <cell r="B118" t="str">
            <v>1050 Educación inicial de calidad en el marco de la ruta de atención integral a la primera infancia</v>
          </cell>
          <cell r="C118" t="str">
            <v>01 INFANCIA</v>
          </cell>
          <cell r="D118">
            <v>5</v>
          </cell>
          <cell r="E118" t="str">
            <v>01005 Garantizar la atención integral de los niños y niñas del ciclo inicial en el marco de la RIA, la articulación intersectorial de la Ciudad y la implementación de los estándares de calidad de la Educación Inicial en el marco de la atención integral</v>
          </cell>
          <cell r="F118" t="str">
            <v>Acompañar A Colegios En La Formulación Y Ejecución De Planes Institucionales 03-01-0204</v>
          </cell>
          <cell r="G118" t="str">
            <v>APLICACIÓN DE PROYECTOS EDUCATIVOS TRANSVERSALES - A.1.7.2</v>
          </cell>
          <cell r="H118" t="str">
            <v>Estudiantes</v>
          </cell>
          <cell r="I118">
            <v>55000</v>
          </cell>
          <cell r="J118" t="str">
            <v>105001005</v>
          </cell>
          <cell r="K118">
            <v>19684356000</v>
          </cell>
        </row>
        <row r="119">
          <cell r="A119">
            <v>1050</v>
          </cell>
          <cell r="B119" t="str">
            <v>1050 Educación inicial de calidad en el marco de la ruta de atención integral a la primera infancia</v>
          </cell>
          <cell r="C119" t="str">
            <v xml:space="preserve">02 CICLOS </v>
          </cell>
          <cell r="D119">
            <v>1</v>
          </cell>
          <cell r="E119" t="str">
            <v>02001 Apoyar y acompañar  con los medios necesarios, la implementación de lineamientos y/u orientaciones y/o estrategias pedagógicas y administrativas en las IED, que propendan por el fortalecimiento curricular y el intercambio de experiencias pedagógicas exitosas, en armonía con el modelo pedagógico de Educación Inicial</v>
          </cell>
          <cell r="F119" t="str">
            <v>Acompañar A Colegios En La Formulación Y Ejecución De Planes Institucionales 03-01-0204</v>
          </cell>
          <cell r="G119" t="str">
            <v>APLICACIÓN DE PROYECTOS EDUCATIVOS TRANSVERSALES - A.1.7.2</v>
          </cell>
          <cell r="H119" t="str">
            <v>Colegios</v>
          </cell>
          <cell r="I119">
            <v>210</v>
          </cell>
          <cell r="J119" t="str">
            <v>105002001</v>
          </cell>
          <cell r="K119">
            <v>1500000000</v>
          </cell>
        </row>
        <row r="120">
          <cell r="A120">
            <v>1050</v>
          </cell>
          <cell r="B120" t="str">
            <v>1050 Educación inicial de calidad en el marco de la ruta de atención integral a la primera infancia</v>
          </cell>
          <cell r="C120" t="str">
            <v>03 VALORACION INTEGRAL DEL DESARROLLO DE LA PRIMERA INFANCIA</v>
          </cell>
          <cell r="D120">
            <v>1</v>
          </cell>
          <cell r="E120" t="str">
            <v xml:space="preserve">03001 Desarrollar, aplicar y disponer de herramientas de gestión que conduzcan a la valoración del desarrollo integral de los niños y niñas de primera infancia </v>
          </cell>
          <cell r="F120" t="str">
            <v>Diseñar Desarrollar E Implementar Acciones Participativas En El Sistema Educativo Oficial 03-04-0239</v>
          </cell>
          <cell r="G120" t="str">
            <v>APLICACIÓN DE PROYECTOS EDUCATIVOS TRANSVERSALES - A.1.7.2</v>
          </cell>
          <cell r="H120" t="str">
            <v>Herramientas de gestión</v>
          </cell>
          <cell r="I120">
            <v>1</v>
          </cell>
          <cell r="J120" t="str">
            <v>105003001</v>
          </cell>
          <cell r="K120">
            <v>2076225000</v>
          </cell>
        </row>
        <row r="121">
          <cell r="A121">
            <v>1052</v>
          </cell>
          <cell r="B121" t="str">
            <v>1052 Bienestar estudiantil para todos</v>
          </cell>
          <cell r="C121" t="str">
            <v>01 ALIMENTACIÓN ESCOLAR</v>
          </cell>
          <cell r="D121">
            <v>1</v>
          </cell>
          <cell r="E121" t="str">
            <v>01001 Entregar desayunos, almuerzos y cenas escolares a los estudiantes matriculados en el sistema educativo oficial</v>
          </cell>
          <cell r="F121" t="str">
            <v>Comida Caliente Para Estudiantes 06-02-0026</v>
          </cell>
          <cell r="G121" t="str">
            <v>CONTRATACIÓN CON TERCEROS PARA LA PROVISIÓN INTEGRAL DEL SERVICIO DE ALIMENTACIÓN ESCOLAR - A.1.2.10.2</v>
          </cell>
          <cell r="H121" t="str">
            <v>Alimentos</v>
          </cell>
          <cell r="I121">
            <v>35642542</v>
          </cell>
          <cell r="J121" t="str">
            <v>105201001</v>
          </cell>
          <cell r="K121">
            <v>144480753000</v>
          </cell>
        </row>
        <row r="122">
          <cell r="A122">
            <v>1052</v>
          </cell>
          <cell r="B122" t="str">
            <v>1052 Bienestar estudiantil para todos</v>
          </cell>
          <cell r="C122" t="str">
            <v>01 ALIMENTACIÓN ESCOLAR</v>
          </cell>
          <cell r="D122">
            <v>2</v>
          </cell>
          <cell r="E122" t="str">
            <v>01002 Entregar refrigerios escolares a los estudiantes matriculados en el sistema educativo oficial</v>
          </cell>
          <cell r="F122" t="str">
            <v>Refrigerios Para Estudiantes 06-02-0025</v>
          </cell>
          <cell r="G122" t="str">
            <v>CONTRATACIÓN CON TERCEROS PARA LA PROVISIÓN INTEGRAL DEL SERVICIO DE ALIMENTACIÓN ESCOLAR - A.1.2.10.2</v>
          </cell>
          <cell r="H122" t="str">
            <v>Alimentos</v>
          </cell>
          <cell r="I122">
            <v>88182228</v>
          </cell>
          <cell r="J122" t="str">
            <v>105201002</v>
          </cell>
          <cell r="K122">
            <v>210229689000</v>
          </cell>
        </row>
        <row r="123">
          <cell r="A123">
            <v>1052</v>
          </cell>
          <cell r="B123" t="str">
            <v>1052 Bienestar estudiantil para todos</v>
          </cell>
          <cell r="C123" t="str">
            <v>01 ALIMENTACIÓN ESCOLAR</v>
          </cell>
          <cell r="D123">
            <v>3</v>
          </cell>
          <cell r="E123" t="str">
            <v>01003 Realizar la interventoría técnica, financiera, administrativa y jurídica a los contratos y convenios celebrados para la ejecución del programa de alimentación escolar</v>
          </cell>
          <cell r="F123" t="str">
            <v>Personal Contratado Para Apoyar Las Actividades Propias De Los Proyectos De Inversión De La Entidad 03-04-0001</v>
          </cell>
          <cell r="G123" t="str">
            <v>MODERNIZACIÓN DE LA SECRETARIA DE EDUCACIÓN - A.1.4.1</v>
          </cell>
          <cell r="H123" t="str">
            <v>Interventorías</v>
          </cell>
          <cell r="I123">
            <v>1</v>
          </cell>
          <cell r="J123" t="str">
            <v>105201003</v>
          </cell>
          <cell r="K123">
            <v>20750558000</v>
          </cell>
        </row>
        <row r="124">
          <cell r="A124">
            <v>1052</v>
          </cell>
          <cell r="B124" t="str">
            <v>1052 Bienestar estudiantil para todos</v>
          </cell>
          <cell r="C124" t="str">
            <v>01 ALIMENTACIÓN ESCOLAR</v>
          </cell>
          <cell r="D124">
            <v>4</v>
          </cell>
          <cell r="E124" t="str">
            <v>01004 Prestar servicios en la Dirección de Bienestar Estudiantil para el apoyo en los temas relacionados con el programa de alimentación escolar</v>
          </cell>
          <cell r="F124" t="str">
            <v>Personal Contratado Para Apoyar Las Actividades Propias De Los Proyectos De Inversión De La Entidad 03-04-0001</v>
          </cell>
          <cell r="G124" t="str">
            <v>MODERNIZACIÓN DE LA SECRETARIA DE EDUCACIÓN - A.1.4.1</v>
          </cell>
          <cell r="H124" t="str">
            <v>Personas</v>
          </cell>
          <cell r="I124">
            <v>68</v>
          </cell>
          <cell r="J124" t="str">
            <v>105201004</v>
          </cell>
          <cell r="K124">
            <v>4900000000</v>
          </cell>
        </row>
        <row r="125">
          <cell r="A125">
            <v>1052</v>
          </cell>
          <cell r="B125" t="str">
            <v>1052 Bienestar estudiantil para todos</v>
          </cell>
          <cell r="C125" t="str">
            <v>01 ALIMENTACIÓN ESCOLAR</v>
          </cell>
          <cell r="D125">
            <v>5</v>
          </cell>
          <cell r="E125" t="str">
            <v>01005 Llevar a cabo el seguimiento y la evaluación al programa de alimentación escolar.</v>
          </cell>
          <cell r="F125" t="str">
            <v>Personal Contratado Para Apoyar Las Actividades Propias De Los Proyectos De Inversión De La Entidad 03-04-0001</v>
          </cell>
          <cell r="G125" t="str">
            <v>MODERNIZACIÓN DE LA SECRETARIA DE EDUCACIÓN - A.1.4.1</v>
          </cell>
          <cell r="H125" t="str">
            <v>Persona Jurídica</v>
          </cell>
          <cell r="I125">
            <v>3</v>
          </cell>
          <cell r="J125" t="str">
            <v>105201005</v>
          </cell>
          <cell r="K125">
            <v>2587000000</v>
          </cell>
        </row>
        <row r="126">
          <cell r="A126">
            <v>1052</v>
          </cell>
          <cell r="B126" t="str">
            <v>1052 Bienestar estudiantil para todos</v>
          </cell>
          <cell r="C126" t="str">
            <v>01 ALIMENTACIÓN ESCOLAR</v>
          </cell>
          <cell r="D126">
            <v>6</v>
          </cell>
          <cell r="E126" t="str">
            <v>01006 Diseñar, producir e implementar acciones pedagógicas para la generación de hábitos de vida saludable en los estudiantes matriculados en el sistema educativo oficial.</v>
          </cell>
          <cell r="F126" t="str">
            <v>Diseñar Desarrollar E Implementar Acciones Participativas De Los Jóvenes En El Sistema Educativo Oficial 03-01-0282</v>
          </cell>
          <cell r="G126" t="str">
            <v>APLICACIÓN DE PROYECTOS EDUCATIVOS TRANSVERSALES - A.1.7.2</v>
          </cell>
          <cell r="H126" t="str">
            <v>Acciones</v>
          </cell>
          <cell r="I126">
            <v>1</v>
          </cell>
          <cell r="J126" t="str">
            <v>105201006</v>
          </cell>
          <cell r="K126">
            <v>600000000</v>
          </cell>
        </row>
        <row r="127">
          <cell r="A127">
            <v>1052</v>
          </cell>
          <cell r="B127" t="str">
            <v>1052 Bienestar estudiantil para todos</v>
          </cell>
          <cell r="C127" t="str">
            <v>01 ALIMENTACIÓN ESCOLAR</v>
          </cell>
          <cell r="D127">
            <v>7</v>
          </cell>
          <cell r="E127" t="str">
            <v>01007 Diseñar, formular y realizar el estudio de costos de los complementos alimentarios que entrega la Secretaría de Educación del Distrito, en las diferentes modalidades y el asociado a la Interventoría a dicha entrega.</v>
          </cell>
          <cell r="F127" t="str">
            <v>Personal Contratado Para Apoyar Las Actividades Propias De Los Proyectos De Inversión De La Entidad 03-04-0001</v>
          </cell>
          <cell r="G127" t="str">
            <v>MODERNIZACIÓN DE LA SECRETARIA DE EDUCACIÓN - A.1.4.1</v>
          </cell>
          <cell r="H127" t="str">
            <v>Personas</v>
          </cell>
          <cell r="I127">
            <v>17</v>
          </cell>
          <cell r="J127" t="str">
            <v>105201007</v>
          </cell>
          <cell r="K127">
            <v>280000000</v>
          </cell>
        </row>
        <row r="128">
          <cell r="A128">
            <v>1052</v>
          </cell>
          <cell r="B128" t="str">
            <v>1052 Bienestar estudiantil para todos</v>
          </cell>
          <cell r="C128" t="str">
            <v>02 MOVILIDAD ESCOLAR</v>
          </cell>
          <cell r="D128">
            <v>1</v>
          </cell>
          <cell r="E128" t="str">
            <v>02001 Suministrar el transporte a estudiantes beneficiados con el programa de Movilidad Escolar.</v>
          </cell>
          <cell r="F128" t="str">
            <v>Transporte Escolar Para Las Actividades Pedagógicas 02-01-0492</v>
          </cell>
          <cell r="G128" t="str">
            <v>TRANSPORTE ESCOLAR - A.1.2.7</v>
          </cell>
          <cell r="H128" t="str">
            <v>Estudiantes</v>
          </cell>
          <cell r="I128">
            <v>94304</v>
          </cell>
          <cell r="J128" t="str">
            <v>105202001</v>
          </cell>
          <cell r="K128">
            <v>96491399000</v>
          </cell>
        </row>
        <row r="129">
          <cell r="A129">
            <v>1052</v>
          </cell>
          <cell r="B129" t="str">
            <v>1052 Bienestar estudiantil para todos</v>
          </cell>
          <cell r="C129" t="str">
            <v>02 MOVILIDAD ESCOLAR</v>
          </cell>
          <cell r="D129">
            <v>2</v>
          </cell>
          <cell r="E129" t="str">
            <v>02002 Prestar servicios en la Dirección de Bienestar Estudiantil para el apoyo en los temas relacionados con el componente Movilidad Escolar</v>
          </cell>
          <cell r="F129" t="str">
            <v>Personal Contratado Para Apoyar Las Actividades Propias De Los Proyectos De Inversión De La Entidad 03-04-0001</v>
          </cell>
          <cell r="G129" t="str">
            <v>MODERNIZACIÓN DE LA SECRETARIA DE EDUCACIÓN - A.1.4.1</v>
          </cell>
          <cell r="H129" t="str">
            <v>Personas</v>
          </cell>
          <cell r="I129">
            <v>117</v>
          </cell>
          <cell r="J129" t="str">
            <v>105202002</v>
          </cell>
          <cell r="K129">
            <v>4000000000</v>
          </cell>
        </row>
        <row r="130">
          <cell r="A130">
            <v>1052</v>
          </cell>
          <cell r="B130" t="str">
            <v>1052 Bienestar estudiantil para todos</v>
          </cell>
          <cell r="C130" t="str">
            <v>02 MOVILIDAD ESCOLAR</v>
          </cell>
          <cell r="D130">
            <v>3</v>
          </cell>
          <cell r="E130" t="str">
            <v>02003 Supervisión, Interventoría, control y acompañamiento en lo técnico, administrativo jurídico y financiero para la prestación del servicio de Movilidad Escolar a los estudiantes matriculados en el sistema oficial.</v>
          </cell>
          <cell r="F130" t="str">
            <v>Personal Contratado Para Apoyar Las Actividades Propias De Los Proyectos De Inversión De La Entidad 03-04-0001</v>
          </cell>
          <cell r="G130" t="str">
            <v>MODERNIZACIÓN DE LA SECRETARIA DE EDUCACIÓN - A.1.4.1</v>
          </cell>
          <cell r="H130" t="str">
            <v>Interventoria</v>
          </cell>
          <cell r="I130">
            <v>1</v>
          </cell>
          <cell r="J130" t="str">
            <v>105202003</v>
          </cell>
          <cell r="K130">
            <v>5794355000</v>
          </cell>
        </row>
        <row r="131">
          <cell r="A131">
            <v>1052</v>
          </cell>
          <cell r="B131" t="str">
            <v>1052 Bienestar estudiantil para todos</v>
          </cell>
          <cell r="C131" t="str">
            <v>02 MOVILIDAD ESCOLAR</v>
          </cell>
          <cell r="D131">
            <v>4</v>
          </cell>
          <cell r="E131" t="str">
            <v>02004 Proveer, suministrar y entregar los beneficios a estudiantes que cumplan con las condiciones establecidas por la Dirección de Bienestar Estudiantil</v>
          </cell>
          <cell r="F131" t="str">
            <v>Transporte Escolar Para Las Actividades Pedagógicas 02-01-0492</v>
          </cell>
          <cell r="G131" t="str">
            <v>TRANSPORTE ESCOLAR - A.1.2.7</v>
          </cell>
          <cell r="H131" t="str">
            <v>Estudiantes</v>
          </cell>
          <cell r="I131">
            <v>36650</v>
          </cell>
          <cell r="J131" t="str">
            <v>105202004</v>
          </cell>
          <cell r="K131">
            <v>39490827000</v>
          </cell>
        </row>
        <row r="132">
          <cell r="A132">
            <v>1052</v>
          </cell>
          <cell r="B132" t="str">
            <v>1052 Bienestar estudiantil para todos</v>
          </cell>
          <cell r="C132" t="str">
            <v>02 MOVILIDAD ESCOLAR</v>
          </cell>
          <cell r="D132">
            <v>5</v>
          </cell>
          <cell r="E132" t="str">
            <v>02005 Fomentar el uso de medios alternativos de transporte escolar, a través de estrategias administrativas, pedagógicas, promoción y suscripción de convenios, promoviendo una cultura de uso de la bicicleta como medio de transporte. </v>
          </cell>
          <cell r="F132" t="str">
            <v>Transporte Escolar Para Las Actividades Pedagógicas 02-01-0492</v>
          </cell>
          <cell r="G132" t="str">
            <v>TRANSPORTE ESCOLAR - A.1.2.7</v>
          </cell>
          <cell r="H132" t="str">
            <v>Persona Jurídica</v>
          </cell>
          <cell r="I132">
            <v>5998</v>
          </cell>
          <cell r="J132" t="str">
            <v>105202005</v>
          </cell>
          <cell r="K132">
            <v>4394419000</v>
          </cell>
        </row>
        <row r="133">
          <cell r="A133">
            <v>1052</v>
          </cell>
          <cell r="B133" t="str">
            <v>1052 Bienestar estudiantil para todos</v>
          </cell>
          <cell r="C133" t="str">
            <v>03 PROMOCIÓN DEL BIENESTAR</v>
          </cell>
          <cell r="D133">
            <v>1</v>
          </cell>
          <cell r="E133" t="str">
            <v>03001 Amparar al 100% de los estudiantes del Sistema de matrícula oficial en caso de accidentes escolares.</v>
          </cell>
          <cell r="F133" t="str">
            <v>Promoción, Prevención Y Protección En Salud Escolar 03-02-0019</v>
          </cell>
          <cell r="G133" t="str">
            <v>APLICACIÓN DE PROYECTOS EDUCATIVOS TRANSVERSALES - A.1.7.2</v>
          </cell>
          <cell r="H133" t="str">
            <v>Porcentaje</v>
          </cell>
          <cell r="I133">
            <v>100</v>
          </cell>
          <cell r="J133" t="str">
            <v>105203001</v>
          </cell>
          <cell r="K133">
            <v>140000000</v>
          </cell>
        </row>
        <row r="134">
          <cell r="A134">
            <v>1052</v>
          </cell>
          <cell r="B134" t="str">
            <v>1052 Bienestar estudiantil para todos</v>
          </cell>
          <cell r="C134" t="str">
            <v>03 PROMOCIÓN DEL BIENESTAR</v>
          </cell>
          <cell r="D134">
            <v>2</v>
          </cell>
          <cell r="E134" t="str">
            <v>03002 Diseñar, producir, implementar y evaluar estrategias pedagógicas y comunicativas para la implementación de acciones pedagógicas en gestión del riesgo y promoción del bienestar estudiantil en Colegios Oficiales</v>
          </cell>
          <cell r="F134" t="str">
            <v>Promoción, Prevención Y Protección En Salud Escolar 03-02-0019</v>
          </cell>
          <cell r="G134" t="str">
            <v>APLICACIÓN DE PROYECTOS EDUCATIVOS TRANSVERSALES - A.1.7.2</v>
          </cell>
          <cell r="H134" t="str">
            <v>Colegios</v>
          </cell>
          <cell r="I134">
            <v>126</v>
          </cell>
          <cell r="J134" t="str">
            <v>105203002</v>
          </cell>
          <cell r="K134">
            <v>546637000</v>
          </cell>
        </row>
        <row r="135">
          <cell r="A135">
            <v>1052</v>
          </cell>
          <cell r="B135" t="str">
            <v>1052 Bienestar estudiantil para todos</v>
          </cell>
          <cell r="C135" t="str">
            <v>03 PROMOCIÓN DEL BIENESTAR</v>
          </cell>
          <cell r="D135">
            <v>3</v>
          </cell>
          <cell r="E135" t="str">
            <v xml:space="preserve">03003 Realizar los pagos de sentencias, fallos judiciales y de los deducibles que surjan de la afectación a la póliza civil extracontractual, como consecuencia de acciones adelantadas por terceros contra la entidad asociados a los accidentes escolares.
</v>
          </cell>
          <cell r="F135" t="str">
            <v>Promoción, Prevención Y Protección En Salud Escolar 03-02-0019</v>
          </cell>
          <cell r="G135" t="str">
            <v>APLICACIÓN DE PROYECTOS EDUCATIVOS TRANSVERSALES - A.1.7.2</v>
          </cell>
          <cell r="H135" t="str">
            <v>Porcentaje</v>
          </cell>
          <cell r="I135">
            <v>100</v>
          </cell>
          <cell r="J135" t="str">
            <v>105203003</v>
          </cell>
          <cell r="K135">
            <v>860000000</v>
          </cell>
        </row>
        <row r="136">
          <cell r="A136">
            <v>1052</v>
          </cell>
          <cell r="B136" t="str">
            <v>1052 Bienestar estudiantil para todos</v>
          </cell>
          <cell r="C136" t="str">
            <v>03 PROMOCIÓN DEL BIENESTAR</v>
          </cell>
          <cell r="D136">
            <v>4</v>
          </cell>
          <cell r="E136" t="str">
            <v>03004 Prestar servicios en la Dirección de Bienestar  Estudiantil para el apoyo en los temas relacionados con el componente de Promoción del Bienestar</v>
          </cell>
          <cell r="F136" t="str">
            <v>Personal Contratado Para Apoyar Las Actividades Propias De Los Proyectos De Inversión De La Entidad 03-04-0001</v>
          </cell>
          <cell r="G136" t="str">
            <v>MODERNIZACIÓN DE LA SECRETARIA DE EDUCACIÓN - A.1.4.1</v>
          </cell>
          <cell r="H136" t="str">
            <v>Personas</v>
          </cell>
          <cell r="I136">
            <v>55</v>
          </cell>
          <cell r="J136" t="str">
            <v>105203004</v>
          </cell>
          <cell r="K136">
            <v>3745701000</v>
          </cell>
        </row>
        <row r="137">
          <cell r="A137">
            <v>1052</v>
          </cell>
          <cell r="B137" t="str">
            <v>1052 Bienestar estudiantil para todos</v>
          </cell>
          <cell r="C137" t="str">
            <v>03 PROMOCIÓN DEL BIENESTAR</v>
          </cell>
          <cell r="D137">
            <v>5</v>
          </cell>
          <cell r="E137" t="str">
            <v>03005 Amparar con cobertura de ARL, a los estudiantes de la matrícula Oficial del Distrito que realizan práctica laboral como parte de su proceso educativo en el nivel de secundaria y media,en cumplimiento del decreto 055/2015.</v>
          </cell>
          <cell r="F137" t="str">
            <v>Promoción, Prevención Y Protección En Salud Escolar 03-02-0019</v>
          </cell>
          <cell r="G137" t="str">
            <v>APLICACIÓN DE PROYECTOS EDUCATIVOS TRANSVERSALES - A.1.7.2</v>
          </cell>
          <cell r="H137" t="str">
            <v>Porcentaje</v>
          </cell>
          <cell r="I137">
            <v>100</v>
          </cell>
          <cell r="J137" t="str">
            <v>105203005</v>
          </cell>
          <cell r="K137">
            <v>2627256000</v>
          </cell>
        </row>
        <row r="138">
          <cell r="A138">
            <v>1052</v>
          </cell>
          <cell r="B138" t="str">
            <v>1052 Bienestar estudiantil para todos</v>
          </cell>
          <cell r="C138" t="str">
            <v>03 PROMOCIÓN DEL BIENESTAR</v>
          </cell>
          <cell r="D138">
            <v>6</v>
          </cell>
          <cell r="E138" t="str">
            <v xml:space="preserve">03006 Suministrar el apoyo logístico y la interventoría a los eventos del proyecto </v>
          </cell>
          <cell r="F138" t="str">
            <v>Soporte Logístico Para El Desarrollo De Las Actividades Propias De Los Proyectos De Inversión 02-01-0364</v>
          </cell>
          <cell r="G138" t="str">
            <v>APLICACIÓN DE PROYECTOS EDUCATIVOS TRANSVERSALES - A.1.7.2</v>
          </cell>
          <cell r="H138" t="str">
            <v>Eventos</v>
          </cell>
          <cell r="I138">
            <v>35</v>
          </cell>
          <cell r="J138" t="str">
            <v>105203006</v>
          </cell>
          <cell r="K138">
            <v>880000000</v>
          </cell>
        </row>
        <row r="139">
          <cell r="A139">
            <v>1053</v>
          </cell>
          <cell r="B139" t="str">
            <v>1053 Oportunidades de aprendizaje desde el enfoque diferencial</v>
          </cell>
          <cell r="C139" t="str">
            <v>01  Atención Educativa Integral desde el enfoque diferencial</v>
          </cell>
          <cell r="D139">
            <v>1</v>
          </cell>
          <cell r="E139" t="str">
            <v>01001 Desarrollar capacidades locales e institucionales  para la atención integral bajo el enfoque diferencial, de estudiantes con discapacidad</v>
          </cell>
          <cell r="F139" t="str">
            <v>Atención educativa diferencial 03-02-0033</v>
          </cell>
          <cell r="G139" t="str">
            <v>SERVICIO PERSONAL APOYO - A.1.5.1</v>
          </cell>
          <cell r="H139" t="str">
            <v>Colegios</v>
          </cell>
          <cell r="I139">
            <v>361</v>
          </cell>
          <cell r="J139" t="str">
            <v>105301001</v>
          </cell>
          <cell r="K139">
            <v>7438000000</v>
          </cell>
        </row>
        <row r="140">
          <cell r="A140">
            <v>1053</v>
          </cell>
          <cell r="B140" t="str">
            <v>1053 Oportunidades de aprendizaje desde el enfoque diferencial</v>
          </cell>
          <cell r="C140" t="str">
            <v>01  Atención Educativa Integral desde el enfoque diferencial</v>
          </cell>
          <cell r="D140">
            <v>3</v>
          </cell>
          <cell r="E140" t="str">
            <v>01003 Desarrollar capacidades locales e institucionales  para la atención integral bajo el enfoque diferencial, de estudiantes con  talentos y/o capacidades  excepcionales</v>
          </cell>
          <cell r="F140" t="str">
            <v>Atención educativa diferencial 03-02-0033</v>
          </cell>
          <cell r="G140" t="str">
            <v>SERVICIO PERSONAL APOYO - A.1.5.1</v>
          </cell>
          <cell r="H140" t="str">
            <v>Colegios</v>
          </cell>
          <cell r="I140">
            <v>90</v>
          </cell>
          <cell r="J140" t="str">
            <v>105301003</v>
          </cell>
          <cell r="K140">
            <v>562888000</v>
          </cell>
        </row>
        <row r="141">
          <cell r="A141">
            <v>1053</v>
          </cell>
          <cell r="B141" t="str">
            <v>1053 Oportunidades de aprendizaje desde el enfoque diferencial</v>
          </cell>
          <cell r="C141" t="str">
            <v>01  Atención Educativa Integral desde el enfoque diferencial</v>
          </cell>
          <cell r="D141">
            <v>5</v>
          </cell>
          <cell r="E141" t="str">
            <v>01005 Desarrollar las acciones necesarias para garantizar la operación de la Secretaría Técnica Distrital de Discapacidad (STDD)</v>
          </cell>
          <cell r="F141" t="str">
            <v>Atención educativa diferencial 03-02-0033</v>
          </cell>
          <cell r="G141" t="str">
            <v>SERVICIO PERSONAL APOYO - A.1.5.1</v>
          </cell>
          <cell r="H141" t="str">
            <v>Personas</v>
          </cell>
          <cell r="I141">
            <v>6</v>
          </cell>
          <cell r="J141" t="str">
            <v>105301005</v>
          </cell>
          <cell r="K141">
            <v>304663000</v>
          </cell>
        </row>
        <row r="142">
          <cell r="A142">
            <v>1053</v>
          </cell>
          <cell r="B142" t="str">
            <v>1053 Oportunidades de aprendizaje desde el enfoque diferencial</v>
          </cell>
          <cell r="C142" t="str">
            <v>01  Atención Educativa Integral desde el enfoque diferencial</v>
          </cell>
          <cell r="D142">
            <v>8</v>
          </cell>
          <cell r="E142" t="str">
            <v xml:space="preserve">01008 
Desarrollar capacidades locales e institucionales para la atención integral bajo el enfoque diferencial, en la linea de educación intercultural y grupos étnicos 
</v>
          </cell>
          <cell r="F142" t="str">
            <v>Atención educativa diferencial 03-02-0033</v>
          </cell>
          <cell r="G142" t="str">
            <v>SERVICIO PERSONAL APOYO - A.1.5.1</v>
          </cell>
          <cell r="H142" t="str">
            <v>Colegios</v>
          </cell>
          <cell r="I142">
            <v>46</v>
          </cell>
          <cell r="J142" t="str">
            <v>105301008</v>
          </cell>
          <cell r="K142">
            <v>1846146000</v>
          </cell>
        </row>
        <row r="143">
          <cell r="A143">
            <v>1053</v>
          </cell>
          <cell r="B143" t="str">
            <v>1053 Oportunidades de aprendizaje desde el enfoque diferencial</v>
          </cell>
          <cell r="C143" t="str">
            <v>01  Atención Educativa Integral desde el enfoque diferencial</v>
          </cell>
          <cell r="D143">
            <v>10</v>
          </cell>
          <cell r="E143" t="str">
            <v>01010 Desarrollar capacidades locales e institucionales  para la atención integral bajo el enfoque diferencial, de estudiantes según su condición social y orientación sexual</v>
          </cell>
          <cell r="F143" t="str">
            <v>Atención educativa diferencial 03-02-0033</v>
          </cell>
          <cell r="G143" t="str">
            <v>SERVICIO PERSONAL APOYO - A.1.5.1</v>
          </cell>
          <cell r="H143" t="str">
            <v>Colegios</v>
          </cell>
          <cell r="I143">
            <v>80</v>
          </cell>
          <cell r="J143" t="str">
            <v>105301010</v>
          </cell>
          <cell r="K143">
            <v>302082000</v>
          </cell>
        </row>
        <row r="144">
          <cell r="A144">
            <v>1053</v>
          </cell>
          <cell r="B144" t="str">
            <v>1053 Oportunidades de aprendizaje desde el enfoque diferencial</v>
          </cell>
          <cell r="C144" t="str">
            <v>01  Atención Educativa Integral desde el enfoque diferencial</v>
          </cell>
          <cell r="D144">
            <v>12</v>
          </cell>
          <cell r="E144" t="str">
            <v>01012 Desarrollar capacidades locales e institucionales  para la atención integral bajo el enfoque diferencial de cuidado y autocuidado</v>
          </cell>
          <cell r="F144" t="str">
            <v>Atención educativa diferencial 03-02-0033</v>
          </cell>
          <cell r="G144" t="str">
            <v>SERVICIO PERSONAL APOYO - A.1.5.1</v>
          </cell>
          <cell r="H144" t="str">
            <v>Colegios</v>
          </cell>
          <cell r="I144">
            <v>70</v>
          </cell>
          <cell r="J144" t="str">
            <v>105301012</v>
          </cell>
          <cell r="K144">
            <v>1487065000</v>
          </cell>
        </row>
        <row r="145">
          <cell r="A145">
            <v>1053</v>
          </cell>
          <cell r="B145" t="str">
            <v>1053 Oportunidades de aprendizaje desde el enfoque diferencial</v>
          </cell>
          <cell r="C145" t="str">
            <v>01  Atención Educativa Integral desde el enfoque diferencial</v>
          </cell>
          <cell r="D145">
            <v>15</v>
          </cell>
          <cell r="E145" t="str">
            <v>01015 Desarrollar capacidades locales e institucionales  para la atención integral bajo el enfoque diferencial, de estudiantes  víctimas del conflicto armado</v>
          </cell>
          <cell r="F145" t="str">
            <v>Atención a Víctimas 03- 02-0032</v>
          </cell>
          <cell r="G145" t="str">
            <v>APLICACIÓN DE PROYECTOS EDUCATIVOS TRANSVERSALES - A.1.7.2</v>
          </cell>
          <cell r="H145" t="str">
            <v>Colegios</v>
          </cell>
          <cell r="I145">
            <v>40</v>
          </cell>
          <cell r="J145" t="str">
            <v>105301015</v>
          </cell>
          <cell r="K145">
            <v>914843000</v>
          </cell>
        </row>
        <row r="146">
          <cell r="A146">
            <v>1053</v>
          </cell>
          <cell r="B146" t="str">
            <v>1053 Oportunidades de aprendizaje desde el enfoque diferencial</v>
          </cell>
          <cell r="C146" t="str">
            <v>01  Atención Educativa Integral desde el enfoque diferencial</v>
          </cell>
          <cell r="D146">
            <v>17</v>
          </cell>
          <cell r="E146" t="str">
            <v>01017 Prestar apoyo profesional y/o técnico a la gestión de la Dirección de Inclusión e Integración de Poblaciones  para   el cumplimiento de las politicas públicas poblacionales</v>
          </cell>
          <cell r="F146" t="str">
            <v>Atención educativa diferencial 03-02-0033</v>
          </cell>
          <cell r="G146" t="str">
            <v>SERVICIO PERSONAL APOYO - A.1.5.1</v>
          </cell>
          <cell r="H146" t="str">
            <v>Personas</v>
          </cell>
          <cell r="I146">
            <v>11</v>
          </cell>
          <cell r="J146" t="str">
            <v>105301017</v>
          </cell>
          <cell r="K146">
            <v>526015000</v>
          </cell>
        </row>
        <row r="147">
          <cell r="A147">
            <v>1053</v>
          </cell>
          <cell r="B147" t="str">
            <v>1053 Oportunidades de aprendizaje desde el enfoque diferencial</v>
          </cell>
          <cell r="C147" t="str">
            <v>01  Atención Educativa Integral desde el enfoque diferencial</v>
          </cell>
          <cell r="D147">
            <v>18</v>
          </cell>
          <cell r="E147" t="str">
            <v>01018 Desarrollar capacidades locales e institucionales  para la atención integral bajo el enfoque diferencial, de estudiantes con trastornos de aprendizaje</v>
          </cell>
          <cell r="F147" t="str">
            <v>Atención educativa diferencial 03-02-0033</v>
          </cell>
          <cell r="G147" t="str">
            <v>SERVICIO PERSONAL APOYO - A.1.5.1</v>
          </cell>
          <cell r="H147" t="str">
            <v>Colegios</v>
          </cell>
          <cell r="I147">
            <v>40</v>
          </cell>
          <cell r="J147" t="str">
            <v>105301018</v>
          </cell>
          <cell r="K147">
            <v>415656000</v>
          </cell>
        </row>
        <row r="148">
          <cell r="A148">
            <v>1053</v>
          </cell>
          <cell r="B148" t="str">
            <v>1053 Oportunidades de aprendizaje desde el enfoque diferencial</v>
          </cell>
          <cell r="C148" t="str">
            <v>01  Atención Educativa Integral desde el enfoque diferencial</v>
          </cell>
          <cell r="D148">
            <v>20</v>
          </cell>
          <cell r="E148" t="str">
            <v xml:space="preserve">01020 Desarrollar capacidades locales e institucionales  para la atención integral bajo el enfoque diferencial, de estudiantes en riesgo de trabajo infantil </v>
          </cell>
          <cell r="F148" t="str">
            <v>Atención educativa diferencial 03-02-0033</v>
          </cell>
          <cell r="G148" t="str">
            <v>SERVICIO PERSONAL APOYO - A.1.5.1</v>
          </cell>
          <cell r="H148" t="str">
            <v>Colegios</v>
          </cell>
          <cell r="I148">
            <v>70</v>
          </cell>
          <cell r="J148" t="str">
            <v>105301020</v>
          </cell>
          <cell r="K148">
            <v>748631000</v>
          </cell>
        </row>
        <row r="149">
          <cell r="A149">
            <v>1053</v>
          </cell>
          <cell r="B149" t="str">
            <v>1053 Oportunidades de aprendizaje desde el enfoque diferencial</v>
          </cell>
          <cell r="C149" t="str">
            <v>01  Atención Educativa Integral desde el enfoque diferencial</v>
          </cell>
          <cell r="D149">
            <v>21</v>
          </cell>
          <cell r="E149" t="str">
            <v>01021 Desarrollar capacidades locales e institucionales  para la atención integral bajo el enfoque diferencial, de estudiantes en riesgo de trata de personas</v>
          </cell>
          <cell r="F149" t="str">
            <v>Atención educativa diferencial 03-02-0033</v>
          </cell>
          <cell r="G149" t="str">
            <v>SERVICIO PERSONAL APOYO - A.1.5.1</v>
          </cell>
          <cell r="H149" t="str">
            <v>Colegios</v>
          </cell>
          <cell r="I149">
            <v>10</v>
          </cell>
          <cell r="J149" t="str">
            <v>105301021</v>
          </cell>
          <cell r="K149">
            <v>114309000</v>
          </cell>
        </row>
        <row r="150">
          <cell r="A150">
            <v>1053</v>
          </cell>
          <cell r="B150" t="str">
            <v>1053 Oportunidades de aprendizaje desde el enfoque diferencial</v>
          </cell>
          <cell r="C150" t="str">
            <v>02 Modelos Educativos Flexibles</v>
          </cell>
          <cell r="D150">
            <v>1</v>
          </cell>
          <cell r="E150" t="str">
            <v>02001 Desarrollar capacidades locales e institucionales  para la atención integral bajo el enfoque diferencial, de estudiantes  hospitalizados e incapacitados</v>
          </cell>
          <cell r="F150" t="str">
            <v>Atención educativa diferencial 03-02-0033</v>
          </cell>
          <cell r="G150" t="str">
            <v>SERVICIO PERSONAL APOYO - A.1.5.1</v>
          </cell>
          <cell r="H150" t="str">
            <v>Aulas Hospitalarias</v>
          </cell>
          <cell r="I150">
            <v>28</v>
          </cell>
          <cell r="J150" t="str">
            <v>105302001</v>
          </cell>
          <cell r="K150">
            <v>107840000</v>
          </cell>
        </row>
        <row r="151">
          <cell r="A151">
            <v>1053</v>
          </cell>
          <cell r="B151" t="str">
            <v>1053 Oportunidades de aprendizaje desde el enfoque diferencial</v>
          </cell>
          <cell r="C151" t="str">
            <v>02 Modelos Educativos Flexibles</v>
          </cell>
          <cell r="D151">
            <v>3</v>
          </cell>
          <cell r="E151" t="str">
            <v xml:space="preserve">02003 Desarrollar capacidades locales e institucionales  para la atención integral bajo el enfoque diferencial, para la educación de jóvenes y adultos </v>
          </cell>
          <cell r="F151" t="str">
            <v>Atención educativa diferencial 03-02-0033</v>
          </cell>
          <cell r="G151" t="str">
            <v>SERVICIO PERSONAL APOYO - A.1.5.1</v>
          </cell>
          <cell r="H151" t="str">
            <v>Colegios</v>
          </cell>
          <cell r="I151">
            <v>59</v>
          </cell>
          <cell r="J151" t="str">
            <v>105302003</v>
          </cell>
          <cell r="K151">
            <v>188344000</v>
          </cell>
        </row>
        <row r="152">
          <cell r="A152">
            <v>1053</v>
          </cell>
          <cell r="B152" t="str">
            <v>1053 Oportunidades de aprendizaje desde el enfoque diferencial</v>
          </cell>
          <cell r="C152" t="str">
            <v>02 Modelos Educativos Flexibles</v>
          </cell>
          <cell r="D152">
            <v>5</v>
          </cell>
          <cell r="E152" t="str">
            <v>02005 Desarrollar capacidades locales e institucionales  para la atención integral bajo el enfoque diferencial, de estudiantes  en extraedad</v>
          </cell>
          <cell r="F152" t="str">
            <v>Atención educativa diferencial 03-02-0033</v>
          </cell>
          <cell r="G152" t="str">
            <v>SERVICIO PERSONAL APOYO - A.1.5.1</v>
          </cell>
          <cell r="H152" t="str">
            <v>Colegios</v>
          </cell>
          <cell r="I152">
            <v>75</v>
          </cell>
          <cell r="J152" t="str">
            <v>105302005</v>
          </cell>
          <cell r="K152">
            <v>272347000</v>
          </cell>
        </row>
        <row r="153">
          <cell r="A153">
            <v>1053</v>
          </cell>
          <cell r="B153" t="str">
            <v>1053 Oportunidades de aprendizaje desde el enfoque diferencial</v>
          </cell>
          <cell r="C153" t="str">
            <v>02 Modelos Educativos Flexibles</v>
          </cell>
          <cell r="D153">
            <v>7</v>
          </cell>
          <cell r="E153" t="str">
            <v>02007 Desarrollar capacidades locales e institucionales  para la atención integral bajo el enfoque diferencial, de estudiantes en conflicto con la  ley penal</v>
          </cell>
          <cell r="F153" t="str">
            <v>Atención educativa diferencial 03-02-0033</v>
          </cell>
          <cell r="G153" t="str">
            <v>SERVICIO PERSONAL APOYO - A.1.5.1</v>
          </cell>
          <cell r="H153" t="str">
            <v>Colegios</v>
          </cell>
          <cell r="I153">
            <v>75</v>
          </cell>
          <cell r="J153" t="str">
            <v>105302007</v>
          </cell>
          <cell r="K153">
            <v>105766000</v>
          </cell>
        </row>
        <row r="154">
          <cell r="A154">
            <v>1055</v>
          </cell>
          <cell r="B154" t="str">
            <v>1055 Modernización de la gestión institucional</v>
          </cell>
          <cell r="C154" t="str">
            <v>01 Modernización de los Procesos</v>
          </cell>
          <cell r="D154">
            <v>1</v>
          </cell>
          <cell r="E154" t="str">
            <v>01001 Apoyo profesional para dirigir y coordinar las acciones a desarrollar en el proyecto de inversión "Modernización de la gestión institucional".</v>
          </cell>
          <cell r="F154" t="str">
            <v>Personal Contratado Para Apoyar Las Actividades Propias De Los Proyectos De Inversión De La Entidad 03-04-0001</v>
          </cell>
          <cell r="G154" t="str">
            <v>MODERNIZACIÓN DE LA SECRETARIA DE EDUCACIÓN - A.1.4.1</v>
          </cell>
          <cell r="H154" t="str">
            <v>Personas</v>
          </cell>
          <cell r="I154">
            <v>1</v>
          </cell>
          <cell r="J154" t="str">
            <v>105501001</v>
          </cell>
          <cell r="K154">
            <v>139942000</v>
          </cell>
        </row>
        <row r="155">
          <cell r="A155">
            <v>1055</v>
          </cell>
          <cell r="B155" t="str">
            <v>1055 Modernización de la gestión institucional</v>
          </cell>
          <cell r="C155" t="str">
            <v>01 Modernización de los Procesos</v>
          </cell>
          <cell r="D155">
            <v>2</v>
          </cell>
          <cell r="E155" t="str">
            <v>01002 Contar con el personal requerido para impulsar y promover el fortalecimiento de la transparencia en la SED</v>
          </cell>
          <cell r="F155" t="str">
            <v>Personal Contratado Para Apoyar Las Actividades Propias De Los Proyectos De Inversión De La Entidad 03-04-0001</v>
          </cell>
          <cell r="G155" t="str">
            <v>MODERNIZACIÓN DE LA SECRETARIA DE EDUCACIÓN - A.1.4.1</v>
          </cell>
          <cell r="H155" t="str">
            <v>Personas</v>
          </cell>
          <cell r="I155">
            <v>1</v>
          </cell>
          <cell r="J155" t="str">
            <v>105501002</v>
          </cell>
          <cell r="K155">
            <v>41005000</v>
          </cell>
        </row>
        <row r="156">
          <cell r="A156">
            <v>1055</v>
          </cell>
          <cell r="B156" t="str">
            <v>1055 Modernización de la gestión institucional</v>
          </cell>
          <cell r="C156" t="str">
            <v>01 Modernización de los Procesos</v>
          </cell>
          <cell r="D156">
            <v>3</v>
          </cell>
          <cell r="E156" t="str">
            <v>01003 Apoyo profesional y técnico para el desarrollo de las acciones tendientes a mejorar los procesos internos de la SED tales como: Sistema Integrado de Gestión, POA , PIGA, Gestión Documental y Archivo.</v>
          </cell>
          <cell r="F156" t="str">
            <v>Personal Contratado Para Apoyar Las Actividades Propias De Los Proyectos De Inversión De La Entidad 03-04-0001</v>
          </cell>
          <cell r="G156" t="str">
            <v>MODERNIZACIÓN DE LA SECRETARIA DE EDUCACIÓN - A.1.4.1</v>
          </cell>
          <cell r="H156" t="str">
            <v>Personas</v>
          </cell>
          <cell r="I156">
            <v>11</v>
          </cell>
          <cell r="J156" t="str">
            <v>105501003</v>
          </cell>
          <cell r="K156">
            <v>710338000</v>
          </cell>
        </row>
        <row r="157">
          <cell r="A157">
            <v>1055</v>
          </cell>
          <cell r="B157" t="str">
            <v>1055 Modernización de la gestión institucional</v>
          </cell>
          <cell r="C157" t="str">
            <v>01 Modernización de los Procesos</v>
          </cell>
          <cell r="D157">
            <v>4</v>
          </cell>
          <cell r="E157" t="str">
            <v>01004 Actualización de procesos del nivel central, local e institucional.</v>
          </cell>
          <cell r="F157" t="str">
            <v>Apoyo Logístico Para El Desarrollo De Las Actividades Propias De Los Proyectos De Inversiónen General 03-01-0354</v>
          </cell>
          <cell r="G157" t="str">
            <v>APLICACIÓN DE PROYECTOS EDUCATIVOS TRANSVERSALES - A.1.7.2</v>
          </cell>
          <cell r="H157" t="str">
            <v>Consultoría</v>
          </cell>
          <cell r="I157">
            <v>1</v>
          </cell>
          <cell r="J157" t="str">
            <v>105501004</v>
          </cell>
          <cell r="K157">
            <v>260974000</v>
          </cell>
        </row>
        <row r="158">
          <cell r="A158">
            <v>1055</v>
          </cell>
          <cell r="B158" t="str">
            <v>1055 Modernización de la gestión institucional</v>
          </cell>
          <cell r="C158" t="str">
            <v>01 Modernización de los Procesos</v>
          </cell>
          <cell r="D158">
            <v>5</v>
          </cell>
          <cell r="E158" t="str">
            <v>01005 Garantizar los procesos de mejoramiento de la gestión documental y archivo en la SED.</v>
          </cell>
          <cell r="F158" t="str">
            <v>Apoyo Logístico Para El Desarrollo De Las Actividades Propias De Los Proyectos De Inversiónen General 03-01-0354</v>
          </cell>
          <cell r="G158" t="str">
            <v>APLICACIÓN DE PROYECTOS EDUCATIVOS TRANSVERSALES - A.1.7.2</v>
          </cell>
          <cell r="H158" t="str">
            <v>Intervenciones</v>
          </cell>
          <cell r="I158">
            <v>7</v>
          </cell>
          <cell r="J158" t="str">
            <v>105501005</v>
          </cell>
          <cell r="K158">
            <v>1498741000</v>
          </cell>
        </row>
        <row r="159">
          <cell r="A159">
            <v>1055</v>
          </cell>
          <cell r="B159" t="str">
            <v>1055 Modernización de la gestión institucional</v>
          </cell>
          <cell r="C159" t="str">
            <v>02 Comunicación Organizacional</v>
          </cell>
          <cell r="D159">
            <v>7</v>
          </cell>
          <cell r="E159" t="str">
            <v>02007 Desarrollar y aplicar métodos para medir el impacto de la comunicación y los proyectos prioritarios de la SED.</v>
          </cell>
          <cell r="F159" t="str">
            <v>Desarrollo Del Plan General De Medios De Divulgación Y Comunicación 03-01-0327</v>
          </cell>
          <cell r="G159" t="str">
            <v>APLICACIÓN DE PROYECTOS EDUCATIVOS TRANSVERSALES - A.1.7.2</v>
          </cell>
          <cell r="H159" t="str">
            <v>Consultoría</v>
          </cell>
          <cell r="I159">
            <v>1</v>
          </cell>
          <cell r="J159" t="str">
            <v>105502007</v>
          </cell>
          <cell r="K159">
            <v>120000000</v>
          </cell>
        </row>
        <row r="160">
          <cell r="A160">
            <v>1055</v>
          </cell>
          <cell r="B160" t="str">
            <v>1055 Modernización de la gestión institucional</v>
          </cell>
          <cell r="C160" t="str">
            <v>02 Comunicación Organizacional</v>
          </cell>
          <cell r="D160">
            <v>8</v>
          </cell>
          <cell r="E160" t="str">
            <v>02008 Fortalecimiento de la cultura organizacional de la SED.</v>
          </cell>
          <cell r="F160" t="str">
            <v>Apoyo Logístico Para El Desarrollo De Las Actividades Propias De Los Proyectos De Inversiónen General 03-01-0354</v>
          </cell>
          <cell r="G160" t="str">
            <v>APLICACIÓN DE PROYECTOS EDUCATIVOS TRANSVERSALES - A.1.7.2</v>
          </cell>
          <cell r="H160" t="str">
            <v>Estrategia</v>
          </cell>
          <cell r="I160">
            <v>1</v>
          </cell>
          <cell r="J160" t="str">
            <v>105502008</v>
          </cell>
          <cell r="K160">
            <v>300000000</v>
          </cell>
        </row>
        <row r="161">
          <cell r="A161">
            <v>1055</v>
          </cell>
          <cell r="B161" t="str">
            <v>1055 Modernización de la gestión institucional</v>
          </cell>
          <cell r="C161" t="str">
            <v>03 Gestión de Servicio a la Ciudadania</v>
          </cell>
          <cell r="D161">
            <v>11</v>
          </cell>
          <cell r="E161" t="str">
            <v>03011 Apoyo profesional, técnico y asistencial para el mejoramiento de la gestión del Servicio al Ciudadano</v>
          </cell>
          <cell r="F161" t="str">
            <v>Personal Contratado Para Apoyar Las Actividades Propias De Los Proyectos De Inversión De La Entidad 03-04-0001</v>
          </cell>
          <cell r="G161" t="str">
            <v>MODERNIZACIÓN DE LA SECRETARIA DE EDUCACIÓN - A.1.4.1</v>
          </cell>
          <cell r="H161" t="str">
            <v>Personas</v>
          </cell>
          <cell r="I161">
            <v>12</v>
          </cell>
          <cell r="J161" t="str">
            <v>105503011</v>
          </cell>
          <cell r="K161">
            <v>668000000</v>
          </cell>
        </row>
        <row r="162">
          <cell r="A162">
            <v>1055</v>
          </cell>
          <cell r="B162" t="str">
            <v>1055 Modernización de la gestión institucional</v>
          </cell>
          <cell r="C162" t="str">
            <v>03 Gestión de Servicio a la Ciudadania</v>
          </cell>
          <cell r="D162">
            <v>12</v>
          </cell>
          <cell r="E162" t="str">
            <v>03012 Fortalecer la calidad de la experiencia de servicio a la ciudadanía en todos los canales de atención de la Secretaria de Educación del Distrito.</v>
          </cell>
          <cell r="F162" t="str">
            <v>Apoyo Logístico Para El Desarrollo De Las Actividades Propias De Los Proyectos De Inversiónen General 03-01-0354</v>
          </cell>
          <cell r="G162" t="str">
            <v>APLICACIÓN DE PROYECTOS EDUCATIVOS TRANSVERSALES - A.1.7.2</v>
          </cell>
          <cell r="H162" t="str">
            <v>Intervenciones</v>
          </cell>
          <cell r="I162">
            <v>3</v>
          </cell>
          <cell r="J162" t="str">
            <v>105503012</v>
          </cell>
          <cell r="K162">
            <v>1832000000</v>
          </cell>
        </row>
        <row r="163">
          <cell r="A163">
            <v>1056</v>
          </cell>
          <cell r="B163" t="str">
            <v>1056 Mejoramiento de la calidad educativa a través de la jornada única y el uso del tiempo escolar</v>
          </cell>
          <cell r="C163" t="str">
            <v>01 JORNADA UNICA</v>
          </cell>
          <cell r="D163">
            <v>1</v>
          </cell>
          <cell r="E163" t="str">
            <v>01001 Conformar un equipo profesional y técnico que coordina, orienta y apoya el desarrollo de la ampliación del tiempo escolar - Jornada Única</v>
          </cell>
          <cell r="F163" t="str">
            <v>Personal Contratado Para Apoyar Las Actividades Propias De Los Proyectos De Inversión De La Entidad 03-04-0001</v>
          </cell>
          <cell r="G163" t="str">
            <v>MODERNIZACIÓN DE LA SECRETARIA DE EDUCACIÓN - A.1.4.1</v>
          </cell>
          <cell r="H163" t="str">
            <v>Personas</v>
          </cell>
          <cell r="I163">
            <v>25</v>
          </cell>
          <cell r="J163" t="str">
            <v>105601001</v>
          </cell>
          <cell r="K163">
            <v>1595000000</v>
          </cell>
        </row>
        <row r="164">
          <cell r="A164">
            <v>1056</v>
          </cell>
          <cell r="B164" t="str">
            <v>1056 Mejoramiento de la calidad educativa a través de la jornada única y el uso del tiempo escolar</v>
          </cell>
          <cell r="C164" t="str">
            <v>01 JORNADA UNICA</v>
          </cell>
          <cell r="D164">
            <v>2</v>
          </cell>
          <cell r="E164" t="str">
            <v>01002 Garantizar los escenarios, organizaciones, personas externas u otro tipo de recursos que se requieran para implementar la Jornada Única en ambientes de aprendizajes seguros en una ciudad Educadora</v>
          </cell>
          <cell r="F164" t="str">
            <v>Acompañar A Colegios En La Formulación Y Ejecución De Planes Institucionales 03-01-0204</v>
          </cell>
          <cell r="G164" t="str">
            <v>APLICACIÓN DE PROYECTOS EDUCATIVOS TRANSVERSALES - A.1.7.2</v>
          </cell>
          <cell r="H164" t="str">
            <v>Estudiantes</v>
          </cell>
          <cell r="I164">
            <v>157742</v>
          </cell>
          <cell r="J164" t="str">
            <v>105601002</v>
          </cell>
          <cell r="K164">
            <v>18036700000</v>
          </cell>
        </row>
        <row r="165">
          <cell r="A165">
            <v>1056</v>
          </cell>
          <cell r="B165" t="str">
            <v>1056 Mejoramiento de la calidad educativa a través de la jornada única y el uso del tiempo escolar</v>
          </cell>
          <cell r="C165" t="str">
            <v>02 USO DEL TIEMPO ESCOLAR</v>
          </cell>
          <cell r="D165">
            <v>1</v>
          </cell>
          <cell r="E165" t="str">
            <v>02001 Garantizar los escenarios, organizaciones, personas externas u otro tipo de recursos que se requieran para implementar el Uso del Tiempo Escolar en ambientes de aprendizajes seguros en una ciudad Educadora</v>
          </cell>
          <cell r="F165" t="str">
            <v>Acompañar A Colegios En La Formulación Y Ejecución De Planes Institucionales 03-01-0204</v>
          </cell>
          <cell r="G165" t="str">
            <v>APLICACIÓN DE PROYECTOS EDUCATIVOS TRANSVERSALES - A.1.7.2</v>
          </cell>
          <cell r="H165" t="str">
            <v>Estudiantes</v>
          </cell>
          <cell r="I165">
            <v>252387</v>
          </cell>
          <cell r="J165" t="str">
            <v>105602001</v>
          </cell>
          <cell r="K165">
            <v>14636300000</v>
          </cell>
        </row>
        <row r="166">
          <cell r="A166">
            <v>1056</v>
          </cell>
          <cell r="B166" t="str">
            <v>1056 Mejoramiento de la calidad educativa a través de la jornada única y el uso del tiempo escolar</v>
          </cell>
          <cell r="C166" t="str">
            <v>02 USO DEL TIEMPO ESCOLAR</v>
          </cell>
          <cell r="D166">
            <v>2</v>
          </cell>
          <cell r="E166" t="str">
            <v>02002 Conformar un equipo profesional y técnico que coordina, orienta y apoya el desarrollo de la ampliación del tiempo escolar - Uso del tiempo escolar</v>
          </cell>
          <cell r="F166" t="str">
            <v>Personal Contratado Para Apoyar Las Actividades Propias De Los Proyectos De Inversión De La Entidad 03-04-0001</v>
          </cell>
          <cell r="G166" t="str">
            <v>MODERNIZACIÓN DE LA SECRETARIA DE EDUCACIÓN - A.1.4.1</v>
          </cell>
          <cell r="H166" t="str">
            <v>personas</v>
          </cell>
          <cell r="I166">
            <v>25</v>
          </cell>
          <cell r="J166" t="str">
            <v>105602002</v>
          </cell>
          <cell r="K166">
            <v>1595000000</v>
          </cell>
        </row>
        <row r="167">
          <cell r="A167">
            <v>1057</v>
          </cell>
          <cell r="B167" t="str">
            <v>1057 Competencias para el ciudadano de hoy</v>
          </cell>
          <cell r="C167" t="str">
            <v>01 Uso y apropiación de Tecnologías de la Información y las comunicaciones (TIC) y de los medios educativos</v>
          </cell>
          <cell r="D167">
            <v>1</v>
          </cell>
          <cell r="E167" t="str">
            <v>01001 Fortalecer y acompañar a los colegios en la implementación de estrategias que aporten al mejoramiento de los ambientes de aprendizaje y del conocimiento, promiviendo  el desarrollo de las capacidades en el uso inteligente de las TIC.</v>
          </cell>
          <cell r="F167" t="str">
            <v>Incentivar El Desarrollo Y Uso De La Tecnología, La Información Y La Comunicación A Través De Experiencias Pedagógicas 03-01-0218</v>
          </cell>
          <cell r="G167" t="str">
            <v>APLICACIÓN DE PROYECTOS EDUCATIVOS TRANSVERSALES - A.1.7.2</v>
          </cell>
          <cell r="H167" t="str">
            <v>colegios</v>
          </cell>
          <cell r="I167">
            <v>150</v>
          </cell>
          <cell r="J167" t="str">
            <v>105701001</v>
          </cell>
          <cell r="K167">
            <v>2550000000</v>
          </cell>
        </row>
        <row r="168">
          <cell r="A168">
            <v>1057</v>
          </cell>
          <cell r="B168" t="str">
            <v>1057 Competencias para el ciudadano de hoy</v>
          </cell>
          <cell r="C168" t="str">
            <v>01 Uso y apropiación de Tecnologías de la Información y las comunicaciones (TIC) y de los medios educativos</v>
          </cell>
          <cell r="D168">
            <v>2</v>
          </cell>
          <cell r="E168" t="str">
            <v>01002 Conformar un equipo profesional y técnico para el seguimiento y desarrollo de los programas y procesos del proyecto de inversión competencias para el ciudadano de hoy.</v>
          </cell>
          <cell r="F168" t="str">
            <v>Personal Contratado Para Apoyar Las Actividades Propias De Los Proyectos De Inversión De La Entidad 03-04-0001</v>
          </cell>
          <cell r="G168" t="str">
            <v>MODERNIZACIÓN DE LA SECRETARIA DE EDUCACIÓN - A.1.4.1</v>
          </cell>
          <cell r="H168" t="str">
            <v>Personas</v>
          </cell>
          <cell r="I168">
            <v>9</v>
          </cell>
          <cell r="J168" t="str">
            <v>105701002</v>
          </cell>
          <cell r="K168">
            <v>473572000</v>
          </cell>
        </row>
        <row r="169">
          <cell r="A169">
            <v>1057</v>
          </cell>
          <cell r="B169" t="str">
            <v>1057 Competencias para el ciudadano de hoy</v>
          </cell>
          <cell r="C169" t="str">
            <v>02 Lectoescritura y Fortalecimiento de Bibliotecas Escolares</v>
          </cell>
          <cell r="D169">
            <v>1</v>
          </cell>
          <cell r="E169" t="str">
            <v>02001 Implementar el plan distrital de lectura y escritura,  generando acciones que permitan mejorar los procesos de lectoescritura a través del aprovechamiento y fortalecimiento de las bibliotecas escolares y de ambientes de aprendizaje e investigación.</v>
          </cell>
          <cell r="F169" t="str">
            <v>Acompañar A Colegios En La Formulación Y Ejecución De Planes Institucionales 03-01-0204</v>
          </cell>
          <cell r="G169" t="str">
            <v>APLICACIÓN DE PROYECTOS EDUCATIVOS TRANSVERSALES - A.1.7.2</v>
          </cell>
          <cell r="H169" t="str">
            <v>colegios</v>
          </cell>
          <cell r="I169">
            <v>200</v>
          </cell>
          <cell r="J169" t="str">
            <v>105702001</v>
          </cell>
          <cell r="K169">
            <v>330000000</v>
          </cell>
        </row>
        <row r="170">
          <cell r="A170">
            <v>1057</v>
          </cell>
          <cell r="B170" t="str">
            <v>1057 Competencias para el ciudadano de hoy</v>
          </cell>
          <cell r="C170" t="str">
            <v>02 Lectoescritura y Fortalecimiento de Bibliotecas Escolares</v>
          </cell>
          <cell r="D170">
            <v>2</v>
          </cell>
          <cell r="E170" t="str">
            <v>02002 Conformar un equipo profesional y técnico para el seguimiento y desarrollo de los programas y procesos del proyecto de inversión competencias para el ciudadano de hoy - Lectoescritura y Fortalecimiento de Bibliotecas</v>
          </cell>
          <cell r="F170" t="str">
            <v>Personal Contratado Para Apoyar Las Actividades Propias De Los Proyectos De Inversión De La Entidad 03-04-0001</v>
          </cell>
          <cell r="G170" t="str">
            <v>MODERNIZACIÓN DE LA SECRETARIA DE EDUCACIÓN - A.1.4.1</v>
          </cell>
          <cell r="H170" t="str">
            <v>Personas</v>
          </cell>
          <cell r="I170">
            <v>51</v>
          </cell>
          <cell r="J170" t="str">
            <v>105702002</v>
          </cell>
          <cell r="K170">
            <v>2043897000</v>
          </cell>
        </row>
        <row r="171">
          <cell r="A171">
            <v>1057</v>
          </cell>
          <cell r="B171" t="str">
            <v>1057 Competencias para el ciudadano de hoy</v>
          </cell>
          <cell r="C171" t="str">
            <v>02 Lectoescritura y Fortalecimiento de Bibliotecas Escolares</v>
          </cell>
          <cell r="D171">
            <v>3</v>
          </cell>
          <cell r="E171" t="str">
            <v>02003 Garantizar la financiación, apoyo logístico para la participación de la IED en actividades culturales y académicas de Lectoescritura y Fortalecimiento de Bibliotecas Escolares.</v>
          </cell>
          <cell r="F171" t="str">
            <v>Apoyo Logístico Para El Desarrollo De Las Actividades Propias De Los Proyectos De Inversiónen General 03-01-0354</v>
          </cell>
          <cell r="G171" t="str">
            <v>APLICACIÓN DE PROYECTOS EDUCATIVOS TRANSVERSALES - A.1.7.2</v>
          </cell>
          <cell r="H171" t="str">
            <v>colegios</v>
          </cell>
          <cell r="I171">
            <v>363</v>
          </cell>
          <cell r="J171" t="str">
            <v>105702003</v>
          </cell>
          <cell r="K171">
            <v>1000000000</v>
          </cell>
        </row>
        <row r="172">
          <cell r="A172">
            <v>1057</v>
          </cell>
          <cell r="B172" t="str">
            <v>1057 Competencias para el ciudadano de hoy</v>
          </cell>
          <cell r="C172" t="str">
            <v>03 Fortalecimiento de Inglés como Segunda Lengua</v>
          </cell>
          <cell r="D172">
            <v>1</v>
          </cell>
          <cell r="E172" t="str">
            <v xml:space="preserve">03001 Acompañar y apoyar el fortalecimiento de los programas de aprendizaje del inglés como una segunda lengua mediante la articulación de planes de estudio, uso de medios educativos y ambientes de aprendizaje. </v>
          </cell>
          <cell r="F172" t="str">
            <v>Acompañar A Colegios En La Formulación Y Ejecución De Planes Institucionales 03-01-0204</v>
          </cell>
          <cell r="G172" t="str">
            <v>APLICACIÓN DE PROYECTOS EDUCATIVOS TRANSVERSALES - A.1.7.2</v>
          </cell>
          <cell r="H172" t="str">
            <v>colegios</v>
          </cell>
          <cell r="I172">
            <v>55</v>
          </cell>
          <cell r="J172" t="str">
            <v>105703001</v>
          </cell>
          <cell r="K172">
            <v>3309493000</v>
          </cell>
        </row>
        <row r="173">
          <cell r="A173">
            <v>1057</v>
          </cell>
          <cell r="B173" t="str">
            <v>1057 Competencias para el ciudadano de hoy</v>
          </cell>
          <cell r="C173" t="str">
            <v>03 Fortalecimiento de Inglés como Segunda Lengua</v>
          </cell>
          <cell r="D173">
            <v>2</v>
          </cell>
          <cell r="E173" t="str">
            <v>03002 Conformar un equipo profesional y técnico para el seguimiento y desarrollo de los programas y procesos del proyecto de inversión competencias para el ciudadano de hoy - Fortalecimiento de Inglés como Segunda Lengua</v>
          </cell>
          <cell r="F173" t="str">
            <v>Personal Contratado Para Apoyar Las Actividades Propias De Los Proyectos De Inversión De La Entidad 03-04-0001</v>
          </cell>
          <cell r="G173" t="str">
            <v>MODERNIZACIÓN DE LA SECRETARIA DE EDUCACIÓN - A.1.4.1</v>
          </cell>
          <cell r="H173" t="str">
            <v>personas</v>
          </cell>
          <cell r="I173">
            <v>5</v>
          </cell>
          <cell r="J173" t="str">
            <v>105703002</v>
          </cell>
          <cell r="K173">
            <v>370998000</v>
          </cell>
        </row>
        <row r="174">
          <cell r="A174">
            <v>1058</v>
          </cell>
          <cell r="B174" t="str">
            <v xml:space="preserve">1058 Participación ciudadana para el reencuentro, la reconciliación y la paz </v>
          </cell>
          <cell r="C174" t="str">
            <v>01 FORTALECIMIENTO DE  LAS CAPACIDADES DE LOS DIRECTORES LOCALES (DILES) Y DIRECTIVOS DOCENTES</v>
          </cell>
          <cell r="D174">
            <v>4</v>
          </cell>
          <cell r="E174" t="str">
            <v>01004 Implementar la estrategia para fortalecimiento de las capacidades de gestión de los directores locales y directivos docentes</v>
          </cell>
          <cell r="F174" t="str">
            <v>Acompañar A Colegios En La Formulación Y Ejecución De Planes Institucionales 03-01-0204</v>
          </cell>
          <cell r="G174" t="str">
            <v>APLICACIÓN DE PROYECTOS EDUCATIVOS TRANSVERSALES - A.1.7.2</v>
          </cell>
          <cell r="H174" t="str">
            <v>Directores locales y directivos docentes</v>
          </cell>
          <cell r="I174">
            <v>273</v>
          </cell>
          <cell r="J174" t="str">
            <v>105801004</v>
          </cell>
          <cell r="K174">
            <v>1440010000</v>
          </cell>
        </row>
        <row r="175">
          <cell r="A175">
            <v>1058</v>
          </cell>
          <cell r="B175" t="str">
            <v xml:space="preserve">1058 Participación ciudadana para el reencuentro, la reconciliación y la paz </v>
          </cell>
          <cell r="C175" t="str">
            <v>01 FORTALECIMIENTO DE  LAS CAPACIDADES DE LOS DIRECTORES LOCALES (DILES) Y DIRECTIVOS DOCENTES</v>
          </cell>
          <cell r="D175">
            <v>5</v>
          </cell>
          <cell r="E175" t="str">
            <v>01005 Apoyo profesional y técnico para las estrategias encaminadas a la construcción de una ciudad educadora, por el reencuentro, la reconciliación y la paz, con especial énfasis en el fortalecimiento de las capacidades de los DILES y directivos docentes</v>
          </cell>
          <cell r="F175" t="str">
            <v>Personal Contratado Para Apoyar Las Actividades Propias De Los Proyectos De Inversión De La Entidad 03-04-0001</v>
          </cell>
          <cell r="G175" t="str">
            <v>MODERNIZACIÓN DE LA SECRETARIA DE EDUCACIÓN - A.1.4.1</v>
          </cell>
          <cell r="H175" t="str">
            <v>Personas</v>
          </cell>
          <cell r="I175">
            <v>28</v>
          </cell>
          <cell r="J175" t="str">
            <v>105801005</v>
          </cell>
          <cell r="K175">
            <v>1986790000</v>
          </cell>
        </row>
        <row r="176">
          <cell r="A176">
            <v>1058</v>
          </cell>
          <cell r="B176" t="str">
            <v xml:space="preserve">1058 Participación ciudadana para el reencuentro, la reconciliación y la paz </v>
          </cell>
          <cell r="C176" t="str">
            <v>02 VOCES DEL TERRITORIO</v>
          </cell>
          <cell r="D176">
            <v>6</v>
          </cell>
          <cell r="E176" t="str">
            <v>02006 Divulgar campañas de comunicación en medios de carácter masivos, directos, comunitrarios o alternativos.</v>
          </cell>
          <cell r="F176" t="str">
            <v>Desarrollo Del Plan General De Medios De Divulgación Y Comunicación 03-01-0327</v>
          </cell>
          <cell r="G176" t="str">
            <v>APLICACIÓN DE PROYECTOS EDUCATIVOS TRANSVERSALES - A.1.7.2</v>
          </cell>
          <cell r="H176" t="str">
            <v>Estrategia</v>
          </cell>
          <cell r="I176">
            <v>1</v>
          </cell>
          <cell r="J176" t="str">
            <v>105802006</v>
          </cell>
          <cell r="K176">
            <v>869955000</v>
          </cell>
        </row>
        <row r="177">
          <cell r="A177">
            <v>1058</v>
          </cell>
          <cell r="B177" t="str">
            <v xml:space="preserve">1058 Participación ciudadana para el reencuentro, la reconciliación y la paz </v>
          </cell>
          <cell r="C177" t="str">
            <v>02 VOCES DEL TERRITORIO</v>
          </cell>
          <cell r="D177">
            <v>9</v>
          </cell>
          <cell r="E177" t="str">
            <v>02009 Producción y desarrollo de piezas de comunicación requeridas por las areas de la Secretaria de Educación del Distrito y su respectiva distribución.</v>
          </cell>
          <cell r="F177" t="str">
            <v>Desarrollo Del Plan General De Medios De Divulgación Y Comunicación 03-01-0327</v>
          </cell>
          <cell r="G177" t="str">
            <v>APLICACIÓN DE PROYECTOS EDUCATIVOS TRANSVERSALES - A.1.7.2</v>
          </cell>
          <cell r="H177" t="str">
            <v>Estrategia</v>
          </cell>
          <cell r="I177">
            <v>1</v>
          </cell>
          <cell r="J177" t="str">
            <v>105802009</v>
          </cell>
          <cell r="K177">
            <v>500000000</v>
          </cell>
        </row>
        <row r="178">
          <cell r="A178">
            <v>1058</v>
          </cell>
          <cell r="B178" t="str">
            <v xml:space="preserve">1058 Participación ciudadana para el reencuentro, la reconciliación y la paz </v>
          </cell>
          <cell r="C178" t="str">
            <v>02 VOCES DEL TERRITORIO</v>
          </cell>
          <cell r="D178">
            <v>22</v>
          </cell>
          <cell r="E178" t="str">
            <v>02022 Hacer seguimiento a las noticias y mensajes de la SED en los medios masivos de comunicación y redes sociales.</v>
          </cell>
          <cell r="F178" t="str">
            <v>Desarrollo Del Plan General De Medios De Divulgación Y Comunicación 03-01-0327</v>
          </cell>
          <cell r="G178" t="str">
            <v>APLICACIÓN DE PROYECTOS EDUCATIVOS TRANSVERSALES - A.1.7.2</v>
          </cell>
          <cell r="H178" t="str">
            <v>Estrategia</v>
          </cell>
          <cell r="I178">
            <v>1</v>
          </cell>
          <cell r="J178" t="str">
            <v>105802022</v>
          </cell>
          <cell r="K178">
            <v>130120000</v>
          </cell>
        </row>
        <row r="179">
          <cell r="A179">
            <v>1058</v>
          </cell>
          <cell r="B179" t="str">
            <v xml:space="preserve">1058 Participación ciudadana para el reencuentro, la reconciliación y la paz </v>
          </cell>
          <cell r="C179" t="str">
            <v>02 VOCES DEL TERRITORIO</v>
          </cell>
          <cell r="D179">
            <v>32</v>
          </cell>
          <cell r="E179" t="str">
            <v>02032 Documentar las historias de la educación a través de piezas audiovisuales, periodisticas o artísticas.</v>
          </cell>
          <cell r="F179" t="str">
            <v>Desarrollo Del Plan General De Medios De Divulgación Y Comunicación 03-01-0327</v>
          </cell>
          <cell r="G179" t="str">
            <v>APLICACIÓN DE PROYECTOS EDUCATIVOS TRANSVERSALES - A.1.7.2</v>
          </cell>
          <cell r="H179" t="str">
            <v>Estrategia</v>
          </cell>
          <cell r="I179">
            <v>1</v>
          </cell>
          <cell r="J179" t="str">
            <v>105802032</v>
          </cell>
          <cell r="K179">
            <v>450000000</v>
          </cell>
        </row>
        <row r="180">
          <cell r="A180">
            <v>1058</v>
          </cell>
          <cell r="B180" t="str">
            <v xml:space="preserve">1058 Participación ciudadana para el reencuentro, la reconciliación y la paz </v>
          </cell>
          <cell r="C180" t="str">
            <v>02 VOCES DEL TERRITORIO</v>
          </cell>
          <cell r="D180">
            <v>33</v>
          </cell>
          <cell r="E180" t="str">
            <v>02033 Elaborar un boletin mensual para docentes y funcionarios de la SED.</v>
          </cell>
          <cell r="F180" t="str">
            <v>Desarrollo Del Plan General De Medios De Divulgación Y Comunicación 03-01-0327</v>
          </cell>
          <cell r="G180" t="str">
            <v>APLICACIÓN DE PROYECTOS EDUCATIVOS TRANSVERSALES - A.1.7.2</v>
          </cell>
          <cell r="H180" t="str">
            <v>Estrategia</v>
          </cell>
          <cell r="I180">
            <v>1</v>
          </cell>
          <cell r="J180" t="str">
            <v>105802033</v>
          </cell>
          <cell r="K180">
            <v>198640000</v>
          </cell>
        </row>
        <row r="181">
          <cell r="A181">
            <v>1058</v>
          </cell>
          <cell r="B181" t="str">
            <v xml:space="preserve">1058 Participación ciudadana para el reencuentro, la reconciliación y la paz </v>
          </cell>
          <cell r="C181" t="str">
            <v>03 CONSOLIDACIÓN DEL OBSERVATORIO DE CONVIVENCIA ESCOLAR</v>
          </cell>
          <cell r="D181">
            <v>10</v>
          </cell>
          <cell r="E181" t="str">
            <v>03010 Apoyo profesional y técnico para las estrategias para la construcción de una ciudad educadora, por el reencuentro, la reconciliación y la paz, con énfasis en la consolidación del Observatorio y el Sistema Distrital de Convivencia Escolar</v>
          </cell>
          <cell r="F181" t="str">
            <v>Personal Contratado Para Apoyar Las Actividades Propias De Los Proyectos De Inversión De La Entidad 03-04-0001</v>
          </cell>
          <cell r="G181" t="str">
            <v>MODERNIZACIÓN DE LA SECRETARIA DE EDUCACIÓN - A.1.4.1</v>
          </cell>
          <cell r="H181" t="str">
            <v>Personas</v>
          </cell>
          <cell r="I181">
            <v>9</v>
          </cell>
          <cell r="J181" t="str">
            <v>105803010</v>
          </cell>
          <cell r="K181">
            <v>550272000</v>
          </cell>
        </row>
        <row r="182">
          <cell r="A182">
            <v>1058</v>
          </cell>
          <cell r="B182" t="str">
            <v xml:space="preserve">1058 Participación ciudadana para el reencuentro, la reconciliación y la paz </v>
          </cell>
          <cell r="C182" t="str">
            <v>03 CONSOLIDACIÓN DEL OBSERVATORIO DE CONVIVENCIA ESCOLAR</v>
          </cell>
          <cell r="D182">
            <v>11</v>
          </cell>
          <cell r="E182" t="str">
            <v>03011 Implementar la estrategia que permita el estudio y análisis de los fenómenos que afectan el clima escolar, los entornos escolares y la convivencia</v>
          </cell>
          <cell r="F182" t="str">
            <v>Acompañar A Colegios En La Formulación Y Ejecución De Planes Institucionales 03-01-0204</v>
          </cell>
          <cell r="G182" t="str">
            <v>APLICACIÓN DE PROYECTOS EDUCATIVOS TRANSVERSALES - A.1.7.2</v>
          </cell>
          <cell r="H182" t="str">
            <v>Proyectos</v>
          </cell>
          <cell r="I182">
            <v>3</v>
          </cell>
          <cell r="J182" t="str">
            <v>105803011</v>
          </cell>
          <cell r="K182">
            <v>1000000000</v>
          </cell>
        </row>
        <row r="183">
          <cell r="A183">
            <v>1058</v>
          </cell>
          <cell r="B183" t="str">
            <v xml:space="preserve">1058 Participación ciudadana para el reencuentro, la reconciliación y la paz </v>
          </cell>
          <cell r="C183" t="str">
            <v>04 MEJORAMIENTO DE ENTORNOS ESCOLARES</v>
          </cell>
          <cell r="D183">
            <v>12</v>
          </cell>
          <cell r="E183" t="str">
            <v>04012 Implementar las estrategias de intervención de los entornos escolares de los colegios distritales.</v>
          </cell>
          <cell r="F183" t="str">
            <v>Acompañar A Colegios En La Formulación Y Ejecución De Planes Institucionales 03-01-0204</v>
          </cell>
          <cell r="G183" t="str">
            <v>APLICACIÓN DE PROYECTOS EDUCATIVOS TRANSVERSALES - A.1.7.2</v>
          </cell>
          <cell r="H183" t="str">
            <v>Colegios</v>
          </cell>
          <cell r="I183">
            <v>137</v>
          </cell>
          <cell r="J183" t="str">
            <v>105804012</v>
          </cell>
          <cell r="K183">
            <v>1495000000</v>
          </cell>
        </row>
        <row r="184">
          <cell r="A184">
            <v>1058</v>
          </cell>
          <cell r="B184" t="str">
            <v xml:space="preserve">1058 Participación ciudadana para el reencuentro, la reconciliación y la paz </v>
          </cell>
          <cell r="C184" t="str">
            <v>04 MEJORAMIENTO DE ENTORNOS ESCOLARES</v>
          </cell>
          <cell r="D184">
            <v>13</v>
          </cell>
          <cell r="E184" t="str">
            <v>04013 Apoyo profesional y técnico para las estrategias para la construcción de una ciudad educadora, por el reencuentro, la reconciliación y la paz, con énfasis en el mejoramiento de entornos escolares</v>
          </cell>
          <cell r="F184" t="str">
            <v>Personal Contratado Para Apoyar Las Actividades Propias De Los Proyectos De Inversión De La Entidad 03-04-0001</v>
          </cell>
          <cell r="G184" t="str">
            <v>MODERNIZACIÓN DE LA SECRETARIA DE EDUCACIÓN - A.1.4.1</v>
          </cell>
          <cell r="H184" t="str">
            <v>Personas</v>
          </cell>
          <cell r="I184">
            <v>9</v>
          </cell>
          <cell r="J184" t="str">
            <v>105804013</v>
          </cell>
          <cell r="K184">
            <v>569715000</v>
          </cell>
        </row>
        <row r="185">
          <cell r="A185">
            <v>1058</v>
          </cell>
          <cell r="B185" t="str">
            <v xml:space="preserve">1058 Participación ciudadana para el reencuentro, la reconciliación y la paz </v>
          </cell>
          <cell r="C185" t="str">
            <v>05 FORTALECIMIENTO DE  LOS PLANES DE CONVIVENCIA HACIA EL REENCUENTRO, LA RECONCILIACIÓN Y LA PAZ.</v>
          </cell>
          <cell r="D185">
            <v>15</v>
          </cell>
          <cell r="E185" t="str">
            <v>05015 Apoyo profesional y técnico para las estrategias para la construcción de una ciudad educadora, por el reencuentro, la reconciliación y la paz, con énfasis en el fortalecimiento de los planes de convivencia y la implementación de la cátedra de paz</v>
          </cell>
          <cell r="F185" t="str">
            <v>Personal Contratado Para Apoyar Las Actividades Propias De Los Proyectos De Inversión De La Entidad 03-04-0001</v>
          </cell>
          <cell r="G185" t="str">
            <v>MODERNIZACIÓN DE LA SECRETARIA DE EDUCACIÓN - A.1.4.1</v>
          </cell>
          <cell r="H185" t="str">
            <v>Personas</v>
          </cell>
          <cell r="I185">
            <v>16</v>
          </cell>
          <cell r="J185" t="str">
            <v>105805015</v>
          </cell>
          <cell r="K185">
            <v>1190276000</v>
          </cell>
        </row>
        <row r="186">
          <cell r="A186">
            <v>1058</v>
          </cell>
          <cell r="B186" t="str">
            <v xml:space="preserve">1058 Participación ciudadana para el reencuentro, la reconciliación y la paz </v>
          </cell>
          <cell r="C186" t="str">
            <v>05 FORTALECIMIENTO DE  LOS PLANES DE CONVIVENCIA HACIA EL REENCUENTRO, LA RECONCILIACIÓN Y LA PAZ.</v>
          </cell>
          <cell r="D186">
            <v>27</v>
          </cell>
          <cell r="E186" t="str">
            <v>05027 Implementar las estrategias para el fortalecimiento de los planes de convivencia hacia el reencuentro, la reconciliación y la paz y para la implementación de la cátedra de paz con enfoque de cultura ciudadana</v>
          </cell>
          <cell r="F186" t="str">
            <v>Acompañar A Colegios En La Formulación Y Ejecución De Planes Institucionales 03-01-0204</v>
          </cell>
          <cell r="G186" t="str">
            <v>APLICACIÓN DE PROYECTOS EDUCATIVOS TRANSVERSALES - A.1.7.2</v>
          </cell>
          <cell r="H186" t="str">
            <v>Colegios</v>
          </cell>
          <cell r="I186">
            <v>261</v>
          </cell>
          <cell r="J186" t="str">
            <v>105805027</v>
          </cell>
          <cell r="K186">
            <v>400000000</v>
          </cell>
        </row>
        <row r="187">
          <cell r="A187">
            <v>1058</v>
          </cell>
          <cell r="B187" t="str">
            <v xml:space="preserve">1058 Participación ciudadana para el reencuentro, la reconciliación y la paz </v>
          </cell>
          <cell r="C187" t="str">
            <v>06 GESTION CON LA COMUNIDAD EDUCATIVA</v>
          </cell>
          <cell r="D187">
            <v>28</v>
          </cell>
          <cell r="E187" t="str">
            <v>06028 Apoyo profesional y técnico para las estrategias para la construcción de una ciudad educadora, por el reencuentro, la reconciliación y la paz, con énfasis en el fortalecimiento de la gestión con la comunidad educativa</v>
          </cell>
          <cell r="F187" t="str">
            <v>Personal Contratado Para Apoyar Las Actividades Propias De Los Proyectos De Inversión De La Entidad 03-04-0001</v>
          </cell>
          <cell r="G187" t="str">
            <v>MODERNIZACIÓN DE LA SECRETARIA DE EDUCACIÓN - A.1.4.1</v>
          </cell>
          <cell r="H187" t="str">
            <v>Personas</v>
          </cell>
          <cell r="I187">
            <v>11</v>
          </cell>
          <cell r="J187" t="str">
            <v>105806028</v>
          </cell>
          <cell r="K187">
            <v>767222000</v>
          </cell>
        </row>
        <row r="188">
          <cell r="A188">
            <v>1058</v>
          </cell>
          <cell r="B188" t="str">
            <v xml:space="preserve">1058 Participación ciudadana para el reencuentro, la reconciliación y la paz </v>
          </cell>
          <cell r="C188" t="str">
            <v>06 GESTION CON LA COMUNIDAD EDUCATIVA</v>
          </cell>
          <cell r="D188">
            <v>29</v>
          </cell>
          <cell r="E188" t="str">
            <v>06029 Apoyo profesional y técnico para las estrategias para la construcción de una ciudad educadora, por el reencuentro, la reconciliación y la paz, con énfasis en el acompañamiento de escuelas de padres y familia</v>
          </cell>
          <cell r="F188" t="str">
            <v>Personal Contratado Para Apoyar Las Actividades Propias De Los Proyectos De Inversión De La Entidad 03-04-0001</v>
          </cell>
          <cell r="G188" t="str">
            <v>MODERNIZACIÓN DE LA SECRETARIA DE EDUCACIÓN - A.1.4.1</v>
          </cell>
          <cell r="H188" t="str">
            <v>Personas</v>
          </cell>
          <cell r="I188">
            <v>5</v>
          </cell>
          <cell r="J188" t="str">
            <v>105806029</v>
          </cell>
          <cell r="K188">
            <v>297000000</v>
          </cell>
        </row>
        <row r="189">
          <cell r="A189">
            <v>1071</v>
          </cell>
          <cell r="B189" t="str">
            <v>1071 Gestión educativa institucional</v>
          </cell>
          <cell r="C189" t="str">
            <v>01 APOYO ADMINISTRATIVO</v>
          </cell>
          <cell r="D189">
            <v>1</v>
          </cell>
          <cell r="E189" t="str">
            <v xml:space="preserve">01001 Garantizar el pago del servicio de acueducto, alcantarillado y aseo en los colegios oficiales (plantas físicas propias, arrendadas y lotes). </v>
          </cell>
          <cell r="F189" t="str">
            <v>Servicios De Acueducto, Alcantarillado Y Aseo De Instituciones Educativas 02-06-0009</v>
          </cell>
          <cell r="G189" t="str">
            <v>ACUEDUCTO, ALCANTARILLADO Y ASEO - A.1.2.6.1</v>
          </cell>
          <cell r="H189" t="str">
            <v>Colegios</v>
          </cell>
          <cell r="I189">
            <v>369</v>
          </cell>
          <cell r="J189" t="str">
            <v>107101001</v>
          </cell>
          <cell r="K189">
            <v>16300745000</v>
          </cell>
        </row>
        <row r="190">
          <cell r="A190">
            <v>1071</v>
          </cell>
          <cell r="B190" t="str">
            <v>1071 Gestión educativa institucional</v>
          </cell>
          <cell r="C190" t="str">
            <v>01 APOYO ADMINISTRATIVO</v>
          </cell>
          <cell r="D190">
            <v>2</v>
          </cell>
          <cell r="E190" t="str">
            <v xml:space="preserve">01002 Garantizar el pago del servicio de energía en los colegios oficiales (plantas físicas propias, arrendadas y lotes). </v>
          </cell>
          <cell r="F190" t="str">
            <v>Servicios De Energía De Instituciones Educativas 02-06-0010</v>
          </cell>
          <cell r="G190" t="str">
            <v>ENERGÍA - A.1.2.6.2</v>
          </cell>
          <cell r="H190" t="str">
            <v>Colegios</v>
          </cell>
          <cell r="I190">
            <v>369</v>
          </cell>
          <cell r="J190" t="str">
            <v>107101002</v>
          </cell>
          <cell r="K190">
            <v>11693334000</v>
          </cell>
        </row>
        <row r="191">
          <cell r="A191">
            <v>1071</v>
          </cell>
          <cell r="B191" t="str">
            <v>1071 Gestión educativa institucional</v>
          </cell>
          <cell r="C191" t="str">
            <v>01 APOYO ADMINISTRATIVO</v>
          </cell>
          <cell r="D191">
            <v>3</v>
          </cell>
          <cell r="E191" t="str">
            <v>01003 Garantizar el pago del servicio telefónico; plantas físicas propias y arrendadas</v>
          </cell>
          <cell r="F191" t="str">
            <v>Servicios De Teléfono De Instituciones Educativas 02-06-0011</v>
          </cell>
          <cell r="G191" t="str">
            <v>TELÉFONO - A.1.2.6.3</v>
          </cell>
          <cell r="H191" t="str">
            <v>Colegios</v>
          </cell>
          <cell r="I191">
            <v>369</v>
          </cell>
          <cell r="J191" t="str">
            <v>107101003</v>
          </cell>
          <cell r="K191">
            <v>2881948000</v>
          </cell>
        </row>
        <row r="192">
          <cell r="A192">
            <v>1071</v>
          </cell>
          <cell r="B192" t="str">
            <v>1071 Gestión educativa institucional</v>
          </cell>
          <cell r="C192" t="str">
            <v>01 APOYO ADMINISTRATIVO</v>
          </cell>
          <cell r="D192">
            <v>4</v>
          </cell>
          <cell r="E192" t="str">
            <v>01004 Garantizar el pago del servicio de gas natural (plantas físicas propias, arrendadas y lotes)</v>
          </cell>
          <cell r="F192" t="str">
            <v>Legalización De Acometidas De Servicios Públicos  Y Pago De Gas 02-06-0217</v>
          </cell>
          <cell r="G192" t="str">
            <v>OTROS - A.1.2.6.5</v>
          </cell>
          <cell r="H192" t="str">
            <v>Colegios</v>
          </cell>
          <cell r="I192">
            <v>369</v>
          </cell>
          <cell r="J192" t="str">
            <v>107101004</v>
          </cell>
          <cell r="K192">
            <v>60444000</v>
          </cell>
        </row>
        <row r="193">
          <cell r="A193">
            <v>1071</v>
          </cell>
          <cell r="B193" t="str">
            <v>1071 Gestión educativa institucional</v>
          </cell>
          <cell r="C193" t="str">
            <v>01 APOYO ADMINISTRATIVO</v>
          </cell>
          <cell r="D193">
            <v>5</v>
          </cell>
          <cell r="E193" t="str">
            <v>01005 Servicios De Vigilancia De Instituciones Educativas 02-06-0022</v>
          </cell>
          <cell r="F193" t="str">
            <v>Servicios De Vigilancia De Instituciones Educativas 02-06-0022</v>
          </cell>
          <cell r="G193" t="str">
            <v>CONTRATACIÓN DE VIGILANCIA A LOS ESTABLECIMIENTOS EDUCATIVOS ESTATALES - A.1.1.7</v>
          </cell>
          <cell r="H193" t="str">
            <v>Colegios</v>
          </cell>
          <cell r="I193">
            <v>369</v>
          </cell>
          <cell r="J193" t="str">
            <v>107101005</v>
          </cell>
          <cell r="K193">
            <v>120000000000</v>
          </cell>
        </row>
        <row r="194">
          <cell r="A194">
            <v>1071</v>
          </cell>
          <cell r="B194" t="str">
            <v>1071 Gestión educativa institucional</v>
          </cell>
          <cell r="C194" t="str">
            <v>01 APOYO ADMINISTRATIVO</v>
          </cell>
          <cell r="D194">
            <v>6</v>
          </cell>
          <cell r="E194" t="str">
            <v>01006 Suministrar servicio de aseo privado para  todas las sedes de los colegios( plantas físicas propias, arriendos y convenios)  la interventoría, supervisión,  seguimiento, control del servicio y adiciones requeridas.</v>
          </cell>
          <cell r="F194" t="str">
            <v>Servicios De Aseo De Instituciones Educativas 02-06-0012</v>
          </cell>
          <cell r="G194" t="str">
            <v>OTROS - A.1.2.6.5</v>
          </cell>
          <cell r="H194" t="str">
            <v>Colegios</v>
          </cell>
          <cell r="I194">
            <v>369</v>
          </cell>
          <cell r="J194" t="str">
            <v>107101006</v>
          </cell>
          <cell r="K194">
            <v>92000000000</v>
          </cell>
        </row>
        <row r="195">
          <cell r="A195">
            <v>1071</v>
          </cell>
          <cell r="B195" t="str">
            <v>1071 Gestión educativa institucional</v>
          </cell>
          <cell r="C195" t="str">
            <v>02 ARRENDAMIENTOS</v>
          </cell>
          <cell r="D195">
            <v>7</v>
          </cell>
          <cell r="E195" t="str">
            <v>02007 Arrendar  inmuebles para ampliar la oferta educativa oficial, ajustar parámetros y atender a los alumnos que se trasladan por la intervención de plantas físicas y adelantar las adiciones.</v>
          </cell>
          <cell r="F195" t="str">
            <v>Arrendamiento De Inmuebles 02-06-0002</v>
          </cell>
          <cell r="G195" t="str">
            <v>ARRENDAMIENTO DE INMUEBLES DESTINADOS A LA PRESTACIÓN DEL SERVICIO PÚBLICO EDUCATIVO A.1.2.12</v>
          </cell>
          <cell r="H195" t="str">
            <v>Sedes Educativas</v>
          </cell>
          <cell r="I195">
            <v>77</v>
          </cell>
          <cell r="J195" t="str">
            <v>107102007</v>
          </cell>
          <cell r="K195">
            <v>11433675000</v>
          </cell>
        </row>
        <row r="196">
          <cell r="A196">
            <v>1071</v>
          </cell>
          <cell r="B196" t="str">
            <v>1071 Gestión educativa institucional</v>
          </cell>
          <cell r="C196" t="str">
            <v>02 ARRENDAMIENTOS</v>
          </cell>
          <cell r="D196">
            <v>8</v>
          </cell>
          <cell r="E196" t="str">
            <v>02008 Pagar de sentencias, laudos, conciliaciones, transacciones y providencias de autoridad jurisdiccional competente</v>
          </cell>
          <cell r="F196" t="str">
            <v>Arrendamiento De Inmuebles 02-06-0002</v>
          </cell>
          <cell r="G196" t="str">
            <v>ARRENDAMIENTO DE INMUEBLES DESTINADOS A LA PRESTACIÓN DEL SERVICIO PÚBLICO EDUCATIVO A.1.2.12</v>
          </cell>
          <cell r="H196" t="str">
            <v>Porcentaje</v>
          </cell>
          <cell r="I196">
            <v>100</v>
          </cell>
          <cell r="J196" t="str">
            <v>107102008</v>
          </cell>
          <cell r="K196">
            <v>128384000</v>
          </cell>
        </row>
        <row r="197">
          <cell r="A197">
            <v>1071</v>
          </cell>
          <cell r="B197" t="str">
            <v>1071 Gestión educativa institucional</v>
          </cell>
          <cell r="C197" t="str">
            <v xml:space="preserve">03 LOGÍSTICA Y APOYOS </v>
          </cell>
          <cell r="D197">
            <v>9</v>
          </cell>
          <cell r="E197" t="str">
            <v xml:space="preserve">03009 Suministrar el servicios de transporte para el traslado de funcionarios Administrativos a los colegios o  localidades para fortalecer la labor que realiza la SED a través de sus proyectos de inversión </v>
          </cell>
          <cell r="F197" t="str">
            <v>Apoyo Logístico Para El Desarrollo De Las Actividades Propias De Los Proyectos De Inversiónen General 03-01-0354</v>
          </cell>
          <cell r="G197" t="str">
            <v>APLICACIÓN DE PROYECTOS EDUCATIVOS TRANSVERSALES - A.1.7.2</v>
          </cell>
          <cell r="H197" t="str">
            <v>Servicios de Transporte</v>
          </cell>
          <cell r="I197">
            <v>2750</v>
          </cell>
          <cell r="J197" t="str">
            <v>107103009</v>
          </cell>
          <cell r="K197">
            <v>896425000</v>
          </cell>
        </row>
        <row r="198">
          <cell r="A198">
            <v>1071</v>
          </cell>
          <cell r="B198" t="str">
            <v>1071 Gestión educativa institucional</v>
          </cell>
          <cell r="C198" t="str">
            <v xml:space="preserve">03 LOGÍSTICA Y APOYOS </v>
          </cell>
          <cell r="D198">
            <v>10</v>
          </cell>
          <cell r="E198" t="str">
            <v xml:space="preserve">03010 Suministrar apoyo  técnico y profesional para actividades relacionadas con el proyecto de inversión </v>
          </cell>
          <cell r="F198" t="str">
            <v>Personal Contratado Para Apoyar Las Actividades Propias De Los Proyectos De Inversión De La Entidad 03-04-0001</v>
          </cell>
          <cell r="G198" t="str">
            <v>MODERNIZACIÓN DE LA SECRETARIA DE EDUCACIÓN - A.1.4.1</v>
          </cell>
          <cell r="H198" t="str">
            <v>Personas</v>
          </cell>
          <cell r="I198">
            <v>10</v>
          </cell>
          <cell r="J198" t="str">
            <v>107103010</v>
          </cell>
          <cell r="K198">
            <v>969913000</v>
          </cell>
        </row>
        <row r="199">
          <cell r="A199">
            <v>1071</v>
          </cell>
          <cell r="B199" t="str">
            <v>1071 Gestión educativa institucional</v>
          </cell>
          <cell r="C199" t="str">
            <v xml:space="preserve">03 LOGÍSTICA Y APOYOS </v>
          </cell>
          <cell r="D199">
            <v>11</v>
          </cell>
          <cell r="E199" t="str">
            <v>03011 Suministrar el apoyo logístico a los eventos de la entidad</v>
          </cell>
          <cell r="F199" t="str">
            <v>Soporte Logístico Para El Desarrollo De Las Actividades Propias De Los Proyectos De Inversión 02-01-0364</v>
          </cell>
          <cell r="G199" t="str">
            <v>APLICACIÓN DE PROYECTOS EDUCATIVOS TRANSVERSALES - A.1.7.2</v>
          </cell>
          <cell r="H199" t="str">
            <v>Eventos</v>
          </cell>
          <cell r="I199">
            <v>75</v>
          </cell>
          <cell r="J199" t="str">
            <v>107103011</v>
          </cell>
          <cell r="K199">
            <v>8912848000</v>
          </cell>
        </row>
        <row r="200">
          <cell r="A200">
            <v>1071</v>
          </cell>
          <cell r="B200" t="str">
            <v>1071 Gestión educativa institucional</v>
          </cell>
          <cell r="C200" t="str">
            <v xml:space="preserve">03 LOGÍSTICA Y APOYOS </v>
          </cell>
          <cell r="D200">
            <v>12</v>
          </cell>
          <cell r="E200" t="str">
            <v>03012 Interventoria al apoyo logístico a los eventos de la entidad</v>
          </cell>
          <cell r="F200" t="str">
            <v>Soporte Logístico Para El Desarrollo De Las Actividades Propias De Los Proyectos De Inversión 02-01-0364</v>
          </cell>
          <cell r="G200" t="str">
            <v>APLICACIÓN DE PROYECTOS EDUCATIVOS TRANSVERSALES - A.1.7.2</v>
          </cell>
          <cell r="H200" t="str">
            <v>Consultoría</v>
          </cell>
          <cell r="I200">
            <v>1</v>
          </cell>
          <cell r="J200" t="str">
            <v>107103012</v>
          </cell>
          <cell r="K200">
            <v>991284000</v>
          </cell>
        </row>
        <row r="201">
          <cell r="A201">
            <v>1072</v>
          </cell>
          <cell r="B201" t="str">
            <v>1072 Evaluar para transformar y mejorar</v>
          </cell>
          <cell r="C201" t="str">
            <v>01 Gestión del Conocimiento sobre evaluación para la Calidad de la Educación</v>
          </cell>
          <cell r="D201">
            <v>1</v>
          </cell>
          <cell r="E201" t="str">
            <v>01001 Producción de información relevante para caracterizar las Instituciones Educativas Distritales - IED</v>
          </cell>
          <cell r="F201" t="str">
            <v>Evaluación Educativa 03-01-0009</v>
          </cell>
          <cell r="G201" t="str">
            <v>DISEÑO E IMPLEMENTACIÓN DE PLANES DE MEJORAMIENTO - A.1.2.11</v>
          </cell>
          <cell r="H201" t="str">
            <v>Colegios</v>
          </cell>
          <cell r="I201">
            <v>362</v>
          </cell>
          <cell r="J201" t="str">
            <v>107201001</v>
          </cell>
          <cell r="K201">
            <v>408000000</v>
          </cell>
        </row>
        <row r="202">
          <cell r="A202">
            <v>1072</v>
          </cell>
          <cell r="B202" t="str">
            <v>1072 Evaluar para transformar y mejorar</v>
          </cell>
          <cell r="C202" t="str">
            <v>01 Gestión del Conocimiento sobre evaluación para la Calidad de la Educación</v>
          </cell>
          <cell r="D202">
            <v>2</v>
          </cell>
          <cell r="E202" t="str">
            <v>01002 Personal técnico y profesional para la ejecución de las actividades propuestas en los diferentes componentes del proyecto.</v>
          </cell>
          <cell r="F202" t="str">
            <v>Personal Contratado Para Apoyar Las Actividades Propias De Los Proyectos De Inversión De La Entidad 03-04-0001</v>
          </cell>
          <cell r="G202" t="str">
            <v>MODERNIZACIÓN DE LA SECRETARIA DE EDUCACIÓN - A.1.4.1</v>
          </cell>
          <cell r="H202" t="str">
            <v>Personas</v>
          </cell>
          <cell r="I202">
            <v>8</v>
          </cell>
          <cell r="J202" t="str">
            <v>107201002</v>
          </cell>
          <cell r="K202">
            <v>580600000</v>
          </cell>
        </row>
        <row r="203">
          <cell r="A203">
            <v>1072</v>
          </cell>
          <cell r="B203" t="str">
            <v>1072 Evaluar para transformar y mejorar</v>
          </cell>
          <cell r="C203" t="str">
            <v xml:space="preserve">02 Mejores practicas evaluativas </v>
          </cell>
          <cell r="D203">
            <v>2</v>
          </cell>
          <cell r="E203" t="str">
            <v>02002 Repositorio de mejores prácticas evaluativas en la ciudad.</v>
          </cell>
          <cell r="F203" t="str">
            <v>Evaluación Educativa 03-01-0009</v>
          </cell>
          <cell r="G203" t="str">
            <v>DISEÑO E IMPLEMENTACIÓN DE PLANES DE MEJORAMIENTO - A.1.2.11</v>
          </cell>
          <cell r="H203" t="str">
            <v>Repositorio</v>
          </cell>
          <cell r="I203">
            <v>1</v>
          </cell>
          <cell r="J203" t="str">
            <v>107202002</v>
          </cell>
          <cell r="K203">
            <v>200000000</v>
          </cell>
        </row>
        <row r="204">
          <cell r="A204">
            <v>1072</v>
          </cell>
          <cell r="B204" t="str">
            <v>1072 Evaluar para transformar y mejorar</v>
          </cell>
          <cell r="C204" t="str">
            <v xml:space="preserve">03 Articulación e integración de información sobre evaluaciones de aprendizaje, enseñanza y gestión en las IE </v>
          </cell>
          <cell r="D204">
            <v>1</v>
          </cell>
          <cell r="E204" t="str">
            <v>03001 Desarrollar, revisar y ajustar  estrategias  de evaluación en los diferentes componentes del sistema.</v>
          </cell>
          <cell r="F204" t="str">
            <v>Evaluación Educativa 03-01-0009</v>
          </cell>
          <cell r="G204" t="str">
            <v>DISEÑO E IMPLEMENTACIÓN DE PLANES DE MEJORAMIENTO - A.1.2.11</v>
          </cell>
          <cell r="H204" t="str">
            <v>Sistema</v>
          </cell>
          <cell r="I204">
            <v>1</v>
          </cell>
          <cell r="J204" t="str">
            <v>107203001</v>
          </cell>
          <cell r="K204">
            <v>1246000000</v>
          </cell>
        </row>
        <row r="205">
          <cell r="A205">
            <v>1072</v>
          </cell>
          <cell r="B205" t="str">
            <v>1072 Evaluar para transformar y mejorar</v>
          </cell>
          <cell r="C205" t="str">
            <v xml:space="preserve">03 Articulación e integración de información sobre evaluaciones de aprendizaje, enseñanza y gestión en las IE </v>
          </cell>
          <cell r="D205">
            <v>2</v>
          </cell>
          <cell r="E205" t="str">
            <v>03002 Aplicar pruebas internacionales, desarrollar y aplicar pruebas nacionales y las encuestas requeridas para el sector.</v>
          </cell>
          <cell r="F205" t="str">
            <v>Evaluación Educativa 03-01-0009</v>
          </cell>
          <cell r="G205" t="str">
            <v>DISEÑO E IMPLEMENTACIÓN DE PLANES DE MEJORAMIENTO - A.1.2.11</v>
          </cell>
          <cell r="H205" t="str">
            <v>Aplicaciones y encuestas</v>
          </cell>
          <cell r="I205">
            <v>4</v>
          </cell>
          <cell r="J205" t="str">
            <v>107203002</v>
          </cell>
          <cell r="K205">
            <v>1255000000</v>
          </cell>
        </row>
        <row r="206">
          <cell r="A206">
            <v>1072</v>
          </cell>
          <cell r="B206" t="str">
            <v>1072 Evaluar para transformar y mejorar</v>
          </cell>
          <cell r="C206" t="str">
            <v xml:space="preserve">04 Estímulos y reconocimientos a la Calidad de la educación </v>
          </cell>
          <cell r="D206">
            <v>1</v>
          </cell>
          <cell r="E206" t="str">
            <v>04001 Realizar el proceso requerido para la evaluación del incentivo por Gestión Institucional art. 23 Acuerdo 273.17</v>
          </cell>
          <cell r="F206" t="str">
            <v>Evaluación Educativa 03-01-0009</v>
          </cell>
          <cell r="G206" t="str">
            <v>DISEÑO E IMPLEMENTACIÓN DE PLANES DE MEJORAMIENTO - A.1.2.11</v>
          </cell>
          <cell r="H206" t="str">
            <v>Proceso</v>
          </cell>
          <cell r="I206">
            <v>1</v>
          </cell>
          <cell r="J206" t="str">
            <v>107204001</v>
          </cell>
          <cell r="K206">
            <v>150000000</v>
          </cell>
        </row>
        <row r="207">
          <cell r="A207">
            <v>1072</v>
          </cell>
          <cell r="B207" t="str">
            <v>1072 Evaluar para transformar y mejorar</v>
          </cell>
          <cell r="C207" t="str">
            <v xml:space="preserve">04 Estímulos y reconocimientos a la Calidad de la educación </v>
          </cell>
          <cell r="D207">
            <v>2</v>
          </cell>
          <cell r="E207" t="str">
            <v>04002 Entregar estímulos económicos a colegios premiados por su excelente gestión institucional en marco del Acuerdo 273/2007</v>
          </cell>
          <cell r="F207" t="str">
            <v>Incentivos Económicos  A Los Colegios Con Mejores Resultados Que Aporten Al Mejoramiento De La Calidad Educativa 05-02-0022</v>
          </cell>
          <cell r="G207" t="str">
            <v>DISEÑO E IMPLEMENTACIÓN DE PLANES DE MEJORAMIENTO - A.1.2.11</v>
          </cell>
          <cell r="H207" t="str">
            <v>Colegios</v>
          </cell>
          <cell r="I207">
            <v>5</v>
          </cell>
          <cell r="J207" t="str">
            <v>107204002</v>
          </cell>
          <cell r="K207">
            <v>95900000</v>
          </cell>
        </row>
        <row r="208">
          <cell r="A208">
            <v>1072</v>
          </cell>
          <cell r="B208" t="str">
            <v>1072 Evaluar para transformar y mejorar</v>
          </cell>
          <cell r="C208" t="str">
            <v xml:space="preserve">04 Estímulos y reconocimientos a la Calidad de la educación </v>
          </cell>
          <cell r="D208">
            <v>3</v>
          </cell>
          <cell r="E208" t="str">
            <v>04003 Entregar estímulos económicos a colegios oficiales por mejor rendimiento académico en las pruebas de Estado SABER 11°.</v>
          </cell>
          <cell r="F208" t="str">
            <v>Incentivos Económicos  A Los Colegios Con Mejores Resultados Que Aporten Al Mejoramiento De La Calidad Educativa 05-02-0022</v>
          </cell>
          <cell r="G208" t="str">
            <v>DISEÑO E IMPLEMENTACIÓN DE PLANES DE MEJORAMIENTO - A.1.2.11</v>
          </cell>
          <cell r="H208" t="str">
            <v>Colegios</v>
          </cell>
          <cell r="I208">
            <v>5</v>
          </cell>
          <cell r="J208" t="str">
            <v>107204003</v>
          </cell>
          <cell r="K208">
            <v>95900000</v>
          </cell>
        </row>
        <row r="209">
          <cell r="A209">
            <v>1072</v>
          </cell>
          <cell r="B209" t="str">
            <v>1072 Evaluar para transformar y mejorar</v>
          </cell>
          <cell r="C209" t="str">
            <v xml:space="preserve">04 Estímulos y reconocimientos a la Calidad de la educación </v>
          </cell>
          <cell r="D209">
            <v>4</v>
          </cell>
          <cell r="E209" t="str">
            <v>04004 Entregar estímulos económicos a colegios premiados por rendimiento académico en las pruebas SABER</v>
          </cell>
          <cell r="F209" t="str">
            <v>Incentivos Económicos  A Los Colegios Con Mejores Resultados Que Aporten Al Mejoramiento De La Calidad Educativa 05-02-0022</v>
          </cell>
          <cell r="G209" t="str">
            <v>DISEÑO E IMPLEMENTACIÓN DE PLANES DE MEJORAMIENTO - A.1.2.11</v>
          </cell>
          <cell r="H209" t="str">
            <v>Colegios</v>
          </cell>
          <cell r="I209">
            <v>5</v>
          </cell>
          <cell r="J209" t="str">
            <v>107204004</v>
          </cell>
          <cell r="K209">
            <v>95900000</v>
          </cell>
        </row>
        <row r="210">
          <cell r="A210">
            <v>1072</v>
          </cell>
          <cell r="B210" t="str">
            <v>1072 Evaluar para transformar y mejorar</v>
          </cell>
          <cell r="C210" t="str">
            <v xml:space="preserve">04 Estímulos y reconocimientos a la Calidad de la educación </v>
          </cell>
          <cell r="D210">
            <v>5</v>
          </cell>
          <cell r="E210" t="str">
            <v>04005 Entregar estímulos económicos a colegios oficiales que se destaquen por mejor nivel de inglés en las pruebas de Estado SABER 11°.</v>
          </cell>
          <cell r="F210" t="str">
            <v>Incentivos Económicos  A Los Colegios Con Mejores Resultados Que Aporten Al Mejoramiento De La Calidad Educativa 05-02-0022</v>
          </cell>
          <cell r="G210" t="str">
            <v>DISEÑO E IMPLEMENTACIÓN DE PLANES DE MEJORAMIENTO - A.1.2.11</v>
          </cell>
          <cell r="H210" t="str">
            <v>Colegios</v>
          </cell>
          <cell r="I210">
            <v>5</v>
          </cell>
          <cell r="J210" t="str">
            <v>107204005</v>
          </cell>
          <cell r="K210">
            <v>95900000</v>
          </cell>
        </row>
        <row r="211">
          <cell r="A211">
            <v>1072</v>
          </cell>
          <cell r="B211" t="str">
            <v>1072 Evaluar para transformar y mejorar</v>
          </cell>
          <cell r="C211" t="str">
            <v xml:space="preserve">04 Estímulos y reconocimientos a la Calidad de la educación </v>
          </cell>
          <cell r="D211">
            <v>6</v>
          </cell>
          <cell r="E211" t="str">
            <v>04006 Entregar estímulos económicos a colegios oficiales que cada año se destaquen como los de más bajo índice de deserción.</v>
          </cell>
          <cell r="F211" t="str">
            <v>Incentivos Económicos  A Los Colegios Con Mejores Resultados Que Aporten Al Mejoramiento De La Calidad Educativa 05-02-0022</v>
          </cell>
          <cell r="G211" t="str">
            <v>DISEÑO E IMPLEMENTACIÓN DE PLANES DE MEJORAMIENTO - A.1.2.11</v>
          </cell>
          <cell r="H211" t="str">
            <v>Colegios</v>
          </cell>
          <cell r="I211">
            <v>5</v>
          </cell>
          <cell r="J211" t="str">
            <v>107204006</v>
          </cell>
          <cell r="K211">
            <v>95900000</v>
          </cell>
        </row>
        <row r="212">
          <cell r="A212">
            <v>1072</v>
          </cell>
          <cell r="B212" t="str">
            <v>1072 Evaluar para transformar y mejorar</v>
          </cell>
          <cell r="C212" t="str">
            <v xml:space="preserve">04 Estímulos y reconocimientos a la Calidad de la educación </v>
          </cell>
          <cell r="D212">
            <v>7</v>
          </cell>
          <cell r="E212" t="str">
            <v>04007 Reconocimiento a colegios en el marco de la Acreditación según Rs 1881/2015</v>
          </cell>
          <cell r="F212" t="str">
            <v>Incentivos Económicos  A Los Colegios Con Mejores Resultados Que Aporten Al Mejoramiento De La Calidad Educativa 05-02-0022</v>
          </cell>
          <cell r="G212" t="str">
            <v>DISEÑO E IMPLEMENTACIÓN DE PLANES DE MEJORAMIENTO - A.1.2.11</v>
          </cell>
          <cell r="H212" t="str">
            <v>Colegios</v>
          </cell>
          <cell r="I212">
            <v>5</v>
          </cell>
          <cell r="J212" t="str">
            <v>107204007</v>
          </cell>
          <cell r="K212">
            <v>95900000</v>
          </cell>
        </row>
        <row r="213">
          <cell r="A213">
            <v>1073</v>
          </cell>
          <cell r="B213" t="str">
            <v>1073 Desarrollo integral de la educación media en las instituciones educativas del Distrito</v>
          </cell>
          <cell r="C213" t="str">
            <v>01 Competencias básicas, técnicas, tecnológicas, socioemocionales y exploración</v>
          </cell>
          <cell r="D213">
            <v>1</v>
          </cell>
          <cell r="E213" t="str">
            <v>01001 Prestar apoyo profesional y/o tecnico para acompañar a las IED en las actividades de planeción y seguimiento para desarrollo y fortalecimiento de las competencias básicas, sociales y emocionales de los estudiantes de educación media de Bogotá</v>
          </cell>
          <cell r="F213" t="str">
            <v>Personal Contratado Para Apoyar Las Actividades Propias De Los Proyectos De Inversión De La Entidad 03-04-0001</v>
          </cell>
          <cell r="G213" t="str">
            <v>MODERNIZACIÓN DE LA SECRETARIA DE EDUCACIÓN - A.1.4.1</v>
          </cell>
          <cell r="H213" t="str">
            <v>Personas</v>
          </cell>
          <cell r="I213">
            <v>32</v>
          </cell>
          <cell r="J213" t="str">
            <v>107301001</v>
          </cell>
          <cell r="K213">
            <v>1931591000</v>
          </cell>
        </row>
        <row r="214">
          <cell r="A214">
            <v>1073</v>
          </cell>
          <cell r="B214" t="str">
            <v>1073 Desarrollo integral de la educación media en las instituciones educativas del Distrito</v>
          </cell>
          <cell r="C214" t="str">
            <v>01 Competencias básicas, técnicas, tecnológicas, socioemocionales y exploración</v>
          </cell>
          <cell r="D214">
            <v>4</v>
          </cell>
          <cell r="E214" t="str">
            <v>01004 Realizar acompañamiento, seguimiento e implementación para desarrollo y fortalecimiento de las competencias básicas, sociales y emocionales de los estudiantes de educación media de Bogotá</v>
          </cell>
          <cell r="F214" t="str">
            <v>Acompañar A Colegios En La Formulación Y Ejecución De Planes Institucionales 03-01-0204</v>
          </cell>
          <cell r="G214" t="str">
            <v>APLICACIÓN DE PROYECTOS EDUCATIVOS TRANSVERSALES - A.1.7.2</v>
          </cell>
          <cell r="H214" t="str">
            <v>Persona Jurídica</v>
          </cell>
          <cell r="I214">
            <v>15</v>
          </cell>
          <cell r="J214" t="str">
            <v>107301004</v>
          </cell>
          <cell r="K214">
            <v>15270921000</v>
          </cell>
        </row>
        <row r="215">
          <cell r="A215">
            <v>1073</v>
          </cell>
          <cell r="B215" t="str">
            <v>1073 Desarrollo integral de la educación media en las instituciones educativas del Distrito</v>
          </cell>
          <cell r="C215" t="str">
            <v>02 Orientación sociocupacional</v>
          </cell>
          <cell r="D215">
            <v>1</v>
          </cell>
          <cell r="E215" t="str">
            <v>02001 Prestar apoyo profesional y/o tecnico para acompañar a las IED en las actividades de planeación y seguimiento para el desarrollo y fortalecimiento de la orientación sociocupacional de los estudiantes de educación media de Bogotá</v>
          </cell>
          <cell r="F215" t="str">
            <v>Personal Contratado Para Apoyar Las Actividades Propias De Los Proyectos De Inversión De La Entidad 03-04-0001</v>
          </cell>
          <cell r="G215" t="str">
            <v>MODERNIZACIÓN DE LA SECRETARIA DE EDUCACIÓN - A.1.4.1</v>
          </cell>
          <cell r="H215" t="str">
            <v>Personas</v>
          </cell>
          <cell r="I215">
            <v>3</v>
          </cell>
          <cell r="J215" t="str">
            <v>107302001</v>
          </cell>
          <cell r="K215">
            <v>209300000</v>
          </cell>
        </row>
        <row r="216">
          <cell r="A216">
            <v>1073</v>
          </cell>
          <cell r="B216" t="str">
            <v>1073 Desarrollo integral de la educación media en las instituciones educativas del Distrito</v>
          </cell>
          <cell r="C216" t="str">
            <v>02 Orientación sociocupacional</v>
          </cell>
          <cell r="D216">
            <v>2</v>
          </cell>
          <cell r="E216" t="str">
            <v>02002 Realizar acompañamiento, seguimiento e implementación de los procesos de orientación sociocupacional  de los estudiantes de educación media de Bogotá</v>
          </cell>
          <cell r="F216" t="str">
            <v>Acompañar A Colegios En La Formulación Y Ejecución De Planes Institucionales 03-01-0204</v>
          </cell>
          <cell r="G216" t="str">
            <v>APLICACIÓN DE PROYECTOS EDUCATIVOS TRANSVERSALES - A.1.7.2</v>
          </cell>
          <cell r="H216" t="str">
            <v>Persona Jurídica</v>
          </cell>
          <cell r="I216">
            <v>1</v>
          </cell>
          <cell r="J216" t="str">
            <v>107302002</v>
          </cell>
          <cell r="K216">
            <v>1750188000</v>
          </cell>
        </row>
        <row r="217">
          <cell r="A217">
            <v>1074</v>
          </cell>
          <cell r="B217" t="str">
            <v>1074 Educación superior para una ciudad de conocimiento</v>
          </cell>
          <cell r="C217" t="str">
            <v>01 ACCESO A EDUCACIÓN SUPERIOR</v>
          </cell>
          <cell r="D217">
            <v>1</v>
          </cell>
          <cell r="E217" t="str">
            <v>01001 Fondo de Reparación para el Acceso, Permanencia y Graduación en Educación Superior para la Población Víctima del Conflicto Armado en Colombia.</v>
          </cell>
          <cell r="F217" t="str">
            <v>Atención a Víctimas 03-02-0032</v>
          </cell>
          <cell r="G217" t="str">
            <v>APLICACIÓN DE PROYECTOS EDUCATIVOS TRANSVERSALES - A.1.7.2</v>
          </cell>
          <cell r="H217" t="str">
            <v>Cupos</v>
          </cell>
          <cell r="I217">
            <v>29</v>
          </cell>
          <cell r="J217" t="str">
            <v>107401001</v>
          </cell>
          <cell r="K217">
            <v>2000000000</v>
          </cell>
        </row>
        <row r="218">
          <cell r="A218">
            <v>1074</v>
          </cell>
          <cell r="B218" t="str">
            <v>1074 Educación superior para una ciudad de conocimiento</v>
          </cell>
          <cell r="C218" t="str">
            <v>01 ACCESO A EDUCACIÓN SUPERIOR</v>
          </cell>
          <cell r="D218">
            <v>2</v>
          </cell>
          <cell r="E218" t="str">
            <v>01002 Generar alternativas de financiación ofertadas en el portafolio de la Secretaria de Educación, para el acceso y la permanencia en la educación superior de los jóvenes residentes en Bogotá</v>
          </cell>
          <cell r="F218" t="str">
            <v>Financiación A Los Estudiantes Para El Acceso A La Educación Superior 06-01-0004</v>
          </cell>
          <cell r="G218" t="str">
            <v>COMPETENCIAS LABORALES GENERALES Y FORMACIÓN PARA EL TRABAJO Y EL DESARROLLO HUMANO - A.1.7.1</v>
          </cell>
          <cell r="H218" t="str">
            <v>Cupos</v>
          </cell>
          <cell r="I218">
            <v>783</v>
          </cell>
          <cell r="J218" t="str">
            <v>107401002</v>
          </cell>
          <cell r="K218">
            <v>31819000000</v>
          </cell>
        </row>
        <row r="219">
          <cell r="A219">
            <v>1074</v>
          </cell>
          <cell r="B219" t="str">
            <v>1074 Educación superior para una ciudad de conocimiento</v>
          </cell>
          <cell r="C219" t="str">
            <v>02 FORTALECIMIENTO DE LA CALIDAD</v>
          </cell>
          <cell r="D219">
            <v>3</v>
          </cell>
          <cell r="E219" t="str">
            <v>02003 Fortalecimiento de condiciones de calidad para fomentar procesos de acreditacion de programas.</v>
          </cell>
          <cell r="F219" t="str">
            <v>Asistencia técnica y fomento al mejoramiento de la calidad en el marco del Subsistema Distrital de Educación Superior 05-02-0179</v>
          </cell>
          <cell r="G219" t="str">
            <v>APLICACIÓN DE PROYECTOS EDUCATIVOS TRANSVERSALES - A.1.7.2</v>
          </cell>
          <cell r="H219" t="str">
            <v>Proyectos</v>
          </cell>
          <cell r="I219">
            <v>1</v>
          </cell>
          <cell r="J219" t="str">
            <v>107402003</v>
          </cell>
          <cell r="K219">
            <v>250000000</v>
          </cell>
        </row>
        <row r="220">
          <cell r="A220">
            <v>1074</v>
          </cell>
          <cell r="B220" t="str">
            <v>1074 Educación superior para una ciudad de conocimiento</v>
          </cell>
          <cell r="C220" t="str">
            <v>02 FORTALECIMIENTO DE LA CALIDAD</v>
          </cell>
          <cell r="D220">
            <v>4</v>
          </cell>
          <cell r="E220" t="str">
            <v>02004 Aunar esfuerzos con los actores del subsistema Distrital de Educacion Superior y el Gobierno Nacional, para orientar o desarrollar proyectos de Ciencia, Tecnología e Innovación, integrando apuestas productivas y de conocimiento de la región.</v>
          </cell>
          <cell r="F220" t="str">
            <v>Asistencia técnica y fomento al mejoramiento de la calidad en el marco del Subsistema Distrital de Educación Superior 05-02-0179</v>
          </cell>
          <cell r="G220" t="str">
            <v>APLICACIÓN DE PROYECTOS EDUCATIVOS TRANSVERSALES - A.1.7.2</v>
          </cell>
          <cell r="H220" t="str">
            <v>Proyectos</v>
          </cell>
          <cell r="I220">
            <v>2</v>
          </cell>
          <cell r="J220" t="str">
            <v>107402004</v>
          </cell>
          <cell r="K220">
            <v>500000000</v>
          </cell>
        </row>
        <row r="221">
          <cell r="A221">
            <v>1074</v>
          </cell>
          <cell r="B221" t="str">
            <v>1074 Educación superior para una ciudad de conocimiento</v>
          </cell>
          <cell r="C221" t="str">
            <v>02 FORTALECIMIENTO DE LA CALIDAD</v>
          </cell>
          <cell r="D221">
            <v>5</v>
          </cell>
          <cell r="E221" t="str">
            <v>02005 Implementacion gradual de una estrategia de Fomento a la calidad y mejores prácticas en los programas e instituciones de Formación para el Trabajo y el Desarrollo Humano</v>
          </cell>
          <cell r="F221" t="str">
            <v>Fortalecimiento de la formación para el trabajo y el desarrollo humano 03-02-0034</v>
          </cell>
          <cell r="G221" t="str">
            <v>COMPETENCIAS LABORALES GENERALES Y FORMACIÓN PARA EL TRABAJO Y EL DESARROLLO HUMANO - A.1.7.1</v>
          </cell>
          <cell r="H221" t="str">
            <v>Piloto</v>
          </cell>
          <cell r="I221">
            <v>1</v>
          </cell>
          <cell r="J221" t="str">
            <v>107402005</v>
          </cell>
          <cell r="K221">
            <v>550000000</v>
          </cell>
        </row>
        <row r="222">
          <cell r="A222">
            <v>1074</v>
          </cell>
          <cell r="B222" t="str">
            <v>1074 Educación superior para una ciudad de conocimiento</v>
          </cell>
          <cell r="C222" t="str">
            <v>02 FORTALECIMIENTO DE LA CALIDAD</v>
          </cell>
          <cell r="D222">
            <v>6</v>
          </cell>
          <cell r="E222" t="str">
            <v>02006 Prestar apoyo profesional y/o técnico en la ejecución, verificación y acompañamiento de proyectos de calidad en educacion superior</v>
          </cell>
          <cell r="F222" t="str">
            <v>Personal Contratado Para Apoyar Las Actividades Propias De Los Proyectos De Inversión De La Entidad 03-04-0001</v>
          </cell>
          <cell r="G222" t="str">
            <v>MODERNIZACIÓN DE LA SECRETARIA DE EDUCACIÓN - A.1.4.1</v>
          </cell>
          <cell r="H222" t="str">
            <v>Personas</v>
          </cell>
          <cell r="I222">
            <v>20</v>
          </cell>
          <cell r="J222" t="str">
            <v>107402006</v>
          </cell>
          <cell r="K222">
            <v>1260000000</v>
          </cell>
        </row>
      </sheetData>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1-01-IF-002"/>
      <sheetName val="P1049 CADMIN SERV EDU"/>
      <sheetName val="P1049 SIN ITEM PAA"/>
      <sheetName val="CONSOLIDADO"/>
      <sheetName val="Hoja3"/>
      <sheetName val="Hoja5"/>
      <sheetName val="Hoja1"/>
    </sheetNames>
    <sheetDataSet>
      <sheetData sheetId="0"/>
      <sheetData sheetId="1"/>
      <sheetData sheetId="2"/>
      <sheetData sheetId="3"/>
      <sheetData sheetId="4"/>
      <sheetData sheetId="5"/>
      <sheetData sheetId="6"/>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1-01-IF-002"/>
      <sheetName val="P1049 SIN ITEM PAA "/>
      <sheetName val="P1049 CADMIN SERV EDU "/>
      <sheetName val="CONSOLIDADO "/>
      <sheetName val="P1049 CADMIN SERV EDU"/>
      <sheetName val="P1049 SIN ITEM PAA"/>
      <sheetName val="CONSOLIDADO"/>
      <sheetName val="Hoja3"/>
      <sheetName val="Hoja5"/>
      <sheetName val="Hoja1"/>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2"/>
      <sheetName val="11-01-IF-002"/>
      <sheetName val="Hoja3"/>
      <sheetName val="Hoja5"/>
      <sheetName val="Hoja1"/>
    </sheetNames>
    <sheetDataSet>
      <sheetData sheetId="0" refreshError="1"/>
      <sheetData sheetId="1" refreshError="1"/>
      <sheetData sheetId="2">
        <row r="2">
          <cell r="A2" t="str">
            <v>CCE-01</v>
          </cell>
          <cell r="B2" t="str">
            <v>Solicitud de información a los Proveedores</v>
          </cell>
        </row>
        <row r="3">
          <cell r="A3" t="str">
            <v>CCE-02</v>
          </cell>
          <cell r="B3" t="str">
            <v>Licitación pública</v>
          </cell>
        </row>
        <row r="4">
          <cell r="A4" t="str">
            <v>CCE-17</v>
          </cell>
          <cell r="B4" t="str">
            <v>Licitación pública (Obra pública)</v>
          </cell>
        </row>
        <row r="5">
          <cell r="A5" t="str">
            <v>CCE-03</v>
          </cell>
          <cell r="B5" t="str">
            <v>Concurso de méritos con precalificación</v>
          </cell>
        </row>
        <row r="6">
          <cell r="A6" t="str">
            <v>CCE-04</v>
          </cell>
          <cell r="B6" t="str">
            <v>Concurso de méritos abierto</v>
          </cell>
        </row>
        <row r="7">
          <cell r="A7" t="str">
            <v>CCE-05</v>
          </cell>
          <cell r="B7" t="str">
            <v>Contratación directa (con ofertas)</v>
          </cell>
        </row>
        <row r="8">
          <cell r="A8" t="str">
            <v>CCE-06</v>
          </cell>
          <cell r="B8" t="str">
            <v>Selección abreviada menor cuantía</v>
          </cell>
        </row>
        <row r="9">
          <cell r="A9" t="str">
            <v>CCE-18-Seleccion_Abreviada_Menor_Cuantia_Sin_Manifestacion_Interes</v>
          </cell>
          <cell r="B9" t="str">
            <v>Selección Abreviada de Menor Cuantia sin Manifestacion de Interés</v>
          </cell>
        </row>
        <row r="10">
          <cell r="A10" t="str">
            <v>CCE-07</v>
          </cell>
          <cell r="B10" t="str">
            <v>Selección abreviada subasta inversa</v>
          </cell>
        </row>
        <row r="11">
          <cell r="A11" t="str">
            <v>CCE-10</v>
          </cell>
          <cell r="B11" t="str">
            <v>Mínima cuantía</v>
          </cell>
        </row>
        <row r="12">
          <cell r="A12" t="str">
            <v>CCE-11||01</v>
          </cell>
          <cell r="B12" t="str">
            <v>Contratación régimen especial - Selección de comisionista</v>
          </cell>
        </row>
        <row r="13">
          <cell r="A13" t="str">
            <v>CCE-11||02</v>
          </cell>
          <cell r="B13" t="str">
            <v>Contratación régimen especial - Enajenación de bienes para intermediarios idóneos</v>
          </cell>
        </row>
        <row r="14">
          <cell r="A14" t="str">
            <v>CCE-11||03</v>
          </cell>
          <cell r="B14" t="str">
            <v>Contratación régimen especial - Régimen especial</v>
          </cell>
        </row>
        <row r="15">
          <cell r="A15" t="str">
            <v>CCE-11||04</v>
          </cell>
          <cell r="B15" t="str">
            <v>Contratación régimen especial - Banco multilateral y organismos multilaterales</v>
          </cell>
        </row>
        <row r="16">
          <cell r="A16" t="str">
            <v>CCE-15||01</v>
          </cell>
          <cell r="B16" t="str">
            <v>Contratación régimen especial (con ofertas) - Selección de comisionista</v>
          </cell>
        </row>
        <row r="17">
          <cell r="A17" t="str">
            <v>CCE-15||02</v>
          </cell>
          <cell r="B17" t="str">
            <v>Contratación régimen especial (con ofertas) - Enajenación de bienes para intermediarios idóneos</v>
          </cell>
        </row>
        <row r="18">
          <cell r="A18" t="str">
            <v>CCE-15||03</v>
          </cell>
          <cell r="B18" t="str">
            <v>Contratación régimen especial (con ofertas) - Régimen especial</v>
          </cell>
        </row>
        <row r="19">
          <cell r="A19" t="str">
            <v>CCE-15||04</v>
          </cell>
          <cell r="B19" t="str">
            <v>Contratación régimen especial (con ofertas) - Banco multilateral y organismos multilaterales</v>
          </cell>
        </row>
        <row r="20">
          <cell r="A20" t="str">
            <v>CCE-16</v>
          </cell>
          <cell r="B20" t="str">
            <v>Contratación directa</v>
          </cell>
        </row>
        <row r="21">
          <cell r="A21" t="str">
            <v>CCE-99</v>
          </cell>
          <cell r="B21" t="str">
            <v>Selección abreviada - acuerdo marco</v>
          </cell>
        </row>
      </sheetData>
      <sheetData sheetId="3" refreshError="1"/>
      <sheetData sheetId="4">
        <row r="3">
          <cell r="A3">
            <v>898</v>
          </cell>
          <cell r="B3" t="str">
            <v>898 Administración del talento humano</v>
          </cell>
          <cell r="C3" t="str">
            <v xml:space="preserve">01 NÓMINA </v>
          </cell>
          <cell r="D3">
            <v>1</v>
          </cell>
          <cell r="E3" t="str">
            <v>01001 Pago de Aportes para Cesantías del personal directivo docente SSF</v>
          </cell>
          <cell r="F3" t="str">
            <v>Aportes Para Cesantías Del Personal Directivo Docente Sin Situación De Fondos 03-03-0021</v>
          </cell>
          <cell r="G3" t="str">
            <v>APORTES PARA CESANTÍAS - A.1.1.2.3.2</v>
          </cell>
          <cell r="H3" t="str">
            <v>Docentes</v>
          </cell>
          <cell r="I3">
            <v>35060</v>
          </cell>
          <cell r="J3" t="str">
            <v>89801001</v>
          </cell>
          <cell r="K3">
            <v>8557498000</v>
          </cell>
        </row>
        <row r="4">
          <cell r="A4">
            <v>898</v>
          </cell>
          <cell r="B4" t="str">
            <v>898 Administración del talento humano</v>
          </cell>
          <cell r="C4" t="str">
            <v xml:space="preserve">01 NÓMINA </v>
          </cell>
          <cell r="D4">
            <v>2</v>
          </cell>
          <cell r="E4" t="str">
            <v>01002 Pago de Aportes para salud del personal directivo docente SSF</v>
          </cell>
          <cell r="F4" t="str">
            <v>Aportes Para Salud Del Personal Directivo Docente Sin Situación De Fondos 03-03-0018</v>
          </cell>
          <cell r="G4" t="str">
            <v>APORTES PARA SALUD - A.1.1.2.4.1.1</v>
          </cell>
          <cell r="H4" t="str">
            <v>Docentes</v>
          </cell>
          <cell r="I4">
            <v>35060</v>
          </cell>
          <cell r="J4" t="str">
            <v>89801002</v>
          </cell>
          <cell r="K4">
            <v>7428893000</v>
          </cell>
        </row>
        <row r="5">
          <cell r="A5">
            <v>898</v>
          </cell>
          <cell r="B5" t="str">
            <v>898 Administración del talento humano</v>
          </cell>
          <cell r="C5" t="str">
            <v xml:space="preserve">01 NÓMINA </v>
          </cell>
          <cell r="D5">
            <v>3</v>
          </cell>
          <cell r="E5" t="str">
            <v>01003 Pagar sueldos de Pensionados Nacionalizados</v>
          </cell>
          <cell r="F5" t="str">
            <v>Pago Fondo De Pensionados De Bogotá 03-03-0069</v>
          </cell>
          <cell r="G5" t="str">
            <v>CANCELACIONES DE PRESTASIONES SOCIALES DEL MAGISTERIO (CPSM) - A.1.1.8</v>
          </cell>
          <cell r="J5" t="str">
            <v>89801003</v>
          </cell>
          <cell r="K5">
            <v>53809486000</v>
          </cell>
        </row>
        <row r="6">
          <cell r="A6">
            <v>898</v>
          </cell>
          <cell r="B6" t="str">
            <v>898 Administración del talento humano</v>
          </cell>
          <cell r="C6" t="str">
            <v xml:space="preserve">01 NÓMINA </v>
          </cell>
          <cell r="D6">
            <v>4</v>
          </cell>
          <cell r="E6" t="str">
            <v>01004 Pago de Aportes para ARP del Personal Administrativo de Instituciones Educativas</v>
          </cell>
          <cell r="F6" t="str">
            <v>Aportes Para Arp Del Personal Administrativo De Instituciones Educativas 03-03-0033</v>
          </cell>
          <cell r="G6" t="str">
            <v>APORTES ARP - A.1.1.2.5.1.3</v>
          </cell>
          <cell r="H6" t="str">
            <v>Funcionarios administrativos</v>
          </cell>
          <cell r="I6">
            <v>2159</v>
          </cell>
          <cell r="J6" t="str">
            <v>89801004</v>
          </cell>
          <cell r="K6">
            <v>341709000</v>
          </cell>
        </row>
        <row r="7">
          <cell r="A7">
            <v>898</v>
          </cell>
          <cell r="B7" t="str">
            <v>898 Administración del talento humano</v>
          </cell>
          <cell r="C7" t="str">
            <v xml:space="preserve">01 NÓMINA </v>
          </cell>
          <cell r="D7">
            <v>5</v>
          </cell>
          <cell r="E7" t="str">
            <v>01005 Pago de Aportes para Cesantías del Personal Administrativo de Instituciones Educativas</v>
          </cell>
          <cell r="F7" t="str">
            <v>Aportes Para Cesantías Del Personal Administrativo De Instituciones Educativas 03-03-0034</v>
          </cell>
          <cell r="G7" t="str">
            <v>APORTES PARA CESANTÍAS - A.1.1.2.5.1.4</v>
          </cell>
          <cell r="H7" t="str">
            <v>Funcionarios administrativos</v>
          </cell>
          <cell r="I7">
            <v>2159</v>
          </cell>
          <cell r="J7" t="str">
            <v>89801005</v>
          </cell>
          <cell r="K7">
            <v>7380650000</v>
          </cell>
        </row>
        <row r="8">
          <cell r="A8">
            <v>898</v>
          </cell>
          <cell r="B8" t="str">
            <v>898 Administración del talento humano</v>
          </cell>
          <cell r="C8" t="str">
            <v xml:space="preserve">01 NÓMINA </v>
          </cell>
          <cell r="D8">
            <v>6</v>
          </cell>
          <cell r="E8" t="str">
            <v>01006 Pago de Aportes para Cesantías del personal docente Con Situación de Fondos</v>
          </cell>
          <cell r="F8" t="str">
            <v>Aportes Para Cesantías Del Personal Docente Con Situación De Fondos 03-03-0012</v>
          </cell>
          <cell r="G8" t="str">
            <v>APORTES PARA CESANTÍAS - A.1.1.2.2.1.4</v>
          </cell>
          <cell r="H8" t="str">
            <v>Docentes</v>
          </cell>
          <cell r="I8">
            <v>35060</v>
          </cell>
          <cell r="J8" t="str">
            <v>89801006</v>
          </cell>
          <cell r="K8">
            <v>14295998000</v>
          </cell>
        </row>
        <row r="9">
          <cell r="A9">
            <v>898</v>
          </cell>
          <cell r="B9" t="str">
            <v>898 Administración del talento humano</v>
          </cell>
          <cell r="C9" t="str">
            <v xml:space="preserve">01 NÓMINA </v>
          </cell>
          <cell r="D9">
            <v>7</v>
          </cell>
          <cell r="E9" t="str">
            <v>01007 Pago de Aportes para Cesantías del personal docente SSF</v>
          </cell>
          <cell r="F9" t="str">
            <v>Aportes Para Cesantías Del Personal Docente Sin Situación De Fondos 03-03-0008</v>
          </cell>
          <cell r="G9" t="str">
            <v>APORTES PARA CESANTÍAS - A.1.1.2.1.2</v>
          </cell>
          <cell r="H9" t="str">
            <v>Docentes</v>
          </cell>
          <cell r="I9">
            <v>35060</v>
          </cell>
          <cell r="J9" t="str">
            <v>89801007</v>
          </cell>
          <cell r="K9">
            <v>100979198000</v>
          </cell>
        </row>
        <row r="10">
          <cell r="A10">
            <v>898</v>
          </cell>
          <cell r="B10" t="str">
            <v>898 Administración del talento humano</v>
          </cell>
          <cell r="C10" t="str">
            <v xml:space="preserve">01 NÓMINA </v>
          </cell>
          <cell r="D10">
            <v>8</v>
          </cell>
          <cell r="E10" t="str">
            <v>01008 Pago de Aportes para el ESAP del Personal Administrativo de Instituciones Educativas</v>
          </cell>
          <cell r="F10" t="str">
            <v>Aportes Para La Esap Del Personal Administrativo De Instituciones Educativas 03-03-0037</v>
          </cell>
          <cell r="G10" t="str">
            <v>ESAP - A.1.1.2.5.2.3</v>
          </cell>
          <cell r="H10" t="str">
            <v>Funcionarios administrativos</v>
          </cell>
          <cell r="I10">
            <v>2159</v>
          </cell>
          <cell r="J10" t="str">
            <v>89801008</v>
          </cell>
          <cell r="K10">
            <v>374620000</v>
          </cell>
        </row>
        <row r="11">
          <cell r="A11">
            <v>898</v>
          </cell>
          <cell r="B11" t="str">
            <v>898 Administración del talento humano</v>
          </cell>
          <cell r="C11" t="str">
            <v xml:space="preserve">01 NÓMINA </v>
          </cell>
          <cell r="D11">
            <v>9</v>
          </cell>
          <cell r="E11" t="str">
            <v>01009 Pago de Aportes para el ICBF del Personal Administrativo de Instituciones Educativas</v>
          </cell>
          <cell r="F11" t="str">
            <v>Aportes Para El Icbf Del Personal Administrativo De Instituciones Educativas 03-03-0036</v>
          </cell>
          <cell r="G11" t="str">
            <v>ICBF - A.1.1.2.5.2.2</v>
          </cell>
          <cell r="H11" t="str">
            <v>Funcionarios administrativos</v>
          </cell>
          <cell r="I11">
            <v>2159</v>
          </cell>
          <cell r="J11" t="str">
            <v>89801009</v>
          </cell>
          <cell r="K11">
            <v>2247726000</v>
          </cell>
        </row>
        <row r="12">
          <cell r="A12">
            <v>898</v>
          </cell>
          <cell r="B12" t="str">
            <v>898 Administración del talento humano</v>
          </cell>
          <cell r="C12" t="str">
            <v xml:space="preserve">01 NÓMINA </v>
          </cell>
          <cell r="D12">
            <v>10</v>
          </cell>
          <cell r="E12" t="str">
            <v xml:space="preserve">01010 Pago de Aportes para el ICBF del Personal directivo docente </v>
          </cell>
          <cell r="F12" t="str">
            <v>Aportes Para El Icbf Del Personal Directivo Docente 03-03-0027</v>
          </cell>
          <cell r="G12" t="str">
            <v>ICBF - A.1.1.2.4.2.2</v>
          </cell>
          <cell r="H12" t="str">
            <v>Docentes</v>
          </cell>
          <cell r="I12">
            <v>35060</v>
          </cell>
          <cell r="J12" t="str">
            <v>89801010</v>
          </cell>
          <cell r="K12">
            <v>3230400000</v>
          </cell>
        </row>
        <row r="13">
          <cell r="A13">
            <v>898</v>
          </cell>
          <cell r="B13" t="str">
            <v>898 Administración del talento humano</v>
          </cell>
          <cell r="C13" t="str">
            <v xml:space="preserve">01 NÓMINA </v>
          </cell>
          <cell r="D13">
            <v>11</v>
          </cell>
          <cell r="E13" t="str">
            <v>01011 Pago de Aportes para el ICBF personal docente</v>
          </cell>
          <cell r="F13" t="str">
            <v>Aportes Para El Icbf Personal Docente 03-03-0014</v>
          </cell>
          <cell r="G13" t="str">
            <v>ICBF - A.1.1.2.2.2.2</v>
          </cell>
          <cell r="H13" t="str">
            <v>Docentes</v>
          </cell>
          <cell r="I13">
            <v>35060</v>
          </cell>
          <cell r="J13" t="str">
            <v>89801011</v>
          </cell>
          <cell r="K13">
            <v>42072137000</v>
          </cell>
        </row>
        <row r="14">
          <cell r="A14">
            <v>898</v>
          </cell>
          <cell r="B14" t="str">
            <v>898 Administración del talento humano</v>
          </cell>
          <cell r="C14" t="str">
            <v xml:space="preserve">01 NÓMINA </v>
          </cell>
          <cell r="D14">
            <v>12</v>
          </cell>
          <cell r="E14" t="str">
            <v>01012 Pago de Aportes para el SENA del Personal Administrativo de Instituciones Educativas</v>
          </cell>
          <cell r="F14" t="str">
            <v>Aportes Para El Sena Del Personal Administrativo De Instituciones Educativas 03-03-0035</v>
          </cell>
          <cell r="G14" t="str">
            <v>SENA - A.1.1.2.5.2.1</v>
          </cell>
          <cell r="H14" t="str">
            <v>Funcionarios administrativos</v>
          </cell>
          <cell r="I14">
            <v>2159</v>
          </cell>
          <cell r="J14" t="str">
            <v>89801012</v>
          </cell>
          <cell r="K14">
            <v>374620000</v>
          </cell>
        </row>
        <row r="15">
          <cell r="A15">
            <v>898</v>
          </cell>
          <cell r="B15" t="str">
            <v>898 Administración del talento humano</v>
          </cell>
          <cell r="C15" t="str">
            <v xml:space="preserve">01 NÓMINA </v>
          </cell>
          <cell r="D15">
            <v>13</v>
          </cell>
          <cell r="E15" t="str">
            <v xml:space="preserve">01013 Pago de Aportes para el SENA del Personal directivo docente </v>
          </cell>
          <cell r="F15" t="str">
            <v>Aportes Para El Sena Del Personal Directivo Docente 03-03-0026</v>
          </cell>
          <cell r="G15" t="str">
            <v>SENA - A.1.1.2.4.2.1</v>
          </cell>
          <cell r="H15" t="str">
            <v>Docentes</v>
          </cell>
          <cell r="I15">
            <v>35060</v>
          </cell>
          <cell r="J15" t="str">
            <v>89801013</v>
          </cell>
          <cell r="K15">
            <v>538400000</v>
          </cell>
        </row>
        <row r="16">
          <cell r="A16">
            <v>898</v>
          </cell>
          <cell r="B16" t="str">
            <v>898 Administración del talento humano</v>
          </cell>
          <cell r="C16" t="str">
            <v xml:space="preserve">01 NÓMINA </v>
          </cell>
          <cell r="D16">
            <v>14</v>
          </cell>
          <cell r="E16" t="str">
            <v>01014 Pago de Aportes para el SENA personal docente</v>
          </cell>
          <cell r="F16" t="str">
            <v>Aportes Para El Sena Personal Docente 03-03-0013</v>
          </cell>
          <cell r="G16" t="str">
            <v>SENA - A.1.1.2.2.2.1</v>
          </cell>
          <cell r="H16" t="str">
            <v>Docentes</v>
          </cell>
          <cell r="I16">
            <v>35060</v>
          </cell>
          <cell r="J16" t="str">
            <v>89801014</v>
          </cell>
          <cell r="K16">
            <v>7012022000</v>
          </cell>
        </row>
        <row r="17">
          <cell r="A17">
            <v>898</v>
          </cell>
          <cell r="B17" t="str">
            <v>898 Administración del talento humano</v>
          </cell>
          <cell r="C17" t="str">
            <v xml:space="preserve">01 NÓMINA </v>
          </cell>
          <cell r="D17">
            <v>15</v>
          </cell>
          <cell r="E17" t="str">
            <v>01015 Pago de Aportes para Institutos Técnicos del Personal Administrativo de Instituciones Educativas</v>
          </cell>
          <cell r="F17" t="str">
            <v>Aportes Para Los Institutos Técnicos Del Personal Administrativo De Instituciones Educativas 03-03-0039</v>
          </cell>
          <cell r="G17" t="str">
            <v>INSTITUTOS TÉCNICOS - A.1.1.2.5.2.5</v>
          </cell>
          <cell r="H17" t="str">
            <v>Funcionarios administrativos</v>
          </cell>
          <cell r="I17">
            <v>2159</v>
          </cell>
          <cell r="J17" t="str">
            <v>89801015</v>
          </cell>
          <cell r="K17">
            <v>749241000</v>
          </cell>
        </row>
        <row r="18">
          <cell r="A18">
            <v>898</v>
          </cell>
          <cell r="B18" t="str">
            <v>898 Administración del talento humano</v>
          </cell>
          <cell r="C18" t="str">
            <v xml:space="preserve">01 NÓMINA </v>
          </cell>
          <cell r="D18">
            <v>16</v>
          </cell>
          <cell r="E18" t="str">
            <v xml:space="preserve">01016 Pago de Aportes para Institutos Técnicos personal docente </v>
          </cell>
          <cell r="F18" t="str">
            <v>Aportes Para Institutos Técnicos Personal Docente 03-03-0017</v>
          </cell>
          <cell r="G18" t="str">
            <v>INSTITUTOS TÉCNICOS - A.1.1.2.2.2.5</v>
          </cell>
          <cell r="H18" t="str">
            <v>Docentes</v>
          </cell>
          <cell r="I18">
            <v>35060</v>
          </cell>
          <cell r="J18" t="str">
            <v>89801016</v>
          </cell>
          <cell r="K18">
            <v>14024045000</v>
          </cell>
        </row>
        <row r="19">
          <cell r="A19">
            <v>898</v>
          </cell>
          <cell r="B19" t="str">
            <v>898 Administración del talento humano</v>
          </cell>
          <cell r="C19" t="str">
            <v xml:space="preserve">01 NÓMINA </v>
          </cell>
          <cell r="D19">
            <v>17</v>
          </cell>
          <cell r="E19" t="str">
            <v>01017 Pago de horas extras del personal docente y directivo docente</v>
          </cell>
          <cell r="F19" t="str">
            <v>Pago de horas extras del personal docente y directivo docente 03-03-0099</v>
          </cell>
          <cell r="G19" t="str">
            <v>PERSONAL DOCENTE – CON SITUACION DE FONDOS ( CSF ) A.1.1.1.1.1</v>
          </cell>
          <cell r="H19" t="str">
            <v>Docentes</v>
          </cell>
          <cell r="I19">
            <v>35060</v>
          </cell>
          <cell r="J19" t="str">
            <v>89801017</v>
          </cell>
          <cell r="K19">
            <v>16911540000</v>
          </cell>
        </row>
        <row r="20">
          <cell r="A20">
            <v>898</v>
          </cell>
          <cell r="B20" t="str">
            <v>898 Administración del talento humano</v>
          </cell>
          <cell r="C20" t="str">
            <v xml:space="preserve">01 NÓMINA </v>
          </cell>
          <cell r="D20">
            <v>18</v>
          </cell>
          <cell r="E20" t="str">
            <v xml:space="preserve">01018 Pago de Aportes para la ESAP personal docente </v>
          </cell>
          <cell r="F20" t="str">
            <v>Aportes Para La Esap Personal Docente 03-03-0015</v>
          </cell>
          <cell r="G20" t="str">
            <v>ESAP - A.1.1.2.2.2.3</v>
          </cell>
          <cell r="H20" t="str">
            <v>Docentes</v>
          </cell>
          <cell r="I20">
            <v>35060</v>
          </cell>
          <cell r="J20" t="str">
            <v>89801018</v>
          </cell>
          <cell r="K20">
            <v>7061180000</v>
          </cell>
        </row>
        <row r="21">
          <cell r="A21">
            <v>898</v>
          </cell>
          <cell r="B21" t="str">
            <v>898 Administración del talento humano</v>
          </cell>
          <cell r="C21" t="str">
            <v xml:space="preserve">01 NÓMINA </v>
          </cell>
          <cell r="D21">
            <v>19</v>
          </cell>
          <cell r="E21" t="str">
            <v>01019 Pago de Aportes para las Cajas de Compensación del Personal Administrativo de Instituciones Educativas</v>
          </cell>
          <cell r="F21" t="str">
            <v>Aportes Para Las Cajas De Compensación Familiar Del Personal Administrativo De Instituciones Educativas 03-03-0038</v>
          </cell>
          <cell r="G21" t="str">
            <v>CAJAS DE COMPENSACIÓN FAMILIAR - A.1.1.2.5.2.4</v>
          </cell>
          <cell r="H21" t="str">
            <v>Funcionarios administrativos</v>
          </cell>
          <cell r="I21">
            <v>2159</v>
          </cell>
          <cell r="J21" t="str">
            <v>89801019</v>
          </cell>
          <cell r="K21">
            <v>2996968000</v>
          </cell>
        </row>
        <row r="22">
          <cell r="A22">
            <v>898</v>
          </cell>
          <cell r="B22" t="str">
            <v>898 Administración del talento humano</v>
          </cell>
          <cell r="C22" t="str">
            <v xml:space="preserve">01 NÓMINA </v>
          </cell>
          <cell r="D22">
            <v>20</v>
          </cell>
          <cell r="E22" t="str">
            <v xml:space="preserve">01020 Pago de Aportes para las Cajas de Compensación Personal directivo docente </v>
          </cell>
          <cell r="F22" t="str">
            <v>Aportes Para Las Cajas De Compensación Familiar Del Personal Directivo Docente 03-03-0029</v>
          </cell>
          <cell r="G22" t="str">
            <v>CAJAS DE COMPENSACIÓN FAMILIAR - A.1.1.2.4.2.4</v>
          </cell>
          <cell r="H22" t="str">
            <v>Docentes</v>
          </cell>
          <cell r="I22">
            <v>35060</v>
          </cell>
          <cell r="J22" t="str">
            <v>89801020</v>
          </cell>
          <cell r="K22">
            <v>4185686000</v>
          </cell>
        </row>
        <row r="23">
          <cell r="A23">
            <v>898</v>
          </cell>
          <cell r="B23" t="str">
            <v>898 Administración del talento humano</v>
          </cell>
          <cell r="C23" t="str">
            <v xml:space="preserve">01 NÓMINA </v>
          </cell>
          <cell r="D23">
            <v>21</v>
          </cell>
          <cell r="E23" t="str">
            <v xml:space="preserve">01021 Pago de Aportes para las Cajas de Compensación personal docente </v>
          </cell>
          <cell r="F23" t="str">
            <v>Aportes Para Las Cajas De Compensación Familiar Personal Docente 03-03-0016</v>
          </cell>
          <cell r="G23" t="str">
            <v>CAJAS DE COMPENSACIÓN FAMILIAR - A.1.1.2.2.2.4</v>
          </cell>
          <cell r="H23" t="str">
            <v>Docentes</v>
          </cell>
          <cell r="I23">
            <v>35060</v>
          </cell>
          <cell r="J23" t="str">
            <v>89801021</v>
          </cell>
          <cell r="K23">
            <v>54698770000</v>
          </cell>
        </row>
        <row r="24">
          <cell r="A24">
            <v>898</v>
          </cell>
          <cell r="B24" t="str">
            <v>898 Administración del talento humano</v>
          </cell>
          <cell r="C24" t="str">
            <v xml:space="preserve">01 NÓMINA </v>
          </cell>
          <cell r="D24">
            <v>22</v>
          </cell>
          <cell r="E24" t="str">
            <v xml:space="preserve">01022 Pago de Aportes para los Institutos Técnicos Personal directivo docente </v>
          </cell>
          <cell r="F24" t="str">
            <v>Aportes Para Los Institutos Técnicos Del Personal Directivo Docente 03-03-0030</v>
          </cell>
          <cell r="G24" t="str">
            <v>INSTITUTOS TÉCNICOS - A.1.1.2.4.2.5</v>
          </cell>
          <cell r="H24" t="str">
            <v>Docentes</v>
          </cell>
          <cell r="I24">
            <v>35060</v>
          </cell>
          <cell r="J24" t="str">
            <v>89801022</v>
          </cell>
          <cell r="K24">
            <v>1076800000</v>
          </cell>
        </row>
        <row r="25">
          <cell r="A25">
            <v>898</v>
          </cell>
          <cell r="B25" t="str">
            <v>898 Administración del talento humano</v>
          </cell>
          <cell r="C25" t="str">
            <v xml:space="preserve">01 NÓMINA </v>
          </cell>
          <cell r="D25">
            <v>23</v>
          </cell>
          <cell r="E25" t="str">
            <v>01023 Pago de Aportes para pensión del Personal Administrativo de Instituciones Educativas</v>
          </cell>
          <cell r="F25" t="str">
            <v>Aportes Para Pensión Del Personal Administrativo De Instituciones Educativas 03-03-0032</v>
          </cell>
          <cell r="G25" t="str">
            <v>APORTES PARA PENSIÓN - A.1.1.2.5.1.2</v>
          </cell>
          <cell r="H25" t="str">
            <v>Funcionarios administrativos</v>
          </cell>
          <cell r="I25">
            <v>2159</v>
          </cell>
          <cell r="J25" t="str">
            <v>89801023</v>
          </cell>
          <cell r="K25">
            <v>7855403000</v>
          </cell>
        </row>
        <row r="26">
          <cell r="A26">
            <v>898</v>
          </cell>
          <cell r="B26" t="str">
            <v>898 Administración del talento humano</v>
          </cell>
          <cell r="C26" t="str">
            <v xml:space="preserve">01 NÓMINA </v>
          </cell>
          <cell r="D26">
            <v>24</v>
          </cell>
          <cell r="E26" t="str">
            <v>01024 Pago de Aportes para Pensión del personal docente Con Situación de Fondos</v>
          </cell>
          <cell r="F26" t="str">
            <v>Aportes Para Pensión Del Personal Docente Con Situación De Fondos 03-03-0010</v>
          </cell>
          <cell r="G26" t="str">
            <v>APORTES PARA PENSIÓN - A.1.1.2.2.1.2</v>
          </cell>
          <cell r="H26" t="str">
            <v>Docentes</v>
          </cell>
          <cell r="I26">
            <v>35060</v>
          </cell>
          <cell r="J26" t="str">
            <v>89801024</v>
          </cell>
          <cell r="K26">
            <v>18076347000</v>
          </cell>
        </row>
        <row r="27">
          <cell r="A27">
            <v>898</v>
          </cell>
          <cell r="B27" t="str">
            <v>898 Administración del talento humano</v>
          </cell>
          <cell r="C27" t="str">
            <v xml:space="preserve">01 NÓMINA </v>
          </cell>
          <cell r="D27">
            <v>25</v>
          </cell>
          <cell r="E27" t="str">
            <v>01025 Pago de Aportes para salud del Personal Administrativo de Instituciones Educativas</v>
          </cell>
          <cell r="F27" t="str">
            <v>Aportes Para Salud Del Personal Administrativo De Instituciones Educativas 03-03-0031</v>
          </cell>
          <cell r="G27" t="str">
            <v>APORTES PARA SALUD - A.1.1.2.5.1.1</v>
          </cell>
          <cell r="H27" t="str">
            <v>Funcionarios administrativos</v>
          </cell>
          <cell r="I27">
            <v>2159</v>
          </cell>
          <cell r="J27" t="str">
            <v>89801025</v>
          </cell>
          <cell r="K27">
            <v>5564243000</v>
          </cell>
        </row>
        <row r="28">
          <cell r="A28">
            <v>898</v>
          </cell>
          <cell r="B28" t="str">
            <v>898 Administración del talento humano</v>
          </cell>
          <cell r="C28" t="str">
            <v xml:space="preserve">01 NÓMINA </v>
          </cell>
          <cell r="D28">
            <v>26</v>
          </cell>
          <cell r="E28" t="str">
            <v>01026 Pago de Aportes para Salud del personal docente Con Situación de Fondos</v>
          </cell>
          <cell r="F28" t="str">
            <v>Aportes Para Salud Del Personal Docente Con Situación De Fondos 03-03-0009</v>
          </cell>
          <cell r="G28" t="str">
            <v>APORTES PARA SALUD - A.1.1.2.2.1.1</v>
          </cell>
          <cell r="H28" t="str">
            <v>Docentes</v>
          </cell>
          <cell r="I28">
            <v>35060</v>
          </cell>
          <cell r="J28" t="str">
            <v>89801026</v>
          </cell>
          <cell r="K28">
            <v>12804079000</v>
          </cell>
        </row>
        <row r="29">
          <cell r="A29">
            <v>898</v>
          </cell>
          <cell r="B29" t="str">
            <v>898 Administración del talento humano</v>
          </cell>
          <cell r="C29" t="str">
            <v xml:space="preserve">01 NÓMINA </v>
          </cell>
          <cell r="D29">
            <v>27</v>
          </cell>
          <cell r="E29" t="str">
            <v>01027 Pago de Aportes para salud del personal docente SSF</v>
          </cell>
          <cell r="F29" t="str">
            <v>Aportes Para Salud Del Personal Docente Sin Situación De Fondos 03-03-0005</v>
          </cell>
          <cell r="G29" t="str">
            <v>APORTES DE PREVISION SOCIAL - A.1.1.2.1.1.10</v>
          </cell>
          <cell r="H29" t="str">
            <v>Docentes</v>
          </cell>
          <cell r="I29">
            <v>35060</v>
          </cell>
          <cell r="J29" t="str">
            <v>89801027</v>
          </cell>
          <cell r="K29">
            <v>87775556000</v>
          </cell>
        </row>
        <row r="30">
          <cell r="A30">
            <v>898</v>
          </cell>
          <cell r="B30" t="str">
            <v>898 Administración del talento humano</v>
          </cell>
          <cell r="C30" t="str">
            <v xml:space="preserve">01 NÓMINA </v>
          </cell>
          <cell r="D30">
            <v>28</v>
          </cell>
          <cell r="E30" t="str">
            <v>01028 Pago de Ascensos en escalafón del Personal docente y directivo docente</v>
          </cell>
          <cell r="F30" t="str">
            <v>Ascensos En Escalafón Del Personal Docente O Directivo Docente 03-03-0004</v>
          </cell>
          <cell r="G30" t="str">
            <v>PERSONAL DOCENTE - CON SITUACIÓN DE FONDOS (CSF) - A.1.1.1.1.1</v>
          </cell>
          <cell r="H30" t="str">
            <v>Docentes</v>
          </cell>
          <cell r="I30">
            <v>35060</v>
          </cell>
          <cell r="J30" t="str">
            <v>89801028</v>
          </cell>
          <cell r="K30">
            <v>11354883000</v>
          </cell>
        </row>
        <row r="31">
          <cell r="A31">
            <v>898</v>
          </cell>
          <cell r="B31" t="str">
            <v>898 Administración del talento humano</v>
          </cell>
          <cell r="C31" t="str">
            <v xml:space="preserve">01 NÓMINA </v>
          </cell>
          <cell r="D31">
            <v>29</v>
          </cell>
          <cell r="E31" t="str">
            <v>01029 Pago de Personal Administrativo de Instituciones Educativas</v>
          </cell>
          <cell r="F31" t="str">
            <v>Personal Administrativo de Instituciones Educativas con situación de fondos 03-03-0098</v>
          </cell>
          <cell r="G31" t="str">
            <v>PERSONAL ADMINISTRATIVO DE INSTITUCIONES EDUCATIVAS A.1.1.1.3</v>
          </cell>
          <cell r="H31" t="str">
            <v>Funcionarios administrativos</v>
          </cell>
          <cell r="I31">
            <v>2159</v>
          </cell>
          <cell r="J31" t="str">
            <v>89801029</v>
          </cell>
          <cell r="K31">
            <v>83600096000</v>
          </cell>
        </row>
        <row r="32">
          <cell r="A32">
            <v>898</v>
          </cell>
          <cell r="B32" t="str">
            <v>898 Administración del talento humano</v>
          </cell>
          <cell r="C32" t="str">
            <v xml:space="preserve">01 NÓMINA </v>
          </cell>
          <cell r="D32">
            <v>30</v>
          </cell>
          <cell r="E32" t="str">
            <v>01030 Pago de Personal Directivo Docente</v>
          </cell>
          <cell r="F32" t="str">
            <v>Personal Directivo Docente Con Situación De Fondos 03-03-0094</v>
          </cell>
          <cell r="G32" t="str">
            <v>PERSONAL DIRECTIVO DOCENTE - CON SITUACIÓN DE FONDOS (CSF) - A.1.1.1.2.1</v>
          </cell>
          <cell r="H32" t="str">
            <v>Docentes</v>
          </cell>
          <cell r="I32">
            <v>35060</v>
          </cell>
          <cell r="J32" t="str">
            <v>89801030</v>
          </cell>
          <cell r="K32">
            <v>111297149000</v>
          </cell>
        </row>
        <row r="33">
          <cell r="A33">
            <v>898</v>
          </cell>
          <cell r="B33" t="str">
            <v>898 Administración del talento humano</v>
          </cell>
          <cell r="C33" t="str">
            <v xml:space="preserve">01 NÓMINA </v>
          </cell>
          <cell r="D33">
            <v>31</v>
          </cell>
          <cell r="E33" t="str">
            <v>01031 Pago de Personal Docente</v>
          </cell>
          <cell r="F33" t="str">
            <v>Personal Docente Vinculado A La Planta De Personal Con Situación De Fondos 03-03-0096</v>
          </cell>
          <cell r="G33" t="str">
            <v>PERSONAL DOCENTE - CON SITUACIÓN DE FONDOS (CSF) - A.1.1.1.1.1</v>
          </cell>
          <cell r="H33" t="str">
            <v>Docentes</v>
          </cell>
          <cell r="I33">
            <v>35060</v>
          </cell>
          <cell r="J33" t="str">
            <v>89801031</v>
          </cell>
          <cell r="K33">
            <v>1508410725000</v>
          </cell>
        </row>
        <row r="34">
          <cell r="A34">
            <v>898</v>
          </cell>
          <cell r="B34" t="str">
            <v>898 Administración del talento humano</v>
          </cell>
          <cell r="C34" t="str">
            <v xml:space="preserve">01 NÓMINA </v>
          </cell>
          <cell r="D34">
            <v>32</v>
          </cell>
          <cell r="E34" t="str">
            <v>01032 Pago de Personal Docente SSF</v>
          </cell>
          <cell r="F34" t="str">
            <v>Personal Docente Vinculado A La Planta De Personal Sin Situación De Fondos 03-03-0095</v>
          </cell>
          <cell r="G34" t="str">
            <v>PERSONAL DOCENTE - SIN SITUACIÓN DE FONDOS (SSF) - A.1.1.1.1.2</v>
          </cell>
          <cell r="H34" t="str">
            <v>Docentes</v>
          </cell>
          <cell r="I34">
            <v>35060</v>
          </cell>
          <cell r="J34" t="str">
            <v>89801032</v>
          </cell>
          <cell r="K34">
            <v>91175869000</v>
          </cell>
        </row>
        <row r="35">
          <cell r="A35">
            <v>898</v>
          </cell>
          <cell r="B35" t="str">
            <v>898 Administración del talento humano</v>
          </cell>
          <cell r="C35" t="str">
            <v xml:space="preserve">01 NÓMINA </v>
          </cell>
          <cell r="D35">
            <v>33</v>
          </cell>
          <cell r="E35" t="str">
            <v>01033 Pago de Personal Directivo  Docente SSF</v>
          </cell>
          <cell r="F35" t="str">
            <v>Personal Directivo Docente Sin Situación De Fondos 03-03-0093</v>
          </cell>
          <cell r="G35" t="str">
            <v>PERSONAL DIRECTIVO DOCENTE - SIN SITUACIÓN DE FONDOS (SSF) - A.1.1.1.2.2</v>
          </cell>
          <cell r="H35" t="str">
            <v>Docentes</v>
          </cell>
          <cell r="I35">
            <v>35060</v>
          </cell>
          <cell r="J35" t="str">
            <v>89801033</v>
          </cell>
          <cell r="K35">
            <v>7928338000</v>
          </cell>
        </row>
        <row r="36">
          <cell r="A36">
            <v>898</v>
          </cell>
          <cell r="B36" t="str">
            <v>898 Administración del talento humano</v>
          </cell>
          <cell r="C36" t="str">
            <v xml:space="preserve">01 NÓMINA </v>
          </cell>
          <cell r="D36">
            <v>34</v>
          </cell>
          <cell r="E36" t="str">
            <v>01034 Pago de incentivo al mejoramiento de la Calidad MEN, "Decreto 914 de 2016"</v>
          </cell>
          <cell r="F36" t="str">
            <v>Incentivos Al Personal Docente y Administrativo 03-02-0035</v>
          </cell>
          <cell r="G36" t="str">
            <v>DISEÑO E IMPLEMENTACIÓN DE PLANES DE MEJORAMIENTO - A.1.2.11</v>
          </cell>
          <cell r="J36" t="str">
            <v>89801034</v>
          </cell>
          <cell r="K36">
            <v>8761953000</v>
          </cell>
        </row>
        <row r="37">
          <cell r="A37">
            <v>898</v>
          </cell>
          <cell r="B37" t="str">
            <v>898 Administración del talento humano</v>
          </cell>
          <cell r="C37" t="str">
            <v xml:space="preserve">01 NÓMINA </v>
          </cell>
          <cell r="D37">
            <v>35</v>
          </cell>
          <cell r="E37" t="str">
            <v xml:space="preserve">01035 Pago de Aportes para la ESAP del Personal directivo docente </v>
          </cell>
          <cell r="F37" t="str">
            <v>Aportes Para La Esap Del Personal Directivo Docente 03-03-0028</v>
          </cell>
          <cell r="G37" t="str">
            <v>ESAP - A.1.1.2.4.2.3</v>
          </cell>
          <cell r="H37" t="str">
            <v>Docentes</v>
          </cell>
          <cell r="I37">
            <v>35060</v>
          </cell>
          <cell r="J37" t="str">
            <v>89801035</v>
          </cell>
          <cell r="K37">
            <v>538400000</v>
          </cell>
        </row>
        <row r="38">
          <cell r="A38">
            <v>898</v>
          </cell>
          <cell r="B38" t="str">
            <v>898 Administración del talento humano</v>
          </cell>
          <cell r="C38" t="str">
            <v>02 PERSONAL DE APOYO A LA GESTION DE LA SED</v>
          </cell>
          <cell r="D38">
            <v>36</v>
          </cell>
          <cell r="E38" t="str">
            <v>02036 Asignar apoyo (profesional, técnico, asistencial),  para el desarrollo de actividades organizacionales requeridos para el normal funcionamiento de la SED y de esta manera garantizar la prestación del servicio educativo.</v>
          </cell>
          <cell r="F38" t="str">
            <v>Personal Contratado Para Apoyar Las Actividades Propias De Los Proyectos De Inversión De La Entidad 03-04-0001</v>
          </cell>
          <cell r="G38" t="str">
            <v>MODERNIZACIÓN DE LA SECRETARIA DE EDUCACIÓN - A.1.4.1</v>
          </cell>
          <cell r="H38" t="str">
            <v>Personas</v>
          </cell>
          <cell r="I38">
            <v>439</v>
          </cell>
          <cell r="J38" t="str">
            <v>89802036</v>
          </cell>
          <cell r="K38">
            <v>24459380000</v>
          </cell>
        </row>
        <row r="39">
          <cell r="A39">
            <v>898</v>
          </cell>
          <cell r="B39" t="str">
            <v>898 Administración del talento humano</v>
          </cell>
          <cell r="C39" t="str">
            <v>03  BIENESTAR, CAPACITACION, SALUD OCUPACIONAL Y  DOTACION</v>
          </cell>
          <cell r="D39">
            <v>37</v>
          </cell>
          <cell r="E39" t="str">
            <v>03037 Adquirir  la dotación de vestido  y calzado de labor para los funcionarios que conforme a la Ley tienen este derecho.</v>
          </cell>
          <cell r="F39" t="str">
            <v>Actividades De Bienestar Del Personal Docente Y Administrativo 03-04-0292</v>
          </cell>
          <cell r="G39" t="str">
            <v>APLICACIÓN DE PROYECTOS EDUCATIVOS TRANSVERSALES - A.1.7.2</v>
          </cell>
          <cell r="H39" t="str">
            <v>Funcionarios docentes y administrativos</v>
          </cell>
          <cell r="I39">
            <v>848</v>
          </cell>
          <cell r="J39" t="str">
            <v>89803037</v>
          </cell>
          <cell r="K39">
            <v>1112317000</v>
          </cell>
        </row>
        <row r="40">
          <cell r="A40">
            <v>898</v>
          </cell>
          <cell r="B40" t="str">
            <v>898 Administración del talento humano</v>
          </cell>
          <cell r="C40" t="str">
            <v>03  BIENESTAR, CAPACITACION, SALUD OCUPACIONAL Y  DOTACION</v>
          </cell>
          <cell r="D40">
            <v>38</v>
          </cell>
          <cell r="E40" t="str">
            <v>03038 Realizar actividades culturales, recreativas, deportivas, lúdicas, reconocimientos y demás que demanden los funcionarios administrativos y docentes</v>
          </cell>
          <cell r="F40" t="str">
            <v>Actividades De Bienestar Del Personal Docente Y Administrativo 03-04-0292</v>
          </cell>
          <cell r="G40" t="str">
            <v>APLICACIÓN DE PROYECTOS EDUCATIVOS TRANSVERSALES - A.1.7.2</v>
          </cell>
          <cell r="H40" t="str">
            <v>Funcionarios docentes y administrativos</v>
          </cell>
          <cell r="I40">
            <v>36650</v>
          </cell>
          <cell r="J40" t="str">
            <v>89803038</v>
          </cell>
          <cell r="K40">
            <v>8667162000</v>
          </cell>
        </row>
        <row r="41">
          <cell r="A41">
            <v>898</v>
          </cell>
          <cell r="B41" t="str">
            <v>898 Administración del talento humano</v>
          </cell>
          <cell r="C41" t="str">
            <v>03  BIENESTAR, CAPACITACION, SALUD OCUPACIONAL Y  DOTACION</v>
          </cell>
          <cell r="D41">
            <v>39</v>
          </cell>
          <cell r="E41" t="str">
            <v>03039 Garantizar el servicio de transporte a Docentes y Directivos Docentes en zonas que presentan dificil acceso y/o inseguridad</v>
          </cell>
          <cell r="F41" t="str">
            <v>Incentivos Al Personal Docente 03-02-0023</v>
          </cell>
          <cell r="G41" t="str">
            <v>DISEÑO E IMPLEMENTACIÓN DE PLANES DE MEJORAMIENTO - A.1.2.11</v>
          </cell>
          <cell r="H41" t="str">
            <v>Funcionarios docentes y administrativos</v>
          </cell>
          <cell r="I41">
            <v>1800</v>
          </cell>
          <cell r="J41" t="str">
            <v>89803039</v>
          </cell>
          <cell r="K41">
            <v>3085400000</v>
          </cell>
        </row>
        <row r="42">
          <cell r="A42">
            <v>898</v>
          </cell>
          <cell r="B42" t="str">
            <v>898 Administración del talento humano</v>
          </cell>
          <cell r="C42" t="str">
            <v>03  BIENESTAR, CAPACITACION, SALUD OCUPACIONAL Y  DOTACION</v>
          </cell>
          <cell r="D42">
            <v>40</v>
          </cell>
          <cell r="E42" t="str">
            <v>03040 Implementar las líneas de acción: Entornos Seguros y Entornos Saludables, de acuerdo al alcance establecido en la Política de Seguridad y Salud en el Trabajo — SST de la Secretaria de Educación del Distrito.</v>
          </cell>
          <cell r="F42" t="str">
            <v>Gastos Para Los Programas De Salud Ocupacional De Docentes Y Administartivos Del Nivel Institucional 02-06-0018</v>
          </cell>
          <cell r="G42" t="str">
            <v>APLICACIÓN DE PROYECTOS EDUCATIVOS TRANSVERSALES - A.1.7.2</v>
          </cell>
          <cell r="H42" t="str">
            <v>Funcionarios docentes y administrativos</v>
          </cell>
          <cell r="I42">
            <v>36650</v>
          </cell>
          <cell r="J42" t="str">
            <v>89803040</v>
          </cell>
          <cell r="K42">
            <v>2157800000</v>
          </cell>
        </row>
        <row r="43">
          <cell r="A43">
            <v>898</v>
          </cell>
          <cell r="B43" t="str">
            <v>898 Administración del talento humano</v>
          </cell>
          <cell r="C43" t="str">
            <v>03  BIENESTAR, CAPACITACION, SALUD OCUPACIONAL Y  DOTACION</v>
          </cell>
          <cell r="D43">
            <v>41</v>
          </cell>
          <cell r="E43" t="str">
            <v>03041 Garantizar el desarrollo del Plan Anual de Capacitación</v>
          </cell>
          <cell r="F43" t="str">
            <v>Actividades De Capacitación Institucional A Los Funcionarios De Las Entidades 05-01-0004</v>
          </cell>
          <cell r="G43" t="str">
            <v>APLICACIÓN DE PROYECTOS EDUCATIVOS TRANSVERSALES - A.1.7.2</v>
          </cell>
          <cell r="H43" t="str">
            <v>Funcionarios administrativos</v>
          </cell>
          <cell r="I43">
            <v>2159</v>
          </cell>
          <cell r="J43" t="str">
            <v>89803041</v>
          </cell>
          <cell r="K43">
            <v>1133000000</v>
          </cell>
        </row>
        <row r="44">
          <cell r="A44">
            <v>898</v>
          </cell>
          <cell r="B44" t="str">
            <v>898 Administración del talento humano</v>
          </cell>
          <cell r="C44" t="str">
            <v xml:space="preserve">04 REQUERIMIENTOS DE PAGO </v>
          </cell>
          <cell r="D44">
            <v>42</v>
          </cell>
          <cell r="E44" t="str">
            <v>04042 Pagar las sentencia proferidas por las instancias judiciales derivadas del pago de la nómina</v>
          </cell>
          <cell r="F44" t="str">
            <v>Sentencias Personal Docente Y Administrativo 03-03-0082</v>
          </cell>
          <cell r="G44" t="str">
            <v>PERSONAL DOCENTE - CON SITUACIÓN DE FONDOS (CSF) - A.1.1.1.1.1</v>
          </cell>
          <cell r="H44" t="str">
            <v>Porcentaje</v>
          </cell>
          <cell r="I44">
            <v>100</v>
          </cell>
          <cell r="J44" t="str">
            <v>89804042</v>
          </cell>
          <cell r="K44">
            <v>0</v>
          </cell>
        </row>
        <row r="45">
          <cell r="A45">
            <v>898</v>
          </cell>
          <cell r="B45" t="str">
            <v>898 Administración del talento humano</v>
          </cell>
          <cell r="C45" t="str">
            <v xml:space="preserve">04 REQUERIMIENTOS DE PAGO </v>
          </cell>
          <cell r="D45">
            <v>43</v>
          </cell>
          <cell r="E45" t="str">
            <v xml:space="preserve">04043 Garantizar el cubrimiento de vacantes de docentes y directivos docentes </v>
          </cell>
          <cell r="F45" t="str">
            <v>Cubrimiento De Vacantes De Docentes Y Directivos Docentes 03-03-0084</v>
          </cell>
          <cell r="G45" t="str">
            <v/>
          </cell>
          <cell r="H45" t="str">
            <v>Porcentaje</v>
          </cell>
          <cell r="I45">
            <v>100</v>
          </cell>
          <cell r="J45" t="str">
            <v>89804043</v>
          </cell>
          <cell r="K45">
            <v>0</v>
          </cell>
        </row>
        <row r="46">
          <cell r="A46">
            <v>898</v>
          </cell>
          <cell r="B46" t="str">
            <v>898 Administración del talento humano</v>
          </cell>
          <cell r="C46" t="str">
            <v>02 PERSONAL DE APOYO A LA GESTION DE LA SED</v>
          </cell>
          <cell r="D46">
            <v>44</v>
          </cell>
          <cell r="E46" t="str">
            <v>02044 Pago de personal administrativo practicante y/o aprendiz de instituciones de educación superior y SENA.</v>
          </cell>
          <cell r="F46" t="str">
            <v>Personal Administrativo de Instituciones Educativas con situación de fondos 03-03-0003</v>
          </cell>
          <cell r="G46" t="str">
            <v/>
          </cell>
          <cell r="H46" t="str">
            <v>Personas</v>
          </cell>
          <cell r="I46">
            <v>20</v>
          </cell>
          <cell r="J46" t="str">
            <v>89802044</v>
          </cell>
          <cell r="K46">
            <v>224572000</v>
          </cell>
        </row>
        <row r="47">
          <cell r="A47">
            <v>1071</v>
          </cell>
          <cell r="B47" t="str">
            <v>1071 Gestión educativa institucional</v>
          </cell>
          <cell r="C47" t="str">
            <v>01 APOYO ADMINISTRATIVO</v>
          </cell>
          <cell r="D47">
            <v>1</v>
          </cell>
          <cell r="E47" t="str">
            <v xml:space="preserve">01001 Garantizar el pago del servicio de acueducto, alcantarillado y aseo en los colegios oficiales (plantas físicas propias, arrendadas y lotes). </v>
          </cell>
          <cell r="F47" t="str">
            <v>Servicios De Acueducto, Alcantarillado Y Aseo De Instituciones Educativas 02-06-0009</v>
          </cell>
          <cell r="G47" t="str">
            <v>ACUEDUCTO, ALCANTARILLADO Y ASEO - A.1.2.6.1</v>
          </cell>
          <cell r="H47" t="str">
            <v>Colegios</v>
          </cell>
          <cell r="I47">
            <v>363</v>
          </cell>
          <cell r="J47" t="str">
            <v>107101001</v>
          </cell>
          <cell r="K47">
            <v>17755654000</v>
          </cell>
        </row>
        <row r="48">
          <cell r="A48">
            <v>1071</v>
          </cell>
          <cell r="B48" t="str">
            <v>1071 Gestión educativa institucional</v>
          </cell>
          <cell r="C48" t="str">
            <v>01 APOYO ADMINISTRATIVO</v>
          </cell>
          <cell r="D48">
            <v>2</v>
          </cell>
          <cell r="E48" t="str">
            <v xml:space="preserve">01002 Garantizar el pago del servicio de energía en los colegios oficiales (plantas físicas propias, arrendadas y lotes). </v>
          </cell>
          <cell r="F48" t="str">
            <v>Servicios De Energía De Instituciones Educativas 02-06-0010</v>
          </cell>
          <cell r="G48" t="str">
            <v>ENERGÍA - A.1.2.6.2</v>
          </cell>
          <cell r="H48" t="str">
            <v>Colegios</v>
          </cell>
          <cell r="I48">
            <v>363</v>
          </cell>
          <cell r="J48" t="str">
            <v>107101002</v>
          </cell>
          <cell r="K48">
            <v>14775560000</v>
          </cell>
        </row>
        <row r="49">
          <cell r="A49">
            <v>1071</v>
          </cell>
          <cell r="B49" t="str">
            <v>1071 Gestión educativa institucional</v>
          </cell>
          <cell r="C49" t="str">
            <v>01 APOYO ADMINISTRATIVO</v>
          </cell>
          <cell r="D49">
            <v>3</v>
          </cell>
          <cell r="E49" t="str">
            <v>01003 Garantizar el pago del servicio telefónico; plantas físicas propias y arrendadas</v>
          </cell>
          <cell r="F49" t="str">
            <v>Servicios De Teléfono De Instituciones Educativas 02-06-0011</v>
          </cell>
          <cell r="G49" t="str">
            <v>TELÉFONO - A.1.2.6.3</v>
          </cell>
          <cell r="H49" t="str">
            <v>Colegios</v>
          </cell>
          <cell r="I49">
            <v>363</v>
          </cell>
          <cell r="J49" t="str">
            <v>107101003</v>
          </cell>
          <cell r="K49">
            <v>2684174000</v>
          </cell>
        </row>
        <row r="50">
          <cell r="A50">
            <v>1071</v>
          </cell>
          <cell r="B50" t="str">
            <v>1071 Gestión educativa institucional</v>
          </cell>
          <cell r="C50" t="str">
            <v>01 APOYO ADMINISTRATIVO</v>
          </cell>
          <cell r="D50">
            <v>4</v>
          </cell>
          <cell r="E50" t="str">
            <v>01004 Garantizar el pago del servicio de gas natural (plantas físicas propias, arrendadas y lotes)</v>
          </cell>
          <cell r="F50" t="str">
            <v>Legalización De Acometidas De Servicios Públicos  Y Pago De Gas 02-06-0217</v>
          </cell>
          <cell r="G50" t="str">
            <v>OTROS - A.1.2.6.5</v>
          </cell>
          <cell r="H50" t="str">
            <v>Colegios</v>
          </cell>
          <cell r="I50">
            <v>363</v>
          </cell>
          <cell r="J50" t="str">
            <v>107101004</v>
          </cell>
          <cell r="K50">
            <v>68080000</v>
          </cell>
        </row>
        <row r="51">
          <cell r="A51">
            <v>1071</v>
          </cell>
          <cell r="B51" t="str">
            <v>1071 Gestión educativa institucional</v>
          </cell>
          <cell r="C51" t="str">
            <v>01 APOYO ADMINISTRATIVO</v>
          </cell>
          <cell r="D51">
            <v>5</v>
          </cell>
          <cell r="E51" t="str">
            <v>01005 Suministar servicio de vigilancia privada para  todas las sedes de los establecimientos educativos (predios nuevos y cerrados, arrendamientos y convenios) la interventoría, supervisión, seguimiento, control del servicio y adiciones requeridas</v>
          </cell>
          <cell r="F51" t="str">
            <v>Servicios De Vigilancia De Instituciones Educativas 02-06-0022</v>
          </cell>
          <cell r="G51" t="str">
            <v>CONTRATACIÓN DE VIGILANCIA A LOS ESTABLECIMIENTOS EDUCATIVOS ESTATALES - A.1.1.7</v>
          </cell>
          <cell r="H51" t="str">
            <v>Colegios</v>
          </cell>
          <cell r="I51">
            <v>363</v>
          </cell>
          <cell r="J51" t="str">
            <v>107101005</v>
          </cell>
          <cell r="K51">
            <v>137550487000</v>
          </cell>
        </row>
        <row r="52">
          <cell r="A52">
            <v>1071</v>
          </cell>
          <cell r="B52" t="str">
            <v>1071 Gestión educativa institucional</v>
          </cell>
          <cell r="C52" t="str">
            <v>01 APOYO ADMINISTRATIVO</v>
          </cell>
          <cell r="D52">
            <v>6</v>
          </cell>
          <cell r="E52" t="str">
            <v>01006 Suministrar servicio de aseo privado para  todas las sedes de los colegios( plantas físicas propias, arriendos y convenios)  la interventoría, supervisión,  seguimiento, control del servicio y adiciones requeridas.</v>
          </cell>
          <cell r="F52" t="str">
            <v>Servicios De Aseo De Instituciones Educativas 02-06-0012</v>
          </cell>
          <cell r="G52" t="str">
            <v>OTROS - A.1.2.6.5</v>
          </cell>
          <cell r="H52" t="str">
            <v>Colegios</v>
          </cell>
          <cell r="I52">
            <v>363</v>
          </cell>
          <cell r="J52" t="str">
            <v>107101006</v>
          </cell>
          <cell r="K52">
            <v>97760000000</v>
          </cell>
        </row>
        <row r="53">
          <cell r="A53">
            <v>1071</v>
          </cell>
          <cell r="B53" t="str">
            <v>1071 Gestión educativa institucional</v>
          </cell>
          <cell r="C53" t="str">
            <v>02 ARRENDAMIENTOS</v>
          </cell>
          <cell r="D53">
            <v>7</v>
          </cell>
          <cell r="E53" t="str">
            <v>02007 Arrendar  inmuebles para ampliar la oferta educativa oficial, ajustar parámetros y atender a los alumnos que se trasladan por la intervención de plantas físicas y adelantar las adiciones.</v>
          </cell>
          <cell r="F53" t="str">
            <v>Arrendamiento De Inmuebles 02-06-0002</v>
          </cell>
          <cell r="G53" t="str">
            <v>ARRENDAMIENTO DE INMUEBLES DESTINADOS A LA PRESTACIÓN DEL SERVICIO PÚBLICO EDUCATIVO A.1.2.12</v>
          </cell>
          <cell r="H53" t="str">
            <v>Sedes Educativas</v>
          </cell>
          <cell r="I53">
            <v>77</v>
          </cell>
          <cell r="J53" t="str">
            <v>107102007</v>
          </cell>
          <cell r="K53">
            <v>13259679000</v>
          </cell>
        </row>
        <row r="54">
          <cell r="A54">
            <v>1071</v>
          </cell>
          <cell r="B54" t="str">
            <v>1071 Gestión educativa institucional</v>
          </cell>
          <cell r="C54" t="str">
            <v>02 ARRENDAMIENTOS</v>
          </cell>
          <cell r="D54">
            <v>8</v>
          </cell>
          <cell r="E54" t="str">
            <v>02008 Pagar de sentencias, laudos, conciliaciones, transacciones y providencias de autoridad jurisdiccional competente</v>
          </cell>
          <cell r="F54" t="str">
            <v>Arrendamiento De Inmuebles 02-06-0002</v>
          </cell>
          <cell r="G54" t="str">
            <v>ARRENDAMIENTO DE INMUEBLES DESTINADOS A LA PRESTACIÓN DEL SERVICIO PÚBLICO EDUCATIVO A.1.2.12</v>
          </cell>
          <cell r="H54" t="str">
            <v>Porcentaje</v>
          </cell>
          <cell r="I54">
            <v>100</v>
          </cell>
          <cell r="J54" t="str">
            <v>107102008</v>
          </cell>
          <cell r="K54">
            <v>129037000</v>
          </cell>
        </row>
        <row r="55">
          <cell r="A55">
            <v>1071</v>
          </cell>
          <cell r="B55" t="str">
            <v>1071 Gestión educativa institucional</v>
          </cell>
          <cell r="C55" t="str">
            <v xml:space="preserve">03 LOGÍSTICA Y APOYOS </v>
          </cell>
          <cell r="D55">
            <v>9</v>
          </cell>
          <cell r="E55" t="str">
            <v xml:space="preserve">03009 Suministrar el servicio de transporte para el traslado de funcionarios Administrativos a los colegios o  localidades para fortalecer la labor que realiza la SED a través de sus proyectos de inversión </v>
          </cell>
          <cell r="F55" t="str">
            <v>Apoyo Logístico Para El Desarrollo De Las Actividades Propias De Los Proyectos De Inversiónen General 03-01-0354</v>
          </cell>
          <cell r="G55" t="str">
            <v>APLICACIÓN DE PROYECTOS EDUCATIVOS TRANSVERSALES - A.1.7.2</v>
          </cell>
          <cell r="H55" t="str">
            <v>Servicios de Transporte</v>
          </cell>
          <cell r="I55">
            <v>3252</v>
          </cell>
          <cell r="J55" t="str">
            <v>107103009</v>
          </cell>
          <cell r="K55">
            <v>1000000000</v>
          </cell>
        </row>
        <row r="56">
          <cell r="A56">
            <v>1071</v>
          </cell>
          <cell r="B56" t="str">
            <v>1071 Gestión educativa institucional</v>
          </cell>
          <cell r="C56" t="str">
            <v xml:space="preserve">03 LOGÍSTICA Y APOYOS </v>
          </cell>
          <cell r="D56">
            <v>10</v>
          </cell>
          <cell r="E56" t="str">
            <v xml:space="preserve">03010 Suministrar apoyo  técnico y profesional para actividades relacionadas con el proyecto de inversión </v>
          </cell>
          <cell r="F56" t="str">
            <v>Personal Contratado Para Apoyar Las Actividades Propias De Los Proyectos De Inversión De La Entidad 03-04-0001</v>
          </cell>
          <cell r="G56" t="str">
            <v>MODERNIZACIÓN DE LA SECRETARIA DE EDUCACIÓN - A.1.4.1</v>
          </cell>
          <cell r="H56" t="str">
            <v>Personas</v>
          </cell>
          <cell r="I56">
            <v>15</v>
          </cell>
          <cell r="J56" t="str">
            <v>107103010</v>
          </cell>
          <cell r="K56">
            <v>1045422000</v>
          </cell>
        </row>
        <row r="57">
          <cell r="A57">
            <v>1071</v>
          </cell>
          <cell r="B57" t="str">
            <v>1071 Gestión educativa institucional</v>
          </cell>
          <cell r="C57" t="str">
            <v xml:space="preserve">03 LOGÍSTICA Y APOYOS </v>
          </cell>
          <cell r="D57">
            <v>11</v>
          </cell>
          <cell r="E57" t="str">
            <v>03011 Suministrar el apoyo logístico y realizar la interventoría  a los eventos de la entidad</v>
          </cell>
          <cell r="F57" t="str">
            <v>Soporte Logístico Para El Desarrollo De Las Actividades Propias De Los Proyectos De Inversión 02-01-0364</v>
          </cell>
          <cell r="G57" t="str">
            <v>APLICACIÓN DE PROYECTOS EDUCATIVOS TRANSVERSALES - A.1.7.2</v>
          </cell>
          <cell r="H57" t="str">
            <v>Eventos</v>
          </cell>
          <cell r="I57">
            <v>350</v>
          </cell>
          <cell r="J57" t="str">
            <v>107103011</v>
          </cell>
          <cell r="K57">
            <v>9174042000</v>
          </cell>
        </row>
        <row r="58">
          <cell r="A58">
            <v>1055</v>
          </cell>
          <cell r="B58" t="str">
            <v>1055 Modernización de la gestión institucional</v>
          </cell>
          <cell r="C58" t="str">
            <v>01 Modernización de los Procesos</v>
          </cell>
          <cell r="D58">
            <v>3</v>
          </cell>
          <cell r="E58" t="str">
            <v>01003 Apoyo profesional y técnico para el desarrollo de las acciones tendientes a mejorar los procesos internos de la SED tales como: Sistema Integrado de Gestión, POA , PIGA, Gestión Documental y Archivo.</v>
          </cell>
          <cell r="F58" t="str">
            <v>Personal Contratado Para Apoyar Las Actividades Propias De Los Proyectos De Inversión De La Entidad 03-04-0001</v>
          </cell>
          <cell r="G58" t="str">
            <v>MODERNIZACIÓN DE LA SECRETARIA DE EDUCACIÓN - A.1.4.1</v>
          </cell>
          <cell r="H58" t="str">
            <v>Personas</v>
          </cell>
          <cell r="I58">
            <v>13</v>
          </cell>
          <cell r="J58" t="str">
            <v>105501003</v>
          </cell>
          <cell r="K58">
            <v>892893000</v>
          </cell>
        </row>
        <row r="59">
          <cell r="A59">
            <v>1055</v>
          </cell>
          <cell r="B59" t="str">
            <v>1055 Modernización de la gestión institucional</v>
          </cell>
          <cell r="C59" t="str">
            <v>01 Modernización de los Procesos</v>
          </cell>
          <cell r="D59">
            <v>5</v>
          </cell>
          <cell r="E59" t="str">
            <v>01005 Garantizar los procesos de mejoramiento de la gestión documental y archivo en la SED.</v>
          </cell>
          <cell r="F59" t="str">
            <v>Apoyo Logístico Para El Desarrollo De Las Actividades Propias De Los Proyectos De Inversiónen General 03-01-0354</v>
          </cell>
          <cell r="G59" t="str">
            <v>APLICACIÓN DE PROYECTOS EDUCATIVOS TRANSVERSALES - A.1.7.2</v>
          </cell>
          <cell r="H59" t="str">
            <v>Intervenciones</v>
          </cell>
          <cell r="I59">
            <v>5</v>
          </cell>
          <cell r="J59" t="str">
            <v>105501005</v>
          </cell>
          <cell r="K59">
            <v>815000000</v>
          </cell>
        </row>
        <row r="60">
          <cell r="A60">
            <v>1055</v>
          </cell>
          <cell r="B60" t="str">
            <v>1055 Modernización de la gestión institucional</v>
          </cell>
          <cell r="C60" t="str">
            <v>02 Comunicación Organizacional</v>
          </cell>
          <cell r="D60">
            <v>8</v>
          </cell>
          <cell r="E60" t="str">
            <v>02008 Fortalecimiento de la cultura organizacional de la SED.</v>
          </cell>
          <cell r="F60" t="str">
            <v>Apoyo Logístico Para El Desarrollo De Las Actividades Propias De Los Proyectos De Inversiónen General 03-01-0354</v>
          </cell>
          <cell r="G60" t="str">
            <v>APLICACIÓN DE PROYECTOS EDUCATIVOS TRANSVERSALES - A.1.7.2</v>
          </cell>
          <cell r="H60" t="str">
            <v>Estrategia</v>
          </cell>
          <cell r="I60">
            <v>1</v>
          </cell>
          <cell r="J60" t="str">
            <v>105502008</v>
          </cell>
          <cell r="K60">
            <v>432600000</v>
          </cell>
        </row>
        <row r="61">
          <cell r="A61">
            <v>1055</v>
          </cell>
          <cell r="B61" t="str">
            <v>1055 Modernización de la gestión institucional</v>
          </cell>
          <cell r="C61" t="str">
            <v>03 Gestión de Servicio a la Ciudadania</v>
          </cell>
          <cell r="D61">
            <v>11</v>
          </cell>
          <cell r="E61" t="str">
            <v>03011 Apoyo profesional, técnico y asistencial para el mejoramiento de la gestión del Servicio al Ciudadano</v>
          </cell>
          <cell r="F61" t="str">
            <v>Personal Contratado Para Apoyar Las Actividades Propias De Los Proyectos De Inversión De La Entidad 03-04-0001</v>
          </cell>
          <cell r="G61" t="str">
            <v>MODERNIZACIÓN DE LA SECRETARIA DE EDUCACIÓN - A.1.4.1</v>
          </cell>
          <cell r="H61" t="str">
            <v>Personas</v>
          </cell>
          <cell r="I61">
            <v>7</v>
          </cell>
          <cell r="J61" t="str">
            <v>105503011</v>
          </cell>
          <cell r="K61">
            <v>462000000</v>
          </cell>
        </row>
        <row r="62">
          <cell r="A62">
            <v>1055</v>
          </cell>
          <cell r="B62" t="str">
            <v>1055 Modernización de la gestión institucional</v>
          </cell>
          <cell r="C62" t="str">
            <v>03 Gestión de Servicio a la Ciudadania</v>
          </cell>
          <cell r="D62">
            <v>12</v>
          </cell>
          <cell r="E62" t="str">
            <v>03012 Fortalecer la calidad de la experiencia de servicio a la ciudadanía en todos los canales de atención de la Secretaria de Educación del Distrito.</v>
          </cell>
          <cell r="F62" t="str">
            <v>Apoyo Logístico Para El Desarrollo De Las Actividades Propias De Los Proyectos De Inversiónen General 03-01-0354</v>
          </cell>
          <cell r="G62" t="str">
            <v>APLICACIÓN DE PROYECTOS EDUCATIVOS TRANSVERSALES - A.1.7.2</v>
          </cell>
          <cell r="H62" t="str">
            <v>Intervenciones</v>
          </cell>
          <cell r="I62">
            <v>1</v>
          </cell>
          <cell r="J62" t="str">
            <v>105503012</v>
          </cell>
          <cell r="K62">
            <v>1886960000</v>
          </cell>
        </row>
        <row r="63">
          <cell r="A63">
            <v>1055</v>
          </cell>
          <cell r="B63" t="str">
            <v>1055 Modernización de la gestión institucional</v>
          </cell>
          <cell r="C63" t="str">
            <v>03 Gestión de Servicio a la Ciudadania</v>
          </cell>
          <cell r="D63">
            <v>14</v>
          </cell>
          <cell r="E63" t="str">
            <v xml:space="preserve">03014 Modelo de medición de la percepción de calidad y satisfacción del usuario. </v>
          </cell>
          <cell r="F63" t="str">
            <v>Personal Contratado Para Apoyar Las Actividades Propias De Los Proyectos De Inversión De La Entidad 03-04-0001</v>
          </cell>
          <cell r="G63" t="str">
            <v>MODERNIZACIÓN DE LA SECRETARIA DE EDUCACIÓN - A.1.4.1</v>
          </cell>
          <cell r="H63" t="str">
            <v>Consultoría</v>
          </cell>
          <cell r="I63">
            <v>1</v>
          </cell>
          <cell r="J63" t="str">
            <v>105503014</v>
          </cell>
          <cell r="K63">
            <v>500000000</v>
          </cell>
        </row>
        <row r="64">
          <cell r="A64">
            <v>1055</v>
          </cell>
          <cell r="B64" t="str">
            <v>1055 Modernización de la gestión institucional</v>
          </cell>
          <cell r="C64" t="str">
            <v>03 Gestión de Servicio a la Ciudadania</v>
          </cell>
          <cell r="D64">
            <v>15</v>
          </cell>
          <cell r="E64" t="str">
            <v>03015 Fortalecer la calidad de la experiencia de servicio a la ciudadanía en el territorio.</v>
          </cell>
          <cell r="F64" t="str">
            <v>Apoyo Logístico Para El Desarrollo De Las Actividades Propias De Los Proyectos De Inversiónen General 03-01-0354</v>
          </cell>
          <cell r="G64" t="str">
            <v>APLICACIÓN DE PROYECTOS EDUCATIVOS TRANSVERSALES - A.1.7.2</v>
          </cell>
          <cell r="H64" t="str">
            <v>Estrategia</v>
          </cell>
          <cell r="I64">
            <v>1</v>
          </cell>
          <cell r="J64" t="str">
            <v>105503015</v>
          </cell>
          <cell r="K64">
            <v>240000000</v>
          </cell>
        </row>
        <row r="65">
          <cell r="A65">
            <v>1057</v>
          </cell>
          <cell r="B65" t="str">
            <v>1057 Competencias para el ciudadano de hoy</v>
          </cell>
          <cell r="C65" t="str">
            <v>01 Uso y apropiación de Tecnologías de la Información y las comunicaciones (TIC) y de los medios educativos</v>
          </cell>
          <cell r="D65">
            <v>1</v>
          </cell>
          <cell r="E65" t="str">
            <v>01001 Fortalecer y acompañar a los colegios en la implementación de estrategias que aporten al mejoramiento de los ambientes de aprendizaje y del conocimiento, promiviendo  el desarrollo de las capacidades en el uso inteligente de las TIC.</v>
          </cell>
          <cell r="F65" t="str">
            <v>Incentivar El Desarrollo Y Uso De La Tecnología, La Información Y La Comunicación A Través De Experiencias Pedagógicas 03-01-0218</v>
          </cell>
          <cell r="G65" t="str">
            <v>APLICACIÓN DE PROYECTOS EDUCATIVOS TRANSVERSALES - A.1.7.2</v>
          </cell>
          <cell r="H65" t="str">
            <v>Colegios</v>
          </cell>
          <cell r="I65">
            <v>383</v>
          </cell>
          <cell r="J65" t="str">
            <v>105701001</v>
          </cell>
          <cell r="K65">
            <v>3403200000</v>
          </cell>
        </row>
        <row r="66">
          <cell r="A66">
            <v>1057</v>
          </cell>
          <cell r="B66" t="str">
            <v>1057 Competencias para el ciudadano de hoy</v>
          </cell>
          <cell r="C66" t="str">
            <v>01 Uso y apropiación de Tecnologías de la Información y las comunicaciones (TIC) y de los medios educativos</v>
          </cell>
          <cell r="D66">
            <v>2</v>
          </cell>
          <cell r="E66" t="str">
            <v>01002 Conformar un equipo profesional y técnico para el seguimiento y desarrollo de los programas y procesos del proyecto de inversión competencias para el ciudadano de hoy.</v>
          </cell>
          <cell r="F66" t="str">
            <v>Personal Contratado Para Apoyar Las Actividades Propias De Los Proyectos De Inversión De La Entidad 03-04-0001</v>
          </cell>
          <cell r="G66" t="str">
            <v>MODERNIZACIÓN DE LA SECRETARIA DE EDUCACIÓN - A.1.4.1</v>
          </cell>
          <cell r="H66" t="str">
            <v>Personas</v>
          </cell>
          <cell r="I66">
            <v>12</v>
          </cell>
          <cell r="J66" t="str">
            <v>105701002</v>
          </cell>
          <cell r="K66">
            <v>601700000</v>
          </cell>
        </row>
        <row r="67">
          <cell r="A67">
            <v>1057</v>
          </cell>
          <cell r="B67" t="str">
            <v>1057 Competencias para el ciudadano de hoy</v>
          </cell>
          <cell r="C67" t="str">
            <v>02 Lectoescritura y Fortalecimiento de Bibliotecas Escolares</v>
          </cell>
          <cell r="D67">
            <v>1</v>
          </cell>
          <cell r="E67" t="str">
            <v>02001 Implementar el plan distrital de lectura y escritura,  generando acciones que permitan mejorar los procesos de lectoescritura a través del aprovechamiento y fortalecimiento de las bibliotecas escolares y de ambientes de aprendizaje e investigación.</v>
          </cell>
          <cell r="F67" t="str">
            <v>Acompañar A Colegios En La Formulación Y Ejecución De Planes Institucionales 03-01-0204</v>
          </cell>
          <cell r="G67" t="str">
            <v>APLICACIÓN DE PROYECTOS EDUCATIVOS TRANSVERSALES - A.1.7.2</v>
          </cell>
          <cell r="H67" t="str">
            <v>Colegios</v>
          </cell>
          <cell r="I67">
            <v>383</v>
          </cell>
          <cell r="J67" t="str">
            <v>105702001</v>
          </cell>
          <cell r="K67">
            <v>2100000000</v>
          </cell>
        </row>
        <row r="68">
          <cell r="A68">
            <v>1057</v>
          </cell>
          <cell r="B68" t="str">
            <v>1057 Competencias para el ciudadano de hoy</v>
          </cell>
          <cell r="C68" t="str">
            <v>02 Lectoescritura y Fortalecimiento de Bibliotecas Escolares</v>
          </cell>
          <cell r="D68">
            <v>2</v>
          </cell>
          <cell r="E68" t="str">
            <v>02002 Conformar un equipo profesional y técnico para el seguimiento y desarrollo de los programas y procesos del proyecto de inversión competencias para el ciudadano de hoy - Lectoescritura y Fortalecimiento de Bibliotecas</v>
          </cell>
          <cell r="F68" t="str">
            <v>Personal Contratado Para Apoyar Las Actividades Propias De Los Proyectos De Inversión De La Entidad 03-04-0001</v>
          </cell>
          <cell r="G68" t="str">
            <v>MODERNIZACIÓN DE LA SECRETARIA DE EDUCACIÓN - A.1.4.1</v>
          </cell>
          <cell r="H68" t="str">
            <v>Personas</v>
          </cell>
          <cell r="I68">
            <v>126</v>
          </cell>
          <cell r="J68" t="str">
            <v>105702002</v>
          </cell>
          <cell r="K68">
            <v>3667100000</v>
          </cell>
        </row>
        <row r="69">
          <cell r="A69">
            <v>1057</v>
          </cell>
          <cell r="B69" t="str">
            <v>1057 Competencias para el ciudadano de hoy</v>
          </cell>
          <cell r="C69" t="str">
            <v>02 Lectoescritura y Fortalecimiento de Bibliotecas Escolares</v>
          </cell>
          <cell r="D69">
            <v>3</v>
          </cell>
          <cell r="E69" t="str">
            <v>02003 Garantizar la financiación, apoyo logístico para la participación de la IED en actividades culturales y académicas de Lectoescritura y Fortalecimiento de Bibliotecas Escolares.</v>
          </cell>
          <cell r="F69" t="str">
            <v>Apoyo Logístico Para El Desarrollo De Las Actividades Propias De Los Proyectos De Inversiónen General 03-01-0354</v>
          </cell>
          <cell r="G69" t="str">
            <v>APLICACIÓN DE PROYECTOS EDUCATIVOS TRANSVERSALES - A.1.7.2</v>
          </cell>
          <cell r="H69" t="str">
            <v>Colegios</v>
          </cell>
          <cell r="I69">
            <v>350</v>
          </cell>
          <cell r="J69" t="str">
            <v>105702003</v>
          </cell>
          <cell r="K69">
            <v>1100000000</v>
          </cell>
        </row>
        <row r="70">
          <cell r="A70">
            <v>1057</v>
          </cell>
          <cell r="B70" t="str">
            <v>1057 Competencias para el ciudadano de hoy</v>
          </cell>
          <cell r="C70" t="str">
            <v>02 Lectoescritura y Fortalecimiento de Bibliotecas Escolares</v>
          </cell>
          <cell r="D70">
            <v>4</v>
          </cell>
          <cell r="E70" t="str">
            <v xml:space="preserve">02004 Desarrollar actividades en las Instituciones Educativas Distritales para la creación y desarrollo de estrategias virtuales, materiales de apoyo y herramientas didácticas que permitan la consolidación de los planes de Fortalecimiento </v>
          </cell>
          <cell r="F70" t="str">
            <v>Acompañar A Colegios En La Formulación Y Ejecución De Planes Institucionales 03-01-0204</v>
          </cell>
          <cell r="G70" t="str">
            <v>APLICACIÓN DE PROYECTOS EDUCATIVOS TRANSVERSALES - A.1.7.2</v>
          </cell>
          <cell r="H70" t="str">
            <v>Colegios</v>
          </cell>
          <cell r="J70" t="str">
            <v>105702004</v>
          </cell>
          <cell r="K70">
            <v>0</v>
          </cell>
        </row>
        <row r="71">
          <cell r="A71">
            <v>1057</v>
          </cell>
          <cell r="B71" t="str">
            <v>1057 Competencias para el ciudadano de hoy</v>
          </cell>
          <cell r="C71" t="str">
            <v>03 Fortalecimiento de Inglés como Segunda Lengua</v>
          </cell>
          <cell r="D71">
            <v>1</v>
          </cell>
          <cell r="E71" t="str">
            <v xml:space="preserve">03001 Acompañar y apoyar el fortalecimiento de los programas de aprendizaje del inglés como una segunda lengua mediante la articulación de planes de estudio, uso de medios educativos y ambientes de aprendizaje. </v>
          </cell>
          <cell r="F71" t="str">
            <v>Acompañar A Colegios En La Formulación Y Ejecución De Planes Institucionales 03-01-0204</v>
          </cell>
          <cell r="G71" t="str">
            <v>APLICACIÓN DE PROYECTOS EDUCATIVOS TRANSVERSALES - A.1.7.2</v>
          </cell>
          <cell r="H71" t="str">
            <v>Colegios</v>
          </cell>
          <cell r="I71">
            <v>110</v>
          </cell>
          <cell r="J71" t="str">
            <v>105703001</v>
          </cell>
          <cell r="K71">
            <v>3443046000</v>
          </cell>
        </row>
        <row r="72">
          <cell r="A72">
            <v>1057</v>
          </cell>
          <cell r="B72" t="str">
            <v>1057 Competencias para el ciudadano de hoy</v>
          </cell>
          <cell r="C72" t="str">
            <v>03 Fortalecimiento de Inglés como Segunda Lengua</v>
          </cell>
          <cell r="D72">
            <v>2</v>
          </cell>
          <cell r="E72" t="str">
            <v>03002 Conformar un equipo profesional y técnico para el seguimiento y desarrollo de los programas y procesos del proyecto de inversión competencias para el ciudadano de hoy - Fortalecimiento de Inglés como Segunda Lengua</v>
          </cell>
          <cell r="F72" t="str">
            <v>Personal Contratado Para Apoyar Las Actividades Propias De Los Proyectos De Inversión De La Entidad 03-04-0001</v>
          </cell>
          <cell r="G72" t="str">
            <v>MODERNIZACIÓN DE LA SECRETARIA DE EDUCACIÓN - A.1.4.1</v>
          </cell>
          <cell r="H72" t="str">
            <v>Personas</v>
          </cell>
          <cell r="I72">
            <v>5</v>
          </cell>
          <cell r="J72" t="str">
            <v>105703002</v>
          </cell>
          <cell r="K72">
            <v>384954000</v>
          </cell>
        </row>
        <row r="73">
          <cell r="A73">
            <v>1073</v>
          </cell>
          <cell r="B73" t="str">
            <v>1073 Desarrollo integral de la educación media en las instituciones educativas del Distrito</v>
          </cell>
          <cell r="C73" t="str">
            <v>01 Competencias básicas, técnicas, tecnológicas, socioemocionales y exploración</v>
          </cell>
          <cell r="D73">
            <v>1</v>
          </cell>
          <cell r="E73" t="str">
            <v>01001 Prestar apoyo profesional y/o tecnico para acompañar a las IED en las actividades de planeción y seguimiento para desarrollo y fortalecimiento de las competencias básicas, sociales y emocionales de los estudiantes de educación media de Bogotá</v>
          </cell>
          <cell r="F73" t="str">
            <v>Personal Contratado Para Apoyar Las Actividades Propias De Los Proyectos De Inversión De La Entidad 03-04-0001</v>
          </cell>
          <cell r="G73" t="str">
            <v>MODERNIZACIÓN DE LA SECRETARIA DE EDUCACIÓN - A.1.4.1</v>
          </cell>
          <cell r="H73" t="str">
            <v>Personas</v>
          </cell>
          <cell r="I73">
            <v>34</v>
          </cell>
          <cell r="J73" t="str">
            <v>107301001</v>
          </cell>
          <cell r="K73">
            <v>1995369000</v>
          </cell>
        </row>
        <row r="74">
          <cell r="A74">
            <v>1073</v>
          </cell>
          <cell r="B74" t="str">
            <v>1073 Desarrollo integral de la educación media en las instituciones educativas del Distrito</v>
          </cell>
          <cell r="C74" t="str">
            <v>01 Competencias básicas, técnicas, tecnológicas, socioemocionales y exploración</v>
          </cell>
          <cell r="D74">
            <v>4</v>
          </cell>
          <cell r="E74" t="str">
            <v>01004 Realizar acompañamiento, seguimiento e implementación para desarrollo y fortalecimiento de las competencias básicas, sociales y emocionales de los estudiantes de educación media de Bogotá</v>
          </cell>
          <cell r="F74" t="str">
            <v>Acompañar A Colegios En La Formulación Y Ejecución De Planes Institucionales 03-01-0204</v>
          </cell>
          <cell r="G74" t="str">
            <v>APLICACIÓN DE PROYECTOS EDUCATIVOS TRANSVERSALES - A.1.7.2</v>
          </cell>
          <cell r="H74" t="str">
            <v>Persona Jurídica</v>
          </cell>
          <cell r="I74">
            <v>16</v>
          </cell>
          <cell r="J74" t="str">
            <v>107301004</v>
          </cell>
          <cell r="K74">
            <v>10076465000</v>
          </cell>
        </row>
        <row r="75">
          <cell r="A75">
            <v>1073</v>
          </cell>
          <cell r="B75" t="str">
            <v>1073 Desarrollo integral de la educación media en las instituciones educativas del Distrito</v>
          </cell>
          <cell r="C75" t="str">
            <v>02 Orientación sociocupacional</v>
          </cell>
          <cell r="D75">
            <v>1</v>
          </cell>
          <cell r="E75" t="str">
            <v>02001 Prestar apoyo profesional y/o tecnico para acompañar a las IED en las actividades de planeación y seguimiento para el desarrollo y fortalecimiento de la orientación sociocupacional de los estudiantes de educación media de Bogotá</v>
          </cell>
          <cell r="F75" t="str">
            <v>Personal Contratado Para Apoyar Las Actividades Propias De Los Proyectos De Inversión De La Entidad 03-04-0001</v>
          </cell>
          <cell r="G75" t="str">
            <v>MODERNIZACIÓN DE LA SECRETARIA DE EDUCACIÓN - A.1.4.1</v>
          </cell>
          <cell r="H75" t="str">
            <v>Personas</v>
          </cell>
          <cell r="I75">
            <v>6</v>
          </cell>
          <cell r="J75" t="str">
            <v>107302001</v>
          </cell>
          <cell r="K75">
            <v>405444000</v>
          </cell>
        </row>
        <row r="76">
          <cell r="A76">
            <v>1073</v>
          </cell>
          <cell r="B76" t="str">
            <v>1073 Desarrollo integral de la educación media en las instituciones educativas del Distrito</v>
          </cell>
          <cell r="C76" t="str">
            <v>02 Orientación sociocupacional</v>
          </cell>
          <cell r="D76">
            <v>2</v>
          </cell>
          <cell r="E76" t="str">
            <v>02002 Realizar acompañamiento, seguimiento e implementación de los procesos de orientación sociocupacional  de los estudiantes de educación media de Bogotá</v>
          </cell>
          <cell r="F76" t="str">
            <v>Acompañar A Colegios En La Formulación Y Ejecución De Planes Institucionales 03-01-0204</v>
          </cell>
          <cell r="G76" t="str">
            <v>APLICACIÓN DE PROYECTOS EDUCATIVOS TRANSVERSALES - A.1.7.2</v>
          </cell>
          <cell r="H76" t="str">
            <v>Persona Jurídica</v>
          </cell>
          <cell r="I76">
            <v>1</v>
          </cell>
          <cell r="J76" t="str">
            <v>107302002</v>
          </cell>
          <cell r="K76">
            <v>822722000</v>
          </cell>
        </row>
        <row r="77">
          <cell r="A77">
            <v>1074</v>
          </cell>
          <cell r="B77" t="str">
            <v>1074 Educación superior para una ciudad de conocimiento</v>
          </cell>
          <cell r="C77" t="str">
            <v>01 ACCESO A EDUCACIÓN SUPERIOR</v>
          </cell>
          <cell r="D77">
            <v>1</v>
          </cell>
          <cell r="E77" t="str">
            <v>01001 Fondo de Reparación para el Acceso, Permanencia y Graduación en Educación Superior para la Población Víctima del Conflicto Armado en Colombia.</v>
          </cell>
          <cell r="F77" t="str">
            <v>Atención a Víctimas 03-02-0032</v>
          </cell>
          <cell r="G77" t="str">
            <v>APLICACIÓN DE PROYECTOS EDUCATIVOS TRANSVERSALES - A.1.7.2</v>
          </cell>
          <cell r="H77" t="str">
            <v>Cupos</v>
          </cell>
          <cell r="I77">
            <v>35</v>
          </cell>
          <cell r="J77" t="str">
            <v>107401001</v>
          </cell>
          <cell r="K77">
            <v>2000000000</v>
          </cell>
        </row>
        <row r="78">
          <cell r="A78">
            <v>1074</v>
          </cell>
          <cell r="B78" t="str">
            <v>1074 Educación superior para una ciudad de conocimiento</v>
          </cell>
          <cell r="C78" t="str">
            <v>01 ACCESO A EDUCACIÓN SUPERIOR</v>
          </cell>
          <cell r="D78">
            <v>2</v>
          </cell>
          <cell r="E78" t="str">
            <v>01002 Generar alternativas de financiación ofertadas en el portafolio de la Secretaria de Educación, para el acceso y la permanencia en la educación superior de los jóvenes residentes en Bogotá</v>
          </cell>
          <cell r="F78" t="str">
            <v>Financiación A Los Estudiantes Para El Acceso A La Educación Superior 06-01-0004</v>
          </cell>
          <cell r="G78" t="str">
            <v>COMPETENCIAS LABORALES GENERALES Y FORMACIÓN PARA EL TRABAJO Y EL DESARROLLO HUMANO - A.1.7.1</v>
          </cell>
          <cell r="H78" t="str">
            <v>Cupos</v>
          </cell>
          <cell r="I78">
            <v>1194</v>
          </cell>
          <cell r="J78" t="str">
            <v>107401002</v>
          </cell>
          <cell r="K78">
            <v>25115921000</v>
          </cell>
        </row>
        <row r="79">
          <cell r="A79">
            <v>1074</v>
          </cell>
          <cell r="B79" t="str">
            <v>1074 Educación superior para una ciudad de conocimiento</v>
          </cell>
          <cell r="C79" t="str">
            <v>02 FORTALECIMIENTO DE LA CALIDAD</v>
          </cell>
          <cell r="D79">
            <v>4</v>
          </cell>
          <cell r="E79" t="str">
            <v>02004 Aunar esfuerzos con los actores del subsistema Distrital de Educacion Superior y el Gobierno Nacional, para orientar o desarrollar proyectos de Ciencia, Tecnología e Innovación, integrando apuestas productivas y de conocimiento de la región.</v>
          </cell>
          <cell r="F79" t="str">
            <v>Asistencia técnica y fomento al mejoramiento de la calidad en el marco del Subsistema Distrital de Educación Superior 05-02-0179</v>
          </cell>
          <cell r="G79" t="str">
            <v/>
          </cell>
          <cell r="H79" t="str">
            <v>proyectos</v>
          </cell>
          <cell r="I79">
            <v>3</v>
          </cell>
          <cell r="J79" t="str">
            <v>107402004</v>
          </cell>
          <cell r="K79">
            <v>500000000</v>
          </cell>
        </row>
        <row r="80">
          <cell r="A80">
            <v>1074</v>
          </cell>
          <cell r="B80" t="str">
            <v>1074 Educación superior para una ciudad de conocimiento</v>
          </cell>
          <cell r="C80" t="str">
            <v>02 FORTALECIMIENTO DE LA CALIDAD</v>
          </cell>
          <cell r="D80">
            <v>6</v>
          </cell>
          <cell r="E80" t="str">
            <v>02006 Prestar apoyo profesional y/o técnico en la ejecución, verificación y acompañamiento de proyectos de calidad en educacion superior</v>
          </cell>
          <cell r="F80" t="str">
            <v>Personal Contratado Para Apoyar Las Actividades Propias De Los Proyectos De Inversión De La Entidad 03-04-0001</v>
          </cell>
          <cell r="G80" t="str">
            <v>MODERNIZACIÓN DE LA SECRETARIA DE EDUCACIÓN - A.1.4.1</v>
          </cell>
          <cell r="H80" t="str">
            <v>Personas</v>
          </cell>
          <cell r="I80">
            <v>19</v>
          </cell>
          <cell r="J80" t="str">
            <v>107402006</v>
          </cell>
          <cell r="K80">
            <v>1375519000</v>
          </cell>
        </row>
        <row r="81">
          <cell r="A81">
            <v>1040</v>
          </cell>
          <cell r="B81" t="str">
            <v>1040 Bogotá reconoce a sus maestros, maestras y directivos docentes líderes de la transformación educativa</v>
          </cell>
          <cell r="C81" t="str">
            <v>01 FORMACIÓN INICIAL</v>
          </cell>
          <cell r="D81">
            <v>16</v>
          </cell>
          <cell r="E81" t="str">
            <v>01016 Acompañamiento a lo maestros, maestras y Directivos Docentes recien vinculados en la Planta de personal Docente de la SED</v>
          </cell>
          <cell r="F81" t="str">
            <v>Capacitación Y Formación Del Personal Docente 03-01-0314</v>
          </cell>
          <cell r="G81" t="str">
            <v>CAPACITACIÓN A DOCENTES Y DIRECTIVOS DOCENTES - A.1.2.8</v>
          </cell>
          <cell r="H81" t="str">
            <v>Docentes y directivos docentes</v>
          </cell>
          <cell r="I81">
            <v>200</v>
          </cell>
          <cell r="J81" t="str">
            <v>104001016</v>
          </cell>
          <cell r="K81">
            <v>219000000</v>
          </cell>
        </row>
        <row r="82">
          <cell r="A82">
            <v>1040</v>
          </cell>
          <cell r="B82" t="str">
            <v>1040 Bogotá reconoce a sus maestros, maestras y directivos docentes líderes de la transformación educativa</v>
          </cell>
          <cell r="C82" t="str">
            <v>01 FORMACIÓN INICIAL</v>
          </cell>
          <cell r="D82">
            <v>18</v>
          </cell>
          <cell r="E82" t="str">
            <v>01018 Prestar apoyo profesional y/o técnico para el seguimiento pedagógico, administrativo y financiero  de las actividades del componente</v>
          </cell>
          <cell r="F82" t="str">
            <v>Personal Contratado Para Apoyar Las Actividades Propias De Los Proyectos De Inversión De La Entidad 03-04-0001</v>
          </cell>
          <cell r="G82" t="str">
            <v>MODERNIZACIÓN DE LA SECRETARIA DE EDUCACIÓN - A.1.4.1</v>
          </cell>
          <cell r="H82" t="str">
            <v>Personas</v>
          </cell>
          <cell r="I82">
            <v>2</v>
          </cell>
          <cell r="J82" t="str">
            <v>104001018</v>
          </cell>
          <cell r="K82">
            <v>175937000</v>
          </cell>
        </row>
        <row r="83">
          <cell r="A83">
            <v>1040</v>
          </cell>
          <cell r="B83" t="str">
            <v>1040 Bogotá reconoce a sus maestros, maestras y directivos docentes líderes de la transformación educativa</v>
          </cell>
          <cell r="C83" t="str">
            <v>02 FORMACIÓN PERMANENTE</v>
          </cell>
          <cell r="D83">
            <v>1</v>
          </cell>
          <cell r="E83" t="str">
            <v>02001 Apoyar la participación de Docentes y Directivos Docentes en programas de formación permanente y/o  acompañamiento in - situ  en diferentes temáticas de profundización disciplinar y pedagógica</v>
          </cell>
          <cell r="F83" t="str">
            <v>Capacitación Y Formación Del Personal Docente 03-01-0314</v>
          </cell>
          <cell r="G83" t="str">
            <v>CAPACITACIÓN A DOCENTES Y DIRECTIVOS DOCENTES - A.1.2.8</v>
          </cell>
          <cell r="H83" t="str">
            <v>Docentes y directivos docentes</v>
          </cell>
          <cell r="I83">
            <v>100</v>
          </cell>
          <cell r="J83" t="str">
            <v>104002001</v>
          </cell>
          <cell r="K83">
            <v>200000000</v>
          </cell>
        </row>
        <row r="84">
          <cell r="A84">
            <v>1040</v>
          </cell>
          <cell r="B84" t="str">
            <v>1040 Bogotá reconoce a sus maestros, maestras y directivos docentes líderes de la transformación educativa</v>
          </cell>
          <cell r="C84" t="str">
            <v>02 FORMACIÓN PERMANENTE</v>
          </cell>
          <cell r="D84">
            <v>2</v>
          </cell>
          <cell r="E84" t="str">
            <v>02002 Apoyar la participación de docentes y directivos docentes en eventos culturales y académicos a nivel local, nacional e internacional</v>
          </cell>
          <cell r="F84" t="str">
            <v>Capacitación Y Formación Del Personal Docente 03-01-0314</v>
          </cell>
          <cell r="G84" t="str">
            <v>CAPACITACIÓN A DOCENTES Y DIRECTIVOS DOCENTES - A.1.2.8</v>
          </cell>
          <cell r="H84" t="str">
            <v>Docentes y directivos docentes</v>
          </cell>
          <cell r="I84">
            <v>120</v>
          </cell>
          <cell r="J84" t="str">
            <v>104002002</v>
          </cell>
          <cell r="K84">
            <v>120000000</v>
          </cell>
        </row>
        <row r="85">
          <cell r="A85">
            <v>1040</v>
          </cell>
          <cell r="B85" t="str">
            <v>1040 Bogotá reconoce a sus maestros, maestras y directivos docentes líderes de la transformación educativa</v>
          </cell>
          <cell r="C85" t="str">
            <v>02 FORMACIÓN PERMANENTE</v>
          </cell>
          <cell r="D85">
            <v>3</v>
          </cell>
          <cell r="E85" t="str">
            <v>02003 Prestar apoyo profesional y/o técnico para el seguimiento pedagógico, administrativo y financiero  de las actividades del componente</v>
          </cell>
          <cell r="F85" t="str">
            <v>Personal Contratado Para Apoyar Las Actividades Propias De Los Proyectos De Inversión De La Entidad 03-04-0001</v>
          </cell>
          <cell r="G85" t="str">
            <v>MODERNIZACIÓN DE LA SECRETARIA DE EDUCACIÓN - A.1.4.1</v>
          </cell>
          <cell r="H85" t="str">
            <v>Personas</v>
          </cell>
          <cell r="I85">
            <v>5</v>
          </cell>
          <cell r="J85" t="str">
            <v>104002003</v>
          </cell>
          <cell r="K85">
            <v>391071000</v>
          </cell>
        </row>
        <row r="86">
          <cell r="A86">
            <v>1040</v>
          </cell>
          <cell r="B86" t="str">
            <v>1040 Bogotá reconoce a sus maestros, maestras y directivos docentes líderes de la transformación educativa</v>
          </cell>
          <cell r="C86" t="str">
            <v>02 FORMACIÓN PERMANENTE</v>
          </cell>
          <cell r="D86">
            <v>4</v>
          </cell>
          <cell r="E86" t="str">
            <v>02004 Apoyar la participación de Docentes y Directivos Docentes de los Colegios Oficiales en programas de pasantias a nivel nacional o internacional</v>
          </cell>
          <cell r="F86" t="str">
            <v>Capacitación Y Formación Del Personal Docente 03-01-0314</v>
          </cell>
          <cell r="G86" t="str">
            <v>CAPACITACIÓN A DOCENTES Y DIRECTIVOS DOCENTES - A.1.2.8</v>
          </cell>
          <cell r="H86" t="str">
            <v>Docentes y directivos docentes</v>
          </cell>
          <cell r="I86">
            <v>80</v>
          </cell>
          <cell r="J86" t="str">
            <v>104002004</v>
          </cell>
          <cell r="K86">
            <v>150000000</v>
          </cell>
        </row>
        <row r="87">
          <cell r="A87">
            <v>1040</v>
          </cell>
          <cell r="B87" t="str">
            <v>1040 Bogotá reconoce a sus maestros, maestras y directivos docentes líderes de la transformación educativa</v>
          </cell>
          <cell r="C87" t="str">
            <v>02 FORMACIÓN PERMANENTE</v>
          </cell>
          <cell r="D87">
            <v>20</v>
          </cell>
          <cell r="E87" t="str">
            <v>02020 Implementar el portafolio virtual de Formación Docente</v>
          </cell>
          <cell r="F87" t="str">
            <v>Capacitación Y Formación Del Personal Docente 03-01-0314</v>
          </cell>
          <cell r="G87" t="str">
            <v>CAPACITACIÓN A DOCENTES Y DIRECTIVOS DOCENTES - A.1.2.8</v>
          </cell>
          <cell r="H87" t="str">
            <v>Docentes y directivos docentes</v>
          </cell>
          <cell r="I87">
            <v>600</v>
          </cell>
          <cell r="J87" t="str">
            <v>104002020</v>
          </cell>
          <cell r="K87">
            <v>600000000</v>
          </cell>
        </row>
        <row r="88">
          <cell r="A88">
            <v>1040</v>
          </cell>
          <cell r="B88" t="str">
            <v>1040 Bogotá reconoce a sus maestros, maestras y directivos docentes líderes de la transformación educativa</v>
          </cell>
          <cell r="C88" t="str">
            <v>03 FORMACIÓN POSGRADUAL</v>
          </cell>
          <cell r="D88">
            <v>14</v>
          </cell>
          <cell r="E88" t="str">
            <v>03014 Apoyar la participación de Docentes y Directivos Docentes de los Colegios Oficiales en programas de posgrado en los niveles de Especialización, Maestría y Doctorado</v>
          </cell>
          <cell r="F88" t="str">
            <v>Capacitación Y Formación Del Personal Docente 03-01-0314</v>
          </cell>
          <cell r="G88" t="str">
            <v>CAPACITACIÓN A DOCENTES Y DIRECTIVOS DOCENTES - A.1.2.8</v>
          </cell>
          <cell r="H88" t="str">
            <v>Docentes y directivos docentes</v>
          </cell>
          <cell r="I88">
            <v>75</v>
          </cell>
          <cell r="J88" t="str">
            <v>104003014</v>
          </cell>
          <cell r="K88">
            <v>1033790000</v>
          </cell>
        </row>
        <row r="89">
          <cell r="A89">
            <v>1040</v>
          </cell>
          <cell r="B89" t="str">
            <v>1040 Bogotá reconoce a sus maestros, maestras y directivos docentes líderes de la transformación educativa</v>
          </cell>
          <cell r="C89" t="str">
            <v>03 FORMACIÓN POSGRADUAL</v>
          </cell>
          <cell r="D89">
            <v>6</v>
          </cell>
          <cell r="E89" t="str">
            <v>03006 Prestar apoyo profesional y/o técnico para el seguimiento pedagógico, administrativo y financiero  de las actividades del componente</v>
          </cell>
          <cell r="F89" t="str">
            <v>Personal Contratado Para Apoyar Las Actividades Propias De Los Proyectos De Inversión De La Entidad 03-04-0001</v>
          </cell>
          <cell r="G89" t="str">
            <v>MODERNIZACIÓN DE LA SECRETARIA DE EDUCACIÓN - A.1.4.1</v>
          </cell>
          <cell r="H89" t="str">
            <v>Personas</v>
          </cell>
          <cell r="I89">
            <v>3</v>
          </cell>
          <cell r="J89" t="str">
            <v>104003006</v>
          </cell>
          <cell r="K89">
            <v>283044000</v>
          </cell>
        </row>
        <row r="90">
          <cell r="A90">
            <v>1040</v>
          </cell>
          <cell r="B90" t="str">
            <v>1040 Bogotá reconoce a sus maestros, maestras y directivos docentes líderes de la transformación educativa</v>
          </cell>
          <cell r="C90" t="str">
            <v>04 INNOVACION EDUCATIVA</v>
          </cell>
          <cell r="D90">
            <v>8</v>
          </cell>
          <cell r="E90" t="str">
            <v>04008 Fortalecer la comunidad académica de maestros y maestras de Bogotá a partir de la conformación y consolidación de las  redes locales, mediante el intercambio del saber pedagógico  y la socialización de experiencias.</v>
          </cell>
          <cell r="F90" t="str">
            <v>Capacitación Y Formación Del Personal Docente 03-01-0314</v>
          </cell>
          <cell r="G90" t="str">
            <v>CAPACITACIÓN A DOCENTES Y DIRECTIVOS DOCENTES - A.1.2.8</v>
          </cell>
          <cell r="H90" t="str">
            <v>Proyectos pedagógicos</v>
          </cell>
          <cell r="I90">
            <v>10</v>
          </cell>
          <cell r="J90" t="str">
            <v>104004008</v>
          </cell>
          <cell r="K90">
            <v>200000000</v>
          </cell>
        </row>
        <row r="91">
          <cell r="A91">
            <v>1040</v>
          </cell>
          <cell r="B91" t="str">
            <v>1040 Bogotá reconoce a sus maestros, maestras y directivos docentes líderes de la transformación educativa</v>
          </cell>
          <cell r="C91" t="str">
            <v>04 INNOVACION EDUCATIVA</v>
          </cell>
          <cell r="D91">
            <v>9</v>
          </cell>
          <cell r="E91" t="str">
            <v>04009 Prestar apoyo profesional y/o técnico para el seguimiento pedagógico, administrativo y financiero  de las actividades del componente</v>
          </cell>
          <cell r="F91" t="str">
            <v>Personal Contratado Para Apoyar Las Actividades Propias De Los Proyectos De Inversión De La Entidad 03-04-0001</v>
          </cell>
          <cell r="G91" t="str">
            <v>MODERNIZACIÓN DE LA SECRETARIA DE EDUCACIÓN - A.1.4.1</v>
          </cell>
          <cell r="H91" t="str">
            <v>Personas</v>
          </cell>
          <cell r="I91">
            <v>9</v>
          </cell>
          <cell r="J91" t="str">
            <v>104004009</v>
          </cell>
          <cell r="K91">
            <v>730278000</v>
          </cell>
        </row>
        <row r="92">
          <cell r="A92">
            <v>1040</v>
          </cell>
          <cell r="B92" t="str">
            <v>1040 Bogotá reconoce a sus maestros, maestras y directivos docentes líderes de la transformación educativa</v>
          </cell>
          <cell r="C92" t="str">
            <v>04 INNOVACION EDUCATIVA</v>
          </cell>
          <cell r="D92">
            <v>22</v>
          </cell>
          <cell r="E92" t="str">
            <v>04022 Fomentar y visibilizar la Innovación Educativa en las IEs mediante la implementación de programas y proyectos para los maestros y directivos docentes en el marco del Ecosistema Distrital de Innovación Educativa</v>
          </cell>
          <cell r="F92" t="str">
            <v>Capacitación Y Formación Del Personal Docente 03-01-0314</v>
          </cell>
          <cell r="G92" t="str">
            <v>CAPACITACIÓN A DOCENTES Y DIRECTIVOS DOCENTES - A.1.2.8</v>
          </cell>
          <cell r="H92" t="str">
            <v>Docentes y directivos docentes</v>
          </cell>
          <cell r="I92">
            <v>2900</v>
          </cell>
          <cell r="J92" t="str">
            <v>104004022</v>
          </cell>
          <cell r="K92">
            <v>3028000000</v>
          </cell>
        </row>
        <row r="93">
          <cell r="A93">
            <v>1040</v>
          </cell>
          <cell r="B93" t="str">
            <v>1040 Bogotá reconoce a sus maestros, maestras y directivos docentes líderes de la transformación educativa</v>
          </cell>
          <cell r="C93" t="str">
            <v>05 RECONOCIMIENTO DOCENTE</v>
          </cell>
          <cell r="D93">
            <v>10</v>
          </cell>
          <cell r="E93" t="str">
            <v>05010 Otorgar el premio de Investigación e Innovacion  el cual se encuentra en  el marco del acuerdo  273 del 2007</v>
          </cell>
          <cell r="F93" t="str">
            <v>Incentivos Al Personal Docente 03-02-0023</v>
          </cell>
          <cell r="G93" t="str">
            <v>DISEÑO E IMPLEMENTACIÓN DE PLANES DE MEJORAMIENTO - A.1.2.11</v>
          </cell>
          <cell r="H93" t="str">
            <v>Propuestas pedagógicas</v>
          </cell>
          <cell r="I93">
            <v>10</v>
          </cell>
          <cell r="J93" t="str">
            <v>104005010</v>
          </cell>
          <cell r="K93">
            <v>550000000</v>
          </cell>
        </row>
        <row r="94">
          <cell r="A94">
            <v>1040</v>
          </cell>
          <cell r="B94" t="str">
            <v>1040 Bogotá reconoce a sus maestros, maestras y directivos docentes líderes de la transformación educativa</v>
          </cell>
          <cell r="C94" t="str">
            <v>05 RECONOCIMIENTO DOCENTE</v>
          </cell>
          <cell r="D94">
            <v>13</v>
          </cell>
          <cell r="E94" t="str">
            <v>05013 Prestar apoyo profesional y/o técnico para el seguimiento pedagógico, administrativo y financiero  de las actividades del componente</v>
          </cell>
          <cell r="F94" t="str">
            <v>Personal Contratado Para Apoyar Las Actividades Propias De Los Proyectos De Inversión De La Entidad 03-04-0001</v>
          </cell>
          <cell r="G94" t="str">
            <v>MODERNIZACIÓN DE LA SECRETARIA DE EDUCACIÓN - A.1.4.1</v>
          </cell>
          <cell r="H94" t="str">
            <v>Personas</v>
          </cell>
          <cell r="I94">
            <v>1</v>
          </cell>
          <cell r="J94" t="str">
            <v>104005013</v>
          </cell>
          <cell r="K94">
            <v>98880000</v>
          </cell>
        </row>
        <row r="95">
          <cell r="A95">
            <v>1040</v>
          </cell>
          <cell r="B95" t="str">
            <v>1040 Bogotá reconoce a sus maestros, maestras y directivos docentes líderes de la transformación educativa</v>
          </cell>
          <cell r="C95" t="str">
            <v>05 RECONOCIMIENTO DOCENTE</v>
          </cell>
          <cell r="D95">
            <v>23</v>
          </cell>
          <cell r="E95" t="str">
            <v>05023 Reconocer  a maestros, maestras y directivos docentes  investigadores e innovadores de la educación</v>
          </cell>
          <cell r="F95" t="str">
            <v>Incentivos Al Personal Docente 03-02-0023</v>
          </cell>
          <cell r="G95" t="str">
            <v>DISEÑO E IMPLEMENTACIÓN DE PLANES DE MEJORAMIENTO - A.1.2.11</v>
          </cell>
          <cell r="H95" t="str">
            <v>Docentes y directivos docentes</v>
          </cell>
          <cell r="I95">
            <v>100</v>
          </cell>
          <cell r="J95" t="str">
            <v>104005023</v>
          </cell>
          <cell r="K95">
            <v>170000000</v>
          </cell>
        </row>
        <row r="96">
          <cell r="A96">
            <v>1040</v>
          </cell>
          <cell r="B96" t="str">
            <v>1040 Bogotá reconoce a sus maestros, maestras y directivos docentes líderes de la transformación educativa</v>
          </cell>
          <cell r="C96" t="str">
            <v>05 RECONOCIMIENTO DOCENTE</v>
          </cell>
          <cell r="D96">
            <v>24</v>
          </cell>
          <cell r="E96" t="str">
            <v>05024 Acompañamiento a docentes y directivos docentes  para la postulacion de proyecto de investigación e innovación educativa  en premios a nivel nacional e internacional</v>
          </cell>
          <cell r="F96" t="str">
            <v>Incentivos Al Personal Docente 03-02-0023</v>
          </cell>
          <cell r="G96" t="str">
            <v>DISEÑO E IMPLEMENTACIÓN DE PLANES DE MEJORAMIENTO - A.1.2.11</v>
          </cell>
          <cell r="H96" t="str">
            <v>Propuestas pedagógicas</v>
          </cell>
          <cell r="I96">
            <v>10</v>
          </cell>
          <cell r="J96" t="str">
            <v>104005024</v>
          </cell>
          <cell r="K96">
            <v>50000000</v>
          </cell>
        </row>
        <row r="97">
          <cell r="A97">
            <v>1053</v>
          </cell>
          <cell r="B97" t="str">
            <v>1053 Oportunidades de aprendizaje desde el enfoque diferencial</v>
          </cell>
          <cell r="C97" t="str">
            <v>01  Atención Educativa Integral desde el enfoque diferencial</v>
          </cell>
          <cell r="D97">
            <v>1</v>
          </cell>
          <cell r="E97" t="str">
            <v>01001 Desarrollar capacidades locales e institucionales  para la atención integral bajo el enfoque diferencial, de estudiantes con discapacidad</v>
          </cell>
          <cell r="F97" t="str">
            <v>Atención educativa diferencial 03-02-0033</v>
          </cell>
          <cell r="G97" t="str">
            <v>SERVICIO PERSONAL APOYO - A.1.5.1</v>
          </cell>
          <cell r="H97" t="str">
            <v>Colegios</v>
          </cell>
          <cell r="I97">
            <v>361</v>
          </cell>
          <cell r="J97" t="str">
            <v>105301001</v>
          </cell>
          <cell r="K97">
            <v>8110450000</v>
          </cell>
        </row>
        <row r="98">
          <cell r="A98">
            <v>1053</v>
          </cell>
          <cell r="B98" t="str">
            <v>1053 Oportunidades de aprendizaje desde el enfoque diferencial</v>
          </cell>
          <cell r="C98" t="str">
            <v>01  Atención Educativa Integral desde el enfoque diferencial</v>
          </cell>
          <cell r="D98">
            <v>3</v>
          </cell>
          <cell r="E98" t="str">
            <v>01003 Desarrollar capacidades locales e institucionales  para la atención integral bajo el enfoque diferencial, de estudiantes con  talentos y/o capacidades  excepcionales</v>
          </cell>
          <cell r="F98" t="str">
            <v>Atención educativa diferencial 03-02-0033</v>
          </cell>
          <cell r="G98" t="str">
            <v>SERVICIO PERSONAL APOYO - A.1.5.1</v>
          </cell>
          <cell r="H98" t="str">
            <v>Colegios</v>
          </cell>
          <cell r="I98">
            <v>90</v>
          </cell>
          <cell r="J98" t="str">
            <v>105301003</v>
          </cell>
          <cell r="K98">
            <v>594356000</v>
          </cell>
        </row>
        <row r="99">
          <cell r="A99">
            <v>1053</v>
          </cell>
          <cell r="B99" t="str">
            <v>1053 Oportunidades de aprendizaje desde el enfoque diferencial</v>
          </cell>
          <cell r="C99" t="str">
            <v>01  Atención Educativa Integral desde el enfoque diferencial</v>
          </cell>
          <cell r="D99">
            <v>5</v>
          </cell>
          <cell r="E99" t="str">
            <v>01005 Desarrollar las acciones necesarias para garantizar la operación de la Secretaría Técnica Distrital de Discapacidad (STDD)</v>
          </cell>
          <cell r="F99" t="str">
            <v>Atención educativa diferencial 03-02-0033</v>
          </cell>
          <cell r="G99" t="str">
            <v>SERVICIO PERSONAL APOYO - A.1.5.1</v>
          </cell>
          <cell r="H99" t="str">
            <v>Personas</v>
          </cell>
          <cell r="I99">
            <v>6</v>
          </cell>
          <cell r="J99" t="str">
            <v>105301005</v>
          </cell>
          <cell r="K99">
            <v>316854000</v>
          </cell>
        </row>
        <row r="100">
          <cell r="A100">
            <v>1053</v>
          </cell>
          <cell r="B100" t="str">
            <v>1053 Oportunidades de aprendizaje desde el enfoque diferencial</v>
          </cell>
          <cell r="C100" t="str">
            <v>01  Atención Educativa Integral desde el enfoque diferencial</v>
          </cell>
          <cell r="D100">
            <v>8</v>
          </cell>
          <cell r="E100" t="str">
            <v xml:space="preserve">01008 
Desarrollar capacidades locales e institucionales para la atención integral bajo el enfoque diferencial, en la linea de educación intercultural y grupos étnicos 
</v>
          </cell>
          <cell r="F100" t="str">
            <v>Atención educativa diferencial 03-02-0033</v>
          </cell>
          <cell r="G100" t="str">
            <v/>
          </cell>
          <cell r="H100" t="str">
            <v>Colegios</v>
          </cell>
          <cell r="I100">
            <v>46</v>
          </cell>
          <cell r="J100" t="str">
            <v>105301008</v>
          </cell>
          <cell r="K100">
            <v>1745724000</v>
          </cell>
        </row>
        <row r="101">
          <cell r="A101">
            <v>1053</v>
          </cell>
          <cell r="B101" t="str">
            <v>1053 Oportunidades de aprendizaje desde el enfoque diferencial</v>
          </cell>
          <cell r="C101" t="str">
            <v>01  Atención Educativa Integral desde el enfoque diferencial</v>
          </cell>
          <cell r="D101">
            <v>10</v>
          </cell>
          <cell r="E101" t="str">
            <v>01010 Desarrollar capacidades locales e institucionales  para la atención integral bajo el enfoque diferencial, de estudiantes según su condición social y orientación sexual</v>
          </cell>
          <cell r="F101" t="str">
            <v>Atención educativa diferencial 03-02-0033</v>
          </cell>
          <cell r="G101" t="str">
            <v/>
          </cell>
          <cell r="H101" t="str">
            <v>Colegios</v>
          </cell>
          <cell r="I101">
            <v>80</v>
          </cell>
          <cell r="J101" t="str">
            <v>105301010</v>
          </cell>
          <cell r="K101">
            <v>314800000</v>
          </cell>
        </row>
        <row r="102">
          <cell r="A102">
            <v>1053</v>
          </cell>
          <cell r="B102" t="str">
            <v>1053 Oportunidades de aprendizaje desde el enfoque diferencial</v>
          </cell>
          <cell r="C102" t="str">
            <v>01  Atención Educativa Integral desde el enfoque diferencial</v>
          </cell>
          <cell r="D102">
            <v>12</v>
          </cell>
          <cell r="E102" t="str">
            <v>01012 Desarrollar capacidades locales e institucionales  para la atención integral bajo el enfoque diferencial de cuidado y autocuidado</v>
          </cell>
          <cell r="F102" t="str">
            <v>Atención educativa diferencial 03-02-0033</v>
          </cell>
          <cell r="G102" t="str">
            <v/>
          </cell>
          <cell r="H102" t="str">
            <v>Colegios</v>
          </cell>
          <cell r="I102">
            <v>70</v>
          </cell>
          <cell r="J102" t="str">
            <v>105301012</v>
          </cell>
          <cell r="K102">
            <v>1239890000</v>
          </cell>
        </row>
        <row r="103">
          <cell r="A103">
            <v>1053</v>
          </cell>
          <cell r="B103" t="str">
            <v>1053 Oportunidades de aprendizaje desde el enfoque diferencial</v>
          </cell>
          <cell r="C103" t="str">
            <v>01  Atención Educativa Integral desde el enfoque diferencial</v>
          </cell>
          <cell r="D103">
            <v>15</v>
          </cell>
          <cell r="E103" t="str">
            <v>01015 Desarrollar capacidades locales e institucionales  para la atención integral bajo el enfoque diferencial, de estudiantes  víctimas del conflicto armado</v>
          </cell>
          <cell r="F103" t="str">
            <v>Atención a Víctimas 03- 02-0032</v>
          </cell>
          <cell r="G103" t="str">
            <v/>
          </cell>
          <cell r="H103" t="str">
            <v>Colegios</v>
          </cell>
          <cell r="I103">
            <v>40</v>
          </cell>
          <cell r="J103" t="str">
            <v>105301015</v>
          </cell>
          <cell r="K103">
            <v>675181000</v>
          </cell>
        </row>
        <row r="104">
          <cell r="A104">
            <v>1053</v>
          </cell>
          <cell r="B104" t="str">
            <v>1053 Oportunidades de aprendizaje desde el enfoque diferencial</v>
          </cell>
          <cell r="C104" t="str">
            <v>01  Atención Educativa Integral desde el enfoque diferencial</v>
          </cell>
          <cell r="D104">
            <v>17</v>
          </cell>
          <cell r="E104" t="str">
            <v>01017 Prestar apoyo profesional y/o técnico a la gestión de la Dirección de Inclusión e Integración de Poblaciones  para   el cumplimiento de las politicas públicas poblacionales</v>
          </cell>
          <cell r="F104" t="str">
            <v>Atención educativa diferencial 03-02-0033</v>
          </cell>
          <cell r="G104" t="str">
            <v/>
          </cell>
          <cell r="H104" t="str">
            <v>Personas</v>
          </cell>
          <cell r="I104">
            <v>11</v>
          </cell>
          <cell r="J104" t="str">
            <v>105301017</v>
          </cell>
          <cell r="K104">
            <v>493184000</v>
          </cell>
        </row>
        <row r="105">
          <cell r="A105">
            <v>1053</v>
          </cell>
          <cell r="B105" t="str">
            <v>1053 Oportunidades de aprendizaje desde el enfoque diferencial</v>
          </cell>
          <cell r="C105" t="str">
            <v>01  Atención Educativa Integral desde el enfoque diferencial</v>
          </cell>
          <cell r="D105">
            <v>18</v>
          </cell>
          <cell r="E105" t="str">
            <v>01018 Desarrollar capacidades locales e institucionales  para la atención integral bajo el enfoque diferencial, de estudiantes con trastornos de aprendizaje</v>
          </cell>
          <cell r="F105" t="str">
            <v>Atención educativa diferencial 03-02-0033</v>
          </cell>
          <cell r="G105" t="str">
            <v/>
          </cell>
          <cell r="H105" t="str">
            <v>Colegios</v>
          </cell>
          <cell r="I105">
            <v>40</v>
          </cell>
          <cell r="J105" t="str">
            <v>105301018</v>
          </cell>
          <cell r="K105">
            <v>280008000</v>
          </cell>
        </row>
        <row r="106">
          <cell r="A106">
            <v>1053</v>
          </cell>
          <cell r="B106" t="str">
            <v>1053 Oportunidades de aprendizaje desde el enfoque diferencial</v>
          </cell>
          <cell r="C106" t="str">
            <v>01  Atención Educativa Integral desde el enfoque diferencial</v>
          </cell>
          <cell r="D106">
            <v>20</v>
          </cell>
          <cell r="E106" t="str">
            <v xml:space="preserve">01020 Desarrollar capacidades locales e institucionales  para la atención integral bajo el enfoque diferencial, de estudiantes en riesgo de trabajo infantil </v>
          </cell>
          <cell r="F106" t="str">
            <v>Atención educativa diferencial 03-02-0033</v>
          </cell>
          <cell r="G106" t="str">
            <v/>
          </cell>
          <cell r="H106" t="str">
            <v>Colegios</v>
          </cell>
          <cell r="I106">
            <v>70</v>
          </cell>
          <cell r="J106" t="str">
            <v>105301020</v>
          </cell>
          <cell r="K106">
            <v>351480000</v>
          </cell>
        </row>
        <row r="107">
          <cell r="A107">
            <v>1053</v>
          </cell>
          <cell r="B107" t="str">
            <v>1053 Oportunidades de aprendizaje desde el enfoque diferencial</v>
          </cell>
          <cell r="C107" t="str">
            <v>01  Atención Educativa Integral desde el enfoque diferencial</v>
          </cell>
          <cell r="D107">
            <v>21</v>
          </cell>
          <cell r="E107" t="str">
            <v>01021 Desarrollar capacidades locales e institucionales  para la atención integral bajo el enfoque diferencial, de estudiantes en riesgo de trata de personas</v>
          </cell>
          <cell r="F107" t="str">
            <v>Atención educativa diferencial 03-02-0033</v>
          </cell>
          <cell r="G107" t="str">
            <v/>
          </cell>
          <cell r="H107" t="str">
            <v>Colegios</v>
          </cell>
          <cell r="I107">
            <v>10</v>
          </cell>
          <cell r="J107" t="str">
            <v>105301021</v>
          </cell>
          <cell r="K107">
            <v>47258000</v>
          </cell>
        </row>
        <row r="108">
          <cell r="A108">
            <v>1053</v>
          </cell>
          <cell r="B108" t="str">
            <v>1053 Oportunidades de aprendizaje desde el enfoque diferencial</v>
          </cell>
          <cell r="C108" t="str">
            <v>02 Modelos Educativos Flexibles</v>
          </cell>
          <cell r="D108">
            <v>1</v>
          </cell>
          <cell r="E108" t="str">
            <v>02001 Desarrollar capacidades locales e institucionales  para la atención integral bajo el enfoque diferencial, de estudiantes  hospitalizados e incapacitados</v>
          </cell>
          <cell r="F108" t="str">
            <v>Atención educativa diferencial 03-02-0033</v>
          </cell>
          <cell r="G108" t="str">
            <v/>
          </cell>
          <cell r="H108" t="str">
            <v>Aulas Hospitalarias</v>
          </cell>
          <cell r="I108">
            <v>28</v>
          </cell>
          <cell r="J108" t="str">
            <v>105302001</v>
          </cell>
          <cell r="K108">
            <v>112154000</v>
          </cell>
        </row>
        <row r="109">
          <cell r="A109">
            <v>1053</v>
          </cell>
          <cell r="B109" t="str">
            <v>1053 Oportunidades de aprendizaje desde el enfoque diferencial</v>
          </cell>
          <cell r="C109" t="str">
            <v>02 Modelos Educativos Flexibles</v>
          </cell>
          <cell r="D109">
            <v>3</v>
          </cell>
          <cell r="E109" t="str">
            <v xml:space="preserve">02003 Desarrollar capacidades locales e institucionales  para la atención integral bajo el enfoque diferencial, para la educación de jóvenes y adultos </v>
          </cell>
          <cell r="F109" t="str">
            <v>Atención educativa diferencial 03-02-0033</v>
          </cell>
          <cell r="G109" t="str">
            <v/>
          </cell>
          <cell r="H109" t="str">
            <v>Colegios</v>
          </cell>
          <cell r="I109">
            <v>59</v>
          </cell>
          <cell r="J109" t="str">
            <v>105302003</v>
          </cell>
          <cell r="K109">
            <v>216597000</v>
          </cell>
        </row>
        <row r="110">
          <cell r="A110">
            <v>1053</v>
          </cell>
          <cell r="B110" t="str">
            <v>1053 Oportunidades de aprendizaje desde el enfoque diferencial</v>
          </cell>
          <cell r="C110" t="str">
            <v>02 Modelos Educativos Flexibles</v>
          </cell>
          <cell r="D110">
            <v>5</v>
          </cell>
          <cell r="E110" t="str">
            <v>02005 Desarrollar capacidades locales e institucionales  para la atención integral bajo el enfoque diferencial, de estudiantes  en extraedad</v>
          </cell>
          <cell r="F110" t="str">
            <v>Atención educativa diferencial 03-02-0033</v>
          </cell>
          <cell r="G110" t="str">
            <v/>
          </cell>
          <cell r="H110" t="str">
            <v>Colegios</v>
          </cell>
          <cell r="I110">
            <v>75</v>
          </cell>
          <cell r="J110" t="str">
            <v>105302005</v>
          </cell>
          <cell r="K110">
            <v>192767000</v>
          </cell>
        </row>
        <row r="111">
          <cell r="A111">
            <v>1053</v>
          </cell>
          <cell r="B111" t="str">
            <v>1053 Oportunidades de aprendizaje desde el enfoque diferencial</v>
          </cell>
          <cell r="C111" t="str">
            <v>02 Modelos Educativos Flexibles</v>
          </cell>
          <cell r="D111">
            <v>7</v>
          </cell>
          <cell r="E111" t="str">
            <v>02007 Desarrollar capacidades locales e institucionales  para la atención integral bajo el enfoque diferencial, de estudiantes en conflicto con la  ley penal</v>
          </cell>
          <cell r="F111" t="str">
            <v>Atención educativa diferencial 03-02-0033</v>
          </cell>
          <cell r="G111" t="str">
            <v/>
          </cell>
          <cell r="H111" t="str">
            <v>Colegios</v>
          </cell>
          <cell r="I111">
            <v>75</v>
          </cell>
          <cell r="J111" t="str">
            <v>105302007</v>
          </cell>
          <cell r="K111">
            <v>112154000</v>
          </cell>
        </row>
        <row r="112">
          <cell r="A112">
            <v>1058</v>
          </cell>
          <cell r="B112" t="str">
            <v xml:space="preserve">1058 Participación ciudadana para el reencuentro, la reconciliación y la paz </v>
          </cell>
          <cell r="C112" t="str">
            <v>01 FORTALECIMIENTO DE  LAS CAPACIDADES DE LOS DIRECTORES LOCALES (DILES) Y DIRECTIVOS DOCENTES</v>
          </cell>
          <cell r="D112">
            <v>4</v>
          </cell>
          <cell r="E112" t="str">
            <v>01004 Implementar la estrategia para fortalecimiento de las capacidades de gestión de los directores locales y directivos docentes</v>
          </cell>
          <cell r="F112" t="str">
            <v>Acompañar A Colegios En La Formulación Y Ejecución De Planes Institucionales 03-01-0204</v>
          </cell>
          <cell r="G112" t="str">
            <v>APLICACIÓN DE PROYECTOS EDUCATIVOS TRANSVERSALES - A.1.7.2</v>
          </cell>
          <cell r="H112" t="str">
            <v>Directores locales y directivos docentes</v>
          </cell>
          <cell r="I112">
            <v>382</v>
          </cell>
          <cell r="J112" t="str">
            <v>105801004</v>
          </cell>
          <cell r="K112">
            <v>2238628000</v>
          </cell>
        </row>
        <row r="113">
          <cell r="A113">
            <v>1058</v>
          </cell>
          <cell r="B113" t="str">
            <v xml:space="preserve">1058 Participación ciudadana para el reencuentro, la reconciliación y la paz </v>
          </cell>
          <cell r="C113" t="str">
            <v>01 FORTALECIMIENTO DE  LAS CAPACIDADES DE LOS DIRECTORES LOCALES (DILES) Y DIRECTIVOS DOCENTES</v>
          </cell>
          <cell r="D113">
            <v>5</v>
          </cell>
          <cell r="E113" t="str">
            <v>01005 Apoyo profesional y técnico para las estrategias encaminadas a la construcción de una ciudad educadora, por el reencuentro, la reconciliación y la paz, con especial énfasis en el fortalecimiento de las capacidades de los DILES y directivos docentes</v>
          </cell>
          <cell r="F113" t="str">
            <v>Personal Contratado Para Apoyar Las Actividades Propias De Los Proyectos De Inversión De La Entidad 03-04-0001</v>
          </cell>
          <cell r="G113" t="str">
            <v>MODERNIZACIÓN DE LA SECRETARIA DE EDUCACIÓN - A.1.4.1</v>
          </cell>
          <cell r="H113" t="str">
            <v>Personas</v>
          </cell>
          <cell r="I113">
            <v>27</v>
          </cell>
          <cell r="J113" t="str">
            <v>105801005</v>
          </cell>
          <cell r="K113">
            <v>1808026000</v>
          </cell>
        </row>
        <row r="114">
          <cell r="A114">
            <v>1058</v>
          </cell>
          <cell r="B114" t="str">
            <v xml:space="preserve">1058 Participación ciudadana para el reencuentro, la reconciliación y la paz </v>
          </cell>
          <cell r="C114" t="str">
            <v>02 VOCES DEL TERRITORIO</v>
          </cell>
          <cell r="D114">
            <v>6</v>
          </cell>
          <cell r="E114" t="str">
            <v>02006 Divulgar campañas de comunicación en medios de carácter masivos, directos, comunitrarios o alternativos.</v>
          </cell>
          <cell r="F114" t="str">
            <v>Desarrollo Del Plan General De Medios De Divulgación Y Comunicación 03-01-0327</v>
          </cell>
          <cell r="G114" t="str">
            <v>APLICACIÓN DE PROYECTOS EDUCATIVOS TRANSVERSALES - A.1.7.2</v>
          </cell>
          <cell r="H114" t="str">
            <v>Estrategia</v>
          </cell>
          <cell r="I114">
            <v>1</v>
          </cell>
          <cell r="J114" t="str">
            <v>105802006</v>
          </cell>
          <cell r="K114">
            <v>1700000000</v>
          </cell>
        </row>
        <row r="115">
          <cell r="A115">
            <v>1058</v>
          </cell>
          <cell r="B115" t="str">
            <v xml:space="preserve">1058 Participación ciudadana para el reencuentro, la reconciliación y la paz </v>
          </cell>
          <cell r="C115" t="str">
            <v>02 VOCES DEL TERRITORIO</v>
          </cell>
          <cell r="D115">
            <v>9</v>
          </cell>
          <cell r="E115" t="str">
            <v>02009 Producción y desarrollo de piezas de comunicación requeridas por las areas de la Secretaria de Educación del Distrito y su respectiva distribución.</v>
          </cell>
          <cell r="F115" t="str">
            <v>Desarrollo Del Plan General De Medios De Divulgación Y Comunicación 03-01-0327</v>
          </cell>
          <cell r="G115" t="str">
            <v>APLICACIÓN DE PROYECTOS EDUCATIVOS TRANSVERSALES - A.1.7.2</v>
          </cell>
          <cell r="H115" t="str">
            <v>Estrategia</v>
          </cell>
          <cell r="I115">
            <v>1</v>
          </cell>
          <cell r="J115" t="str">
            <v>105802009</v>
          </cell>
          <cell r="K115">
            <v>550000000</v>
          </cell>
        </row>
        <row r="116">
          <cell r="A116">
            <v>1058</v>
          </cell>
          <cell r="B116" t="str">
            <v xml:space="preserve">1058 Participación ciudadana para el reencuentro, la reconciliación y la paz </v>
          </cell>
          <cell r="C116" t="str">
            <v>02 VOCES DEL TERRITORIO</v>
          </cell>
          <cell r="D116">
            <v>22</v>
          </cell>
          <cell r="E116" t="str">
            <v>02022 Hacer seguimiento a las noticias y mensajes de la SED en los medios masivos de comunicación y redes sociales.</v>
          </cell>
          <cell r="F116" t="str">
            <v>Desarrollo Del Plan General De Medios De Divulgación Y Comunicación 03-01-0327</v>
          </cell>
          <cell r="G116" t="str">
            <v>APLICACIÓN DE PROYECTOS EDUCATIVOS TRANSVERSALES - A.1.7.2</v>
          </cell>
          <cell r="H116" t="str">
            <v>Estrategia</v>
          </cell>
          <cell r="I116">
            <v>1</v>
          </cell>
          <cell r="J116" t="str">
            <v>105802022</v>
          </cell>
          <cell r="K116">
            <v>95176000</v>
          </cell>
        </row>
        <row r="117">
          <cell r="A117">
            <v>1058</v>
          </cell>
          <cell r="B117" t="str">
            <v xml:space="preserve">1058 Participación ciudadana para el reencuentro, la reconciliación y la paz </v>
          </cell>
          <cell r="C117" t="str">
            <v>02 VOCES DEL TERRITORIO</v>
          </cell>
          <cell r="D117">
            <v>32</v>
          </cell>
          <cell r="E117" t="str">
            <v>02032 Documentar las historias de la educación a través de piezas audiovisuales, periodisticas o artísticas.</v>
          </cell>
          <cell r="F117" t="str">
            <v>Desarrollo Del Plan General De Medios De Divulgación Y Comunicación 03-01-0327</v>
          </cell>
          <cell r="G117" t="str">
            <v>APLICACIÓN DE PROYECTOS EDUCATIVOS TRANSVERSALES - A.1.7.2</v>
          </cell>
          <cell r="H117" t="str">
            <v>Estrategia</v>
          </cell>
          <cell r="I117">
            <v>1</v>
          </cell>
          <cell r="J117" t="str">
            <v>105802032</v>
          </cell>
          <cell r="K117">
            <v>709269000</v>
          </cell>
        </row>
        <row r="118">
          <cell r="A118">
            <v>1058</v>
          </cell>
          <cell r="B118" t="str">
            <v xml:space="preserve">1058 Participación ciudadana para el reencuentro, la reconciliación y la paz </v>
          </cell>
          <cell r="C118" t="str">
            <v>03 CONSOLIDACIÓN DEL OBSERVATORIO DE CONVIVENCIA ESCOLAR</v>
          </cell>
          <cell r="D118">
            <v>10</v>
          </cell>
          <cell r="E118" t="str">
            <v>03010 Apoyo profesional y técnico para las estrategias para la construcción de una ciudad educadora, por el reencuentro, la reconciliación y la paz, con énfasis en la consolidación del Observatorio y el Sistema Distrital de Convivencia Escolar</v>
          </cell>
          <cell r="F118" t="str">
            <v>Personal Contratado Para Apoyar Las Actividades Propias De Los Proyectos De Inversión De La Entidad 03-04-0001</v>
          </cell>
          <cell r="G118" t="str">
            <v>MODERNIZACIÓN DE LA SECRETARIA DE EDUCACIÓN - A.1.4.1</v>
          </cell>
          <cell r="H118" t="str">
            <v>Personas</v>
          </cell>
          <cell r="I118">
            <v>8</v>
          </cell>
          <cell r="J118" t="str">
            <v>105803010</v>
          </cell>
          <cell r="K118">
            <v>442643000</v>
          </cell>
        </row>
        <row r="119">
          <cell r="A119">
            <v>1058</v>
          </cell>
          <cell r="B119" t="str">
            <v xml:space="preserve">1058 Participación ciudadana para el reencuentro, la reconciliación y la paz </v>
          </cell>
          <cell r="C119" t="str">
            <v>04 MEJORAMIENTO DE ENTORNOS ESCOLARES</v>
          </cell>
          <cell r="D119">
            <v>12</v>
          </cell>
          <cell r="E119" t="str">
            <v>04012 Implementar las estrategias de intervención de los entornos escolares de los colegios distritales.</v>
          </cell>
          <cell r="F119" t="str">
            <v>Acompañar A Colegios En La Formulación Y Ejecución De Planes Institucionales 03-01-0204</v>
          </cell>
          <cell r="G119" t="str">
            <v>APLICACIÓN DE PROYECTOS EDUCATIVOS TRANSVERSALES - A.1.7.2</v>
          </cell>
          <cell r="H119" t="str">
            <v>Colegios</v>
          </cell>
          <cell r="I119">
            <v>92</v>
          </cell>
          <cell r="J119" t="str">
            <v>105804012</v>
          </cell>
          <cell r="K119">
            <v>2114496000</v>
          </cell>
        </row>
        <row r="120">
          <cell r="A120">
            <v>1058</v>
          </cell>
          <cell r="B120" t="str">
            <v xml:space="preserve">1058 Participación ciudadana para el reencuentro, la reconciliación y la paz </v>
          </cell>
          <cell r="C120" t="str">
            <v>04 MEJORAMIENTO DE ENTORNOS ESCOLARES</v>
          </cell>
          <cell r="D120">
            <v>13</v>
          </cell>
          <cell r="E120" t="str">
            <v>04013 Apoyo profesional y técnico para las estrategias para la construcción de una ciudad educadora, por el reencuentro, la reconciliación y la paz, con énfasis en el mejoramiento de entornos escolares</v>
          </cell>
          <cell r="F120" t="str">
            <v>Personal Contratado Para Apoyar Las Actividades Propias De Los Proyectos De Inversión De La Entidad 03-04-0001</v>
          </cell>
          <cell r="G120" t="str">
            <v>MODERNIZACIÓN DE LA SECRETARIA DE EDUCACIÓN - A.1.4.1</v>
          </cell>
          <cell r="H120" t="str">
            <v>Personas</v>
          </cell>
          <cell r="I120">
            <v>8</v>
          </cell>
          <cell r="J120" t="str">
            <v>105804013</v>
          </cell>
          <cell r="K120">
            <v>537425000</v>
          </cell>
        </row>
        <row r="121">
          <cell r="A121">
            <v>1058</v>
          </cell>
          <cell r="B121" t="str">
            <v xml:space="preserve">1058 Participación ciudadana para el reencuentro, la reconciliación y la paz </v>
          </cell>
          <cell r="C121" t="str">
            <v>05 FORTALECIMIENTO DE  LOS PLANES DE CONVIVENCIA HACIA EL REENCUENTRO, LA RECONCILIACIÓN Y LA PAZ.</v>
          </cell>
          <cell r="D121">
            <v>15</v>
          </cell>
          <cell r="E121" t="str">
            <v>05015 Apoyo profesional y técnico para las estrategias para la construcción de una ciudad educadora, por el reencuentro, la reconciliación y la paz, con énfasis en el fortalecimiento de los planes de convivencia y la implementación de la cátedra de paz</v>
          </cell>
          <cell r="F121" t="str">
            <v>Personal Contratado Para Apoyar Las Actividades Propias De Los Proyectos De Inversión De La Entidad 03-04-0001</v>
          </cell>
          <cell r="G121" t="str">
            <v>MODERNIZACIÓN DE LA SECRETARIA DE EDUCACIÓN - A.1.4.1</v>
          </cell>
          <cell r="H121" t="str">
            <v>Personas</v>
          </cell>
          <cell r="I121">
            <v>21</v>
          </cell>
          <cell r="J121" t="str">
            <v>105805015</v>
          </cell>
          <cell r="K121">
            <v>1484204000</v>
          </cell>
        </row>
        <row r="122">
          <cell r="A122">
            <v>1058</v>
          </cell>
          <cell r="B122" t="str">
            <v xml:space="preserve">1058 Participación ciudadana para el reencuentro, la reconciliación y la paz </v>
          </cell>
          <cell r="C122" t="str">
            <v>06 GESTION CON LA COMUNIDAD EDUCATIVA</v>
          </cell>
          <cell r="D122">
            <v>28</v>
          </cell>
          <cell r="E122" t="str">
            <v>06028 Apoyo profesional y técnico para las estrategias para la construcción de una ciudad educadora, por el reencuentro, la reconciliación y la paz, con énfasis en el fortalecimiento de la gestión con la comunidad educativa</v>
          </cell>
          <cell r="F122" t="str">
            <v>Personal Contratado Para Apoyar Las Actividades Propias De Los Proyectos De Inversión De La Entidad 03-04-0001</v>
          </cell>
          <cell r="G122" t="str">
            <v>MODERNIZACIÓN DE LA SECRETARIA DE EDUCACIÓN - A.1.4.1</v>
          </cell>
          <cell r="H122" t="str">
            <v>Personas</v>
          </cell>
          <cell r="I122">
            <v>12</v>
          </cell>
          <cell r="J122" t="str">
            <v>105806028</v>
          </cell>
          <cell r="K122">
            <v>809812000</v>
          </cell>
        </row>
        <row r="123">
          <cell r="A123">
            <v>1058</v>
          </cell>
          <cell r="B123" t="str">
            <v xml:space="preserve">1058 Participación ciudadana para el reencuentro, la reconciliación y la paz </v>
          </cell>
          <cell r="C123" t="str">
            <v>06 GESTION CON LA COMUNIDAD EDUCATIVA</v>
          </cell>
          <cell r="D123">
            <v>29</v>
          </cell>
          <cell r="E123" t="str">
            <v>06029 Apoyo profesional y técnico para las estrategias para la construcción de una ciudad educadora, por el reencuentro, la reconciliación y la paz, con énfasis en el acompañamiento de escuelas de padres y familia</v>
          </cell>
          <cell r="F123" t="str">
            <v>Personal Contratado Para Apoyar Las Actividades Propias De Los Proyectos De Inversión De La Entidad 03-04-0001</v>
          </cell>
          <cell r="G123" t="str">
            <v>MODERNIZACIÓN DE LA SECRETARIA DE EDUCACIÓN - A.1.4.1</v>
          </cell>
          <cell r="H123" t="str">
            <v>Personas</v>
          </cell>
          <cell r="I123">
            <v>4</v>
          </cell>
          <cell r="J123" t="str">
            <v>105806029</v>
          </cell>
          <cell r="K123">
            <v>169950000</v>
          </cell>
        </row>
        <row r="124">
          <cell r="A124">
            <v>1058</v>
          </cell>
          <cell r="B124" t="str">
            <v xml:space="preserve">1058 Participación ciudadana para el reencuentro, la reconciliación y la paz </v>
          </cell>
          <cell r="C124" t="str">
            <v>06 GESTION CON LA COMUNIDAD EDUCATIVA</v>
          </cell>
          <cell r="D124">
            <v>30</v>
          </cell>
          <cell r="E124" t="str">
            <v xml:space="preserve">06030 Atender los espacios de encuentro con la comunidad educativa, incluyendo los de obligatorio cumplimiento y otros tales como las Escuelas de Padres y Familias. </v>
          </cell>
          <cell r="F124" t="str">
            <v>Acompañar A Colegios En La Formulación Y Ejecución De Planes Institucionales 03-01-0204</v>
          </cell>
          <cell r="G124" t="str">
            <v>APLICACIÓN DE PROYECTOS EDUCATIVOS TRANSVERSALES - A.1.7.2</v>
          </cell>
          <cell r="H124" t="str">
            <v>Campañas</v>
          </cell>
          <cell r="I124">
            <v>1</v>
          </cell>
          <cell r="J124" t="str">
            <v>105806030</v>
          </cell>
          <cell r="K124">
            <v>804700000</v>
          </cell>
        </row>
        <row r="125">
          <cell r="A125">
            <v>1005</v>
          </cell>
          <cell r="B125" t="str">
            <v>1005 Fortalecimiento curricular para el desarrollo de aprendizajes a lo largo de la vida</v>
          </cell>
          <cell r="C125" t="str">
            <v>01 CURRÍCULO</v>
          </cell>
          <cell r="D125">
            <v>3</v>
          </cell>
          <cell r="E125" t="str">
            <v>01003 Contar con profesionales y técnicos para la adecuada ejecución administrativa del proyecto</v>
          </cell>
          <cell r="F125" t="str">
            <v>Personal Contratado Para Apoyar Las Actividades Propias De Los Proyectos De Inversión De La Entidad 03-04-0001</v>
          </cell>
          <cell r="H125" t="str">
            <v>Personas</v>
          </cell>
          <cell r="I125">
            <v>22</v>
          </cell>
          <cell r="J125" t="str">
            <v>100501003</v>
          </cell>
          <cell r="K125">
            <v>1619000000</v>
          </cell>
        </row>
        <row r="126">
          <cell r="A126">
            <v>1005</v>
          </cell>
          <cell r="B126" t="str">
            <v>1005 Fortalecimiento curricular para el desarrollo de aprendizajes a lo largo de la vida</v>
          </cell>
          <cell r="C126" t="str">
            <v>01 CURRÍCULO</v>
          </cell>
          <cell r="D126">
            <v>5</v>
          </cell>
          <cell r="E126" t="str">
            <v xml:space="preserve">01005 Apoyar y acompañar con entidades,  profesionales y técnicos la implementación de estrategias pedagógicas y administrativas en las instituciones educativas que propendan por el fortalecimiento curricular </v>
          </cell>
          <cell r="F126" t="str">
            <v>Acompañar A Colegios En La Formulación Y Ejecución De Planes Institucionales 03-01-0204</v>
          </cell>
          <cell r="H126" t="str">
            <v>Colegios</v>
          </cell>
          <cell r="I126">
            <v>376</v>
          </cell>
          <cell r="J126" t="str">
            <v>100501005</v>
          </cell>
          <cell r="K126">
            <v>3481000000</v>
          </cell>
        </row>
        <row r="127">
          <cell r="A127">
            <v>1050</v>
          </cell>
          <cell r="B127" t="str">
            <v>1050 Educación inicial de calidad en el marco de la ruta de atención integral a la primera infancia</v>
          </cell>
          <cell r="C127" t="str">
            <v>01 INFANCIA</v>
          </cell>
          <cell r="D127">
            <v>1</v>
          </cell>
          <cell r="E127" t="str">
            <v>01001 Apoyar y desarrollar con profesionales y/o entidades los procesos de gestión, acompañamiento e implementación de las metas y objetivos del proyecto.</v>
          </cell>
          <cell r="F127" t="str">
            <v>Personal Contratado Para Apoyar Las Actividades Propias De Los Proyectos De Inversión De La Entidad 03-04-0001</v>
          </cell>
          <cell r="G127" t="str">
            <v>MODERNIZACIÓN DE LA SECRETARIA DE EDUCACIÓN - A.1.4.1</v>
          </cell>
          <cell r="H127" t="str">
            <v>Personas</v>
          </cell>
          <cell r="I127">
            <v>34</v>
          </cell>
          <cell r="J127" t="str">
            <v>105001001</v>
          </cell>
          <cell r="K127">
            <v>2351909000</v>
          </cell>
        </row>
        <row r="128">
          <cell r="A128">
            <v>1050</v>
          </cell>
          <cell r="B128" t="str">
            <v>1050 Educación inicial de calidad en el marco de la ruta de atención integral a la primera infancia</v>
          </cell>
          <cell r="C128" t="str">
            <v>01 INFANCIA</v>
          </cell>
          <cell r="D128">
            <v>5</v>
          </cell>
          <cell r="E128" t="str">
            <v>01005 Garantizar la atención integral de los niños y niñas del ciclo inicial en el marco de la RIA, la articulación intersectorial de la Ciudad y la implementación de los estándares de calidad de la Educación Inicial en el marco de la atención integral</v>
          </cell>
          <cell r="F128" t="str">
            <v>Acompañar A Colegios En La Formulación Y Ejecución De Planes Institucionales 03-01-0204</v>
          </cell>
          <cell r="G128" t="str">
            <v>APLICACIÓN DE PROYECTOS EDUCATIVOS TRANSVERSALES - A.1.7.2</v>
          </cell>
          <cell r="H128" t="str">
            <v>Estudiantes</v>
          </cell>
          <cell r="I128">
            <v>72000</v>
          </cell>
          <cell r="J128" t="str">
            <v>105001005</v>
          </cell>
          <cell r="K128">
            <v>27198091000</v>
          </cell>
        </row>
        <row r="129">
          <cell r="A129">
            <v>1050</v>
          </cell>
          <cell r="B129" t="str">
            <v>1050 Educación inicial de calidad en el marco de la ruta de atención integral a la primera infancia</v>
          </cell>
          <cell r="C129" t="str">
            <v xml:space="preserve">02 CICLOS </v>
          </cell>
          <cell r="D129">
            <v>1</v>
          </cell>
          <cell r="E129" t="str">
            <v>02001 Apoyar y acompañar  con los medios necesarios, la implementación de lineamientos y/u orientaciones y/o estrategias pedagógicas y administrativas en las IED, que propendan por el fortalecimiento curricular y el intercambio de experiencias pedagógicas exitosas, en armonía con el modelo pedagógico de Educación Inicial</v>
          </cell>
          <cell r="F129" t="str">
            <v>Acompañar A Colegios En La Formulación Y Ejecución De Planes Institucionales 03-01-0204</v>
          </cell>
          <cell r="G129" t="str">
            <v>APLICACIÓN DE PROYECTOS EDUCATIVOS TRANSVERSALES - A.1.7.2</v>
          </cell>
          <cell r="H129" t="str">
            <v>Colegios</v>
          </cell>
          <cell r="I129">
            <v>300</v>
          </cell>
          <cell r="J129" t="str">
            <v>105002001</v>
          </cell>
          <cell r="K129">
            <v>250000000</v>
          </cell>
        </row>
        <row r="130">
          <cell r="A130">
            <v>1050</v>
          </cell>
          <cell r="B130" t="str">
            <v>1050 Educación inicial de calidad en el marco de la ruta de atención integral a la primera infancia</v>
          </cell>
          <cell r="C130" t="str">
            <v>03 VALORACION INTEGRAL DEL DESARROLLO DE LA PRIMERA INFANCIA</v>
          </cell>
          <cell r="D130">
            <v>2</v>
          </cell>
          <cell r="E130" t="str">
            <v>03002 Garantizar los recursos técnicos, humanos y operativos  para  la implementación del Sistema  de Valoracion del Desarrollo Infantil  como eje estructurante en la educación inicial  de calidad en el marco de la ruta integral de atenciones</v>
          </cell>
          <cell r="F130" t="str">
            <v>Acompañar A Colegios En La Formulación Y Ejecución De Planes Institucionales 03-01-0204</v>
          </cell>
          <cell r="G130" t="str">
            <v>APLICACIÓN DE PROYECTOS EDUCATIVOS TRANSVERSALES - A.1.7.2</v>
          </cell>
          <cell r="H130" t="str">
            <v>Colegios</v>
          </cell>
          <cell r="I130">
            <v>200</v>
          </cell>
          <cell r="J130" t="str">
            <v>105003002</v>
          </cell>
          <cell r="K130">
            <v>200000000</v>
          </cell>
        </row>
        <row r="131">
          <cell r="A131">
            <v>1056</v>
          </cell>
          <cell r="B131" t="str">
            <v>1056 Mejoramiento de la calidad educativa a través de la jornada única y el uso del tiempo escolar</v>
          </cell>
          <cell r="C131" t="str">
            <v>01 JORNADA UNICA</v>
          </cell>
          <cell r="D131">
            <v>1</v>
          </cell>
          <cell r="E131" t="str">
            <v>01001 Conformar un equipo profesional y técnico que coordina, orienta y apoya el desarrollo de la ampliación del tiempo escolar - Jornada Única</v>
          </cell>
          <cell r="F131" t="str">
            <v>Personal Contratado Para Apoyar Las Actividades Propias De Los Proyectos De Inversión De La Entidad 03-04-0001</v>
          </cell>
          <cell r="G131" t="str">
            <v>MODERNIZACIÓN DE LA SECRETARIA DE EDUCACIÓN - A.1.4.1</v>
          </cell>
          <cell r="H131" t="str">
            <v>Personas</v>
          </cell>
          <cell r="I131">
            <v>22</v>
          </cell>
          <cell r="J131" t="str">
            <v>105601001</v>
          </cell>
          <cell r="K131">
            <v>1400000000</v>
          </cell>
        </row>
        <row r="132">
          <cell r="A132">
            <v>1056</v>
          </cell>
          <cell r="B132" t="str">
            <v>1056 Mejoramiento de la calidad educativa a través de la jornada única y el uso del tiempo escolar</v>
          </cell>
          <cell r="C132" t="str">
            <v>01 JORNADA UNICA</v>
          </cell>
          <cell r="D132">
            <v>2</v>
          </cell>
          <cell r="E132" t="str">
            <v>01002 Garantizar los escenarios, organizaciones, personas externas u otro tipo de recursos que se requieran para implementar la Jornada Única en ambientes de aprendizajes seguros en una ciudad Educadora</v>
          </cell>
          <cell r="F132" t="str">
            <v>Acompañar A Colegios En La Formulación Y Ejecución De Planes Institucionales 03-01-0204</v>
          </cell>
          <cell r="G132" t="str">
            <v>APLICACIÓN DE PROYECTOS EDUCATIVOS TRANSVERSALES - A.1.7.2</v>
          </cell>
          <cell r="H132" t="str">
            <v>Estudiantes</v>
          </cell>
          <cell r="I132">
            <v>127537</v>
          </cell>
          <cell r="J132" t="str">
            <v>105601002</v>
          </cell>
          <cell r="K132">
            <v>16417600000</v>
          </cell>
        </row>
        <row r="133">
          <cell r="A133">
            <v>1056</v>
          </cell>
          <cell r="B133" t="str">
            <v>1056 Mejoramiento de la calidad educativa a través de la jornada única y el uso del tiempo escolar</v>
          </cell>
          <cell r="C133" t="str">
            <v>02 USO DEL TIEMPO ESCOLAR</v>
          </cell>
          <cell r="D133">
            <v>1</v>
          </cell>
          <cell r="E133" t="str">
            <v>02001 Garantizar los escenarios, organizaciones, personas externas u otro tipo de recursos que se requieran para implementar el Uso del Tiempo Escolar en ambientes de aprendizajes seguros en una ciudad Educadora</v>
          </cell>
          <cell r="F133" t="str">
            <v>Acompañar A Colegios En La Formulación Y Ejecución De Planes Institucionales 03-01-0204</v>
          </cell>
          <cell r="G133" t="str">
            <v>APLICACIÓN DE PROYECTOS EDUCATIVOS TRANSVERSALES - A.1.7.2</v>
          </cell>
          <cell r="H133" t="str">
            <v>Estudiantes</v>
          </cell>
          <cell r="I133">
            <v>281691</v>
          </cell>
          <cell r="J133" t="str">
            <v>105602001</v>
          </cell>
          <cell r="K133">
            <v>9046400000</v>
          </cell>
        </row>
        <row r="134">
          <cell r="A134">
            <v>1056</v>
          </cell>
          <cell r="B134" t="str">
            <v>1056 Mejoramiento de la calidad educativa a través de la jornada única y el uso del tiempo escolar</v>
          </cell>
          <cell r="C134" t="str">
            <v>02 USO DEL TIEMPO ESCOLAR</v>
          </cell>
          <cell r="D134">
            <v>2</v>
          </cell>
          <cell r="E134" t="str">
            <v>02002 Conformar un equipo profesional y técnico que coordina, orienta y apoya el desarrollo de la ampliación del tiempo escolar - Uso del tiempo escolar</v>
          </cell>
          <cell r="F134" t="str">
            <v>Personal Contratado Para Apoyar Las Actividades Propias De Los Proyectos De Inversión De La Entidad 03-04-0001</v>
          </cell>
          <cell r="G134" t="str">
            <v>MODERNIZACIÓN DE LA SECRETARIA DE EDUCACIÓN - A.1.4.1</v>
          </cell>
          <cell r="H134" t="str">
            <v>personas</v>
          </cell>
          <cell r="I134">
            <v>22</v>
          </cell>
          <cell r="J134" t="str">
            <v>105602002</v>
          </cell>
          <cell r="K134">
            <v>1400000000</v>
          </cell>
        </row>
        <row r="135">
          <cell r="A135">
            <v>1043</v>
          </cell>
          <cell r="B135" t="str">
            <v xml:space="preserve">1043 Sistemas de información al servicio de la gestión educativa </v>
          </cell>
          <cell r="C135" t="str">
            <v>01 SISTEMAS INTEGRADOS DE INFORMACIÓN Y SOSTENIMIENTO DE LA PLATAFORMA TECNOLOGICA</v>
          </cell>
          <cell r="D135">
            <v>1</v>
          </cell>
          <cell r="E135" t="str">
            <v>01001 Contar con apoyo profesional,  técnico y asistencial para los procesos de sistemas integrados de información y de comunicaciones</v>
          </cell>
          <cell r="F135" t="str">
            <v>Personal Contratado Para Apoyar Las Actividades Propias De Los Proyectos De Inversión De La Entidad 03-04-0001</v>
          </cell>
          <cell r="G135" t="str">
            <v>MODERNIZACIÓN DE LA SECRETARIA DE EDUCACIÓN - A.1.4.1</v>
          </cell>
          <cell r="H135" t="str">
            <v>Personas</v>
          </cell>
          <cell r="I135">
            <v>72</v>
          </cell>
          <cell r="J135" t="str">
            <v>104301001</v>
          </cell>
          <cell r="K135">
            <v>2800000000</v>
          </cell>
        </row>
        <row r="136">
          <cell r="A136">
            <v>1043</v>
          </cell>
          <cell r="B136" t="str">
            <v xml:space="preserve">1043 Sistemas de información al servicio de la gestión educativa </v>
          </cell>
          <cell r="C136" t="str">
            <v>01 SISTEMAS INTEGRADOS DE INFORMACIÓN Y SOSTENIMIENTO DE LA PLATAFORMA TECNOLOGICA</v>
          </cell>
          <cell r="D136">
            <v>2</v>
          </cell>
          <cell r="E136" t="str">
            <v>01002 Adquisición de recursos informáticos para el fortalecimiento y consolidación de los Sistemas de información y el sostenimiento de la plataforma tecnológica</v>
          </cell>
          <cell r="F136" t="str">
            <v>Adquisición De Hardware Y/O Software 02-01-0734</v>
          </cell>
          <cell r="G136" t="str">
            <v>CONECTIVIDAD - A.1.4.3</v>
          </cell>
          <cell r="H136" t="str">
            <v>Contrato</v>
          </cell>
          <cell r="I136">
            <v>4</v>
          </cell>
          <cell r="J136" t="str">
            <v>104301002</v>
          </cell>
          <cell r="K136">
            <v>3498000000</v>
          </cell>
        </row>
        <row r="137">
          <cell r="A137">
            <v>1043</v>
          </cell>
          <cell r="B137" t="str">
            <v xml:space="preserve">1043 Sistemas de información al servicio de la gestión educativa </v>
          </cell>
          <cell r="C137" t="str">
            <v>01 SISTEMAS INTEGRADOS DE INFORMACIÓN Y SOSTENIMIENTO DE LA PLATAFORMA TECNOLOGICA</v>
          </cell>
          <cell r="D137">
            <v>3</v>
          </cell>
          <cell r="E137" t="str">
            <v xml:space="preserve">01003 Renovar el licenciamiento de los equipos de cómputo de la sed nivel central, local e institucional  </v>
          </cell>
          <cell r="F137" t="str">
            <v>Adquisición De Hardware Y/O Software 02-01-0734</v>
          </cell>
          <cell r="G137" t="str">
            <v>CONECTIVIDAD - A.1.4.3</v>
          </cell>
          <cell r="H137" t="str">
            <v>Programas</v>
          </cell>
          <cell r="I137">
            <v>1</v>
          </cell>
          <cell r="J137" t="str">
            <v>104301003</v>
          </cell>
          <cell r="K137">
            <v>6500000000</v>
          </cell>
        </row>
        <row r="138">
          <cell r="A138">
            <v>1043</v>
          </cell>
          <cell r="B138" t="str">
            <v xml:space="preserve">1043 Sistemas de información al servicio de la gestión educativa </v>
          </cell>
          <cell r="C138" t="str">
            <v>01 SISTEMAS INTEGRADOS DE INFORMACIÓN Y SOSTENIMIENTO DE LA PLATAFORMA TECNOLOGICA</v>
          </cell>
          <cell r="D138">
            <v>4</v>
          </cell>
          <cell r="E138" t="str">
            <v>01004 Realizar el soporte de herramientas Oracle para la REDP y nivel central de la Secretaría de Educación  y los servicios asociados</v>
          </cell>
          <cell r="F138" t="str">
            <v>Adquisición De Hardware Y/O Software 02-01-0734</v>
          </cell>
          <cell r="G138" t="str">
            <v>CONECTIVIDAD - A.1.4.3</v>
          </cell>
          <cell r="H138" t="str">
            <v>Programas</v>
          </cell>
          <cell r="I138">
            <v>1</v>
          </cell>
          <cell r="J138" t="str">
            <v>104301004</v>
          </cell>
          <cell r="K138">
            <v>2600000000</v>
          </cell>
        </row>
        <row r="139">
          <cell r="A139">
            <v>1043</v>
          </cell>
          <cell r="B139" t="str">
            <v xml:space="preserve">1043 Sistemas de información al servicio de la gestión educativa </v>
          </cell>
          <cell r="C139" t="str">
            <v>01 SISTEMAS INTEGRADOS DE INFORMACIÓN Y SOSTENIMIENTO DE LA PLATAFORMA TECNOLOGICA</v>
          </cell>
          <cell r="D139">
            <v>5</v>
          </cell>
          <cell r="E139" t="str">
            <v>01005 Administrar la plataforma tecnológica del Centro de Gestión y  centro de computo , y brindar servicio de la mesa de ayuda y suministro de bolsa de repuestos y periféricos para los equipos de cómputo de la SED</v>
          </cell>
          <cell r="F139" t="str">
            <v>Mantenimiento, Administración Y Conectividad De Redp 02-01-0501</v>
          </cell>
          <cell r="G139" t="str">
            <v>CONECTIVIDAD - A.1.4.3</v>
          </cell>
          <cell r="H139" t="str">
            <v>Contrato</v>
          </cell>
          <cell r="I139">
            <v>1</v>
          </cell>
          <cell r="J139" t="str">
            <v>104301005</v>
          </cell>
          <cell r="K139">
            <v>20210000000</v>
          </cell>
        </row>
        <row r="140">
          <cell r="A140">
            <v>1043</v>
          </cell>
          <cell r="B140" t="str">
            <v xml:space="preserve">1043 Sistemas de información al servicio de la gestión educativa </v>
          </cell>
          <cell r="C140" t="str">
            <v>02 TECNOLOGÍA WIFI</v>
          </cell>
          <cell r="D140">
            <v>6</v>
          </cell>
          <cell r="E140" t="str">
            <v>02006 Despliegue de soluciones de red WiFi</v>
          </cell>
          <cell r="F140" t="str">
            <v>Mantenimiento, Administración Y Conectividad De Redp 02-01-0501</v>
          </cell>
          <cell r="G140" t="str">
            <v>CONECTIVIDAD - A.1.4.3</v>
          </cell>
          <cell r="H140" t="str">
            <v>Sedes</v>
          </cell>
          <cell r="I140">
            <v>1</v>
          </cell>
          <cell r="J140" t="str">
            <v>104302006</v>
          </cell>
          <cell r="K140">
            <v>500000000</v>
          </cell>
        </row>
        <row r="141">
          <cell r="A141">
            <v>1043</v>
          </cell>
          <cell r="B141" t="str">
            <v xml:space="preserve">1043 Sistemas de información al servicio de la gestión educativa </v>
          </cell>
          <cell r="C141" t="str">
            <v>03 CONECTIVIDAD, TECNOLOGIAS Y COMUNICACIONES</v>
          </cell>
          <cell r="D141">
            <v>7</v>
          </cell>
          <cell r="E141" t="str">
            <v>03007 Ampliar e implementar servicios de conectividad al servicio de la Educación de Calidad de los niños, niñas y jovenes de ciudad</v>
          </cell>
          <cell r="F141" t="str">
            <v>Mantenimiento, Administración Y Conectividad De Redp 02-01-0501</v>
          </cell>
          <cell r="G141" t="str">
            <v>CONECTIVIDAD - A.1.4.3</v>
          </cell>
          <cell r="H141" t="str">
            <v>Sedes</v>
          </cell>
          <cell r="I141">
            <v>647</v>
          </cell>
          <cell r="J141" t="str">
            <v>104303007</v>
          </cell>
          <cell r="K141">
            <v>29642000000</v>
          </cell>
        </row>
        <row r="142">
          <cell r="A142">
            <v>1052</v>
          </cell>
          <cell r="B142" t="str">
            <v>1052 Bienestar estudiantil para todos</v>
          </cell>
          <cell r="C142" t="str">
            <v>01 ALIMENTACIÓN ESCOLAR</v>
          </cell>
          <cell r="D142">
            <v>1</v>
          </cell>
          <cell r="E142" t="str">
            <v>01001 Entregar desayunos, almuerzos y cenas escolares a los estudiantes matriculados en el sistema educativo oficial</v>
          </cell>
          <cell r="F142" t="str">
            <v>Comida Caliente Para Estudiantes 06-02-0026</v>
          </cell>
          <cell r="G142" t="str">
            <v>CONTRATACIÓN CON TERCEROS PARA LA PROVISIÓN INTEGRAL DEL SERVICIO DE ALIMENTACIÓN ESCOLAR - A.1.2.10.2</v>
          </cell>
          <cell r="H142" t="str">
            <v>Sedes Educativas</v>
          </cell>
          <cell r="I142">
            <v>144</v>
          </cell>
          <cell r="J142" t="str">
            <v>105201001</v>
          </cell>
          <cell r="K142">
            <v>141861000000</v>
          </cell>
        </row>
        <row r="143">
          <cell r="A143">
            <v>1052</v>
          </cell>
          <cell r="B143" t="str">
            <v>1052 Bienestar estudiantil para todos</v>
          </cell>
          <cell r="C143" t="str">
            <v>01 ALIMENTACIÓN ESCOLAR</v>
          </cell>
          <cell r="D143">
            <v>2</v>
          </cell>
          <cell r="E143" t="str">
            <v>01002 Entregar refrigerios escolares a los estudiantes matriculados en el sistema educativo oficial</v>
          </cell>
          <cell r="F143" t="str">
            <v>Refrigerios Para Estudiantes 06-02-0025</v>
          </cell>
          <cell r="G143" t="str">
            <v>COMPRA DE ALIMENTOS -A.1.2.10.1.1</v>
          </cell>
          <cell r="H143" t="str">
            <v>sedes educativas</v>
          </cell>
          <cell r="I143">
            <v>627</v>
          </cell>
          <cell r="J143" t="str">
            <v>105201002</v>
          </cell>
          <cell r="K143">
            <v>242046793000</v>
          </cell>
        </row>
        <row r="144">
          <cell r="A144">
            <v>1052</v>
          </cell>
          <cell r="B144" t="str">
            <v>1052 Bienestar estudiantil para todos</v>
          </cell>
          <cell r="C144" t="str">
            <v>01 ALIMENTACIÓN ESCOLAR</v>
          </cell>
          <cell r="D144">
            <v>3</v>
          </cell>
          <cell r="E144" t="str">
            <v>01003 Realizar la interventoría técnica, financiera, administrativa y jurídica a los contratos y convenios celebrados para la ejecución del programa de alimentación escolar</v>
          </cell>
          <cell r="F144" t="str">
            <v>Personal Contratado Para Apoyar Las Actividades Propias Del Proyecto De Alimentación Escolar 03-04-0147</v>
          </cell>
          <cell r="G144" t="str">
            <v>INTERVENTORIA, SUPERVICIÓN, MONITOREO Y CONTROL DE LA PRESTACIÓN DEL SERVICIO DE ALIMENTACIÓN ESCOLAR A.1.2.10.4</v>
          </cell>
          <cell r="H144" t="str">
            <v>Interventorías</v>
          </cell>
          <cell r="I144">
            <v>1</v>
          </cell>
          <cell r="J144" t="str">
            <v>105201003</v>
          </cell>
          <cell r="K144">
            <v>22802000000</v>
          </cell>
        </row>
        <row r="145">
          <cell r="A145">
            <v>1052</v>
          </cell>
          <cell r="B145" t="str">
            <v>1052 Bienestar estudiantil para todos</v>
          </cell>
          <cell r="C145" t="str">
            <v>01 ALIMENTACIÓN ESCOLAR</v>
          </cell>
          <cell r="D145">
            <v>4</v>
          </cell>
          <cell r="E145" t="str">
            <v>01004 Prestar servicios en la Dirección de Bienestar Estudiantil para el apoyo en los temas relacionados con el programa de alimentación escolar</v>
          </cell>
          <cell r="F145" t="str">
            <v>Personal Contratado Para Apoyar Las Actividades Propias Del Proyecto De Alimentación Escolar 03-04-0147</v>
          </cell>
          <cell r="G145" t="str">
            <v>INTERVENTORIA, SUPERVICIÓN, MONITOREO Y CONTROL DE LA PRESTACIÓN DEL SERVICIO DE ALIMENTACIÓN ESCOLAR A.1.2.10.4</v>
          </cell>
          <cell r="H145" t="str">
            <v>Personas</v>
          </cell>
          <cell r="I145">
            <v>118</v>
          </cell>
          <cell r="J145" t="str">
            <v>105201004</v>
          </cell>
          <cell r="K145">
            <v>5812000000</v>
          </cell>
        </row>
        <row r="146">
          <cell r="A146">
            <v>1052</v>
          </cell>
          <cell r="B146" t="str">
            <v>1052 Bienestar estudiantil para todos</v>
          </cell>
          <cell r="C146" t="str">
            <v>01 ALIMENTACIÓN ESCOLAR</v>
          </cell>
          <cell r="D146">
            <v>5</v>
          </cell>
          <cell r="E146" t="str">
            <v>01005 Llevar a cabo el seguimiento y la evaluación al programa de alimentación escolar.</v>
          </cell>
          <cell r="F146" t="str">
            <v>Personal Contratado Para Apoyar Las Actividades Propias Del Proyecto De Alimentación Escolar 03-04-0147</v>
          </cell>
          <cell r="G146" t="str">
            <v>INTERVENTORIA, SUPERVICIÓN, MONITOREO Y CONTROL DE LA PRESTACIÓN DEL SERVICIO DE ALIMENTACIÓN ESCOLAR A.1.2.10.4</v>
          </cell>
          <cell r="H146" t="str">
            <v>Persona Jurídica</v>
          </cell>
          <cell r="I146">
            <v>3</v>
          </cell>
          <cell r="J146" t="str">
            <v>105201005</v>
          </cell>
          <cell r="K146">
            <v>1650000000</v>
          </cell>
        </row>
        <row r="147">
          <cell r="A147">
            <v>1052</v>
          </cell>
          <cell r="B147" t="str">
            <v>1052 Bienestar estudiantil para todos</v>
          </cell>
          <cell r="C147" t="str">
            <v>01 ALIMENTACIÓN ESCOLAR</v>
          </cell>
          <cell r="D147">
            <v>6</v>
          </cell>
          <cell r="E147" t="str">
            <v>01006 Diseñar, producir e implementar acciones pedagógicas para la generación de hábitos de vida saludable en los estudiantes matriculados en el sistema educativo oficial.</v>
          </cell>
          <cell r="F147" t="str">
            <v>Diseñar Desarrollar E Implementar Acciones Participativas De Los Jóvenes En El Sistema Educativo Oficial 03-01-0282</v>
          </cell>
          <cell r="G147" t="str">
            <v>INTERVENTORIA, SUPERVICIÓN, MONITOREO Y CONTROL DE LA PRESTACIÓN DEL SERVICIO DE ALIMENTACIÓN ESCOLAR A.1.2.10.4</v>
          </cell>
          <cell r="H147" t="str">
            <v>Acciones</v>
          </cell>
          <cell r="I147">
            <v>1</v>
          </cell>
          <cell r="J147" t="str">
            <v>105201006</v>
          </cell>
          <cell r="K147">
            <v>541620000</v>
          </cell>
        </row>
        <row r="148">
          <cell r="A148">
            <v>1052</v>
          </cell>
          <cell r="B148" t="str">
            <v>1052 Bienestar estudiantil para todos</v>
          </cell>
          <cell r="C148" t="str">
            <v>01 ALIMENTACIÓN ESCOLAR</v>
          </cell>
          <cell r="D148">
            <v>8</v>
          </cell>
          <cell r="E148" t="str">
            <v>01007 Pagar pasivos exigibles de compromisos de vigencias anteriores</v>
          </cell>
          <cell r="F148" t="str">
            <v xml:space="preserve"> Refrigerios para estudiantes 06-02-0025</v>
          </cell>
          <cell r="H148" t="str">
            <v>Porcentaje</v>
          </cell>
          <cell r="I148">
            <v>100</v>
          </cell>
          <cell r="J148" t="str">
            <v>105201007</v>
          </cell>
          <cell r="K148">
            <v>108000000</v>
          </cell>
        </row>
        <row r="149">
          <cell r="A149">
            <v>1052</v>
          </cell>
          <cell r="B149" t="str">
            <v>1052 Bienestar estudiantil para todos</v>
          </cell>
          <cell r="C149" t="str">
            <v>02 MOVILIDAD ESCOLAR</v>
          </cell>
          <cell r="D149">
            <v>1</v>
          </cell>
          <cell r="E149" t="str">
            <v>02001 Suministrar el transporte a estudiantes beneficiados con el programa de Movilidad Escolar.</v>
          </cell>
          <cell r="F149" t="str">
            <v>Transporte Escolar Para Las Actividades Pedagógicas 02-01-0492</v>
          </cell>
          <cell r="G149" t="str">
            <v>TRANSPORTE ESCOLAR - A.1.2.7</v>
          </cell>
          <cell r="H149" t="str">
            <v>Estudiantes</v>
          </cell>
          <cell r="I149">
            <v>94404</v>
          </cell>
          <cell r="J149" t="str">
            <v>105202001</v>
          </cell>
          <cell r="K149">
            <v>104852339000</v>
          </cell>
        </row>
        <row r="150">
          <cell r="A150">
            <v>1052</v>
          </cell>
          <cell r="B150" t="str">
            <v>1052 Bienestar estudiantil para todos</v>
          </cell>
          <cell r="C150" t="str">
            <v>02 MOVILIDAD ESCOLAR</v>
          </cell>
          <cell r="D150">
            <v>2</v>
          </cell>
          <cell r="E150" t="str">
            <v>02002 Prestar servicios en la Dirección de Bienestar Estudiantil para el apoyo en los temas relacionados con el componente Movilidad Escolar</v>
          </cell>
          <cell r="F150" t="str">
            <v>Personal Contratado Para Apoyar Las Actividades Propias De Los Proyectos De Inversión De La Entidad 03-04-0001</v>
          </cell>
          <cell r="G150" t="str">
            <v>MODERNIZACIÓN DE LA SECRETARIA DE EDUCACIÓN - A.1.4.1</v>
          </cell>
          <cell r="H150" t="str">
            <v>Personas</v>
          </cell>
          <cell r="I150">
            <v>96</v>
          </cell>
          <cell r="J150" t="str">
            <v>105202002</v>
          </cell>
          <cell r="K150">
            <v>4419005000</v>
          </cell>
        </row>
        <row r="151">
          <cell r="A151">
            <v>1052</v>
          </cell>
          <cell r="B151" t="str">
            <v>1052 Bienestar estudiantil para todos</v>
          </cell>
          <cell r="C151" t="str">
            <v>02 MOVILIDAD ESCOLAR</v>
          </cell>
          <cell r="D151">
            <v>3</v>
          </cell>
          <cell r="E151" t="str">
            <v>02003 Supervisión, Interventoría, control y acompañamiento en lo técnico, administrativo jurídico y financiero para la prestación del servicio de Movilidad Escolar a los estudiantes matriculados en el sistema oficial.</v>
          </cell>
          <cell r="F151" t="str">
            <v>Personal Contratado Para Apoyar Las Actividades Propias De Los Proyectos De Inversión De La Entidad 03-04-0001</v>
          </cell>
          <cell r="G151" t="str">
            <v>MODERNIZACIÓN DE LA SECRETARIA DE EDUCACIÓN - A.1.4.1</v>
          </cell>
          <cell r="H151" t="str">
            <v>Interventorías</v>
          </cell>
          <cell r="I151">
            <v>2</v>
          </cell>
          <cell r="J151" t="str">
            <v>105202003</v>
          </cell>
          <cell r="K151">
            <v>7254000000</v>
          </cell>
        </row>
        <row r="152">
          <cell r="A152">
            <v>1052</v>
          </cell>
          <cell r="B152" t="str">
            <v>1052 Bienestar estudiantil para todos</v>
          </cell>
          <cell r="C152" t="str">
            <v>02 MOVILIDAD ESCOLAR</v>
          </cell>
          <cell r="D152">
            <v>4</v>
          </cell>
          <cell r="E152" t="str">
            <v>02004 Proveer, suministrar y entregar los beneficios a estudiantes que cumplan con las condiciones establecidas por la Dirección de Bienestar Estudiantil</v>
          </cell>
          <cell r="F152" t="str">
            <v>Transporte Escolar Para Las Actividades Pedagógicas 02-01-0492</v>
          </cell>
          <cell r="G152" t="str">
            <v>TRANSPORTE ESCOLAR - A.1.2.7</v>
          </cell>
          <cell r="H152" t="str">
            <v>Estudiantes</v>
          </cell>
          <cell r="I152">
            <v>36650</v>
          </cell>
          <cell r="J152" t="str">
            <v>105202004</v>
          </cell>
          <cell r="K152">
            <v>39068099000</v>
          </cell>
        </row>
        <row r="153">
          <cell r="A153">
            <v>1052</v>
          </cell>
          <cell r="B153" t="str">
            <v>1052 Bienestar estudiantil para todos</v>
          </cell>
          <cell r="C153" t="str">
            <v>02 MOVILIDAD ESCOLAR</v>
          </cell>
          <cell r="D153">
            <v>5</v>
          </cell>
          <cell r="E153" t="str">
            <v>02005 Fomentar el uso de medios alternativos de transporte escolar, a través de estrategias administrativas, pedagógicas, promoción y suscripción de convenios, promoviendo una cultura de uso de la bicicleta como medio de transporte. </v>
          </cell>
          <cell r="F153" t="str">
            <v>Transporte Escolar Para Las Actividades Pedagógicas 02-01-0492</v>
          </cell>
          <cell r="G153" t="str">
            <v>TRANSPORTE ESCOLAR - A.1.2.7</v>
          </cell>
          <cell r="H153" t="str">
            <v>Persona Jurídica</v>
          </cell>
          <cell r="I153">
            <v>5998</v>
          </cell>
          <cell r="J153" t="str">
            <v>105202005</v>
          </cell>
          <cell r="K153">
            <v>5073251000</v>
          </cell>
        </row>
        <row r="154">
          <cell r="A154">
            <v>1052</v>
          </cell>
          <cell r="B154" t="str">
            <v>1052 Bienestar estudiantil para todos</v>
          </cell>
          <cell r="C154" t="str">
            <v>02 MOVILIDAD ESCOLAR</v>
          </cell>
          <cell r="D154">
            <v>6</v>
          </cell>
          <cell r="E154" t="str">
            <v>02006 Cumplimiento a pagos de sentencias y fallos judiciales que afecten la SED y se relacionen con el componente de movilidad escolar.</v>
          </cell>
          <cell r="F154" t="str">
            <v>Pago de sentencias judiciales asociadas al proyecto de inversión 05-02-0169</v>
          </cell>
          <cell r="G154" t="str">
            <v>PAGO DE DÉFICIT DE INVERSIÓN EN EDUCACIÓN - (DE CARÁCTER EXCEPCIONAL)</v>
          </cell>
          <cell r="H154" t="str">
            <v>Adultos</v>
          </cell>
          <cell r="I154">
            <v>3</v>
          </cell>
          <cell r="J154" t="str">
            <v>105202006</v>
          </cell>
          <cell r="K154">
            <v>5000000</v>
          </cell>
        </row>
        <row r="155">
          <cell r="A155">
            <v>1052</v>
          </cell>
          <cell r="B155" t="str">
            <v>1052 Bienestar estudiantil para todos</v>
          </cell>
          <cell r="C155" t="str">
            <v>02 MOVILIDAD ESCOLAR</v>
          </cell>
          <cell r="D155">
            <v>7</v>
          </cell>
          <cell r="E155" t="str">
            <v>02007 Llevar a cabo el seguimiento y la evaluación al programa de movilidad escolar.</v>
          </cell>
          <cell r="F155" t="str">
            <v>Personal Contratado Para Apoyar Las Actividades Propias De Los Proyectos De Inversión De La Entidad 03-04-0001</v>
          </cell>
          <cell r="G155" t="str">
            <v>MODERNIZACIÓN DE LA SECRETARIA DE EDUCACIÓN - A.1.4.1</v>
          </cell>
          <cell r="H155" t="str">
            <v>Persona Jurídica</v>
          </cell>
          <cell r="I155">
            <v>2</v>
          </cell>
          <cell r="J155" t="str">
            <v>105202007</v>
          </cell>
          <cell r="K155">
            <v>810000000</v>
          </cell>
        </row>
        <row r="156">
          <cell r="A156">
            <v>1052</v>
          </cell>
          <cell r="B156" t="str">
            <v>1052 Bienestar estudiantil para todos</v>
          </cell>
          <cell r="C156" t="str">
            <v>03 PROMOCIÓN DEL BIENESTAR</v>
          </cell>
          <cell r="D156">
            <v>3</v>
          </cell>
          <cell r="E156" t="str">
            <v xml:space="preserve">03003 Realizar los pagos de sentencias, fallos judiciales y de los deducibles que surjan de la afectación a la póliza civil extracontractual, como consecuencia de acciones adelantadas por terceros contra la entidad asociados a los accidentes escolares.
</v>
          </cell>
          <cell r="F156" t="str">
            <v>Pago de sentencias judiciales asociadas al proyecto de inversión 05-02-0170</v>
          </cell>
          <cell r="G156" t="str">
            <v>PAGO DE DÉFICIT DE INVERSIÓN EN EDUCACIÓN - (DE CARÁCTER EXCEPCIONAL)</v>
          </cell>
          <cell r="H156" t="str">
            <v>Porcentaje</v>
          </cell>
          <cell r="I156">
            <v>100</v>
          </cell>
          <cell r="J156" t="str">
            <v>105203003</v>
          </cell>
          <cell r="K156">
            <v>726189000</v>
          </cell>
        </row>
        <row r="157">
          <cell r="A157">
            <v>1052</v>
          </cell>
          <cell r="B157" t="str">
            <v>1052 Bienestar estudiantil para todos</v>
          </cell>
          <cell r="C157" t="str">
            <v>03 PROMOCIÓN DEL BIENESTAR</v>
          </cell>
          <cell r="D157">
            <v>4</v>
          </cell>
          <cell r="E157" t="str">
            <v>03004 Prestar servicios en la Dirección de Bienestar  Estudiantil para el apoyo en los temas relacionados con el componente de Promoción del Bienestar</v>
          </cell>
          <cell r="F157" t="str">
            <v>Personal Contratado Para Apoyar Las Actividades Propias De Los Proyectos De Inversión De La Entidad 03-04-0001</v>
          </cell>
          <cell r="G157" t="str">
            <v>MODERNIZACIÓN DE LA SECRETARIA DE EDUCACIÓN - A.1.4.1</v>
          </cell>
          <cell r="H157" t="str">
            <v>Personas</v>
          </cell>
          <cell r="I157">
            <v>61</v>
          </cell>
          <cell r="J157" t="str">
            <v>105203004</v>
          </cell>
          <cell r="K157">
            <v>3887629000</v>
          </cell>
        </row>
        <row r="158">
          <cell r="A158">
            <v>1052</v>
          </cell>
          <cell r="B158" t="str">
            <v>1052 Bienestar estudiantil para todos</v>
          </cell>
          <cell r="C158" t="str">
            <v>03 PROMOCIÓN DEL BIENESTAR</v>
          </cell>
          <cell r="D158">
            <v>5</v>
          </cell>
          <cell r="E158" t="str">
            <v>03005 Amparar con cobertura de ARL, a los estudiantes de la matrícula Oficial del Distrito que realizan práctica laboral como parte de su proceso educativo en el nivel de secundaria y media,en cumplimiento del decreto 055/2015.</v>
          </cell>
          <cell r="F158" t="str">
            <v>Promoción, Prevención Y Protección En Salud Escolar 03-02-0019</v>
          </cell>
          <cell r="G158" t="str">
            <v>APLICACIÓN DE PROYECTOS EDUCATIVOS TRANSVERSALES - A.1.7.2</v>
          </cell>
          <cell r="H158" t="str">
            <v>Porcentaje</v>
          </cell>
          <cell r="I158">
            <v>100</v>
          </cell>
          <cell r="J158" t="str">
            <v>105203005</v>
          </cell>
          <cell r="K158">
            <v>3898519000</v>
          </cell>
        </row>
        <row r="159">
          <cell r="A159">
            <v>1052</v>
          </cell>
          <cell r="B159" t="str">
            <v>1052 Bienestar estudiantil para todos</v>
          </cell>
          <cell r="C159" t="str">
            <v>03 PROMOCIÓN DEL BIENESTAR</v>
          </cell>
          <cell r="D159">
            <v>7</v>
          </cell>
          <cell r="E159" t="str">
            <v>03007 Llevar a cabo el seguimiento y la evaluación a la estrategia de Promoción del Bienestar</v>
          </cell>
          <cell r="F159" t="str">
            <v>Personal Contratado Para Apoyar Las Actividades Propias De Los Proyectos De Inversión De La Entidad 03-04-0001</v>
          </cell>
          <cell r="G159" t="str">
            <v>MODERNIZACIÓN DE LA SECRETARIA DE EDUCACIÓN - A.1.4.1</v>
          </cell>
          <cell r="H159" t="str">
            <v>Persona Jurídica</v>
          </cell>
          <cell r="I159">
            <v>1</v>
          </cell>
          <cell r="J159" t="str">
            <v>105203007</v>
          </cell>
          <cell r="K159">
            <v>140000000</v>
          </cell>
        </row>
        <row r="160">
          <cell r="A160">
            <v>1046</v>
          </cell>
          <cell r="B160" t="str">
            <v>1046 Infraestructura y dotación al servicio de los ambientes de aprendizaje</v>
          </cell>
          <cell r="C160" t="str">
            <v>01 CONSTRUCCION, RESTITUCION, TERMINACION Y AMPLIACION</v>
          </cell>
          <cell r="D160">
            <v>1</v>
          </cell>
          <cell r="E160" t="str">
            <v>01001 Compra de lotes, diseño, construcción e interventoría de estudios y/o ejecución de obras de infraestructura, para la construcción de colegios nuevos y/o adicionales.</v>
          </cell>
          <cell r="F160" t="str">
            <v>Adecuación Y Ampliación De Colegios Y Universidad 01-01-0002</v>
          </cell>
          <cell r="G160" t="str">
            <v>CONSTRUCCIÓN AMPLIACIÓN Y ADECUACIÓN DE INFRAESTRUCTURA EDUCATIVA - A.1.2.2</v>
          </cell>
          <cell r="H160" t="str">
            <v>Colegios</v>
          </cell>
          <cell r="I160">
            <v>7</v>
          </cell>
          <cell r="J160" t="str">
            <v>104601001</v>
          </cell>
          <cell r="K160">
            <v>139644232000</v>
          </cell>
        </row>
        <row r="161">
          <cell r="A161">
            <v>1046</v>
          </cell>
          <cell r="B161" t="str">
            <v>1046 Infraestructura y dotación al servicio de los ambientes de aprendizaje</v>
          </cell>
          <cell r="C161" t="str">
            <v>01 CONSTRUCCION, RESTITUCION, TERMINACION Y AMPLIACION</v>
          </cell>
          <cell r="D161">
            <v>2</v>
          </cell>
          <cell r="E161" t="str">
            <v>01002 Diseño, construcción e interventoría de estudios y/o ejecución de obras de infraestructura,  para las obras  de restituciones, terminaciones y ampliaciones a la infraestructura de los colegios distritales y/o adicionales</v>
          </cell>
          <cell r="F161" t="str">
            <v>Adecuación Y Ampliación De Colegios Y Universidad 01-01-0002</v>
          </cell>
          <cell r="G161" t="str">
            <v>CONSTRUCCIÓN AMPLIACIÓN Y ADECUACIÓN DE INFRAESTRUCTURA EDUCATIVA - A.1.2.2</v>
          </cell>
          <cell r="H161" t="str">
            <v>Sedes Educativas</v>
          </cell>
          <cell r="I161">
            <v>5</v>
          </cell>
          <cell r="J161" t="str">
            <v>104601002</v>
          </cell>
          <cell r="K161">
            <v>61426213000</v>
          </cell>
        </row>
        <row r="162">
          <cell r="A162">
            <v>1046</v>
          </cell>
          <cell r="B162" t="str">
            <v>1046 Infraestructura y dotación al servicio de los ambientes de aprendizaje</v>
          </cell>
          <cell r="C162" t="str">
            <v>01 CONSTRUCCION, RESTITUCION, TERMINACION Y AMPLIACION</v>
          </cell>
          <cell r="D162">
            <v>4</v>
          </cell>
          <cell r="E162" t="str">
            <v>01004 Suministrar el personal de apoyo profesional y técnico para garantizar la adecuada ejecución del proyecto</v>
          </cell>
          <cell r="F162" t="str">
            <v>Personal Contratado Para Apoyar Las Actividades Propias De Los Proyectos De Inversión De La Entidad 03-04-0001</v>
          </cell>
          <cell r="G162" t="str">
            <v>MODERNIZACIÓN DE LA SECRETARIA DE EDUCACIÓN - A.1.4.1</v>
          </cell>
          <cell r="H162" t="str">
            <v>Personas</v>
          </cell>
          <cell r="I162">
            <v>95</v>
          </cell>
          <cell r="J162" t="str">
            <v>104601004</v>
          </cell>
          <cell r="K162">
            <v>7550000000</v>
          </cell>
        </row>
        <row r="163">
          <cell r="A163">
            <v>1046</v>
          </cell>
          <cell r="B163" t="str">
            <v>1046 Infraestructura y dotación al servicio de los ambientes de aprendizaje</v>
          </cell>
          <cell r="C163" t="str">
            <v>01 CONSTRUCCION, RESTITUCION, TERMINACION Y AMPLIACION</v>
          </cell>
          <cell r="D163">
            <v>5</v>
          </cell>
          <cell r="E163" t="str">
            <v>01005 Diseño, construcción e interventoría de estudios y/o ejecución de obras, para la construcción de infraestructura educativa nueva para la primera infancia y/o adicionales</v>
          </cell>
          <cell r="F163" t="str">
            <v>Construcción, Adecuación Y Ampliación Primera Infancia 01-01-0097</v>
          </cell>
          <cell r="G163" t="str">
            <v>MEJORAMIENTO Y MANTENIMIENTO DE DEPENDENCIAS DE LA ADMINISTRACIÓN - A.15.3</v>
          </cell>
          <cell r="H163" t="str">
            <v>Sedes Educativas</v>
          </cell>
          <cell r="I163">
            <v>7</v>
          </cell>
          <cell r="J163" t="str">
            <v>104601005</v>
          </cell>
          <cell r="K163">
            <v>37989732000</v>
          </cell>
        </row>
        <row r="164">
          <cell r="A164">
            <v>1046</v>
          </cell>
          <cell r="B164" t="str">
            <v>1046 Infraestructura y dotación al servicio de los ambientes de aprendizaje</v>
          </cell>
          <cell r="C164" t="str">
            <v>01 CONSTRUCCION, RESTITUCION, TERMINACION Y AMPLIACION</v>
          </cell>
          <cell r="D164">
            <v>6</v>
          </cell>
          <cell r="E164" t="str">
            <v>01006 Pagar impuestos, trámites, vallas, copias y permisos ante otras entidades del estado, peritos en los procesos de expropiación y/o compra y cargo fijo y/o variable correspondiente a las licencias obtenidas  para cada uno de los predios</v>
          </cell>
          <cell r="F164" t="str">
            <v>Adecuación Y Ampliación De Colegios Y Universidad 01-01-0002</v>
          </cell>
          <cell r="G164" t="str">
            <v>CONSTRUCCIÓN AMPLIACIÓN Y ADECUACIÓN DE INFRAESTRUCTURA EDUCATIVA - A.1.2.2</v>
          </cell>
          <cell r="H164" t="str">
            <v>Porcentaje</v>
          </cell>
          <cell r="I164">
            <v>100</v>
          </cell>
          <cell r="J164" t="str">
            <v>104601006</v>
          </cell>
          <cell r="K164">
            <v>600000000</v>
          </cell>
        </row>
        <row r="165">
          <cell r="A165">
            <v>1046</v>
          </cell>
          <cell r="B165" t="str">
            <v>1046 Infraestructura y dotación al servicio de los ambientes de aprendizaje</v>
          </cell>
          <cell r="C165" t="str">
            <v>01 CONSTRUCCION, RESTITUCION, TERMINACION Y AMPLIACION</v>
          </cell>
          <cell r="D165">
            <v>7</v>
          </cell>
          <cell r="E165" t="str">
            <v>01007 Pago de pasivos exigibles 1</v>
          </cell>
          <cell r="F165" t="str">
            <v>Adecuación Y Ampliación De Colegios Y Universidad 01-01-0002</v>
          </cell>
          <cell r="G165" t="str">
            <v>CONSTRUCCIÓN AMPLIACIÓN Y ADECUACIÓN DE INFRAESTRUCTURA EDUCATIVA - A.1.2.2</v>
          </cell>
          <cell r="H165" t="str">
            <v>Porcentaje</v>
          </cell>
          <cell r="I165">
            <v>100</v>
          </cell>
          <cell r="J165" t="str">
            <v>104601007</v>
          </cell>
          <cell r="K165">
            <v>43303000000</v>
          </cell>
        </row>
        <row r="166">
          <cell r="A166">
            <v>1046</v>
          </cell>
          <cell r="B166" t="str">
            <v>1046 Infraestructura y dotación al servicio de los ambientes de aprendizaje</v>
          </cell>
          <cell r="C166" t="str">
            <v>01 CONSTRUCCION, RESTITUCION, TERMINACION Y AMPLIACION</v>
          </cell>
          <cell r="D166">
            <v>8</v>
          </cell>
          <cell r="E166" t="str">
            <v>01008 Contar con el acompañamiento especializado en materia técnica, jurídica, contractual, financiera, tributaria y ambiental, además de actividades de gestión social e interventoría, que soporten el diseño y la construcción de colegios nuevos, restituciones, terminaciones y ampliaciones en sus fases pre y post-contractuales.</v>
          </cell>
          <cell r="F166" t="str">
            <v>Adecuación Y Ampliación De Colegios Y Universidad 01-01-0002</v>
          </cell>
          <cell r="G166" t="str">
            <v>CONSTRUCCIÓN AMPLIACIÓN Y ADECUACIÓN DE INFRAESTRUCTURA EDUCATIVA - A.1.2.2</v>
          </cell>
          <cell r="H166" t="str">
            <v>Consultoría</v>
          </cell>
          <cell r="J166" t="str">
            <v>104601008</v>
          </cell>
          <cell r="K166">
            <v>0</v>
          </cell>
        </row>
        <row r="167">
          <cell r="A167">
            <v>1046</v>
          </cell>
          <cell r="B167" t="str">
            <v>1046 Infraestructura y dotación al servicio de los ambientes de aprendizaje</v>
          </cell>
          <cell r="C167" t="str">
            <v>01 CONSTRUCCION, RESTITUCION, TERMINACION Y AMPLIACION</v>
          </cell>
          <cell r="D167">
            <v>9</v>
          </cell>
          <cell r="E167" t="str">
            <v>01009 Pago de pasivos exigibles 2</v>
          </cell>
          <cell r="F167" t="str">
            <v>Construcción, Adecuación Y Ampliación Primera Infancia 01-01-0097</v>
          </cell>
          <cell r="G167" t="str">
            <v/>
          </cell>
          <cell r="H167" t="str">
            <v>Porcentaje</v>
          </cell>
          <cell r="I167">
            <v>100</v>
          </cell>
          <cell r="J167" t="str">
            <v>104601009</v>
          </cell>
          <cell r="K167">
            <v>251000000</v>
          </cell>
        </row>
        <row r="168">
          <cell r="A168">
            <v>1046</v>
          </cell>
          <cell r="B168" t="str">
            <v>1046 Infraestructura y dotación al servicio de los ambientes de aprendizaje</v>
          </cell>
          <cell r="C168" t="str">
            <v>01 CONSTRUCCION, RESTITUCION, TERMINACION Y AMPLIACION</v>
          </cell>
          <cell r="D168">
            <v>10</v>
          </cell>
          <cell r="E168" t="str">
            <v>01010 Pago de pasivos exigibles 3</v>
          </cell>
          <cell r="F168" t="str">
            <v>01-01-0536-Acuerdo 527-2013-Obras construcción infraestructura</v>
          </cell>
          <cell r="G168" t="str">
            <v/>
          </cell>
          <cell r="H168" t="str">
            <v>Porcentaje</v>
          </cell>
          <cell r="I168">
            <v>100</v>
          </cell>
          <cell r="J168" t="str">
            <v>104601010</v>
          </cell>
          <cell r="K168">
            <v>17618000000</v>
          </cell>
        </row>
        <row r="169">
          <cell r="A169">
            <v>1046</v>
          </cell>
          <cell r="B169" t="str">
            <v>1046 Infraestructura y dotación al servicio de los ambientes de aprendizaje</v>
          </cell>
          <cell r="C169" t="str">
            <v>01 CONSTRUCCION, RESTITUCION, TERMINACION Y AMPLIACION</v>
          </cell>
          <cell r="D169">
            <v>11</v>
          </cell>
          <cell r="E169" t="str">
            <v>01011 Pago de pasivos exigibles 4</v>
          </cell>
          <cell r="F169" t="str">
            <v>01-01-0537-Acuerdo 527-2013-Interventoría construcción e infraestructura</v>
          </cell>
          <cell r="G169" t="str">
            <v/>
          </cell>
          <cell r="H169" t="str">
            <v>Porcentaje</v>
          </cell>
          <cell r="I169">
            <v>100</v>
          </cell>
          <cell r="J169" t="str">
            <v>104601011</v>
          </cell>
          <cell r="K169">
            <v>2023000000</v>
          </cell>
        </row>
        <row r="170">
          <cell r="A170">
            <v>1046</v>
          </cell>
          <cell r="B170" t="str">
            <v>1046 Infraestructura y dotación al servicio de los ambientes de aprendizaje</v>
          </cell>
          <cell r="C170" t="str">
            <v>01 CONSTRUCCION, RESTITUCION, TERMINACION Y AMPLIACION</v>
          </cell>
          <cell r="D170">
            <v>12</v>
          </cell>
          <cell r="E170" t="str">
            <v>01012 Pago de pasivos exigibles 5</v>
          </cell>
          <cell r="F170" t="str">
            <v>01-02-0005 Legalización de Plantas Físicas Educativas</v>
          </cell>
          <cell r="G170" t="str">
            <v/>
          </cell>
          <cell r="H170" t="str">
            <v>Porcentaje</v>
          </cell>
          <cell r="I170">
            <v>100</v>
          </cell>
          <cell r="J170" t="str">
            <v>104601012</v>
          </cell>
          <cell r="K170">
            <v>307000000</v>
          </cell>
        </row>
        <row r="171">
          <cell r="A171">
            <v>1046</v>
          </cell>
          <cell r="B171" t="str">
            <v>1046 Infraestructura y dotación al servicio de los ambientes de aprendizaje</v>
          </cell>
          <cell r="C171" t="str">
            <v>01 CONSTRUCCION, RESTITUCION, TERMINACION Y AMPLIACION</v>
          </cell>
          <cell r="D171">
            <v>13</v>
          </cell>
          <cell r="E171" t="str">
            <v>01013 Pago de pasivos exigibles 6</v>
          </cell>
          <cell r="F171" t="str">
            <v>04-02-0025-Acuerdo 527-2013- Estudios y diseños para construcción infraestructura</v>
          </cell>
          <cell r="G171" t="str">
            <v/>
          </cell>
          <cell r="H171" t="str">
            <v>Porcentaje</v>
          </cell>
          <cell r="I171">
            <v>100</v>
          </cell>
          <cell r="J171" t="str">
            <v>104601013</v>
          </cell>
          <cell r="K171">
            <v>573000000</v>
          </cell>
        </row>
        <row r="172">
          <cell r="A172">
            <v>1046</v>
          </cell>
          <cell r="B172" t="str">
            <v>1046 Infraestructura y dotación al servicio de los ambientes de aprendizaje</v>
          </cell>
          <cell r="C172" t="str">
            <v>02 OBRAS MENORES Y ADECUACIONES</v>
          </cell>
          <cell r="D172">
            <v>1</v>
          </cell>
          <cell r="E172" t="str">
            <v>02001 Diseño, construcción e interventoría de estudios y/o ejecución de obras de infraestructura,  para las obras de mejoramiento menor complementarias a la infraestructura de los colegios distritales y/o adicionales</v>
          </cell>
          <cell r="F172" t="str">
            <v>Adecuación Y Ampliación De Colegios Y Universidad 01-01-0002</v>
          </cell>
          <cell r="G172" t="str">
            <v>CONSTRUCCIÓN AMPLIACIÓN Y ADECUACIÓN DE INFRAESTRUCTURA EDUCATIVA - A.1.2.2</v>
          </cell>
          <cell r="H172" t="str">
            <v>Sedes Educativas</v>
          </cell>
          <cell r="I172">
            <v>80</v>
          </cell>
          <cell r="J172" t="str">
            <v>104602001</v>
          </cell>
          <cell r="K172">
            <v>12000000000</v>
          </cell>
        </row>
        <row r="173">
          <cell r="A173">
            <v>1046</v>
          </cell>
          <cell r="B173" t="str">
            <v>1046 Infraestructura y dotación al servicio de los ambientes de aprendizaje</v>
          </cell>
          <cell r="C173" t="str">
            <v>02 OBRAS MENORES Y ADECUACIONES</v>
          </cell>
          <cell r="D173">
            <v>2</v>
          </cell>
          <cell r="E173" t="str">
            <v>02002 Realizar los estudios topográficos, de vulnerabilidad sísmica, cálculos estructurales y de revisión arquitectónica  necesarios para los proyectos, así como la interventoría de los mismos</v>
          </cell>
          <cell r="F173" t="str">
            <v>Adecuación Y Ampliación De Colegios Y Universidad 01-01-0002</v>
          </cell>
          <cell r="G173" t="str">
            <v>CONSTRUCCIÓN AMPLIACIÓN Y ADECUACIÓN DE INFRAESTRUCTURA EDUCATIVA - A.1.2.2</v>
          </cell>
          <cell r="H173" t="str">
            <v>Porcentaje</v>
          </cell>
          <cell r="I173">
            <v>100</v>
          </cell>
          <cell r="J173" t="str">
            <v>104602002</v>
          </cell>
          <cell r="K173">
            <v>400000000</v>
          </cell>
        </row>
        <row r="174">
          <cell r="A174">
            <v>1046</v>
          </cell>
          <cell r="B174" t="str">
            <v>1046 Infraestructura y dotación al servicio de los ambientes de aprendizaje</v>
          </cell>
          <cell r="C174" t="str">
            <v>02 OBRAS MENORES Y ADECUACIONES</v>
          </cell>
          <cell r="D174">
            <v>3</v>
          </cell>
          <cell r="E174" t="str">
            <v>02003 Pagar impuestos, trámites, gestiones ambientales, vallas y permisos ante otras entidades del estado, peritos en los procesos de expropiación y/o compra y cargo fijo y/o variable correspondiente a las licencias obtenidas para cada uno de los predios.</v>
          </cell>
          <cell r="F174" t="str">
            <v>Adecuación Y Ampliación De Colegios Y Universidad 01-01-0002</v>
          </cell>
          <cell r="G174" t="str">
            <v>CONSTRUCCIÓN AMPLIACIÓN Y ADECUACIÓN DE INFRAESTRUCTURA EDUCATIVA - A.1.2.2</v>
          </cell>
          <cell r="H174" t="str">
            <v>Porcentaje</v>
          </cell>
          <cell r="I174">
            <v>100</v>
          </cell>
          <cell r="J174" t="str">
            <v>104602003</v>
          </cell>
          <cell r="K174">
            <v>465000000</v>
          </cell>
        </row>
        <row r="175">
          <cell r="A175">
            <v>1046</v>
          </cell>
          <cell r="B175" t="str">
            <v>1046 Infraestructura y dotación al servicio de los ambientes de aprendizaje</v>
          </cell>
          <cell r="C175" t="str">
            <v>02 OBRAS MENORES Y ADECUACIONES</v>
          </cell>
          <cell r="D175">
            <v>4</v>
          </cell>
          <cell r="E175" t="str">
            <v>02004  Alquiler (incluye mantenimiento) de baños portátiles móviles para atender los requerimientos de las diferentes Instituciones Educativas</v>
          </cell>
          <cell r="F175" t="str">
            <v>Adecuación Y Ampliación De Colegios Y Universidad 01-01-0002</v>
          </cell>
          <cell r="G175" t="str">
            <v>CONSTRUCCIÓN AMPLIACIÓN Y ADECUACIÓN DE INFRAESTRUCTURA EDUCATIVA - A.1.2.2</v>
          </cell>
          <cell r="H175" t="str">
            <v>Porcentaje</v>
          </cell>
          <cell r="J175" t="str">
            <v>104602004</v>
          </cell>
          <cell r="K175">
            <v>0</v>
          </cell>
        </row>
        <row r="176">
          <cell r="A176">
            <v>1046</v>
          </cell>
          <cell r="B176" t="str">
            <v>1046 Infraestructura y dotación al servicio de los ambientes de aprendizaje</v>
          </cell>
          <cell r="C176" t="str">
            <v>02 OBRAS MENORES Y ADECUACIONES</v>
          </cell>
          <cell r="D176">
            <v>5</v>
          </cell>
          <cell r="E176" t="str">
            <v>02005 Realizar las obras y/o adecuaciones para la legalización y normalización de servicios públicos domiciliarios de la infraestructura educativa oficial</v>
          </cell>
          <cell r="F176" t="str">
            <v>Obras Y/O Adecuaciones Para La Legalización Y Normalización De Servicios Públicos Domiciliarios De Los Colegios. 02-06-0218</v>
          </cell>
          <cell r="G176" t="str">
            <v>CONSTRUCCIÓN AMPLIACIÓN Y ADECUACIÓN DE INFRAESTRUCTURA EDUCATIVA - A.1.2.2</v>
          </cell>
          <cell r="H176" t="str">
            <v>Porcentaje</v>
          </cell>
          <cell r="I176">
            <v>100</v>
          </cell>
          <cell r="J176" t="str">
            <v>104602005</v>
          </cell>
          <cell r="K176">
            <v>1000000000</v>
          </cell>
        </row>
        <row r="177">
          <cell r="A177">
            <v>1046</v>
          </cell>
          <cell r="B177" t="str">
            <v>1046 Infraestructura y dotación al servicio de los ambientes de aprendizaje</v>
          </cell>
          <cell r="C177" t="str">
            <v>02 OBRAS MENORES Y ADECUACIONES</v>
          </cell>
          <cell r="D177">
            <v>6</v>
          </cell>
          <cell r="E177" t="str">
            <v>02006 Pagar los fallos de sentencias, reclamaciones u otras que se generen producto de los contratos relacionados con el proyecto o derivados de sanciones impuestas a la entidad.</v>
          </cell>
          <cell r="F177" t="str">
            <v>Adecuación Y Ampliación De Colegios Y Universidad 01-01-0002</v>
          </cell>
          <cell r="G177" t="str">
            <v>CONSTRUCCIÓN AMPLIACIÓN Y ADECUACIÓN DE INFRAESTRUCTURA EDUCATIVA - A.1.2.2</v>
          </cell>
          <cell r="H177" t="str">
            <v>Porcentaje</v>
          </cell>
          <cell r="I177">
            <v>100</v>
          </cell>
          <cell r="J177" t="str">
            <v>104602006</v>
          </cell>
          <cell r="K177">
            <v>1000000000</v>
          </cell>
        </row>
        <row r="178">
          <cell r="A178">
            <v>1046</v>
          </cell>
          <cell r="B178" t="str">
            <v>1046 Infraestructura y dotación al servicio de los ambientes de aprendizaje</v>
          </cell>
          <cell r="C178" t="str">
            <v>02 OBRAS MENORES Y ADECUACIONES</v>
          </cell>
          <cell r="D178">
            <v>7</v>
          </cell>
          <cell r="E178" t="str">
            <v>02007 Realizar las intervenciones de obras e interventorías para el mantenimiento preventivo y/o correctivo, atención de emergencias de la infraestructura educativa oficial (incluye adicionales).</v>
          </cell>
          <cell r="F178" t="str">
            <v>Adecuación Y Ampliación De Colegios Y Universidad 01-01-0002</v>
          </cell>
          <cell r="G178" t="str">
            <v>CONSTRUCCIÓN AMPLIACIÓN Y ADECUACIÓN DE INFRAESTRUCTURA EDUCATIVA - A.1.2.2</v>
          </cell>
          <cell r="H178" t="str">
            <v>Porcentaje</v>
          </cell>
          <cell r="I178">
            <v>100</v>
          </cell>
          <cell r="J178" t="str">
            <v>104602007</v>
          </cell>
          <cell r="K178">
            <v>3000000000</v>
          </cell>
        </row>
        <row r="179">
          <cell r="A179">
            <v>1046</v>
          </cell>
          <cell r="B179" t="str">
            <v>1046 Infraestructura y dotación al servicio de los ambientes de aprendizaje</v>
          </cell>
          <cell r="C179" t="str">
            <v>02 OBRAS MENORES Y ADECUACIONES</v>
          </cell>
          <cell r="D179">
            <v>9</v>
          </cell>
          <cell r="E179" t="str">
            <v xml:space="preserve">02009 Construir, adecuar y/o mejorar comedores escolares de los colegios distritales (incluye interventoría y adicionales) </v>
          </cell>
          <cell r="F179" t="str">
            <v>Adecuación Y Ampliación De Colegios Y Universidad 01-01-0002</v>
          </cell>
          <cell r="G179" t="str">
            <v>CONSTRUCCIÓN AMPLIACIÓN Y ADECUACIÓN DE INFRAESTRUCTURA EDUCATIVA - A.1.2.2</v>
          </cell>
          <cell r="H179" t="str">
            <v>Intervenciones</v>
          </cell>
          <cell r="J179" t="str">
            <v>104602009</v>
          </cell>
          <cell r="K179">
            <v>0</v>
          </cell>
        </row>
        <row r="180">
          <cell r="A180">
            <v>1046</v>
          </cell>
          <cell r="B180" t="str">
            <v>1046 Infraestructura y dotación al servicio de los ambientes de aprendizaje</v>
          </cell>
          <cell r="C180" t="str">
            <v>02 OBRAS MENORES Y ADECUACIONES</v>
          </cell>
          <cell r="D180">
            <v>11</v>
          </cell>
          <cell r="E180" t="str">
            <v>02011 Construcción e interventoría a las adecuaciones locativas a ejecutarse en sedes administrativas (SED + DILES)</v>
          </cell>
          <cell r="F180" t="str">
            <v>Obras De Adecuación Y Ampliación De Las Sedes Administrativas Del Sector Educativo 01-04-0001</v>
          </cell>
          <cell r="G180" t="str">
            <v>CONSTRUCCIÓN AMPLIACIÓN Y ADECUACIÓN DE INFRAESTRUCTURA EDUCATIVA - A.1.2.2</v>
          </cell>
          <cell r="H180" t="str">
            <v>Intervenciones</v>
          </cell>
          <cell r="I180">
            <v>2</v>
          </cell>
          <cell r="J180" t="str">
            <v>104602011</v>
          </cell>
          <cell r="K180">
            <v>850000000</v>
          </cell>
        </row>
        <row r="181">
          <cell r="A181">
            <v>1046</v>
          </cell>
          <cell r="B181" t="str">
            <v>1046 Infraestructura y dotación al servicio de los ambientes de aprendizaje</v>
          </cell>
          <cell r="C181" t="str">
            <v>02 OBRAS MENORES Y ADECUACIONES</v>
          </cell>
          <cell r="D181">
            <v>12</v>
          </cell>
          <cell r="E181" t="str">
            <v>02012 Pago pasivos 7</v>
          </cell>
          <cell r="F181" t="str">
            <v>Adecuación Y Ampliación De Colegios Y Universidad 01-01-0002</v>
          </cell>
          <cell r="G181" t="str">
            <v/>
          </cell>
          <cell r="H181" t="str">
            <v>Porcentaje</v>
          </cell>
          <cell r="I181">
            <v>100</v>
          </cell>
          <cell r="J181" t="str">
            <v>104602012</v>
          </cell>
          <cell r="K181">
            <v>250000000</v>
          </cell>
        </row>
        <row r="182">
          <cell r="A182">
            <v>1046</v>
          </cell>
          <cell r="B182" t="str">
            <v>1046 Infraestructura y dotación al servicio de los ambientes de aprendizaje</v>
          </cell>
          <cell r="C182" t="str">
            <v>02 OBRAS MENORES Y ADECUACIONES</v>
          </cell>
          <cell r="D182">
            <v>13</v>
          </cell>
          <cell r="E182" t="str">
            <v>02013 Pago pasivos 8</v>
          </cell>
          <cell r="F182" t="str">
            <v>01-01-0536-Acuerdo 527-2013-Obras construcción infraestructura</v>
          </cell>
          <cell r="G182" t="str">
            <v/>
          </cell>
          <cell r="H182" t="str">
            <v>Porcentaje</v>
          </cell>
          <cell r="I182">
            <v>100</v>
          </cell>
          <cell r="J182" t="str">
            <v>104602013</v>
          </cell>
          <cell r="K182">
            <v>870000000</v>
          </cell>
        </row>
        <row r="183">
          <cell r="A183">
            <v>1046</v>
          </cell>
          <cell r="B183" t="str">
            <v>1046 Infraestructura y dotación al servicio de los ambientes de aprendizaje</v>
          </cell>
          <cell r="C183" t="str">
            <v>02 OBRAS MENORES Y ADECUACIONES</v>
          </cell>
          <cell r="D183">
            <v>14</v>
          </cell>
          <cell r="E183" t="str">
            <v>02014 Pago pasivos 9</v>
          </cell>
          <cell r="F183" t="str">
            <v>01-01-0537-Acuerdo 527-2013-Interventoría construcción e infraestructura</v>
          </cell>
          <cell r="G183" t="str">
            <v/>
          </cell>
          <cell r="H183" t="str">
            <v>Porcentaje</v>
          </cell>
          <cell r="I183">
            <v>100</v>
          </cell>
          <cell r="J183" t="str">
            <v>104602014</v>
          </cell>
          <cell r="K183">
            <v>66000000</v>
          </cell>
        </row>
        <row r="184">
          <cell r="A184">
            <v>1046</v>
          </cell>
          <cell r="B184" t="str">
            <v>1046 Infraestructura y dotación al servicio de los ambientes de aprendizaje</v>
          </cell>
          <cell r="C184" t="str">
            <v>04 DOTACIONES</v>
          </cell>
          <cell r="D184">
            <v>1</v>
          </cell>
          <cell r="E184" t="str">
            <v xml:space="preserve">04001 Dotar mobiliario, equipos, maquinaria, herramientas, instrumentos, implementos y materiales de:  cómputo, tecnología, electrónica, electricidad, comunicaciones, audiovisuales, música, laboratorio, recreación, deporte, cocina y comedor, recursos de bibliotecas, arte y cultura, y demás que requieran los ambientes pedagógicos y administrativos; así como realizar el mantenimiento de algunos bienes especializados, para garantizar ambientes de aprendizaje adecuados y seguros en el nivel, institucional,central y local. </v>
          </cell>
          <cell r="F184" t="str">
            <v>Dotación De Instalaciones 02-01-0509</v>
          </cell>
          <cell r="G184" t="str">
            <v>DOTACIÓN INSTITUCIONAL DE INFRAESTRUCTURA EDUCATIVA - A.1.2.4</v>
          </cell>
          <cell r="H184" t="str">
            <v>Sedes Educativas</v>
          </cell>
          <cell r="I184">
            <v>166</v>
          </cell>
          <cell r="J184" t="str">
            <v>104604001</v>
          </cell>
          <cell r="K184">
            <v>32816233000</v>
          </cell>
        </row>
        <row r="185">
          <cell r="A185">
            <v>1046</v>
          </cell>
          <cell r="B185" t="str">
            <v>1046 Infraestructura y dotación al servicio de los ambientes de aprendizaje</v>
          </cell>
          <cell r="C185" t="str">
            <v>04 DOTACIONES</v>
          </cell>
          <cell r="D185">
            <v>5</v>
          </cell>
          <cell r="E185" t="str">
            <v>04005 Garantizar el personal de apoyo profesional y técnico en la contratación, supervisión, administración, aseguramiento y control de los bienes a dotar y dotados; así como el seguimiento y reporte de información inherente a la ejecución del componente.</v>
          </cell>
          <cell r="F185" t="str">
            <v>Personal Contratado Para Apoyar Las Actividades Propias De Los Proyectos De Inversión De La Entidad 03-04-0001</v>
          </cell>
          <cell r="G185" t="str">
            <v>MODERNIZACIÓN DE LA SECRETARIA DE EDUCACIÓN - A.1.4.1</v>
          </cell>
          <cell r="H185" t="str">
            <v>Personas</v>
          </cell>
          <cell r="I185">
            <v>45</v>
          </cell>
          <cell r="J185" t="str">
            <v>104604005</v>
          </cell>
          <cell r="K185">
            <v>2183767000</v>
          </cell>
        </row>
        <row r="186">
          <cell r="A186">
            <v>1072</v>
          </cell>
          <cell r="B186" t="str">
            <v>1072 Evaluar para transformar y mejorar</v>
          </cell>
          <cell r="C186" t="str">
            <v>01 Gestión del Conocimiento sobre evaluación para la Calidad de la Educación</v>
          </cell>
          <cell r="D186">
            <v>1</v>
          </cell>
          <cell r="E186" t="str">
            <v>01001 Producción de información relevante para caracterizar las Instituciones Educativas Distritales - IED</v>
          </cell>
          <cell r="F186" t="str">
            <v>Evaluación Educativa 03-01-0009</v>
          </cell>
          <cell r="G186" t="str">
            <v>DISEÑO E IMPLEMENTACIÓN DE PLANES DE MEJORAMIENTO - A.1.2.11</v>
          </cell>
          <cell r="H186" t="str">
            <v>Colegios</v>
          </cell>
          <cell r="I186">
            <v>363</v>
          </cell>
          <cell r="J186" t="str">
            <v>107201001</v>
          </cell>
          <cell r="K186">
            <v>400376000</v>
          </cell>
        </row>
        <row r="187">
          <cell r="A187">
            <v>1072</v>
          </cell>
          <cell r="B187" t="str">
            <v>1072 Evaluar para transformar y mejorar</v>
          </cell>
          <cell r="C187" t="str">
            <v>01 Gestión del Conocimiento sobre evaluación para la Calidad de la Educación</v>
          </cell>
          <cell r="D187">
            <v>2</v>
          </cell>
          <cell r="E187" t="str">
            <v>01002 Personal técnico y profesional para la ejecución de las actividades propuestas en los diferentes componentes del proyecto.</v>
          </cell>
          <cell r="F187" t="str">
            <v>Personal Contratado Para Apoyar Las Actividades Propias De Los Proyectos De Inversión De La Entidad 03-04-0001</v>
          </cell>
          <cell r="G187" t="str">
            <v>MODERNIZACIÓN DE LA SECRETARIA DE EDUCACIÓN - A.1.4.1</v>
          </cell>
          <cell r="H187" t="str">
            <v>Personas</v>
          </cell>
          <cell r="I187">
            <v>10</v>
          </cell>
          <cell r="J187" t="str">
            <v>107201002</v>
          </cell>
          <cell r="K187">
            <v>599624000</v>
          </cell>
        </row>
        <row r="188">
          <cell r="A188">
            <v>1072</v>
          </cell>
          <cell r="B188" t="str">
            <v>1072 Evaluar para transformar y mejorar</v>
          </cell>
          <cell r="C188" t="str">
            <v xml:space="preserve">02 Mejores practicas evaluativas </v>
          </cell>
          <cell r="D188">
            <v>2</v>
          </cell>
          <cell r="E188" t="str">
            <v>02002 Repositorio de mejores prácticas evaluativas en la ciudad.</v>
          </cell>
          <cell r="F188" t="str">
            <v>Evaluación Educativa 03-01-0009</v>
          </cell>
          <cell r="G188" t="str">
            <v>DISEÑO E IMPLEMENTACIÓN DE PLANES DE MEJORAMIENTO - A.1.2.11</v>
          </cell>
          <cell r="H188" t="str">
            <v>Repositorio</v>
          </cell>
          <cell r="I188">
            <v>1</v>
          </cell>
          <cell r="J188" t="str">
            <v>107202002</v>
          </cell>
          <cell r="K188">
            <v>200000000</v>
          </cell>
        </row>
        <row r="189">
          <cell r="A189">
            <v>1072</v>
          </cell>
          <cell r="B189" t="str">
            <v>1072 Evaluar para transformar y mejorar</v>
          </cell>
          <cell r="C189" t="str">
            <v xml:space="preserve">03 Articulación e integración de información sobre evaluaciones de aprendizaje, enseñanza y gestión en las IE </v>
          </cell>
          <cell r="D189">
            <v>1</v>
          </cell>
          <cell r="E189" t="str">
            <v>03001 Desarrollar, revisar y ajustar  estrategias  de evaluación en los diferentes componentes del sistema.</v>
          </cell>
          <cell r="F189" t="str">
            <v>Evaluación Educativa 03-01-0009</v>
          </cell>
          <cell r="G189" t="str">
            <v>DISEÑO E IMPLEMENTACIÓN DE PLANES DE MEJORAMIENTO - A.1.2.11</v>
          </cell>
          <cell r="H189" t="str">
            <v>Sistema</v>
          </cell>
          <cell r="I189">
            <v>1</v>
          </cell>
          <cell r="J189" t="str">
            <v>107203001</v>
          </cell>
          <cell r="K189">
            <v>1100000000</v>
          </cell>
        </row>
        <row r="190">
          <cell r="A190">
            <v>1072</v>
          </cell>
          <cell r="B190" t="str">
            <v>1072 Evaluar para transformar y mejorar</v>
          </cell>
          <cell r="C190" t="str">
            <v xml:space="preserve">03 Articulación e integración de información sobre evaluaciones de aprendizaje, enseñanza y gestión en las IE </v>
          </cell>
          <cell r="D190">
            <v>2</v>
          </cell>
          <cell r="E190" t="str">
            <v>03002 Aplicar pruebas internacionales, desarrollar y aplicar pruebas nacionales y las encuestas requeridas para el sector.</v>
          </cell>
          <cell r="F190" t="str">
            <v>Evaluación Educativa 03-01-0009</v>
          </cell>
          <cell r="G190" t="str">
            <v>DISEÑO E IMPLEMENTACIÓN DE PLANES DE MEJORAMIENTO - A.1.2.11</v>
          </cell>
          <cell r="H190" t="str">
            <v>Aplicaciones y encuestas</v>
          </cell>
          <cell r="I190">
            <v>3</v>
          </cell>
          <cell r="J190" t="str">
            <v>107203002</v>
          </cell>
          <cell r="K190">
            <v>5636000000</v>
          </cell>
        </row>
        <row r="191">
          <cell r="A191">
            <v>1072</v>
          </cell>
          <cell r="B191" t="str">
            <v>1072 Evaluar para transformar y mejorar</v>
          </cell>
          <cell r="C191" t="str">
            <v xml:space="preserve">04 Estímulos y reconocimientos a la Calidad de la educación </v>
          </cell>
          <cell r="D191">
            <v>1</v>
          </cell>
          <cell r="E191" t="str">
            <v>04001 Realizar el proceso requerido para la evaluación de incentivos y reconocimientos  del Modelo de Acreditación a la Excelencia en Gestión Educativa  en el marco del art. 23 Acuerdo 273.17</v>
          </cell>
          <cell r="F191" t="str">
            <v>Evaluación Educativa 03-01-0009</v>
          </cell>
          <cell r="G191" t="str">
            <v>DISEÑO E IMPLEMENTACIÓN DE PLANES DE MEJORAMIENTO - A.1.2.11</v>
          </cell>
          <cell r="H191" t="str">
            <v>Proceso</v>
          </cell>
          <cell r="I191">
            <v>1</v>
          </cell>
          <cell r="J191" t="str">
            <v>107204001</v>
          </cell>
          <cell r="K191">
            <v>160000000</v>
          </cell>
        </row>
        <row r="192">
          <cell r="A192">
            <v>1072</v>
          </cell>
          <cell r="B192" t="str">
            <v>1072 Evaluar para transformar y mejorar</v>
          </cell>
          <cell r="C192" t="str">
            <v xml:space="preserve">04 Estímulos y reconocimientos a la Calidad de la educación </v>
          </cell>
          <cell r="D192">
            <v>2</v>
          </cell>
          <cell r="E192" t="str">
            <v>04002 Entregar estímulos económicos a colegios premiados por su excelente gestión institucional en marco del Acuerdo 273/2007</v>
          </cell>
          <cell r="F192" t="str">
            <v>Incentivos Económicos  A Los Colegios Con Mejores Resultados Que Aporten Al Mejoramiento De La Calidad Educativa 05-02-0022</v>
          </cell>
          <cell r="G192" t="str">
            <v>DISEÑO E IMPLEMENTACIÓN DE PLANES DE MEJORAMIENTO - A.1.2.11</v>
          </cell>
          <cell r="H192" t="str">
            <v>Colegios</v>
          </cell>
          <cell r="I192">
            <v>5</v>
          </cell>
          <cell r="J192" t="str">
            <v>107204002</v>
          </cell>
          <cell r="K192">
            <v>101000000</v>
          </cell>
        </row>
        <row r="193">
          <cell r="A193">
            <v>1072</v>
          </cell>
          <cell r="B193" t="str">
            <v>1072 Evaluar para transformar y mejorar</v>
          </cell>
          <cell r="C193" t="str">
            <v xml:space="preserve">04 Estímulos y reconocimientos a la Calidad de la educación </v>
          </cell>
          <cell r="D193">
            <v>3</v>
          </cell>
          <cell r="E193" t="str">
            <v>04003 Entregar estímulos económicos a colegios oficiales por mejor rendimiento académico en las pruebas de Estado SABER 11°.</v>
          </cell>
          <cell r="F193" t="str">
            <v>Incentivos Económicos  A Los Colegios Con Mejores Resultados Que Aporten Al Mejoramiento De La Calidad Educativa 05-02-0022</v>
          </cell>
          <cell r="G193" t="str">
            <v>DISEÑO E IMPLEMENTACIÓN DE PLANES DE MEJORAMIENTO - A.1.2.11</v>
          </cell>
          <cell r="H193" t="str">
            <v>Colegios</v>
          </cell>
          <cell r="I193">
            <v>5</v>
          </cell>
          <cell r="J193" t="str">
            <v>107204003</v>
          </cell>
          <cell r="K193">
            <v>101000000</v>
          </cell>
        </row>
        <row r="194">
          <cell r="A194">
            <v>1072</v>
          </cell>
          <cell r="B194" t="str">
            <v>1072 Evaluar para transformar y mejorar</v>
          </cell>
          <cell r="C194" t="str">
            <v xml:space="preserve">04 Estímulos y reconocimientos a la Calidad de la educación </v>
          </cell>
          <cell r="D194">
            <v>4</v>
          </cell>
          <cell r="E194" t="str">
            <v>04004 Entregar estímulos económicos a colegios premiados por rendimiento académico en las pruebas SABER</v>
          </cell>
          <cell r="F194" t="str">
            <v>Incentivos Económicos  A Los Colegios Con Mejores Resultados Que Aporten Al Mejoramiento De La Calidad Educativa 05-02-0022</v>
          </cell>
          <cell r="G194" t="str">
            <v>DISEÑO E IMPLEMENTACIÓN DE PLANES DE MEJORAMIENTO - A.1.2.11</v>
          </cell>
          <cell r="H194" t="str">
            <v>Colegios</v>
          </cell>
          <cell r="I194">
            <v>5</v>
          </cell>
          <cell r="J194" t="str">
            <v>107204004</v>
          </cell>
          <cell r="K194">
            <v>101000000</v>
          </cell>
        </row>
        <row r="195">
          <cell r="A195">
            <v>1072</v>
          </cell>
          <cell r="B195" t="str">
            <v>1072 Evaluar para transformar y mejorar</v>
          </cell>
          <cell r="C195" t="str">
            <v xml:space="preserve">04 Estímulos y reconocimientos a la Calidad de la educación </v>
          </cell>
          <cell r="D195">
            <v>5</v>
          </cell>
          <cell r="E195" t="str">
            <v>04005 Entregar estímulos económicos a colegios oficiales que se destaquen por mejor nivel de inglés en las pruebas de Estado SABER 11°.</v>
          </cell>
          <cell r="F195" t="str">
            <v>Incentivos Económicos  A Los Colegios Con Mejores Resultados Que Aporten Al Mejoramiento De La Calidad Educativa 05-02-0022</v>
          </cell>
          <cell r="G195" t="str">
            <v>DISEÑO E IMPLEMENTACIÓN DE PLANES DE MEJORAMIENTO - A.1.2.11</v>
          </cell>
          <cell r="H195" t="str">
            <v>Colegios</v>
          </cell>
          <cell r="I195">
            <v>5</v>
          </cell>
          <cell r="J195" t="str">
            <v>107204005</v>
          </cell>
          <cell r="K195">
            <v>101000000</v>
          </cell>
        </row>
        <row r="196">
          <cell r="A196">
            <v>1049</v>
          </cell>
          <cell r="B196" t="str">
            <v>1049 Cobertura con equidad</v>
          </cell>
          <cell r="C196" t="str">
            <v>01 Gestión territorial de la cobertura educativa</v>
          </cell>
          <cell r="D196">
            <v>1</v>
          </cell>
          <cell r="E196" t="str">
            <v>01001 Prestar servicios profesionales, técnicos y/o  de apoyo a la gestión territorial de la cobertura educativa.</v>
          </cell>
          <cell r="F196" t="str">
            <v>Personal Contratado Para Apoyar Las Actividades Propias De Los Proyectos De Inversión De La Entidad 03-04-0001</v>
          </cell>
          <cell r="G196" t="str">
            <v>MODERNIZACIÓN DE LA SECRETARIA DE EDUCACIÓN - A.1.4.1</v>
          </cell>
          <cell r="H196" t="str">
            <v>Personas</v>
          </cell>
          <cell r="I196">
            <v>28</v>
          </cell>
          <cell r="J196" t="str">
            <v>104901001</v>
          </cell>
          <cell r="K196">
            <v>1570000000</v>
          </cell>
        </row>
        <row r="197">
          <cell r="A197">
            <v>1049</v>
          </cell>
          <cell r="B197" t="str">
            <v>1049 Cobertura con equidad</v>
          </cell>
          <cell r="C197" t="str">
            <v>01 Gestión territorial de la cobertura educativa</v>
          </cell>
          <cell r="D197">
            <v>2</v>
          </cell>
          <cell r="E197" t="str">
            <v>01002 Realizar diseño, implementación, seguimiento y evaluación de Planes de Cobertura Local y de  Ruta del Acceso y Permanencia Escolar.</v>
          </cell>
          <cell r="F197" t="str">
            <v>Personal Contratado Para Las Actividades Propias De Los Procesos De Mejoramiento De Gestión De La Entidad 05-02-0020</v>
          </cell>
          <cell r="G197" t="str">
            <v>MODERNIZACIÓN DE LA SECRETARIA DE EDUCACIÓN - A.1.4.1</v>
          </cell>
          <cell r="H197" t="str">
            <v>Persona Jurídica</v>
          </cell>
          <cell r="I197">
            <v>1</v>
          </cell>
          <cell r="J197" t="str">
            <v>104901002</v>
          </cell>
          <cell r="K197">
            <v>276000000</v>
          </cell>
        </row>
        <row r="198">
          <cell r="A198">
            <v>1049</v>
          </cell>
          <cell r="B198" t="str">
            <v>1049 Cobertura con equidad</v>
          </cell>
          <cell r="C198" t="str">
            <v>01 Gestión territorial de la cobertura educativa</v>
          </cell>
          <cell r="D198">
            <v>3</v>
          </cell>
          <cell r="E198" t="str">
            <v>01003 Realizar acompañamiento y/o asistencia técnica a los establecimientos educativos con alta tasa de deserción escolar para fortalecer el acceso y la permanencia escolar</v>
          </cell>
          <cell r="F198" t="str">
            <v>Personal Contratado Para Las Actividades Propias De Los Procesos De Mejoramiento De Gestión De La Entidad 05-02-0020</v>
          </cell>
          <cell r="G198" t="str">
            <v>MODERNIZACIÓN DE LA SECRETARIA DE EDUCACIÓN - A.1.4.1</v>
          </cell>
          <cell r="H198" t="str">
            <v>Colegios</v>
          </cell>
          <cell r="I198">
            <v>100</v>
          </cell>
          <cell r="J198" t="str">
            <v>104901003</v>
          </cell>
          <cell r="K198">
            <v>429000000</v>
          </cell>
        </row>
        <row r="199">
          <cell r="A199">
            <v>1049</v>
          </cell>
          <cell r="B199" t="str">
            <v>1049 Cobertura con equidad</v>
          </cell>
          <cell r="C199" t="str">
            <v>01 Gestión territorial de la cobertura educativa</v>
          </cell>
          <cell r="D199">
            <v>4</v>
          </cell>
          <cell r="E199" t="str">
            <v>01004 Implementar incentivos a las IED para lograr mejorar resultados en acceso y permanencia escolar</v>
          </cell>
          <cell r="F199" t="str">
            <v>Incentivos económicos  a los colegios que contribuyan a mejorar los resultados de acceso y permanencia escolar 05-02-0178</v>
          </cell>
          <cell r="G199" t="str">
            <v/>
          </cell>
          <cell r="H199" t="str">
            <v>Colegios</v>
          </cell>
          <cell r="I199">
            <v>140</v>
          </cell>
          <cell r="J199" t="str">
            <v>104901004</v>
          </cell>
          <cell r="K199">
            <v>1700000000</v>
          </cell>
        </row>
        <row r="200">
          <cell r="A200">
            <v>1049</v>
          </cell>
          <cell r="B200" t="str">
            <v>1049 Cobertura con equidad</v>
          </cell>
          <cell r="C200" t="str">
            <v>01 Gestión territorial de la cobertura educativa</v>
          </cell>
          <cell r="D200">
            <v>5</v>
          </cell>
          <cell r="E200" t="str">
            <v>01005 Realizar las labores de  verificación, seguimiento y/o actualización de información de la cobertura educativa</v>
          </cell>
          <cell r="F200" t="str">
            <v>Personal contratado para apoyar las actividades propias de los proyectos de inversión misionales de la entidad 03-04-0312</v>
          </cell>
          <cell r="G200" t="str">
            <v>APLICACIÓN DE PROYECTOS EDUCATIVOS TRANSVERSALES - A.1.7.2</v>
          </cell>
          <cell r="H200" t="str">
            <v>Persona Jurídica</v>
          </cell>
          <cell r="I200">
            <v>1</v>
          </cell>
          <cell r="J200" t="str">
            <v>104901005</v>
          </cell>
          <cell r="K200">
            <v>1000000000</v>
          </cell>
        </row>
        <row r="201">
          <cell r="A201">
            <v>1049</v>
          </cell>
          <cell r="B201" t="str">
            <v>1049 Cobertura con equidad</v>
          </cell>
          <cell r="C201" t="str">
            <v>01 Gestión territorial de la cobertura educativa</v>
          </cell>
          <cell r="D201">
            <v>6</v>
          </cell>
          <cell r="E201" t="str">
            <v>01006 Realizar eventos de socializacion relacionados con la cobertura y las experiencias del acceso y la permanencia escolar</v>
          </cell>
          <cell r="F201" t="str">
            <v>Apoyo Logístico Para El Desarrollo De Las Actividades Propias De Los Proyectos De Inversiónen General 03-01-0354</v>
          </cell>
          <cell r="G201" t="str">
            <v>APLICACIÓN DE PROYECTOS EDUCATIVOS TRANSVERSALES - A.1.7.2</v>
          </cell>
          <cell r="H201" t="str">
            <v>Persona Jurídica</v>
          </cell>
          <cell r="I201">
            <v>1</v>
          </cell>
          <cell r="J201" t="str">
            <v>104901006</v>
          </cell>
          <cell r="K201">
            <v>0</v>
          </cell>
        </row>
        <row r="202">
          <cell r="A202">
            <v>1049</v>
          </cell>
          <cell r="B202" t="str">
            <v>1049 Cobertura con equidad</v>
          </cell>
          <cell r="C202" t="str">
            <v>02 Modernización del proceso de matrícula</v>
          </cell>
          <cell r="D202">
            <v>1</v>
          </cell>
          <cell r="E202" t="str">
            <v>02001 Prestar servicios profesionales, técnicos y/o  de apoyo a la gestión del proceso de matrícula con enfoque de servicio al ciudadano y búsqueda activa de población desescolarizada.</v>
          </cell>
          <cell r="F202" t="str">
            <v>Personal Contratado Para Apoyar Las Actividades Propias De Los Proyectos De Inversión De La Entidad 03-04-0001</v>
          </cell>
          <cell r="G202" t="str">
            <v>MODERNIZACIÓN DE LA SECRETARIA DE EDUCACIÓN - A.1.4.1</v>
          </cell>
          <cell r="H202" t="str">
            <v>Personas</v>
          </cell>
          <cell r="I202">
            <v>29</v>
          </cell>
          <cell r="J202" t="str">
            <v>104902001</v>
          </cell>
          <cell r="K202">
            <v>1517000000</v>
          </cell>
        </row>
        <row r="203">
          <cell r="A203">
            <v>1049</v>
          </cell>
          <cell r="B203" t="str">
            <v>1049 Cobertura con equidad</v>
          </cell>
          <cell r="C203" t="str">
            <v>02 Modernización del proceso de matrícula</v>
          </cell>
          <cell r="D203">
            <v>2</v>
          </cell>
          <cell r="E203" t="str">
            <v>02002 Realizar búsqueda activa de población desescolarizada</v>
          </cell>
          <cell r="F203" t="str">
            <v>Gestión del sevicio a la comunidad educativa 05-02-172</v>
          </cell>
          <cell r="G203" t="str">
            <v/>
          </cell>
          <cell r="H203" t="str">
            <v>Persona Jurídica</v>
          </cell>
          <cell r="I203">
            <v>1</v>
          </cell>
          <cell r="J203" t="str">
            <v>104902002</v>
          </cell>
          <cell r="K203">
            <v>2000000000</v>
          </cell>
        </row>
        <row r="204">
          <cell r="A204">
            <v>1049</v>
          </cell>
          <cell r="B204" t="str">
            <v>1049 Cobertura con equidad</v>
          </cell>
          <cell r="C204" t="str">
            <v>02 Modernización del proceso de matrícula</v>
          </cell>
          <cell r="D204">
            <v>3</v>
          </cell>
          <cell r="E204" t="str">
            <v>02003 Movilización social con canales de atención y servicio al ciudadano para el proceso de matrícula</v>
          </cell>
          <cell r="F204" t="str">
            <v>Gestión del sevicio a la comunidad educativa 05-02-172</v>
          </cell>
          <cell r="G204" t="str">
            <v/>
          </cell>
          <cell r="H204" t="str">
            <v>Persona Jurídica</v>
          </cell>
          <cell r="I204">
            <v>1</v>
          </cell>
          <cell r="J204" t="str">
            <v>104902003</v>
          </cell>
          <cell r="K204">
            <v>0</v>
          </cell>
        </row>
        <row r="205">
          <cell r="A205">
            <v>1049</v>
          </cell>
          <cell r="B205" t="str">
            <v>1049 Cobertura con equidad</v>
          </cell>
          <cell r="C205" t="str">
            <v>02 Modernización del proceso de matrícula</v>
          </cell>
          <cell r="D205">
            <v>4</v>
          </cell>
          <cell r="E205" t="str">
            <v xml:space="preserve">02004 Acompañamiento en implementación de los sistemas de información para la cobertura educativa </v>
          </cell>
          <cell r="F205" t="str">
            <v>Personal contratado para las actividades propias de los procesos de mejoramiento de gestión de la entidad 05-02-0020</v>
          </cell>
          <cell r="G205" t="str">
            <v/>
          </cell>
          <cell r="H205" t="str">
            <v>Persona Jurídica</v>
          </cell>
          <cell r="I205">
            <v>1</v>
          </cell>
          <cell r="J205" t="str">
            <v>104902004</v>
          </cell>
          <cell r="K205">
            <v>0</v>
          </cell>
        </row>
        <row r="206">
          <cell r="A206">
            <v>1049</v>
          </cell>
          <cell r="B206" t="str">
            <v>1049 Cobertura con equidad</v>
          </cell>
          <cell r="C206" t="str">
            <v>03 Acciones afirmativas para poblaciones vulnerables</v>
          </cell>
          <cell r="D206">
            <v>1</v>
          </cell>
          <cell r="E206" t="str">
            <v>03001 Prestar servicios profesionales, técnicos y/o  de apoyo a la gestión de acciones afirmativas para poblaciones vulnerables.</v>
          </cell>
          <cell r="F206" t="str">
            <v>Personal Contratado Para Apoyar Las Actividades Propias De Los Proyectos De Inversión De La Entidad 03-04-0001</v>
          </cell>
          <cell r="G206" t="str">
            <v>MODERNIZACIÓN DE LA SECRETARIA DE EDUCACIÓN - A.1.4.1</v>
          </cell>
          <cell r="H206" t="str">
            <v>Personas</v>
          </cell>
          <cell r="I206">
            <v>12</v>
          </cell>
          <cell r="J206" t="str">
            <v>104903001</v>
          </cell>
          <cell r="K206">
            <v>661200000</v>
          </cell>
        </row>
        <row r="207">
          <cell r="A207">
            <v>1049</v>
          </cell>
          <cell r="B207" t="str">
            <v>1049 Cobertura con equidad</v>
          </cell>
          <cell r="C207" t="str">
            <v>03 Acciones afirmativas para poblaciones vulnerables</v>
          </cell>
          <cell r="D207">
            <v>2</v>
          </cell>
          <cell r="E207" t="str">
            <v>03002 Garantizar la financiación por concepto de gratuidad a la matrícula oficial SGP.</v>
          </cell>
          <cell r="F207" t="str">
            <v>Gratuidad Total Para Los Estudiantes Matriculados En El Sistema Educativo Oficial 06-02-0022</v>
          </cell>
          <cell r="G207" t="str">
            <v>TRANSFERENCIAS PARA CALIDAD GRATUIDAD (SIN SITUACIÓN DE FONDOS) A.1.3.8</v>
          </cell>
          <cell r="H207" t="str">
            <v>Estudiantes</v>
          </cell>
          <cell r="I207">
            <v>830000</v>
          </cell>
          <cell r="J207" t="str">
            <v>104903002</v>
          </cell>
          <cell r="K207">
            <v>51619309000</v>
          </cell>
        </row>
        <row r="208">
          <cell r="A208">
            <v>1049</v>
          </cell>
          <cell r="B208" t="str">
            <v>1049 Cobertura con equidad</v>
          </cell>
          <cell r="C208" t="str">
            <v>03 Acciones afirmativas para poblaciones vulnerables</v>
          </cell>
          <cell r="D208">
            <v>3</v>
          </cell>
          <cell r="E208" t="str">
            <v>03003 Asistencia técnica a localidades e instituciones educativas que atienden en mayor medida a poblaciones vulnerables y diversas</v>
          </cell>
          <cell r="F208" t="str">
            <v>Personal contratado para las actividades propias de los procesos de mejoramiento de gestión de la entidad 05-02-0020</v>
          </cell>
          <cell r="G208" t="str">
            <v/>
          </cell>
          <cell r="H208" t="str">
            <v>Persona Jurídica</v>
          </cell>
          <cell r="I208">
            <v>1</v>
          </cell>
          <cell r="J208" t="str">
            <v>104903003</v>
          </cell>
          <cell r="K208">
            <v>0</v>
          </cell>
        </row>
        <row r="209">
          <cell r="A209">
            <v>1049</v>
          </cell>
          <cell r="B209" t="str">
            <v>1049 Cobertura con equidad</v>
          </cell>
          <cell r="C209" t="str">
            <v>03 Acciones afirmativas para poblaciones vulnerables</v>
          </cell>
          <cell r="D209">
            <v>4</v>
          </cell>
          <cell r="E209" t="str">
            <v>03004 Realizar estrategias de alfabetización y acciones orientadas a fortalecer la educación de adultos con oferta educativa pertinente</v>
          </cell>
          <cell r="F209" t="str">
            <v>Atención educativa diferencial 03-02-0033</v>
          </cell>
          <cell r="G209" t="str">
            <v/>
          </cell>
          <cell r="H209" t="str">
            <v>Estudiantes</v>
          </cell>
          <cell r="I209">
            <v>2240</v>
          </cell>
          <cell r="J209" t="str">
            <v>104903004</v>
          </cell>
          <cell r="K209">
            <v>1000000000</v>
          </cell>
        </row>
        <row r="210">
          <cell r="A210">
            <v>1049</v>
          </cell>
          <cell r="B210" t="str">
            <v>1049 Cobertura con equidad</v>
          </cell>
          <cell r="C210" t="str">
            <v>03 Acciones afirmativas para poblaciones vulnerables</v>
          </cell>
          <cell r="D210">
            <v>5</v>
          </cell>
          <cell r="E210" t="str">
            <v>03005 Acciones diferenciales para garantizar el acceso y la permanencia escolar de población diversa y vulnerable (población rural, víctima, discapacidad, grupos étnicos, entre otros)</v>
          </cell>
          <cell r="F210" t="str">
            <v>Atención educativa diferencial 03-02-0033</v>
          </cell>
          <cell r="G210" t="str">
            <v/>
          </cell>
          <cell r="H210" t="str">
            <v>Modelo</v>
          </cell>
          <cell r="I210">
            <v>1</v>
          </cell>
          <cell r="J210" t="str">
            <v>104903005</v>
          </cell>
          <cell r="K210">
            <v>1265000000</v>
          </cell>
        </row>
        <row r="211">
          <cell r="A211">
            <v>1049</v>
          </cell>
          <cell r="B211" t="str">
            <v>1049 Cobertura con equidad</v>
          </cell>
          <cell r="C211" t="str">
            <v>03 Acciones afirmativas para poblaciones vulnerables</v>
          </cell>
          <cell r="D211">
            <v>6</v>
          </cell>
          <cell r="E211" t="str">
            <v>03006 Asignar recursos propios a las instituciones educativas distritales que atienden población no cubierta por la asignación de gratuidad del MEN o población vulnerable y diversa que requiere atención diferencial</v>
          </cell>
          <cell r="F211" t="str">
            <v>Gratuidad Total Para Los Estudiantes Matriculados En El Sistema Educativo Oficial - Recursos Distrito 06-02-0062</v>
          </cell>
          <cell r="G211" t="str">
            <v/>
          </cell>
          <cell r="H211" t="str">
            <v>Colegios</v>
          </cell>
          <cell r="I211">
            <v>363</v>
          </cell>
          <cell r="J211" t="str">
            <v>104903006</v>
          </cell>
          <cell r="K211">
            <v>26411491000</v>
          </cell>
        </row>
        <row r="212">
          <cell r="A212">
            <v>1049</v>
          </cell>
          <cell r="B212" t="str">
            <v>1049 Cobertura con equidad</v>
          </cell>
          <cell r="C212" t="str">
            <v>03 Acciones afirmativas para poblaciones vulnerables</v>
          </cell>
          <cell r="D212">
            <v>7</v>
          </cell>
          <cell r="E212" t="str">
            <v>03007 Implementar estrategias o modelos flexibles, presenciales o virtuales para la atención de población en extraedad, vulnerable y/o diversa</v>
          </cell>
          <cell r="F212" t="str">
            <v>Personal contratado para apoyar las actividades propias de los proyectos de inversión misionales de la entidad 03-04-0312</v>
          </cell>
          <cell r="G212" t="str">
            <v>APLICACIÓN DE PROYECTOS EDUCATIVOS TRANSVERSALES - A.1.7.2</v>
          </cell>
          <cell r="H212" t="str">
            <v>Estudiantes</v>
          </cell>
          <cell r="I212">
            <v>14109</v>
          </cell>
          <cell r="J212" t="str">
            <v>104903007</v>
          </cell>
          <cell r="K212">
            <v>5000000000</v>
          </cell>
        </row>
        <row r="213">
          <cell r="A213">
            <v>1049</v>
          </cell>
          <cell r="B213" t="str">
            <v>1049 Cobertura con equidad</v>
          </cell>
          <cell r="C213" t="str">
            <v>03 Acciones afirmativas para poblaciones vulnerables</v>
          </cell>
          <cell r="D213">
            <v>8</v>
          </cell>
          <cell r="E213" t="str">
            <v>03008 Entregar un Kit escolar gratuito a los estudiantes matriculados en las instituciones educativas oficiales del Distrito Capital, que por su condición socioeconómica o de vulnerabilidad lo requieren</v>
          </cell>
          <cell r="F213" t="str">
            <v>Gratuidad Total Para Los Estudiantes Matriculados En El Sistema Educativo Oficial - Recursos Distrito 06-02-0062</v>
          </cell>
          <cell r="G213" t="str">
            <v/>
          </cell>
          <cell r="H213" t="str">
            <v>Estudiantes</v>
          </cell>
          <cell r="I213">
            <v>70000</v>
          </cell>
          <cell r="J213" t="str">
            <v>104903008</v>
          </cell>
          <cell r="K213">
            <v>0</v>
          </cell>
        </row>
        <row r="214">
          <cell r="A214">
            <v>1049</v>
          </cell>
          <cell r="B214" t="str">
            <v>1049 Cobertura con equidad</v>
          </cell>
          <cell r="C214" t="str">
            <v>04 Administración del servicio educativo</v>
          </cell>
          <cell r="D214">
            <v>1</v>
          </cell>
          <cell r="E214" t="str">
            <v>04001 Prestar servicios profesionales, técnicos y/o  de apoyo a la gestión de la administración del servicio educativo de instituciones educativas oficiales.</v>
          </cell>
          <cell r="F214" t="str">
            <v>Personal Contratado Para Apoyar Las Actividades Propias De Los Proyectos De Inversión De La Entidad 03-04-0001</v>
          </cell>
          <cell r="G214" t="str">
            <v>MODERNIZACIÓN DE LA SECRETARIA DE EDUCACIÓN - A.1.4.1</v>
          </cell>
          <cell r="H214" t="str">
            <v>Personas</v>
          </cell>
          <cell r="I214">
            <v>9</v>
          </cell>
          <cell r="J214" t="str">
            <v>104904001</v>
          </cell>
          <cell r="K214">
            <v>609760000</v>
          </cell>
        </row>
        <row r="215">
          <cell r="A215">
            <v>1049</v>
          </cell>
          <cell r="B215" t="str">
            <v>1049 Cobertura con equidad</v>
          </cell>
          <cell r="C215" t="str">
            <v>04 Administración del servicio educativo</v>
          </cell>
          <cell r="D215">
            <v>2</v>
          </cell>
          <cell r="E215" t="str">
            <v>04002 Contratar la administración del servicio educativo en establecimientos educativos oficiales</v>
          </cell>
          <cell r="F215" t="str">
            <v>Contratos para la administración del servicio educativo 06-02-0061</v>
          </cell>
          <cell r="G215" t="str">
            <v/>
          </cell>
          <cell r="H215" t="str">
            <v>Colegios</v>
          </cell>
          <cell r="I215">
            <v>35</v>
          </cell>
          <cell r="J215" t="str">
            <v>104904002</v>
          </cell>
          <cell r="K215">
            <v>103937224000</v>
          </cell>
        </row>
        <row r="216">
          <cell r="A216">
            <v>1049</v>
          </cell>
          <cell r="B216" t="str">
            <v>1049 Cobertura con equidad</v>
          </cell>
          <cell r="C216" t="str">
            <v>04 Administración del servicio educativo</v>
          </cell>
          <cell r="D216">
            <v>3</v>
          </cell>
          <cell r="E216" t="str">
            <v>04003 Realizar acciones de acompañamiento e intercambio de buenas prácticas entre los colegios con administración del servicio educativo y colegios oficiales de menor desempeño de las respectivas localidades</v>
          </cell>
          <cell r="F216" t="str">
            <v>Personal contratado para las actividades propias de los procesos de mejoramiento de gestión de la entidad 05-02-0020</v>
          </cell>
          <cell r="G216" t="str">
            <v/>
          </cell>
          <cell r="H216" t="str">
            <v>Colegios</v>
          </cell>
          <cell r="I216">
            <v>112</v>
          </cell>
          <cell r="J216" t="str">
            <v>104904003</v>
          </cell>
          <cell r="K216">
            <v>321360000</v>
          </cell>
        </row>
        <row r="217">
          <cell r="A217">
            <v>1049</v>
          </cell>
          <cell r="B217" t="str">
            <v>1049 Cobertura con equidad</v>
          </cell>
          <cell r="C217" t="str">
            <v>04 Administración del servicio educativo</v>
          </cell>
          <cell r="D217">
            <v>4</v>
          </cell>
          <cell r="E217" t="str">
            <v>04004 Realizar seguimiento, verificación y/o evaluación a la administración del servicio educativo</v>
          </cell>
          <cell r="F217" t="str">
            <v>Personal contratado para apoyar las actividades propias de los proyectos de inversión misionales de la entidad 03-04-0312</v>
          </cell>
          <cell r="G217" t="str">
            <v>APLICACIÓN DE PROYECTOS EDUCATIVOS TRANSVERSALES - A.1.7.2</v>
          </cell>
          <cell r="H217" t="str">
            <v>Persona Jurídica</v>
          </cell>
          <cell r="I217">
            <v>2</v>
          </cell>
          <cell r="J217" t="str">
            <v>104904004</v>
          </cell>
          <cell r="K217">
            <v>2961053000</v>
          </cell>
        </row>
        <row r="218">
          <cell r="A218">
            <v>1049</v>
          </cell>
          <cell r="B218" t="str">
            <v>1049 Cobertura con equidad</v>
          </cell>
          <cell r="C218" t="str">
            <v>05 Prestación del servicio educativo en establecimientos educativos no oficiales</v>
          </cell>
          <cell r="D218">
            <v>1</v>
          </cell>
          <cell r="E218" t="str">
            <v>05001 Prestar servicios profesionales, técnicos y/o  de apoyo a la gestión en la implementación o uso de la estrategia de contratación de la prestación del servicio educativo.</v>
          </cell>
          <cell r="F218" t="str">
            <v>Personal Contratado Para Apoyar Las Actividades Propias De Los Proyectos De Inversión De La Entidad 03-04-0001</v>
          </cell>
          <cell r="G218" t="str">
            <v>MODERNIZACIÓN DE LA SECRETARIA DE EDUCACIÓN - A.1.4.1</v>
          </cell>
          <cell r="H218" t="str">
            <v>Personas</v>
          </cell>
          <cell r="I218">
            <v>8</v>
          </cell>
          <cell r="J218" t="str">
            <v>104905001</v>
          </cell>
          <cell r="K218">
            <v>467620000</v>
          </cell>
        </row>
        <row r="219">
          <cell r="A219">
            <v>1049</v>
          </cell>
          <cell r="B219" t="str">
            <v>1049 Cobertura con equidad</v>
          </cell>
          <cell r="C219" t="str">
            <v>05 Prestación del servicio educativo en establecimientos educativos no oficiales</v>
          </cell>
          <cell r="D219">
            <v>2</v>
          </cell>
          <cell r="E219" t="str">
            <v>05002 Contratar la prestación del servicio público educativo en establecimientos educativos no oficiales</v>
          </cell>
          <cell r="F219" t="str">
            <v>Contratos Con Instituciones Para La Prestación Del Servicio Educativo 06-02-0037</v>
          </cell>
          <cell r="G219" t="str">
            <v>CONTRATOS PARA LA PRESTACIÓN DEL SERVICIO EDUCATIVO - A.1.1.10.1</v>
          </cell>
          <cell r="H219" t="str">
            <v>Colegios</v>
          </cell>
          <cell r="I219">
            <v>44</v>
          </cell>
          <cell r="J219" t="str">
            <v>104905002</v>
          </cell>
          <cell r="K219">
            <v>19791447000</v>
          </cell>
        </row>
        <row r="220">
          <cell r="A220">
            <v>1049</v>
          </cell>
          <cell r="B220" t="str">
            <v>1049 Cobertura con equidad</v>
          </cell>
          <cell r="C220" t="str">
            <v>05 Prestación del servicio educativo en establecimientos educativos no oficiales</v>
          </cell>
          <cell r="D220">
            <v>3</v>
          </cell>
          <cell r="E220" t="str">
            <v>05003 Realizar las labores de  verificación, seguimiento y/o actualización de información del Banco de Oferentes y/o de la contratación de la prestación del servicio público educativo.</v>
          </cell>
          <cell r="F220" t="str">
            <v>Personal contratado para apoyar las actividades propias de los proyectos de inversión misionales de la entidad 03-04-0312</v>
          </cell>
          <cell r="G220" t="str">
            <v>APLICACIÓN DE PROYECTOS EDUCATIVOS TRANSVERSALES - A.1.7.2</v>
          </cell>
          <cell r="H220" t="str">
            <v>Persona Jurídica</v>
          </cell>
          <cell r="I220">
            <v>1</v>
          </cell>
          <cell r="J220" t="str">
            <v>104905003</v>
          </cell>
          <cell r="K220">
            <v>1639760000</v>
          </cell>
        </row>
        <row r="221">
          <cell r="A221">
            <v>1049</v>
          </cell>
          <cell r="B221" t="str">
            <v>1049 Cobertura con equidad</v>
          </cell>
          <cell r="C221" t="str">
            <v>05 Prestación del servicio educativo en establecimientos educativos no oficiales</v>
          </cell>
          <cell r="D221">
            <v>4</v>
          </cell>
          <cell r="E221" t="str">
            <v>05004 Garantizar el pago de las obligaciones ó ajustes derivadas de la prestación del servicio educativo</v>
          </cell>
          <cell r="F221" t="str">
            <v>Contratos Con Instituciones Para La Prestación Del Servicio Educativo 06-02-0037</v>
          </cell>
          <cell r="G221" t="str">
            <v>CONTRATOS PARA LA PRESTACIÓN DEL SERVICIO EDUCATIVO - A.1.1.10.1</v>
          </cell>
          <cell r="H221" t="str">
            <v>Colegios</v>
          </cell>
          <cell r="I221">
            <v>44</v>
          </cell>
          <cell r="J221" t="str">
            <v>104905004</v>
          </cell>
          <cell r="K221">
            <v>0</v>
          </cell>
        </row>
        <row r="222">
          <cell r="A222">
            <v>1049</v>
          </cell>
          <cell r="B222" t="str">
            <v>1049 Cobertura con equidad</v>
          </cell>
          <cell r="C222" t="str">
            <v>05 Prestación del servicio educativo en establecimientos educativos no oficiales</v>
          </cell>
          <cell r="D222">
            <v>5</v>
          </cell>
          <cell r="E222" t="str">
            <v>05005 Atender los fallos proferidos en contra de la SED que se asocien con la prestación del servicio público educativo.</v>
          </cell>
          <cell r="F222" t="str">
            <v>Pago de sentencias judiciales asociadas al proyecto de inversión 05-02-0169</v>
          </cell>
          <cell r="G222" t="str">
            <v/>
          </cell>
          <cell r="I222">
            <v>1</v>
          </cell>
          <cell r="J222" t="str">
            <v>104905005</v>
          </cell>
          <cell r="K222">
            <v>309000000</v>
          </cell>
        </row>
      </sheetData>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1-01-IF-002 prop 1"/>
      <sheetName val="APOYO SEGTO(YENNY)"/>
      <sheetName val="Hoja2"/>
      <sheetName val="APOYO SEGTO(YENNY) (2)"/>
      <sheetName val="PROFESION 1050 - 2019 para PAA"/>
      <sheetName val="Hoja3"/>
      <sheetName val="Hoja5"/>
      <sheetName val="Hoja1"/>
    </sheetNames>
    <sheetDataSet>
      <sheetData sheetId="0"/>
      <sheetData sheetId="1"/>
      <sheetData sheetId="2"/>
      <sheetData sheetId="3"/>
      <sheetData sheetId="4"/>
      <sheetData sheetId="5"/>
      <sheetData sheetId="6"/>
      <sheetData sheetId="7"/>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2"/>
      <sheetName val="11-01-IF-002"/>
      <sheetName val="Hoja4"/>
      <sheetName val="Hoja3"/>
      <sheetName val="Hoja5"/>
      <sheetName val="Hoja1"/>
    </sheetNames>
    <sheetDataSet>
      <sheetData sheetId="0" refreshError="1"/>
      <sheetData sheetId="1" refreshError="1"/>
      <sheetData sheetId="2" refreshError="1"/>
      <sheetData sheetId="3">
        <row r="2">
          <cell r="A2" t="str">
            <v>CCE-01</v>
          </cell>
          <cell r="B2" t="str">
            <v>Solicitud de información a los Proveedores</v>
          </cell>
        </row>
        <row r="3">
          <cell r="A3" t="str">
            <v>CCE-02</v>
          </cell>
          <cell r="B3" t="str">
            <v>Licitación pública</v>
          </cell>
        </row>
        <row r="4">
          <cell r="A4" t="str">
            <v>CCE-17</v>
          </cell>
          <cell r="B4" t="str">
            <v>Licitación pública (Obra pública)</v>
          </cell>
        </row>
        <row r="5">
          <cell r="A5" t="str">
            <v>CCE-03</v>
          </cell>
          <cell r="B5" t="str">
            <v>Concurso de méritos con precalificación</v>
          </cell>
        </row>
        <row r="6">
          <cell r="A6" t="str">
            <v>CCE-04</v>
          </cell>
          <cell r="B6" t="str">
            <v>Concurso de méritos abierto</v>
          </cell>
        </row>
        <row r="7">
          <cell r="A7" t="str">
            <v>CCE-05</v>
          </cell>
          <cell r="B7" t="str">
            <v>Contratación directa (con ofertas)</v>
          </cell>
        </row>
        <row r="8">
          <cell r="A8" t="str">
            <v>CCE-06</v>
          </cell>
          <cell r="B8" t="str">
            <v>Selección abreviada menor cuantía</v>
          </cell>
        </row>
        <row r="9">
          <cell r="A9" t="str">
            <v>CCE-18-Seleccion_Abreviada_Menor_Cuantia_Sin_Manifestacion_Interes</v>
          </cell>
          <cell r="B9" t="str">
            <v>Selección Abreviada de Menor Cuantia sin Manifestacion de Interés</v>
          </cell>
        </row>
        <row r="10">
          <cell r="A10" t="str">
            <v>CCE-07</v>
          </cell>
          <cell r="B10" t="str">
            <v>Selección abreviada subasta inversa</v>
          </cell>
        </row>
        <row r="11">
          <cell r="A11" t="str">
            <v>CCE-10</v>
          </cell>
          <cell r="B11" t="str">
            <v>Mínima cuantía</v>
          </cell>
        </row>
        <row r="12">
          <cell r="A12" t="str">
            <v>CCE-11||01</v>
          </cell>
          <cell r="B12" t="str">
            <v>Contratación régimen especial - Selección de comisionista</v>
          </cell>
        </row>
        <row r="13">
          <cell r="A13" t="str">
            <v>CCE-11||02</v>
          </cell>
          <cell r="B13" t="str">
            <v>Contratación régimen especial - Enajenación de bienes para intermediarios idóneos</v>
          </cell>
        </row>
        <row r="14">
          <cell r="A14" t="str">
            <v>CCE-11||03</v>
          </cell>
          <cell r="B14" t="str">
            <v>Contratación régimen especial - Régimen especial</v>
          </cell>
        </row>
        <row r="15">
          <cell r="A15" t="str">
            <v>CCE-11||04</v>
          </cell>
          <cell r="B15" t="str">
            <v>Contratación régimen especial - Banco multilateral y organismos multilaterales</v>
          </cell>
        </row>
        <row r="16">
          <cell r="A16" t="str">
            <v>CCE-15||01</v>
          </cell>
          <cell r="B16" t="str">
            <v>Contratación régimen especial (con ofertas) - Selección de comisionista</v>
          </cell>
        </row>
        <row r="17">
          <cell r="A17" t="str">
            <v>CCE-15||02</v>
          </cell>
          <cell r="B17" t="str">
            <v>Contratación régimen especial (con ofertas) - Enajenación de bienes para intermediarios idóneos</v>
          </cell>
        </row>
        <row r="18">
          <cell r="A18" t="str">
            <v>CCE-15||03</v>
          </cell>
          <cell r="B18" t="str">
            <v>Contratación régimen especial (con ofertas) - Régimen especial</v>
          </cell>
        </row>
        <row r="19">
          <cell r="A19" t="str">
            <v>CCE-15||04</v>
          </cell>
          <cell r="B19" t="str">
            <v>Contratación régimen especial (con ofertas) - Banco multilateral y organismos multilaterales</v>
          </cell>
        </row>
        <row r="20">
          <cell r="A20" t="str">
            <v>CCE-16</v>
          </cell>
          <cell r="B20" t="str">
            <v>Contratación directa</v>
          </cell>
        </row>
        <row r="21">
          <cell r="A21" t="str">
            <v>CCE-99</v>
          </cell>
          <cell r="B21" t="str">
            <v>Selección abreviada - acuerdo marco</v>
          </cell>
        </row>
      </sheetData>
      <sheetData sheetId="4" refreshError="1"/>
      <sheetData sheetId="5">
        <row r="3">
          <cell r="A3">
            <v>898</v>
          </cell>
          <cell r="B3" t="str">
            <v>898 Administración del talento humano</v>
          </cell>
          <cell r="C3" t="str">
            <v xml:space="preserve">01 NÓMINA </v>
          </cell>
          <cell r="D3">
            <v>1</v>
          </cell>
          <cell r="E3" t="str">
            <v>01001 Pago de Aportes para Cesantías del personal directivo docente SSF</v>
          </cell>
          <cell r="F3" t="str">
            <v>Aportes Para Cesantías Del Personal Directivo Docente Sin Situación De Fondos 03-03-0021</v>
          </cell>
          <cell r="G3" t="str">
            <v>APORTES PARA CESANTÍAS - A.1.1.2.3.2</v>
          </cell>
          <cell r="H3" t="str">
            <v>Docentes</v>
          </cell>
          <cell r="I3">
            <v>35060</v>
          </cell>
          <cell r="J3" t="str">
            <v>89801001</v>
          </cell>
          <cell r="K3">
            <v>8557498000</v>
          </cell>
        </row>
        <row r="4">
          <cell r="A4">
            <v>898</v>
          </cell>
          <cell r="B4" t="str">
            <v>898 Administración del talento humano</v>
          </cell>
          <cell r="C4" t="str">
            <v xml:space="preserve">01 NÓMINA </v>
          </cell>
          <cell r="D4">
            <v>2</v>
          </cell>
          <cell r="E4" t="str">
            <v>01002 Pago de Aportes para salud del personal directivo docente SSF</v>
          </cell>
          <cell r="F4" t="str">
            <v>Aportes Para Salud Del Personal Directivo Docente Sin Situación De Fondos 03-03-0018</v>
          </cell>
          <cell r="G4" t="str">
            <v>APORTES PARA SALUD - A.1.1.2.4.1.1</v>
          </cell>
          <cell r="H4" t="str">
            <v>Docentes</v>
          </cell>
          <cell r="I4">
            <v>35060</v>
          </cell>
          <cell r="J4" t="str">
            <v>89801002</v>
          </cell>
          <cell r="K4">
            <v>7428893000</v>
          </cell>
        </row>
        <row r="5">
          <cell r="A5">
            <v>898</v>
          </cell>
          <cell r="B5" t="str">
            <v>898 Administración del talento humano</v>
          </cell>
          <cell r="C5" t="str">
            <v xml:space="preserve">01 NÓMINA </v>
          </cell>
          <cell r="D5">
            <v>3</v>
          </cell>
          <cell r="E5" t="str">
            <v>01003 Pagar sueldos de Pensionados Nacionalizados</v>
          </cell>
          <cell r="F5" t="str">
            <v>Pago Fondo De Pensionados De Bogotá 03-03-0069</v>
          </cell>
          <cell r="G5" t="str">
            <v>CANCELACIONES DE PRESTASIONES SOCIALES DEL MAGISTERIO (CPSM) - A.1.1.8</v>
          </cell>
          <cell r="J5" t="str">
            <v>89801003</v>
          </cell>
          <cell r="K5">
            <v>53809486000</v>
          </cell>
        </row>
        <row r="6">
          <cell r="A6">
            <v>898</v>
          </cell>
          <cell r="B6" t="str">
            <v>898 Administración del talento humano</v>
          </cell>
          <cell r="C6" t="str">
            <v xml:space="preserve">01 NÓMINA </v>
          </cell>
          <cell r="D6">
            <v>4</v>
          </cell>
          <cell r="E6" t="str">
            <v>01004 Pago de Aportes para ARP del Personal Administrativo de Instituciones Educativas</v>
          </cell>
          <cell r="F6" t="str">
            <v>Aportes Para Arp Del Personal Administrativo De Instituciones Educativas 03-03-0033</v>
          </cell>
          <cell r="G6" t="str">
            <v>APORTES ARP - A.1.1.2.5.1.3</v>
          </cell>
          <cell r="H6" t="str">
            <v>Funcionarios administrativos</v>
          </cell>
          <cell r="I6">
            <v>2159</v>
          </cell>
          <cell r="J6" t="str">
            <v>89801004</v>
          </cell>
          <cell r="K6">
            <v>341709000</v>
          </cell>
        </row>
        <row r="7">
          <cell r="A7">
            <v>898</v>
          </cell>
          <cell r="B7" t="str">
            <v>898 Administración del talento humano</v>
          </cell>
          <cell r="C7" t="str">
            <v xml:space="preserve">01 NÓMINA </v>
          </cell>
          <cell r="D7">
            <v>5</v>
          </cell>
          <cell r="E7" t="str">
            <v>01005 Pago de Aportes para Cesantías del Personal Administrativo de Instituciones Educativas</v>
          </cell>
          <cell r="F7" t="str">
            <v>Aportes Para Cesantías Del Personal Administrativo De Instituciones Educativas 03-03-0034</v>
          </cell>
          <cell r="G7" t="str">
            <v>APORTES PARA CESANTÍAS - A.1.1.2.5.1.4</v>
          </cell>
          <cell r="H7" t="str">
            <v>Funcionarios administrativos</v>
          </cell>
          <cell r="I7">
            <v>2159</v>
          </cell>
          <cell r="J7" t="str">
            <v>89801005</v>
          </cell>
          <cell r="K7">
            <v>7380650000</v>
          </cell>
        </row>
        <row r="8">
          <cell r="A8">
            <v>898</v>
          </cell>
          <cell r="B8" t="str">
            <v>898 Administración del talento humano</v>
          </cell>
          <cell r="C8" t="str">
            <v xml:space="preserve">01 NÓMINA </v>
          </cell>
          <cell r="D8">
            <v>6</v>
          </cell>
          <cell r="E8" t="str">
            <v>01006 Pago de Aportes para Cesantías del personal docente Con Situación de Fondos</v>
          </cell>
          <cell r="F8" t="str">
            <v>Aportes Para Cesantías Del Personal Docente Con Situación De Fondos 03-03-0012</v>
          </cell>
          <cell r="G8" t="str">
            <v>APORTES PARA CESANTÍAS - A.1.1.2.2.1.4</v>
          </cell>
          <cell r="H8" t="str">
            <v>Docentes</v>
          </cell>
          <cell r="I8">
            <v>35060</v>
          </cell>
          <cell r="J8" t="str">
            <v>89801006</v>
          </cell>
          <cell r="K8">
            <v>14295998000</v>
          </cell>
        </row>
        <row r="9">
          <cell r="A9">
            <v>898</v>
          </cell>
          <cell r="B9" t="str">
            <v>898 Administración del talento humano</v>
          </cell>
          <cell r="C9" t="str">
            <v xml:space="preserve">01 NÓMINA </v>
          </cell>
          <cell r="D9">
            <v>7</v>
          </cell>
          <cell r="E9" t="str">
            <v>01007 Pago de Aportes para Cesantías del personal docente SSF</v>
          </cell>
          <cell r="F9" t="str">
            <v>Aportes Para Cesantías Del Personal Docente Sin Situación De Fondos 03-03-0008</v>
          </cell>
          <cell r="G9" t="str">
            <v>APORTES PARA CESANTÍAS - A.1.1.2.1.2</v>
          </cell>
          <cell r="H9" t="str">
            <v>Docentes</v>
          </cell>
          <cell r="I9">
            <v>35060</v>
          </cell>
          <cell r="J9" t="str">
            <v>89801007</v>
          </cell>
          <cell r="K9">
            <v>100979198000</v>
          </cell>
        </row>
        <row r="10">
          <cell r="A10">
            <v>898</v>
          </cell>
          <cell r="B10" t="str">
            <v>898 Administración del talento humano</v>
          </cell>
          <cell r="C10" t="str">
            <v xml:space="preserve">01 NÓMINA </v>
          </cell>
          <cell r="D10">
            <v>8</v>
          </cell>
          <cell r="E10" t="str">
            <v>01008 Pago de Aportes para el ESAP del Personal Administrativo de Instituciones Educativas</v>
          </cell>
          <cell r="F10" t="str">
            <v>Aportes Para La Esap Del Personal Administrativo De Instituciones Educativas 03-03-0037</v>
          </cell>
          <cell r="G10" t="str">
            <v>ESAP - A.1.1.2.5.2.3</v>
          </cell>
          <cell r="H10" t="str">
            <v>Funcionarios administrativos</v>
          </cell>
          <cell r="I10">
            <v>2159</v>
          </cell>
          <cell r="J10" t="str">
            <v>89801008</v>
          </cell>
          <cell r="K10">
            <v>374620000</v>
          </cell>
        </row>
        <row r="11">
          <cell r="A11">
            <v>898</v>
          </cell>
          <cell r="B11" t="str">
            <v>898 Administración del talento humano</v>
          </cell>
          <cell r="C11" t="str">
            <v xml:space="preserve">01 NÓMINA </v>
          </cell>
          <cell r="D11">
            <v>9</v>
          </cell>
          <cell r="E11" t="str">
            <v>01009 Pago de Aportes para el ICBF del Personal Administrativo de Instituciones Educativas</v>
          </cell>
          <cell r="F11" t="str">
            <v>Aportes Para El Icbf Del Personal Administrativo De Instituciones Educativas 03-03-0036</v>
          </cell>
          <cell r="G11" t="str">
            <v>ICBF - A.1.1.2.5.2.2</v>
          </cell>
          <cell r="H11" t="str">
            <v>Funcionarios administrativos</v>
          </cell>
          <cell r="I11">
            <v>2159</v>
          </cell>
          <cell r="J11" t="str">
            <v>89801009</v>
          </cell>
          <cell r="K11">
            <v>2247726000</v>
          </cell>
        </row>
        <row r="12">
          <cell r="A12">
            <v>898</v>
          </cell>
          <cell r="B12" t="str">
            <v>898 Administración del talento humano</v>
          </cell>
          <cell r="C12" t="str">
            <v xml:space="preserve">01 NÓMINA </v>
          </cell>
          <cell r="D12">
            <v>10</v>
          </cell>
          <cell r="E12" t="str">
            <v xml:space="preserve">01010 Pago de Aportes para el ICBF del Personal directivo docente </v>
          </cell>
          <cell r="F12" t="str">
            <v>Aportes Para El Icbf Del Personal Directivo Docente 03-03-0027</v>
          </cell>
          <cell r="G12" t="str">
            <v>ICBF - A.1.1.2.4.2.2</v>
          </cell>
          <cell r="H12" t="str">
            <v>Docentes</v>
          </cell>
          <cell r="I12">
            <v>35060</v>
          </cell>
          <cell r="J12" t="str">
            <v>89801010</v>
          </cell>
          <cell r="K12">
            <v>3230400000</v>
          </cell>
        </row>
        <row r="13">
          <cell r="A13">
            <v>898</v>
          </cell>
          <cell r="B13" t="str">
            <v>898 Administración del talento humano</v>
          </cell>
          <cell r="C13" t="str">
            <v xml:space="preserve">01 NÓMINA </v>
          </cell>
          <cell r="D13">
            <v>11</v>
          </cell>
          <cell r="E13" t="str">
            <v>01011 Pago de Aportes para el ICBF personal docente</v>
          </cell>
          <cell r="F13" t="str">
            <v>Aportes Para El Icbf Personal Docente 03-03-0014</v>
          </cell>
          <cell r="G13" t="str">
            <v>ICBF - A.1.1.2.2.2.2</v>
          </cell>
          <cell r="H13" t="str">
            <v>Docentes</v>
          </cell>
          <cell r="I13">
            <v>35060</v>
          </cell>
          <cell r="J13" t="str">
            <v>89801011</v>
          </cell>
          <cell r="K13">
            <v>42072137000</v>
          </cell>
        </row>
        <row r="14">
          <cell r="A14">
            <v>898</v>
          </cell>
          <cell r="B14" t="str">
            <v>898 Administración del talento humano</v>
          </cell>
          <cell r="C14" t="str">
            <v xml:space="preserve">01 NÓMINA </v>
          </cell>
          <cell r="D14">
            <v>12</v>
          </cell>
          <cell r="E14" t="str">
            <v>01012 Pago de Aportes para el SENA del Personal Administrativo de Instituciones Educativas</v>
          </cell>
          <cell r="F14" t="str">
            <v>Aportes Para El Sena Del Personal Administrativo De Instituciones Educativas 03-03-0035</v>
          </cell>
          <cell r="G14" t="str">
            <v>SENA - A.1.1.2.5.2.1</v>
          </cell>
          <cell r="H14" t="str">
            <v>Funcionarios administrativos</v>
          </cell>
          <cell r="I14">
            <v>2159</v>
          </cell>
          <cell r="J14" t="str">
            <v>89801012</v>
          </cell>
          <cell r="K14">
            <v>374620000</v>
          </cell>
        </row>
        <row r="15">
          <cell r="A15">
            <v>898</v>
          </cell>
          <cell r="B15" t="str">
            <v>898 Administración del talento humano</v>
          </cell>
          <cell r="C15" t="str">
            <v xml:space="preserve">01 NÓMINA </v>
          </cell>
          <cell r="D15">
            <v>13</v>
          </cell>
          <cell r="E15" t="str">
            <v xml:space="preserve">01013 Pago de Aportes para el SENA del Personal directivo docente </v>
          </cell>
          <cell r="F15" t="str">
            <v>Aportes Para El Sena Del Personal Directivo Docente 03-03-0026</v>
          </cell>
          <cell r="G15" t="str">
            <v>SENA - A.1.1.2.4.2.1</v>
          </cell>
          <cell r="H15" t="str">
            <v>Docentes</v>
          </cell>
          <cell r="I15">
            <v>35060</v>
          </cell>
          <cell r="J15" t="str">
            <v>89801013</v>
          </cell>
          <cell r="K15">
            <v>538400000</v>
          </cell>
        </row>
        <row r="16">
          <cell r="A16">
            <v>898</v>
          </cell>
          <cell r="B16" t="str">
            <v>898 Administración del talento humano</v>
          </cell>
          <cell r="C16" t="str">
            <v xml:space="preserve">01 NÓMINA </v>
          </cell>
          <cell r="D16">
            <v>14</v>
          </cell>
          <cell r="E16" t="str">
            <v>01014 Pago de Aportes para el SENA personal docente</v>
          </cell>
          <cell r="F16" t="str">
            <v>Aportes Para El Sena Personal Docente 03-03-0013</v>
          </cell>
          <cell r="G16" t="str">
            <v>SENA - A.1.1.2.2.2.1</v>
          </cell>
          <cell r="H16" t="str">
            <v>Docentes</v>
          </cell>
          <cell r="I16">
            <v>35060</v>
          </cell>
          <cell r="J16" t="str">
            <v>89801014</v>
          </cell>
          <cell r="K16">
            <v>7012022000</v>
          </cell>
        </row>
        <row r="17">
          <cell r="A17">
            <v>898</v>
          </cell>
          <cell r="B17" t="str">
            <v>898 Administración del talento humano</v>
          </cell>
          <cell r="C17" t="str">
            <v xml:space="preserve">01 NÓMINA </v>
          </cell>
          <cell r="D17">
            <v>15</v>
          </cell>
          <cell r="E17" t="str">
            <v>01015 Pago de Aportes para Institutos Técnicos del Personal Administrativo de Instituciones Educativas</v>
          </cell>
          <cell r="F17" t="str">
            <v>Aportes Para Los Institutos Técnicos Del Personal Administrativo De Instituciones Educativas 03-03-0039</v>
          </cell>
          <cell r="G17" t="str">
            <v>INSTITUTOS TÉCNICOS - A.1.1.2.5.2.5</v>
          </cell>
          <cell r="H17" t="str">
            <v>Funcionarios administrativos</v>
          </cell>
          <cell r="I17">
            <v>2159</v>
          </cell>
          <cell r="J17" t="str">
            <v>89801015</v>
          </cell>
          <cell r="K17">
            <v>749241000</v>
          </cell>
        </row>
        <row r="18">
          <cell r="A18">
            <v>898</v>
          </cell>
          <cell r="B18" t="str">
            <v>898 Administración del talento humano</v>
          </cell>
          <cell r="C18" t="str">
            <v xml:space="preserve">01 NÓMINA </v>
          </cell>
          <cell r="D18">
            <v>16</v>
          </cell>
          <cell r="E18" t="str">
            <v xml:space="preserve">01016 Pago de Aportes para Institutos Técnicos personal docente </v>
          </cell>
          <cell r="F18" t="str">
            <v>Aportes Para Institutos Técnicos Personal Docente 03-03-0017</v>
          </cell>
          <cell r="G18" t="str">
            <v>INSTITUTOS TÉCNICOS - A.1.1.2.2.2.5</v>
          </cell>
          <cell r="H18" t="str">
            <v>Docentes</v>
          </cell>
          <cell r="I18">
            <v>35060</v>
          </cell>
          <cell r="J18" t="str">
            <v>89801016</v>
          </cell>
          <cell r="K18">
            <v>14024045000</v>
          </cell>
        </row>
        <row r="19">
          <cell r="A19">
            <v>898</v>
          </cell>
          <cell r="B19" t="str">
            <v>898 Administración del talento humano</v>
          </cell>
          <cell r="C19" t="str">
            <v xml:space="preserve">01 NÓMINA </v>
          </cell>
          <cell r="D19">
            <v>17</v>
          </cell>
          <cell r="E19" t="str">
            <v>01017 Pago de horas extras del personal docente y directivo docente</v>
          </cell>
          <cell r="F19" t="str">
            <v>Pago de horas extras del personal docente y directivo docente 03-03-0099</v>
          </cell>
          <cell r="G19" t="str">
            <v>PERSONAL DOCENTE – CON SITUACION DE FONDOS ( CSF ) A.1.1.1.1.1</v>
          </cell>
          <cell r="H19" t="str">
            <v>Docentes</v>
          </cell>
          <cell r="I19">
            <v>35060</v>
          </cell>
          <cell r="J19" t="str">
            <v>89801017</v>
          </cell>
          <cell r="K19">
            <v>16911540000</v>
          </cell>
        </row>
        <row r="20">
          <cell r="A20">
            <v>898</v>
          </cell>
          <cell r="B20" t="str">
            <v>898 Administración del talento humano</v>
          </cell>
          <cell r="C20" t="str">
            <v xml:space="preserve">01 NÓMINA </v>
          </cell>
          <cell r="D20">
            <v>18</v>
          </cell>
          <cell r="E20" t="str">
            <v xml:space="preserve">01018 Pago de Aportes para la ESAP personal docente </v>
          </cell>
          <cell r="F20" t="str">
            <v>Aportes Para La Esap Personal Docente 03-03-0015</v>
          </cell>
          <cell r="G20" t="str">
            <v>ESAP - A.1.1.2.2.2.3</v>
          </cell>
          <cell r="H20" t="str">
            <v>Docentes</v>
          </cell>
          <cell r="I20">
            <v>35060</v>
          </cell>
          <cell r="J20" t="str">
            <v>89801018</v>
          </cell>
          <cell r="K20">
            <v>7061180000</v>
          </cell>
        </row>
        <row r="21">
          <cell r="A21">
            <v>898</v>
          </cell>
          <cell r="B21" t="str">
            <v>898 Administración del talento humano</v>
          </cell>
          <cell r="C21" t="str">
            <v xml:space="preserve">01 NÓMINA </v>
          </cell>
          <cell r="D21">
            <v>19</v>
          </cell>
          <cell r="E21" t="str">
            <v>01019 Pago de Aportes para las Cajas de Compensación del Personal Administrativo de Instituciones Educativas</v>
          </cell>
          <cell r="F21" t="str">
            <v>Aportes Para Las Cajas De Compensación Familiar Del Personal Administrativo De Instituciones Educativas 03-03-0038</v>
          </cell>
          <cell r="G21" t="str">
            <v>CAJAS DE COMPENSACIÓN FAMILIAR - A.1.1.2.5.2.4</v>
          </cell>
          <cell r="H21" t="str">
            <v>Funcionarios administrativos</v>
          </cell>
          <cell r="I21">
            <v>2159</v>
          </cell>
          <cell r="J21" t="str">
            <v>89801019</v>
          </cell>
          <cell r="K21">
            <v>2996968000</v>
          </cell>
        </row>
        <row r="22">
          <cell r="A22">
            <v>898</v>
          </cell>
          <cell r="B22" t="str">
            <v>898 Administración del talento humano</v>
          </cell>
          <cell r="C22" t="str">
            <v xml:space="preserve">01 NÓMINA </v>
          </cell>
          <cell r="D22">
            <v>20</v>
          </cell>
          <cell r="E22" t="str">
            <v xml:space="preserve">01020 Pago de Aportes para las Cajas de Compensación Personal directivo docente </v>
          </cell>
          <cell r="F22" t="str">
            <v>Aportes Para Las Cajas De Compensación Familiar Del Personal Directivo Docente 03-03-0029</v>
          </cell>
          <cell r="G22" t="str">
            <v>CAJAS DE COMPENSACIÓN FAMILIAR - A.1.1.2.4.2.4</v>
          </cell>
          <cell r="H22" t="str">
            <v>Docentes</v>
          </cell>
          <cell r="I22">
            <v>35060</v>
          </cell>
          <cell r="J22" t="str">
            <v>89801020</v>
          </cell>
          <cell r="K22">
            <v>4185686000</v>
          </cell>
        </row>
        <row r="23">
          <cell r="A23">
            <v>898</v>
          </cell>
          <cell r="B23" t="str">
            <v>898 Administración del talento humano</v>
          </cell>
          <cell r="C23" t="str">
            <v xml:space="preserve">01 NÓMINA </v>
          </cell>
          <cell r="D23">
            <v>21</v>
          </cell>
          <cell r="E23" t="str">
            <v xml:space="preserve">01021 Pago de Aportes para las Cajas de Compensación personal docente </v>
          </cell>
          <cell r="F23" t="str">
            <v>Aportes Para Las Cajas De Compensación Familiar Personal Docente 03-03-0016</v>
          </cell>
          <cell r="G23" t="str">
            <v>CAJAS DE COMPENSACIÓN FAMILIAR - A.1.1.2.2.2.4</v>
          </cell>
          <cell r="H23" t="str">
            <v>Docentes</v>
          </cell>
          <cell r="I23">
            <v>35060</v>
          </cell>
          <cell r="J23" t="str">
            <v>89801021</v>
          </cell>
          <cell r="K23">
            <v>54698770000</v>
          </cell>
        </row>
        <row r="24">
          <cell r="A24">
            <v>898</v>
          </cell>
          <cell r="B24" t="str">
            <v>898 Administración del talento humano</v>
          </cell>
          <cell r="C24" t="str">
            <v xml:space="preserve">01 NÓMINA </v>
          </cell>
          <cell r="D24">
            <v>22</v>
          </cell>
          <cell r="E24" t="str">
            <v xml:space="preserve">01022 Pago de Aportes para los Institutos Técnicos Personal directivo docente </v>
          </cell>
          <cell r="F24" t="str">
            <v>Aportes Para Los Institutos Técnicos Del Personal Directivo Docente 03-03-0030</v>
          </cell>
          <cell r="G24" t="str">
            <v>INSTITUTOS TÉCNICOS - A.1.1.2.4.2.5</v>
          </cell>
          <cell r="H24" t="str">
            <v>Docentes</v>
          </cell>
          <cell r="I24">
            <v>35060</v>
          </cell>
          <cell r="J24" t="str">
            <v>89801022</v>
          </cell>
          <cell r="K24">
            <v>1076800000</v>
          </cell>
        </row>
        <row r="25">
          <cell r="A25">
            <v>898</v>
          </cell>
          <cell r="B25" t="str">
            <v>898 Administración del talento humano</v>
          </cell>
          <cell r="C25" t="str">
            <v xml:space="preserve">01 NÓMINA </v>
          </cell>
          <cell r="D25">
            <v>23</v>
          </cell>
          <cell r="E25" t="str">
            <v>01023 Pago de Aportes para pensión del Personal Administrativo de Instituciones Educativas</v>
          </cell>
          <cell r="F25" t="str">
            <v>Aportes Para Pensión Del Personal Administrativo De Instituciones Educativas 03-03-0032</v>
          </cell>
          <cell r="G25" t="str">
            <v>APORTES PARA PENSIÓN - A.1.1.2.5.1.2</v>
          </cell>
          <cell r="H25" t="str">
            <v>Funcionarios administrativos</v>
          </cell>
          <cell r="I25">
            <v>2159</v>
          </cell>
          <cell r="J25" t="str">
            <v>89801023</v>
          </cell>
          <cell r="K25">
            <v>7855403000</v>
          </cell>
        </row>
        <row r="26">
          <cell r="A26">
            <v>898</v>
          </cell>
          <cell r="B26" t="str">
            <v>898 Administración del talento humano</v>
          </cell>
          <cell r="C26" t="str">
            <v xml:space="preserve">01 NÓMINA </v>
          </cell>
          <cell r="D26">
            <v>24</v>
          </cell>
          <cell r="E26" t="str">
            <v>01024 Pago de Aportes para Pensión del personal docente Con Situación de Fondos</v>
          </cell>
          <cell r="F26" t="str">
            <v>Aportes Para Pensión Del Personal Docente Con Situación De Fondos 03-03-0010</v>
          </cell>
          <cell r="G26" t="str">
            <v>APORTES PARA PENSIÓN - A.1.1.2.2.1.2</v>
          </cell>
          <cell r="H26" t="str">
            <v>Docentes</v>
          </cell>
          <cell r="I26">
            <v>35060</v>
          </cell>
          <cell r="J26" t="str">
            <v>89801024</v>
          </cell>
          <cell r="K26">
            <v>18076347000</v>
          </cell>
        </row>
        <row r="27">
          <cell r="A27">
            <v>898</v>
          </cell>
          <cell r="B27" t="str">
            <v>898 Administración del talento humano</v>
          </cell>
          <cell r="C27" t="str">
            <v xml:space="preserve">01 NÓMINA </v>
          </cell>
          <cell r="D27">
            <v>25</v>
          </cell>
          <cell r="E27" t="str">
            <v>01025 Pago de Aportes para salud del Personal Administrativo de Instituciones Educativas</v>
          </cell>
          <cell r="F27" t="str">
            <v>Aportes Para Salud Del Personal Administrativo De Instituciones Educativas 03-03-0031</v>
          </cell>
          <cell r="G27" t="str">
            <v>APORTES PARA SALUD - A.1.1.2.5.1.1</v>
          </cell>
          <cell r="H27" t="str">
            <v>Funcionarios administrativos</v>
          </cell>
          <cell r="I27">
            <v>2159</v>
          </cell>
          <cell r="J27" t="str">
            <v>89801025</v>
          </cell>
          <cell r="K27">
            <v>5564243000</v>
          </cell>
        </row>
        <row r="28">
          <cell r="A28">
            <v>898</v>
          </cell>
          <cell r="B28" t="str">
            <v>898 Administración del talento humano</v>
          </cell>
          <cell r="C28" t="str">
            <v xml:space="preserve">01 NÓMINA </v>
          </cell>
          <cell r="D28">
            <v>26</v>
          </cell>
          <cell r="E28" t="str">
            <v>01026 Pago de Aportes para Salud del personal docente Con Situación de Fondos</v>
          </cell>
          <cell r="F28" t="str">
            <v>Aportes Para Salud Del Personal Docente Con Situación De Fondos 03-03-0009</v>
          </cell>
          <cell r="G28" t="str">
            <v>APORTES PARA SALUD - A.1.1.2.2.1.1</v>
          </cell>
          <cell r="H28" t="str">
            <v>Docentes</v>
          </cell>
          <cell r="I28">
            <v>35060</v>
          </cell>
          <cell r="J28" t="str">
            <v>89801026</v>
          </cell>
          <cell r="K28">
            <v>12804079000</v>
          </cell>
        </row>
        <row r="29">
          <cell r="A29">
            <v>898</v>
          </cell>
          <cell r="B29" t="str">
            <v>898 Administración del talento humano</v>
          </cell>
          <cell r="C29" t="str">
            <v xml:space="preserve">01 NÓMINA </v>
          </cell>
          <cell r="D29">
            <v>27</v>
          </cell>
          <cell r="E29" t="str">
            <v>01027 Pago de Aportes para salud del personal docente SSF</v>
          </cell>
          <cell r="F29" t="str">
            <v>Aportes Para Salud Del Personal Docente Sin Situación De Fondos 03-03-0005</v>
          </cell>
          <cell r="G29" t="str">
            <v>APORTES DE PREVISION SOCIAL - A.1.1.2.1.1.10</v>
          </cell>
          <cell r="H29" t="str">
            <v>Docentes</v>
          </cell>
          <cell r="I29">
            <v>35060</v>
          </cell>
          <cell r="J29" t="str">
            <v>89801027</v>
          </cell>
          <cell r="K29">
            <v>87775556000</v>
          </cell>
        </row>
        <row r="30">
          <cell r="A30">
            <v>898</v>
          </cell>
          <cell r="B30" t="str">
            <v>898 Administración del talento humano</v>
          </cell>
          <cell r="C30" t="str">
            <v xml:space="preserve">01 NÓMINA </v>
          </cell>
          <cell r="D30">
            <v>28</v>
          </cell>
          <cell r="E30" t="str">
            <v>01028 Pago de Ascensos en escalafón del Personal docente y directivo docente</v>
          </cell>
          <cell r="F30" t="str">
            <v>Ascensos En Escalafón Del Personal Docente O Directivo Docente 03-03-0004</v>
          </cell>
          <cell r="G30" t="str">
            <v>PERSONAL DOCENTE - CON SITUACIÓN DE FONDOS (CSF) - A.1.1.1.1.1</v>
          </cell>
          <cell r="H30" t="str">
            <v>Docentes</v>
          </cell>
          <cell r="I30">
            <v>35060</v>
          </cell>
          <cell r="J30" t="str">
            <v>89801028</v>
          </cell>
          <cell r="K30">
            <v>11354883000</v>
          </cell>
        </row>
        <row r="31">
          <cell r="A31">
            <v>898</v>
          </cell>
          <cell r="B31" t="str">
            <v>898 Administración del talento humano</v>
          </cell>
          <cell r="C31" t="str">
            <v xml:space="preserve">01 NÓMINA </v>
          </cell>
          <cell r="D31">
            <v>29</v>
          </cell>
          <cell r="E31" t="str">
            <v>01029 Pago de Personal Administrativo de Instituciones Educativas</v>
          </cell>
          <cell r="F31" t="str">
            <v>Personal Administrativo de Instituciones Educativas con situación de fondos 03-03-0098</v>
          </cell>
          <cell r="G31" t="str">
            <v>PERSONAL ADMINISTRATIVO DE INSTITUCIONES EDUCATIVAS A.1.1.1.3</v>
          </cell>
          <cell r="H31" t="str">
            <v>Funcionarios administrativos</v>
          </cell>
          <cell r="I31">
            <v>2159</v>
          </cell>
          <cell r="J31" t="str">
            <v>89801029</v>
          </cell>
          <cell r="K31">
            <v>83600096000</v>
          </cell>
        </row>
        <row r="32">
          <cell r="A32">
            <v>898</v>
          </cell>
          <cell r="B32" t="str">
            <v>898 Administración del talento humano</v>
          </cell>
          <cell r="C32" t="str">
            <v xml:space="preserve">01 NÓMINA </v>
          </cell>
          <cell r="D32">
            <v>30</v>
          </cell>
          <cell r="E32" t="str">
            <v>01030 Pago de Personal Directivo Docente</v>
          </cell>
          <cell r="F32" t="str">
            <v>Personal Directivo Docente Con Situación De Fondos 03-03-0094</v>
          </cell>
          <cell r="G32" t="str">
            <v>PERSONAL DIRECTIVO DOCENTE - CON SITUACIÓN DE FONDOS (CSF) - A.1.1.1.2.1</v>
          </cell>
          <cell r="H32" t="str">
            <v>Docentes</v>
          </cell>
          <cell r="I32">
            <v>35060</v>
          </cell>
          <cell r="J32" t="str">
            <v>89801030</v>
          </cell>
          <cell r="K32">
            <v>111297149000</v>
          </cell>
        </row>
        <row r="33">
          <cell r="A33">
            <v>898</v>
          </cell>
          <cell r="B33" t="str">
            <v>898 Administración del talento humano</v>
          </cell>
          <cell r="C33" t="str">
            <v xml:space="preserve">01 NÓMINA </v>
          </cell>
          <cell r="D33">
            <v>31</v>
          </cell>
          <cell r="E33" t="str">
            <v>01031 Pago de Personal Docente</v>
          </cell>
          <cell r="F33" t="str">
            <v>Personal Docente Vinculado A La Planta De Personal Con Situación De Fondos 03-03-0096</v>
          </cell>
          <cell r="G33" t="str">
            <v>PERSONAL DOCENTE - CON SITUACIÓN DE FONDOS (CSF) - A.1.1.1.1.1</v>
          </cell>
          <cell r="H33" t="str">
            <v>Docentes</v>
          </cell>
          <cell r="I33">
            <v>35060</v>
          </cell>
          <cell r="J33" t="str">
            <v>89801031</v>
          </cell>
          <cell r="K33">
            <v>1508410725000</v>
          </cell>
        </row>
        <row r="34">
          <cell r="A34">
            <v>898</v>
          </cell>
          <cell r="B34" t="str">
            <v>898 Administración del talento humano</v>
          </cell>
          <cell r="C34" t="str">
            <v xml:space="preserve">01 NÓMINA </v>
          </cell>
          <cell r="D34">
            <v>32</v>
          </cell>
          <cell r="E34" t="str">
            <v>01032 Pago de Personal Docente SSF</v>
          </cell>
          <cell r="F34" t="str">
            <v>Personal Docente Vinculado A La Planta De Personal Sin Situación De Fondos 03-03-0095</v>
          </cell>
          <cell r="G34" t="str">
            <v>PERSONAL DOCENTE - SIN SITUACIÓN DE FONDOS (SSF) - A.1.1.1.1.2</v>
          </cell>
          <cell r="H34" t="str">
            <v>Docentes</v>
          </cell>
          <cell r="I34">
            <v>35060</v>
          </cell>
          <cell r="J34" t="str">
            <v>89801032</v>
          </cell>
          <cell r="K34">
            <v>91175869000</v>
          </cell>
        </row>
        <row r="35">
          <cell r="A35">
            <v>898</v>
          </cell>
          <cell r="B35" t="str">
            <v>898 Administración del talento humano</v>
          </cell>
          <cell r="C35" t="str">
            <v xml:space="preserve">01 NÓMINA </v>
          </cell>
          <cell r="D35">
            <v>33</v>
          </cell>
          <cell r="E35" t="str">
            <v>01033 Pago de Personal Directivo  Docente SSF</v>
          </cell>
          <cell r="F35" t="str">
            <v>Personal Directivo Docente Sin Situación De Fondos 03-03-0093</v>
          </cell>
          <cell r="G35" t="str">
            <v>PERSONAL DIRECTIVO DOCENTE - SIN SITUACIÓN DE FONDOS (SSF) - A.1.1.1.2.2</v>
          </cell>
          <cell r="H35" t="str">
            <v>Docentes</v>
          </cell>
          <cell r="I35">
            <v>35060</v>
          </cell>
          <cell r="J35" t="str">
            <v>89801033</v>
          </cell>
          <cell r="K35">
            <v>7928338000</v>
          </cell>
        </row>
        <row r="36">
          <cell r="A36">
            <v>898</v>
          </cell>
          <cell r="B36" t="str">
            <v>898 Administración del talento humano</v>
          </cell>
          <cell r="C36" t="str">
            <v xml:space="preserve">01 NÓMINA </v>
          </cell>
          <cell r="D36">
            <v>34</v>
          </cell>
          <cell r="E36" t="str">
            <v>01034 Pago de incentivo al mejoramiento de la Calidad MEN, "Decreto 914 de 2016"</v>
          </cell>
          <cell r="F36" t="str">
            <v>Incentivos Al Personal Docente y Administrativo 03-02-0035</v>
          </cell>
          <cell r="G36" t="str">
            <v>DISEÑO E IMPLEMENTACIÓN DE PLANES DE MEJORAMIENTO - A.1.2.11</v>
          </cell>
          <cell r="J36" t="str">
            <v>89801034</v>
          </cell>
          <cell r="K36">
            <v>8761953000</v>
          </cell>
        </row>
        <row r="37">
          <cell r="A37">
            <v>898</v>
          </cell>
          <cell r="B37" t="str">
            <v>898 Administración del talento humano</v>
          </cell>
          <cell r="C37" t="str">
            <v xml:space="preserve">01 NÓMINA </v>
          </cell>
          <cell r="D37">
            <v>35</v>
          </cell>
          <cell r="E37" t="str">
            <v xml:space="preserve">01035 Pago de Aportes para la ESAP del Personal directivo docente </v>
          </cell>
          <cell r="F37" t="str">
            <v>Aportes Para La Esap Del Personal Directivo Docente 03-03-0028</v>
          </cell>
          <cell r="G37" t="str">
            <v>ESAP - A.1.1.2.4.2.3</v>
          </cell>
          <cell r="H37" t="str">
            <v>Docentes</v>
          </cell>
          <cell r="I37">
            <v>35060</v>
          </cell>
          <cell r="J37" t="str">
            <v>89801035</v>
          </cell>
          <cell r="K37">
            <v>538400000</v>
          </cell>
        </row>
        <row r="38">
          <cell r="A38">
            <v>898</v>
          </cell>
          <cell r="B38" t="str">
            <v>898 Administración del talento humano</v>
          </cell>
          <cell r="C38" t="str">
            <v>02 PERSONAL DE APOYO A LA GESTION DE LA SED</v>
          </cell>
          <cell r="D38">
            <v>36</v>
          </cell>
          <cell r="E38" t="str">
            <v>02036 Asignar apoyo (profesional, técnico, asistencial),  para el desarrollo de actividades organizacionales requeridos para el normal funcionamiento de la SED y de esta manera garantizar la prestación del servicio educativo.</v>
          </cell>
          <cell r="F38" t="str">
            <v>Personal Contratado Para Apoyar Las Actividades Propias De Los Proyectos De Inversión De La Entidad 03-04-0001</v>
          </cell>
          <cell r="G38" t="str">
            <v>MODERNIZACIÓN DE LA SECRETARIA DE EDUCACIÓN - A.1.4.1</v>
          </cell>
          <cell r="H38" t="str">
            <v>Personas</v>
          </cell>
          <cell r="I38">
            <v>439</v>
          </cell>
          <cell r="J38" t="str">
            <v>89802036</v>
          </cell>
          <cell r="K38">
            <v>24459380000</v>
          </cell>
        </row>
        <row r="39">
          <cell r="A39">
            <v>898</v>
          </cell>
          <cell r="B39" t="str">
            <v>898 Administración del talento humano</v>
          </cell>
          <cell r="C39" t="str">
            <v>03  BIENESTAR, CAPACITACION, SALUD OCUPACIONAL Y  DOTACION</v>
          </cell>
          <cell r="D39">
            <v>37</v>
          </cell>
          <cell r="E39" t="str">
            <v>03037 Adquirir  la dotación de vestido  y calzado de labor para los funcionarios que conforme a la Ley tienen este derecho.</v>
          </cell>
          <cell r="F39" t="str">
            <v>Actividades De Bienestar Del Personal Docente Y Administrativo 03-04-0292</v>
          </cell>
          <cell r="G39" t="str">
            <v>APLICACIÓN DE PROYECTOS EDUCATIVOS TRANSVERSALES - A.1.7.2</v>
          </cell>
          <cell r="H39" t="str">
            <v>Funcionarios docentes y administrativos</v>
          </cell>
          <cell r="I39">
            <v>848</v>
          </cell>
          <cell r="J39" t="str">
            <v>89803037</v>
          </cell>
          <cell r="K39">
            <v>1112317000</v>
          </cell>
        </row>
        <row r="40">
          <cell r="A40">
            <v>898</v>
          </cell>
          <cell r="B40" t="str">
            <v>898 Administración del talento humano</v>
          </cell>
          <cell r="C40" t="str">
            <v>03  BIENESTAR, CAPACITACION, SALUD OCUPACIONAL Y  DOTACION</v>
          </cell>
          <cell r="D40">
            <v>38</v>
          </cell>
          <cell r="E40" t="str">
            <v>03038 Realizar actividades culturales, recreativas, deportivas, lúdicas, reconocimientos y demás que demanden los funcionarios administrativos y docentes</v>
          </cell>
          <cell r="F40" t="str">
            <v>Actividades De Bienestar Del Personal Docente Y Administrativo 03-04-0292</v>
          </cell>
          <cell r="G40" t="str">
            <v>APLICACIÓN DE PROYECTOS EDUCATIVOS TRANSVERSALES - A.1.7.2</v>
          </cell>
          <cell r="H40" t="str">
            <v>Funcionarios docentes y administrativos</v>
          </cell>
          <cell r="I40">
            <v>36650</v>
          </cell>
          <cell r="J40" t="str">
            <v>89803038</v>
          </cell>
          <cell r="K40">
            <v>8667162000</v>
          </cell>
        </row>
        <row r="41">
          <cell r="A41">
            <v>898</v>
          </cell>
          <cell r="B41" t="str">
            <v>898 Administración del talento humano</v>
          </cell>
          <cell r="C41" t="str">
            <v>03  BIENESTAR, CAPACITACION, SALUD OCUPACIONAL Y  DOTACION</v>
          </cell>
          <cell r="D41">
            <v>39</v>
          </cell>
          <cell r="E41" t="str">
            <v>03039 Garantizar el servicio de transporte a Docentes y Directivos Docentes en zonas que presentan dificil acceso y/o inseguridad</v>
          </cell>
          <cell r="F41" t="str">
            <v>Incentivos Al Personal Docente 03-02-0023</v>
          </cell>
          <cell r="G41" t="str">
            <v>DISEÑO E IMPLEMENTACIÓN DE PLANES DE MEJORAMIENTO - A.1.2.11</v>
          </cell>
          <cell r="H41" t="str">
            <v>Funcionarios docentes y administrativos</v>
          </cell>
          <cell r="I41">
            <v>1800</v>
          </cell>
          <cell r="J41" t="str">
            <v>89803039</v>
          </cell>
          <cell r="K41">
            <v>3085400000</v>
          </cell>
        </row>
        <row r="42">
          <cell r="A42">
            <v>898</v>
          </cell>
          <cell r="B42" t="str">
            <v>898 Administración del talento humano</v>
          </cell>
          <cell r="C42" t="str">
            <v>03  BIENESTAR, CAPACITACION, SALUD OCUPACIONAL Y  DOTACION</v>
          </cell>
          <cell r="D42">
            <v>40</v>
          </cell>
          <cell r="E42" t="str">
            <v>03040 Implementar las líneas de acción: Entornos Seguros y Entornos Saludables, de acuerdo al alcance establecido en la Política de Seguridad y Salud en el Trabajo — SST de la Secretaria de Educación del Distrito.</v>
          </cell>
          <cell r="F42" t="str">
            <v>Gastos Para Los Programas De Salud Ocupacional De Docentes Y Administartivos Del Nivel Institucional 02-06-0018</v>
          </cell>
          <cell r="G42" t="str">
            <v>APLICACIÓN DE PROYECTOS EDUCATIVOS TRANSVERSALES - A.1.7.2</v>
          </cell>
          <cell r="H42" t="str">
            <v>Funcionarios docentes y administrativos</v>
          </cell>
          <cell r="I42">
            <v>36650</v>
          </cell>
          <cell r="J42" t="str">
            <v>89803040</v>
          </cell>
          <cell r="K42">
            <v>2157800000</v>
          </cell>
        </row>
        <row r="43">
          <cell r="A43">
            <v>898</v>
          </cell>
          <cell r="B43" t="str">
            <v>898 Administración del talento humano</v>
          </cell>
          <cell r="C43" t="str">
            <v>03  BIENESTAR, CAPACITACION, SALUD OCUPACIONAL Y  DOTACION</v>
          </cell>
          <cell r="D43">
            <v>41</v>
          </cell>
          <cell r="E43" t="str">
            <v>03041 Garantizar el desarrollo del Plan Anual de Capacitación</v>
          </cell>
          <cell r="F43" t="str">
            <v>Actividades De Capacitación Institucional A Los Funcionarios De Las Entidades 05-01-0004</v>
          </cell>
          <cell r="G43" t="str">
            <v>APLICACIÓN DE PROYECTOS EDUCATIVOS TRANSVERSALES - A.1.7.2</v>
          </cell>
          <cell r="H43" t="str">
            <v>Funcionarios administrativos</v>
          </cell>
          <cell r="I43">
            <v>2159</v>
          </cell>
          <cell r="J43" t="str">
            <v>89803041</v>
          </cell>
          <cell r="K43">
            <v>1133000000</v>
          </cell>
        </row>
        <row r="44">
          <cell r="A44">
            <v>898</v>
          </cell>
          <cell r="B44" t="str">
            <v>898 Administración del talento humano</v>
          </cell>
          <cell r="C44" t="str">
            <v xml:space="preserve">04 REQUERIMIENTOS DE PAGO </v>
          </cell>
          <cell r="D44">
            <v>42</v>
          </cell>
          <cell r="E44" t="str">
            <v>04042 Pagar las sentencia proferidas por las instancias judiciales derivadas del pago de la nómina</v>
          </cell>
          <cell r="F44" t="str">
            <v>Sentencias Personal Docente Y Administrativo 03-03-0082</v>
          </cell>
          <cell r="G44" t="str">
            <v>PERSONAL DOCENTE - CON SITUACIÓN DE FONDOS (CSF) - A.1.1.1.1.1</v>
          </cell>
          <cell r="H44" t="str">
            <v>Porcentaje</v>
          </cell>
          <cell r="I44">
            <v>100</v>
          </cell>
          <cell r="J44" t="str">
            <v>89804042</v>
          </cell>
          <cell r="K44">
            <v>0</v>
          </cell>
        </row>
        <row r="45">
          <cell r="A45">
            <v>898</v>
          </cell>
          <cell r="B45" t="str">
            <v>898 Administración del talento humano</v>
          </cell>
          <cell r="C45" t="str">
            <v xml:space="preserve">04 REQUERIMIENTOS DE PAGO </v>
          </cell>
          <cell r="D45">
            <v>43</v>
          </cell>
          <cell r="E45" t="str">
            <v xml:space="preserve">04043 Garantizar el cubrimiento de vacantes de docentes y directivos docentes </v>
          </cell>
          <cell r="F45" t="str">
            <v>Cubrimiento De Vacantes De Docentes Y Directivos Docentes 03-03-0084</v>
          </cell>
          <cell r="G45" t="str">
            <v/>
          </cell>
          <cell r="H45" t="str">
            <v>Porcentaje</v>
          </cell>
          <cell r="I45">
            <v>100</v>
          </cell>
          <cell r="J45" t="str">
            <v>89804043</v>
          </cell>
          <cell r="K45">
            <v>0</v>
          </cell>
        </row>
        <row r="46">
          <cell r="A46">
            <v>898</v>
          </cell>
          <cell r="B46" t="str">
            <v>898 Administración del talento humano</v>
          </cell>
          <cell r="C46" t="str">
            <v>02 PERSONAL DE APOYO A LA GESTION DE LA SED</v>
          </cell>
          <cell r="D46">
            <v>44</v>
          </cell>
          <cell r="E46" t="str">
            <v>02044 Pago de personal administrativo practicante y/o aprendiz de instituciones de educación superior y SENA.</v>
          </cell>
          <cell r="F46" t="str">
            <v>Personal Administrativo de Instituciones Educativas con situación de fondos 03-03-0003</v>
          </cell>
          <cell r="G46" t="str">
            <v/>
          </cell>
          <cell r="H46" t="str">
            <v>Personas</v>
          </cell>
          <cell r="I46">
            <v>20</v>
          </cell>
          <cell r="J46" t="str">
            <v>89802044</v>
          </cell>
          <cell r="K46">
            <v>224572000</v>
          </cell>
        </row>
        <row r="47">
          <cell r="A47">
            <v>1071</v>
          </cell>
          <cell r="B47" t="str">
            <v>1071 Gestión educativa institucional</v>
          </cell>
          <cell r="C47" t="str">
            <v>01 APOYO ADMINISTRATIVO</v>
          </cell>
          <cell r="D47">
            <v>1</v>
          </cell>
          <cell r="E47" t="str">
            <v xml:space="preserve">01001 Garantizar el pago del servicio de acueducto, alcantarillado y aseo en los colegios oficiales (plantas físicas propias, arrendadas y lotes). </v>
          </cell>
          <cell r="F47" t="str">
            <v>Servicios De Acueducto, Alcantarillado Y Aseo De Instituciones Educativas 02-06-0009</v>
          </cell>
          <cell r="G47" t="str">
            <v>ACUEDUCTO, ALCANTARILLADO Y ASEO - A.1.2.6.1</v>
          </cell>
          <cell r="H47" t="str">
            <v>Colegios</v>
          </cell>
          <cell r="I47">
            <v>363</v>
          </cell>
          <cell r="J47" t="str">
            <v>107101001</v>
          </cell>
          <cell r="K47">
            <v>17755654000</v>
          </cell>
        </row>
        <row r="48">
          <cell r="A48">
            <v>1071</v>
          </cell>
          <cell r="B48" t="str">
            <v>1071 Gestión educativa institucional</v>
          </cell>
          <cell r="C48" t="str">
            <v>01 APOYO ADMINISTRATIVO</v>
          </cell>
          <cell r="D48">
            <v>2</v>
          </cell>
          <cell r="E48" t="str">
            <v xml:space="preserve">01002 Garantizar el pago del servicio de energía en los colegios oficiales (plantas físicas propias, arrendadas y lotes). </v>
          </cell>
          <cell r="F48" t="str">
            <v>Servicios De Energía De Instituciones Educativas 02-06-0010</v>
          </cell>
          <cell r="G48" t="str">
            <v>ENERGÍA - A.1.2.6.2</v>
          </cell>
          <cell r="H48" t="str">
            <v>Colegios</v>
          </cell>
          <cell r="I48">
            <v>363</v>
          </cell>
          <cell r="J48" t="str">
            <v>107101002</v>
          </cell>
          <cell r="K48">
            <v>14775560000</v>
          </cell>
        </row>
        <row r="49">
          <cell r="A49">
            <v>1071</v>
          </cell>
          <cell r="B49" t="str">
            <v>1071 Gestión educativa institucional</v>
          </cell>
          <cell r="C49" t="str">
            <v>01 APOYO ADMINISTRATIVO</v>
          </cell>
          <cell r="D49">
            <v>3</v>
          </cell>
          <cell r="E49" t="str">
            <v>01003 Garantizar el pago del servicio telefónico; plantas físicas propias y arrendadas</v>
          </cell>
          <cell r="F49" t="str">
            <v>Servicios De Teléfono De Instituciones Educativas 02-06-0011</v>
          </cell>
          <cell r="G49" t="str">
            <v>TELÉFONO - A.1.2.6.3</v>
          </cell>
          <cell r="H49" t="str">
            <v>Colegios</v>
          </cell>
          <cell r="I49">
            <v>363</v>
          </cell>
          <cell r="J49" t="str">
            <v>107101003</v>
          </cell>
          <cell r="K49">
            <v>2684174000</v>
          </cell>
        </row>
        <row r="50">
          <cell r="A50">
            <v>1071</v>
          </cell>
          <cell r="B50" t="str">
            <v>1071 Gestión educativa institucional</v>
          </cell>
          <cell r="C50" t="str">
            <v>01 APOYO ADMINISTRATIVO</v>
          </cell>
          <cell r="D50">
            <v>4</v>
          </cell>
          <cell r="E50" t="str">
            <v>01004 Garantizar el pago del servicio de gas natural (plantas físicas propias, arrendadas y lotes)</v>
          </cell>
          <cell r="F50" t="str">
            <v>Legalización De Acometidas De Servicios Públicos  Y Pago De Gas 02-06-0217</v>
          </cell>
          <cell r="G50" t="str">
            <v>OTROS - A.1.2.6.5</v>
          </cell>
          <cell r="H50" t="str">
            <v>Colegios</v>
          </cell>
          <cell r="I50">
            <v>363</v>
          </cell>
          <cell r="J50" t="str">
            <v>107101004</v>
          </cell>
          <cell r="K50">
            <v>68080000</v>
          </cell>
        </row>
        <row r="51">
          <cell r="A51">
            <v>1071</v>
          </cell>
          <cell r="B51" t="str">
            <v>1071 Gestión educativa institucional</v>
          </cell>
          <cell r="C51" t="str">
            <v>01 APOYO ADMINISTRATIVO</v>
          </cell>
          <cell r="D51">
            <v>5</v>
          </cell>
          <cell r="E51" t="str">
            <v>01005 Suministar servicio de vigilancia privada para  todas las sedes de los establecimientos educativos (predios nuevos y cerrados, arrendamientos y convenios) la interventoría, supervisión, seguimiento, control del servicio y adiciones requeridas</v>
          </cell>
          <cell r="F51" t="str">
            <v>Servicios De Vigilancia De Instituciones Educativas 02-06-0022</v>
          </cell>
          <cell r="G51" t="str">
            <v>CONTRATACIÓN DE VIGILANCIA A LOS ESTABLECIMIENTOS EDUCATIVOS ESTATALES - A.1.1.7</v>
          </cell>
          <cell r="H51" t="str">
            <v>Colegios</v>
          </cell>
          <cell r="I51">
            <v>363</v>
          </cell>
          <cell r="J51" t="str">
            <v>107101005</v>
          </cell>
          <cell r="K51">
            <v>137550487000</v>
          </cell>
        </row>
        <row r="52">
          <cell r="A52">
            <v>1071</v>
          </cell>
          <cell r="B52" t="str">
            <v>1071 Gestión educativa institucional</v>
          </cell>
          <cell r="C52" t="str">
            <v>01 APOYO ADMINISTRATIVO</v>
          </cell>
          <cell r="D52">
            <v>6</v>
          </cell>
          <cell r="E52" t="str">
            <v>01006 Suministrar servicio de aseo privado para  todas las sedes de los colegios( plantas físicas propias, arriendos y convenios)  la interventoría, supervisión,  seguimiento, control del servicio y adiciones requeridas.</v>
          </cell>
          <cell r="F52" t="str">
            <v>Servicios De Aseo De Instituciones Educativas 02-06-0012</v>
          </cell>
          <cell r="G52" t="str">
            <v>OTROS - A.1.2.6.5</v>
          </cell>
          <cell r="H52" t="str">
            <v>Colegios</v>
          </cell>
          <cell r="I52">
            <v>363</v>
          </cell>
          <cell r="J52" t="str">
            <v>107101006</v>
          </cell>
          <cell r="K52">
            <v>97760000000</v>
          </cell>
        </row>
        <row r="53">
          <cell r="A53">
            <v>1071</v>
          </cell>
          <cell r="B53" t="str">
            <v>1071 Gestión educativa institucional</v>
          </cell>
          <cell r="C53" t="str">
            <v>02 ARRENDAMIENTOS</v>
          </cell>
          <cell r="D53">
            <v>7</v>
          </cell>
          <cell r="E53" t="str">
            <v>02007 Arrendar  inmuebles para ampliar la oferta educativa oficial, ajustar parámetros y atender a los alumnos que se trasladan por la intervención de plantas físicas y adelantar las adiciones.</v>
          </cell>
          <cell r="F53" t="str">
            <v>Arrendamiento De Inmuebles 02-06-0002</v>
          </cell>
          <cell r="G53" t="str">
            <v>ARRENDAMIENTO DE INMUEBLES DESTINADOS A LA PRESTACIÓN DEL SERVICIO PÚBLICO EDUCATIVO A.1.2.12</v>
          </cell>
          <cell r="H53" t="str">
            <v>Sedes Educativas</v>
          </cell>
          <cell r="I53">
            <v>77</v>
          </cell>
          <cell r="J53" t="str">
            <v>107102007</v>
          </cell>
          <cell r="K53">
            <v>13259679000</v>
          </cell>
        </row>
        <row r="54">
          <cell r="A54">
            <v>1071</v>
          </cell>
          <cell r="B54" t="str">
            <v>1071 Gestión educativa institucional</v>
          </cell>
          <cell r="C54" t="str">
            <v>02 ARRENDAMIENTOS</v>
          </cell>
          <cell r="D54">
            <v>8</v>
          </cell>
          <cell r="E54" t="str">
            <v>02008 Pagar de sentencias, laudos, conciliaciones, transacciones y providencias de autoridad jurisdiccional competente</v>
          </cell>
          <cell r="F54" t="str">
            <v>Arrendamiento De Inmuebles 02-06-0002</v>
          </cell>
          <cell r="G54" t="str">
            <v>ARRENDAMIENTO DE INMUEBLES DESTINADOS A LA PRESTACIÓN DEL SERVICIO PÚBLICO EDUCATIVO A.1.2.12</v>
          </cell>
          <cell r="H54" t="str">
            <v>Porcentaje</v>
          </cell>
          <cell r="I54">
            <v>100</v>
          </cell>
          <cell r="J54" t="str">
            <v>107102008</v>
          </cell>
          <cell r="K54">
            <v>129037000</v>
          </cell>
        </row>
        <row r="55">
          <cell r="A55">
            <v>1071</v>
          </cell>
          <cell r="B55" t="str">
            <v>1071 Gestión educativa institucional</v>
          </cell>
          <cell r="C55" t="str">
            <v xml:space="preserve">03 LOGÍSTICA Y APOYOS </v>
          </cell>
          <cell r="D55">
            <v>9</v>
          </cell>
          <cell r="E55" t="str">
            <v xml:space="preserve">03009 Suministrar el servicio de transporte para el traslado de funcionarios Administrativos a los colegios o  localidades para fortalecer la labor que realiza la SED a través de sus proyectos de inversión </v>
          </cell>
          <cell r="F55" t="str">
            <v>Apoyo Logístico Para El Desarrollo De Las Actividades Propias De Los Proyectos De Inversiónen General 03-01-0354</v>
          </cell>
          <cell r="G55" t="str">
            <v>APLICACIÓN DE PROYECTOS EDUCATIVOS TRANSVERSALES - A.1.7.2</v>
          </cell>
          <cell r="H55" t="str">
            <v>Servicios de Transporte</v>
          </cell>
          <cell r="I55">
            <v>3252</v>
          </cell>
          <cell r="J55" t="str">
            <v>107103009</v>
          </cell>
          <cell r="K55">
            <v>1000000000</v>
          </cell>
        </row>
        <row r="56">
          <cell r="A56">
            <v>1071</v>
          </cell>
          <cell r="B56" t="str">
            <v>1071 Gestión educativa institucional</v>
          </cell>
          <cell r="C56" t="str">
            <v xml:space="preserve">03 LOGÍSTICA Y APOYOS </v>
          </cell>
          <cell r="D56">
            <v>10</v>
          </cell>
          <cell r="E56" t="str">
            <v xml:space="preserve">03010 Suministrar apoyo  técnico y profesional para actividades relacionadas con el proyecto de inversión </v>
          </cell>
          <cell r="F56" t="str">
            <v>Personal Contratado Para Apoyar Las Actividades Propias De Los Proyectos De Inversión De La Entidad 03-04-0001</v>
          </cell>
          <cell r="G56" t="str">
            <v>MODERNIZACIÓN DE LA SECRETARIA DE EDUCACIÓN - A.1.4.1</v>
          </cell>
          <cell r="H56" t="str">
            <v>Personas</v>
          </cell>
          <cell r="I56">
            <v>15</v>
          </cell>
          <cell r="J56" t="str">
            <v>107103010</v>
          </cell>
          <cell r="K56">
            <v>1045422000</v>
          </cell>
        </row>
        <row r="57">
          <cell r="A57">
            <v>1071</v>
          </cell>
          <cell r="B57" t="str">
            <v>1071 Gestión educativa institucional</v>
          </cell>
          <cell r="C57" t="str">
            <v xml:space="preserve">03 LOGÍSTICA Y APOYOS </v>
          </cell>
          <cell r="D57">
            <v>11</v>
          </cell>
          <cell r="E57" t="str">
            <v>03011 Suministrar el apoyo logístico y realizar la interventoría  a los eventos de la entidad</v>
          </cell>
          <cell r="F57" t="str">
            <v>Soporte Logístico Para El Desarrollo De Las Actividades Propias De Los Proyectos De Inversión 02-01-0364</v>
          </cell>
          <cell r="G57" t="str">
            <v>APLICACIÓN DE PROYECTOS EDUCATIVOS TRANSVERSALES - A.1.7.2</v>
          </cell>
          <cell r="H57" t="str">
            <v>Eventos</v>
          </cell>
          <cell r="I57">
            <v>350</v>
          </cell>
          <cell r="J57" t="str">
            <v>107103011</v>
          </cell>
          <cell r="K57">
            <v>9174042000</v>
          </cell>
        </row>
        <row r="58">
          <cell r="A58">
            <v>1055</v>
          </cell>
          <cell r="B58" t="str">
            <v>1055 Modernización de la gestión institucional</v>
          </cell>
          <cell r="C58" t="str">
            <v>01 Modernización de los Procesos</v>
          </cell>
          <cell r="D58">
            <v>3</v>
          </cell>
          <cell r="E58" t="str">
            <v>01003 Apoyo profesional y técnico para el desarrollo de las acciones tendientes a mejorar los procesos internos de la SED tales como: Sistema Integrado de Gestión, POA , PIGA, Gestión Documental y Archivo.</v>
          </cell>
          <cell r="F58" t="str">
            <v>Personal Contratado Para Apoyar Las Actividades Propias De Los Proyectos De Inversión De La Entidad 03-04-0001</v>
          </cell>
          <cell r="G58" t="str">
            <v>MODERNIZACIÓN DE LA SECRETARIA DE EDUCACIÓN - A.1.4.1</v>
          </cell>
          <cell r="H58" t="str">
            <v>Personas</v>
          </cell>
          <cell r="I58">
            <v>13</v>
          </cell>
          <cell r="J58" t="str">
            <v>105501003</v>
          </cell>
          <cell r="K58">
            <v>892893000</v>
          </cell>
        </row>
        <row r="59">
          <cell r="A59">
            <v>1055</v>
          </cell>
          <cell r="B59" t="str">
            <v>1055 Modernización de la gestión institucional</v>
          </cell>
          <cell r="C59" t="str">
            <v>01 Modernización de los Procesos</v>
          </cell>
          <cell r="D59">
            <v>5</v>
          </cell>
          <cell r="E59" t="str">
            <v>01005 Garantizar los procesos de mejoramiento de la gestión documental y archivo en la SED.</v>
          </cell>
          <cell r="F59" t="str">
            <v>Apoyo Logístico Para El Desarrollo De Las Actividades Propias De Los Proyectos De Inversiónen General 03-01-0354</v>
          </cell>
          <cell r="G59" t="str">
            <v>APLICACIÓN DE PROYECTOS EDUCATIVOS TRANSVERSALES - A.1.7.2</v>
          </cell>
          <cell r="H59" t="str">
            <v>Intervenciones</v>
          </cell>
          <cell r="I59">
            <v>5</v>
          </cell>
          <cell r="J59" t="str">
            <v>105501005</v>
          </cell>
          <cell r="K59">
            <v>815000000</v>
          </cell>
        </row>
        <row r="60">
          <cell r="A60">
            <v>1055</v>
          </cell>
          <cell r="B60" t="str">
            <v>1055 Modernización de la gestión institucional</v>
          </cell>
          <cell r="C60" t="str">
            <v>02 Comunicación Organizacional</v>
          </cell>
          <cell r="D60">
            <v>8</v>
          </cell>
          <cell r="E60" t="str">
            <v>02008 Fortalecimiento de la cultura organizacional de la SED.</v>
          </cell>
          <cell r="F60" t="str">
            <v>Apoyo Logístico Para El Desarrollo De Las Actividades Propias De Los Proyectos De Inversiónen General 03-01-0354</v>
          </cell>
          <cell r="G60" t="str">
            <v>APLICACIÓN DE PROYECTOS EDUCATIVOS TRANSVERSALES - A.1.7.2</v>
          </cell>
          <cell r="H60" t="str">
            <v>Estrategia</v>
          </cell>
          <cell r="I60">
            <v>1</v>
          </cell>
          <cell r="J60" t="str">
            <v>105502008</v>
          </cell>
          <cell r="K60">
            <v>432600000</v>
          </cell>
        </row>
        <row r="61">
          <cell r="A61">
            <v>1055</v>
          </cell>
          <cell r="B61" t="str">
            <v>1055 Modernización de la gestión institucional</v>
          </cell>
          <cell r="C61" t="str">
            <v>03 Gestión de Servicio a la Ciudadania</v>
          </cell>
          <cell r="D61">
            <v>11</v>
          </cell>
          <cell r="E61" t="str">
            <v>03011 Apoyo profesional, técnico y asistencial para el mejoramiento de la gestión del Servicio al Ciudadano</v>
          </cell>
          <cell r="F61" t="str">
            <v>Personal Contratado Para Apoyar Las Actividades Propias De Los Proyectos De Inversión De La Entidad 03-04-0001</v>
          </cell>
          <cell r="G61" t="str">
            <v>MODERNIZACIÓN DE LA SECRETARIA DE EDUCACIÓN - A.1.4.1</v>
          </cell>
          <cell r="H61" t="str">
            <v>Personas</v>
          </cell>
          <cell r="I61">
            <v>7</v>
          </cell>
          <cell r="J61" t="str">
            <v>105503011</v>
          </cell>
          <cell r="K61">
            <v>462000000</v>
          </cell>
        </row>
        <row r="62">
          <cell r="A62">
            <v>1055</v>
          </cell>
          <cell r="B62" t="str">
            <v>1055 Modernización de la gestión institucional</v>
          </cell>
          <cell r="C62" t="str">
            <v>03 Gestión de Servicio a la Ciudadania</v>
          </cell>
          <cell r="D62">
            <v>12</v>
          </cell>
          <cell r="E62" t="str">
            <v>03012 Fortalecer la calidad de la experiencia de servicio a la ciudadanía en todos los canales de atención de la Secretaria de Educación del Distrito.</v>
          </cell>
          <cell r="F62" t="str">
            <v>Apoyo Logístico Para El Desarrollo De Las Actividades Propias De Los Proyectos De Inversiónen General 03-01-0354</v>
          </cell>
          <cell r="G62" t="str">
            <v>APLICACIÓN DE PROYECTOS EDUCATIVOS TRANSVERSALES - A.1.7.2</v>
          </cell>
          <cell r="H62" t="str">
            <v>Intervenciones</v>
          </cell>
          <cell r="I62">
            <v>1</v>
          </cell>
          <cell r="J62" t="str">
            <v>105503012</v>
          </cell>
          <cell r="K62">
            <v>1886960000</v>
          </cell>
        </row>
        <row r="63">
          <cell r="A63">
            <v>1055</v>
          </cell>
          <cell r="B63" t="str">
            <v>1055 Modernización de la gestión institucional</v>
          </cell>
          <cell r="C63" t="str">
            <v>03 Gestión de Servicio a la Ciudadania</v>
          </cell>
          <cell r="D63">
            <v>14</v>
          </cell>
          <cell r="E63" t="str">
            <v xml:space="preserve">03014 Modelo de medición de la percepción de calidad y satisfacción del usuario. </v>
          </cell>
          <cell r="F63" t="str">
            <v>Personal Contratado Para Apoyar Las Actividades Propias De Los Proyectos De Inversión De La Entidad 03-04-0001</v>
          </cell>
          <cell r="G63" t="str">
            <v>MODERNIZACIÓN DE LA SECRETARIA DE EDUCACIÓN - A.1.4.1</v>
          </cell>
          <cell r="H63" t="str">
            <v>Consultoría</v>
          </cell>
          <cell r="I63">
            <v>1</v>
          </cell>
          <cell r="J63" t="str">
            <v>105503014</v>
          </cell>
          <cell r="K63">
            <v>500000000</v>
          </cell>
        </row>
        <row r="64">
          <cell r="A64">
            <v>1055</v>
          </cell>
          <cell r="B64" t="str">
            <v>1055 Modernización de la gestión institucional</v>
          </cell>
          <cell r="C64" t="str">
            <v>03 Gestión de Servicio a la Ciudadania</v>
          </cell>
          <cell r="D64">
            <v>15</v>
          </cell>
          <cell r="E64" t="str">
            <v>03015 Fortalecer la calidad de la experiencia de servicio a la ciudadanía en el territorio.</v>
          </cell>
          <cell r="F64" t="str">
            <v>Apoyo Logístico Para El Desarrollo De Las Actividades Propias De Los Proyectos De Inversiónen General 03-01-0354</v>
          </cell>
          <cell r="G64" t="str">
            <v>APLICACIÓN DE PROYECTOS EDUCATIVOS TRANSVERSALES - A.1.7.2</v>
          </cell>
          <cell r="H64" t="str">
            <v>Estrategia</v>
          </cell>
          <cell r="I64">
            <v>1</v>
          </cell>
          <cell r="J64" t="str">
            <v>105503015</v>
          </cell>
          <cell r="K64">
            <v>240000000</v>
          </cell>
        </row>
        <row r="65">
          <cell r="A65">
            <v>1057</v>
          </cell>
          <cell r="B65" t="str">
            <v>1057 Competencias para el ciudadano de hoy</v>
          </cell>
          <cell r="C65" t="str">
            <v>01 Uso y apropiación de Tecnologías de la Información y las comunicaciones (TIC) y de los medios educativos</v>
          </cell>
          <cell r="D65">
            <v>1</v>
          </cell>
          <cell r="E65" t="str">
            <v>01001 Fortalecer y acompañar a los colegios en la implementación de estrategias que aporten al mejoramiento de los ambientes de aprendizaje y del conocimiento, promiviendo  el desarrollo de las capacidades en el uso inteligente de las TIC.</v>
          </cell>
          <cell r="F65" t="str">
            <v>Incentivar El Desarrollo Y Uso De La Tecnología, La Información Y La Comunicación A Través De Experiencias Pedagógicas 03-01-0218</v>
          </cell>
          <cell r="G65" t="str">
            <v>APLICACIÓN DE PROYECTOS EDUCATIVOS TRANSVERSALES - A.1.7.2</v>
          </cell>
          <cell r="H65" t="str">
            <v>Colegios</v>
          </cell>
          <cell r="I65">
            <v>383</v>
          </cell>
          <cell r="J65" t="str">
            <v>105701001</v>
          </cell>
          <cell r="K65">
            <v>3403200000</v>
          </cell>
        </row>
        <row r="66">
          <cell r="A66">
            <v>1057</v>
          </cell>
          <cell r="B66" t="str">
            <v>1057 Competencias para el ciudadano de hoy</v>
          </cell>
          <cell r="C66" t="str">
            <v>01 Uso y apropiación de Tecnologías de la Información y las comunicaciones (TIC) y de los medios educativos</v>
          </cell>
          <cell r="D66">
            <v>2</v>
          </cell>
          <cell r="E66" t="str">
            <v>01002 Conformar un equipo profesional y técnico para el seguimiento y desarrollo de los programas y procesos del proyecto de inversión competencias para el ciudadano de hoy.</v>
          </cell>
          <cell r="F66" t="str">
            <v>Personal Contratado Para Apoyar Las Actividades Propias De Los Proyectos De Inversión De La Entidad 03-04-0001</v>
          </cell>
          <cell r="G66" t="str">
            <v>MODERNIZACIÓN DE LA SECRETARIA DE EDUCACIÓN - A.1.4.1</v>
          </cell>
          <cell r="H66" t="str">
            <v>Personas</v>
          </cell>
          <cell r="I66">
            <v>12</v>
          </cell>
          <cell r="J66" t="str">
            <v>105701002</v>
          </cell>
          <cell r="K66">
            <v>601700000</v>
          </cell>
        </row>
        <row r="67">
          <cell r="A67">
            <v>1057</v>
          </cell>
          <cell r="B67" t="str">
            <v>1057 Competencias para el ciudadano de hoy</v>
          </cell>
          <cell r="C67" t="str">
            <v>02 Lectoescritura y Fortalecimiento de Bibliotecas Escolares</v>
          </cell>
          <cell r="D67">
            <v>1</v>
          </cell>
          <cell r="E67" t="str">
            <v>02001 Implementar el plan distrital de lectura y escritura,  generando acciones que permitan mejorar los procesos de lectoescritura a través del aprovechamiento y fortalecimiento de las bibliotecas escolares y de ambientes de aprendizaje e investigación.</v>
          </cell>
          <cell r="F67" t="str">
            <v>Acompañar A Colegios En La Formulación Y Ejecución De Planes Institucionales 03-01-0204</v>
          </cell>
          <cell r="G67" t="str">
            <v>APLICACIÓN DE PROYECTOS EDUCATIVOS TRANSVERSALES - A.1.7.2</v>
          </cell>
          <cell r="H67" t="str">
            <v>Colegios</v>
          </cell>
          <cell r="I67">
            <v>383</v>
          </cell>
          <cell r="J67" t="str">
            <v>105702001</v>
          </cell>
          <cell r="K67">
            <v>2100000000</v>
          </cell>
        </row>
        <row r="68">
          <cell r="A68">
            <v>1057</v>
          </cell>
          <cell r="B68" t="str">
            <v>1057 Competencias para el ciudadano de hoy</v>
          </cell>
          <cell r="C68" t="str">
            <v>02 Lectoescritura y Fortalecimiento de Bibliotecas Escolares</v>
          </cell>
          <cell r="D68">
            <v>2</v>
          </cell>
          <cell r="E68" t="str">
            <v>02002 Conformar un equipo profesional y técnico para el seguimiento y desarrollo de los programas y procesos del proyecto de inversión competencias para el ciudadano de hoy - Lectoescritura y Fortalecimiento de Bibliotecas</v>
          </cell>
          <cell r="F68" t="str">
            <v>Personal Contratado Para Apoyar Las Actividades Propias De Los Proyectos De Inversión De La Entidad 03-04-0001</v>
          </cell>
          <cell r="G68" t="str">
            <v>MODERNIZACIÓN DE LA SECRETARIA DE EDUCACIÓN - A.1.4.1</v>
          </cell>
          <cell r="H68" t="str">
            <v>Personas</v>
          </cell>
          <cell r="I68">
            <v>126</v>
          </cell>
          <cell r="J68" t="str">
            <v>105702002</v>
          </cell>
          <cell r="K68">
            <v>3667100000</v>
          </cell>
        </row>
        <row r="69">
          <cell r="A69">
            <v>1057</v>
          </cell>
          <cell r="B69" t="str">
            <v>1057 Competencias para el ciudadano de hoy</v>
          </cell>
          <cell r="C69" t="str">
            <v>02 Lectoescritura y Fortalecimiento de Bibliotecas Escolares</v>
          </cell>
          <cell r="D69">
            <v>3</v>
          </cell>
          <cell r="E69" t="str">
            <v>02003 Garantizar la financiación, apoyo logístico para la participación de la IED en actividades culturales y académicas de Lectoescritura y Fortalecimiento de Bibliotecas Escolares.</v>
          </cell>
          <cell r="F69" t="str">
            <v>Apoyo Logístico Para El Desarrollo De Las Actividades Propias De Los Proyectos De Inversiónen General 03-01-0354</v>
          </cell>
          <cell r="G69" t="str">
            <v>APLICACIÓN DE PROYECTOS EDUCATIVOS TRANSVERSALES - A.1.7.2</v>
          </cell>
          <cell r="H69" t="str">
            <v>Colegios</v>
          </cell>
          <cell r="I69">
            <v>350</v>
          </cell>
          <cell r="J69" t="str">
            <v>105702003</v>
          </cell>
          <cell r="K69">
            <v>1100000000</v>
          </cell>
        </row>
        <row r="70">
          <cell r="A70">
            <v>1057</v>
          </cell>
          <cell r="B70" t="str">
            <v>1057 Competencias para el ciudadano de hoy</v>
          </cell>
          <cell r="C70" t="str">
            <v>02 Lectoescritura y Fortalecimiento de Bibliotecas Escolares</v>
          </cell>
          <cell r="D70">
            <v>4</v>
          </cell>
          <cell r="E70" t="str">
            <v xml:space="preserve">02004 Desarrollar actividades en las Instituciones Educativas Distritales para la creación y desarrollo de estrategias virtuales, materiales de apoyo y herramientas didácticas que permitan la consolidación de los planes de Fortalecimiento </v>
          </cell>
          <cell r="F70" t="str">
            <v>Acompañar A Colegios En La Formulación Y Ejecución De Planes Institucionales 03-01-0204</v>
          </cell>
          <cell r="G70" t="str">
            <v>APLICACIÓN DE PROYECTOS EDUCATIVOS TRANSVERSALES - A.1.7.2</v>
          </cell>
          <cell r="H70" t="str">
            <v>Colegios</v>
          </cell>
          <cell r="J70" t="str">
            <v>105702004</v>
          </cell>
          <cell r="K70">
            <v>0</v>
          </cell>
        </row>
        <row r="71">
          <cell r="A71">
            <v>1057</v>
          </cell>
          <cell r="B71" t="str">
            <v>1057 Competencias para el ciudadano de hoy</v>
          </cell>
          <cell r="C71" t="str">
            <v>03 Fortalecimiento de Inglés como Segunda Lengua</v>
          </cell>
          <cell r="D71">
            <v>1</v>
          </cell>
          <cell r="E71" t="str">
            <v xml:space="preserve">03001 Acompañar y apoyar el fortalecimiento de los programas de aprendizaje del inglés como una segunda lengua mediante la articulación de planes de estudio, uso de medios educativos y ambientes de aprendizaje. </v>
          </cell>
          <cell r="F71" t="str">
            <v>Acompañar A Colegios En La Formulación Y Ejecución De Planes Institucionales 03-01-0204</v>
          </cell>
          <cell r="G71" t="str">
            <v>APLICACIÓN DE PROYECTOS EDUCATIVOS TRANSVERSALES - A.1.7.2</v>
          </cell>
          <cell r="H71" t="str">
            <v>Colegios</v>
          </cell>
          <cell r="I71">
            <v>110</v>
          </cell>
          <cell r="J71" t="str">
            <v>105703001</v>
          </cell>
          <cell r="K71">
            <v>3443046000</v>
          </cell>
        </row>
        <row r="72">
          <cell r="A72">
            <v>1057</v>
          </cell>
          <cell r="B72" t="str">
            <v>1057 Competencias para el ciudadano de hoy</v>
          </cell>
          <cell r="C72" t="str">
            <v>03 Fortalecimiento de Inglés como Segunda Lengua</v>
          </cell>
          <cell r="D72">
            <v>2</v>
          </cell>
          <cell r="E72" t="str">
            <v>03002 Conformar un equipo profesional y técnico para el seguimiento y desarrollo de los programas y procesos del proyecto de inversión competencias para el ciudadano de hoy - Fortalecimiento de Inglés como Segunda Lengua</v>
          </cell>
          <cell r="F72" t="str">
            <v>Personal Contratado Para Apoyar Las Actividades Propias De Los Proyectos De Inversión De La Entidad 03-04-0001</v>
          </cell>
          <cell r="G72" t="str">
            <v>MODERNIZACIÓN DE LA SECRETARIA DE EDUCACIÓN - A.1.4.1</v>
          </cell>
          <cell r="H72" t="str">
            <v>Personas</v>
          </cell>
          <cell r="I72">
            <v>5</v>
          </cell>
          <cell r="J72" t="str">
            <v>105703002</v>
          </cell>
          <cell r="K72">
            <v>384954000</v>
          </cell>
        </row>
        <row r="73">
          <cell r="A73">
            <v>1073</v>
          </cell>
          <cell r="B73" t="str">
            <v>1073 Desarrollo integral de la educación media en las instituciones educativas del Distrito</v>
          </cell>
          <cell r="C73" t="str">
            <v>01 Competencias básicas, técnicas, tecnológicas, socioemocionales y exploración</v>
          </cell>
          <cell r="D73">
            <v>1</v>
          </cell>
          <cell r="E73" t="str">
            <v>01001 Prestar apoyo profesional y/o tecnico para acompañar a las IED en las actividades de planeción y seguimiento para desarrollo y fortalecimiento de las competencias básicas, sociales y emocionales de los estudiantes de educación media de Bogotá</v>
          </cell>
          <cell r="F73" t="str">
            <v>Personal Contratado Para Apoyar Las Actividades Propias De Los Proyectos De Inversión De La Entidad 03-04-0001</v>
          </cell>
          <cell r="G73" t="str">
            <v>MODERNIZACIÓN DE LA SECRETARIA DE EDUCACIÓN - A.1.4.1</v>
          </cell>
          <cell r="H73" t="str">
            <v>Personas</v>
          </cell>
          <cell r="I73">
            <v>34</v>
          </cell>
          <cell r="J73" t="str">
            <v>107301001</v>
          </cell>
          <cell r="K73">
            <v>1995369000</v>
          </cell>
        </row>
        <row r="74">
          <cell r="A74">
            <v>1073</v>
          </cell>
          <cell r="B74" t="str">
            <v>1073 Desarrollo integral de la educación media en las instituciones educativas del Distrito</v>
          </cell>
          <cell r="C74" t="str">
            <v>01 Competencias básicas, técnicas, tecnológicas, socioemocionales y exploración</v>
          </cell>
          <cell r="D74">
            <v>4</v>
          </cell>
          <cell r="E74" t="str">
            <v>01004 Realizar acompañamiento, seguimiento e implementación para desarrollo y fortalecimiento de las competencias básicas, sociales y emocionales de los estudiantes de educación media de Bogotá</v>
          </cell>
          <cell r="F74" t="str">
            <v>Acompañar A Colegios En La Formulación Y Ejecución De Planes Institucionales 03-01-0204</v>
          </cell>
          <cell r="G74" t="str">
            <v>APLICACIÓN DE PROYECTOS EDUCATIVOS TRANSVERSALES - A.1.7.2</v>
          </cell>
          <cell r="H74" t="str">
            <v>Persona Jurídica</v>
          </cell>
          <cell r="I74">
            <v>16</v>
          </cell>
          <cell r="J74" t="str">
            <v>107301004</v>
          </cell>
          <cell r="K74">
            <v>10076465000</v>
          </cell>
        </row>
        <row r="75">
          <cell r="A75">
            <v>1073</v>
          </cell>
          <cell r="B75" t="str">
            <v>1073 Desarrollo integral de la educación media en las instituciones educativas del Distrito</v>
          </cell>
          <cell r="C75" t="str">
            <v>02 Orientación sociocupacional</v>
          </cell>
          <cell r="D75">
            <v>1</v>
          </cell>
          <cell r="E75" t="str">
            <v>02001 Prestar apoyo profesional y/o tecnico para acompañar a las IED en las actividades de planeación y seguimiento para el desarrollo y fortalecimiento de la orientación sociocupacional de los estudiantes de educación media de Bogotá</v>
          </cell>
          <cell r="F75" t="str">
            <v>Personal Contratado Para Apoyar Las Actividades Propias De Los Proyectos De Inversión De La Entidad 03-04-0001</v>
          </cell>
          <cell r="G75" t="str">
            <v>MODERNIZACIÓN DE LA SECRETARIA DE EDUCACIÓN - A.1.4.1</v>
          </cell>
          <cell r="H75" t="str">
            <v>Personas</v>
          </cell>
          <cell r="I75">
            <v>6</v>
          </cell>
          <cell r="J75" t="str">
            <v>107302001</v>
          </cell>
          <cell r="K75">
            <v>405444000</v>
          </cell>
        </row>
        <row r="76">
          <cell r="A76">
            <v>1073</v>
          </cell>
          <cell r="B76" t="str">
            <v>1073 Desarrollo integral de la educación media en las instituciones educativas del Distrito</v>
          </cell>
          <cell r="C76" t="str">
            <v>02 Orientación sociocupacional</v>
          </cell>
          <cell r="D76">
            <v>2</v>
          </cell>
          <cell r="E76" t="str">
            <v>02002 Realizar acompañamiento, seguimiento e implementación de los procesos de orientación sociocupacional  de los estudiantes de educación media de Bogotá</v>
          </cell>
          <cell r="F76" t="str">
            <v>Acompañar A Colegios En La Formulación Y Ejecución De Planes Institucionales 03-01-0204</v>
          </cell>
          <cell r="G76" t="str">
            <v>APLICACIÓN DE PROYECTOS EDUCATIVOS TRANSVERSALES - A.1.7.2</v>
          </cell>
          <cell r="H76" t="str">
            <v>Persona Jurídica</v>
          </cell>
          <cell r="I76">
            <v>1</v>
          </cell>
          <cell r="J76" t="str">
            <v>107302002</v>
          </cell>
          <cell r="K76">
            <v>822722000</v>
          </cell>
        </row>
        <row r="77">
          <cell r="A77">
            <v>1074</v>
          </cell>
          <cell r="B77" t="str">
            <v>1074 Educación superior para una ciudad de conocimiento</v>
          </cell>
          <cell r="C77" t="str">
            <v>01 ACCESO A EDUCACIÓN SUPERIOR</v>
          </cell>
          <cell r="D77">
            <v>1</v>
          </cell>
          <cell r="E77" t="str">
            <v>01001 Fondo de Reparación para el Acceso, Permanencia y Graduación en Educación Superior para la Población Víctima del Conflicto Armado en Colombia.</v>
          </cell>
          <cell r="F77" t="str">
            <v>Atención a Víctimas 03-02-0032</v>
          </cell>
          <cell r="G77" t="str">
            <v>APLICACIÓN DE PROYECTOS EDUCATIVOS TRANSVERSALES - A.1.7.2</v>
          </cell>
          <cell r="H77" t="str">
            <v>Cupos</v>
          </cell>
          <cell r="I77">
            <v>35</v>
          </cell>
          <cell r="J77" t="str">
            <v>107401001</v>
          </cell>
          <cell r="K77">
            <v>2000000000</v>
          </cell>
        </row>
        <row r="78">
          <cell r="A78">
            <v>1074</v>
          </cell>
          <cell r="B78" t="str">
            <v>1074 Educación superior para una ciudad de conocimiento</v>
          </cell>
          <cell r="C78" t="str">
            <v>01 ACCESO A EDUCACIÓN SUPERIOR</v>
          </cell>
          <cell r="D78">
            <v>2</v>
          </cell>
          <cell r="E78" t="str">
            <v>01002 Generar alternativas de financiación ofertadas en el portafolio de la Secretaria de Educación, para el acceso y la permanencia en la educación superior de los jóvenes residentes en Bogotá</v>
          </cell>
          <cell r="F78" t="str">
            <v>Financiación A Los Estudiantes Para El Acceso A La Educación Superior 06-01-0004</v>
          </cell>
          <cell r="G78" t="str">
            <v>COMPETENCIAS LABORALES GENERALES Y FORMACIÓN PARA EL TRABAJO Y EL DESARROLLO HUMANO - A.1.7.1</v>
          </cell>
          <cell r="H78" t="str">
            <v>Cupos</v>
          </cell>
          <cell r="I78">
            <v>1194</v>
          </cell>
          <cell r="J78" t="str">
            <v>107401002</v>
          </cell>
          <cell r="K78">
            <v>25115921000</v>
          </cell>
        </row>
        <row r="79">
          <cell r="A79">
            <v>1074</v>
          </cell>
          <cell r="B79" t="str">
            <v>1074 Educación superior para una ciudad de conocimiento</v>
          </cell>
          <cell r="C79" t="str">
            <v>02 FORTALECIMIENTO DE LA CALIDAD</v>
          </cell>
          <cell r="D79">
            <v>4</v>
          </cell>
          <cell r="E79" t="str">
            <v>02004 Aunar esfuerzos con los actores del subsistema Distrital de Educacion Superior y el Gobierno Nacional, para orientar o desarrollar proyectos de Ciencia, Tecnología e Innovación, integrando apuestas productivas y de conocimiento de la región.</v>
          </cell>
          <cell r="F79" t="str">
            <v>Asistencia técnica y fomento al mejoramiento de la calidad en el marco del Subsistema Distrital de Educación Superior 05-02-0179</v>
          </cell>
          <cell r="G79" t="str">
            <v/>
          </cell>
          <cell r="H79" t="str">
            <v>proyectos</v>
          </cell>
          <cell r="I79">
            <v>3</v>
          </cell>
          <cell r="J79" t="str">
            <v>107402004</v>
          </cell>
          <cell r="K79">
            <v>500000000</v>
          </cell>
        </row>
        <row r="80">
          <cell r="A80">
            <v>1074</v>
          </cell>
          <cell r="B80" t="str">
            <v>1074 Educación superior para una ciudad de conocimiento</v>
          </cell>
          <cell r="C80" t="str">
            <v>02 FORTALECIMIENTO DE LA CALIDAD</v>
          </cell>
          <cell r="D80">
            <v>6</v>
          </cell>
          <cell r="E80" t="str">
            <v>02006 Prestar apoyo profesional y/o técnico en la ejecución, verificación y acompañamiento de proyectos de calidad en educacion superior</v>
          </cell>
          <cell r="F80" t="str">
            <v>Personal Contratado Para Apoyar Las Actividades Propias De Los Proyectos De Inversión De La Entidad 03-04-0001</v>
          </cell>
          <cell r="G80" t="str">
            <v>MODERNIZACIÓN DE LA SECRETARIA DE EDUCACIÓN - A.1.4.1</v>
          </cell>
          <cell r="H80" t="str">
            <v>Personas</v>
          </cell>
          <cell r="I80">
            <v>19</v>
          </cell>
          <cell r="J80" t="str">
            <v>107402006</v>
          </cell>
          <cell r="K80">
            <v>1375519000</v>
          </cell>
        </row>
        <row r="81">
          <cell r="A81">
            <v>1040</v>
          </cell>
          <cell r="B81" t="str">
            <v>1040 Bogotá reconoce a sus maestros, maestras y directivos docentes líderes de la transformación educativa</v>
          </cell>
          <cell r="C81" t="str">
            <v>01 FORMACIÓN INICIAL</v>
          </cell>
          <cell r="D81">
            <v>16</v>
          </cell>
          <cell r="E81" t="str">
            <v>01016 Acompañamiento a lo maestros, maestras y Directivos Docentes recien vinculados en la Planta de personal Docente de la SED</v>
          </cell>
          <cell r="F81" t="str">
            <v>Capacitación Y Formación Del Personal Docente 03-01-0314</v>
          </cell>
          <cell r="G81" t="str">
            <v>CAPACITACIÓN A DOCENTES Y DIRECTIVOS DOCENTES - A.1.2.8</v>
          </cell>
          <cell r="H81" t="str">
            <v>Docentes y directivos docentes</v>
          </cell>
          <cell r="I81">
            <v>200</v>
          </cell>
          <cell r="J81" t="str">
            <v>104001016</v>
          </cell>
          <cell r="K81">
            <v>219000000</v>
          </cell>
        </row>
        <row r="82">
          <cell r="A82">
            <v>1040</v>
          </cell>
          <cell r="B82" t="str">
            <v>1040 Bogotá reconoce a sus maestros, maestras y directivos docentes líderes de la transformación educativa</v>
          </cell>
          <cell r="C82" t="str">
            <v>01 FORMACIÓN INICIAL</v>
          </cell>
          <cell r="D82">
            <v>18</v>
          </cell>
          <cell r="E82" t="str">
            <v>01018 Prestar apoyo profesional y/o técnico para el seguimiento pedagógico, administrativo y financiero  de las actividades del componente</v>
          </cell>
          <cell r="F82" t="str">
            <v>Personal Contratado Para Apoyar Las Actividades Propias De Los Proyectos De Inversión De La Entidad 03-04-0001</v>
          </cell>
          <cell r="G82" t="str">
            <v>MODERNIZACIÓN DE LA SECRETARIA DE EDUCACIÓN - A.1.4.1</v>
          </cell>
          <cell r="H82" t="str">
            <v>Personas</v>
          </cell>
          <cell r="I82">
            <v>2</v>
          </cell>
          <cell r="J82" t="str">
            <v>104001018</v>
          </cell>
          <cell r="K82">
            <v>175937000</v>
          </cell>
        </row>
        <row r="83">
          <cell r="A83">
            <v>1040</v>
          </cell>
          <cell r="B83" t="str">
            <v>1040 Bogotá reconoce a sus maestros, maestras y directivos docentes líderes de la transformación educativa</v>
          </cell>
          <cell r="C83" t="str">
            <v>02 FORMACIÓN PERMANENTE</v>
          </cell>
          <cell r="D83">
            <v>1</v>
          </cell>
          <cell r="E83" t="str">
            <v>02001 Apoyar la participación de Docentes y Directivos Docentes en programas de formación permanente y/o  acompañamiento in - situ  en diferentes temáticas de profundización disciplinar y pedagógica</v>
          </cell>
          <cell r="F83" t="str">
            <v>Capacitación Y Formación Del Personal Docente 03-01-0314</v>
          </cell>
          <cell r="G83" t="str">
            <v>CAPACITACIÓN A DOCENTES Y DIRECTIVOS DOCENTES - A.1.2.8</v>
          </cell>
          <cell r="H83" t="str">
            <v>Docentes y directivos docentes</v>
          </cell>
          <cell r="I83">
            <v>100</v>
          </cell>
          <cell r="J83" t="str">
            <v>104002001</v>
          </cell>
          <cell r="K83">
            <v>200000000</v>
          </cell>
        </row>
        <row r="84">
          <cell r="A84">
            <v>1040</v>
          </cell>
          <cell r="B84" t="str">
            <v>1040 Bogotá reconoce a sus maestros, maestras y directivos docentes líderes de la transformación educativa</v>
          </cell>
          <cell r="C84" t="str">
            <v>02 FORMACIÓN PERMANENTE</v>
          </cell>
          <cell r="D84">
            <v>2</v>
          </cell>
          <cell r="E84" t="str">
            <v>02002 Apoyar la participación de docentes y directivos docentes en eventos culturales y académicos a nivel local, nacional e internacional</v>
          </cell>
          <cell r="F84" t="str">
            <v>Capacitación Y Formación Del Personal Docente 03-01-0314</v>
          </cell>
          <cell r="G84" t="str">
            <v>CAPACITACIÓN A DOCENTES Y DIRECTIVOS DOCENTES - A.1.2.8</v>
          </cell>
          <cell r="H84" t="str">
            <v>Docentes y directivos docentes</v>
          </cell>
          <cell r="I84">
            <v>120</v>
          </cell>
          <cell r="J84" t="str">
            <v>104002002</v>
          </cell>
          <cell r="K84">
            <v>120000000</v>
          </cell>
        </row>
        <row r="85">
          <cell r="A85">
            <v>1040</v>
          </cell>
          <cell r="B85" t="str">
            <v>1040 Bogotá reconoce a sus maestros, maestras y directivos docentes líderes de la transformación educativa</v>
          </cell>
          <cell r="C85" t="str">
            <v>02 FORMACIÓN PERMANENTE</v>
          </cell>
          <cell r="D85">
            <v>3</v>
          </cell>
          <cell r="E85" t="str">
            <v>02003 Prestar apoyo profesional y/o técnico para el seguimiento pedagógico, administrativo y financiero  de las actividades del componente</v>
          </cell>
          <cell r="F85" t="str">
            <v>Personal Contratado Para Apoyar Las Actividades Propias De Los Proyectos De Inversión De La Entidad 03-04-0001</v>
          </cell>
          <cell r="G85" t="str">
            <v>MODERNIZACIÓN DE LA SECRETARIA DE EDUCACIÓN - A.1.4.1</v>
          </cell>
          <cell r="H85" t="str">
            <v>Personas</v>
          </cell>
          <cell r="I85">
            <v>5</v>
          </cell>
          <cell r="J85" t="str">
            <v>104002003</v>
          </cell>
          <cell r="K85">
            <v>391071000</v>
          </cell>
        </row>
        <row r="86">
          <cell r="A86">
            <v>1040</v>
          </cell>
          <cell r="B86" t="str">
            <v>1040 Bogotá reconoce a sus maestros, maestras y directivos docentes líderes de la transformación educativa</v>
          </cell>
          <cell r="C86" t="str">
            <v>02 FORMACIÓN PERMANENTE</v>
          </cell>
          <cell r="D86">
            <v>4</v>
          </cell>
          <cell r="E86" t="str">
            <v>02004 Apoyar la participación de Docentes y Directivos Docentes de los Colegios Oficiales en programas de pasantias a nivel nacional o internacional</v>
          </cell>
          <cell r="F86" t="str">
            <v>Capacitación Y Formación Del Personal Docente 03-01-0314</v>
          </cell>
          <cell r="G86" t="str">
            <v>CAPACITACIÓN A DOCENTES Y DIRECTIVOS DOCENTES - A.1.2.8</v>
          </cell>
          <cell r="H86" t="str">
            <v>Docentes y directivos docentes</v>
          </cell>
          <cell r="I86">
            <v>80</v>
          </cell>
          <cell r="J86" t="str">
            <v>104002004</v>
          </cell>
          <cell r="K86">
            <v>150000000</v>
          </cell>
        </row>
        <row r="87">
          <cell r="A87">
            <v>1040</v>
          </cell>
          <cell r="B87" t="str">
            <v>1040 Bogotá reconoce a sus maestros, maestras y directivos docentes líderes de la transformación educativa</v>
          </cell>
          <cell r="C87" t="str">
            <v>02 FORMACIÓN PERMANENTE</v>
          </cell>
          <cell r="D87">
            <v>20</v>
          </cell>
          <cell r="E87" t="str">
            <v>02020 Implementar el portafolio virtual de Formación Docente</v>
          </cell>
          <cell r="F87" t="str">
            <v>Capacitación Y Formación Del Personal Docente 03-01-0314</v>
          </cell>
          <cell r="G87" t="str">
            <v>CAPACITACIÓN A DOCENTES Y DIRECTIVOS DOCENTES - A.1.2.8</v>
          </cell>
          <cell r="H87" t="str">
            <v>Docentes y directivos docentes</v>
          </cell>
          <cell r="I87">
            <v>600</v>
          </cell>
          <cell r="J87" t="str">
            <v>104002020</v>
          </cell>
          <cell r="K87">
            <v>600000000</v>
          </cell>
        </row>
        <row r="88">
          <cell r="A88">
            <v>1040</v>
          </cell>
          <cell r="B88" t="str">
            <v>1040 Bogotá reconoce a sus maestros, maestras y directivos docentes líderes de la transformación educativa</v>
          </cell>
          <cell r="C88" t="str">
            <v>03 FORMACIÓN POSGRADUAL</v>
          </cell>
          <cell r="D88">
            <v>14</v>
          </cell>
          <cell r="E88" t="str">
            <v>03014 Apoyar la participación de Docentes y Directivos Docentes de los Colegios Oficiales en programas de posgrado en los niveles de Especialización, Maestría y Doctorado</v>
          </cell>
          <cell r="F88" t="str">
            <v>Capacitación Y Formación Del Personal Docente 03-01-0314</v>
          </cell>
          <cell r="G88" t="str">
            <v>CAPACITACIÓN A DOCENTES Y DIRECTIVOS DOCENTES - A.1.2.8</v>
          </cell>
          <cell r="H88" t="str">
            <v>Docentes y directivos docentes</v>
          </cell>
          <cell r="I88">
            <v>75</v>
          </cell>
          <cell r="J88" t="str">
            <v>104003014</v>
          </cell>
          <cell r="K88">
            <v>1033790000</v>
          </cell>
        </row>
        <row r="89">
          <cell r="A89">
            <v>1040</v>
          </cell>
          <cell r="B89" t="str">
            <v>1040 Bogotá reconoce a sus maestros, maestras y directivos docentes líderes de la transformación educativa</v>
          </cell>
          <cell r="C89" t="str">
            <v>03 FORMACIÓN POSGRADUAL</v>
          </cell>
          <cell r="D89">
            <v>6</v>
          </cell>
          <cell r="E89" t="str">
            <v>03006 Prestar apoyo profesional y/o técnico para el seguimiento pedagógico, administrativo y financiero  de las actividades del componente</v>
          </cell>
          <cell r="F89" t="str">
            <v>Personal Contratado Para Apoyar Las Actividades Propias De Los Proyectos De Inversión De La Entidad 03-04-0001</v>
          </cell>
          <cell r="G89" t="str">
            <v>MODERNIZACIÓN DE LA SECRETARIA DE EDUCACIÓN - A.1.4.1</v>
          </cell>
          <cell r="H89" t="str">
            <v>Personas</v>
          </cell>
          <cell r="I89">
            <v>3</v>
          </cell>
          <cell r="J89" t="str">
            <v>104003006</v>
          </cell>
          <cell r="K89">
            <v>283044000</v>
          </cell>
        </row>
        <row r="90">
          <cell r="A90">
            <v>1040</v>
          </cell>
          <cell r="B90" t="str">
            <v>1040 Bogotá reconoce a sus maestros, maestras y directivos docentes líderes de la transformación educativa</v>
          </cell>
          <cell r="C90" t="str">
            <v>04 INNOVACION EDUCATIVA</v>
          </cell>
          <cell r="D90">
            <v>8</v>
          </cell>
          <cell r="E90" t="str">
            <v>04008 Fortalecer la comunidad académica de maestros y maestras de Bogotá a partir de la conformación y consolidación de las  redes locales, mediante el intercambio del saber pedagógico  y la socialización de experiencias.</v>
          </cell>
          <cell r="F90" t="str">
            <v>Capacitación Y Formación Del Personal Docente 03-01-0314</v>
          </cell>
          <cell r="G90" t="str">
            <v>CAPACITACIÓN A DOCENTES Y DIRECTIVOS DOCENTES - A.1.2.8</v>
          </cell>
          <cell r="H90" t="str">
            <v>Proyectos pedagógicos</v>
          </cell>
          <cell r="I90">
            <v>10</v>
          </cell>
          <cell r="J90" t="str">
            <v>104004008</v>
          </cell>
          <cell r="K90">
            <v>200000000</v>
          </cell>
        </row>
        <row r="91">
          <cell r="A91">
            <v>1040</v>
          </cell>
          <cell r="B91" t="str">
            <v>1040 Bogotá reconoce a sus maestros, maestras y directivos docentes líderes de la transformación educativa</v>
          </cell>
          <cell r="C91" t="str">
            <v>04 INNOVACION EDUCATIVA</v>
          </cell>
          <cell r="D91">
            <v>9</v>
          </cell>
          <cell r="E91" t="str">
            <v>04009 Prestar apoyo profesional y/o técnico para el seguimiento pedagógico, administrativo y financiero  de las actividades del componente</v>
          </cell>
          <cell r="F91" t="str">
            <v>Personal Contratado Para Apoyar Las Actividades Propias De Los Proyectos De Inversión De La Entidad 03-04-0001</v>
          </cell>
          <cell r="G91" t="str">
            <v>MODERNIZACIÓN DE LA SECRETARIA DE EDUCACIÓN - A.1.4.1</v>
          </cell>
          <cell r="H91" t="str">
            <v>Personas</v>
          </cell>
          <cell r="I91">
            <v>9</v>
          </cell>
          <cell r="J91" t="str">
            <v>104004009</v>
          </cell>
          <cell r="K91">
            <v>730278000</v>
          </cell>
        </row>
        <row r="92">
          <cell r="A92">
            <v>1040</v>
          </cell>
          <cell r="B92" t="str">
            <v>1040 Bogotá reconoce a sus maestros, maestras y directivos docentes líderes de la transformación educativa</v>
          </cell>
          <cell r="C92" t="str">
            <v>04 INNOVACION EDUCATIVA</v>
          </cell>
          <cell r="D92">
            <v>22</v>
          </cell>
          <cell r="E92" t="str">
            <v>04022 Fomentar y visibilizar la Innovación Educativa en las IEs mediante la implementación de programas y proyectos para los maestros y directivos docentes en el marco del Ecosistema Distrital de Innovación Educativa</v>
          </cell>
          <cell r="F92" t="str">
            <v>Capacitación Y Formación Del Personal Docente 03-01-0314</v>
          </cell>
          <cell r="G92" t="str">
            <v>CAPACITACIÓN A DOCENTES Y DIRECTIVOS DOCENTES - A.1.2.8</v>
          </cell>
          <cell r="H92" t="str">
            <v>Docentes y directivos docentes</v>
          </cell>
          <cell r="I92">
            <v>2900</v>
          </cell>
          <cell r="J92" t="str">
            <v>104004022</v>
          </cell>
          <cell r="K92">
            <v>3028000000</v>
          </cell>
        </row>
        <row r="93">
          <cell r="A93">
            <v>1040</v>
          </cell>
          <cell r="B93" t="str">
            <v>1040 Bogotá reconoce a sus maestros, maestras y directivos docentes líderes de la transformación educativa</v>
          </cell>
          <cell r="C93" t="str">
            <v>05 RECONOCIMIENTO DOCENTE</v>
          </cell>
          <cell r="D93">
            <v>10</v>
          </cell>
          <cell r="E93" t="str">
            <v>05010 Otorgar el premio de Investigación e Innovacion  el cual se encuentra en  el marco del acuerdo  273 del 2007</v>
          </cell>
          <cell r="F93" t="str">
            <v>Incentivos Al Personal Docente 03-02-0023</v>
          </cell>
          <cell r="G93" t="str">
            <v>DISEÑO E IMPLEMENTACIÓN DE PLANES DE MEJORAMIENTO - A.1.2.11</v>
          </cell>
          <cell r="H93" t="str">
            <v>Propuestas pedagógicas</v>
          </cell>
          <cell r="I93">
            <v>10</v>
          </cell>
          <cell r="J93" t="str">
            <v>104005010</v>
          </cell>
          <cell r="K93">
            <v>550000000</v>
          </cell>
        </row>
        <row r="94">
          <cell r="A94">
            <v>1040</v>
          </cell>
          <cell r="B94" t="str">
            <v>1040 Bogotá reconoce a sus maestros, maestras y directivos docentes líderes de la transformación educativa</v>
          </cell>
          <cell r="C94" t="str">
            <v>05 RECONOCIMIENTO DOCENTE</v>
          </cell>
          <cell r="D94">
            <v>13</v>
          </cell>
          <cell r="E94" t="str">
            <v>05013 Prestar apoyo profesional y/o técnico para el seguimiento pedagógico, administrativo y financiero  de las actividades del componente</v>
          </cell>
          <cell r="F94" t="str">
            <v>Personal Contratado Para Apoyar Las Actividades Propias De Los Proyectos De Inversión De La Entidad 03-04-0001</v>
          </cell>
          <cell r="G94" t="str">
            <v>MODERNIZACIÓN DE LA SECRETARIA DE EDUCACIÓN - A.1.4.1</v>
          </cell>
          <cell r="H94" t="str">
            <v>Personas</v>
          </cell>
          <cell r="I94">
            <v>1</v>
          </cell>
          <cell r="J94" t="str">
            <v>104005013</v>
          </cell>
          <cell r="K94">
            <v>98880000</v>
          </cell>
        </row>
        <row r="95">
          <cell r="A95">
            <v>1040</v>
          </cell>
          <cell r="B95" t="str">
            <v>1040 Bogotá reconoce a sus maestros, maestras y directivos docentes líderes de la transformación educativa</v>
          </cell>
          <cell r="C95" t="str">
            <v>05 RECONOCIMIENTO DOCENTE</v>
          </cell>
          <cell r="D95">
            <v>23</v>
          </cell>
          <cell r="E95" t="str">
            <v>05023 Reconocer  a maestros, maestras y directivos docentes  investigadores e innovadores de la educación</v>
          </cell>
          <cell r="F95" t="str">
            <v>Incentivos Al Personal Docente 03-02-0023</v>
          </cell>
          <cell r="G95" t="str">
            <v>DISEÑO E IMPLEMENTACIÓN DE PLANES DE MEJORAMIENTO - A.1.2.11</v>
          </cell>
          <cell r="H95" t="str">
            <v>Docentes y directivos docentes</v>
          </cell>
          <cell r="I95">
            <v>100</v>
          </cell>
          <cell r="J95" t="str">
            <v>104005023</v>
          </cell>
          <cell r="K95">
            <v>170000000</v>
          </cell>
        </row>
        <row r="96">
          <cell r="A96">
            <v>1040</v>
          </cell>
          <cell r="B96" t="str">
            <v>1040 Bogotá reconoce a sus maestros, maestras y directivos docentes líderes de la transformación educativa</v>
          </cell>
          <cell r="C96" t="str">
            <v>05 RECONOCIMIENTO DOCENTE</v>
          </cell>
          <cell r="D96">
            <v>24</v>
          </cell>
          <cell r="E96" t="str">
            <v>05024 Acompañamiento a docentes y directivos docentes  para la postulacion de proyecto de investigación e innovación educativa  en premios a nivel nacional e internacional</v>
          </cell>
          <cell r="F96" t="str">
            <v>Incentivos Al Personal Docente 03-02-0023</v>
          </cell>
          <cell r="G96" t="str">
            <v>DISEÑO E IMPLEMENTACIÓN DE PLANES DE MEJORAMIENTO - A.1.2.11</v>
          </cell>
          <cell r="H96" t="str">
            <v>Propuestas pedagógicas</v>
          </cell>
          <cell r="I96">
            <v>10</v>
          </cell>
          <cell r="J96" t="str">
            <v>104005024</v>
          </cell>
          <cell r="K96">
            <v>50000000</v>
          </cell>
        </row>
        <row r="97">
          <cell r="A97">
            <v>1053</v>
          </cell>
          <cell r="B97" t="str">
            <v>1053 Oportunidades de aprendizaje desde el enfoque diferencial</v>
          </cell>
          <cell r="C97" t="str">
            <v>01  Atención Educativa Integral desde el enfoque diferencial</v>
          </cell>
          <cell r="D97">
            <v>1</v>
          </cell>
          <cell r="E97" t="str">
            <v>01001 Desarrollar capacidades locales e institucionales  para la atención integral bajo el enfoque diferencial, de estudiantes con discapacidad</v>
          </cell>
          <cell r="F97" t="str">
            <v>Atención educativa diferencial 03-02-0033</v>
          </cell>
          <cell r="G97" t="str">
            <v>SERVICIO PERSONAL APOYO - A.1.5.1</v>
          </cell>
          <cell r="H97" t="str">
            <v>Colegios</v>
          </cell>
          <cell r="I97">
            <v>361</v>
          </cell>
          <cell r="J97" t="str">
            <v>105301001</v>
          </cell>
          <cell r="K97">
            <v>8110450000</v>
          </cell>
        </row>
        <row r="98">
          <cell r="A98">
            <v>1053</v>
          </cell>
          <cell r="B98" t="str">
            <v>1053 Oportunidades de aprendizaje desde el enfoque diferencial</v>
          </cell>
          <cell r="C98" t="str">
            <v>01  Atención Educativa Integral desde el enfoque diferencial</v>
          </cell>
          <cell r="D98">
            <v>3</v>
          </cell>
          <cell r="E98" t="str">
            <v>01003 Desarrollar capacidades locales e institucionales  para la atención integral bajo el enfoque diferencial, de estudiantes con  talentos y/o capacidades  excepcionales</v>
          </cell>
          <cell r="F98" t="str">
            <v>Atención educativa diferencial 03-02-0033</v>
          </cell>
          <cell r="G98" t="str">
            <v>SERVICIO PERSONAL APOYO - A.1.5.1</v>
          </cell>
          <cell r="H98" t="str">
            <v>Colegios</v>
          </cell>
          <cell r="I98">
            <v>90</v>
          </cell>
          <cell r="J98" t="str">
            <v>105301003</v>
          </cell>
          <cell r="K98">
            <v>594356000</v>
          </cell>
        </row>
        <row r="99">
          <cell r="A99">
            <v>1053</v>
          </cell>
          <cell r="B99" t="str">
            <v>1053 Oportunidades de aprendizaje desde el enfoque diferencial</v>
          </cell>
          <cell r="C99" t="str">
            <v>01  Atención Educativa Integral desde el enfoque diferencial</v>
          </cell>
          <cell r="D99">
            <v>5</v>
          </cell>
          <cell r="E99" t="str">
            <v>01005 Desarrollar las acciones necesarias para garantizar la operación de la Secretaría Técnica Distrital de Discapacidad (STDD)</v>
          </cell>
          <cell r="F99" t="str">
            <v>Atención educativa diferencial 03-02-0033</v>
          </cell>
          <cell r="G99" t="str">
            <v>SERVICIO PERSONAL APOYO - A.1.5.1</v>
          </cell>
          <cell r="H99" t="str">
            <v>Personas</v>
          </cell>
          <cell r="I99">
            <v>6</v>
          </cell>
          <cell r="J99" t="str">
            <v>105301005</v>
          </cell>
          <cell r="K99">
            <v>316854000</v>
          </cell>
        </row>
        <row r="100">
          <cell r="A100">
            <v>1053</v>
          </cell>
          <cell r="B100" t="str">
            <v>1053 Oportunidades de aprendizaje desde el enfoque diferencial</v>
          </cell>
          <cell r="C100" t="str">
            <v>01  Atención Educativa Integral desde el enfoque diferencial</v>
          </cell>
          <cell r="D100">
            <v>8</v>
          </cell>
          <cell r="E100" t="str">
            <v xml:space="preserve">01008 
Desarrollar capacidades locales e institucionales para la atención integral bajo el enfoque diferencial, en la linea de educación intercultural y grupos étnicos 
</v>
          </cell>
          <cell r="F100" t="str">
            <v>Atención educativa diferencial 03-02-0033</v>
          </cell>
          <cell r="G100" t="str">
            <v/>
          </cell>
          <cell r="H100" t="str">
            <v>Colegios</v>
          </cell>
          <cell r="I100">
            <v>46</v>
          </cell>
          <cell r="J100" t="str">
            <v>105301008</v>
          </cell>
          <cell r="K100">
            <v>1745724000</v>
          </cell>
        </row>
        <row r="101">
          <cell r="A101">
            <v>1053</v>
          </cell>
          <cell r="B101" t="str">
            <v>1053 Oportunidades de aprendizaje desde el enfoque diferencial</v>
          </cell>
          <cell r="C101" t="str">
            <v>01  Atención Educativa Integral desde el enfoque diferencial</v>
          </cell>
          <cell r="D101">
            <v>10</v>
          </cell>
          <cell r="E101" t="str">
            <v>01010 Desarrollar capacidades locales e institucionales  para la atención integral bajo el enfoque diferencial, de estudiantes según su condición social y orientación sexual</v>
          </cell>
          <cell r="F101" t="str">
            <v>Atención educativa diferencial 03-02-0033</v>
          </cell>
          <cell r="G101" t="str">
            <v/>
          </cell>
          <cell r="H101" t="str">
            <v>Colegios</v>
          </cell>
          <cell r="I101">
            <v>80</v>
          </cell>
          <cell r="J101" t="str">
            <v>105301010</v>
          </cell>
          <cell r="K101">
            <v>314800000</v>
          </cell>
        </row>
        <row r="102">
          <cell r="A102">
            <v>1053</v>
          </cell>
          <cell r="B102" t="str">
            <v>1053 Oportunidades de aprendizaje desde el enfoque diferencial</v>
          </cell>
          <cell r="C102" t="str">
            <v>01  Atención Educativa Integral desde el enfoque diferencial</v>
          </cell>
          <cell r="D102">
            <v>12</v>
          </cell>
          <cell r="E102" t="str">
            <v>01012 Desarrollar capacidades locales e institucionales  para la atención integral bajo el enfoque diferencial de cuidado y autocuidado</v>
          </cell>
          <cell r="F102" t="str">
            <v>Atención educativa diferencial 03-02-0033</v>
          </cell>
          <cell r="G102" t="str">
            <v/>
          </cell>
          <cell r="H102" t="str">
            <v>Colegios</v>
          </cell>
          <cell r="I102">
            <v>70</v>
          </cell>
          <cell r="J102" t="str">
            <v>105301012</v>
          </cell>
          <cell r="K102">
            <v>1239890000</v>
          </cell>
        </row>
        <row r="103">
          <cell r="A103">
            <v>1053</v>
          </cell>
          <cell r="B103" t="str">
            <v>1053 Oportunidades de aprendizaje desde el enfoque diferencial</v>
          </cell>
          <cell r="C103" t="str">
            <v>01  Atención Educativa Integral desde el enfoque diferencial</v>
          </cell>
          <cell r="D103">
            <v>15</v>
          </cell>
          <cell r="E103" t="str">
            <v>01015 Desarrollar capacidades locales e institucionales  para la atención integral bajo el enfoque diferencial, de estudiantes  víctimas del conflicto armado</v>
          </cell>
          <cell r="F103" t="str">
            <v>Atención a Víctimas 03- 02-0032</v>
          </cell>
          <cell r="G103" t="str">
            <v/>
          </cell>
          <cell r="H103" t="str">
            <v>Colegios</v>
          </cell>
          <cell r="I103">
            <v>40</v>
          </cell>
          <cell r="J103" t="str">
            <v>105301015</v>
          </cell>
          <cell r="K103">
            <v>675181000</v>
          </cell>
        </row>
        <row r="104">
          <cell r="A104">
            <v>1053</v>
          </cell>
          <cell r="B104" t="str">
            <v>1053 Oportunidades de aprendizaje desde el enfoque diferencial</v>
          </cell>
          <cell r="C104" t="str">
            <v>01  Atención Educativa Integral desde el enfoque diferencial</v>
          </cell>
          <cell r="D104">
            <v>17</v>
          </cell>
          <cell r="E104" t="str">
            <v>01017 Prestar apoyo profesional y/o técnico a la gestión de la Dirección de Inclusión e Integración de Poblaciones  para   el cumplimiento de las politicas públicas poblacionales</v>
          </cell>
          <cell r="F104" t="str">
            <v>Atención educativa diferencial 03-02-0033</v>
          </cell>
          <cell r="G104" t="str">
            <v/>
          </cell>
          <cell r="H104" t="str">
            <v>Personas</v>
          </cell>
          <cell r="I104">
            <v>11</v>
          </cell>
          <cell r="J104" t="str">
            <v>105301017</v>
          </cell>
          <cell r="K104">
            <v>493184000</v>
          </cell>
        </row>
        <row r="105">
          <cell r="A105">
            <v>1053</v>
          </cell>
          <cell r="B105" t="str">
            <v>1053 Oportunidades de aprendizaje desde el enfoque diferencial</v>
          </cell>
          <cell r="C105" t="str">
            <v>01  Atención Educativa Integral desde el enfoque diferencial</v>
          </cell>
          <cell r="D105">
            <v>18</v>
          </cell>
          <cell r="E105" t="str">
            <v>01018 Desarrollar capacidades locales e institucionales  para la atención integral bajo el enfoque diferencial, de estudiantes con trastornos de aprendizaje</v>
          </cell>
          <cell r="F105" t="str">
            <v>Atención educativa diferencial 03-02-0033</v>
          </cell>
          <cell r="G105" t="str">
            <v/>
          </cell>
          <cell r="H105" t="str">
            <v>Colegios</v>
          </cell>
          <cell r="I105">
            <v>40</v>
          </cell>
          <cell r="J105" t="str">
            <v>105301018</v>
          </cell>
          <cell r="K105">
            <v>280008000</v>
          </cell>
        </row>
        <row r="106">
          <cell r="A106">
            <v>1053</v>
          </cell>
          <cell r="B106" t="str">
            <v>1053 Oportunidades de aprendizaje desde el enfoque diferencial</v>
          </cell>
          <cell r="C106" t="str">
            <v>01  Atención Educativa Integral desde el enfoque diferencial</v>
          </cell>
          <cell r="D106">
            <v>20</v>
          </cell>
          <cell r="E106" t="str">
            <v xml:space="preserve">01020 Desarrollar capacidades locales e institucionales  para la atención integral bajo el enfoque diferencial, de estudiantes en riesgo de trabajo infantil </v>
          </cell>
          <cell r="F106" t="str">
            <v>Atención educativa diferencial 03-02-0033</v>
          </cell>
          <cell r="G106" t="str">
            <v/>
          </cell>
          <cell r="H106" t="str">
            <v>Colegios</v>
          </cell>
          <cell r="I106">
            <v>70</v>
          </cell>
          <cell r="J106" t="str">
            <v>105301020</v>
          </cell>
          <cell r="K106">
            <v>351480000</v>
          </cell>
        </row>
        <row r="107">
          <cell r="A107">
            <v>1053</v>
          </cell>
          <cell r="B107" t="str">
            <v>1053 Oportunidades de aprendizaje desde el enfoque diferencial</v>
          </cell>
          <cell r="C107" t="str">
            <v>01  Atención Educativa Integral desde el enfoque diferencial</v>
          </cell>
          <cell r="D107">
            <v>21</v>
          </cell>
          <cell r="E107" t="str">
            <v>01021 Desarrollar capacidades locales e institucionales  para la atención integral bajo el enfoque diferencial, de estudiantes en riesgo de trata de personas</v>
          </cell>
          <cell r="F107" t="str">
            <v>Atención educativa diferencial 03-02-0033</v>
          </cell>
          <cell r="G107" t="str">
            <v/>
          </cell>
          <cell r="H107" t="str">
            <v>Colegios</v>
          </cell>
          <cell r="I107">
            <v>10</v>
          </cell>
          <cell r="J107" t="str">
            <v>105301021</v>
          </cell>
          <cell r="K107">
            <v>47258000</v>
          </cell>
        </row>
        <row r="108">
          <cell r="A108">
            <v>1053</v>
          </cell>
          <cell r="B108" t="str">
            <v>1053 Oportunidades de aprendizaje desde el enfoque diferencial</v>
          </cell>
          <cell r="C108" t="str">
            <v>02 Modelos Educativos Flexibles</v>
          </cell>
          <cell r="D108">
            <v>1</v>
          </cell>
          <cell r="E108" t="str">
            <v>02001 Desarrollar capacidades locales e institucionales  para la atención integral bajo el enfoque diferencial, de estudiantes  hospitalizados e incapacitados</v>
          </cell>
          <cell r="F108" t="str">
            <v>Atención educativa diferencial 03-02-0033</v>
          </cell>
          <cell r="G108" t="str">
            <v/>
          </cell>
          <cell r="H108" t="str">
            <v>Aulas Hospitalarias</v>
          </cell>
          <cell r="I108">
            <v>28</v>
          </cell>
          <cell r="J108" t="str">
            <v>105302001</v>
          </cell>
          <cell r="K108">
            <v>112154000</v>
          </cell>
        </row>
        <row r="109">
          <cell r="A109">
            <v>1053</v>
          </cell>
          <cell r="B109" t="str">
            <v>1053 Oportunidades de aprendizaje desde el enfoque diferencial</v>
          </cell>
          <cell r="C109" t="str">
            <v>02 Modelos Educativos Flexibles</v>
          </cell>
          <cell r="D109">
            <v>3</v>
          </cell>
          <cell r="E109" t="str">
            <v xml:space="preserve">02003 Desarrollar capacidades locales e institucionales  para la atención integral bajo el enfoque diferencial, para la educación de jóvenes y adultos </v>
          </cell>
          <cell r="F109" t="str">
            <v>Atención educativa diferencial 03-02-0033</v>
          </cell>
          <cell r="G109" t="str">
            <v/>
          </cell>
          <cell r="H109" t="str">
            <v>Colegios</v>
          </cell>
          <cell r="I109">
            <v>59</v>
          </cell>
          <cell r="J109" t="str">
            <v>105302003</v>
          </cell>
          <cell r="K109">
            <v>216597000</v>
          </cell>
        </row>
        <row r="110">
          <cell r="A110">
            <v>1053</v>
          </cell>
          <cell r="B110" t="str">
            <v>1053 Oportunidades de aprendizaje desde el enfoque diferencial</v>
          </cell>
          <cell r="C110" t="str">
            <v>02 Modelos Educativos Flexibles</v>
          </cell>
          <cell r="D110">
            <v>5</v>
          </cell>
          <cell r="E110" t="str">
            <v>02005 Desarrollar capacidades locales e institucionales  para la atención integral bajo el enfoque diferencial, de estudiantes  en extraedad</v>
          </cell>
          <cell r="F110" t="str">
            <v>Atención educativa diferencial 03-02-0033</v>
          </cell>
          <cell r="G110" t="str">
            <v/>
          </cell>
          <cell r="H110" t="str">
            <v>Colegios</v>
          </cell>
          <cell r="I110">
            <v>75</v>
          </cell>
          <cell r="J110" t="str">
            <v>105302005</v>
          </cell>
          <cell r="K110">
            <v>192767000</v>
          </cell>
        </row>
        <row r="111">
          <cell r="A111">
            <v>1053</v>
          </cell>
          <cell r="B111" t="str">
            <v>1053 Oportunidades de aprendizaje desde el enfoque diferencial</v>
          </cell>
          <cell r="C111" t="str">
            <v>02 Modelos Educativos Flexibles</v>
          </cell>
          <cell r="D111">
            <v>7</v>
          </cell>
          <cell r="E111" t="str">
            <v>02007 Desarrollar capacidades locales e institucionales  para la atención integral bajo el enfoque diferencial, de estudiantes en conflicto con la  ley penal</v>
          </cell>
          <cell r="F111" t="str">
            <v>Atención educativa diferencial 03-02-0033</v>
          </cell>
          <cell r="G111" t="str">
            <v/>
          </cell>
          <cell r="H111" t="str">
            <v>Colegios</v>
          </cell>
          <cell r="I111">
            <v>75</v>
          </cell>
          <cell r="J111" t="str">
            <v>105302007</v>
          </cell>
          <cell r="K111">
            <v>112154000</v>
          </cell>
        </row>
        <row r="112">
          <cell r="A112">
            <v>1058</v>
          </cell>
          <cell r="B112" t="str">
            <v xml:space="preserve">1058 Participación ciudadana para el reencuentro, la reconciliación y la paz </v>
          </cell>
          <cell r="C112" t="str">
            <v>01 FORTALECIMIENTO DE  LAS CAPACIDADES DE LOS DIRECTORES LOCALES (DILES) Y DIRECTIVOS DOCENTES</v>
          </cell>
          <cell r="D112">
            <v>4</v>
          </cell>
          <cell r="E112" t="str">
            <v>01004 Implementar la estrategia para fortalecimiento de las capacidades de gestión de los directores locales y directivos docentes</v>
          </cell>
          <cell r="F112" t="str">
            <v>Acompañar A Colegios En La Formulación Y Ejecución De Planes Institucionales 03-01-0204</v>
          </cell>
          <cell r="G112" t="str">
            <v>APLICACIÓN DE PROYECTOS EDUCATIVOS TRANSVERSALES - A.1.7.2</v>
          </cell>
          <cell r="H112" t="str">
            <v>Directores locales y directivos docentes</v>
          </cell>
          <cell r="I112">
            <v>382</v>
          </cell>
          <cell r="J112" t="str">
            <v>105801004</v>
          </cell>
          <cell r="K112">
            <v>2238628000</v>
          </cell>
        </row>
        <row r="113">
          <cell r="A113">
            <v>1058</v>
          </cell>
          <cell r="B113" t="str">
            <v xml:space="preserve">1058 Participación ciudadana para el reencuentro, la reconciliación y la paz </v>
          </cell>
          <cell r="C113" t="str">
            <v>01 FORTALECIMIENTO DE  LAS CAPACIDADES DE LOS DIRECTORES LOCALES (DILES) Y DIRECTIVOS DOCENTES</v>
          </cell>
          <cell r="D113">
            <v>5</v>
          </cell>
          <cell r="E113" t="str">
            <v>01005 Apoyo profesional y técnico para las estrategias encaminadas a la construcción de una ciudad educadora, por el reencuentro, la reconciliación y la paz, con especial énfasis en el fortalecimiento de las capacidades de los DILES y directivos docentes</v>
          </cell>
          <cell r="F113" t="str">
            <v>Personal Contratado Para Apoyar Las Actividades Propias De Los Proyectos De Inversión De La Entidad 03-04-0001</v>
          </cell>
          <cell r="G113" t="str">
            <v>MODERNIZACIÓN DE LA SECRETARIA DE EDUCACIÓN - A.1.4.1</v>
          </cell>
          <cell r="H113" t="str">
            <v>Personas</v>
          </cell>
          <cell r="I113">
            <v>27</v>
          </cell>
          <cell r="J113" t="str">
            <v>105801005</v>
          </cell>
          <cell r="K113">
            <v>1808026000</v>
          </cell>
        </row>
        <row r="114">
          <cell r="A114">
            <v>1058</v>
          </cell>
          <cell r="B114" t="str">
            <v xml:space="preserve">1058 Participación ciudadana para el reencuentro, la reconciliación y la paz </v>
          </cell>
          <cell r="C114" t="str">
            <v>02 VOCES DEL TERRITORIO</v>
          </cell>
          <cell r="D114">
            <v>6</v>
          </cell>
          <cell r="E114" t="str">
            <v>02006 Divulgar campañas de comunicación en medios de carácter masivos, directos, comunitrarios o alternativos.</v>
          </cell>
          <cell r="F114" t="str">
            <v>Desarrollo Del Plan General De Medios De Divulgación Y Comunicación 03-01-0327</v>
          </cell>
          <cell r="G114" t="str">
            <v>APLICACIÓN DE PROYECTOS EDUCATIVOS TRANSVERSALES - A.1.7.2</v>
          </cell>
          <cell r="H114" t="str">
            <v>Estrategia</v>
          </cell>
          <cell r="I114">
            <v>1</v>
          </cell>
          <cell r="J114" t="str">
            <v>105802006</v>
          </cell>
          <cell r="K114">
            <v>1700000000</v>
          </cell>
        </row>
        <row r="115">
          <cell r="A115">
            <v>1058</v>
          </cell>
          <cell r="B115" t="str">
            <v xml:space="preserve">1058 Participación ciudadana para el reencuentro, la reconciliación y la paz </v>
          </cell>
          <cell r="C115" t="str">
            <v>02 VOCES DEL TERRITORIO</v>
          </cell>
          <cell r="D115">
            <v>9</v>
          </cell>
          <cell r="E115" t="str">
            <v>02009 Producción y desarrollo de piezas de comunicación requeridas por las areas de la Secretaria de Educación del Distrito y su respectiva distribución.</v>
          </cell>
          <cell r="F115" t="str">
            <v>Desarrollo Del Plan General De Medios De Divulgación Y Comunicación 03-01-0327</v>
          </cell>
          <cell r="G115" t="str">
            <v>APLICACIÓN DE PROYECTOS EDUCATIVOS TRANSVERSALES - A.1.7.2</v>
          </cell>
          <cell r="H115" t="str">
            <v>Estrategia</v>
          </cell>
          <cell r="I115">
            <v>1</v>
          </cell>
          <cell r="J115" t="str">
            <v>105802009</v>
          </cell>
          <cell r="K115">
            <v>550000000</v>
          </cell>
        </row>
        <row r="116">
          <cell r="A116">
            <v>1058</v>
          </cell>
          <cell r="B116" t="str">
            <v xml:space="preserve">1058 Participación ciudadana para el reencuentro, la reconciliación y la paz </v>
          </cell>
          <cell r="C116" t="str">
            <v>02 VOCES DEL TERRITORIO</v>
          </cell>
          <cell r="D116">
            <v>22</v>
          </cell>
          <cell r="E116" t="str">
            <v>02022 Hacer seguimiento a las noticias y mensajes de la SED en los medios masivos de comunicación y redes sociales.</v>
          </cell>
          <cell r="F116" t="str">
            <v>Desarrollo Del Plan General De Medios De Divulgación Y Comunicación 03-01-0327</v>
          </cell>
          <cell r="G116" t="str">
            <v>APLICACIÓN DE PROYECTOS EDUCATIVOS TRANSVERSALES - A.1.7.2</v>
          </cell>
          <cell r="H116" t="str">
            <v>Estrategia</v>
          </cell>
          <cell r="I116">
            <v>1</v>
          </cell>
          <cell r="J116" t="str">
            <v>105802022</v>
          </cell>
          <cell r="K116">
            <v>95176000</v>
          </cell>
        </row>
        <row r="117">
          <cell r="A117">
            <v>1058</v>
          </cell>
          <cell r="B117" t="str">
            <v xml:space="preserve">1058 Participación ciudadana para el reencuentro, la reconciliación y la paz </v>
          </cell>
          <cell r="C117" t="str">
            <v>02 VOCES DEL TERRITORIO</v>
          </cell>
          <cell r="D117">
            <v>32</v>
          </cell>
          <cell r="E117" t="str">
            <v>02032 Documentar las historias de la educación a través de piezas audiovisuales, periodisticas o artísticas.</v>
          </cell>
          <cell r="F117" t="str">
            <v>Desarrollo Del Plan General De Medios De Divulgación Y Comunicación 03-01-0327</v>
          </cell>
          <cell r="G117" t="str">
            <v>APLICACIÓN DE PROYECTOS EDUCATIVOS TRANSVERSALES - A.1.7.2</v>
          </cell>
          <cell r="H117" t="str">
            <v>Estrategia</v>
          </cell>
          <cell r="I117">
            <v>1</v>
          </cell>
          <cell r="J117" t="str">
            <v>105802032</v>
          </cell>
          <cell r="K117">
            <v>709269000</v>
          </cell>
        </row>
        <row r="118">
          <cell r="A118">
            <v>1058</v>
          </cell>
          <cell r="B118" t="str">
            <v xml:space="preserve">1058 Participación ciudadana para el reencuentro, la reconciliación y la paz </v>
          </cell>
          <cell r="C118" t="str">
            <v>03 CONSOLIDACIÓN DEL OBSERVATORIO DE CONVIVENCIA ESCOLAR</v>
          </cell>
          <cell r="D118">
            <v>10</v>
          </cell>
          <cell r="E118" t="str">
            <v>03010 Apoyo profesional y técnico para las estrategias para la construcción de una ciudad educadora, por el reencuentro, la reconciliación y la paz, con énfasis en la consolidación del Observatorio y el Sistema Distrital de Convivencia Escolar</v>
          </cell>
          <cell r="F118" t="str">
            <v>Personal Contratado Para Apoyar Las Actividades Propias De Los Proyectos De Inversión De La Entidad 03-04-0001</v>
          </cell>
          <cell r="G118" t="str">
            <v>MODERNIZACIÓN DE LA SECRETARIA DE EDUCACIÓN - A.1.4.1</v>
          </cell>
          <cell r="H118" t="str">
            <v>Personas</v>
          </cell>
          <cell r="I118">
            <v>8</v>
          </cell>
          <cell r="J118" t="str">
            <v>105803010</v>
          </cell>
          <cell r="K118">
            <v>442643000</v>
          </cell>
        </row>
        <row r="119">
          <cell r="A119">
            <v>1058</v>
          </cell>
          <cell r="B119" t="str">
            <v xml:space="preserve">1058 Participación ciudadana para el reencuentro, la reconciliación y la paz </v>
          </cell>
          <cell r="C119" t="str">
            <v>04 MEJORAMIENTO DE ENTORNOS ESCOLARES</v>
          </cell>
          <cell r="D119">
            <v>12</v>
          </cell>
          <cell r="E119" t="str">
            <v>04012 Implementar las estrategias de intervención de los entornos escolares de los colegios distritales.</v>
          </cell>
          <cell r="F119" t="str">
            <v>Acompañar A Colegios En La Formulación Y Ejecución De Planes Institucionales 03-01-0204</v>
          </cell>
          <cell r="G119" t="str">
            <v>APLICACIÓN DE PROYECTOS EDUCATIVOS TRANSVERSALES - A.1.7.2</v>
          </cell>
          <cell r="H119" t="str">
            <v>Colegios</v>
          </cell>
          <cell r="I119">
            <v>92</v>
          </cell>
          <cell r="J119" t="str">
            <v>105804012</v>
          </cell>
          <cell r="K119">
            <v>2114496000</v>
          </cell>
        </row>
        <row r="120">
          <cell r="A120">
            <v>1058</v>
          </cell>
          <cell r="B120" t="str">
            <v xml:space="preserve">1058 Participación ciudadana para el reencuentro, la reconciliación y la paz </v>
          </cell>
          <cell r="C120" t="str">
            <v>04 MEJORAMIENTO DE ENTORNOS ESCOLARES</v>
          </cell>
          <cell r="D120">
            <v>13</v>
          </cell>
          <cell r="E120" t="str">
            <v>04013 Apoyo profesional y técnico para las estrategias para la construcción de una ciudad educadora, por el reencuentro, la reconciliación y la paz, con énfasis en el mejoramiento de entornos escolares</v>
          </cell>
          <cell r="F120" t="str">
            <v>Personal Contratado Para Apoyar Las Actividades Propias De Los Proyectos De Inversión De La Entidad 03-04-0001</v>
          </cell>
          <cell r="G120" t="str">
            <v>MODERNIZACIÓN DE LA SECRETARIA DE EDUCACIÓN - A.1.4.1</v>
          </cell>
          <cell r="H120" t="str">
            <v>Personas</v>
          </cell>
          <cell r="I120">
            <v>8</v>
          </cell>
          <cell r="J120" t="str">
            <v>105804013</v>
          </cell>
          <cell r="K120">
            <v>537425000</v>
          </cell>
        </row>
        <row r="121">
          <cell r="A121">
            <v>1058</v>
          </cell>
          <cell r="B121" t="str">
            <v xml:space="preserve">1058 Participación ciudadana para el reencuentro, la reconciliación y la paz </v>
          </cell>
          <cell r="C121" t="str">
            <v>05 FORTALECIMIENTO DE  LOS PLANES DE CONVIVENCIA HACIA EL REENCUENTRO, LA RECONCILIACIÓN Y LA PAZ.</v>
          </cell>
          <cell r="D121">
            <v>15</v>
          </cell>
          <cell r="E121" t="str">
            <v>05015 Apoyo profesional y técnico para las estrategias para la construcción de una ciudad educadora, por el reencuentro, la reconciliación y la paz, con énfasis en el fortalecimiento de los planes de convivencia y la implementación de la cátedra de paz</v>
          </cell>
          <cell r="F121" t="str">
            <v>Personal Contratado Para Apoyar Las Actividades Propias De Los Proyectos De Inversión De La Entidad 03-04-0001</v>
          </cell>
          <cell r="G121" t="str">
            <v>MODERNIZACIÓN DE LA SECRETARIA DE EDUCACIÓN - A.1.4.1</v>
          </cell>
          <cell r="H121" t="str">
            <v>Personas</v>
          </cell>
          <cell r="I121">
            <v>21</v>
          </cell>
          <cell r="J121" t="str">
            <v>105805015</v>
          </cell>
          <cell r="K121">
            <v>1484204000</v>
          </cell>
        </row>
        <row r="122">
          <cell r="A122">
            <v>1058</v>
          </cell>
          <cell r="B122" t="str">
            <v xml:space="preserve">1058 Participación ciudadana para el reencuentro, la reconciliación y la paz </v>
          </cell>
          <cell r="C122" t="str">
            <v>06 GESTION CON LA COMUNIDAD EDUCATIVA</v>
          </cell>
          <cell r="D122">
            <v>28</v>
          </cell>
          <cell r="E122" t="str">
            <v>06028 Apoyo profesional y técnico para las estrategias para la construcción de una ciudad educadora, por el reencuentro, la reconciliación y la paz, con énfasis en el fortalecimiento de la gestión con la comunidad educativa</v>
          </cell>
          <cell r="F122" t="str">
            <v>Personal Contratado Para Apoyar Las Actividades Propias De Los Proyectos De Inversión De La Entidad 03-04-0001</v>
          </cell>
          <cell r="G122" t="str">
            <v>MODERNIZACIÓN DE LA SECRETARIA DE EDUCACIÓN - A.1.4.1</v>
          </cell>
          <cell r="H122" t="str">
            <v>Personas</v>
          </cell>
          <cell r="I122">
            <v>12</v>
          </cell>
          <cell r="J122" t="str">
            <v>105806028</v>
          </cell>
          <cell r="K122">
            <v>809812000</v>
          </cell>
        </row>
        <row r="123">
          <cell r="A123">
            <v>1058</v>
          </cell>
          <cell r="B123" t="str">
            <v xml:space="preserve">1058 Participación ciudadana para el reencuentro, la reconciliación y la paz </v>
          </cell>
          <cell r="C123" t="str">
            <v>06 GESTION CON LA COMUNIDAD EDUCATIVA</v>
          </cell>
          <cell r="D123">
            <v>29</v>
          </cell>
          <cell r="E123" t="str">
            <v>06029 Apoyo profesional y técnico para las estrategias para la construcción de una ciudad educadora, por el reencuentro, la reconciliación y la paz, con énfasis en el acompañamiento de escuelas de padres y familia</v>
          </cell>
          <cell r="F123" t="str">
            <v>Personal Contratado Para Apoyar Las Actividades Propias De Los Proyectos De Inversión De La Entidad 03-04-0001</v>
          </cell>
          <cell r="G123" t="str">
            <v>MODERNIZACIÓN DE LA SECRETARIA DE EDUCACIÓN - A.1.4.1</v>
          </cell>
          <cell r="H123" t="str">
            <v>Personas</v>
          </cell>
          <cell r="I123">
            <v>4</v>
          </cell>
          <cell r="J123" t="str">
            <v>105806029</v>
          </cell>
          <cell r="K123">
            <v>169950000</v>
          </cell>
        </row>
        <row r="124">
          <cell r="A124">
            <v>1058</v>
          </cell>
          <cell r="B124" t="str">
            <v xml:space="preserve">1058 Participación ciudadana para el reencuentro, la reconciliación y la paz </v>
          </cell>
          <cell r="C124" t="str">
            <v>06 GESTION CON LA COMUNIDAD EDUCATIVA</v>
          </cell>
          <cell r="D124">
            <v>30</v>
          </cell>
          <cell r="E124" t="str">
            <v xml:space="preserve">06030 Atender los espacios de encuentro con la comunidad educativa, incluyendo los de obligatorio cumplimiento y otros tales como las Escuelas de Padres y Familias. </v>
          </cell>
          <cell r="F124" t="str">
            <v>Acompañar A Colegios En La Formulación Y Ejecución De Planes Institucionales 03-01-0204</v>
          </cell>
          <cell r="G124" t="str">
            <v>APLICACIÓN DE PROYECTOS EDUCATIVOS TRANSVERSALES - A.1.7.2</v>
          </cell>
          <cell r="H124" t="str">
            <v>Campañas</v>
          </cell>
          <cell r="I124">
            <v>1</v>
          </cell>
          <cell r="J124" t="str">
            <v>105806030</v>
          </cell>
          <cell r="K124">
            <v>804700000</v>
          </cell>
        </row>
        <row r="125">
          <cell r="A125">
            <v>1005</v>
          </cell>
          <cell r="B125" t="str">
            <v>1005 Fortalecimiento curricular para el desarrollo de aprendizajes a lo largo de la vida</v>
          </cell>
          <cell r="C125" t="str">
            <v>01 CURRÍCULO</v>
          </cell>
          <cell r="D125">
            <v>3</v>
          </cell>
          <cell r="E125" t="str">
            <v>01003 Contar con profesionales y técnicos para la adecuada ejecución administrativa del proyecto</v>
          </cell>
          <cell r="F125" t="str">
            <v>Personal Contratado Para Apoyar Las Actividades Propias De Los Proyectos De Inversión De La Entidad 03-04-0001</v>
          </cell>
          <cell r="H125" t="str">
            <v>Personas</v>
          </cell>
          <cell r="I125">
            <v>22</v>
          </cell>
          <cell r="J125" t="str">
            <v>100501003</v>
          </cell>
          <cell r="K125">
            <v>1619000000</v>
          </cell>
        </row>
        <row r="126">
          <cell r="A126">
            <v>1005</v>
          </cell>
          <cell r="B126" t="str">
            <v>1005 Fortalecimiento curricular para el desarrollo de aprendizajes a lo largo de la vida</v>
          </cell>
          <cell r="C126" t="str">
            <v>01 CURRÍCULO</v>
          </cell>
          <cell r="D126">
            <v>5</v>
          </cell>
          <cell r="E126" t="str">
            <v xml:space="preserve">01005 Apoyar y acompañar con entidades,  profesionales y técnicos la implementación de estrategias pedagógicas y administrativas en las instituciones educativas que propendan por el fortalecimiento curricular </v>
          </cell>
          <cell r="F126" t="str">
            <v>Acompañar A Colegios En La Formulación Y Ejecución De Planes Institucionales 03-01-0204</v>
          </cell>
          <cell r="H126" t="str">
            <v>Colegios</v>
          </cell>
          <cell r="I126">
            <v>376</v>
          </cell>
          <cell r="J126" t="str">
            <v>100501005</v>
          </cell>
          <cell r="K126">
            <v>3481000000</v>
          </cell>
        </row>
        <row r="127">
          <cell r="A127">
            <v>1050</v>
          </cell>
          <cell r="B127" t="str">
            <v>1050 Educación inicial de calidad en el marco de la ruta de atención integral a la primera infancia</v>
          </cell>
          <cell r="C127" t="str">
            <v>01 INFANCIA</v>
          </cell>
          <cell r="D127">
            <v>1</v>
          </cell>
          <cell r="E127" t="str">
            <v>01001 Apoyar y desarrollar con profesionales y/o entidades los procesos de gestión, acompañamiento e implementación de las metas y objetivos del proyecto.</v>
          </cell>
          <cell r="F127" t="str">
            <v>Personal Contratado Para Apoyar Las Actividades Propias De Los Proyectos De Inversión De La Entidad 03-04-0001</v>
          </cell>
          <cell r="G127" t="str">
            <v>MODERNIZACIÓN DE LA SECRETARIA DE EDUCACIÓN - A.1.4.1</v>
          </cell>
          <cell r="H127" t="str">
            <v>Personas</v>
          </cell>
          <cell r="I127">
            <v>34</v>
          </cell>
          <cell r="J127" t="str">
            <v>105001001</v>
          </cell>
          <cell r="K127">
            <v>2351909000</v>
          </cell>
        </row>
        <row r="128">
          <cell r="A128">
            <v>1050</v>
          </cell>
          <cell r="B128" t="str">
            <v>1050 Educación inicial de calidad en el marco de la ruta de atención integral a la primera infancia</v>
          </cell>
          <cell r="C128" t="str">
            <v>01 INFANCIA</v>
          </cell>
          <cell r="D128">
            <v>5</v>
          </cell>
          <cell r="E128" t="str">
            <v>01005 Garantizar la atención integral de los niños y niñas del ciclo inicial en el marco de la RIA, la articulación intersectorial de la Ciudad y la implementación de los estándares de calidad de la Educación Inicial en el marco de la atención integral</v>
          </cell>
          <cell r="F128" t="str">
            <v>Acompañar A Colegios En La Formulación Y Ejecución De Planes Institucionales 03-01-0204</v>
          </cell>
          <cell r="G128" t="str">
            <v>APLICACIÓN DE PROYECTOS EDUCATIVOS TRANSVERSALES - A.1.7.2</v>
          </cell>
          <cell r="H128" t="str">
            <v>Estudiantes</v>
          </cell>
          <cell r="I128">
            <v>72000</v>
          </cell>
          <cell r="J128" t="str">
            <v>105001005</v>
          </cell>
          <cell r="K128">
            <v>27198091000</v>
          </cell>
        </row>
        <row r="129">
          <cell r="A129">
            <v>1050</v>
          </cell>
          <cell r="B129" t="str">
            <v>1050 Educación inicial de calidad en el marco de la ruta de atención integral a la primera infancia</v>
          </cell>
          <cell r="C129" t="str">
            <v xml:space="preserve">02 CICLOS </v>
          </cell>
          <cell r="D129">
            <v>1</v>
          </cell>
          <cell r="E129" t="str">
            <v>02001 Apoyar y acompañar  con los medios necesarios, la implementación de lineamientos y/u orientaciones y/o estrategias pedagógicas y administrativas en las IED, que propendan por el fortalecimiento curricular y el intercambio de experiencias pedagógicas exitosas, en armonía con el modelo pedagógico de Educación Inicial</v>
          </cell>
          <cell r="F129" t="str">
            <v>Acompañar A Colegios En La Formulación Y Ejecución De Planes Institucionales 03-01-0204</v>
          </cell>
          <cell r="G129" t="str">
            <v>APLICACIÓN DE PROYECTOS EDUCATIVOS TRANSVERSALES - A.1.7.2</v>
          </cell>
          <cell r="H129" t="str">
            <v>Colegios</v>
          </cell>
          <cell r="I129">
            <v>300</v>
          </cell>
          <cell r="J129" t="str">
            <v>105002001</v>
          </cell>
          <cell r="K129">
            <v>250000000</v>
          </cell>
        </row>
        <row r="130">
          <cell r="A130">
            <v>1050</v>
          </cell>
          <cell r="B130" t="str">
            <v>1050 Educación inicial de calidad en el marco de la ruta de atención integral a la primera infancia</v>
          </cell>
          <cell r="C130" t="str">
            <v>03 VALORACION INTEGRAL DEL DESARROLLO DE LA PRIMERA INFANCIA</v>
          </cell>
          <cell r="D130">
            <v>2</v>
          </cell>
          <cell r="E130" t="str">
            <v>03002 Garantizar los recursos técnicos, humanos y operativos  para  la implementación del Sistema  de Valoracion del Desarrollo Infantil  como eje estructurante en la educación inicial  de calidad en el marco de la ruta integral de atenciones</v>
          </cell>
          <cell r="F130" t="str">
            <v>Acompañar A Colegios En La Formulación Y Ejecución De Planes Institucionales 03-01-0204</v>
          </cell>
          <cell r="G130" t="str">
            <v>APLICACIÓN DE PROYECTOS EDUCATIVOS TRANSVERSALES - A.1.7.2</v>
          </cell>
          <cell r="H130" t="str">
            <v>Colegios</v>
          </cell>
          <cell r="I130">
            <v>200</v>
          </cell>
          <cell r="J130" t="str">
            <v>105003002</v>
          </cell>
          <cell r="K130">
            <v>200000000</v>
          </cell>
        </row>
        <row r="131">
          <cell r="A131">
            <v>1056</v>
          </cell>
          <cell r="B131" t="str">
            <v>1056 Mejoramiento de la calidad educativa a través de la jornada única y el uso del tiempo escolar</v>
          </cell>
          <cell r="C131" t="str">
            <v>01 JORNADA UNICA</v>
          </cell>
          <cell r="D131">
            <v>1</v>
          </cell>
          <cell r="E131" t="str">
            <v>01001 Conformar un equipo profesional y técnico que coordina, orienta y apoya el desarrollo de la ampliación del tiempo escolar - Jornada Única</v>
          </cell>
          <cell r="F131" t="str">
            <v>Personal Contratado Para Apoyar Las Actividades Propias De Los Proyectos De Inversión De La Entidad 03-04-0001</v>
          </cell>
          <cell r="G131" t="str">
            <v>MODERNIZACIÓN DE LA SECRETARIA DE EDUCACIÓN - A.1.4.1</v>
          </cell>
          <cell r="H131" t="str">
            <v>Personas</v>
          </cell>
          <cell r="I131">
            <v>22</v>
          </cell>
          <cell r="J131" t="str">
            <v>105601001</v>
          </cell>
          <cell r="K131">
            <v>1400000000</v>
          </cell>
        </row>
        <row r="132">
          <cell r="A132">
            <v>1056</v>
          </cell>
          <cell r="B132" t="str">
            <v>1056 Mejoramiento de la calidad educativa a través de la jornada única y el uso del tiempo escolar</v>
          </cell>
          <cell r="C132" t="str">
            <v>01 JORNADA UNICA</v>
          </cell>
          <cell r="D132">
            <v>2</v>
          </cell>
          <cell r="E132" t="str">
            <v>01002 Garantizar los escenarios, organizaciones, personas externas u otro tipo de recursos que se requieran para implementar la Jornada Única en ambientes de aprendizajes seguros en una ciudad Educadora</v>
          </cell>
          <cell r="F132" t="str">
            <v>Acompañar A Colegios En La Formulación Y Ejecución De Planes Institucionales 03-01-0204</v>
          </cell>
          <cell r="G132" t="str">
            <v>APLICACIÓN DE PROYECTOS EDUCATIVOS TRANSVERSALES - A.1.7.2</v>
          </cell>
          <cell r="H132" t="str">
            <v>Estudiantes</v>
          </cell>
          <cell r="I132">
            <v>127537</v>
          </cell>
          <cell r="J132" t="str">
            <v>105601002</v>
          </cell>
          <cell r="K132">
            <v>16417600000</v>
          </cell>
        </row>
        <row r="133">
          <cell r="A133">
            <v>1056</v>
          </cell>
          <cell r="B133" t="str">
            <v>1056 Mejoramiento de la calidad educativa a través de la jornada única y el uso del tiempo escolar</v>
          </cell>
          <cell r="C133" t="str">
            <v>02 USO DEL TIEMPO ESCOLAR</v>
          </cell>
          <cell r="D133">
            <v>1</v>
          </cell>
          <cell r="E133" t="str">
            <v>02001 Garantizar los escenarios, organizaciones, personas externas u otro tipo de recursos que se requieran para implementar el Uso del Tiempo Escolar en ambientes de aprendizajes seguros en una ciudad Educadora</v>
          </cell>
          <cell r="F133" t="str">
            <v>Acompañar A Colegios En La Formulación Y Ejecución De Planes Institucionales 03-01-0204</v>
          </cell>
          <cell r="G133" t="str">
            <v>APLICACIÓN DE PROYECTOS EDUCATIVOS TRANSVERSALES - A.1.7.2</v>
          </cell>
          <cell r="H133" t="str">
            <v>Estudiantes</v>
          </cell>
          <cell r="I133">
            <v>281691</v>
          </cell>
          <cell r="J133" t="str">
            <v>105602001</v>
          </cell>
          <cell r="K133">
            <v>9046400000</v>
          </cell>
        </row>
        <row r="134">
          <cell r="A134">
            <v>1056</v>
          </cell>
          <cell r="B134" t="str">
            <v>1056 Mejoramiento de la calidad educativa a través de la jornada única y el uso del tiempo escolar</v>
          </cell>
          <cell r="C134" t="str">
            <v>02 USO DEL TIEMPO ESCOLAR</v>
          </cell>
          <cell r="D134">
            <v>2</v>
          </cell>
          <cell r="E134" t="str">
            <v>02002 Conformar un equipo profesional y técnico que coordina, orienta y apoya el desarrollo de la ampliación del tiempo escolar - Uso del tiempo escolar</v>
          </cell>
          <cell r="F134" t="str">
            <v>Personal Contratado Para Apoyar Las Actividades Propias De Los Proyectos De Inversión De La Entidad 03-04-0001</v>
          </cell>
          <cell r="G134" t="str">
            <v>MODERNIZACIÓN DE LA SECRETARIA DE EDUCACIÓN - A.1.4.1</v>
          </cell>
          <cell r="H134" t="str">
            <v>personas</v>
          </cell>
          <cell r="I134">
            <v>22</v>
          </cell>
          <cell r="J134" t="str">
            <v>105602002</v>
          </cell>
          <cell r="K134">
            <v>1400000000</v>
          </cell>
        </row>
        <row r="135">
          <cell r="A135">
            <v>1043</v>
          </cell>
          <cell r="B135" t="str">
            <v xml:space="preserve">1043 Sistemas de información al servicio de la gestión educativa </v>
          </cell>
          <cell r="C135" t="str">
            <v>01 SISTEMAS INTEGRADOS DE INFORMACIÓN Y SOSTENIMIENTO DE LA PLATAFORMA TECNOLOGICA</v>
          </cell>
          <cell r="D135">
            <v>1</v>
          </cell>
          <cell r="E135" t="str">
            <v>01001 Contar con apoyo profesional,  técnico y asistencial para los procesos de sistemas integrados de información y de comunicaciones</v>
          </cell>
          <cell r="F135" t="str">
            <v>Personal Contratado Para Apoyar Las Actividades Propias De Los Proyectos De Inversión De La Entidad 03-04-0001</v>
          </cell>
          <cell r="G135" t="str">
            <v>MODERNIZACIÓN DE LA SECRETARIA DE EDUCACIÓN - A.1.4.1</v>
          </cell>
          <cell r="H135" t="str">
            <v>Personas</v>
          </cell>
          <cell r="I135">
            <v>72</v>
          </cell>
          <cell r="J135" t="str">
            <v>104301001</v>
          </cell>
          <cell r="K135">
            <v>2800000000</v>
          </cell>
        </row>
        <row r="136">
          <cell r="A136">
            <v>1043</v>
          </cell>
          <cell r="B136" t="str">
            <v xml:space="preserve">1043 Sistemas de información al servicio de la gestión educativa </v>
          </cell>
          <cell r="C136" t="str">
            <v>01 SISTEMAS INTEGRADOS DE INFORMACIÓN Y SOSTENIMIENTO DE LA PLATAFORMA TECNOLOGICA</v>
          </cell>
          <cell r="D136">
            <v>2</v>
          </cell>
          <cell r="E136" t="str">
            <v>01002 Adquisición de recursos informáticos para el fortalecimiento y consolidación de los Sistemas de información y el sostenimiento de la plataforma tecnológica</v>
          </cell>
          <cell r="F136" t="str">
            <v>Adquisición De Hardware Y/O Software 02-01-0734</v>
          </cell>
          <cell r="G136" t="str">
            <v>CONECTIVIDAD - A.1.4.3</v>
          </cell>
          <cell r="H136" t="str">
            <v>Contrato</v>
          </cell>
          <cell r="I136">
            <v>4</v>
          </cell>
          <cell r="J136" t="str">
            <v>104301002</v>
          </cell>
          <cell r="K136">
            <v>3498000000</v>
          </cell>
        </row>
        <row r="137">
          <cell r="A137">
            <v>1043</v>
          </cell>
          <cell r="B137" t="str">
            <v xml:space="preserve">1043 Sistemas de información al servicio de la gestión educativa </v>
          </cell>
          <cell r="C137" t="str">
            <v>01 SISTEMAS INTEGRADOS DE INFORMACIÓN Y SOSTENIMIENTO DE LA PLATAFORMA TECNOLOGICA</v>
          </cell>
          <cell r="D137">
            <v>3</v>
          </cell>
          <cell r="E137" t="str">
            <v xml:space="preserve">01003 Renovar el licenciamiento de los equipos de cómputo de la sed nivel central, local e institucional  </v>
          </cell>
          <cell r="F137" t="str">
            <v>Adquisición De Hardware Y/O Software 02-01-0734</v>
          </cell>
          <cell r="G137" t="str">
            <v>CONECTIVIDAD - A.1.4.3</v>
          </cell>
          <cell r="H137" t="str">
            <v>Programas</v>
          </cell>
          <cell r="I137">
            <v>1</v>
          </cell>
          <cell r="J137" t="str">
            <v>104301003</v>
          </cell>
          <cell r="K137">
            <v>6500000000</v>
          </cell>
        </row>
        <row r="138">
          <cell r="A138">
            <v>1043</v>
          </cell>
          <cell r="B138" t="str">
            <v xml:space="preserve">1043 Sistemas de información al servicio de la gestión educativa </v>
          </cell>
          <cell r="C138" t="str">
            <v>01 SISTEMAS INTEGRADOS DE INFORMACIÓN Y SOSTENIMIENTO DE LA PLATAFORMA TECNOLOGICA</v>
          </cell>
          <cell r="D138">
            <v>4</v>
          </cell>
          <cell r="E138" t="str">
            <v>01004 Realizar el soporte de herramientas Oracle para la REDP y nivel central de la Secretaría de Educación  y los servicios asociados</v>
          </cell>
          <cell r="F138" t="str">
            <v>Adquisición De Hardware Y/O Software 02-01-0734</v>
          </cell>
          <cell r="G138" t="str">
            <v>CONECTIVIDAD - A.1.4.3</v>
          </cell>
          <cell r="H138" t="str">
            <v>Programas</v>
          </cell>
          <cell r="I138">
            <v>1</v>
          </cell>
          <cell r="J138" t="str">
            <v>104301004</v>
          </cell>
          <cell r="K138">
            <v>2600000000</v>
          </cell>
        </row>
        <row r="139">
          <cell r="A139">
            <v>1043</v>
          </cell>
          <cell r="B139" t="str">
            <v xml:space="preserve">1043 Sistemas de información al servicio de la gestión educativa </v>
          </cell>
          <cell r="C139" t="str">
            <v>01 SISTEMAS INTEGRADOS DE INFORMACIÓN Y SOSTENIMIENTO DE LA PLATAFORMA TECNOLOGICA</v>
          </cell>
          <cell r="D139">
            <v>5</v>
          </cell>
          <cell r="E139" t="str">
            <v>01005 Administrar la plataforma tecnológica del Centro de Gestión y  centro de computo , y brindar servicio de la mesa de ayuda y suministro de bolsa de repuestos y periféricos para los equipos de cómputo de la SED</v>
          </cell>
          <cell r="F139" t="str">
            <v>Mantenimiento, Administración Y Conectividad De Redp 02-01-0501</v>
          </cell>
          <cell r="G139" t="str">
            <v>CONECTIVIDAD - A.1.4.3</v>
          </cell>
          <cell r="H139" t="str">
            <v>Contrato</v>
          </cell>
          <cell r="I139">
            <v>1</v>
          </cell>
          <cell r="J139" t="str">
            <v>104301005</v>
          </cell>
          <cell r="K139">
            <v>20210000000</v>
          </cell>
        </row>
        <row r="140">
          <cell r="A140">
            <v>1043</v>
          </cell>
          <cell r="B140" t="str">
            <v xml:space="preserve">1043 Sistemas de información al servicio de la gestión educativa </v>
          </cell>
          <cell r="C140" t="str">
            <v>02 TECNOLOGÍA WIFI</v>
          </cell>
          <cell r="D140">
            <v>6</v>
          </cell>
          <cell r="E140" t="str">
            <v>02006 Despliegue de soluciones de red WiFi</v>
          </cell>
          <cell r="F140" t="str">
            <v>Mantenimiento, Administración Y Conectividad De Redp 02-01-0501</v>
          </cell>
          <cell r="G140" t="str">
            <v>CONECTIVIDAD - A.1.4.3</v>
          </cell>
          <cell r="H140" t="str">
            <v>Sedes</v>
          </cell>
          <cell r="I140">
            <v>1</v>
          </cell>
          <cell r="J140" t="str">
            <v>104302006</v>
          </cell>
          <cell r="K140">
            <v>500000000</v>
          </cell>
        </row>
        <row r="141">
          <cell r="A141">
            <v>1043</v>
          </cell>
          <cell r="B141" t="str">
            <v xml:space="preserve">1043 Sistemas de información al servicio de la gestión educativa </v>
          </cell>
          <cell r="C141" t="str">
            <v>03 CONECTIVIDAD, TECNOLOGIAS Y COMUNICACIONES</v>
          </cell>
          <cell r="D141">
            <v>7</v>
          </cell>
          <cell r="E141" t="str">
            <v>03007 Ampliar e implementar servicios de conectividad al servicio de la Educación de Calidad de los niños, niñas y jovenes de ciudad</v>
          </cell>
          <cell r="F141" t="str">
            <v>Mantenimiento, Administración Y Conectividad De Redp 02-01-0501</v>
          </cell>
          <cell r="G141" t="str">
            <v>CONECTIVIDAD - A.1.4.3</v>
          </cell>
          <cell r="H141" t="str">
            <v>Sedes</v>
          </cell>
          <cell r="I141">
            <v>647</v>
          </cell>
          <cell r="J141" t="str">
            <v>104303007</v>
          </cell>
          <cell r="K141">
            <v>29642000000</v>
          </cell>
        </row>
        <row r="142">
          <cell r="A142">
            <v>1052</v>
          </cell>
          <cell r="B142" t="str">
            <v>1052 Bienestar estudiantil para todos</v>
          </cell>
          <cell r="C142" t="str">
            <v>01 ALIMENTACIÓN ESCOLAR</v>
          </cell>
          <cell r="D142">
            <v>1</v>
          </cell>
          <cell r="E142" t="str">
            <v>01001 Entregar desayunos, almuerzos y cenas escolares a los estudiantes matriculados en el sistema educativo oficial</v>
          </cell>
          <cell r="F142" t="str">
            <v>Comida Caliente Para Estudiantes 06-02-0026</v>
          </cell>
          <cell r="G142" t="str">
            <v>CONTRATACIÓN CON TERCEROS PARA LA PROVISIÓN INTEGRAL DEL SERVICIO DE ALIMENTACIÓN ESCOLAR - A.1.2.10.2</v>
          </cell>
          <cell r="H142" t="str">
            <v>Sedes Educativas</v>
          </cell>
          <cell r="I142">
            <v>144</v>
          </cell>
          <cell r="J142" t="str">
            <v>105201001</v>
          </cell>
          <cell r="K142">
            <v>141861000000</v>
          </cell>
        </row>
        <row r="143">
          <cell r="A143">
            <v>1052</v>
          </cell>
          <cell r="B143" t="str">
            <v>1052 Bienestar estudiantil para todos</v>
          </cell>
          <cell r="C143" t="str">
            <v>01 ALIMENTACIÓN ESCOLAR</v>
          </cell>
          <cell r="D143">
            <v>2</v>
          </cell>
          <cell r="E143" t="str">
            <v>01002 Entregar refrigerios escolares a los estudiantes matriculados en el sistema educativo oficial</v>
          </cell>
          <cell r="F143" t="str">
            <v>Refrigerios Para Estudiantes 06-02-0025</v>
          </cell>
          <cell r="G143" t="str">
            <v>COMPRA DE ALIMENTOS -A.1.2.10.1.1</v>
          </cell>
          <cell r="H143" t="str">
            <v>sedes educativas</v>
          </cell>
          <cell r="I143">
            <v>627</v>
          </cell>
          <cell r="J143" t="str">
            <v>105201002</v>
          </cell>
          <cell r="K143">
            <v>242046793000</v>
          </cell>
        </row>
        <row r="144">
          <cell r="A144">
            <v>1052</v>
          </cell>
          <cell r="B144" t="str">
            <v>1052 Bienestar estudiantil para todos</v>
          </cell>
          <cell r="C144" t="str">
            <v>01 ALIMENTACIÓN ESCOLAR</v>
          </cell>
          <cell r="D144">
            <v>3</v>
          </cell>
          <cell r="E144" t="str">
            <v>01003 Realizar la interventoría técnica, financiera, administrativa y jurídica a los contratos y convenios celebrados para la ejecución del programa de alimentación escolar</v>
          </cell>
          <cell r="F144" t="str">
            <v>Personal Contratado Para Apoyar Las Actividades Propias Del Proyecto De Alimentación Escolar 03-04-0147</v>
          </cell>
          <cell r="G144" t="str">
            <v>INTERVENTORIA, SUPERVICIÓN, MONITOREO Y CONTROL DE LA PRESTACIÓN DEL SERVICIO DE ALIMENTACIÓN ESCOLAR A.1.2.10.4</v>
          </cell>
          <cell r="H144" t="str">
            <v>Interventorías</v>
          </cell>
          <cell r="I144">
            <v>1</v>
          </cell>
          <cell r="J144" t="str">
            <v>105201003</v>
          </cell>
          <cell r="K144">
            <v>22802000000</v>
          </cell>
        </row>
        <row r="145">
          <cell r="A145">
            <v>1052</v>
          </cell>
          <cell r="B145" t="str">
            <v>1052 Bienestar estudiantil para todos</v>
          </cell>
          <cell r="C145" t="str">
            <v>01 ALIMENTACIÓN ESCOLAR</v>
          </cell>
          <cell r="D145">
            <v>4</v>
          </cell>
          <cell r="E145" t="str">
            <v>01004 Prestar servicios en la Dirección de Bienestar Estudiantil para el apoyo en los temas relacionados con el programa de alimentación escolar</v>
          </cell>
          <cell r="F145" t="str">
            <v>Personal Contratado Para Apoyar Las Actividades Propias Del Proyecto De Alimentación Escolar 03-04-0147</v>
          </cell>
          <cell r="G145" t="str">
            <v>INTERVENTORIA, SUPERVICIÓN, MONITOREO Y CONTROL DE LA PRESTACIÓN DEL SERVICIO DE ALIMENTACIÓN ESCOLAR A.1.2.10.4</v>
          </cell>
          <cell r="H145" t="str">
            <v>Personas</v>
          </cell>
          <cell r="I145">
            <v>118</v>
          </cell>
          <cell r="J145" t="str">
            <v>105201004</v>
          </cell>
          <cell r="K145">
            <v>5812000000</v>
          </cell>
        </row>
        <row r="146">
          <cell r="A146">
            <v>1052</v>
          </cell>
          <cell r="B146" t="str">
            <v>1052 Bienestar estudiantil para todos</v>
          </cell>
          <cell r="C146" t="str">
            <v>01 ALIMENTACIÓN ESCOLAR</v>
          </cell>
          <cell r="D146">
            <v>5</v>
          </cell>
          <cell r="E146" t="str">
            <v>01005 Llevar a cabo el seguimiento y la evaluación al programa de alimentación escolar.</v>
          </cell>
          <cell r="F146" t="str">
            <v>Personal Contratado Para Apoyar Las Actividades Propias Del Proyecto De Alimentación Escolar 03-04-0147</v>
          </cell>
          <cell r="G146" t="str">
            <v>INTERVENTORIA, SUPERVICIÓN, MONITOREO Y CONTROL DE LA PRESTACIÓN DEL SERVICIO DE ALIMENTACIÓN ESCOLAR A.1.2.10.4</v>
          </cell>
          <cell r="H146" t="str">
            <v>Persona Jurídica</v>
          </cell>
          <cell r="I146">
            <v>3</v>
          </cell>
          <cell r="J146" t="str">
            <v>105201005</v>
          </cell>
          <cell r="K146">
            <v>1650000000</v>
          </cell>
        </row>
        <row r="147">
          <cell r="A147">
            <v>1052</v>
          </cell>
          <cell r="B147" t="str">
            <v>1052 Bienestar estudiantil para todos</v>
          </cell>
          <cell r="C147" t="str">
            <v>01 ALIMENTACIÓN ESCOLAR</v>
          </cell>
          <cell r="D147">
            <v>6</v>
          </cell>
          <cell r="E147" t="str">
            <v>01006 Diseñar, producir e implementar acciones pedagógicas para la generación de hábitos de vida saludable en los estudiantes matriculados en el sistema educativo oficial.</v>
          </cell>
          <cell r="F147" t="str">
            <v>Diseñar Desarrollar E Implementar Acciones Participativas De Los Jóvenes En El Sistema Educativo Oficial 03-01-0282</v>
          </cell>
          <cell r="G147" t="str">
            <v>INTERVENTORIA, SUPERVICIÓN, MONITOREO Y CONTROL DE LA PRESTACIÓN DEL SERVICIO DE ALIMENTACIÓN ESCOLAR A.1.2.10.4</v>
          </cell>
          <cell r="H147" t="str">
            <v>Acciones</v>
          </cell>
          <cell r="I147">
            <v>1</v>
          </cell>
          <cell r="J147" t="str">
            <v>105201006</v>
          </cell>
          <cell r="K147">
            <v>541620000</v>
          </cell>
        </row>
        <row r="148">
          <cell r="A148">
            <v>1052</v>
          </cell>
          <cell r="B148" t="str">
            <v>1052 Bienestar estudiantil para todos</v>
          </cell>
          <cell r="C148" t="str">
            <v>01 ALIMENTACIÓN ESCOLAR</v>
          </cell>
          <cell r="D148">
            <v>8</v>
          </cell>
          <cell r="E148" t="str">
            <v>01008 Pagar pasivos exigibles de compromisos de vigencias anteriores</v>
          </cell>
          <cell r="F148" t="str">
            <v xml:space="preserve"> Refrigerios para estudiantes 06-02-0025</v>
          </cell>
          <cell r="H148" t="str">
            <v>Porcentaje</v>
          </cell>
          <cell r="I148">
            <v>100</v>
          </cell>
          <cell r="J148" t="str">
            <v>105201008</v>
          </cell>
          <cell r="K148">
            <v>108000000</v>
          </cell>
        </row>
        <row r="149">
          <cell r="A149">
            <v>1052</v>
          </cell>
          <cell r="B149" t="str">
            <v>1052 Bienestar estudiantil para todos</v>
          </cell>
          <cell r="C149" t="str">
            <v>02 MOVILIDAD ESCOLAR</v>
          </cell>
          <cell r="D149">
            <v>1</v>
          </cell>
          <cell r="E149" t="str">
            <v>02001 Suministrar el transporte a estudiantes beneficiados con el programa de Movilidad Escolar.</v>
          </cell>
          <cell r="F149" t="str">
            <v>Transporte Escolar Para Las Actividades Pedagógicas 02-01-0492</v>
          </cell>
          <cell r="G149" t="str">
            <v>TRANSPORTE ESCOLAR - A.1.2.7</v>
          </cell>
          <cell r="H149" t="str">
            <v>Estudiantes</v>
          </cell>
          <cell r="I149">
            <v>94404</v>
          </cell>
          <cell r="J149" t="str">
            <v>105202001</v>
          </cell>
          <cell r="K149">
            <v>104852339000</v>
          </cell>
        </row>
        <row r="150">
          <cell r="A150">
            <v>1052</v>
          </cell>
          <cell r="B150" t="str">
            <v>1052 Bienestar estudiantil para todos</v>
          </cell>
          <cell r="C150" t="str">
            <v>02 MOVILIDAD ESCOLAR</v>
          </cell>
          <cell r="D150">
            <v>2</v>
          </cell>
          <cell r="E150" t="str">
            <v>02002 Prestar servicios en la Dirección de Bienestar Estudiantil para el apoyo en los temas relacionados con el componente Movilidad Escolar</v>
          </cell>
          <cell r="F150" t="str">
            <v>Personal Contratado Para Apoyar Las Actividades Propias De Los Proyectos De Inversión De La Entidad 03-04-0001</v>
          </cell>
          <cell r="G150" t="str">
            <v>MODERNIZACIÓN DE LA SECRETARIA DE EDUCACIÓN - A.1.4.1</v>
          </cell>
          <cell r="H150" t="str">
            <v>Personas</v>
          </cell>
          <cell r="I150">
            <v>96</v>
          </cell>
          <cell r="J150" t="str">
            <v>105202002</v>
          </cell>
          <cell r="K150">
            <v>4419005000</v>
          </cell>
        </row>
        <row r="151">
          <cell r="A151">
            <v>1052</v>
          </cell>
          <cell r="B151" t="str">
            <v>1052 Bienestar estudiantil para todos</v>
          </cell>
          <cell r="C151" t="str">
            <v>02 MOVILIDAD ESCOLAR</v>
          </cell>
          <cell r="D151">
            <v>3</v>
          </cell>
          <cell r="E151" t="str">
            <v>02003 Supervisión, Interventoría, control y acompañamiento en lo técnico, administrativo jurídico y financiero para la prestación del servicio de Movilidad Escolar a los estudiantes matriculados en el sistema oficial.</v>
          </cell>
          <cell r="F151" t="str">
            <v>Personal Contratado Para Apoyar Las Actividades Propias De Los Proyectos De Inversión De La Entidad 03-04-0001</v>
          </cell>
          <cell r="G151" t="str">
            <v>MODERNIZACIÓN DE LA SECRETARIA DE EDUCACIÓN - A.1.4.1</v>
          </cell>
          <cell r="H151" t="str">
            <v>Interventorías</v>
          </cell>
          <cell r="I151">
            <v>2</v>
          </cell>
          <cell r="J151" t="str">
            <v>105202003</v>
          </cell>
          <cell r="K151">
            <v>7254000000</v>
          </cell>
        </row>
        <row r="152">
          <cell r="A152">
            <v>1052</v>
          </cell>
          <cell r="B152" t="str">
            <v>1052 Bienestar estudiantil para todos</v>
          </cell>
          <cell r="C152" t="str">
            <v>02 MOVILIDAD ESCOLAR</v>
          </cell>
          <cell r="D152">
            <v>4</v>
          </cell>
          <cell r="E152" t="str">
            <v>02004 Proveer, suministrar y entregar los beneficios a estudiantes que cumplan con las condiciones establecidas por la Dirección de Bienestar Estudiantil</v>
          </cell>
          <cell r="F152" t="str">
            <v>Transporte Escolar Para Las Actividades Pedagógicas 02-01-0492</v>
          </cell>
          <cell r="G152" t="str">
            <v>TRANSPORTE ESCOLAR - A.1.2.7</v>
          </cell>
          <cell r="H152" t="str">
            <v>Estudiantes</v>
          </cell>
          <cell r="I152">
            <v>36650</v>
          </cell>
          <cell r="J152" t="str">
            <v>105202004</v>
          </cell>
          <cell r="K152">
            <v>39068099000</v>
          </cell>
        </row>
        <row r="153">
          <cell r="A153">
            <v>1052</v>
          </cell>
          <cell r="B153" t="str">
            <v>1052 Bienestar estudiantil para todos</v>
          </cell>
          <cell r="C153" t="str">
            <v>02 MOVILIDAD ESCOLAR</v>
          </cell>
          <cell r="D153">
            <v>5</v>
          </cell>
          <cell r="E153" t="str">
            <v>02005 Fomentar el uso de medios alternativos de transporte escolar, a través de estrategias administrativas, pedagógicas, promoción y suscripción de convenios, promoviendo una cultura de uso de la bicicleta como medio de transporte. </v>
          </cell>
          <cell r="F153" t="str">
            <v>Transporte Escolar Para Las Actividades Pedagógicas 02-01-0492</v>
          </cell>
          <cell r="G153" t="str">
            <v>TRANSPORTE ESCOLAR - A.1.2.7</v>
          </cell>
          <cell r="H153" t="str">
            <v>Persona Jurídica</v>
          </cell>
          <cell r="I153">
            <v>5998</v>
          </cell>
          <cell r="J153" t="str">
            <v>105202005</v>
          </cell>
          <cell r="K153">
            <v>5073251000</v>
          </cell>
        </row>
        <row r="154">
          <cell r="A154">
            <v>1052</v>
          </cell>
          <cell r="B154" t="str">
            <v>1052 Bienestar estudiantil para todos</v>
          </cell>
          <cell r="C154" t="str">
            <v>02 MOVILIDAD ESCOLAR</v>
          </cell>
          <cell r="D154">
            <v>6</v>
          </cell>
          <cell r="E154" t="str">
            <v>02006 Cumplimiento a pagos de sentencias y fallos judiciales que afecten la SED y se relacionen con el componente de movilidad escolar.</v>
          </cell>
          <cell r="F154" t="str">
            <v>Pago de sentencias judiciales asociadas al proyecto de inversión 05-02-0169</v>
          </cell>
          <cell r="G154" t="str">
            <v>PAGO DE DÉFICIT DE INVERSIÓN EN EDUCACIÓN - (DE CARÁCTER EXCEPCIONAL)</v>
          </cell>
          <cell r="H154" t="str">
            <v>Adultos</v>
          </cell>
          <cell r="I154">
            <v>3</v>
          </cell>
          <cell r="J154" t="str">
            <v>105202006</v>
          </cell>
          <cell r="K154">
            <v>5000000</v>
          </cell>
        </row>
        <row r="155">
          <cell r="A155">
            <v>1052</v>
          </cell>
          <cell r="B155" t="str">
            <v>1052 Bienestar estudiantil para todos</v>
          </cell>
          <cell r="C155" t="str">
            <v>02 MOVILIDAD ESCOLAR</v>
          </cell>
          <cell r="D155">
            <v>7</v>
          </cell>
          <cell r="E155" t="str">
            <v>02007 Llevar a cabo el seguimiento y la evaluación al programa de movilidad escolar.</v>
          </cell>
          <cell r="F155" t="str">
            <v>Personal Contratado Para Apoyar Las Actividades Propias De Los Proyectos De Inversión De La Entidad 03-04-0001</v>
          </cell>
          <cell r="G155" t="str">
            <v>MODERNIZACIÓN DE LA SECRETARIA DE EDUCACIÓN - A.1.4.1</v>
          </cell>
          <cell r="H155" t="str">
            <v>Persona Jurídica</v>
          </cell>
          <cell r="I155">
            <v>2</v>
          </cell>
          <cell r="J155" t="str">
            <v>105202007</v>
          </cell>
          <cell r="K155">
            <v>810000000</v>
          </cell>
        </row>
        <row r="156">
          <cell r="A156">
            <v>1052</v>
          </cell>
          <cell r="B156" t="str">
            <v>1052 Bienestar estudiantil para todos</v>
          </cell>
          <cell r="C156" t="str">
            <v>03 PROMOCIÓN DEL BIENESTAR</v>
          </cell>
          <cell r="D156">
            <v>3</v>
          </cell>
          <cell r="E156" t="str">
            <v xml:space="preserve">03003 Realizar los pagos de sentencias, fallos judiciales y de los deducibles que surjan de la afectación a la póliza civil extracontractual, como consecuencia de acciones adelantadas por terceros contra la entidad asociados a los accidentes escolares.
</v>
          </cell>
          <cell r="F156" t="str">
            <v>Pago de sentencias judiciales asociadas al proyecto de inversión 05-02-0170</v>
          </cell>
          <cell r="G156" t="str">
            <v>PAGO DE DÉFICIT DE INVERSIÓN EN EDUCACIÓN - (DE CARÁCTER EXCEPCIONAL)</v>
          </cell>
          <cell r="H156" t="str">
            <v>Porcentaje</v>
          </cell>
          <cell r="I156">
            <v>100</v>
          </cell>
          <cell r="J156" t="str">
            <v>105203003</v>
          </cell>
          <cell r="K156">
            <v>726189000</v>
          </cell>
        </row>
        <row r="157">
          <cell r="A157">
            <v>1052</v>
          </cell>
          <cell r="B157" t="str">
            <v>1052 Bienestar estudiantil para todos</v>
          </cell>
          <cell r="C157" t="str">
            <v>03 PROMOCIÓN DEL BIENESTAR</v>
          </cell>
          <cell r="D157">
            <v>4</v>
          </cell>
          <cell r="E157" t="str">
            <v>03004 Prestar servicios en la Dirección de Bienestar  Estudiantil para el apoyo en los temas relacionados con el componente de Promoción del Bienestar</v>
          </cell>
          <cell r="F157" t="str">
            <v>Personal Contratado Para Apoyar Las Actividades Propias De Los Proyectos De Inversión De La Entidad 03-04-0001</v>
          </cell>
          <cell r="G157" t="str">
            <v>MODERNIZACIÓN DE LA SECRETARIA DE EDUCACIÓN - A.1.4.1</v>
          </cell>
          <cell r="H157" t="str">
            <v>Personas</v>
          </cell>
          <cell r="I157">
            <v>61</v>
          </cell>
          <cell r="J157" t="str">
            <v>105203004</v>
          </cell>
          <cell r="K157">
            <v>3887629000</v>
          </cell>
        </row>
        <row r="158">
          <cell r="A158">
            <v>1052</v>
          </cell>
          <cell r="B158" t="str">
            <v>1052 Bienestar estudiantil para todos</v>
          </cell>
          <cell r="C158" t="str">
            <v>03 PROMOCIÓN DEL BIENESTAR</v>
          </cell>
          <cell r="D158">
            <v>5</v>
          </cell>
          <cell r="E158" t="str">
            <v>03005 Amparar con cobertura de ARL, a los estudiantes de la matrícula Oficial del Distrito que realizan práctica laboral como parte de su proceso educativo en el nivel de secundaria y media,en cumplimiento del decreto 055/2015.</v>
          </cell>
          <cell r="F158" t="str">
            <v>Promoción, Prevención Y Protección En Salud Escolar 03-02-0019</v>
          </cell>
          <cell r="G158" t="str">
            <v>APLICACIÓN DE PROYECTOS EDUCATIVOS TRANSVERSALES - A.1.7.2</v>
          </cell>
          <cell r="H158" t="str">
            <v>Porcentaje</v>
          </cell>
          <cell r="I158">
            <v>100</v>
          </cell>
          <cell r="J158" t="str">
            <v>105203005</v>
          </cell>
          <cell r="K158">
            <v>3898519000</v>
          </cell>
        </row>
        <row r="159">
          <cell r="A159">
            <v>1052</v>
          </cell>
          <cell r="B159" t="str">
            <v>1052 Bienestar estudiantil para todos</v>
          </cell>
          <cell r="C159" t="str">
            <v>03 PROMOCIÓN DEL BIENESTAR</v>
          </cell>
          <cell r="D159">
            <v>7</v>
          </cell>
          <cell r="E159" t="str">
            <v>03007 Llevar a cabo el seguimiento y la evaluación a la estrategia de Promoción del Bienestar</v>
          </cell>
          <cell r="F159" t="str">
            <v>Personal Contratado Para Apoyar Las Actividades Propias De Los Proyectos De Inversión De La Entidad 03-04-0001</v>
          </cell>
          <cell r="G159" t="str">
            <v>MODERNIZACIÓN DE LA SECRETARIA DE EDUCACIÓN - A.1.4.1</v>
          </cell>
          <cell r="H159" t="str">
            <v>Persona Jurídica</v>
          </cell>
          <cell r="I159">
            <v>1</v>
          </cell>
          <cell r="J159" t="str">
            <v>105203007</v>
          </cell>
          <cell r="K159">
            <v>140000000</v>
          </cell>
        </row>
        <row r="160">
          <cell r="A160">
            <v>1046</v>
          </cell>
          <cell r="B160" t="str">
            <v>1046 Infraestructura y dotación al servicio de los ambientes de aprendizaje</v>
          </cell>
          <cell r="C160" t="str">
            <v>01 CONSTRUCCION, RESTITUCION, TERMINACION Y AMPLIACION</v>
          </cell>
          <cell r="D160">
            <v>1</v>
          </cell>
          <cell r="E160" t="str">
            <v>01001 Compra de lotes, diseño, construcción e interventoría de estudios y/o ejecución de obras de infraestructura, para la construcción de colegios nuevos y/o adicionales.</v>
          </cell>
          <cell r="F160" t="str">
            <v>Adecuación Y Ampliación De Colegios Y Universidad 01-01-0002</v>
          </cell>
          <cell r="G160" t="str">
            <v>CONSTRUCCIÓN AMPLIACIÓN Y ADECUACIÓN DE INFRAESTRUCTURA EDUCATIVA - A.1.2.2</v>
          </cell>
          <cell r="H160" t="str">
            <v>Colegios</v>
          </cell>
          <cell r="I160">
            <v>7</v>
          </cell>
          <cell r="J160" t="str">
            <v>104601001</v>
          </cell>
          <cell r="K160">
            <v>139644232000</v>
          </cell>
        </row>
        <row r="161">
          <cell r="A161">
            <v>1046</v>
          </cell>
          <cell r="B161" t="str">
            <v>1046 Infraestructura y dotación al servicio de los ambientes de aprendizaje</v>
          </cell>
          <cell r="C161" t="str">
            <v>01 CONSTRUCCION, RESTITUCION, TERMINACION Y AMPLIACION</v>
          </cell>
          <cell r="D161">
            <v>2</v>
          </cell>
          <cell r="E161" t="str">
            <v>01002 Diseño, construcción e interventoría de estudios y/o ejecución de obras de infraestructura,  para las obras  de restituciones, terminaciones y ampliaciones a la infraestructura de los colegios distritales y/o adicionales</v>
          </cell>
          <cell r="F161" t="str">
            <v>Adecuación Y Ampliación De Colegios Y Universidad 01-01-0002</v>
          </cell>
          <cell r="G161" t="str">
            <v>CONSTRUCCIÓN AMPLIACIÓN Y ADECUACIÓN DE INFRAESTRUCTURA EDUCATIVA - A.1.2.2</v>
          </cell>
          <cell r="H161" t="str">
            <v>Sedes Educativas</v>
          </cell>
          <cell r="I161">
            <v>5</v>
          </cell>
          <cell r="J161" t="str">
            <v>104601002</v>
          </cell>
          <cell r="K161">
            <v>61426213000</v>
          </cell>
        </row>
        <row r="162">
          <cell r="A162">
            <v>1046</v>
          </cell>
          <cell r="B162" t="str">
            <v>1046 Infraestructura y dotación al servicio de los ambientes de aprendizaje</v>
          </cell>
          <cell r="C162" t="str">
            <v>01 CONSTRUCCION, RESTITUCION, TERMINACION Y AMPLIACION</v>
          </cell>
          <cell r="D162">
            <v>4</v>
          </cell>
          <cell r="E162" t="str">
            <v>01004 Suministrar el personal de apoyo profesional y técnico para garantizar la adecuada ejecución del proyecto</v>
          </cell>
          <cell r="F162" t="str">
            <v>Personal Contratado Para Apoyar Las Actividades Propias De Los Proyectos De Inversión De La Entidad 03-04-0001</v>
          </cell>
          <cell r="G162" t="str">
            <v>MODERNIZACIÓN DE LA SECRETARIA DE EDUCACIÓN - A.1.4.1</v>
          </cell>
          <cell r="H162" t="str">
            <v>Personas</v>
          </cell>
          <cell r="I162">
            <v>95</v>
          </cell>
          <cell r="J162" t="str">
            <v>104601004</v>
          </cell>
          <cell r="K162">
            <v>7550000000</v>
          </cell>
        </row>
        <row r="163">
          <cell r="A163">
            <v>1046</v>
          </cell>
          <cell r="B163" t="str">
            <v>1046 Infraestructura y dotación al servicio de los ambientes de aprendizaje</v>
          </cell>
          <cell r="C163" t="str">
            <v>01 CONSTRUCCION, RESTITUCION, TERMINACION Y AMPLIACION</v>
          </cell>
          <cell r="D163">
            <v>5</v>
          </cell>
          <cell r="E163" t="str">
            <v>01005 Diseño, construcción e interventoría de estudios y/o ejecución de obras, para la construcción de infraestructura educativa nueva para la primera infancia y/o adicionales</v>
          </cell>
          <cell r="F163" t="str">
            <v>Construcción, Adecuación Y Ampliación Primera Infancia 01-01-0097</v>
          </cell>
          <cell r="G163" t="str">
            <v>MEJORAMIENTO Y MANTENIMIENTO DE DEPENDENCIAS DE LA ADMINISTRACIÓN - A.15.3</v>
          </cell>
          <cell r="H163" t="str">
            <v>Sedes Educativas</v>
          </cell>
          <cell r="I163">
            <v>7</v>
          </cell>
          <cell r="J163" t="str">
            <v>104601005</v>
          </cell>
          <cell r="K163">
            <v>37989732000</v>
          </cell>
        </row>
        <row r="164">
          <cell r="A164">
            <v>1046</v>
          </cell>
          <cell r="B164" t="str">
            <v>1046 Infraestructura y dotación al servicio de los ambientes de aprendizaje</v>
          </cell>
          <cell r="C164" t="str">
            <v>01 CONSTRUCCION, RESTITUCION, TERMINACION Y AMPLIACION</v>
          </cell>
          <cell r="D164">
            <v>6</v>
          </cell>
          <cell r="E164" t="str">
            <v>01006 Pagar impuestos, trámites, vallas, copias y permisos ante otras entidades del estado, peritos en los procesos de expropiación y/o compra y cargo fijo y/o variable correspondiente a las licencias obtenidas  para cada uno de los predios</v>
          </cell>
          <cell r="F164" t="str">
            <v>Adecuación Y Ampliación De Colegios Y Universidad 01-01-0002</v>
          </cell>
          <cell r="G164" t="str">
            <v>CONSTRUCCIÓN AMPLIACIÓN Y ADECUACIÓN DE INFRAESTRUCTURA EDUCATIVA - A.1.2.2</v>
          </cell>
          <cell r="H164" t="str">
            <v>Porcentaje</v>
          </cell>
          <cell r="I164">
            <v>100</v>
          </cell>
          <cell r="J164" t="str">
            <v>104601006</v>
          </cell>
          <cell r="K164">
            <v>600000000</v>
          </cell>
        </row>
        <row r="165">
          <cell r="A165">
            <v>1046</v>
          </cell>
          <cell r="B165" t="str">
            <v>1046 Infraestructura y dotación al servicio de los ambientes de aprendizaje</v>
          </cell>
          <cell r="C165" t="str">
            <v>01 CONSTRUCCION, RESTITUCION, TERMINACION Y AMPLIACION</v>
          </cell>
          <cell r="D165">
            <v>7</v>
          </cell>
          <cell r="E165" t="str">
            <v>01007 Pago de pasivos exigibles 1</v>
          </cell>
          <cell r="F165" t="str">
            <v>Adecuación Y Ampliación De Colegios Y Universidad 01-01-0002</v>
          </cell>
          <cell r="G165" t="str">
            <v>CONSTRUCCIÓN AMPLIACIÓN Y ADECUACIÓN DE INFRAESTRUCTURA EDUCATIVA - A.1.2.2</v>
          </cell>
          <cell r="H165" t="str">
            <v>Porcentaje</v>
          </cell>
          <cell r="I165">
            <v>100</v>
          </cell>
          <cell r="J165" t="str">
            <v>104601007</v>
          </cell>
          <cell r="K165">
            <v>43303000000</v>
          </cell>
        </row>
        <row r="166">
          <cell r="A166">
            <v>1046</v>
          </cell>
          <cell r="B166" t="str">
            <v>1046 Infraestructura y dotación al servicio de los ambientes de aprendizaje</v>
          </cell>
          <cell r="C166" t="str">
            <v>01 CONSTRUCCION, RESTITUCION, TERMINACION Y AMPLIACION</v>
          </cell>
          <cell r="D166">
            <v>8</v>
          </cell>
          <cell r="E166" t="str">
            <v>01008 Contar con el acompañamiento especializado en materia técnica, jurídica, contractual, financiera, tributaria y ambiental, además de actividades de gestión social e interventoría, que soporten el diseño y la construcción de colegios nuevos, restituciones, terminaciones y ampliaciones en sus fases pre y post-contractuales.</v>
          </cell>
          <cell r="F166" t="str">
            <v>Adecuación Y Ampliación De Colegios Y Universidad 01-01-0002</v>
          </cell>
          <cell r="G166" t="str">
            <v>CONSTRUCCIÓN AMPLIACIÓN Y ADECUACIÓN DE INFRAESTRUCTURA EDUCATIVA - A.1.2.2</v>
          </cell>
          <cell r="H166" t="str">
            <v>Consultoría</v>
          </cell>
          <cell r="J166" t="str">
            <v>104601008</v>
          </cell>
          <cell r="K166">
            <v>0</v>
          </cell>
        </row>
        <row r="167">
          <cell r="A167">
            <v>1046</v>
          </cell>
          <cell r="B167" t="str">
            <v>1046 Infraestructura y dotación al servicio de los ambientes de aprendizaje</v>
          </cell>
          <cell r="C167" t="str">
            <v>01 CONSTRUCCION, RESTITUCION, TERMINACION Y AMPLIACION</v>
          </cell>
          <cell r="D167">
            <v>9</v>
          </cell>
          <cell r="E167" t="str">
            <v>01009 Pago de pasivos exigibles 2</v>
          </cell>
          <cell r="F167" t="str">
            <v>Construcción, Adecuación Y Ampliación Primera Infancia 01-01-0097</v>
          </cell>
          <cell r="G167" t="str">
            <v/>
          </cell>
          <cell r="H167" t="str">
            <v>Porcentaje</v>
          </cell>
          <cell r="I167">
            <v>100</v>
          </cell>
          <cell r="J167" t="str">
            <v>104601009</v>
          </cell>
          <cell r="K167">
            <v>251000000</v>
          </cell>
        </row>
        <row r="168">
          <cell r="A168">
            <v>1046</v>
          </cell>
          <cell r="B168" t="str">
            <v>1046 Infraestructura y dotación al servicio de los ambientes de aprendizaje</v>
          </cell>
          <cell r="C168" t="str">
            <v>01 CONSTRUCCION, RESTITUCION, TERMINACION Y AMPLIACION</v>
          </cell>
          <cell r="D168">
            <v>10</v>
          </cell>
          <cell r="E168" t="str">
            <v>01010 Pago de pasivos exigibles 3</v>
          </cell>
          <cell r="F168" t="str">
            <v>01-01-0536-Acuerdo 527-2013-Obras construcción infraestructura</v>
          </cell>
          <cell r="G168" t="str">
            <v/>
          </cell>
          <cell r="H168" t="str">
            <v>Porcentaje</v>
          </cell>
          <cell r="I168">
            <v>100</v>
          </cell>
          <cell r="J168" t="str">
            <v>104601010</v>
          </cell>
          <cell r="K168">
            <v>17618000000</v>
          </cell>
        </row>
        <row r="169">
          <cell r="A169">
            <v>1046</v>
          </cell>
          <cell r="B169" t="str">
            <v>1046 Infraestructura y dotación al servicio de los ambientes de aprendizaje</v>
          </cell>
          <cell r="C169" t="str">
            <v>01 CONSTRUCCION, RESTITUCION, TERMINACION Y AMPLIACION</v>
          </cell>
          <cell r="D169">
            <v>11</v>
          </cell>
          <cell r="E169" t="str">
            <v>01011 Pago de pasivos exigibles 4</v>
          </cell>
          <cell r="F169" t="str">
            <v>01-01-0537-Acuerdo 527-2013-Interventoría construcción e infraestructura</v>
          </cell>
          <cell r="G169" t="str">
            <v/>
          </cell>
          <cell r="H169" t="str">
            <v>Porcentaje</v>
          </cell>
          <cell r="I169">
            <v>100</v>
          </cell>
          <cell r="J169" t="str">
            <v>104601011</v>
          </cell>
          <cell r="K169">
            <v>2023000000</v>
          </cell>
        </row>
        <row r="170">
          <cell r="A170">
            <v>1046</v>
          </cell>
          <cell r="B170" t="str">
            <v>1046 Infraestructura y dotación al servicio de los ambientes de aprendizaje</v>
          </cell>
          <cell r="C170" t="str">
            <v>01 CONSTRUCCION, RESTITUCION, TERMINACION Y AMPLIACION</v>
          </cell>
          <cell r="D170">
            <v>12</v>
          </cell>
          <cell r="E170" t="str">
            <v>01012 Pago de pasivos exigibles 5</v>
          </cell>
          <cell r="F170" t="str">
            <v>01-02-0005 Legalización de Plantas Físicas Educativas</v>
          </cell>
          <cell r="G170" t="str">
            <v/>
          </cell>
          <cell r="H170" t="str">
            <v>Porcentaje</v>
          </cell>
          <cell r="I170">
            <v>100</v>
          </cell>
          <cell r="J170" t="str">
            <v>104601012</v>
          </cell>
          <cell r="K170">
            <v>307000000</v>
          </cell>
        </row>
        <row r="171">
          <cell r="A171">
            <v>1046</v>
          </cell>
          <cell r="B171" t="str">
            <v>1046 Infraestructura y dotación al servicio de los ambientes de aprendizaje</v>
          </cell>
          <cell r="C171" t="str">
            <v>01 CONSTRUCCION, RESTITUCION, TERMINACION Y AMPLIACION</v>
          </cell>
          <cell r="D171">
            <v>13</v>
          </cell>
          <cell r="E171" t="str">
            <v>01013 Pago de pasivos exigibles 6</v>
          </cell>
          <cell r="F171" t="str">
            <v>04-02-0025-Acuerdo 527-2013- Estudios y diseños para construcción infraestructura</v>
          </cell>
          <cell r="G171" t="str">
            <v/>
          </cell>
          <cell r="H171" t="str">
            <v>Porcentaje</v>
          </cell>
          <cell r="I171">
            <v>100</v>
          </cell>
          <cell r="J171" t="str">
            <v>104601013</v>
          </cell>
          <cell r="K171">
            <v>573000000</v>
          </cell>
        </row>
        <row r="172">
          <cell r="A172">
            <v>1046</v>
          </cell>
          <cell r="B172" t="str">
            <v>1046 Infraestructura y dotación al servicio de los ambientes de aprendizaje</v>
          </cell>
          <cell r="C172" t="str">
            <v>02 OBRAS MENORES Y ADECUACIONES</v>
          </cell>
          <cell r="D172">
            <v>1</v>
          </cell>
          <cell r="E172" t="str">
            <v>02001 Diseño, construcción e interventoría de estudios y/o ejecución de obras de infraestructura,  para las obras de mejoramiento menor complementarias a la infraestructura de los colegios distritales y/o adicionales</v>
          </cell>
          <cell r="F172" t="str">
            <v>Adecuación Y Ampliación De Colegios Y Universidad 01-01-0002</v>
          </cell>
          <cell r="G172" t="str">
            <v>CONSTRUCCIÓN AMPLIACIÓN Y ADECUACIÓN DE INFRAESTRUCTURA EDUCATIVA - A.1.2.2</v>
          </cell>
          <cell r="H172" t="str">
            <v>Sedes Educativas</v>
          </cell>
          <cell r="I172">
            <v>80</v>
          </cell>
          <cell r="J172" t="str">
            <v>104602001</v>
          </cell>
          <cell r="K172">
            <v>12000000000</v>
          </cell>
        </row>
        <row r="173">
          <cell r="A173">
            <v>1046</v>
          </cell>
          <cell r="B173" t="str">
            <v>1046 Infraestructura y dotación al servicio de los ambientes de aprendizaje</v>
          </cell>
          <cell r="C173" t="str">
            <v>02 OBRAS MENORES Y ADECUACIONES</v>
          </cell>
          <cell r="D173">
            <v>2</v>
          </cell>
          <cell r="E173" t="str">
            <v>02002 Realizar los estudios topográficos, de vulnerabilidad sísmica, cálculos estructurales y de revisión arquitectónica  necesarios para los proyectos, así como la interventoría de los mismos</v>
          </cell>
          <cell r="F173" t="str">
            <v>Adecuación Y Ampliación De Colegios Y Universidad 01-01-0002</v>
          </cell>
          <cell r="G173" t="str">
            <v>CONSTRUCCIÓN AMPLIACIÓN Y ADECUACIÓN DE INFRAESTRUCTURA EDUCATIVA - A.1.2.2</v>
          </cell>
          <cell r="H173" t="str">
            <v>Porcentaje</v>
          </cell>
          <cell r="I173">
            <v>100</v>
          </cell>
          <cell r="J173" t="str">
            <v>104602002</v>
          </cell>
          <cell r="K173">
            <v>400000000</v>
          </cell>
        </row>
        <row r="174">
          <cell r="A174">
            <v>1046</v>
          </cell>
          <cell r="B174" t="str">
            <v>1046 Infraestructura y dotación al servicio de los ambientes de aprendizaje</v>
          </cell>
          <cell r="C174" t="str">
            <v>02 OBRAS MENORES Y ADECUACIONES</v>
          </cell>
          <cell r="D174">
            <v>3</v>
          </cell>
          <cell r="E174" t="str">
            <v>02003 Pagar impuestos, trámites, gestiones ambientales, vallas y permisos ante otras entidades del estado, peritos en los procesos de expropiación y/o compra y cargo fijo y/o variable correspondiente a las licencias obtenidas para cada uno de los predios.</v>
          </cell>
          <cell r="F174" t="str">
            <v>Adecuación Y Ampliación De Colegios Y Universidad 01-01-0002</v>
          </cell>
          <cell r="G174" t="str">
            <v>CONSTRUCCIÓN AMPLIACIÓN Y ADECUACIÓN DE INFRAESTRUCTURA EDUCATIVA - A.1.2.2</v>
          </cell>
          <cell r="H174" t="str">
            <v>Porcentaje</v>
          </cell>
          <cell r="I174">
            <v>100</v>
          </cell>
          <cell r="J174" t="str">
            <v>104602003</v>
          </cell>
          <cell r="K174">
            <v>465000000</v>
          </cell>
        </row>
        <row r="175">
          <cell r="A175">
            <v>1046</v>
          </cell>
          <cell r="B175" t="str">
            <v>1046 Infraestructura y dotación al servicio de los ambientes de aprendizaje</v>
          </cell>
          <cell r="C175" t="str">
            <v>02 OBRAS MENORES Y ADECUACIONES</v>
          </cell>
          <cell r="D175">
            <v>4</v>
          </cell>
          <cell r="E175" t="str">
            <v>02004  Alquiler (incluye mantenimiento) de baños portátiles móviles para atender los requerimientos de las diferentes Instituciones Educativas</v>
          </cell>
          <cell r="F175" t="str">
            <v>Adecuación Y Ampliación De Colegios Y Universidad 01-01-0002</v>
          </cell>
          <cell r="G175" t="str">
            <v>CONSTRUCCIÓN AMPLIACIÓN Y ADECUACIÓN DE INFRAESTRUCTURA EDUCATIVA - A.1.2.2</v>
          </cell>
          <cell r="H175" t="str">
            <v>Porcentaje</v>
          </cell>
          <cell r="J175" t="str">
            <v>104602004</v>
          </cell>
          <cell r="K175">
            <v>0</v>
          </cell>
        </row>
        <row r="176">
          <cell r="A176">
            <v>1046</v>
          </cell>
          <cell r="B176" t="str">
            <v>1046 Infraestructura y dotación al servicio de los ambientes de aprendizaje</v>
          </cell>
          <cell r="C176" t="str">
            <v>02 OBRAS MENORES Y ADECUACIONES</v>
          </cell>
          <cell r="D176">
            <v>5</v>
          </cell>
          <cell r="E176" t="str">
            <v>02005 Realizar las obras y/o adecuaciones para la legalización y normalización de servicios públicos domiciliarios de la infraestructura educativa oficial</v>
          </cell>
          <cell r="F176" t="str">
            <v>Obras Y/O Adecuaciones Para La Legalización Y Normalización De Servicios Públicos Domiciliarios De Los Colegios. 02-06-0218</v>
          </cell>
          <cell r="G176" t="str">
            <v>CONSTRUCCIÓN AMPLIACIÓN Y ADECUACIÓN DE INFRAESTRUCTURA EDUCATIVA - A.1.2.2</v>
          </cell>
          <cell r="H176" t="str">
            <v>Porcentaje</v>
          </cell>
          <cell r="I176">
            <v>100</v>
          </cell>
          <cell r="J176" t="str">
            <v>104602005</v>
          </cell>
          <cell r="K176">
            <v>1000000000</v>
          </cell>
        </row>
        <row r="177">
          <cell r="A177">
            <v>1046</v>
          </cell>
          <cell r="B177" t="str">
            <v>1046 Infraestructura y dotación al servicio de los ambientes de aprendizaje</v>
          </cell>
          <cell r="C177" t="str">
            <v>02 OBRAS MENORES Y ADECUACIONES</v>
          </cell>
          <cell r="D177">
            <v>6</v>
          </cell>
          <cell r="E177" t="str">
            <v>02006 Pagar los fallos de sentencias, reclamaciones u otras que se generen producto de los contratos relacionados con el proyecto o derivados de sanciones impuestas a la entidad.</v>
          </cell>
          <cell r="F177" t="str">
            <v>Adecuación Y Ampliación De Colegios Y Universidad 01-01-0002</v>
          </cell>
          <cell r="G177" t="str">
            <v>CONSTRUCCIÓN AMPLIACIÓN Y ADECUACIÓN DE INFRAESTRUCTURA EDUCATIVA - A.1.2.2</v>
          </cell>
          <cell r="H177" t="str">
            <v>Porcentaje</v>
          </cell>
          <cell r="I177">
            <v>100</v>
          </cell>
          <cell r="J177" t="str">
            <v>104602006</v>
          </cell>
          <cell r="K177">
            <v>1000000000</v>
          </cell>
        </row>
        <row r="178">
          <cell r="A178">
            <v>1046</v>
          </cell>
          <cell r="B178" t="str">
            <v>1046 Infraestructura y dotación al servicio de los ambientes de aprendizaje</v>
          </cell>
          <cell r="C178" t="str">
            <v>02 OBRAS MENORES Y ADECUACIONES</v>
          </cell>
          <cell r="D178">
            <v>7</v>
          </cell>
          <cell r="E178" t="str">
            <v>02007 Realizar las intervenciones de obras e interventorías para el mantenimiento preventivo y/o correctivo, atención de emergencias de la infraestructura educativa oficial (incluye adicionales).</v>
          </cell>
          <cell r="F178" t="str">
            <v>Adecuación Y Ampliación De Colegios Y Universidad 01-01-0002</v>
          </cell>
          <cell r="G178" t="str">
            <v>CONSTRUCCIÓN AMPLIACIÓN Y ADECUACIÓN DE INFRAESTRUCTURA EDUCATIVA - A.1.2.2</v>
          </cell>
          <cell r="H178" t="str">
            <v>Porcentaje</v>
          </cell>
          <cell r="I178">
            <v>100</v>
          </cell>
          <cell r="J178" t="str">
            <v>104602007</v>
          </cell>
          <cell r="K178">
            <v>3000000000</v>
          </cell>
        </row>
        <row r="179">
          <cell r="A179">
            <v>1046</v>
          </cell>
          <cell r="B179" t="str">
            <v>1046 Infraestructura y dotación al servicio de los ambientes de aprendizaje</v>
          </cell>
          <cell r="C179" t="str">
            <v>02 OBRAS MENORES Y ADECUACIONES</v>
          </cell>
          <cell r="D179">
            <v>9</v>
          </cell>
          <cell r="E179" t="str">
            <v xml:space="preserve">02009 Construir, adecuar y/o mejorar comedores escolares de los colegios distritales (incluye interventoría y adicionales) </v>
          </cell>
          <cell r="F179" t="str">
            <v>Adecuación Y Ampliación De Colegios Y Universidad 01-01-0002</v>
          </cell>
          <cell r="G179" t="str">
            <v>CONSTRUCCIÓN AMPLIACIÓN Y ADECUACIÓN DE INFRAESTRUCTURA EDUCATIVA - A.1.2.2</v>
          </cell>
          <cell r="H179" t="str">
            <v>Intervenciones</v>
          </cell>
          <cell r="J179" t="str">
            <v>104602009</v>
          </cell>
          <cell r="K179">
            <v>0</v>
          </cell>
        </row>
        <row r="180">
          <cell r="A180">
            <v>1046</v>
          </cell>
          <cell r="B180" t="str">
            <v>1046 Infraestructura y dotación al servicio de los ambientes de aprendizaje</v>
          </cell>
          <cell r="C180" t="str">
            <v>02 OBRAS MENORES Y ADECUACIONES</v>
          </cell>
          <cell r="D180">
            <v>11</v>
          </cell>
          <cell r="E180" t="str">
            <v>02011 Construcción e interventoría a las adecuaciones locativas a ejecutarse en sedes administrativas (SED + DILES)</v>
          </cell>
          <cell r="F180" t="str">
            <v>Obras De Adecuación Y Ampliación De Las Sedes Administrativas Del Sector Educativo 01-04-0001</v>
          </cell>
          <cell r="G180" t="str">
            <v>CONSTRUCCIÓN AMPLIACIÓN Y ADECUACIÓN DE INFRAESTRUCTURA EDUCATIVA - A.1.2.2</v>
          </cell>
          <cell r="H180" t="str">
            <v>Intervenciones</v>
          </cell>
          <cell r="I180">
            <v>2</v>
          </cell>
          <cell r="J180" t="str">
            <v>104602011</v>
          </cell>
          <cell r="K180">
            <v>850000000</v>
          </cell>
        </row>
        <row r="181">
          <cell r="A181">
            <v>1046</v>
          </cell>
          <cell r="B181" t="str">
            <v>1046 Infraestructura y dotación al servicio de los ambientes de aprendizaje</v>
          </cell>
          <cell r="C181" t="str">
            <v>02 OBRAS MENORES Y ADECUACIONES</v>
          </cell>
          <cell r="D181">
            <v>12</v>
          </cell>
          <cell r="E181" t="str">
            <v>02012 Pago pasivos 7</v>
          </cell>
          <cell r="F181" t="str">
            <v>Adecuación Y Ampliación De Colegios Y Universidad 01-01-0002</v>
          </cell>
          <cell r="G181" t="str">
            <v/>
          </cell>
          <cell r="H181" t="str">
            <v>Porcentaje</v>
          </cell>
          <cell r="I181">
            <v>100</v>
          </cell>
          <cell r="J181" t="str">
            <v>104602012</v>
          </cell>
          <cell r="K181">
            <v>250000000</v>
          </cell>
        </row>
        <row r="182">
          <cell r="A182">
            <v>1046</v>
          </cell>
          <cell r="B182" t="str">
            <v>1046 Infraestructura y dotación al servicio de los ambientes de aprendizaje</v>
          </cell>
          <cell r="C182" t="str">
            <v>02 OBRAS MENORES Y ADECUACIONES</v>
          </cell>
          <cell r="D182">
            <v>13</v>
          </cell>
          <cell r="E182" t="str">
            <v>02013 Pago pasivos 8</v>
          </cell>
          <cell r="F182" t="str">
            <v>01-01-0536-Acuerdo 527-2013-Obras construcción infraestructura</v>
          </cell>
          <cell r="G182" t="str">
            <v/>
          </cell>
          <cell r="H182" t="str">
            <v>Porcentaje</v>
          </cell>
          <cell r="I182">
            <v>100</v>
          </cell>
          <cell r="J182" t="str">
            <v>104602013</v>
          </cell>
          <cell r="K182">
            <v>870000000</v>
          </cell>
        </row>
        <row r="183">
          <cell r="A183">
            <v>1046</v>
          </cell>
          <cell r="B183" t="str">
            <v>1046 Infraestructura y dotación al servicio de los ambientes de aprendizaje</v>
          </cell>
          <cell r="C183" t="str">
            <v>02 OBRAS MENORES Y ADECUACIONES</v>
          </cell>
          <cell r="D183">
            <v>14</v>
          </cell>
          <cell r="E183" t="str">
            <v>02014 Pago pasivos 9</v>
          </cell>
          <cell r="F183" t="str">
            <v>01-01-0537-Acuerdo 527-2013-Interventoría construcción e infraestructura</v>
          </cell>
          <cell r="G183" t="str">
            <v/>
          </cell>
          <cell r="H183" t="str">
            <v>Porcentaje</v>
          </cell>
          <cell r="I183">
            <v>100</v>
          </cell>
          <cell r="J183" t="str">
            <v>104602014</v>
          </cell>
          <cell r="K183">
            <v>66000000</v>
          </cell>
        </row>
        <row r="184">
          <cell r="A184">
            <v>1046</v>
          </cell>
          <cell r="B184" t="str">
            <v>1046 Infraestructura y dotación al servicio de los ambientes de aprendizaje</v>
          </cell>
          <cell r="C184" t="str">
            <v>04 DOTACIONES</v>
          </cell>
          <cell r="D184">
            <v>1</v>
          </cell>
          <cell r="E184" t="str">
            <v xml:space="preserve">04001 Dotar mobiliario, equipos, maquinaria, herramientas, instrumentos, implementos y materiales de:  cómputo, tecnología, electrónica, electricidad, comunicaciones, audiovisuales, música, laboratorio, recreación, deporte, cocina y comedor, recursos de bibliotecas, arte y cultura, y demás que requieran los ambientes pedagógicos y administrativos; así como realizar el mantenimiento de algunos bienes especializados, para garantizar ambientes de aprendizaje adecuados y seguros en el nivel, institucional,central y local. </v>
          </cell>
          <cell r="F184" t="str">
            <v>Dotación De Instalaciones 02-01-0509</v>
          </cell>
          <cell r="G184" t="str">
            <v>DOTACIÓN INSTITUCIONAL DE INFRAESTRUCTURA EDUCATIVA - A.1.2.4</v>
          </cell>
          <cell r="H184" t="str">
            <v>Sedes Educativas</v>
          </cell>
          <cell r="I184">
            <v>166</v>
          </cell>
          <cell r="J184" t="str">
            <v>104604001</v>
          </cell>
          <cell r="K184">
            <v>32816233000</v>
          </cell>
        </row>
        <row r="185">
          <cell r="A185">
            <v>1046</v>
          </cell>
          <cell r="B185" t="str">
            <v>1046 Infraestructura y dotación al servicio de los ambientes de aprendizaje</v>
          </cell>
          <cell r="C185" t="str">
            <v>04 DOTACIONES</v>
          </cell>
          <cell r="D185">
            <v>5</v>
          </cell>
          <cell r="E185" t="str">
            <v>04005 Garantizar el personal de apoyo profesional y técnico en la contratación, supervisión, administración, aseguramiento y control de los bienes a dotar y dotados; así como el seguimiento y reporte de información inherente a la ejecución del componente.</v>
          </cell>
          <cell r="F185" t="str">
            <v>Personal Contratado Para Apoyar Las Actividades Propias De Los Proyectos De Inversión De La Entidad 03-04-0001</v>
          </cell>
          <cell r="G185" t="str">
            <v>MODERNIZACIÓN DE LA SECRETARIA DE EDUCACIÓN - A.1.4.1</v>
          </cell>
          <cell r="H185" t="str">
            <v>Personas</v>
          </cell>
          <cell r="I185">
            <v>45</v>
          </cell>
          <cell r="J185" t="str">
            <v>104604005</v>
          </cell>
          <cell r="K185">
            <v>2183767000</v>
          </cell>
        </row>
        <row r="186">
          <cell r="A186">
            <v>1072</v>
          </cell>
          <cell r="B186" t="str">
            <v>1072 Evaluar para transformar y mejorar</v>
          </cell>
          <cell r="C186" t="str">
            <v>01 Gestión del Conocimiento sobre evaluación para la Calidad de la Educación</v>
          </cell>
          <cell r="D186">
            <v>1</v>
          </cell>
          <cell r="E186" t="str">
            <v>01001 Producción de información relevante para caracterizar las Instituciones Educativas Distritales - IED</v>
          </cell>
          <cell r="F186" t="str">
            <v>Evaluación Educativa 03-01-0009</v>
          </cell>
          <cell r="G186" t="str">
            <v>DISEÑO E IMPLEMENTACIÓN DE PLANES DE MEJORAMIENTO - A.1.2.11</v>
          </cell>
          <cell r="H186" t="str">
            <v>Colegios</v>
          </cell>
          <cell r="I186">
            <v>363</v>
          </cell>
          <cell r="J186" t="str">
            <v>107201001</v>
          </cell>
          <cell r="K186">
            <v>400376000</v>
          </cell>
        </row>
        <row r="187">
          <cell r="A187">
            <v>1072</v>
          </cell>
          <cell r="B187" t="str">
            <v>1072 Evaluar para transformar y mejorar</v>
          </cell>
          <cell r="C187" t="str">
            <v>01 Gestión del Conocimiento sobre evaluación para la Calidad de la Educación</v>
          </cell>
          <cell r="D187">
            <v>2</v>
          </cell>
          <cell r="E187" t="str">
            <v>01002 Personal técnico y profesional para la ejecución de las actividades propuestas en los diferentes componentes del proyecto.</v>
          </cell>
          <cell r="F187" t="str">
            <v>Personal Contratado Para Apoyar Las Actividades Propias De Los Proyectos De Inversión De La Entidad 03-04-0001</v>
          </cell>
          <cell r="G187" t="str">
            <v>MODERNIZACIÓN DE LA SECRETARIA DE EDUCACIÓN - A.1.4.1</v>
          </cell>
          <cell r="H187" t="str">
            <v>Personas</v>
          </cell>
          <cell r="I187">
            <v>10</v>
          </cell>
          <cell r="J187" t="str">
            <v>107201002</v>
          </cell>
          <cell r="K187">
            <v>599624000</v>
          </cell>
        </row>
        <row r="188">
          <cell r="A188">
            <v>1072</v>
          </cell>
          <cell r="B188" t="str">
            <v>1072 Evaluar para transformar y mejorar</v>
          </cell>
          <cell r="C188" t="str">
            <v xml:space="preserve">02 Mejores practicas evaluativas </v>
          </cell>
          <cell r="D188">
            <v>2</v>
          </cell>
          <cell r="E188" t="str">
            <v>02002 Repositorio de mejores prácticas evaluativas en la ciudad.</v>
          </cell>
          <cell r="F188" t="str">
            <v>Evaluación Educativa 03-01-0009</v>
          </cell>
          <cell r="G188" t="str">
            <v>DISEÑO E IMPLEMENTACIÓN DE PLANES DE MEJORAMIENTO - A.1.2.11</v>
          </cell>
          <cell r="H188" t="str">
            <v>Repositorio</v>
          </cell>
          <cell r="I188">
            <v>1</v>
          </cell>
          <cell r="J188" t="str">
            <v>107202002</v>
          </cell>
          <cell r="K188">
            <v>200000000</v>
          </cell>
        </row>
        <row r="189">
          <cell r="A189">
            <v>1072</v>
          </cell>
          <cell r="B189" t="str">
            <v>1072 Evaluar para transformar y mejorar</v>
          </cell>
          <cell r="C189" t="str">
            <v xml:space="preserve">03 Articulación e integración de información sobre evaluaciones de aprendizaje, enseñanza y gestión en las IE </v>
          </cell>
          <cell r="D189">
            <v>1</v>
          </cell>
          <cell r="E189" t="str">
            <v>03001 Desarrollar, revisar y ajustar  estrategias  de evaluación en los diferentes componentes del sistema.</v>
          </cell>
          <cell r="F189" t="str">
            <v>Evaluación Educativa 03-01-0009</v>
          </cell>
          <cell r="G189" t="str">
            <v>DISEÑO E IMPLEMENTACIÓN DE PLANES DE MEJORAMIENTO - A.1.2.11</v>
          </cell>
          <cell r="H189" t="str">
            <v>Sistema</v>
          </cell>
          <cell r="I189">
            <v>1</v>
          </cell>
          <cell r="J189" t="str">
            <v>107203001</v>
          </cell>
          <cell r="K189">
            <v>1100000000</v>
          </cell>
        </row>
        <row r="190">
          <cell r="A190">
            <v>1072</v>
          </cell>
          <cell r="B190" t="str">
            <v>1072 Evaluar para transformar y mejorar</v>
          </cell>
          <cell r="C190" t="str">
            <v xml:space="preserve">03 Articulación e integración de información sobre evaluaciones de aprendizaje, enseñanza y gestión en las IE </v>
          </cell>
          <cell r="D190">
            <v>2</v>
          </cell>
          <cell r="E190" t="str">
            <v>03002 Aplicar pruebas internacionales, desarrollar y aplicar pruebas nacionales y las encuestas requeridas para el sector.</v>
          </cell>
          <cell r="F190" t="str">
            <v>Evaluación Educativa 03-01-0009</v>
          </cell>
          <cell r="G190" t="str">
            <v>DISEÑO E IMPLEMENTACIÓN DE PLANES DE MEJORAMIENTO - A.1.2.11</v>
          </cell>
          <cell r="H190" t="str">
            <v>Aplicaciones y encuestas</v>
          </cell>
          <cell r="I190">
            <v>3</v>
          </cell>
          <cell r="J190" t="str">
            <v>107203002</v>
          </cell>
          <cell r="K190">
            <v>5636000000</v>
          </cell>
        </row>
        <row r="191">
          <cell r="A191">
            <v>1072</v>
          </cell>
          <cell r="B191" t="str">
            <v>1072 Evaluar para transformar y mejorar</v>
          </cell>
          <cell r="C191" t="str">
            <v xml:space="preserve">04 Estímulos y reconocimientos a la Calidad de la educación </v>
          </cell>
          <cell r="D191">
            <v>1</v>
          </cell>
          <cell r="E191" t="str">
            <v>04001 Realizar el proceso requerido para la evaluación de incentivos y reconocimientos  del Modelo de Acreditación a la Excelencia en Gestión Educativa  en el marco del art. 23 Acuerdo 273.17</v>
          </cell>
          <cell r="F191" t="str">
            <v>Evaluación Educativa 03-01-0009</v>
          </cell>
          <cell r="G191" t="str">
            <v>DISEÑO E IMPLEMENTACIÓN DE PLANES DE MEJORAMIENTO - A.1.2.11</v>
          </cell>
          <cell r="H191" t="str">
            <v>Proceso</v>
          </cell>
          <cell r="I191">
            <v>1</v>
          </cell>
          <cell r="J191" t="str">
            <v>107204001</v>
          </cell>
          <cell r="K191">
            <v>160000000</v>
          </cell>
        </row>
        <row r="192">
          <cell r="A192">
            <v>1072</v>
          </cell>
          <cell r="B192" t="str">
            <v>1072 Evaluar para transformar y mejorar</v>
          </cell>
          <cell r="C192" t="str">
            <v xml:space="preserve">04 Estímulos y reconocimientos a la Calidad de la educación </v>
          </cell>
          <cell r="D192">
            <v>2</v>
          </cell>
          <cell r="E192" t="str">
            <v>04002 Entregar estímulos económicos a colegios premiados por su excelente gestión institucional en marco del Acuerdo 273/2007</v>
          </cell>
          <cell r="F192" t="str">
            <v>Incentivos Económicos  A Los Colegios Con Mejores Resultados Que Aporten Al Mejoramiento De La Calidad Educativa 05-02-0022</v>
          </cell>
          <cell r="G192" t="str">
            <v>DISEÑO E IMPLEMENTACIÓN DE PLANES DE MEJORAMIENTO - A.1.2.11</v>
          </cell>
          <cell r="H192" t="str">
            <v>Colegios</v>
          </cell>
          <cell r="I192">
            <v>5</v>
          </cell>
          <cell r="J192" t="str">
            <v>107204002</v>
          </cell>
          <cell r="K192">
            <v>101000000</v>
          </cell>
        </row>
        <row r="193">
          <cell r="A193">
            <v>1072</v>
          </cell>
          <cell r="B193" t="str">
            <v>1072 Evaluar para transformar y mejorar</v>
          </cell>
          <cell r="C193" t="str">
            <v xml:space="preserve">04 Estímulos y reconocimientos a la Calidad de la educación </v>
          </cell>
          <cell r="D193">
            <v>3</v>
          </cell>
          <cell r="E193" t="str">
            <v>04003 Entregar estímulos económicos a colegios oficiales por mejor rendimiento académico en las pruebas de Estado SABER 11°.</v>
          </cell>
          <cell r="F193" t="str">
            <v>Incentivos Económicos  A Los Colegios Con Mejores Resultados Que Aporten Al Mejoramiento De La Calidad Educativa 05-02-0022</v>
          </cell>
          <cell r="G193" t="str">
            <v>DISEÑO E IMPLEMENTACIÓN DE PLANES DE MEJORAMIENTO - A.1.2.11</v>
          </cell>
          <cell r="H193" t="str">
            <v>Colegios</v>
          </cell>
          <cell r="I193">
            <v>5</v>
          </cell>
          <cell r="J193" t="str">
            <v>107204003</v>
          </cell>
          <cell r="K193">
            <v>101000000</v>
          </cell>
        </row>
        <row r="194">
          <cell r="A194">
            <v>1072</v>
          </cell>
          <cell r="B194" t="str">
            <v>1072 Evaluar para transformar y mejorar</v>
          </cell>
          <cell r="C194" t="str">
            <v xml:space="preserve">04 Estímulos y reconocimientos a la Calidad de la educación </v>
          </cell>
          <cell r="D194">
            <v>4</v>
          </cell>
          <cell r="E194" t="str">
            <v>04004 Entregar estímulos económicos a colegios premiados por rendimiento académico en las pruebas SABER</v>
          </cell>
          <cell r="F194" t="str">
            <v>Incentivos Económicos  A Los Colegios Con Mejores Resultados Que Aporten Al Mejoramiento De La Calidad Educativa 05-02-0022</v>
          </cell>
          <cell r="G194" t="str">
            <v>DISEÑO E IMPLEMENTACIÓN DE PLANES DE MEJORAMIENTO - A.1.2.11</v>
          </cell>
          <cell r="H194" t="str">
            <v>Colegios</v>
          </cell>
          <cell r="I194">
            <v>5</v>
          </cell>
          <cell r="J194" t="str">
            <v>107204004</v>
          </cell>
          <cell r="K194">
            <v>101000000</v>
          </cell>
        </row>
        <row r="195">
          <cell r="A195">
            <v>1072</v>
          </cell>
          <cell r="B195" t="str">
            <v>1072 Evaluar para transformar y mejorar</v>
          </cell>
          <cell r="C195" t="str">
            <v xml:space="preserve">04 Estímulos y reconocimientos a la Calidad de la educación </v>
          </cell>
          <cell r="D195">
            <v>5</v>
          </cell>
          <cell r="E195" t="str">
            <v>04005 Entregar estímulos económicos a colegios oficiales que se destaquen por mejor nivel de inglés en las pruebas de Estado SABER 11°.</v>
          </cell>
          <cell r="F195" t="str">
            <v>Incentivos Económicos  A Los Colegios Con Mejores Resultados Que Aporten Al Mejoramiento De La Calidad Educativa 05-02-0022</v>
          </cell>
          <cell r="G195" t="str">
            <v>DISEÑO E IMPLEMENTACIÓN DE PLANES DE MEJORAMIENTO - A.1.2.11</v>
          </cell>
          <cell r="H195" t="str">
            <v>Colegios</v>
          </cell>
          <cell r="I195">
            <v>5</v>
          </cell>
          <cell r="J195" t="str">
            <v>107204005</v>
          </cell>
          <cell r="K195">
            <v>101000000</v>
          </cell>
        </row>
        <row r="196">
          <cell r="A196">
            <v>1049</v>
          </cell>
          <cell r="B196" t="str">
            <v>1049 Cobertura con equidad</v>
          </cell>
          <cell r="C196" t="str">
            <v>01 Gestión territorial de la cobertura educativa</v>
          </cell>
          <cell r="D196">
            <v>1</v>
          </cell>
          <cell r="E196" t="str">
            <v>01001 Prestar servicios profesionales, técnicos y/o  de apoyo a la gestión territorial de la cobertura educativa.</v>
          </cell>
          <cell r="F196" t="str">
            <v>Personal Contratado Para Apoyar Las Actividades Propias De Los Proyectos De Inversión De La Entidad 03-04-0001</v>
          </cell>
          <cell r="G196" t="str">
            <v>MODERNIZACIÓN DE LA SECRETARIA DE EDUCACIÓN - A.1.4.1</v>
          </cell>
          <cell r="H196" t="str">
            <v>Personas</v>
          </cell>
          <cell r="I196">
            <v>28</v>
          </cell>
          <cell r="J196" t="str">
            <v>104901001</v>
          </cell>
          <cell r="K196">
            <v>1570000000</v>
          </cell>
        </row>
        <row r="197">
          <cell r="A197">
            <v>1049</v>
          </cell>
          <cell r="B197" t="str">
            <v>1049 Cobertura con equidad</v>
          </cell>
          <cell r="C197" t="str">
            <v>01 Gestión territorial de la cobertura educativa</v>
          </cell>
          <cell r="D197">
            <v>2</v>
          </cell>
          <cell r="E197" t="str">
            <v>01002 Realizar diseño, implementación, seguimiento y evaluación de Planes de Cobertura Local y de  Ruta del Acceso y Permanencia Escolar.</v>
          </cell>
          <cell r="F197" t="str">
            <v>Personal Contratado Para Las Actividades Propias De Los Procesos De Mejoramiento De Gestión De La Entidad 05-02-0020</v>
          </cell>
          <cell r="G197" t="str">
            <v>MODERNIZACIÓN DE LA SECRETARIA DE EDUCACIÓN - A.1.4.1</v>
          </cell>
          <cell r="H197" t="str">
            <v>Persona Jurídica</v>
          </cell>
          <cell r="I197">
            <v>1</v>
          </cell>
          <cell r="J197" t="str">
            <v>104901002</v>
          </cell>
          <cell r="K197">
            <v>276000000</v>
          </cell>
        </row>
        <row r="198">
          <cell r="A198">
            <v>1049</v>
          </cell>
          <cell r="B198" t="str">
            <v>1049 Cobertura con equidad</v>
          </cell>
          <cell r="C198" t="str">
            <v>01 Gestión territorial de la cobertura educativa</v>
          </cell>
          <cell r="D198">
            <v>3</v>
          </cell>
          <cell r="E198" t="str">
            <v>01003 Realizar acompañamiento y/o asistencia técnica a los establecimientos educativos con alta tasa de deserción escolar para fortalecer el acceso y la permanencia escolar</v>
          </cell>
          <cell r="F198" t="str">
            <v>Personal Contratado Para Las Actividades Propias De Los Procesos De Mejoramiento De Gestión De La Entidad 05-02-0020</v>
          </cell>
          <cell r="G198" t="str">
            <v>MODERNIZACIÓN DE LA SECRETARIA DE EDUCACIÓN - A.1.4.1</v>
          </cell>
          <cell r="H198" t="str">
            <v>Colegios</v>
          </cell>
          <cell r="I198">
            <v>100</v>
          </cell>
          <cell r="J198" t="str">
            <v>104901003</v>
          </cell>
          <cell r="K198">
            <v>429000000</v>
          </cell>
        </row>
        <row r="199">
          <cell r="A199">
            <v>1049</v>
          </cell>
          <cell r="B199" t="str">
            <v>1049 Cobertura con equidad</v>
          </cell>
          <cell r="C199" t="str">
            <v>01 Gestión territorial de la cobertura educativa</v>
          </cell>
          <cell r="D199">
            <v>4</v>
          </cell>
          <cell r="E199" t="str">
            <v>01004 Implementar incentivos a las IED para lograr mejorar resultados en acceso y permanencia escolar</v>
          </cell>
          <cell r="F199" t="str">
            <v>Incentivos económicos  a los colegios que contribuyan a mejorar los resultados de acceso y permanencia escolar 05-02-0178</v>
          </cell>
          <cell r="G199" t="str">
            <v/>
          </cell>
          <cell r="H199" t="str">
            <v>Colegios</v>
          </cell>
          <cell r="I199">
            <v>140</v>
          </cell>
          <cell r="J199" t="str">
            <v>104901004</v>
          </cell>
          <cell r="K199">
            <v>1700000000</v>
          </cell>
        </row>
        <row r="200">
          <cell r="A200">
            <v>1049</v>
          </cell>
          <cell r="B200" t="str">
            <v>1049 Cobertura con equidad</v>
          </cell>
          <cell r="C200" t="str">
            <v>01 Gestión territorial de la cobertura educativa</v>
          </cell>
          <cell r="D200">
            <v>5</v>
          </cell>
          <cell r="E200" t="str">
            <v>01005 Realizar las labores de  verificación, seguimiento y/o actualización de información de la cobertura educativa</v>
          </cell>
          <cell r="F200" t="str">
            <v>Personal contratado para apoyar las actividades propias de los proyectos de inversión misionales de la entidad 03-04-0312</v>
          </cell>
          <cell r="G200" t="str">
            <v>APLICACIÓN DE PROYECTOS EDUCATIVOS TRANSVERSALES - A.1.7.2</v>
          </cell>
          <cell r="H200" t="str">
            <v>Persona Jurídica</v>
          </cell>
          <cell r="I200">
            <v>1</v>
          </cell>
          <cell r="J200" t="str">
            <v>104901005</v>
          </cell>
          <cell r="K200">
            <v>1000000000</v>
          </cell>
        </row>
        <row r="201">
          <cell r="A201">
            <v>1049</v>
          </cell>
          <cell r="B201" t="str">
            <v>1049 Cobertura con equidad</v>
          </cell>
          <cell r="C201" t="str">
            <v>01 Gestión territorial de la cobertura educativa</v>
          </cell>
          <cell r="D201">
            <v>6</v>
          </cell>
          <cell r="E201" t="str">
            <v>01006 Realizar eventos de socializacion relacionados con la cobertura y las experiencias del acceso y la permanencia escolar</v>
          </cell>
          <cell r="F201" t="str">
            <v>Apoyo Logístico Para El Desarrollo De Las Actividades Propias De Los Proyectos De Inversiónen General 03-01-0354</v>
          </cell>
          <cell r="G201" t="str">
            <v>APLICACIÓN DE PROYECTOS EDUCATIVOS TRANSVERSALES - A.1.7.2</v>
          </cell>
          <cell r="H201" t="str">
            <v>Persona Jurídica</v>
          </cell>
          <cell r="I201">
            <v>1</v>
          </cell>
          <cell r="J201" t="str">
            <v>104901006</v>
          </cell>
          <cell r="K201">
            <v>0</v>
          </cell>
        </row>
        <row r="202">
          <cell r="A202">
            <v>1049</v>
          </cell>
          <cell r="B202" t="str">
            <v>1049 Cobertura con equidad</v>
          </cell>
          <cell r="C202" t="str">
            <v>02 Modernización del proceso de matrícula</v>
          </cell>
          <cell r="D202">
            <v>1</v>
          </cell>
          <cell r="E202" t="str">
            <v>02001 Prestar servicios profesionales, técnicos y/o  de apoyo a la gestión del proceso de matrícula con enfoque de servicio al ciudadano y búsqueda activa de población desescolarizada.</v>
          </cell>
          <cell r="F202" t="str">
            <v>Personal Contratado Para Apoyar Las Actividades Propias De Los Proyectos De Inversión De La Entidad 03-04-0001</v>
          </cell>
          <cell r="G202" t="str">
            <v>MODERNIZACIÓN DE LA SECRETARIA DE EDUCACIÓN - A.1.4.1</v>
          </cell>
          <cell r="H202" t="str">
            <v>Personas</v>
          </cell>
          <cell r="I202">
            <v>29</v>
          </cell>
          <cell r="J202" t="str">
            <v>104902001</v>
          </cell>
          <cell r="K202">
            <v>1517000000</v>
          </cell>
        </row>
        <row r="203">
          <cell r="A203">
            <v>1049</v>
          </cell>
          <cell r="B203" t="str">
            <v>1049 Cobertura con equidad</v>
          </cell>
          <cell r="C203" t="str">
            <v>02 Modernización del proceso de matrícula</v>
          </cell>
          <cell r="D203">
            <v>2</v>
          </cell>
          <cell r="E203" t="str">
            <v>02002 Realizar búsqueda activa de población desescolarizada</v>
          </cell>
          <cell r="F203" t="str">
            <v>Gestión del sevicio a la comunidad educativa 05-02-172</v>
          </cell>
          <cell r="G203" t="str">
            <v/>
          </cell>
          <cell r="H203" t="str">
            <v>Persona Jurídica</v>
          </cell>
          <cell r="I203">
            <v>1</v>
          </cell>
          <cell r="J203" t="str">
            <v>104902002</v>
          </cell>
          <cell r="K203">
            <v>2000000000</v>
          </cell>
        </row>
        <row r="204">
          <cell r="A204">
            <v>1049</v>
          </cell>
          <cell r="B204" t="str">
            <v>1049 Cobertura con equidad</v>
          </cell>
          <cell r="C204" t="str">
            <v>02 Modernización del proceso de matrícula</v>
          </cell>
          <cell r="D204">
            <v>3</v>
          </cell>
          <cell r="E204" t="str">
            <v>02003 Movilización social con canales de atención y servicio al ciudadano para el proceso de matrícula</v>
          </cell>
          <cell r="F204" t="str">
            <v>Gestión del sevicio a la comunidad educativa 05-02-172</v>
          </cell>
          <cell r="G204" t="str">
            <v/>
          </cell>
          <cell r="H204" t="str">
            <v>Persona Jurídica</v>
          </cell>
          <cell r="I204">
            <v>1</v>
          </cell>
          <cell r="J204" t="str">
            <v>104902003</v>
          </cell>
          <cell r="K204">
            <v>0</v>
          </cell>
        </row>
        <row r="205">
          <cell r="A205">
            <v>1049</v>
          </cell>
          <cell r="B205" t="str">
            <v>1049 Cobertura con equidad</v>
          </cell>
          <cell r="C205" t="str">
            <v>02 Modernización del proceso de matrícula</v>
          </cell>
          <cell r="D205">
            <v>4</v>
          </cell>
          <cell r="E205" t="str">
            <v xml:space="preserve">02004 Acompañamiento en implementación de los sistemas de información para la cobertura educativa </v>
          </cell>
          <cell r="F205" t="str">
            <v>Personal contratado para las actividades propias de los procesos de mejoramiento de gestión de la entidad 05-02-0020</v>
          </cell>
          <cell r="G205" t="str">
            <v/>
          </cell>
          <cell r="H205" t="str">
            <v>Persona Jurídica</v>
          </cell>
          <cell r="I205">
            <v>1</v>
          </cell>
          <cell r="J205" t="str">
            <v>104902004</v>
          </cell>
          <cell r="K205">
            <v>0</v>
          </cell>
        </row>
        <row r="206">
          <cell r="A206">
            <v>1049</v>
          </cell>
          <cell r="B206" t="str">
            <v>1049 Cobertura con equidad</v>
          </cell>
          <cell r="C206" t="str">
            <v>03 Acciones afirmativas para poblaciones vulnerables</v>
          </cell>
          <cell r="D206">
            <v>1</v>
          </cell>
          <cell r="E206" t="str">
            <v>03001 Prestar servicios profesionales, técnicos y/o  de apoyo a la gestión de acciones afirmativas para poblaciones vulnerables.</v>
          </cell>
          <cell r="F206" t="str">
            <v>Personal Contratado Para Apoyar Las Actividades Propias De Los Proyectos De Inversión De La Entidad 03-04-0001</v>
          </cell>
          <cell r="G206" t="str">
            <v>MODERNIZACIÓN DE LA SECRETARIA DE EDUCACIÓN - A.1.4.1</v>
          </cell>
          <cell r="H206" t="str">
            <v>Personas</v>
          </cell>
          <cell r="I206">
            <v>12</v>
          </cell>
          <cell r="J206" t="str">
            <v>104903001</v>
          </cell>
          <cell r="K206">
            <v>661200000</v>
          </cell>
        </row>
        <row r="207">
          <cell r="A207">
            <v>1049</v>
          </cell>
          <cell r="B207" t="str">
            <v>1049 Cobertura con equidad</v>
          </cell>
          <cell r="C207" t="str">
            <v>03 Acciones afirmativas para poblaciones vulnerables</v>
          </cell>
          <cell r="D207">
            <v>2</v>
          </cell>
          <cell r="E207" t="str">
            <v>03002 Garantizar la financiación por concepto de gratuidad a la matrícula oficial SGP.</v>
          </cell>
          <cell r="F207" t="str">
            <v>Gratuidad Total Para Los Estudiantes Matriculados En El Sistema Educativo Oficial 06-02-0022</v>
          </cell>
          <cell r="G207" t="str">
            <v>TRANSFERENCIAS PARA CALIDAD GRATUIDAD (SIN SITUACIÓN DE FONDOS) A.1.3.8</v>
          </cell>
          <cell r="H207" t="str">
            <v>Estudiantes</v>
          </cell>
          <cell r="I207">
            <v>830000</v>
          </cell>
          <cell r="J207" t="str">
            <v>104903002</v>
          </cell>
          <cell r="K207">
            <v>51619309000</v>
          </cell>
        </row>
        <row r="208">
          <cell r="A208">
            <v>1049</v>
          </cell>
          <cell r="B208" t="str">
            <v>1049 Cobertura con equidad</v>
          </cell>
          <cell r="C208" t="str">
            <v>03 Acciones afirmativas para poblaciones vulnerables</v>
          </cell>
          <cell r="D208">
            <v>3</v>
          </cell>
          <cell r="E208" t="str">
            <v>03003 Asistencia técnica a localidades e instituciones educativas que atienden en mayor medida a poblaciones vulnerables y diversas</v>
          </cell>
          <cell r="F208" t="str">
            <v>Personal contratado para las actividades propias de los procesos de mejoramiento de gestión de la entidad 05-02-0020</v>
          </cell>
          <cell r="G208" t="str">
            <v/>
          </cell>
          <cell r="H208" t="str">
            <v>Persona Jurídica</v>
          </cell>
          <cell r="I208">
            <v>1</v>
          </cell>
          <cell r="J208" t="str">
            <v>104903003</v>
          </cell>
          <cell r="K208">
            <v>0</v>
          </cell>
        </row>
        <row r="209">
          <cell r="A209">
            <v>1049</v>
          </cell>
          <cell r="B209" t="str">
            <v>1049 Cobertura con equidad</v>
          </cell>
          <cell r="C209" t="str">
            <v>03 Acciones afirmativas para poblaciones vulnerables</v>
          </cell>
          <cell r="D209">
            <v>4</v>
          </cell>
          <cell r="E209" t="str">
            <v>03004 Realizar estrategias de alfabetización y acciones orientadas a fortalecer la educación de adultos con oferta educativa pertinente</v>
          </cell>
          <cell r="F209" t="str">
            <v>Atención educativa diferencial 03-02-0033</v>
          </cell>
          <cell r="G209" t="str">
            <v/>
          </cell>
          <cell r="H209" t="str">
            <v>Estudiantes</v>
          </cell>
          <cell r="I209">
            <v>2240</v>
          </cell>
          <cell r="J209" t="str">
            <v>104903004</v>
          </cell>
          <cell r="K209">
            <v>1000000000</v>
          </cell>
        </row>
        <row r="210">
          <cell r="A210">
            <v>1049</v>
          </cell>
          <cell r="B210" t="str">
            <v>1049 Cobertura con equidad</v>
          </cell>
          <cell r="C210" t="str">
            <v>03 Acciones afirmativas para poblaciones vulnerables</v>
          </cell>
          <cell r="D210">
            <v>5</v>
          </cell>
          <cell r="E210" t="str">
            <v>03005 Acciones diferenciales para garantizar el acceso y la permanencia escolar de población diversa y vulnerable (población rural, víctima, discapacidad, grupos étnicos, entre otros)</v>
          </cell>
          <cell r="F210" t="str">
            <v>Atención educativa diferencial 03-02-0033</v>
          </cell>
          <cell r="G210" t="str">
            <v/>
          </cell>
          <cell r="H210" t="str">
            <v>Modelo</v>
          </cell>
          <cell r="I210">
            <v>1</v>
          </cell>
          <cell r="J210" t="str">
            <v>104903005</v>
          </cell>
          <cell r="K210">
            <v>1265000000</v>
          </cell>
        </row>
        <row r="211">
          <cell r="A211">
            <v>1049</v>
          </cell>
          <cell r="B211" t="str">
            <v>1049 Cobertura con equidad</v>
          </cell>
          <cell r="C211" t="str">
            <v>03 Acciones afirmativas para poblaciones vulnerables</v>
          </cell>
          <cell r="D211">
            <v>6</v>
          </cell>
          <cell r="E211" t="str">
            <v>03006 Asignar recursos propios a las instituciones educativas distritales que atienden población no cubierta por la asignación de gratuidad del MEN o población vulnerable y diversa que requiere atención diferencial</v>
          </cell>
          <cell r="F211" t="str">
            <v>Gratuidad Total Para Los Estudiantes Matriculados En El Sistema Educativo Oficial - Recursos Distrito 06-02-0062</v>
          </cell>
          <cell r="G211" t="str">
            <v/>
          </cell>
          <cell r="H211" t="str">
            <v>Colegios</v>
          </cell>
          <cell r="I211">
            <v>363</v>
          </cell>
          <cell r="J211" t="str">
            <v>104903006</v>
          </cell>
          <cell r="K211">
            <v>26411491000</v>
          </cell>
        </row>
        <row r="212">
          <cell r="A212">
            <v>1049</v>
          </cell>
          <cell r="B212" t="str">
            <v>1049 Cobertura con equidad</v>
          </cell>
          <cell r="C212" t="str">
            <v>03 Acciones afirmativas para poblaciones vulnerables</v>
          </cell>
          <cell r="D212">
            <v>7</v>
          </cell>
          <cell r="E212" t="str">
            <v>03007 Implementar estrategias o modelos flexibles, presenciales o virtuales para la atención de población en extraedad, vulnerable y/o diversa</v>
          </cell>
          <cell r="F212" t="str">
            <v>Personal contratado para apoyar las actividades propias de los proyectos de inversión misionales de la entidad 03-04-0312</v>
          </cell>
          <cell r="G212" t="str">
            <v>APLICACIÓN DE PROYECTOS EDUCATIVOS TRANSVERSALES - A.1.7.2</v>
          </cell>
          <cell r="H212" t="str">
            <v>Estudiantes</v>
          </cell>
          <cell r="I212">
            <v>14109</v>
          </cell>
          <cell r="J212" t="str">
            <v>104903007</v>
          </cell>
          <cell r="K212">
            <v>5000000000</v>
          </cell>
        </row>
        <row r="213">
          <cell r="A213">
            <v>1049</v>
          </cell>
          <cell r="B213" t="str">
            <v>1049 Cobertura con equidad</v>
          </cell>
          <cell r="C213" t="str">
            <v>03 Acciones afirmativas para poblaciones vulnerables</v>
          </cell>
          <cell r="D213">
            <v>8</v>
          </cell>
          <cell r="E213" t="str">
            <v>03008 Entregar un Kit escolar gratuito a los estudiantes matriculados en las instituciones educativas oficiales del Distrito Capital, que por su condición socioeconómica o de vulnerabilidad lo requieren</v>
          </cell>
          <cell r="F213" t="str">
            <v>Gratuidad Total Para Los Estudiantes Matriculados En El Sistema Educativo Oficial - Recursos Distrito 06-02-0062</v>
          </cell>
          <cell r="G213" t="str">
            <v/>
          </cell>
          <cell r="H213" t="str">
            <v>Estudiantes</v>
          </cell>
          <cell r="I213">
            <v>70000</v>
          </cell>
          <cell r="J213" t="str">
            <v>104903008</v>
          </cell>
          <cell r="K213">
            <v>0</v>
          </cell>
        </row>
        <row r="214">
          <cell r="A214">
            <v>1049</v>
          </cell>
          <cell r="B214" t="str">
            <v>1049 Cobertura con equidad</v>
          </cell>
          <cell r="C214" t="str">
            <v>04 Administración del servicio educativo</v>
          </cell>
          <cell r="D214">
            <v>1</v>
          </cell>
          <cell r="E214" t="str">
            <v>04001 Prestar servicios profesionales, técnicos y/o  de apoyo a la gestión de la administración del servicio educativo de instituciones educativas oficiales.</v>
          </cell>
          <cell r="F214" t="str">
            <v>Personal Contratado Para Apoyar Las Actividades Propias De Los Proyectos De Inversión De La Entidad 03-04-0001</v>
          </cell>
          <cell r="G214" t="str">
            <v>MODERNIZACIÓN DE LA SECRETARIA DE EDUCACIÓN - A.1.4.1</v>
          </cell>
          <cell r="H214" t="str">
            <v>Personas</v>
          </cell>
          <cell r="I214">
            <v>9</v>
          </cell>
          <cell r="J214" t="str">
            <v>104904001</v>
          </cell>
          <cell r="K214">
            <v>609760000</v>
          </cell>
        </row>
        <row r="215">
          <cell r="A215">
            <v>1049</v>
          </cell>
          <cell r="B215" t="str">
            <v>1049 Cobertura con equidad</v>
          </cell>
          <cell r="C215" t="str">
            <v>04 Administración del servicio educativo</v>
          </cell>
          <cell r="D215">
            <v>2</v>
          </cell>
          <cell r="E215" t="str">
            <v>04002 Contratar la administración del servicio educativo en establecimientos educativos oficiales</v>
          </cell>
          <cell r="F215" t="str">
            <v>Contratos para la administración del servicio educativo 06-02-0061</v>
          </cell>
          <cell r="G215" t="str">
            <v/>
          </cell>
          <cell r="H215" t="str">
            <v>Colegios</v>
          </cell>
          <cell r="I215">
            <v>35</v>
          </cell>
          <cell r="J215" t="str">
            <v>104904002</v>
          </cell>
          <cell r="K215">
            <v>103937224000</v>
          </cell>
        </row>
        <row r="216">
          <cell r="A216">
            <v>1049</v>
          </cell>
          <cell r="B216" t="str">
            <v>1049 Cobertura con equidad</v>
          </cell>
          <cell r="C216" t="str">
            <v>04 Administración del servicio educativo</v>
          </cell>
          <cell r="D216">
            <v>3</v>
          </cell>
          <cell r="E216" t="str">
            <v>04003 Realizar acciones de acompañamiento e intercambio de buenas prácticas entre los colegios con administración del servicio educativo y colegios oficiales de menor desempeño de las respectivas localidades</v>
          </cell>
          <cell r="F216" t="str">
            <v>Personal contratado para las actividades propias de los procesos de mejoramiento de gestión de la entidad 05-02-0020</v>
          </cell>
          <cell r="G216" t="str">
            <v/>
          </cell>
          <cell r="H216" t="str">
            <v>Colegios</v>
          </cell>
          <cell r="I216">
            <v>112</v>
          </cell>
          <cell r="J216" t="str">
            <v>104904003</v>
          </cell>
          <cell r="K216">
            <v>321360000</v>
          </cell>
        </row>
        <row r="217">
          <cell r="A217">
            <v>1049</v>
          </cell>
          <cell r="B217" t="str">
            <v>1049 Cobertura con equidad</v>
          </cell>
          <cell r="C217" t="str">
            <v>04 Administración del servicio educativo</v>
          </cell>
          <cell r="D217">
            <v>4</v>
          </cell>
          <cell r="E217" t="str">
            <v>04004 Realizar seguimiento, verificación y/o evaluación a la administración del servicio educativo</v>
          </cell>
          <cell r="F217" t="str">
            <v>Personal contratado para apoyar las actividades propias de los proyectos de inversión misionales de la entidad 03-04-0312</v>
          </cell>
          <cell r="G217" t="str">
            <v>APLICACIÓN DE PROYECTOS EDUCATIVOS TRANSVERSALES - A.1.7.2</v>
          </cell>
          <cell r="H217" t="str">
            <v>Persona Jurídica</v>
          </cell>
          <cell r="I217">
            <v>2</v>
          </cell>
          <cell r="J217" t="str">
            <v>104904004</v>
          </cell>
          <cell r="K217">
            <v>2961053000</v>
          </cell>
        </row>
        <row r="218">
          <cell r="A218">
            <v>1049</v>
          </cell>
          <cell r="B218" t="str">
            <v>1049 Cobertura con equidad</v>
          </cell>
          <cell r="C218" t="str">
            <v>05 Prestación del servicio educativo en establecimientos educativos no oficiales</v>
          </cell>
          <cell r="D218">
            <v>1</v>
          </cell>
          <cell r="E218" t="str">
            <v>05001 Prestar servicios profesionales, técnicos y/o  de apoyo a la gestión en la implementación o uso de la estrategia de contratación de la prestación del servicio educativo.</v>
          </cell>
          <cell r="F218" t="str">
            <v>Personal Contratado Para Apoyar Las Actividades Propias De Los Proyectos De Inversión De La Entidad 03-04-0001</v>
          </cell>
          <cell r="G218" t="str">
            <v>MODERNIZACIÓN DE LA SECRETARIA DE EDUCACIÓN - A.1.4.1</v>
          </cell>
          <cell r="H218" t="str">
            <v>Personas</v>
          </cell>
          <cell r="I218">
            <v>8</v>
          </cell>
          <cell r="J218" t="str">
            <v>104905001</v>
          </cell>
          <cell r="K218">
            <v>467620000</v>
          </cell>
        </row>
        <row r="219">
          <cell r="A219">
            <v>1049</v>
          </cell>
          <cell r="B219" t="str">
            <v>1049 Cobertura con equidad</v>
          </cell>
          <cell r="C219" t="str">
            <v>05 Prestación del servicio educativo en establecimientos educativos no oficiales</v>
          </cell>
          <cell r="D219">
            <v>2</v>
          </cell>
          <cell r="E219" t="str">
            <v>05002 Contratar la prestación del servicio público educativo en establecimientos educativos no oficiales</v>
          </cell>
          <cell r="F219" t="str">
            <v>Contratos Con Instituciones Para La Prestación Del Servicio Educativo 06-02-0037</v>
          </cell>
          <cell r="G219" t="str">
            <v>CONTRATOS PARA LA PRESTACIÓN DEL SERVICIO EDUCATIVO - A.1.1.10.1</v>
          </cell>
          <cell r="H219" t="str">
            <v>Colegios</v>
          </cell>
          <cell r="I219">
            <v>44</v>
          </cell>
          <cell r="J219" t="str">
            <v>104905002</v>
          </cell>
          <cell r="K219">
            <v>19791447000</v>
          </cell>
        </row>
        <row r="220">
          <cell r="A220">
            <v>1049</v>
          </cell>
          <cell r="B220" t="str">
            <v>1049 Cobertura con equidad</v>
          </cell>
          <cell r="C220" t="str">
            <v>05 Prestación del servicio educativo en establecimientos educativos no oficiales</v>
          </cell>
          <cell r="D220">
            <v>3</v>
          </cell>
          <cell r="E220" t="str">
            <v>05003 Realizar las labores de  verificación, seguimiento y/o actualización de información del Banco de Oferentes y/o de la contratación de la prestación del servicio público educativo.</v>
          </cell>
          <cell r="F220" t="str">
            <v>Personal contratado para apoyar las actividades propias de los proyectos de inversión misionales de la entidad 03-04-0312</v>
          </cell>
          <cell r="G220" t="str">
            <v>APLICACIÓN DE PROYECTOS EDUCATIVOS TRANSVERSALES - A.1.7.2</v>
          </cell>
          <cell r="H220" t="str">
            <v>Persona Jurídica</v>
          </cell>
          <cell r="I220">
            <v>1</v>
          </cell>
          <cell r="J220" t="str">
            <v>104905003</v>
          </cell>
          <cell r="K220">
            <v>1639760000</v>
          </cell>
        </row>
        <row r="221">
          <cell r="A221">
            <v>1049</v>
          </cell>
          <cell r="B221" t="str">
            <v>1049 Cobertura con equidad</v>
          </cell>
          <cell r="C221" t="str">
            <v>05 Prestación del servicio educativo en establecimientos educativos no oficiales</v>
          </cell>
          <cell r="D221">
            <v>4</v>
          </cell>
          <cell r="E221" t="str">
            <v>05004 Garantizar el pago de las obligaciones ó ajustes derivadas de la prestación del servicio educativo</v>
          </cell>
          <cell r="F221" t="str">
            <v>Contratos Con Instituciones Para La Prestación Del Servicio Educativo 06-02-0037</v>
          </cell>
          <cell r="G221" t="str">
            <v>CONTRATOS PARA LA PRESTACIÓN DEL SERVICIO EDUCATIVO - A.1.1.10.1</v>
          </cell>
          <cell r="H221" t="str">
            <v>Colegios</v>
          </cell>
          <cell r="I221">
            <v>44</v>
          </cell>
          <cell r="J221" t="str">
            <v>104905004</v>
          </cell>
          <cell r="K221">
            <v>0</v>
          </cell>
        </row>
        <row r="222">
          <cell r="A222">
            <v>1049</v>
          </cell>
          <cell r="B222" t="str">
            <v>1049 Cobertura con equidad</v>
          </cell>
          <cell r="C222" t="str">
            <v>05 Prestación del servicio educativo en establecimientos educativos no oficiales</v>
          </cell>
          <cell r="D222">
            <v>5</v>
          </cell>
          <cell r="E222" t="str">
            <v>05005 Atender los fallos proferidos en contra de la SED que se asocien con la prestación del servicio público educativo.</v>
          </cell>
          <cell r="F222" t="str">
            <v>Pago de sentencias judiciales asociadas al proyecto de inversión 05-02-0169</v>
          </cell>
          <cell r="G222" t="str">
            <v/>
          </cell>
          <cell r="I222">
            <v>1</v>
          </cell>
          <cell r="J222" t="str">
            <v>104905005</v>
          </cell>
          <cell r="K222">
            <v>309000000</v>
          </cell>
        </row>
      </sheetData>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2"/>
      <sheetName val="11-01-IF-002"/>
      <sheetName val="Hoja4"/>
      <sheetName val="Hoja3"/>
      <sheetName val="Hoja5"/>
      <sheetName val="Hoja1"/>
    </sheetNames>
    <sheetDataSet>
      <sheetData sheetId="0" refreshError="1"/>
      <sheetData sheetId="1" refreshError="1"/>
      <sheetData sheetId="2" refreshError="1"/>
      <sheetData sheetId="3" refreshError="1"/>
      <sheetData sheetId="4" refreshError="1"/>
      <sheetData sheetId="5" refreshError="1">
        <row r="2">
          <cell r="C2" t="str">
            <v>COMPONETE</v>
          </cell>
        </row>
        <row r="3">
          <cell r="A3">
            <v>898</v>
          </cell>
          <cell r="B3" t="str">
            <v>898 Administración del talento humano</v>
          </cell>
          <cell r="C3" t="str">
            <v xml:space="preserve">01 NÓMINA </v>
          </cell>
          <cell r="D3">
            <v>1</v>
          </cell>
          <cell r="E3" t="str">
            <v>01001 Pago de Aportes para Cesantías del personal directivo docente SSF</v>
          </cell>
          <cell r="F3" t="str">
            <v>Aportes Para Cesantías Del Personal Directivo Docente Sin Situación De Fondos 03-03-0021</v>
          </cell>
          <cell r="G3" t="str">
            <v>APORTES PARA CESANTÍAS - A.1.1.2.3.2</v>
          </cell>
          <cell r="H3" t="str">
            <v>Docentes</v>
          </cell>
          <cell r="I3">
            <v>35060</v>
          </cell>
          <cell r="J3" t="str">
            <v>89801001</v>
          </cell>
          <cell r="K3">
            <v>8557498000</v>
          </cell>
        </row>
        <row r="4">
          <cell r="A4">
            <v>898</v>
          </cell>
          <cell r="B4" t="str">
            <v>898 Administración del talento humano</v>
          </cell>
          <cell r="C4" t="str">
            <v xml:space="preserve">01 NÓMINA </v>
          </cell>
          <cell r="D4">
            <v>2</v>
          </cell>
          <cell r="E4" t="str">
            <v>01002 Pago de Aportes para salud del personal directivo docente SSF</v>
          </cell>
          <cell r="F4" t="str">
            <v>Aportes Para Salud Del Personal Directivo Docente Sin Situación De Fondos 03-03-0018</v>
          </cell>
          <cell r="G4" t="str">
            <v>APORTES PARA SALUD - A.1.1.2.4.1.1</v>
          </cell>
          <cell r="H4" t="str">
            <v>Docentes</v>
          </cell>
          <cell r="I4">
            <v>35060</v>
          </cell>
          <cell r="J4" t="str">
            <v>89801002</v>
          </cell>
          <cell r="K4">
            <v>7428893000</v>
          </cell>
        </row>
        <row r="5">
          <cell r="A5">
            <v>898</v>
          </cell>
          <cell r="B5" t="str">
            <v>898 Administración del talento humano</v>
          </cell>
          <cell r="C5" t="str">
            <v xml:space="preserve">01 NÓMINA </v>
          </cell>
          <cell r="D5">
            <v>3</v>
          </cell>
          <cell r="E5" t="str">
            <v>01003 Pagar sueldos de Pensionados Nacionalizados</v>
          </cell>
          <cell r="F5" t="str">
            <v>Pago Fondo De Pensionados De Bogotá 03-03-0069</v>
          </cell>
          <cell r="G5" t="str">
            <v>CANCELACIONES DE PRESTASIONES SOCIALES DEL MAGISTERIO (CPSM) - A.1.1.8</v>
          </cell>
          <cell r="J5" t="str">
            <v>89801003</v>
          </cell>
          <cell r="K5">
            <v>53809486000</v>
          </cell>
        </row>
        <row r="6">
          <cell r="A6">
            <v>898</v>
          </cell>
          <cell r="B6" t="str">
            <v>898 Administración del talento humano</v>
          </cell>
          <cell r="C6" t="str">
            <v xml:space="preserve">01 NÓMINA </v>
          </cell>
          <cell r="D6">
            <v>4</v>
          </cell>
          <cell r="E6" t="str">
            <v>01004 Pago de Aportes para ARP del Personal Administrativo de Instituciones Educativas</v>
          </cell>
          <cell r="F6" t="str">
            <v>Aportes Para Arp Del Personal Administrativo De Instituciones Educativas 03-03-0033</v>
          </cell>
          <cell r="G6" t="str">
            <v>APORTES ARP - A.1.1.2.5.1.3</v>
          </cell>
          <cell r="H6" t="str">
            <v>Funcionarios administrativos</v>
          </cell>
          <cell r="I6">
            <v>2159</v>
          </cell>
          <cell r="J6" t="str">
            <v>89801004</v>
          </cell>
          <cell r="K6">
            <v>341709000</v>
          </cell>
        </row>
        <row r="7">
          <cell r="A7">
            <v>898</v>
          </cell>
          <cell r="B7" t="str">
            <v>898 Administración del talento humano</v>
          </cell>
          <cell r="C7" t="str">
            <v xml:space="preserve">01 NÓMINA </v>
          </cell>
          <cell r="D7">
            <v>5</v>
          </cell>
          <cell r="E7" t="str">
            <v>01005 Pago de Aportes para Cesantías del Personal Administrativo de Instituciones Educativas</v>
          </cell>
          <cell r="F7" t="str">
            <v>Aportes Para Cesantías Del Personal Administrativo De Instituciones Educativas 03-03-0034</v>
          </cell>
          <cell r="G7" t="str">
            <v>APORTES PARA CESANTÍAS - A.1.1.2.5.1.4</v>
          </cell>
          <cell r="H7" t="str">
            <v>Funcionarios administrativos</v>
          </cell>
          <cell r="I7">
            <v>2159</v>
          </cell>
          <cell r="J7" t="str">
            <v>89801005</v>
          </cell>
          <cell r="K7">
            <v>7380650000</v>
          </cell>
        </row>
        <row r="8">
          <cell r="A8">
            <v>898</v>
          </cell>
          <cell r="B8" t="str">
            <v>898 Administración del talento humano</v>
          </cell>
          <cell r="C8" t="str">
            <v xml:space="preserve">01 NÓMINA </v>
          </cell>
          <cell r="D8">
            <v>6</v>
          </cell>
          <cell r="E8" t="str">
            <v>01006 Pago de Aportes para Cesantías del personal docente Con Situación de Fondos</v>
          </cell>
          <cell r="F8" t="str">
            <v>Aportes Para Cesantías Del Personal Docente Con Situación De Fondos 03-03-0012</v>
          </cell>
          <cell r="G8" t="str">
            <v>APORTES PARA CESANTÍAS - A.1.1.2.2.1.4</v>
          </cell>
          <cell r="H8" t="str">
            <v>Docentes</v>
          </cell>
          <cell r="I8">
            <v>35060</v>
          </cell>
          <cell r="J8" t="str">
            <v>89801006</v>
          </cell>
          <cell r="K8">
            <v>14295998000</v>
          </cell>
        </row>
        <row r="9">
          <cell r="A9">
            <v>898</v>
          </cell>
          <cell r="B9" t="str">
            <v>898 Administración del talento humano</v>
          </cell>
          <cell r="C9" t="str">
            <v xml:space="preserve">01 NÓMINA </v>
          </cell>
          <cell r="D9">
            <v>7</v>
          </cell>
          <cell r="E9" t="str">
            <v>01007 Pago de Aportes para Cesantías del personal docente SSF</v>
          </cell>
          <cell r="F9" t="str">
            <v>Aportes Para Cesantías Del Personal Docente Sin Situación De Fondos 03-03-0008</v>
          </cell>
          <cell r="G9" t="str">
            <v>APORTES PARA CESANTÍAS - A.1.1.2.1.2</v>
          </cell>
          <cell r="H9" t="str">
            <v>Docentes</v>
          </cell>
          <cell r="I9">
            <v>35060</v>
          </cell>
          <cell r="J9" t="str">
            <v>89801007</v>
          </cell>
          <cell r="K9">
            <v>100979198000</v>
          </cell>
        </row>
        <row r="10">
          <cell r="A10">
            <v>898</v>
          </cell>
          <cell r="B10" t="str">
            <v>898 Administración del talento humano</v>
          </cell>
          <cell r="C10" t="str">
            <v xml:space="preserve">01 NÓMINA </v>
          </cell>
          <cell r="D10">
            <v>8</v>
          </cell>
          <cell r="E10" t="str">
            <v>01008 Pago de Aportes para el ESAP del Personal Administrativo de Instituciones Educativas</v>
          </cell>
          <cell r="F10" t="str">
            <v>Aportes Para La Esap Del Personal Administrativo De Instituciones Educativas 03-03-0037</v>
          </cell>
          <cell r="G10" t="str">
            <v>ESAP - A.1.1.2.5.2.3</v>
          </cell>
          <cell r="H10" t="str">
            <v>Funcionarios administrativos</v>
          </cell>
          <cell r="I10">
            <v>2159</v>
          </cell>
          <cell r="J10" t="str">
            <v>89801008</v>
          </cell>
          <cell r="K10">
            <v>374620000</v>
          </cell>
        </row>
        <row r="11">
          <cell r="A11">
            <v>898</v>
          </cell>
          <cell r="B11" t="str">
            <v>898 Administración del talento humano</v>
          </cell>
          <cell r="C11" t="str">
            <v xml:space="preserve">01 NÓMINA </v>
          </cell>
          <cell r="D11">
            <v>9</v>
          </cell>
          <cell r="E11" t="str">
            <v>01009 Pago de Aportes para el ICBF del Personal Administrativo de Instituciones Educativas</v>
          </cell>
          <cell r="F11" t="str">
            <v>Aportes Para El Icbf Del Personal Administrativo De Instituciones Educativas 03-03-0036</v>
          </cell>
          <cell r="G11" t="str">
            <v>ICBF - A.1.1.2.5.2.2</v>
          </cell>
          <cell r="H11" t="str">
            <v>Funcionarios administrativos</v>
          </cell>
          <cell r="I11">
            <v>2159</v>
          </cell>
          <cell r="J11" t="str">
            <v>89801009</v>
          </cell>
          <cell r="K11">
            <v>2247726000</v>
          </cell>
        </row>
        <row r="12">
          <cell r="A12">
            <v>898</v>
          </cell>
          <cell r="B12" t="str">
            <v>898 Administración del talento humano</v>
          </cell>
          <cell r="C12" t="str">
            <v xml:space="preserve">01 NÓMINA </v>
          </cell>
          <cell r="D12">
            <v>10</v>
          </cell>
          <cell r="E12" t="str">
            <v xml:space="preserve">01010 Pago de Aportes para el ICBF del Personal directivo docente </v>
          </cell>
          <cell r="F12" t="str">
            <v>Aportes Para El Icbf Del Personal Directivo Docente 03-03-0027</v>
          </cell>
          <cell r="G12" t="str">
            <v>ICBF - A.1.1.2.4.2.2</v>
          </cell>
          <cell r="H12" t="str">
            <v>Docentes</v>
          </cell>
          <cell r="I12">
            <v>35060</v>
          </cell>
          <cell r="J12" t="str">
            <v>89801010</v>
          </cell>
          <cell r="K12">
            <v>3230400000</v>
          </cell>
        </row>
        <row r="13">
          <cell r="A13">
            <v>898</v>
          </cell>
          <cell r="B13" t="str">
            <v>898 Administración del talento humano</v>
          </cell>
          <cell r="C13" t="str">
            <v xml:space="preserve">01 NÓMINA </v>
          </cell>
          <cell r="D13">
            <v>11</v>
          </cell>
          <cell r="E13" t="str">
            <v>01011 Pago de Aportes para el ICBF personal docente</v>
          </cell>
          <cell r="F13" t="str">
            <v>Aportes Para El Icbf Personal Docente 03-03-0014</v>
          </cell>
          <cell r="G13" t="str">
            <v>ICBF - A.1.1.2.2.2.2</v>
          </cell>
          <cell r="H13" t="str">
            <v>Docentes</v>
          </cell>
          <cell r="I13">
            <v>35060</v>
          </cell>
          <cell r="J13" t="str">
            <v>89801011</v>
          </cell>
          <cell r="K13">
            <v>42072137000</v>
          </cell>
        </row>
        <row r="14">
          <cell r="A14">
            <v>898</v>
          </cell>
          <cell r="B14" t="str">
            <v>898 Administración del talento humano</v>
          </cell>
          <cell r="C14" t="str">
            <v xml:space="preserve">01 NÓMINA </v>
          </cell>
          <cell r="D14">
            <v>12</v>
          </cell>
          <cell r="E14" t="str">
            <v>01012 Pago de Aportes para el SENA del Personal Administrativo de Instituciones Educativas</v>
          </cell>
          <cell r="F14" t="str">
            <v>Aportes Para El Sena Del Personal Administrativo De Instituciones Educativas 03-03-0035</v>
          </cell>
          <cell r="G14" t="str">
            <v>SENA - A.1.1.2.5.2.1</v>
          </cell>
          <cell r="H14" t="str">
            <v>Funcionarios administrativos</v>
          </cell>
          <cell r="I14">
            <v>2159</v>
          </cell>
          <cell r="J14" t="str">
            <v>89801012</v>
          </cell>
          <cell r="K14">
            <v>374620000</v>
          </cell>
        </row>
        <row r="15">
          <cell r="A15">
            <v>898</v>
          </cell>
          <cell r="B15" t="str">
            <v>898 Administración del talento humano</v>
          </cell>
          <cell r="C15" t="str">
            <v xml:space="preserve">01 NÓMINA </v>
          </cell>
          <cell r="D15">
            <v>13</v>
          </cell>
          <cell r="E15" t="str">
            <v xml:space="preserve">01013 Pago de Aportes para el SENA del Personal directivo docente </v>
          </cell>
          <cell r="F15" t="str">
            <v>Aportes Para El Sena Del Personal Directivo Docente 03-03-0026</v>
          </cell>
          <cell r="G15" t="str">
            <v>SENA - A.1.1.2.4.2.1</v>
          </cell>
          <cell r="H15" t="str">
            <v>Docentes</v>
          </cell>
          <cell r="I15">
            <v>35060</v>
          </cell>
          <cell r="J15" t="str">
            <v>89801013</v>
          </cell>
          <cell r="K15">
            <v>538400000</v>
          </cell>
        </row>
        <row r="16">
          <cell r="A16">
            <v>898</v>
          </cell>
          <cell r="B16" t="str">
            <v>898 Administración del talento humano</v>
          </cell>
          <cell r="C16" t="str">
            <v xml:space="preserve">01 NÓMINA </v>
          </cell>
          <cell r="D16">
            <v>14</v>
          </cell>
          <cell r="E16" t="str">
            <v>01014 Pago de Aportes para el SENA personal docente</v>
          </cell>
          <cell r="F16" t="str">
            <v>Aportes Para El Sena Personal Docente 03-03-0013</v>
          </cell>
          <cell r="G16" t="str">
            <v>SENA - A.1.1.2.2.2.1</v>
          </cell>
          <cell r="H16" t="str">
            <v>Docentes</v>
          </cell>
          <cell r="I16">
            <v>35060</v>
          </cell>
          <cell r="J16" t="str">
            <v>89801014</v>
          </cell>
          <cell r="K16">
            <v>7012022000</v>
          </cell>
        </row>
        <row r="17">
          <cell r="A17">
            <v>898</v>
          </cell>
          <cell r="B17" t="str">
            <v>898 Administración del talento humano</v>
          </cell>
          <cell r="C17" t="str">
            <v xml:space="preserve">01 NÓMINA </v>
          </cell>
          <cell r="D17">
            <v>15</v>
          </cell>
          <cell r="E17" t="str">
            <v>01015 Pago de Aportes para Institutos Técnicos del Personal Administrativo de Instituciones Educativas</v>
          </cell>
          <cell r="F17" t="str">
            <v>Aportes Para Los Institutos Técnicos Del Personal Administrativo De Instituciones Educativas 03-03-0039</v>
          </cell>
          <cell r="G17" t="str">
            <v>INSTITUTOS TÉCNICOS - A.1.1.2.5.2.5</v>
          </cell>
          <cell r="H17" t="str">
            <v>Funcionarios administrativos</v>
          </cell>
          <cell r="I17">
            <v>2159</v>
          </cell>
          <cell r="J17" t="str">
            <v>89801015</v>
          </cell>
          <cell r="K17">
            <v>749241000</v>
          </cell>
        </row>
        <row r="18">
          <cell r="A18">
            <v>898</v>
          </cell>
          <cell r="B18" t="str">
            <v>898 Administración del talento humano</v>
          </cell>
          <cell r="C18" t="str">
            <v xml:space="preserve">01 NÓMINA </v>
          </cell>
          <cell r="D18">
            <v>16</v>
          </cell>
          <cell r="E18" t="str">
            <v xml:space="preserve">01016 Pago de Aportes para Institutos Técnicos personal docente </v>
          </cell>
          <cell r="F18" t="str">
            <v>Aportes Para Institutos Técnicos Personal Docente 03-03-0017</v>
          </cell>
          <cell r="G18" t="str">
            <v>INSTITUTOS TÉCNICOS - A.1.1.2.2.2.5</v>
          </cell>
          <cell r="H18" t="str">
            <v>Docentes</v>
          </cell>
          <cell r="I18">
            <v>35060</v>
          </cell>
          <cell r="J18" t="str">
            <v>89801016</v>
          </cell>
          <cell r="K18">
            <v>14024045000</v>
          </cell>
        </row>
        <row r="19">
          <cell r="A19">
            <v>898</v>
          </cell>
          <cell r="B19" t="str">
            <v>898 Administración del talento humano</v>
          </cell>
          <cell r="C19" t="str">
            <v xml:space="preserve">01 NÓMINA </v>
          </cell>
          <cell r="D19">
            <v>17</v>
          </cell>
          <cell r="E19" t="str">
            <v>01017 Pago de horas extras del personal docente y directivo docente</v>
          </cell>
          <cell r="F19" t="str">
            <v>Pago de horas extras del personal docente y directivo docente 03-03-0099</v>
          </cell>
          <cell r="G19" t="str">
            <v>PERSONAL DOCENTE – CON SITUACION DE FONDOS ( CSF ) A.1.1.1.1.1</v>
          </cell>
          <cell r="H19" t="str">
            <v>Docentes</v>
          </cell>
          <cell r="I19">
            <v>35060</v>
          </cell>
          <cell r="J19" t="str">
            <v>89801017</v>
          </cell>
          <cell r="K19">
            <v>16911540000</v>
          </cell>
        </row>
        <row r="20">
          <cell r="A20">
            <v>898</v>
          </cell>
          <cell r="B20" t="str">
            <v>898 Administración del talento humano</v>
          </cell>
          <cell r="C20" t="str">
            <v xml:space="preserve">01 NÓMINA </v>
          </cell>
          <cell r="D20">
            <v>18</v>
          </cell>
          <cell r="E20" t="str">
            <v xml:space="preserve">01018 Pago de Aportes para la ESAP personal docente </v>
          </cell>
          <cell r="F20" t="str">
            <v>Aportes Para La Esap Personal Docente 03-03-0015</v>
          </cell>
          <cell r="G20" t="str">
            <v>ESAP - A.1.1.2.2.2.3</v>
          </cell>
          <cell r="H20" t="str">
            <v>Docentes</v>
          </cell>
          <cell r="I20">
            <v>35060</v>
          </cell>
          <cell r="J20" t="str">
            <v>89801018</v>
          </cell>
          <cell r="K20">
            <v>7061180000</v>
          </cell>
        </row>
        <row r="21">
          <cell r="A21">
            <v>898</v>
          </cell>
          <cell r="B21" t="str">
            <v>898 Administración del talento humano</v>
          </cell>
          <cell r="C21" t="str">
            <v xml:space="preserve">01 NÓMINA </v>
          </cell>
          <cell r="D21">
            <v>19</v>
          </cell>
          <cell r="E21" t="str">
            <v>01019 Pago de Aportes para las Cajas de Compensación del Personal Administrativo de Instituciones Educativas</v>
          </cell>
          <cell r="F21" t="str">
            <v>Aportes Para Las Cajas De Compensación Familiar Del Personal Administrativo De Instituciones Educativas 03-03-0038</v>
          </cell>
          <cell r="G21" t="str">
            <v>CAJAS DE COMPENSACIÓN FAMILIAR - A.1.1.2.5.2.4</v>
          </cell>
          <cell r="H21" t="str">
            <v>Funcionarios administrativos</v>
          </cell>
          <cell r="I21">
            <v>2159</v>
          </cell>
          <cell r="J21" t="str">
            <v>89801019</v>
          </cell>
          <cell r="K21">
            <v>2996968000</v>
          </cell>
        </row>
        <row r="22">
          <cell r="A22">
            <v>898</v>
          </cell>
          <cell r="B22" t="str">
            <v>898 Administración del talento humano</v>
          </cell>
          <cell r="C22" t="str">
            <v xml:space="preserve">01 NÓMINA </v>
          </cell>
          <cell r="D22">
            <v>20</v>
          </cell>
          <cell r="E22" t="str">
            <v xml:space="preserve">01020 Pago de Aportes para las Cajas de Compensación Personal directivo docente </v>
          </cell>
          <cell r="F22" t="str">
            <v>Aportes Para Las Cajas De Compensación Familiar Del Personal Directivo Docente 03-03-0029</v>
          </cell>
          <cell r="G22" t="str">
            <v>CAJAS DE COMPENSACIÓN FAMILIAR - A.1.1.2.4.2.4</v>
          </cell>
          <cell r="H22" t="str">
            <v>Docentes</v>
          </cell>
          <cell r="I22">
            <v>35060</v>
          </cell>
          <cell r="J22" t="str">
            <v>89801020</v>
          </cell>
          <cell r="K22">
            <v>4185686000</v>
          </cell>
        </row>
        <row r="23">
          <cell r="A23">
            <v>898</v>
          </cell>
          <cell r="B23" t="str">
            <v>898 Administración del talento humano</v>
          </cell>
          <cell r="C23" t="str">
            <v xml:space="preserve">01 NÓMINA </v>
          </cell>
          <cell r="D23">
            <v>21</v>
          </cell>
          <cell r="E23" t="str">
            <v xml:space="preserve">01021 Pago de Aportes para las Cajas de Compensación personal docente </v>
          </cell>
          <cell r="F23" t="str">
            <v>Aportes Para Las Cajas De Compensación Familiar Personal Docente 03-03-0016</v>
          </cell>
          <cell r="G23" t="str">
            <v>CAJAS DE COMPENSACIÓN FAMILIAR - A.1.1.2.2.2.4</v>
          </cell>
          <cell r="H23" t="str">
            <v>Docentes</v>
          </cell>
          <cell r="I23">
            <v>35060</v>
          </cell>
          <cell r="J23" t="str">
            <v>89801021</v>
          </cell>
          <cell r="K23">
            <v>54698770000</v>
          </cell>
        </row>
        <row r="24">
          <cell r="A24">
            <v>898</v>
          </cell>
          <cell r="B24" t="str">
            <v>898 Administración del talento humano</v>
          </cell>
          <cell r="C24" t="str">
            <v xml:space="preserve">01 NÓMINA </v>
          </cell>
          <cell r="D24">
            <v>22</v>
          </cell>
          <cell r="E24" t="str">
            <v xml:space="preserve">01022 Pago de Aportes para los Institutos Técnicos Personal directivo docente </v>
          </cell>
          <cell r="F24" t="str">
            <v>Aportes Para Los Institutos Técnicos Del Personal Directivo Docente 03-03-0030</v>
          </cell>
          <cell r="G24" t="str">
            <v>INSTITUTOS TÉCNICOS - A.1.1.2.4.2.5</v>
          </cell>
          <cell r="H24" t="str">
            <v>Docentes</v>
          </cell>
          <cell r="I24">
            <v>35060</v>
          </cell>
          <cell r="J24" t="str">
            <v>89801022</v>
          </cell>
          <cell r="K24">
            <v>1076800000</v>
          </cell>
        </row>
        <row r="25">
          <cell r="A25">
            <v>898</v>
          </cell>
          <cell r="B25" t="str">
            <v>898 Administración del talento humano</v>
          </cell>
          <cell r="C25" t="str">
            <v xml:space="preserve">01 NÓMINA </v>
          </cell>
          <cell r="D25">
            <v>23</v>
          </cell>
          <cell r="E25" t="str">
            <v>01023 Pago de Aportes para pensión del Personal Administrativo de Instituciones Educativas</v>
          </cell>
          <cell r="F25" t="str">
            <v>Aportes Para Pensión Del Personal Administrativo De Instituciones Educativas 03-03-0032</v>
          </cell>
          <cell r="G25" t="str">
            <v>APORTES PARA PENSIÓN - A.1.1.2.5.1.2</v>
          </cell>
          <cell r="H25" t="str">
            <v>Funcionarios administrativos</v>
          </cell>
          <cell r="I25">
            <v>2159</v>
          </cell>
          <cell r="J25" t="str">
            <v>89801023</v>
          </cell>
          <cell r="K25">
            <v>7855403000</v>
          </cell>
        </row>
        <row r="26">
          <cell r="A26">
            <v>898</v>
          </cell>
          <cell r="B26" t="str">
            <v>898 Administración del talento humano</v>
          </cell>
          <cell r="C26" t="str">
            <v xml:space="preserve">01 NÓMINA </v>
          </cell>
          <cell r="D26">
            <v>24</v>
          </cell>
          <cell r="E26" t="str">
            <v>01024 Pago de Aportes para Pensión del personal docente Con Situación de Fondos</v>
          </cell>
          <cell r="F26" t="str">
            <v>Aportes Para Pensión Del Personal Docente Con Situación De Fondos 03-03-0010</v>
          </cell>
          <cell r="G26" t="str">
            <v>APORTES PARA PENSIÓN - A.1.1.2.2.1.2</v>
          </cell>
          <cell r="H26" t="str">
            <v>Docentes</v>
          </cell>
          <cell r="I26">
            <v>35060</v>
          </cell>
          <cell r="J26" t="str">
            <v>89801024</v>
          </cell>
          <cell r="K26">
            <v>18076347000</v>
          </cell>
        </row>
        <row r="27">
          <cell r="A27">
            <v>898</v>
          </cell>
          <cell r="B27" t="str">
            <v>898 Administración del talento humano</v>
          </cell>
          <cell r="C27" t="str">
            <v xml:space="preserve">01 NÓMINA </v>
          </cell>
          <cell r="D27">
            <v>25</v>
          </cell>
          <cell r="E27" t="str">
            <v>01025 Pago de Aportes para salud del Personal Administrativo de Instituciones Educativas</v>
          </cell>
          <cell r="F27" t="str">
            <v>Aportes Para Salud Del Personal Administrativo De Instituciones Educativas 03-03-0031</v>
          </cell>
          <cell r="G27" t="str">
            <v>APORTES PARA SALUD - A.1.1.2.5.1.1</v>
          </cell>
          <cell r="H27" t="str">
            <v>Funcionarios administrativos</v>
          </cell>
          <cell r="I27">
            <v>2159</v>
          </cell>
          <cell r="J27" t="str">
            <v>89801025</v>
          </cell>
          <cell r="K27">
            <v>5564243000</v>
          </cell>
        </row>
        <row r="28">
          <cell r="A28">
            <v>898</v>
          </cell>
          <cell r="B28" t="str">
            <v>898 Administración del talento humano</v>
          </cell>
          <cell r="C28" t="str">
            <v xml:space="preserve">01 NÓMINA </v>
          </cell>
          <cell r="D28">
            <v>26</v>
          </cell>
          <cell r="E28" t="str">
            <v>01026 Pago de Aportes para Salud del personal docente Con Situación de Fondos</v>
          </cell>
          <cell r="F28" t="str">
            <v>Aportes Para Salud Del Personal Docente Con Situación De Fondos 03-03-0009</v>
          </cell>
          <cell r="G28" t="str">
            <v>APORTES PARA SALUD - A.1.1.2.2.1.1</v>
          </cell>
          <cell r="H28" t="str">
            <v>Docentes</v>
          </cell>
          <cell r="I28">
            <v>35060</v>
          </cell>
          <cell r="J28" t="str">
            <v>89801026</v>
          </cell>
          <cell r="K28">
            <v>12804079000</v>
          </cell>
        </row>
        <row r="29">
          <cell r="A29">
            <v>898</v>
          </cell>
          <cell r="B29" t="str">
            <v>898 Administración del talento humano</v>
          </cell>
          <cell r="C29" t="str">
            <v xml:space="preserve">01 NÓMINA </v>
          </cell>
          <cell r="D29">
            <v>27</v>
          </cell>
          <cell r="E29" t="str">
            <v>01027 Pago de Aportes para salud del personal docente SSF</v>
          </cell>
          <cell r="F29" t="str">
            <v>Aportes Para Salud Del Personal Docente Sin Situación De Fondos 03-03-0005</v>
          </cell>
          <cell r="G29" t="str">
            <v>APORTES DE PREVISION SOCIAL - A.1.1.2.1.1.10</v>
          </cell>
          <cell r="H29" t="str">
            <v>Docentes</v>
          </cell>
          <cell r="I29">
            <v>35060</v>
          </cell>
          <cell r="J29" t="str">
            <v>89801027</v>
          </cell>
          <cell r="K29">
            <v>87775556000</v>
          </cell>
        </row>
        <row r="30">
          <cell r="A30">
            <v>898</v>
          </cell>
          <cell r="B30" t="str">
            <v>898 Administración del talento humano</v>
          </cell>
          <cell r="C30" t="str">
            <v xml:space="preserve">01 NÓMINA </v>
          </cell>
          <cell r="D30">
            <v>28</v>
          </cell>
          <cell r="E30" t="str">
            <v>01028 Pago de Ascensos en escalafón del Personal docente y directivo docente</v>
          </cell>
          <cell r="F30" t="str">
            <v>Ascensos En Escalafón Del Personal Docente O Directivo Docente 03-03-0004</v>
          </cell>
          <cell r="G30" t="str">
            <v>PERSONAL DOCENTE - CON SITUACIÓN DE FONDOS (CSF) - A.1.1.1.1.1</v>
          </cell>
          <cell r="H30" t="str">
            <v>Docentes</v>
          </cell>
          <cell r="I30">
            <v>35060</v>
          </cell>
          <cell r="J30" t="str">
            <v>89801028</v>
          </cell>
          <cell r="K30">
            <v>11354883000</v>
          </cell>
        </row>
        <row r="31">
          <cell r="A31">
            <v>898</v>
          </cell>
          <cell r="B31" t="str">
            <v>898 Administración del talento humano</v>
          </cell>
          <cell r="C31" t="str">
            <v xml:space="preserve">01 NÓMINA </v>
          </cell>
          <cell r="D31">
            <v>29</v>
          </cell>
          <cell r="E31" t="str">
            <v>01029 Pago de Personal Administrativo de Instituciones Educativas</v>
          </cell>
          <cell r="F31" t="str">
            <v>Personal Administrativo de Instituciones Educativas con situación de fondos 03-03-0098</v>
          </cell>
          <cell r="G31" t="str">
            <v>PERSONAL ADMINISTRATIVO DE INSTITUCIONES EDUCATIVAS A.1.1.1.3</v>
          </cell>
          <cell r="H31" t="str">
            <v>Funcionarios administrativos</v>
          </cell>
          <cell r="I31">
            <v>2159</v>
          </cell>
          <cell r="J31" t="str">
            <v>89801029</v>
          </cell>
          <cell r="K31">
            <v>83600096000</v>
          </cell>
        </row>
        <row r="32">
          <cell r="A32">
            <v>898</v>
          </cell>
          <cell r="B32" t="str">
            <v>898 Administración del talento humano</v>
          </cell>
          <cell r="C32" t="str">
            <v xml:space="preserve">01 NÓMINA </v>
          </cell>
          <cell r="D32">
            <v>30</v>
          </cell>
          <cell r="E32" t="str">
            <v>01030 Pago de Personal Directivo Docente</v>
          </cell>
          <cell r="F32" t="str">
            <v>Personal Directivo Docente Con Situación De Fondos 03-03-0094</v>
          </cell>
          <cell r="G32" t="str">
            <v>PERSONAL DIRECTIVO DOCENTE - CON SITUACIÓN DE FONDOS (CSF) - A.1.1.1.2.1</v>
          </cell>
          <cell r="H32" t="str">
            <v>Docentes</v>
          </cell>
          <cell r="I32">
            <v>35060</v>
          </cell>
          <cell r="J32" t="str">
            <v>89801030</v>
          </cell>
          <cell r="K32">
            <v>111297149000</v>
          </cell>
        </row>
        <row r="33">
          <cell r="A33">
            <v>898</v>
          </cell>
          <cell r="B33" t="str">
            <v>898 Administración del talento humano</v>
          </cell>
          <cell r="C33" t="str">
            <v xml:space="preserve">01 NÓMINA </v>
          </cell>
          <cell r="D33">
            <v>31</v>
          </cell>
          <cell r="E33" t="str">
            <v>01031 Pago de Personal Docente</v>
          </cell>
          <cell r="F33" t="str">
            <v>Personal Docente Vinculado A La Planta De Personal Con Situación De Fondos 03-03-0096</v>
          </cell>
          <cell r="G33" t="str">
            <v>PERSONAL DOCENTE - CON SITUACIÓN DE FONDOS (CSF) - A.1.1.1.1.1</v>
          </cell>
          <cell r="H33" t="str">
            <v>Docentes</v>
          </cell>
          <cell r="I33">
            <v>35060</v>
          </cell>
          <cell r="J33" t="str">
            <v>89801031</v>
          </cell>
          <cell r="K33">
            <v>1508410725000</v>
          </cell>
        </row>
        <row r="34">
          <cell r="A34">
            <v>898</v>
          </cell>
          <cell r="B34" t="str">
            <v>898 Administración del talento humano</v>
          </cell>
          <cell r="C34" t="str">
            <v xml:space="preserve">01 NÓMINA </v>
          </cell>
          <cell r="D34">
            <v>32</v>
          </cell>
          <cell r="E34" t="str">
            <v>01032 Pago de Personal Docente SSF</v>
          </cell>
          <cell r="F34" t="str">
            <v>Personal Docente Vinculado A La Planta De Personal Sin Situación De Fondos 03-03-0095</v>
          </cell>
          <cell r="G34" t="str">
            <v>PERSONAL DOCENTE - SIN SITUACIÓN DE FONDOS (SSF) - A.1.1.1.1.2</v>
          </cell>
          <cell r="H34" t="str">
            <v>Docentes</v>
          </cell>
          <cell r="I34">
            <v>35060</v>
          </cell>
          <cell r="J34" t="str">
            <v>89801032</v>
          </cell>
          <cell r="K34">
            <v>91175869000</v>
          </cell>
        </row>
        <row r="35">
          <cell r="A35">
            <v>898</v>
          </cell>
          <cell r="B35" t="str">
            <v>898 Administración del talento humano</v>
          </cell>
          <cell r="C35" t="str">
            <v xml:space="preserve">01 NÓMINA </v>
          </cell>
          <cell r="D35">
            <v>33</v>
          </cell>
          <cell r="E35" t="str">
            <v>01033 Pago de Personal Directivo  Docente SSF</v>
          </cell>
          <cell r="F35" t="str">
            <v>Personal Directivo Docente Sin Situación De Fondos 03-03-0093</v>
          </cell>
          <cell r="G35" t="str">
            <v>PERSONAL DIRECTIVO DOCENTE - SIN SITUACIÓN DE FONDOS (SSF) - A.1.1.1.2.2</v>
          </cell>
          <cell r="H35" t="str">
            <v>Docentes</v>
          </cell>
          <cell r="I35">
            <v>35060</v>
          </cell>
          <cell r="J35" t="str">
            <v>89801033</v>
          </cell>
          <cell r="K35">
            <v>7928338000</v>
          </cell>
        </row>
        <row r="36">
          <cell r="A36">
            <v>898</v>
          </cell>
          <cell r="B36" t="str">
            <v>898 Administración del talento humano</v>
          </cell>
          <cell r="C36" t="str">
            <v xml:space="preserve">01 NÓMINA </v>
          </cell>
          <cell r="D36">
            <v>34</v>
          </cell>
          <cell r="E36" t="str">
            <v>01034 Pago de incentivo al mejoramiento de la Calidad MEN, "Decreto 914 de 2016"</v>
          </cell>
          <cell r="F36" t="str">
            <v>Incentivos Al Personal Docente y Administrativo 03-02-0035</v>
          </cell>
          <cell r="G36" t="str">
            <v>DISEÑO E IMPLEMENTACIÓN DE PLANES DE MEJORAMIENTO - A.1.2.11</v>
          </cell>
          <cell r="J36" t="str">
            <v>89801034</v>
          </cell>
          <cell r="K36">
            <v>8761953000</v>
          </cell>
        </row>
        <row r="37">
          <cell r="A37">
            <v>898</v>
          </cell>
          <cell r="B37" t="str">
            <v>898 Administración del talento humano</v>
          </cell>
          <cell r="C37" t="str">
            <v xml:space="preserve">01 NÓMINA </v>
          </cell>
          <cell r="D37">
            <v>35</v>
          </cell>
          <cell r="E37" t="str">
            <v xml:space="preserve">01035 Pago de Aportes para la ESAP del Personal directivo docente </v>
          </cell>
          <cell r="F37" t="str">
            <v>Aportes Para La Esap Del Personal Directivo Docente 03-03-0028</v>
          </cell>
          <cell r="G37" t="str">
            <v>ESAP - A.1.1.2.4.2.3</v>
          </cell>
          <cell r="H37" t="str">
            <v>Docentes</v>
          </cell>
          <cell r="I37">
            <v>35060</v>
          </cell>
          <cell r="J37" t="str">
            <v>89801035</v>
          </cell>
          <cell r="K37">
            <v>538400000</v>
          </cell>
        </row>
        <row r="38">
          <cell r="A38">
            <v>898</v>
          </cell>
          <cell r="B38" t="str">
            <v>898 Administración del talento humano</v>
          </cell>
          <cell r="C38" t="str">
            <v>02 PERSONAL DE APOYO A LA GESTION DE LA SED</v>
          </cell>
          <cell r="D38">
            <v>36</v>
          </cell>
          <cell r="E38" t="str">
            <v>02036 Asignar apoyo (profesional, técnico, asistencial),  para el desarrollo de actividades organizacionales requeridos para el normal funcionamiento de la SED y de esta manera garantizar la prestación del servicio educativo.</v>
          </cell>
          <cell r="F38" t="str">
            <v>Personal Contratado Para Apoyar Las Actividades Propias De Los Proyectos De Inversión De La Entidad 03-04-0001</v>
          </cell>
          <cell r="G38" t="str">
            <v>MODERNIZACIÓN DE LA SECRETARIA DE EDUCACIÓN - A.1.4.1</v>
          </cell>
          <cell r="H38" t="str">
            <v>Personas</v>
          </cell>
          <cell r="I38">
            <v>439</v>
          </cell>
          <cell r="J38" t="str">
            <v>89802036</v>
          </cell>
          <cell r="K38">
            <v>24459380000</v>
          </cell>
        </row>
        <row r="39">
          <cell r="A39">
            <v>898</v>
          </cell>
          <cell r="B39" t="str">
            <v>898 Administración del talento humano</v>
          </cell>
          <cell r="C39" t="str">
            <v>03  BIENESTAR, CAPACITACION, SALUD OCUPACIONAL Y  DOTACION</v>
          </cell>
          <cell r="D39">
            <v>37</v>
          </cell>
          <cell r="E39" t="str">
            <v>03037 Adquirir  la dotación de vestido  y calzado de labor para los funcionarios que conforme a la Ley tienen este derecho.</v>
          </cell>
          <cell r="F39" t="str">
            <v>Actividades De Bienestar Del Personal Docente Y Administrativo 03-04-0292</v>
          </cell>
          <cell r="G39" t="str">
            <v>APLICACIÓN DE PROYECTOS EDUCATIVOS TRANSVERSALES - A.1.7.2</v>
          </cell>
          <cell r="H39" t="str">
            <v>Funcionarios docentes y administrativos</v>
          </cell>
          <cell r="I39">
            <v>848</v>
          </cell>
          <cell r="J39" t="str">
            <v>89803037</v>
          </cell>
          <cell r="K39">
            <v>1112317000</v>
          </cell>
        </row>
        <row r="40">
          <cell r="A40">
            <v>898</v>
          </cell>
          <cell r="B40" t="str">
            <v>898 Administración del talento humano</v>
          </cell>
          <cell r="C40" t="str">
            <v>03  BIENESTAR, CAPACITACION, SALUD OCUPACIONAL Y  DOTACION</v>
          </cell>
          <cell r="D40">
            <v>38</v>
          </cell>
          <cell r="E40" t="str">
            <v>03038 Realizar actividades culturales, recreativas, deportivas, lúdicas, reconocimientos y demás que demanden los funcionarios administrativos y docentes</v>
          </cell>
          <cell r="F40" t="str">
            <v>Actividades De Bienestar Del Personal Docente Y Administrativo 03-04-0292</v>
          </cell>
          <cell r="G40" t="str">
            <v>APLICACIÓN DE PROYECTOS EDUCATIVOS TRANSVERSALES - A.1.7.2</v>
          </cell>
          <cell r="H40" t="str">
            <v>Funcionarios docentes y administrativos</v>
          </cell>
          <cell r="I40">
            <v>36650</v>
          </cell>
          <cell r="J40" t="str">
            <v>89803038</v>
          </cell>
          <cell r="K40">
            <v>8667162000</v>
          </cell>
        </row>
        <row r="41">
          <cell r="A41">
            <v>898</v>
          </cell>
          <cell r="B41" t="str">
            <v>898 Administración del talento humano</v>
          </cell>
          <cell r="C41" t="str">
            <v>03  BIENESTAR, CAPACITACION, SALUD OCUPACIONAL Y  DOTACION</v>
          </cell>
          <cell r="D41">
            <v>39</v>
          </cell>
          <cell r="E41" t="str">
            <v>03039 Garantizar el servicio de transporte a Docentes y Directivos Docentes en zonas que presentan dificil acceso y/o inseguridad</v>
          </cell>
          <cell r="F41" t="str">
            <v>Incentivos Al Personal Docente 03-02-0023</v>
          </cell>
          <cell r="G41" t="str">
            <v>DISEÑO E IMPLEMENTACIÓN DE PLANES DE MEJORAMIENTO - A.1.2.11</v>
          </cell>
          <cell r="H41" t="str">
            <v>Funcionarios docentes y administrativos</v>
          </cell>
          <cell r="I41">
            <v>1800</v>
          </cell>
          <cell r="J41" t="str">
            <v>89803039</v>
          </cell>
          <cell r="K41">
            <v>3085400000</v>
          </cell>
        </row>
        <row r="42">
          <cell r="A42">
            <v>898</v>
          </cell>
          <cell r="B42" t="str">
            <v>898 Administración del talento humano</v>
          </cell>
          <cell r="C42" t="str">
            <v>03  BIENESTAR, CAPACITACION, SALUD OCUPACIONAL Y  DOTACION</v>
          </cell>
          <cell r="D42">
            <v>40</v>
          </cell>
          <cell r="E42" t="str">
            <v>03040 Implementar las líneas de acción: Entornos Seguros y Entornos Saludables, de acuerdo al alcance establecido en la Política de Seguridad y Salud en el Trabajo — SST de la Secretaria de Educación del Distrito.</v>
          </cell>
          <cell r="F42" t="str">
            <v>Gastos Para Los Programas De Salud Ocupacional De Docentes Y Administartivos Del Nivel Institucional 02-06-0018</v>
          </cell>
          <cell r="G42" t="str">
            <v>APLICACIÓN DE PROYECTOS EDUCATIVOS TRANSVERSALES - A.1.7.2</v>
          </cell>
          <cell r="H42" t="str">
            <v>Funcionarios docentes y administrativos</v>
          </cell>
          <cell r="I42">
            <v>36650</v>
          </cell>
          <cell r="J42" t="str">
            <v>89803040</v>
          </cell>
          <cell r="K42">
            <v>2157800000</v>
          </cell>
        </row>
        <row r="43">
          <cell r="A43">
            <v>898</v>
          </cell>
          <cell r="B43" t="str">
            <v>898 Administración del talento humano</v>
          </cell>
          <cell r="C43" t="str">
            <v>03  BIENESTAR, CAPACITACION, SALUD OCUPACIONAL Y  DOTACION</v>
          </cell>
          <cell r="D43">
            <v>41</v>
          </cell>
          <cell r="E43" t="str">
            <v>03041 Garantizar el desarrollo del Plan Anual de Capacitación</v>
          </cell>
          <cell r="F43" t="str">
            <v>Actividades De Capacitación Institucional A Los Funcionarios De Las Entidades 05-01-0004</v>
          </cell>
          <cell r="G43" t="str">
            <v>APLICACIÓN DE PROYECTOS EDUCATIVOS TRANSVERSALES - A.1.7.2</v>
          </cell>
          <cell r="H43" t="str">
            <v>Funcionarios administrativos</v>
          </cell>
          <cell r="I43">
            <v>2159</v>
          </cell>
          <cell r="J43" t="str">
            <v>89803041</v>
          </cell>
          <cell r="K43">
            <v>1133000000</v>
          </cell>
        </row>
        <row r="44">
          <cell r="A44">
            <v>898</v>
          </cell>
          <cell r="B44" t="str">
            <v>898 Administración del talento humano</v>
          </cell>
          <cell r="C44" t="str">
            <v xml:space="preserve">04 REQUERIMIENTOS DE PAGO </v>
          </cell>
          <cell r="D44">
            <v>42</v>
          </cell>
          <cell r="E44" t="str">
            <v>04042 Pagar las sentencia proferidas por las instancias judiciales derivadas del pago de la nómina</v>
          </cell>
          <cell r="F44" t="str">
            <v>Sentencias Personal Docente Y Administrativo 03-03-0082</v>
          </cell>
          <cell r="G44" t="str">
            <v>PERSONAL DOCENTE - CON SITUACIÓN DE FONDOS (CSF) - A.1.1.1.1.1</v>
          </cell>
          <cell r="H44" t="str">
            <v>Porcentaje</v>
          </cell>
          <cell r="I44">
            <v>100</v>
          </cell>
          <cell r="J44" t="str">
            <v>89804042</v>
          </cell>
          <cell r="K44">
            <v>0</v>
          </cell>
        </row>
        <row r="45">
          <cell r="A45">
            <v>898</v>
          </cell>
          <cell r="B45" t="str">
            <v>898 Administración del talento humano</v>
          </cell>
          <cell r="C45" t="str">
            <v xml:space="preserve">04 REQUERIMIENTOS DE PAGO </v>
          </cell>
          <cell r="D45">
            <v>43</v>
          </cell>
          <cell r="E45" t="str">
            <v xml:space="preserve">04043 Garantizar el cubrimiento de vacantes de docentes y directivos docentes </v>
          </cell>
          <cell r="F45" t="str">
            <v>Cubrimiento De Vacantes De Docentes Y Directivos Docentes 03-03-0084</v>
          </cell>
          <cell r="G45" t="str">
            <v/>
          </cell>
          <cell r="H45" t="str">
            <v>Porcentaje</v>
          </cell>
          <cell r="I45">
            <v>100</v>
          </cell>
          <cell r="J45" t="str">
            <v>89804043</v>
          </cell>
          <cell r="K45">
            <v>0</v>
          </cell>
        </row>
        <row r="46">
          <cell r="A46">
            <v>898</v>
          </cell>
          <cell r="B46" t="str">
            <v>898 Administración del talento humano</v>
          </cell>
          <cell r="C46" t="str">
            <v>02 PERSONAL DE APOYO A LA GESTION DE LA SED</v>
          </cell>
          <cell r="D46">
            <v>44</v>
          </cell>
          <cell r="E46" t="str">
            <v>02044 Pago de personal administrativo practicante y/o aprendiz de instituciones de educación superior y SENA.</v>
          </cell>
          <cell r="F46" t="str">
            <v>Personal Administrativo de Instituciones Educativas con situación de fondos 03-03-0003</v>
          </cell>
          <cell r="G46" t="str">
            <v/>
          </cell>
          <cell r="H46" t="str">
            <v>Personas</v>
          </cell>
          <cell r="I46">
            <v>20</v>
          </cell>
          <cell r="J46" t="str">
            <v>89802044</v>
          </cell>
          <cell r="K46">
            <v>224572000</v>
          </cell>
        </row>
        <row r="47">
          <cell r="A47">
            <v>1071</v>
          </cell>
          <cell r="B47" t="str">
            <v>1071 Gestión educativa institucional</v>
          </cell>
          <cell r="C47" t="str">
            <v>01 APOYO ADMINISTRATIVO</v>
          </cell>
          <cell r="D47">
            <v>1</v>
          </cell>
          <cell r="E47" t="str">
            <v xml:space="preserve">01001 Garantizar el pago del servicio de acueducto, alcantarillado y aseo en los colegios oficiales (plantas físicas propias, arrendadas y lotes). </v>
          </cell>
          <cell r="F47" t="str">
            <v>Servicios De Acueducto, Alcantarillado Y Aseo De Instituciones Educativas 02-06-0009</v>
          </cell>
          <cell r="G47" t="str">
            <v>ACUEDUCTO, ALCANTARILLADO Y ASEO - A.1.2.6.1</v>
          </cell>
          <cell r="H47" t="str">
            <v>Colegios</v>
          </cell>
          <cell r="I47">
            <v>363</v>
          </cell>
          <cell r="J47" t="str">
            <v>107101001</v>
          </cell>
          <cell r="K47">
            <v>17755654000</v>
          </cell>
        </row>
        <row r="48">
          <cell r="A48">
            <v>1071</v>
          </cell>
          <cell r="B48" t="str">
            <v>1071 Gestión educativa institucional</v>
          </cell>
          <cell r="C48" t="str">
            <v>01 APOYO ADMINISTRATIVO</v>
          </cell>
          <cell r="D48">
            <v>2</v>
          </cell>
          <cell r="E48" t="str">
            <v xml:space="preserve">01002 Garantizar el pago del servicio de energía en los colegios oficiales (plantas físicas propias, arrendadas y lotes). </v>
          </cell>
          <cell r="F48" t="str">
            <v>Servicios De Energía De Instituciones Educativas 02-06-0010</v>
          </cell>
          <cell r="G48" t="str">
            <v>ENERGÍA - A.1.2.6.2</v>
          </cell>
          <cell r="H48" t="str">
            <v>Colegios</v>
          </cell>
          <cell r="I48">
            <v>363</v>
          </cell>
          <cell r="J48" t="str">
            <v>107101002</v>
          </cell>
          <cell r="K48">
            <v>14775560000</v>
          </cell>
        </row>
        <row r="49">
          <cell r="A49">
            <v>1071</v>
          </cell>
          <cell r="B49" t="str">
            <v>1071 Gestión educativa institucional</v>
          </cell>
          <cell r="C49" t="str">
            <v>01 APOYO ADMINISTRATIVO</v>
          </cell>
          <cell r="D49">
            <v>3</v>
          </cell>
          <cell r="E49" t="str">
            <v>01003 Garantizar el pago del servicio telefónico; plantas físicas propias y arrendadas</v>
          </cell>
          <cell r="F49" t="str">
            <v>Servicios De Teléfono De Instituciones Educativas 02-06-0011</v>
          </cell>
          <cell r="G49" t="str">
            <v>TELÉFONO - A.1.2.6.3</v>
          </cell>
          <cell r="H49" t="str">
            <v>Colegios</v>
          </cell>
          <cell r="I49">
            <v>363</v>
          </cell>
          <cell r="J49" t="str">
            <v>107101003</v>
          </cell>
          <cell r="K49">
            <v>2684174000</v>
          </cell>
        </row>
        <row r="50">
          <cell r="A50">
            <v>1071</v>
          </cell>
          <cell r="B50" t="str">
            <v>1071 Gestión educativa institucional</v>
          </cell>
          <cell r="C50" t="str">
            <v>01 APOYO ADMINISTRATIVO</v>
          </cell>
          <cell r="D50">
            <v>4</v>
          </cell>
          <cell r="E50" t="str">
            <v>01004 Garantizar el pago del servicio de gas natural (plantas físicas propias, arrendadas y lotes)</v>
          </cell>
          <cell r="F50" t="str">
            <v>Legalización De Acometidas De Servicios Públicos  Y Pago De Gas 02-06-0217</v>
          </cell>
          <cell r="G50" t="str">
            <v>OTROS - A.1.2.6.5</v>
          </cell>
          <cell r="H50" t="str">
            <v>Colegios</v>
          </cell>
          <cell r="I50">
            <v>363</v>
          </cell>
          <cell r="J50" t="str">
            <v>107101004</v>
          </cell>
          <cell r="K50">
            <v>68080000</v>
          </cell>
        </row>
        <row r="51">
          <cell r="A51">
            <v>1071</v>
          </cell>
          <cell r="B51" t="str">
            <v>1071 Gestión educativa institucional</v>
          </cell>
          <cell r="C51" t="str">
            <v>01 APOYO ADMINISTRATIVO</v>
          </cell>
          <cell r="D51">
            <v>5</v>
          </cell>
          <cell r="E51" t="str">
            <v>01005 Suministar servicio de vigilancia privada para  todas las sedes de los establecimientos educativos (predios nuevos y cerrados, arrendamientos y convenios) la interventoría, supervisión, seguimiento, control del servicio y adiciones requeridas</v>
          </cell>
          <cell r="F51" t="str">
            <v>Servicios De Vigilancia De Instituciones Educativas 02-06-0022</v>
          </cell>
          <cell r="G51" t="str">
            <v>CONTRATACIÓN DE VIGILANCIA A LOS ESTABLECIMIENTOS EDUCATIVOS ESTATALES - A.1.1.7</v>
          </cell>
          <cell r="H51" t="str">
            <v>Colegios</v>
          </cell>
          <cell r="I51">
            <v>363</v>
          </cell>
          <cell r="J51" t="str">
            <v>107101005</v>
          </cell>
          <cell r="K51">
            <v>137550487000</v>
          </cell>
        </row>
        <row r="52">
          <cell r="A52">
            <v>1071</v>
          </cell>
          <cell r="B52" t="str">
            <v>1071 Gestión educativa institucional</v>
          </cell>
          <cell r="C52" t="str">
            <v>01 APOYO ADMINISTRATIVO</v>
          </cell>
          <cell r="D52">
            <v>6</v>
          </cell>
          <cell r="E52" t="str">
            <v>01006 Suministrar servicio de aseo privado para  todas las sedes de los colegios( plantas físicas propias, arriendos y convenios)  la interventoría, supervisión,  seguimiento, control del servicio y adiciones requeridas.</v>
          </cell>
          <cell r="F52" t="str">
            <v>Servicios De Aseo De Instituciones Educativas 02-06-0012</v>
          </cell>
          <cell r="G52" t="str">
            <v>OTROS - A.1.2.6.5</v>
          </cell>
          <cell r="H52" t="str">
            <v>Colegios</v>
          </cell>
          <cell r="I52">
            <v>363</v>
          </cell>
          <cell r="J52" t="str">
            <v>107101006</v>
          </cell>
          <cell r="K52">
            <v>97760000000</v>
          </cell>
        </row>
        <row r="53">
          <cell r="A53">
            <v>1071</v>
          </cell>
          <cell r="B53" t="str">
            <v>1071 Gestión educativa institucional</v>
          </cell>
          <cell r="C53" t="str">
            <v>02 ARRENDAMIENTOS</v>
          </cell>
          <cell r="D53">
            <v>7</v>
          </cell>
          <cell r="E53" t="str">
            <v>02007 Arrendar  inmuebles para ampliar la oferta educativa oficial, ajustar parámetros y atender a los alumnos que se trasladan por la intervención de plantas físicas y adelantar las adiciones.</v>
          </cell>
          <cell r="F53" t="str">
            <v>Arrendamiento De Inmuebles 02-06-0002</v>
          </cell>
          <cell r="G53" t="str">
            <v>ARRENDAMIENTO DE INMUEBLES DESTINADOS A LA PRESTACIÓN DEL SERVICIO PÚBLICO EDUCATIVO A.1.2.12</v>
          </cell>
          <cell r="H53" t="str">
            <v>Sedes Educativas</v>
          </cell>
          <cell r="I53">
            <v>77</v>
          </cell>
          <cell r="J53" t="str">
            <v>107102007</v>
          </cell>
          <cell r="K53">
            <v>13259679000</v>
          </cell>
        </row>
        <row r="54">
          <cell r="A54">
            <v>1071</v>
          </cell>
          <cell r="B54" t="str">
            <v>1071 Gestión educativa institucional</v>
          </cell>
          <cell r="C54" t="str">
            <v>02 ARRENDAMIENTOS</v>
          </cell>
          <cell r="D54">
            <v>8</v>
          </cell>
          <cell r="E54" t="str">
            <v>02008 Pagar de sentencias, laudos, conciliaciones, transacciones y providencias de autoridad jurisdiccional competente</v>
          </cell>
          <cell r="F54" t="str">
            <v>Arrendamiento De Inmuebles 02-06-0002</v>
          </cell>
          <cell r="G54" t="str">
            <v>ARRENDAMIENTO DE INMUEBLES DESTINADOS A LA PRESTACIÓN DEL SERVICIO PÚBLICO EDUCATIVO A.1.2.12</v>
          </cell>
          <cell r="H54" t="str">
            <v>Porcentaje</v>
          </cell>
          <cell r="I54">
            <v>100</v>
          </cell>
          <cell r="J54" t="str">
            <v>107102008</v>
          </cell>
          <cell r="K54">
            <v>129037000</v>
          </cell>
        </row>
        <row r="55">
          <cell r="A55">
            <v>1071</v>
          </cell>
          <cell r="B55" t="str">
            <v>1071 Gestión educativa institucional</v>
          </cell>
          <cell r="C55" t="str">
            <v xml:space="preserve">03 LOGÍSTICA Y APOYOS </v>
          </cell>
          <cell r="D55">
            <v>9</v>
          </cell>
          <cell r="E55" t="str">
            <v xml:space="preserve">03009 Suministrar el servicio de transporte para el traslado de funcionarios Administrativos a los colegios o  localidades para fortalecer la labor que realiza la SED a través de sus proyectos de inversión </v>
          </cell>
          <cell r="F55" t="str">
            <v>Apoyo Logístico Para El Desarrollo De Las Actividades Propias De Los Proyectos De Inversiónen General 03-01-0354</v>
          </cell>
          <cell r="G55" t="str">
            <v>APLICACIÓN DE PROYECTOS EDUCATIVOS TRANSVERSALES - A.1.7.2</v>
          </cell>
          <cell r="H55" t="str">
            <v>Servicios de Transporte</v>
          </cell>
          <cell r="I55">
            <v>3252</v>
          </cell>
          <cell r="J55" t="str">
            <v>107103009</v>
          </cell>
          <cell r="K55">
            <v>1000000000</v>
          </cell>
        </row>
        <row r="56">
          <cell r="A56">
            <v>1071</v>
          </cell>
          <cell r="B56" t="str">
            <v>1071 Gestión educativa institucional</v>
          </cell>
          <cell r="C56" t="str">
            <v xml:space="preserve">03 LOGÍSTICA Y APOYOS </v>
          </cell>
          <cell r="D56">
            <v>10</v>
          </cell>
          <cell r="E56" t="str">
            <v xml:space="preserve">03010 Suministrar apoyo  técnico y profesional para actividades relacionadas con el proyecto de inversión </v>
          </cell>
          <cell r="F56" t="str">
            <v>Personal Contratado Para Apoyar Las Actividades Propias De Los Proyectos De Inversión De La Entidad 03-04-0001</v>
          </cell>
          <cell r="G56" t="str">
            <v>MODERNIZACIÓN DE LA SECRETARIA DE EDUCACIÓN - A.1.4.1</v>
          </cell>
          <cell r="H56" t="str">
            <v>Personas</v>
          </cell>
          <cell r="I56">
            <v>15</v>
          </cell>
          <cell r="J56" t="str">
            <v>107103010</v>
          </cell>
          <cell r="K56">
            <v>1045422000</v>
          </cell>
        </row>
        <row r="57">
          <cell r="A57">
            <v>1071</v>
          </cell>
          <cell r="B57" t="str">
            <v>1071 Gestión educativa institucional</v>
          </cell>
          <cell r="C57" t="str">
            <v xml:space="preserve">03 LOGÍSTICA Y APOYOS </v>
          </cell>
          <cell r="D57">
            <v>11</v>
          </cell>
          <cell r="E57" t="str">
            <v>03011 Suministrar el apoyo logístico y realizar la interventoría  a los eventos de la entidad</v>
          </cell>
          <cell r="F57" t="str">
            <v>Soporte Logístico Para El Desarrollo De Las Actividades Propias De Los Proyectos De Inversión 02-01-0364</v>
          </cell>
          <cell r="G57" t="str">
            <v>APLICACIÓN DE PROYECTOS EDUCATIVOS TRANSVERSALES - A.1.7.2</v>
          </cell>
          <cell r="H57" t="str">
            <v>Eventos</v>
          </cell>
          <cell r="I57">
            <v>350</v>
          </cell>
          <cell r="J57" t="str">
            <v>107103011</v>
          </cell>
          <cell r="K57">
            <v>9174042000</v>
          </cell>
        </row>
        <row r="58">
          <cell r="A58">
            <v>1055</v>
          </cell>
          <cell r="B58" t="str">
            <v>1055 Modernización de la gestión institucional</v>
          </cell>
          <cell r="C58" t="str">
            <v>01 Modernización de los Procesos</v>
          </cell>
          <cell r="D58">
            <v>3</v>
          </cell>
          <cell r="E58" t="str">
            <v>01003 Apoyo profesional y técnico para el desarrollo de las acciones tendientes a mejorar los procesos internos de la SED tales como: Sistema Integrado de Gestión, POA , PIGA, Gestión Documental y Archivo.</v>
          </cell>
          <cell r="F58" t="str">
            <v>Personal Contratado Para Apoyar Las Actividades Propias De Los Proyectos De Inversión De La Entidad 03-04-0001</v>
          </cell>
          <cell r="G58" t="str">
            <v>MODERNIZACIÓN DE LA SECRETARIA DE EDUCACIÓN - A.1.4.1</v>
          </cell>
          <cell r="H58" t="str">
            <v>Personas</v>
          </cell>
          <cell r="I58">
            <v>13</v>
          </cell>
          <cell r="J58" t="str">
            <v>105501003</v>
          </cell>
          <cell r="K58">
            <v>892893000</v>
          </cell>
        </row>
        <row r="59">
          <cell r="A59">
            <v>1055</v>
          </cell>
          <cell r="B59" t="str">
            <v>1055 Modernización de la gestión institucional</v>
          </cell>
          <cell r="C59" t="str">
            <v>01 Modernización de los Procesos</v>
          </cell>
          <cell r="D59">
            <v>5</v>
          </cell>
          <cell r="E59" t="str">
            <v>01005 Garantizar los procesos de mejoramiento de la gestión documental y archivo en la SED.</v>
          </cell>
          <cell r="F59" t="str">
            <v>Apoyo Logístico Para El Desarrollo De Las Actividades Propias De Los Proyectos De Inversiónen General 03-01-0354</v>
          </cell>
          <cell r="G59" t="str">
            <v>APLICACIÓN DE PROYECTOS EDUCATIVOS TRANSVERSALES - A.1.7.2</v>
          </cell>
          <cell r="H59" t="str">
            <v>Intervenciones</v>
          </cell>
          <cell r="I59">
            <v>5</v>
          </cell>
          <cell r="J59" t="str">
            <v>105501005</v>
          </cell>
          <cell r="K59">
            <v>815000000</v>
          </cell>
        </row>
        <row r="60">
          <cell r="A60">
            <v>1055</v>
          </cell>
          <cell r="B60" t="str">
            <v>1055 Modernización de la gestión institucional</v>
          </cell>
          <cell r="C60" t="str">
            <v>02 Comunicación Organizacional</v>
          </cell>
          <cell r="D60">
            <v>8</v>
          </cell>
          <cell r="E60" t="str">
            <v>02008 Fortalecimiento de la cultura organizacional de la SED.</v>
          </cell>
          <cell r="F60" t="str">
            <v>Apoyo Logístico Para El Desarrollo De Las Actividades Propias De Los Proyectos De Inversiónen General 03-01-0354</v>
          </cell>
          <cell r="G60" t="str">
            <v>APLICACIÓN DE PROYECTOS EDUCATIVOS TRANSVERSALES - A.1.7.2</v>
          </cell>
          <cell r="H60" t="str">
            <v>Estrategia</v>
          </cell>
          <cell r="I60">
            <v>1</v>
          </cell>
          <cell r="J60" t="str">
            <v>105502008</v>
          </cell>
          <cell r="K60">
            <v>432600000</v>
          </cell>
        </row>
        <row r="61">
          <cell r="A61">
            <v>1055</v>
          </cell>
          <cell r="B61" t="str">
            <v>1055 Modernización de la gestión institucional</v>
          </cell>
          <cell r="C61" t="str">
            <v>03 Gestión de Servicio a la Ciudadania</v>
          </cell>
          <cell r="D61">
            <v>11</v>
          </cell>
          <cell r="E61" t="str">
            <v>03011 Apoyo profesional, técnico y asistencial para el mejoramiento de la gestión del Servicio al Ciudadano</v>
          </cell>
          <cell r="F61" t="str">
            <v>Personal Contratado Para Apoyar Las Actividades Propias De Los Proyectos De Inversión De La Entidad 03-04-0001</v>
          </cell>
          <cell r="G61" t="str">
            <v>MODERNIZACIÓN DE LA SECRETARIA DE EDUCACIÓN - A.1.4.1</v>
          </cell>
          <cell r="H61" t="str">
            <v>Personas</v>
          </cell>
          <cell r="I61">
            <v>7</v>
          </cell>
          <cell r="J61" t="str">
            <v>105503011</v>
          </cell>
          <cell r="K61">
            <v>462000000</v>
          </cell>
        </row>
        <row r="62">
          <cell r="A62">
            <v>1055</v>
          </cell>
          <cell r="B62" t="str">
            <v>1055 Modernización de la gestión institucional</v>
          </cell>
          <cell r="C62" t="str">
            <v>03 Gestión de Servicio a la Ciudadania</v>
          </cell>
          <cell r="D62">
            <v>12</v>
          </cell>
          <cell r="E62" t="str">
            <v>03012 Fortalecer la calidad de la experiencia de servicio a la ciudadanía en todos los canales de atención de la Secretaria de Educación del Distrito.</v>
          </cell>
          <cell r="F62" t="str">
            <v>Apoyo Logístico Para El Desarrollo De Las Actividades Propias De Los Proyectos De Inversiónen General 03-01-0354</v>
          </cell>
          <cell r="G62" t="str">
            <v>APLICACIÓN DE PROYECTOS EDUCATIVOS TRANSVERSALES - A.1.7.2</v>
          </cell>
          <cell r="H62" t="str">
            <v>Intervenciones</v>
          </cell>
          <cell r="I62">
            <v>1</v>
          </cell>
          <cell r="J62" t="str">
            <v>105503012</v>
          </cell>
          <cell r="K62">
            <v>1886960000</v>
          </cell>
        </row>
        <row r="63">
          <cell r="A63">
            <v>1055</v>
          </cell>
          <cell r="B63" t="str">
            <v>1055 Modernización de la gestión institucional</v>
          </cell>
          <cell r="C63" t="str">
            <v>03 Gestión de Servicio a la Ciudadania</v>
          </cell>
          <cell r="D63">
            <v>14</v>
          </cell>
          <cell r="E63" t="str">
            <v xml:space="preserve">03014 Modelo de medición de la percepción de calidad y satisfacción del usuario. </v>
          </cell>
          <cell r="F63" t="str">
            <v>Personal Contratado Para Apoyar Las Actividades Propias De Los Proyectos De Inversión De La Entidad 03-04-0001</v>
          </cell>
          <cell r="G63" t="str">
            <v>MODERNIZACIÓN DE LA SECRETARIA DE EDUCACIÓN - A.1.4.1</v>
          </cell>
          <cell r="H63" t="str">
            <v>Consultoría</v>
          </cell>
          <cell r="I63">
            <v>1</v>
          </cell>
          <cell r="J63" t="str">
            <v>105503014</v>
          </cell>
          <cell r="K63">
            <v>500000000</v>
          </cell>
        </row>
        <row r="64">
          <cell r="A64">
            <v>1055</v>
          </cell>
          <cell r="B64" t="str">
            <v>1055 Modernización de la gestión institucional</v>
          </cell>
          <cell r="C64" t="str">
            <v>03 Gestión de Servicio a la Ciudadania</v>
          </cell>
          <cell r="D64">
            <v>15</v>
          </cell>
          <cell r="E64" t="str">
            <v>03015 Fortalecer la calidad de la experiencia de servicio a la ciudadanía en el territorio.</v>
          </cell>
          <cell r="F64" t="str">
            <v>Apoyo Logístico Para El Desarrollo De Las Actividades Propias De Los Proyectos De Inversiónen General 03-01-0354</v>
          </cell>
          <cell r="G64" t="str">
            <v>APLICACIÓN DE PROYECTOS EDUCATIVOS TRANSVERSALES - A.1.7.2</v>
          </cell>
          <cell r="H64" t="str">
            <v>Estrategia</v>
          </cell>
          <cell r="I64">
            <v>1</v>
          </cell>
          <cell r="J64" t="str">
            <v>105503015</v>
          </cell>
          <cell r="K64">
            <v>240000000</v>
          </cell>
        </row>
        <row r="65">
          <cell r="A65">
            <v>1057</v>
          </cell>
          <cell r="B65" t="str">
            <v>1057 Competencias para el ciudadano de hoy</v>
          </cell>
          <cell r="C65" t="str">
            <v>01 Uso y apropiación de Tecnologías de la Información y las comunicaciones (TIC) y de los medios educativos</v>
          </cell>
          <cell r="D65">
            <v>1</v>
          </cell>
          <cell r="E65" t="str">
            <v>01001 Fortalecer y acompañar a los colegios en la implementación de estrategias que aporten al mejoramiento de los ambientes de aprendizaje y del conocimiento, promiviendo  el desarrollo de las capacidades en el uso inteligente de las TIC.</v>
          </cell>
          <cell r="F65" t="str">
            <v>Incentivar El Desarrollo Y Uso De La Tecnología, La Información Y La Comunicación A Través De Experiencias Pedagógicas 03-01-0218</v>
          </cell>
          <cell r="G65" t="str">
            <v>APLICACIÓN DE PROYECTOS EDUCATIVOS TRANSVERSALES - A.1.7.2</v>
          </cell>
          <cell r="H65" t="str">
            <v>Colegios</v>
          </cell>
          <cell r="I65">
            <v>383</v>
          </cell>
          <cell r="J65" t="str">
            <v>105701001</v>
          </cell>
          <cell r="K65">
            <v>3403200000</v>
          </cell>
        </row>
        <row r="66">
          <cell r="A66">
            <v>1057</v>
          </cell>
          <cell r="B66" t="str">
            <v>1057 Competencias para el ciudadano de hoy</v>
          </cell>
          <cell r="C66" t="str">
            <v>01 Uso y apropiación de Tecnologías de la Información y las comunicaciones (TIC) y de los medios educativos</v>
          </cell>
          <cell r="D66">
            <v>2</v>
          </cell>
          <cell r="E66" t="str">
            <v>01002 Conformar un equipo profesional y técnico para el seguimiento y desarrollo de los programas y procesos del proyecto de inversión competencias para el ciudadano de hoy.</v>
          </cell>
          <cell r="F66" t="str">
            <v>Personal Contratado Para Apoyar Las Actividades Propias De Los Proyectos De Inversión De La Entidad 03-04-0001</v>
          </cell>
          <cell r="G66" t="str">
            <v>MODERNIZACIÓN DE LA SECRETARIA DE EDUCACIÓN - A.1.4.1</v>
          </cell>
          <cell r="H66" t="str">
            <v>Personas</v>
          </cell>
          <cell r="I66">
            <v>12</v>
          </cell>
          <cell r="J66" t="str">
            <v>105701002</v>
          </cell>
          <cell r="K66">
            <v>601700000</v>
          </cell>
        </row>
        <row r="67">
          <cell r="A67">
            <v>1057</v>
          </cell>
          <cell r="B67" t="str">
            <v>1057 Competencias para el ciudadano de hoy</v>
          </cell>
          <cell r="C67" t="str">
            <v>02 Lectoescritura y Fortalecimiento de Bibliotecas Escolares</v>
          </cell>
          <cell r="D67">
            <v>1</v>
          </cell>
          <cell r="E67" t="str">
            <v>02001 Implementar el plan distrital de lectura y escritura,  generando acciones que permitan mejorar los procesos de lectoescritura a través del aprovechamiento y fortalecimiento de las bibliotecas escolares y de ambientes de aprendizaje e investigación.</v>
          </cell>
          <cell r="F67" t="str">
            <v>Acompañar A Colegios En La Formulación Y Ejecución De Planes Institucionales 03-01-0204</v>
          </cell>
          <cell r="G67" t="str">
            <v>APLICACIÓN DE PROYECTOS EDUCATIVOS TRANSVERSALES - A.1.7.2</v>
          </cell>
          <cell r="H67" t="str">
            <v>Colegios</v>
          </cell>
          <cell r="I67">
            <v>383</v>
          </cell>
          <cell r="J67" t="str">
            <v>105702001</v>
          </cell>
          <cell r="K67">
            <v>2100000000</v>
          </cell>
        </row>
        <row r="68">
          <cell r="A68">
            <v>1057</v>
          </cell>
          <cell r="B68" t="str">
            <v>1057 Competencias para el ciudadano de hoy</v>
          </cell>
          <cell r="C68" t="str">
            <v>02 Lectoescritura y Fortalecimiento de Bibliotecas Escolares</v>
          </cell>
          <cell r="D68">
            <v>2</v>
          </cell>
          <cell r="E68" t="str">
            <v>02002 Conformar un equipo profesional y técnico para el seguimiento y desarrollo de los programas y procesos del proyecto de inversión competencias para el ciudadano de hoy - Lectoescritura y Fortalecimiento de Bibliotecas</v>
          </cell>
          <cell r="F68" t="str">
            <v>Personal Contratado Para Apoyar Las Actividades Propias De Los Proyectos De Inversión De La Entidad 03-04-0001</v>
          </cell>
          <cell r="G68" t="str">
            <v>MODERNIZACIÓN DE LA SECRETARIA DE EDUCACIÓN - A.1.4.1</v>
          </cell>
          <cell r="H68" t="str">
            <v>Personas</v>
          </cell>
          <cell r="I68">
            <v>126</v>
          </cell>
          <cell r="J68" t="str">
            <v>105702002</v>
          </cell>
          <cell r="K68">
            <v>3667100000</v>
          </cell>
        </row>
        <row r="69">
          <cell r="A69">
            <v>1057</v>
          </cell>
          <cell r="B69" t="str">
            <v>1057 Competencias para el ciudadano de hoy</v>
          </cell>
          <cell r="C69" t="str">
            <v>02 Lectoescritura y Fortalecimiento de Bibliotecas Escolares</v>
          </cell>
          <cell r="D69">
            <v>3</v>
          </cell>
          <cell r="E69" t="str">
            <v>02003 Garantizar la financiación, apoyo logístico para la participación de la IED en actividades culturales y académicas de Lectoescritura y Fortalecimiento de Bibliotecas Escolares.</v>
          </cell>
          <cell r="F69" t="str">
            <v>Apoyo Logístico Para El Desarrollo De Las Actividades Propias De Los Proyectos De Inversiónen General 03-01-0354</v>
          </cell>
          <cell r="G69" t="str">
            <v>APLICACIÓN DE PROYECTOS EDUCATIVOS TRANSVERSALES - A.1.7.2</v>
          </cell>
          <cell r="H69" t="str">
            <v>Colegios</v>
          </cell>
          <cell r="I69">
            <v>350</v>
          </cell>
          <cell r="J69" t="str">
            <v>105702003</v>
          </cell>
          <cell r="K69">
            <v>1100000000</v>
          </cell>
        </row>
        <row r="70">
          <cell r="A70">
            <v>1057</v>
          </cell>
          <cell r="B70" t="str">
            <v>1057 Competencias para el ciudadano de hoy</v>
          </cell>
          <cell r="C70" t="str">
            <v>02 Lectoescritura y Fortalecimiento de Bibliotecas Escolares</v>
          </cell>
          <cell r="D70">
            <v>4</v>
          </cell>
          <cell r="E70" t="str">
            <v xml:space="preserve">02004 Desarrollar actividades en las Instituciones Educativas Distritales para la creación y desarrollo de estrategias virtuales, materiales de apoyo y herramientas didácticas que permitan la consolidación de los planes de Fortalecimiento </v>
          </cell>
          <cell r="F70" t="str">
            <v>Acompañar A Colegios En La Formulación Y Ejecución De Planes Institucionales 03-01-0204</v>
          </cell>
          <cell r="G70" t="str">
            <v>APLICACIÓN DE PROYECTOS EDUCATIVOS TRANSVERSALES - A.1.7.2</v>
          </cell>
          <cell r="H70" t="str">
            <v>Colegios</v>
          </cell>
          <cell r="J70" t="str">
            <v>105702004</v>
          </cell>
          <cell r="K70">
            <v>0</v>
          </cell>
        </row>
        <row r="71">
          <cell r="A71">
            <v>1057</v>
          </cell>
          <cell r="B71" t="str">
            <v>1057 Competencias para el ciudadano de hoy</v>
          </cell>
          <cell r="C71" t="str">
            <v>03 Fortalecimiento de Inglés como Segunda Lengua</v>
          </cell>
          <cell r="D71">
            <v>1</v>
          </cell>
          <cell r="E71" t="str">
            <v xml:space="preserve">03001 Acompañar y apoyar el fortalecimiento de los programas de aprendizaje del inglés como una segunda lengua mediante la articulación de planes de estudio, uso de medios educativos y ambientes de aprendizaje. </v>
          </cell>
          <cell r="F71" t="str">
            <v>Acompañar A Colegios En La Formulación Y Ejecución De Planes Institucionales 03-01-0204</v>
          </cell>
          <cell r="G71" t="str">
            <v>APLICACIÓN DE PROYECTOS EDUCATIVOS TRANSVERSALES - A.1.7.2</v>
          </cell>
          <cell r="H71" t="str">
            <v>Colegios</v>
          </cell>
          <cell r="I71">
            <v>110</v>
          </cell>
          <cell r="J71" t="str">
            <v>105703001</v>
          </cell>
          <cell r="K71">
            <v>3443046000</v>
          </cell>
        </row>
        <row r="72">
          <cell r="A72">
            <v>1057</v>
          </cell>
          <cell r="B72" t="str">
            <v>1057 Competencias para el ciudadano de hoy</v>
          </cell>
          <cell r="C72" t="str">
            <v>03 Fortalecimiento de Inglés como Segunda Lengua</v>
          </cell>
          <cell r="D72">
            <v>2</v>
          </cell>
          <cell r="E72" t="str">
            <v>03002 Conformar un equipo profesional y técnico para el seguimiento y desarrollo de los programas y procesos del proyecto de inversión competencias para el ciudadano de hoy - Fortalecimiento de Inglés como Segunda Lengua</v>
          </cell>
          <cell r="F72" t="str">
            <v>Personal Contratado Para Apoyar Las Actividades Propias De Los Proyectos De Inversión De La Entidad 03-04-0001</v>
          </cell>
          <cell r="G72" t="str">
            <v>MODERNIZACIÓN DE LA SECRETARIA DE EDUCACIÓN - A.1.4.1</v>
          </cell>
          <cell r="H72" t="str">
            <v>Personas</v>
          </cell>
          <cell r="I72">
            <v>5</v>
          </cell>
          <cell r="J72" t="str">
            <v>105703002</v>
          </cell>
          <cell r="K72">
            <v>384954000</v>
          </cell>
        </row>
        <row r="73">
          <cell r="A73">
            <v>1073</v>
          </cell>
          <cell r="B73" t="str">
            <v>1073 Desarrollo integral de la educación media en las instituciones educativas del Distrito</v>
          </cell>
          <cell r="C73" t="str">
            <v>01 Competencias básicas, técnicas, tecnológicas, socioemocionales y exploración</v>
          </cell>
          <cell r="D73">
            <v>1</v>
          </cell>
          <cell r="E73" t="str">
            <v>01001 Prestar apoyo profesional y/o tecnico para acompañar a las IED en las actividades de planeción y seguimiento para desarrollo y fortalecimiento de las competencias básicas, sociales y emocionales de los estudiantes de educación media de Bogotá</v>
          </cell>
          <cell r="F73" t="str">
            <v>Personal Contratado Para Apoyar Las Actividades Propias De Los Proyectos De Inversión De La Entidad 03-04-0001</v>
          </cell>
          <cell r="G73" t="str">
            <v>MODERNIZACIÓN DE LA SECRETARIA DE EDUCACIÓN - A.1.4.1</v>
          </cell>
          <cell r="H73" t="str">
            <v>Personas</v>
          </cell>
          <cell r="I73">
            <v>34</v>
          </cell>
          <cell r="J73" t="str">
            <v>107301001</v>
          </cell>
          <cell r="K73">
            <v>1995369000</v>
          </cell>
        </row>
        <row r="74">
          <cell r="A74">
            <v>1073</v>
          </cell>
          <cell r="B74" t="str">
            <v>1073 Desarrollo integral de la educación media en las instituciones educativas del Distrito</v>
          </cell>
          <cell r="C74" t="str">
            <v>01 Competencias básicas, técnicas, tecnológicas, socioemocionales y exploración</v>
          </cell>
          <cell r="D74">
            <v>4</v>
          </cell>
          <cell r="E74" t="str">
            <v>01004 Realizar acompañamiento, seguimiento e implementación para desarrollo y fortalecimiento de las competencias básicas, sociales y emocionales de los estudiantes de educación media de Bogotá</v>
          </cell>
          <cell r="F74" t="str">
            <v>Acompañar A Colegios En La Formulación Y Ejecución De Planes Institucionales 03-01-0204</v>
          </cell>
          <cell r="G74" t="str">
            <v>APLICACIÓN DE PROYECTOS EDUCATIVOS TRANSVERSALES - A.1.7.2</v>
          </cell>
          <cell r="H74" t="str">
            <v>Persona Jurídica</v>
          </cell>
          <cell r="I74">
            <v>16</v>
          </cell>
          <cell r="J74" t="str">
            <v>107301004</v>
          </cell>
          <cell r="K74">
            <v>10076465000</v>
          </cell>
        </row>
        <row r="75">
          <cell r="A75">
            <v>1073</v>
          </cell>
          <cell r="B75" t="str">
            <v>1073 Desarrollo integral de la educación media en las instituciones educativas del Distrito</v>
          </cell>
          <cell r="C75" t="str">
            <v>02 Orientación sociocupacional</v>
          </cell>
          <cell r="D75">
            <v>1</v>
          </cell>
          <cell r="E75" t="str">
            <v>02001 Prestar apoyo profesional y/o tecnico para acompañar a las IED en las actividades de planeación y seguimiento para el desarrollo y fortalecimiento de la orientación sociocupacional de los estudiantes de educación media de Bogotá</v>
          </cell>
          <cell r="F75" t="str">
            <v>Personal Contratado Para Apoyar Las Actividades Propias De Los Proyectos De Inversión De La Entidad 03-04-0001</v>
          </cell>
          <cell r="G75" t="str">
            <v>MODERNIZACIÓN DE LA SECRETARIA DE EDUCACIÓN - A.1.4.1</v>
          </cell>
          <cell r="H75" t="str">
            <v>Personas</v>
          </cell>
          <cell r="I75">
            <v>6</v>
          </cell>
          <cell r="J75" t="str">
            <v>107302001</v>
          </cell>
          <cell r="K75">
            <v>405444000</v>
          </cell>
        </row>
        <row r="76">
          <cell r="A76">
            <v>1073</v>
          </cell>
          <cell r="B76" t="str">
            <v>1073 Desarrollo integral de la educación media en las instituciones educativas del Distrito</v>
          </cell>
          <cell r="C76" t="str">
            <v>02 Orientación sociocupacional</v>
          </cell>
          <cell r="D76">
            <v>2</v>
          </cell>
          <cell r="E76" t="str">
            <v>02002 Realizar acompañamiento, seguimiento e implementación de los procesos de orientación sociocupacional  de los estudiantes de educación media de Bogotá</v>
          </cell>
          <cell r="F76" t="str">
            <v>Acompañar A Colegios En La Formulación Y Ejecución De Planes Institucionales 03-01-0204</v>
          </cell>
          <cell r="G76" t="str">
            <v>APLICACIÓN DE PROYECTOS EDUCATIVOS TRANSVERSALES - A.1.7.2</v>
          </cell>
          <cell r="H76" t="str">
            <v>Persona Jurídica</v>
          </cell>
          <cell r="I76">
            <v>1</v>
          </cell>
          <cell r="J76" t="str">
            <v>107302002</v>
          </cell>
          <cell r="K76">
            <v>822722000</v>
          </cell>
        </row>
        <row r="77">
          <cell r="A77">
            <v>1074</v>
          </cell>
          <cell r="B77" t="str">
            <v>1074 Educación superior para una ciudad de conocimiento</v>
          </cell>
          <cell r="C77" t="str">
            <v>01 ACCESO A EDUCACIÓN SUPERIOR</v>
          </cell>
          <cell r="D77">
            <v>1</v>
          </cell>
          <cell r="E77" t="str">
            <v>01001 Fondo de Reparación para el Acceso, Permanencia y Graduación en Educación Superior para la Población Víctima del Conflicto Armado en Colombia.</v>
          </cell>
          <cell r="F77" t="str">
            <v>Atención a Víctimas 03-02-0032</v>
          </cell>
          <cell r="G77" t="str">
            <v>APLICACIÓN DE PROYECTOS EDUCATIVOS TRANSVERSALES - A.1.7.2</v>
          </cell>
          <cell r="H77" t="str">
            <v>Cupos</v>
          </cell>
          <cell r="I77">
            <v>35</v>
          </cell>
          <cell r="J77" t="str">
            <v>107401001</v>
          </cell>
          <cell r="K77">
            <v>2000000000</v>
          </cell>
        </row>
        <row r="78">
          <cell r="A78">
            <v>1074</v>
          </cell>
          <cell r="B78" t="str">
            <v>1074 Educación superior para una ciudad de conocimiento</v>
          </cell>
          <cell r="C78" t="str">
            <v>01 ACCESO A EDUCACIÓN SUPERIOR</v>
          </cell>
          <cell r="D78">
            <v>2</v>
          </cell>
          <cell r="E78" t="str">
            <v>01002 Generar alternativas de financiación ofertadas en el portafolio de la Secretaria de Educación, para el acceso y la permanencia en la educación superior de los jóvenes residentes en Bogotá</v>
          </cell>
          <cell r="F78" t="str">
            <v>Financiación A Los Estudiantes Para El Acceso A La Educación Superior 06-01-0004</v>
          </cell>
          <cell r="G78" t="str">
            <v>COMPETENCIAS LABORALES GENERALES Y FORMACIÓN PARA EL TRABAJO Y EL DESARROLLO HUMANO - A.1.7.1</v>
          </cell>
          <cell r="H78" t="str">
            <v>Cupos</v>
          </cell>
          <cell r="I78">
            <v>1194</v>
          </cell>
          <cell r="J78" t="str">
            <v>107401002</v>
          </cell>
          <cell r="K78">
            <v>25115921000</v>
          </cell>
        </row>
        <row r="79">
          <cell r="A79">
            <v>1074</v>
          </cell>
          <cell r="B79" t="str">
            <v>1074 Educación superior para una ciudad de conocimiento</v>
          </cell>
          <cell r="C79" t="str">
            <v>02 FORTALECIMIENTO DE LA CALIDAD</v>
          </cell>
          <cell r="D79">
            <v>4</v>
          </cell>
          <cell r="E79" t="str">
            <v>02004 Aunar esfuerzos con los actores del subsistema Distrital de Educacion Superior y el Gobierno Nacional, para orientar o desarrollar proyectos de Ciencia, Tecnología e Innovación, integrando apuestas productivas y de conocimiento de la región.</v>
          </cell>
          <cell r="F79" t="str">
            <v>Asistencia técnica y fomento al mejoramiento de la calidad en el marco del Subsistema Distrital de Educación Superior 05-02-0179</v>
          </cell>
          <cell r="G79" t="str">
            <v/>
          </cell>
          <cell r="H79" t="str">
            <v>proyectos</v>
          </cell>
          <cell r="I79">
            <v>3</v>
          </cell>
          <cell r="J79" t="str">
            <v>107402004</v>
          </cell>
          <cell r="K79">
            <v>500000000</v>
          </cell>
        </row>
        <row r="80">
          <cell r="A80">
            <v>1074</v>
          </cell>
          <cell r="B80" t="str">
            <v>1074 Educación superior para una ciudad de conocimiento</v>
          </cell>
          <cell r="C80" t="str">
            <v>02 FORTALECIMIENTO DE LA CALIDAD</v>
          </cell>
          <cell r="D80">
            <v>6</v>
          </cell>
          <cell r="E80" t="str">
            <v>02006 Prestar apoyo profesional y/o técnico en la ejecución, verificación y acompañamiento de proyectos de calidad en educacion superior</v>
          </cell>
          <cell r="F80" t="str">
            <v>Personal Contratado Para Apoyar Las Actividades Propias De Los Proyectos De Inversión De La Entidad 03-04-0001</v>
          </cell>
          <cell r="G80" t="str">
            <v>MODERNIZACIÓN DE LA SECRETARIA DE EDUCACIÓN - A.1.4.1</v>
          </cell>
          <cell r="H80" t="str">
            <v>Personas</v>
          </cell>
          <cell r="I80">
            <v>19</v>
          </cell>
          <cell r="J80" t="str">
            <v>107402006</v>
          </cell>
          <cell r="K80">
            <v>1375519000</v>
          </cell>
        </row>
        <row r="81">
          <cell r="A81">
            <v>1040</v>
          </cell>
          <cell r="B81" t="str">
            <v>1040 Bogotá reconoce a sus maestros, maestras y directivos docentes líderes de la transformación educativa</v>
          </cell>
          <cell r="C81" t="str">
            <v>01 FORMACIÓN INICIAL</v>
          </cell>
          <cell r="D81">
            <v>16</v>
          </cell>
          <cell r="E81" t="str">
            <v>01016 Acompañamiento a lo maestros, maestras y Directivos Docentes recien vinculados en la Planta de personal Docente de la SED</v>
          </cell>
          <cell r="F81" t="str">
            <v>Capacitación Y Formación Del Personal Docente 03-01-0314</v>
          </cell>
          <cell r="G81" t="str">
            <v>CAPACITACIÓN A DOCENTES Y DIRECTIVOS DOCENTES - A.1.2.8</v>
          </cell>
          <cell r="H81" t="str">
            <v>Docentes y directivos docentes</v>
          </cell>
          <cell r="I81">
            <v>200</v>
          </cell>
          <cell r="J81" t="str">
            <v>104001016</v>
          </cell>
          <cell r="K81">
            <v>219000000</v>
          </cell>
        </row>
        <row r="82">
          <cell r="A82">
            <v>1040</v>
          </cell>
          <cell r="B82" t="str">
            <v>1040 Bogotá reconoce a sus maestros, maestras y directivos docentes líderes de la transformación educativa</v>
          </cell>
          <cell r="C82" t="str">
            <v>01 FORMACIÓN INICIAL</v>
          </cell>
          <cell r="D82">
            <v>18</v>
          </cell>
          <cell r="E82" t="str">
            <v>01018 Prestar apoyo profesional y/o técnico para el seguimiento pedagógico, administrativo y financiero  de las actividades del componente</v>
          </cell>
          <cell r="F82" t="str">
            <v>Personal Contratado Para Apoyar Las Actividades Propias De Los Proyectos De Inversión De La Entidad 03-04-0001</v>
          </cell>
          <cell r="G82" t="str">
            <v>MODERNIZACIÓN DE LA SECRETARIA DE EDUCACIÓN - A.1.4.1</v>
          </cell>
          <cell r="H82" t="str">
            <v>Personas</v>
          </cell>
          <cell r="I82">
            <v>2</v>
          </cell>
          <cell r="J82" t="str">
            <v>104001018</v>
          </cell>
          <cell r="K82">
            <v>175937000</v>
          </cell>
        </row>
        <row r="83">
          <cell r="A83">
            <v>1040</v>
          </cell>
          <cell r="B83" t="str">
            <v>1040 Bogotá reconoce a sus maestros, maestras y directivos docentes líderes de la transformación educativa</v>
          </cell>
          <cell r="C83" t="str">
            <v>02 FORMACIÓN PERMANENTE</v>
          </cell>
          <cell r="D83">
            <v>1</v>
          </cell>
          <cell r="E83" t="str">
            <v>02001 Apoyar la participación de Docentes y Directivos Docentes en programas de formación permanente y/o  acompañamiento in - situ  en diferentes temáticas de profundización disciplinar y pedagógica</v>
          </cell>
          <cell r="F83" t="str">
            <v>Capacitación Y Formación Del Personal Docente 03-01-0314</v>
          </cell>
          <cell r="G83" t="str">
            <v>CAPACITACIÓN A DOCENTES Y DIRECTIVOS DOCENTES - A.1.2.8</v>
          </cell>
          <cell r="H83" t="str">
            <v>Docentes y directivos docentes</v>
          </cell>
          <cell r="I83">
            <v>100</v>
          </cell>
          <cell r="J83" t="str">
            <v>104002001</v>
          </cell>
          <cell r="K83">
            <v>200000000</v>
          </cell>
        </row>
        <row r="84">
          <cell r="A84">
            <v>1040</v>
          </cell>
          <cell r="B84" t="str">
            <v>1040 Bogotá reconoce a sus maestros, maestras y directivos docentes líderes de la transformación educativa</v>
          </cell>
          <cell r="C84" t="str">
            <v>02 FORMACIÓN PERMANENTE</v>
          </cell>
          <cell r="D84">
            <v>2</v>
          </cell>
          <cell r="E84" t="str">
            <v>02002 Apoyar la participación de docentes y directivos docentes en eventos culturales y académicos a nivel local, nacional e internacional</v>
          </cell>
          <cell r="F84" t="str">
            <v>Capacitación Y Formación Del Personal Docente 03-01-0314</v>
          </cell>
          <cell r="G84" t="str">
            <v>CAPACITACIÓN A DOCENTES Y DIRECTIVOS DOCENTES - A.1.2.8</v>
          </cell>
          <cell r="H84" t="str">
            <v>Docentes y directivos docentes</v>
          </cell>
          <cell r="I84">
            <v>120</v>
          </cell>
          <cell r="J84" t="str">
            <v>104002002</v>
          </cell>
          <cell r="K84">
            <v>120000000</v>
          </cell>
        </row>
        <row r="85">
          <cell r="A85">
            <v>1040</v>
          </cell>
          <cell r="B85" t="str">
            <v>1040 Bogotá reconoce a sus maestros, maestras y directivos docentes líderes de la transformación educativa</v>
          </cell>
          <cell r="C85" t="str">
            <v>02 FORMACIÓN PERMANENTE</v>
          </cell>
          <cell r="D85">
            <v>3</v>
          </cell>
          <cell r="E85" t="str">
            <v>02003 Prestar apoyo profesional y/o técnico para el seguimiento pedagógico, administrativo y financiero  de las actividades del componente</v>
          </cell>
          <cell r="F85" t="str">
            <v>Personal Contratado Para Apoyar Las Actividades Propias De Los Proyectos De Inversión De La Entidad 03-04-0001</v>
          </cell>
          <cell r="G85" t="str">
            <v>MODERNIZACIÓN DE LA SECRETARIA DE EDUCACIÓN - A.1.4.1</v>
          </cell>
          <cell r="H85" t="str">
            <v>Personas</v>
          </cell>
          <cell r="I85">
            <v>5</v>
          </cell>
          <cell r="J85" t="str">
            <v>104002003</v>
          </cell>
          <cell r="K85">
            <v>391071000</v>
          </cell>
        </row>
        <row r="86">
          <cell r="A86">
            <v>1040</v>
          </cell>
          <cell r="B86" t="str">
            <v>1040 Bogotá reconoce a sus maestros, maestras y directivos docentes líderes de la transformación educativa</v>
          </cell>
          <cell r="C86" t="str">
            <v>02 FORMACIÓN PERMANENTE</v>
          </cell>
          <cell r="D86">
            <v>4</v>
          </cell>
          <cell r="E86" t="str">
            <v>02004 Apoyar la participación de Docentes y Directivos Docentes de los Colegios Oficiales en programas de pasantias a nivel nacional o internacional</v>
          </cell>
          <cell r="F86" t="str">
            <v>Capacitación Y Formación Del Personal Docente 03-01-0314</v>
          </cell>
          <cell r="G86" t="str">
            <v>CAPACITACIÓN A DOCENTES Y DIRECTIVOS DOCENTES - A.1.2.8</v>
          </cell>
          <cell r="H86" t="str">
            <v>Docentes y directivos docentes</v>
          </cell>
          <cell r="I86">
            <v>80</v>
          </cell>
          <cell r="J86" t="str">
            <v>104002004</v>
          </cell>
          <cell r="K86">
            <v>150000000</v>
          </cell>
        </row>
        <row r="87">
          <cell r="A87">
            <v>1040</v>
          </cell>
          <cell r="B87" t="str">
            <v>1040 Bogotá reconoce a sus maestros, maestras y directivos docentes líderes de la transformación educativa</v>
          </cell>
          <cell r="C87" t="str">
            <v>02 FORMACIÓN PERMANENTE</v>
          </cell>
          <cell r="D87">
            <v>20</v>
          </cell>
          <cell r="E87" t="str">
            <v>02020 Implementar el portafolio virtual de Formación Docente</v>
          </cell>
          <cell r="F87" t="str">
            <v>Capacitación Y Formación Del Personal Docente 03-01-0314</v>
          </cell>
          <cell r="G87" t="str">
            <v>CAPACITACIÓN A DOCENTES Y DIRECTIVOS DOCENTES - A.1.2.8</v>
          </cell>
          <cell r="H87" t="str">
            <v>Docentes y directivos docentes</v>
          </cell>
          <cell r="I87">
            <v>600</v>
          </cell>
          <cell r="J87" t="str">
            <v>104002020</v>
          </cell>
          <cell r="K87">
            <v>600000000</v>
          </cell>
        </row>
        <row r="88">
          <cell r="A88">
            <v>1040</v>
          </cell>
          <cell r="B88" t="str">
            <v>1040 Bogotá reconoce a sus maestros, maestras y directivos docentes líderes de la transformación educativa</v>
          </cell>
          <cell r="C88" t="str">
            <v>03 FORMACIÓN POSGRADUAL</v>
          </cell>
          <cell r="D88">
            <v>14</v>
          </cell>
          <cell r="E88" t="str">
            <v>03014 Apoyar la participación de Docentes y Directivos Docentes de los Colegios Oficiales en programas de posgrado en los niveles de Especialización, Maestría y Doctorado</v>
          </cell>
          <cell r="F88" t="str">
            <v>Capacitación Y Formación Del Personal Docente 03-01-0314</v>
          </cell>
          <cell r="G88" t="str">
            <v>CAPACITACIÓN A DOCENTES Y DIRECTIVOS DOCENTES - A.1.2.8</v>
          </cell>
          <cell r="H88" t="str">
            <v>Docentes y directivos docentes</v>
          </cell>
          <cell r="I88">
            <v>75</v>
          </cell>
          <cell r="J88" t="str">
            <v>104003014</v>
          </cell>
          <cell r="K88">
            <v>1033790000</v>
          </cell>
        </row>
        <row r="89">
          <cell r="A89">
            <v>1040</v>
          </cell>
          <cell r="B89" t="str">
            <v>1040 Bogotá reconoce a sus maestros, maestras y directivos docentes líderes de la transformación educativa</v>
          </cell>
          <cell r="C89" t="str">
            <v>03 FORMACIÓN POSGRADUAL</v>
          </cell>
          <cell r="D89">
            <v>6</v>
          </cell>
          <cell r="E89" t="str">
            <v>03006 Prestar apoyo profesional y/o técnico para el seguimiento pedagógico, administrativo y financiero  de las actividades del componente</v>
          </cell>
          <cell r="F89" t="str">
            <v>Personal Contratado Para Apoyar Las Actividades Propias De Los Proyectos De Inversión De La Entidad 03-04-0001</v>
          </cell>
          <cell r="G89" t="str">
            <v>MODERNIZACIÓN DE LA SECRETARIA DE EDUCACIÓN - A.1.4.1</v>
          </cell>
          <cell r="H89" t="str">
            <v>Personas</v>
          </cell>
          <cell r="I89">
            <v>3</v>
          </cell>
          <cell r="J89" t="str">
            <v>104003006</v>
          </cell>
          <cell r="K89">
            <v>283044000</v>
          </cell>
        </row>
        <row r="90">
          <cell r="A90">
            <v>1040</v>
          </cell>
          <cell r="B90" t="str">
            <v>1040 Bogotá reconoce a sus maestros, maestras y directivos docentes líderes de la transformación educativa</v>
          </cell>
          <cell r="C90" t="str">
            <v>04 INNOVACION EDUCATIVA</v>
          </cell>
          <cell r="D90">
            <v>8</v>
          </cell>
          <cell r="E90" t="str">
            <v>04008 Fortalecer la comunidad académica de maestros y maestras de Bogotá a partir de la conformación y consolidación de las  redes locales, mediante el intercambio del saber pedagógico  y la socialización de experiencias.</v>
          </cell>
          <cell r="F90" t="str">
            <v>Capacitación Y Formación Del Personal Docente 03-01-0314</v>
          </cell>
          <cell r="G90" t="str">
            <v>CAPACITACIÓN A DOCENTES Y DIRECTIVOS DOCENTES - A.1.2.8</v>
          </cell>
          <cell r="H90" t="str">
            <v>Proyectos pedagógicos</v>
          </cell>
          <cell r="I90">
            <v>10</v>
          </cell>
          <cell r="J90" t="str">
            <v>104004008</v>
          </cell>
          <cell r="K90">
            <v>200000000</v>
          </cell>
        </row>
        <row r="91">
          <cell r="A91">
            <v>1040</v>
          </cell>
          <cell r="B91" t="str">
            <v>1040 Bogotá reconoce a sus maestros, maestras y directivos docentes líderes de la transformación educativa</v>
          </cell>
          <cell r="C91" t="str">
            <v>04 INNOVACION EDUCATIVA</v>
          </cell>
          <cell r="D91">
            <v>9</v>
          </cell>
          <cell r="E91" t="str">
            <v>04009 Prestar apoyo profesional y/o técnico para el seguimiento pedagógico, administrativo y financiero  de las actividades del componente</v>
          </cell>
          <cell r="F91" t="str">
            <v>Personal Contratado Para Apoyar Las Actividades Propias De Los Proyectos De Inversión De La Entidad 03-04-0001</v>
          </cell>
          <cell r="G91" t="str">
            <v>MODERNIZACIÓN DE LA SECRETARIA DE EDUCACIÓN - A.1.4.1</v>
          </cell>
          <cell r="H91" t="str">
            <v>Personas</v>
          </cell>
          <cell r="I91">
            <v>9</v>
          </cell>
          <cell r="J91" t="str">
            <v>104004009</v>
          </cell>
          <cell r="K91">
            <v>730278000</v>
          </cell>
        </row>
        <row r="92">
          <cell r="A92">
            <v>1040</v>
          </cell>
          <cell r="B92" t="str">
            <v>1040 Bogotá reconoce a sus maestros, maestras y directivos docentes líderes de la transformación educativa</v>
          </cell>
          <cell r="C92" t="str">
            <v>04 INNOVACION EDUCATIVA</v>
          </cell>
          <cell r="D92">
            <v>22</v>
          </cell>
          <cell r="E92" t="str">
            <v>04022 Fomentar y visibilizar la Innovación Educativa en las IEs mediante la implementación de programas y proyectos para los maestros y directivos docentes en el marco del Ecosistema Distrital de Innovación Educativa</v>
          </cell>
          <cell r="F92" t="str">
            <v>Capacitación Y Formación Del Personal Docente 03-01-0314</v>
          </cell>
          <cell r="G92" t="str">
            <v>CAPACITACIÓN A DOCENTES Y DIRECTIVOS DOCENTES - A.1.2.8</v>
          </cell>
          <cell r="H92" t="str">
            <v>Docentes y directivos docentes</v>
          </cell>
          <cell r="I92">
            <v>2900</v>
          </cell>
          <cell r="J92" t="str">
            <v>104004022</v>
          </cell>
          <cell r="K92">
            <v>3028000000</v>
          </cell>
        </row>
        <row r="93">
          <cell r="A93">
            <v>1040</v>
          </cell>
          <cell r="B93" t="str">
            <v>1040 Bogotá reconoce a sus maestros, maestras y directivos docentes líderes de la transformación educativa</v>
          </cell>
          <cell r="C93" t="str">
            <v>05 RECONOCIMIENTO DOCENTE</v>
          </cell>
          <cell r="D93">
            <v>10</v>
          </cell>
          <cell r="E93" t="str">
            <v>05010 Otorgar el premio de Investigación e Innovacion  el cual se encuentra en  el marco del acuerdo  273 del 2007</v>
          </cell>
          <cell r="F93" t="str">
            <v>Incentivos Al Personal Docente 03-02-0023</v>
          </cell>
          <cell r="G93" t="str">
            <v>DISEÑO E IMPLEMENTACIÓN DE PLANES DE MEJORAMIENTO - A.1.2.11</v>
          </cell>
          <cell r="H93" t="str">
            <v>Propuestas pedagógicas</v>
          </cell>
          <cell r="I93">
            <v>10</v>
          </cell>
          <cell r="J93" t="str">
            <v>104005010</v>
          </cell>
          <cell r="K93">
            <v>550000000</v>
          </cell>
        </row>
        <row r="94">
          <cell r="A94">
            <v>1040</v>
          </cell>
          <cell r="B94" t="str">
            <v>1040 Bogotá reconoce a sus maestros, maestras y directivos docentes líderes de la transformación educativa</v>
          </cell>
          <cell r="C94" t="str">
            <v>05 RECONOCIMIENTO DOCENTE</v>
          </cell>
          <cell r="D94">
            <v>13</v>
          </cell>
          <cell r="E94" t="str">
            <v>05013 Prestar apoyo profesional y/o técnico para el seguimiento pedagógico, administrativo y financiero  de las actividades del componente</v>
          </cell>
          <cell r="F94" t="str">
            <v>Personal Contratado Para Apoyar Las Actividades Propias De Los Proyectos De Inversión De La Entidad 03-04-0001</v>
          </cell>
          <cell r="G94" t="str">
            <v>MODERNIZACIÓN DE LA SECRETARIA DE EDUCACIÓN - A.1.4.1</v>
          </cell>
          <cell r="H94" t="str">
            <v>Personas</v>
          </cell>
          <cell r="I94">
            <v>1</v>
          </cell>
          <cell r="J94" t="str">
            <v>104005013</v>
          </cell>
          <cell r="K94">
            <v>98880000</v>
          </cell>
        </row>
        <row r="95">
          <cell r="A95">
            <v>1040</v>
          </cell>
          <cell r="B95" t="str">
            <v>1040 Bogotá reconoce a sus maestros, maestras y directivos docentes líderes de la transformación educativa</v>
          </cell>
          <cell r="C95" t="str">
            <v>05 RECONOCIMIENTO DOCENTE</v>
          </cell>
          <cell r="D95">
            <v>23</v>
          </cell>
          <cell r="E95" t="str">
            <v>05023 Reconocer  a maestros, maestras y directivos docentes  investigadores e innovadores de la educación</v>
          </cell>
          <cell r="F95" t="str">
            <v>Incentivos Al Personal Docente 03-02-0023</v>
          </cell>
          <cell r="G95" t="str">
            <v>DISEÑO E IMPLEMENTACIÓN DE PLANES DE MEJORAMIENTO - A.1.2.11</v>
          </cell>
          <cell r="H95" t="str">
            <v>Docentes y directivos docentes</v>
          </cell>
          <cell r="I95">
            <v>100</v>
          </cell>
          <cell r="J95" t="str">
            <v>104005023</v>
          </cell>
          <cell r="K95">
            <v>170000000</v>
          </cell>
        </row>
        <row r="96">
          <cell r="A96">
            <v>1040</v>
          </cell>
          <cell r="B96" t="str">
            <v>1040 Bogotá reconoce a sus maestros, maestras y directivos docentes líderes de la transformación educativa</v>
          </cell>
          <cell r="C96" t="str">
            <v>05 RECONOCIMIENTO DOCENTE</v>
          </cell>
          <cell r="D96">
            <v>24</v>
          </cell>
          <cell r="E96" t="str">
            <v>05024 Acompañamiento a docentes y directivos docentes  para la postulacion de proyecto de investigación e innovación educativa  en premios a nivel nacional e internacional</v>
          </cell>
          <cell r="F96" t="str">
            <v>Incentivos Al Personal Docente 03-02-0023</v>
          </cell>
          <cell r="G96" t="str">
            <v>DISEÑO E IMPLEMENTACIÓN DE PLANES DE MEJORAMIENTO - A.1.2.11</v>
          </cell>
          <cell r="H96" t="str">
            <v>Propuestas pedagógicas</v>
          </cell>
          <cell r="I96">
            <v>10</v>
          </cell>
          <cell r="J96" t="str">
            <v>104005024</v>
          </cell>
          <cell r="K96">
            <v>50000000</v>
          </cell>
        </row>
        <row r="97">
          <cell r="A97">
            <v>1053</v>
          </cell>
          <cell r="B97" t="str">
            <v>1053 Oportunidades de aprendizaje desde el enfoque diferencial</v>
          </cell>
          <cell r="C97" t="str">
            <v>01  Atención Educativa Integral desde el enfoque diferencial</v>
          </cell>
          <cell r="D97">
            <v>1</v>
          </cell>
          <cell r="E97" t="str">
            <v>01001 Desarrollar capacidades locales e institucionales  para la atención integral bajo el enfoque diferencial, de estudiantes con discapacidad</v>
          </cell>
          <cell r="F97" t="str">
            <v>Atención educativa diferencial 03-02-0033</v>
          </cell>
          <cell r="G97" t="str">
            <v>SERVICIO PERSONAL APOYO - A.1.5.1</v>
          </cell>
          <cell r="H97" t="str">
            <v>Colegios</v>
          </cell>
          <cell r="I97">
            <v>361</v>
          </cell>
          <cell r="J97" t="str">
            <v>105301001</v>
          </cell>
          <cell r="K97">
            <v>8110450000</v>
          </cell>
        </row>
        <row r="98">
          <cell r="A98">
            <v>1053</v>
          </cell>
          <cell r="B98" t="str">
            <v>1053 Oportunidades de aprendizaje desde el enfoque diferencial</v>
          </cell>
          <cell r="C98" t="str">
            <v>01  Atención Educativa Integral desde el enfoque diferencial</v>
          </cell>
          <cell r="D98">
            <v>3</v>
          </cell>
          <cell r="E98" t="str">
            <v>01003 Desarrollar capacidades locales e institucionales  para la atención integral bajo el enfoque diferencial, de estudiantes con  talentos y/o capacidades  excepcionales</v>
          </cell>
          <cell r="F98" t="str">
            <v>Atención educativa diferencial 03-02-0033</v>
          </cell>
          <cell r="G98" t="str">
            <v>SERVICIO PERSONAL APOYO - A.1.5.1</v>
          </cell>
          <cell r="H98" t="str">
            <v>Colegios</v>
          </cell>
          <cell r="I98">
            <v>90</v>
          </cell>
          <cell r="J98" t="str">
            <v>105301003</v>
          </cell>
          <cell r="K98">
            <v>594356000</v>
          </cell>
        </row>
        <row r="99">
          <cell r="A99">
            <v>1053</v>
          </cell>
          <cell r="B99" t="str">
            <v>1053 Oportunidades de aprendizaje desde el enfoque diferencial</v>
          </cell>
          <cell r="C99" t="str">
            <v>01  Atención Educativa Integral desde el enfoque diferencial</v>
          </cell>
          <cell r="D99">
            <v>5</v>
          </cell>
          <cell r="E99" t="str">
            <v>01005 Desarrollar las acciones necesarias para garantizar la operación de la Secretaría Técnica Distrital de Discapacidad (STDD)</v>
          </cell>
          <cell r="F99" t="str">
            <v>Atención educativa diferencial 03-02-0033</v>
          </cell>
          <cell r="G99" t="str">
            <v>SERVICIO PERSONAL APOYO - A.1.5.1</v>
          </cell>
          <cell r="H99" t="str">
            <v>Personas</v>
          </cell>
          <cell r="I99">
            <v>6</v>
          </cell>
          <cell r="J99" t="str">
            <v>105301005</v>
          </cell>
          <cell r="K99">
            <v>316854000</v>
          </cell>
        </row>
        <row r="100">
          <cell r="A100">
            <v>1053</v>
          </cell>
          <cell r="B100" t="str">
            <v>1053 Oportunidades de aprendizaje desde el enfoque diferencial</v>
          </cell>
          <cell r="C100" t="str">
            <v>01  Atención Educativa Integral desde el enfoque diferencial</v>
          </cell>
          <cell r="D100">
            <v>8</v>
          </cell>
          <cell r="E100" t="str">
            <v xml:space="preserve">01008 
Desarrollar capacidades locales e institucionales para la atención integral bajo el enfoque diferencial, en la linea de educación intercultural y grupos étnicos 
</v>
          </cell>
          <cell r="F100" t="str">
            <v>Atención educativa diferencial 03-02-0033</v>
          </cell>
          <cell r="G100" t="str">
            <v/>
          </cell>
          <cell r="H100" t="str">
            <v>Colegios</v>
          </cell>
          <cell r="I100">
            <v>46</v>
          </cell>
          <cell r="J100" t="str">
            <v>105301008</v>
          </cell>
          <cell r="K100">
            <v>1745724000</v>
          </cell>
        </row>
        <row r="101">
          <cell r="A101">
            <v>1053</v>
          </cell>
          <cell r="B101" t="str">
            <v>1053 Oportunidades de aprendizaje desde el enfoque diferencial</v>
          </cell>
          <cell r="C101" t="str">
            <v>01  Atención Educativa Integral desde el enfoque diferencial</v>
          </cell>
          <cell r="D101">
            <v>10</v>
          </cell>
          <cell r="E101" t="str">
            <v>01010 Desarrollar capacidades locales e institucionales  para la atención integral bajo el enfoque diferencial, de estudiantes según su condición social y orientación sexual</v>
          </cell>
          <cell r="F101" t="str">
            <v>Atención educativa diferencial 03-02-0033</v>
          </cell>
          <cell r="G101" t="str">
            <v/>
          </cell>
          <cell r="H101" t="str">
            <v>Colegios</v>
          </cell>
          <cell r="I101">
            <v>80</v>
          </cell>
          <cell r="J101" t="str">
            <v>105301010</v>
          </cell>
          <cell r="K101">
            <v>314800000</v>
          </cell>
        </row>
        <row r="102">
          <cell r="A102">
            <v>1053</v>
          </cell>
          <cell r="B102" t="str">
            <v>1053 Oportunidades de aprendizaje desde el enfoque diferencial</v>
          </cell>
          <cell r="C102" t="str">
            <v>01  Atención Educativa Integral desde el enfoque diferencial</v>
          </cell>
          <cell r="D102">
            <v>12</v>
          </cell>
          <cell r="E102" t="str">
            <v>01012 Desarrollar capacidades locales e institucionales  para la atención integral bajo el enfoque diferencial de cuidado y autocuidado</v>
          </cell>
          <cell r="F102" t="str">
            <v>Atención educativa diferencial 03-02-0033</v>
          </cell>
          <cell r="G102" t="str">
            <v/>
          </cell>
          <cell r="H102" t="str">
            <v>Colegios</v>
          </cell>
          <cell r="I102">
            <v>70</v>
          </cell>
          <cell r="J102" t="str">
            <v>105301012</v>
          </cell>
          <cell r="K102">
            <v>1239890000</v>
          </cell>
        </row>
        <row r="103">
          <cell r="A103">
            <v>1053</v>
          </cell>
          <cell r="B103" t="str">
            <v>1053 Oportunidades de aprendizaje desde el enfoque diferencial</v>
          </cell>
          <cell r="C103" t="str">
            <v>01  Atención Educativa Integral desde el enfoque diferencial</v>
          </cell>
          <cell r="D103">
            <v>15</v>
          </cell>
          <cell r="E103" t="str">
            <v>01015 Desarrollar capacidades locales e institucionales  para la atención integral bajo el enfoque diferencial, de estudiantes  víctimas del conflicto armado</v>
          </cell>
          <cell r="F103" t="str">
            <v>Atención a Víctimas 03- 02-0032</v>
          </cell>
          <cell r="G103" t="str">
            <v/>
          </cell>
          <cell r="H103" t="str">
            <v>Colegios</v>
          </cell>
          <cell r="I103">
            <v>40</v>
          </cell>
          <cell r="J103" t="str">
            <v>105301015</v>
          </cell>
          <cell r="K103">
            <v>675181000</v>
          </cell>
        </row>
        <row r="104">
          <cell r="A104">
            <v>1053</v>
          </cell>
          <cell r="B104" t="str">
            <v>1053 Oportunidades de aprendizaje desde el enfoque diferencial</v>
          </cell>
          <cell r="C104" t="str">
            <v>01  Atención Educativa Integral desde el enfoque diferencial</v>
          </cell>
          <cell r="D104">
            <v>17</v>
          </cell>
          <cell r="E104" t="str">
            <v>01017 Prestar apoyo profesional y/o técnico a la gestión de la Dirección de Inclusión e Integración de Poblaciones  para   el cumplimiento de las politicas públicas poblacionales</v>
          </cell>
          <cell r="F104" t="str">
            <v>Atención educativa diferencial 03-02-0033</v>
          </cell>
          <cell r="G104" t="str">
            <v/>
          </cell>
          <cell r="H104" t="str">
            <v>Personas</v>
          </cell>
          <cell r="I104">
            <v>11</v>
          </cell>
          <cell r="J104" t="str">
            <v>105301017</v>
          </cell>
          <cell r="K104">
            <v>493184000</v>
          </cell>
        </row>
        <row r="105">
          <cell r="A105">
            <v>1053</v>
          </cell>
          <cell r="B105" t="str">
            <v>1053 Oportunidades de aprendizaje desde el enfoque diferencial</v>
          </cell>
          <cell r="C105" t="str">
            <v>01  Atención Educativa Integral desde el enfoque diferencial</v>
          </cell>
          <cell r="D105">
            <v>18</v>
          </cell>
          <cell r="E105" t="str">
            <v>01018 Desarrollar capacidades locales e institucionales  para la atención integral bajo el enfoque diferencial, de estudiantes con trastornos de aprendizaje</v>
          </cell>
          <cell r="F105" t="str">
            <v>Atención educativa diferencial 03-02-0033</v>
          </cell>
          <cell r="G105" t="str">
            <v/>
          </cell>
          <cell r="H105" t="str">
            <v>Colegios</v>
          </cell>
          <cell r="I105">
            <v>40</v>
          </cell>
          <cell r="J105" t="str">
            <v>105301018</v>
          </cell>
          <cell r="K105">
            <v>280008000</v>
          </cell>
        </row>
        <row r="106">
          <cell r="A106">
            <v>1053</v>
          </cell>
          <cell r="B106" t="str">
            <v>1053 Oportunidades de aprendizaje desde el enfoque diferencial</v>
          </cell>
          <cell r="C106" t="str">
            <v>01  Atención Educativa Integral desde el enfoque diferencial</v>
          </cell>
          <cell r="D106">
            <v>20</v>
          </cell>
          <cell r="E106" t="str">
            <v xml:space="preserve">01020 Desarrollar capacidades locales e institucionales  para la atención integral bajo el enfoque diferencial, de estudiantes en riesgo de trabajo infantil </v>
          </cell>
          <cell r="F106" t="str">
            <v>Atención educativa diferencial 03-02-0033</v>
          </cell>
          <cell r="G106" t="str">
            <v/>
          </cell>
          <cell r="H106" t="str">
            <v>Colegios</v>
          </cell>
          <cell r="I106">
            <v>70</v>
          </cell>
          <cell r="J106" t="str">
            <v>105301020</v>
          </cell>
          <cell r="K106">
            <v>351480000</v>
          </cell>
        </row>
        <row r="107">
          <cell r="A107">
            <v>1053</v>
          </cell>
          <cell r="B107" t="str">
            <v>1053 Oportunidades de aprendizaje desde el enfoque diferencial</v>
          </cell>
          <cell r="C107" t="str">
            <v>01  Atención Educativa Integral desde el enfoque diferencial</v>
          </cell>
          <cell r="D107">
            <v>21</v>
          </cell>
          <cell r="E107" t="str">
            <v>01021 Desarrollar capacidades locales e institucionales  para la atención integral bajo el enfoque diferencial, de estudiantes en riesgo de trata de personas</v>
          </cell>
          <cell r="F107" t="str">
            <v>Atención educativa diferencial 03-02-0033</v>
          </cell>
          <cell r="G107" t="str">
            <v/>
          </cell>
          <cell r="H107" t="str">
            <v>Colegios</v>
          </cell>
          <cell r="I107">
            <v>10</v>
          </cell>
          <cell r="J107" t="str">
            <v>105301021</v>
          </cell>
          <cell r="K107">
            <v>47258000</v>
          </cell>
        </row>
        <row r="108">
          <cell r="A108">
            <v>1053</v>
          </cell>
          <cell r="B108" t="str">
            <v>1053 Oportunidades de aprendizaje desde el enfoque diferencial</v>
          </cell>
          <cell r="C108" t="str">
            <v>02 Modelos Educativos Flexibles</v>
          </cell>
          <cell r="D108">
            <v>1</v>
          </cell>
          <cell r="E108" t="str">
            <v>02001 Desarrollar capacidades locales e institucionales  para la atención integral bajo el enfoque diferencial, de estudiantes  hospitalizados e incapacitados</v>
          </cell>
          <cell r="F108" t="str">
            <v>Atención educativa diferencial 03-02-0033</v>
          </cell>
          <cell r="G108" t="str">
            <v/>
          </cell>
          <cell r="H108" t="str">
            <v>Aulas Hospitalarias</v>
          </cell>
          <cell r="I108">
            <v>28</v>
          </cell>
          <cell r="J108" t="str">
            <v>105302001</v>
          </cell>
          <cell r="K108">
            <v>112154000</v>
          </cell>
        </row>
        <row r="109">
          <cell r="A109">
            <v>1053</v>
          </cell>
          <cell r="B109" t="str">
            <v>1053 Oportunidades de aprendizaje desde el enfoque diferencial</v>
          </cell>
          <cell r="C109" t="str">
            <v>02 Modelos Educativos Flexibles</v>
          </cell>
          <cell r="D109">
            <v>3</v>
          </cell>
          <cell r="E109" t="str">
            <v xml:space="preserve">02003 Desarrollar capacidades locales e institucionales  para la atención integral bajo el enfoque diferencial, para la educación de jóvenes y adultos </v>
          </cell>
          <cell r="F109" t="str">
            <v>Atención educativa diferencial 03-02-0033</v>
          </cell>
          <cell r="G109" t="str">
            <v/>
          </cell>
          <cell r="H109" t="str">
            <v>Colegios</v>
          </cell>
          <cell r="I109">
            <v>59</v>
          </cell>
          <cell r="J109" t="str">
            <v>105302003</v>
          </cell>
          <cell r="K109">
            <v>216597000</v>
          </cell>
        </row>
        <row r="110">
          <cell r="A110">
            <v>1053</v>
          </cell>
          <cell r="B110" t="str">
            <v>1053 Oportunidades de aprendizaje desde el enfoque diferencial</v>
          </cell>
          <cell r="C110" t="str">
            <v>02 Modelos Educativos Flexibles</v>
          </cell>
          <cell r="D110">
            <v>5</v>
          </cell>
          <cell r="E110" t="str">
            <v>02005 Desarrollar capacidades locales e institucionales  para la atención integral bajo el enfoque diferencial, de estudiantes  en extraedad</v>
          </cell>
          <cell r="F110" t="str">
            <v>Atención educativa diferencial 03-02-0033</v>
          </cell>
          <cell r="G110" t="str">
            <v/>
          </cell>
          <cell r="H110" t="str">
            <v>Colegios</v>
          </cell>
          <cell r="I110">
            <v>75</v>
          </cell>
          <cell r="J110" t="str">
            <v>105302005</v>
          </cell>
          <cell r="K110">
            <v>192767000</v>
          </cell>
        </row>
        <row r="111">
          <cell r="A111">
            <v>1053</v>
          </cell>
          <cell r="B111" t="str">
            <v>1053 Oportunidades de aprendizaje desde el enfoque diferencial</v>
          </cell>
          <cell r="C111" t="str">
            <v>02 Modelos Educativos Flexibles</v>
          </cell>
          <cell r="D111">
            <v>7</v>
          </cell>
          <cell r="E111" t="str">
            <v>02007 Desarrollar capacidades locales e institucionales  para la atención integral bajo el enfoque diferencial, de estudiantes en conflicto con la  ley penal</v>
          </cell>
          <cell r="F111" t="str">
            <v>Atención educativa diferencial 03-02-0033</v>
          </cell>
          <cell r="G111" t="str">
            <v/>
          </cell>
          <cell r="H111" t="str">
            <v>Colegios</v>
          </cell>
          <cell r="I111">
            <v>75</v>
          </cell>
          <cell r="J111" t="str">
            <v>105302007</v>
          </cell>
          <cell r="K111">
            <v>112154000</v>
          </cell>
        </row>
        <row r="112">
          <cell r="A112">
            <v>1058</v>
          </cell>
          <cell r="B112" t="str">
            <v xml:space="preserve">1058 Participación ciudadana para el reencuentro, la reconciliación y la paz </v>
          </cell>
          <cell r="C112" t="str">
            <v>01 FORTALECIMIENTO DE  LAS CAPACIDADES DE LOS DIRECTORES LOCALES (DILES) Y DIRECTIVOS DOCENTES</v>
          </cell>
          <cell r="D112">
            <v>4</v>
          </cell>
          <cell r="E112" t="str">
            <v>01004 Implementar la estrategia para fortalecimiento de las capacidades de gestión de los directores locales y directivos docentes</v>
          </cell>
          <cell r="F112" t="str">
            <v>Acompañar A Colegios En La Formulación Y Ejecución De Planes Institucionales 03-01-0204</v>
          </cell>
          <cell r="G112" t="str">
            <v>APLICACIÓN DE PROYECTOS EDUCATIVOS TRANSVERSALES - A.1.7.2</v>
          </cell>
          <cell r="H112" t="str">
            <v>Directores locales y directivos docentes</v>
          </cell>
          <cell r="I112">
            <v>382</v>
          </cell>
          <cell r="J112" t="str">
            <v>105801004</v>
          </cell>
          <cell r="K112">
            <v>2238628000</v>
          </cell>
        </row>
        <row r="113">
          <cell r="A113">
            <v>1058</v>
          </cell>
          <cell r="B113" t="str">
            <v xml:space="preserve">1058 Participación ciudadana para el reencuentro, la reconciliación y la paz </v>
          </cell>
          <cell r="C113" t="str">
            <v>01 FORTALECIMIENTO DE  LAS CAPACIDADES DE LOS DIRECTORES LOCALES (DILES) Y DIRECTIVOS DOCENTES</v>
          </cell>
          <cell r="D113">
            <v>5</v>
          </cell>
          <cell r="E113" t="str">
            <v>01005 Apoyo profesional y técnico para las estrategias encaminadas a la construcción de una ciudad educadora, por el reencuentro, la reconciliación y la paz, con especial énfasis en el fortalecimiento de las capacidades de los DILES y directivos docentes</v>
          </cell>
          <cell r="F113" t="str">
            <v>Personal Contratado Para Apoyar Las Actividades Propias De Los Proyectos De Inversión De La Entidad 03-04-0001</v>
          </cell>
          <cell r="G113" t="str">
            <v>MODERNIZACIÓN DE LA SECRETARIA DE EDUCACIÓN - A.1.4.1</v>
          </cell>
          <cell r="H113" t="str">
            <v>Personas</v>
          </cell>
          <cell r="I113">
            <v>27</v>
          </cell>
          <cell r="J113" t="str">
            <v>105801005</v>
          </cell>
          <cell r="K113">
            <v>1808026000</v>
          </cell>
        </row>
        <row r="114">
          <cell r="A114">
            <v>1058</v>
          </cell>
          <cell r="B114" t="str">
            <v xml:space="preserve">1058 Participación ciudadana para el reencuentro, la reconciliación y la paz </v>
          </cell>
          <cell r="C114" t="str">
            <v>02 VOCES DEL TERRITORIO</v>
          </cell>
          <cell r="D114">
            <v>6</v>
          </cell>
          <cell r="E114" t="str">
            <v>02006 Divulgar campañas de comunicación en medios de carácter masivos, directos, comunitrarios o alternativos.</v>
          </cell>
          <cell r="F114" t="str">
            <v>Desarrollo Del Plan General De Medios De Divulgación Y Comunicación 03-01-0327</v>
          </cell>
          <cell r="G114" t="str">
            <v>APLICACIÓN DE PROYECTOS EDUCATIVOS TRANSVERSALES - A.1.7.2</v>
          </cell>
          <cell r="H114" t="str">
            <v>Estrategia</v>
          </cell>
          <cell r="I114">
            <v>1</v>
          </cell>
          <cell r="J114" t="str">
            <v>105802006</v>
          </cell>
          <cell r="K114">
            <v>1700000000</v>
          </cell>
        </row>
        <row r="115">
          <cell r="A115">
            <v>1058</v>
          </cell>
          <cell r="B115" t="str">
            <v xml:space="preserve">1058 Participación ciudadana para el reencuentro, la reconciliación y la paz </v>
          </cell>
          <cell r="C115" t="str">
            <v>02 VOCES DEL TERRITORIO</v>
          </cell>
          <cell r="D115">
            <v>9</v>
          </cell>
          <cell r="E115" t="str">
            <v>02009 Producción y desarrollo de piezas de comunicación requeridas por las areas de la Secretaria de Educación del Distrito y su respectiva distribución.</v>
          </cell>
          <cell r="F115" t="str">
            <v>Desarrollo Del Plan General De Medios De Divulgación Y Comunicación 03-01-0327</v>
          </cell>
          <cell r="G115" t="str">
            <v>APLICACIÓN DE PROYECTOS EDUCATIVOS TRANSVERSALES - A.1.7.2</v>
          </cell>
          <cell r="H115" t="str">
            <v>Estrategia</v>
          </cell>
          <cell r="I115">
            <v>1</v>
          </cell>
          <cell r="J115" t="str">
            <v>105802009</v>
          </cell>
          <cell r="K115">
            <v>550000000</v>
          </cell>
        </row>
        <row r="116">
          <cell r="A116">
            <v>1058</v>
          </cell>
          <cell r="B116" t="str">
            <v xml:space="preserve">1058 Participación ciudadana para el reencuentro, la reconciliación y la paz </v>
          </cell>
          <cell r="C116" t="str">
            <v>02 VOCES DEL TERRITORIO</v>
          </cell>
          <cell r="D116">
            <v>22</v>
          </cell>
          <cell r="E116" t="str">
            <v>02022 Hacer seguimiento a las noticias y mensajes de la SED en los medios masivos de comunicación y redes sociales.</v>
          </cell>
          <cell r="F116" t="str">
            <v>Desarrollo Del Plan General De Medios De Divulgación Y Comunicación 03-01-0327</v>
          </cell>
          <cell r="G116" t="str">
            <v>APLICACIÓN DE PROYECTOS EDUCATIVOS TRANSVERSALES - A.1.7.2</v>
          </cell>
          <cell r="H116" t="str">
            <v>Estrategia</v>
          </cell>
          <cell r="I116">
            <v>1</v>
          </cell>
          <cell r="J116" t="str">
            <v>105802022</v>
          </cell>
          <cell r="K116">
            <v>95176000</v>
          </cell>
        </row>
        <row r="117">
          <cell r="A117">
            <v>1058</v>
          </cell>
          <cell r="B117" t="str">
            <v xml:space="preserve">1058 Participación ciudadana para el reencuentro, la reconciliación y la paz </v>
          </cell>
          <cell r="C117" t="str">
            <v>02 VOCES DEL TERRITORIO</v>
          </cell>
          <cell r="D117">
            <v>32</v>
          </cell>
          <cell r="E117" t="str">
            <v>02032 Documentar las historias de la educación a través de piezas audiovisuales, periodisticas o artísticas.</v>
          </cell>
          <cell r="F117" t="str">
            <v>Desarrollo Del Plan General De Medios De Divulgación Y Comunicación 03-01-0327</v>
          </cell>
          <cell r="G117" t="str">
            <v>APLICACIÓN DE PROYECTOS EDUCATIVOS TRANSVERSALES - A.1.7.2</v>
          </cell>
          <cell r="H117" t="str">
            <v>Estrategia</v>
          </cell>
          <cell r="I117">
            <v>1</v>
          </cell>
          <cell r="J117" t="str">
            <v>105802032</v>
          </cell>
          <cell r="K117">
            <v>709269000</v>
          </cell>
        </row>
        <row r="118">
          <cell r="A118">
            <v>1058</v>
          </cell>
          <cell r="B118" t="str">
            <v xml:space="preserve">1058 Participación ciudadana para el reencuentro, la reconciliación y la paz </v>
          </cell>
          <cell r="C118" t="str">
            <v>03 CONSOLIDACIÓN DEL OBSERVATORIO DE CONVIVENCIA ESCOLAR</v>
          </cell>
          <cell r="D118">
            <v>10</v>
          </cell>
          <cell r="E118" t="str">
            <v>03010 Apoyo profesional y técnico para las estrategias para la construcción de una ciudad educadora, por el reencuentro, la reconciliación y la paz, con énfasis en la consolidación del Observatorio y el Sistema Distrital de Convivencia Escolar</v>
          </cell>
          <cell r="F118" t="str">
            <v>Personal Contratado Para Apoyar Las Actividades Propias De Los Proyectos De Inversión De La Entidad 03-04-0001</v>
          </cell>
          <cell r="G118" t="str">
            <v>MODERNIZACIÓN DE LA SECRETARIA DE EDUCACIÓN - A.1.4.1</v>
          </cell>
          <cell r="H118" t="str">
            <v>Personas</v>
          </cell>
          <cell r="I118">
            <v>8</v>
          </cell>
          <cell r="J118" t="str">
            <v>105803010</v>
          </cell>
          <cell r="K118">
            <v>442643000</v>
          </cell>
        </row>
        <row r="119">
          <cell r="A119">
            <v>1058</v>
          </cell>
          <cell r="B119" t="str">
            <v xml:space="preserve">1058 Participación ciudadana para el reencuentro, la reconciliación y la paz </v>
          </cell>
          <cell r="C119" t="str">
            <v>04 MEJORAMIENTO DE ENTORNOS ESCOLARES</v>
          </cell>
          <cell r="D119">
            <v>12</v>
          </cell>
          <cell r="E119" t="str">
            <v>04012 Implementar las estrategias de intervención de los entornos escolares de los colegios distritales.</v>
          </cell>
          <cell r="F119" t="str">
            <v>Acompañar A Colegios En La Formulación Y Ejecución De Planes Institucionales 03-01-0204</v>
          </cell>
          <cell r="G119" t="str">
            <v>APLICACIÓN DE PROYECTOS EDUCATIVOS TRANSVERSALES - A.1.7.2</v>
          </cell>
          <cell r="H119" t="str">
            <v>Colegios</v>
          </cell>
          <cell r="I119">
            <v>92</v>
          </cell>
          <cell r="J119" t="str">
            <v>105804012</v>
          </cell>
          <cell r="K119">
            <v>2114496000</v>
          </cell>
        </row>
        <row r="120">
          <cell r="A120">
            <v>1058</v>
          </cell>
          <cell r="B120" t="str">
            <v xml:space="preserve">1058 Participación ciudadana para el reencuentro, la reconciliación y la paz </v>
          </cell>
          <cell r="C120" t="str">
            <v>04 MEJORAMIENTO DE ENTORNOS ESCOLARES</v>
          </cell>
          <cell r="D120">
            <v>13</v>
          </cell>
          <cell r="E120" t="str">
            <v>04013 Apoyo profesional y técnico para las estrategias para la construcción de una ciudad educadora, por el reencuentro, la reconciliación y la paz, con énfasis en el mejoramiento de entornos escolares</v>
          </cell>
          <cell r="F120" t="str">
            <v>Personal Contratado Para Apoyar Las Actividades Propias De Los Proyectos De Inversión De La Entidad 03-04-0001</v>
          </cell>
          <cell r="G120" t="str">
            <v>MODERNIZACIÓN DE LA SECRETARIA DE EDUCACIÓN - A.1.4.1</v>
          </cell>
          <cell r="H120" t="str">
            <v>Personas</v>
          </cell>
          <cell r="I120">
            <v>8</v>
          </cell>
          <cell r="J120" t="str">
            <v>105804013</v>
          </cell>
          <cell r="K120">
            <v>537425000</v>
          </cell>
        </row>
        <row r="121">
          <cell r="A121">
            <v>1058</v>
          </cell>
          <cell r="B121" t="str">
            <v xml:space="preserve">1058 Participación ciudadana para el reencuentro, la reconciliación y la paz </v>
          </cell>
          <cell r="C121" t="str">
            <v>05 FORTALECIMIENTO DE  LOS PLANES DE CONVIVENCIA HACIA EL REENCUENTRO, LA RECONCILIACIÓN Y LA PAZ.</v>
          </cell>
          <cell r="D121">
            <v>15</v>
          </cell>
          <cell r="E121" t="str">
            <v>05015 Apoyo profesional y técnico para las estrategias para la construcción de una ciudad educadora, por el reencuentro, la reconciliación y la paz, con énfasis en el fortalecimiento de los planes de convivencia y la implementación de la cátedra de paz</v>
          </cell>
          <cell r="F121" t="str">
            <v>Personal Contratado Para Apoyar Las Actividades Propias De Los Proyectos De Inversión De La Entidad 03-04-0001</v>
          </cell>
          <cell r="G121" t="str">
            <v>MODERNIZACIÓN DE LA SECRETARIA DE EDUCACIÓN - A.1.4.1</v>
          </cell>
          <cell r="H121" t="str">
            <v>Personas</v>
          </cell>
          <cell r="I121">
            <v>21</v>
          </cell>
          <cell r="J121" t="str">
            <v>105805015</v>
          </cell>
          <cell r="K121">
            <v>1484204000</v>
          </cell>
        </row>
        <row r="122">
          <cell r="A122">
            <v>1058</v>
          </cell>
          <cell r="B122" t="str">
            <v xml:space="preserve">1058 Participación ciudadana para el reencuentro, la reconciliación y la paz </v>
          </cell>
          <cell r="C122" t="str">
            <v>06 GESTION CON LA COMUNIDAD EDUCATIVA</v>
          </cell>
          <cell r="D122">
            <v>28</v>
          </cell>
          <cell r="E122" t="str">
            <v>06028 Apoyo profesional y técnico para las estrategias para la construcción de una ciudad educadora, por el reencuentro, la reconciliación y la paz, con énfasis en el fortalecimiento de la gestión con la comunidad educativa</v>
          </cell>
          <cell r="F122" t="str">
            <v>Personal Contratado Para Apoyar Las Actividades Propias De Los Proyectos De Inversión De La Entidad 03-04-0001</v>
          </cell>
          <cell r="G122" t="str">
            <v>MODERNIZACIÓN DE LA SECRETARIA DE EDUCACIÓN - A.1.4.1</v>
          </cell>
          <cell r="H122" t="str">
            <v>Personas</v>
          </cell>
          <cell r="I122">
            <v>12</v>
          </cell>
          <cell r="J122" t="str">
            <v>105806028</v>
          </cell>
          <cell r="K122">
            <v>809812000</v>
          </cell>
        </row>
        <row r="123">
          <cell r="A123">
            <v>1058</v>
          </cell>
          <cell r="B123" t="str">
            <v xml:space="preserve">1058 Participación ciudadana para el reencuentro, la reconciliación y la paz </v>
          </cell>
          <cell r="C123" t="str">
            <v>06 GESTION CON LA COMUNIDAD EDUCATIVA</v>
          </cell>
          <cell r="D123">
            <v>29</v>
          </cell>
          <cell r="E123" t="str">
            <v>06029 Apoyo profesional y técnico para las estrategias para la construcción de una ciudad educadora, por el reencuentro, la reconciliación y la paz, con énfasis en el acompañamiento de escuelas de padres y familia</v>
          </cell>
          <cell r="F123" t="str">
            <v>Personal Contratado Para Apoyar Las Actividades Propias De Los Proyectos De Inversión De La Entidad 03-04-0001</v>
          </cell>
          <cell r="G123" t="str">
            <v>MODERNIZACIÓN DE LA SECRETARIA DE EDUCACIÓN - A.1.4.1</v>
          </cell>
          <cell r="H123" t="str">
            <v>Personas</v>
          </cell>
          <cell r="I123">
            <v>4</v>
          </cell>
          <cell r="J123" t="str">
            <v>105806029</v>
          </cell>
          <cell r="K123">
            <v>169950000</v>
          </cell>
        </row>
        <row r="124">
          <cell r="A124">
            <v>1058</v>
          </cell>
          <cell r="B124" t="str">
            <v xml:space="preserve">1058 Participación ciudadana para el reencuentro, la reconciliación y la paz </v>
          </cell>
          <cell r="C124" t="str">
            <v>06 GESTION CON LA COMUNIDAD EDUCATIVA</v>
          </cell>
          <cell r="D124">
            <v>30</v>
          </cell>
          <cell r="E124" t="str">
            <v xml:space="preserve">06030 Atender los espacios de encuentro con la comunidad educativa, incluyendo los de obligatorio cumplimiento y otros tales como las Escuelas de Padres y Familias. </v>
          </cell>
          <cell r="F124" t="str">
            <v>Acompañar A Colegios En La Formulación Y Ejecución De Planes Institucionales 03-01-0204</v>
          </cell>
          <cell r="G124" t="str">
            <v>APLICACIÓN DE PROYECTOS EDUCATIVOS TRANSVERSALES - A.1.7.2</v>
          </cell>
          <cell r="H124" t="str">
            <v>Campañas</v>
          </cell>
          <cell r="I124">
            <v>1</v>
          </cell>
          <cell r="J124" t="str">
            <v>105806030</v>
          </cell>
          <cell r="K124">
            <v>804700000</v>
          </cell>
        </row>
        <row r="125">
          <cell r="A125">
            <v>1005</v>
          </cell>
          <cell r="B125" t="str">
            <v>1005 Fortalecimiento curricular para el desarrollo de aprendizajes a lo largo de la vida</v>
          </cell>
          <cell r="C125" t="str">
            <v>01 CURRÍCULO</v>
          </cell>
          <cell r="D125">
            <v>3</v>
          </cell>
          <cell r="E125" t="str">
            <v>01003 Contar con profesionales y técnicos para la adecuada ejecución administrativa del proyecto</v>
          </cell>
          <cell r="F125" t="str">
            <v>Personal Contratado Para Apoyar Las Actividades Propias De Los Proyectos De Inversión De La Entidad 03-04-0001</v>
          </cell>
          <cell r="H125" t="str">
            <v>Personas</v>
          </cell>
          <cell r="I125">
            <v>22</v>
          </cell>
          <cell r="J125" t="str">
            <v>100501003</v>
          </cell>
          <cell r="K125">
            <v>1619000000</v>
          </cell>
        </row>
        <row r="126">
          <cell r="A126">
            <v>1005</v>
          </cell>
          <cell r="B126" t="str">
            <v>1005 Fortalecimiento curricular para el desarrollo de aprendizajes a lo largo de la vida</v>
          </cell>
          <cell r="C126" t="str">
            <v>01 CURRÍCULO</v>
          </cell>
          <cell r="D126">
            <v>5</v>
          </cell>
          <cell r="E126" t="str">
            <v xml:space="preserve">01005 Apoyar y acompañar con entidades,  profesionales y técnicos la implementación de estrategias pedagógicas y administrativas en las instituciones educativas que propendan por el fortalecimiento curricular </v>
          </cell>
          <cell r="F126" t="str">
            <v>Acompañar A Colegios En La Formulación Y Ejecución De Planes Institucionales 03-01-0204</v>
          </cell>
          <cell r="H126" t="str">
            <v>Colegios</v>
          </cell>
          <cell r="I126">
            <v>376</v>
          </cell>
          <cell r="J126" t="str">
            <v>100501005</v>
          </cell>
          <cell r="K126">
            <v>3481000000</v>
          </cell>
        </row>
        <row r="127">
          <cell r="A127">
            <v>1050</v>
          </cell>
          <cell r="B127" t="str">
            <v>1050 Educación inicial de calidad en el marco de la ruta de atención integral a la primera infancia</v>
          </cell>
          <cell r="C127" t="str">
            <v>01 INFANCIA</v>
          </cell>
          <cell r="D127">
            <v>1</v>
          </cell>
          <cell r="E127" t="str">
            <v>01001 Apoyar y desarrollar con profesionales y/o entidades los procesos de gestión, acompañamiento e implementación de las metas y objetivos del proyecto.</v>
          </cell>
          <cell r="F127" t="str">
            <v>Personal Contratado Para Apoyar Las Actividades Propias De Los Proyectos De Inversión De La Entidad 03-04-0001</v>
          </cell>
          <cell r="G127" t="str">
            <v>MODERNIZACIÓN DE LA SECRETARIA DE EDUCACIÓN - A.1.4.1</v>
          </cell>
          <cell r="H127" t="str">
            <v>Personas</v>
          </cell>
          <cell r="I127">
            <v>34</v>
          </cell>
          <cell r="J127" t="str">
            <v>105001001</v>
          </cell>
          <cell r="K127">
            <v>2351909000</v>
          </cell>
        </row>
        <row r="128">
          <cell r="A128">
            <v>1050</v>
          </cell>
          <cell r="B128" t="str">
            <v>1050 Educación inicial de calidad en el marco de la ruta de atención integral a la primera infancia</v>
          </cell>
          <cell r="C128" t="str">
            <v>01 INFANCIA</v>
          </cell>
          <cell r="D128">
            <v>5</v>
          </cell>
          <cell r="E128" t="str">
            <v>01005 Garantizar la atención integral de los niños y niñas del ciclo inicial en el marco de la RIA, la articulación intersectorial de la Ciudad y la implementación de los estándares de calidad de la Educación Inicial en el marco de la atención integral</v>
          </cell>
          <cell r="F128" t="str">
            <v>Acompañar A Colegios En La Formulación Y Ejecución De Planes Institucionales 03-01-0204</v>
          </cell>
          <cell r="G128" t="str">
            <v>APLICACIÓN DE PROYECTOS EDUCATIVOS TRANSVERSALES - A.1.7.2</v>
          </cell>
          <cell r="H128" t="str">
            <v>Estudiantes</v>
          </cell>
          <cell r="I128">
            <v>72000</v>
          </cell>
          <cell r="J128" t="str">
            <v>105001005</v>
          </cell>
          <cell r="K128">
            <v>27198091000</v>
          </cell>
        </row>
        <row r="129">
          <cell r="A129">
            <v>1050</v>
          </cell>
          <cell r="B129" t="str">
            <v>1050 Educación inicial de calidad en el marco de la ruta de atención integral a la primera infancia</v>
          </cell>
          <cell r="C129" t="str">
            <v xml:space="preserve">02 CICLOS </v>
          </cell>
          <cell r="D129">
            <v>1</v>
          </cell>
          <cell r="E129" t="str">
            <v>02001 Apoyar y acompañar  con los medios necesarios, la implementación de lineamientos y/u orientaciones y/o estrategias pedagógicas y administrativas en las IED, que propendan por el fortalecimiento curricular y el intercambio de experiencias pedagógicas exitosas, en armonía con el modelo pedagógico de Educación Inicial</v>
          </cell>
          <cell r="F129" t="str">
            <v>Acompañar A Colegios En La Formulación Y Ejecución De Planes Institucionales 03-01-0204</v>
          </cell>
          <cell r="G129" t="str">
            <v>APLICACIÓN DE PROYECTOS EDUCATIVOS TRANSVERSALES - A.1.7.2</v>
          </cell>
          <cell r="H129" t="str">
            <v>Colegios</v>
          </cell>
          <cell r="I129">
            <v>300</v>
          </cell>
          <cell r="J129" t="str">
            <v>105002001</v>
          </cell>
          <cell r="K129">
            <v>250000000</v>
          </cell>
        </row>
        <row r="130">
          <cell r="A130">
            <v>1050</v>
          </cell>
          <cell r="B130" t="str">
            <v>1050 Educación inicial de calidad en el marco de la ruta de atención integral a la primera infancia</v>
          </cell>
          <cell r="C130" t="str">
            <v>03 VALORACION INTEGRAL DEL DESARROLLO DE LA PRIMERA INFANCIA</v>
          </cell>
          <cell r="D130">
            <v>2</v>
          </cell>
          <cell r="E130" t="str">
            <v>03002 Garantizar los recursos técnicos, humanos y operativos  para  la implementación del Sistema  de Valoracion del Desarrollo Infantil  como eje estructurante en la educación inicial  de calidad en el marco de la ruta integral de atenciones</v>
          </cell>
          <cell r="F130" t="str">
            <v>Acompañar A Colegios En La Formulación Y Ejecución De Planes Institucionales 03-01-0204</v>
          </cell>
          <cell r="G130" t="str">
            <v>APLICACIÓN DE PROYECTOS EDUCATIVOS TRANSVERSALES - A.1.7.2</v>
          </cell>
          <cell r="H130" t="str">
            <v>Colegios</v>
          </cell>
          <cell r="I130">
            <v>200</v>
          </cell>
          <cell r="J130" t="str">
            <v>105003002</v>
          </cell>
          <cell r="K130">
            <v>200000000</v>
          </cell>
        </row>
        <row r="131">
          <cell r="A131">
            <v>1056</v>
          </cell>
          <cell r="B131" t="str">
            <v>1056 Mejoramiento de la calidad educativa a través de la jornada única y el uso del tiempo escolar</v>
          </cell>
          <cell r="C131" t="str">
            <v>01 JORNADA UNICA</v>
          </cell>
          <cell r="D131">
            <v>1</v>
          </cell>
          <cell r="E131" t="str">
            <v>01001 Conformar un equipo profesional y técnico que coordina, orienta y apoya el desarrollo de la ampliación del tiempo escolar - Jornada Única</v>
          </cell>
          <cell r="F131" t="str">
            <v>Personal Contratado Para Apoyar Las Actividades Propias De Los Proyectos De Inversión De La Entidad 03-04-0001</v>
          </cell>
          <cell r="G131" t="str">
            <v>MODERNIZACIÓN DE LA SECRETARIA DE EDUCACIÓN - A.1.4.1</v>
          </cell>
          <cell r="H131" t="str">
            <v>Personas</v>
          </cell>
          <cell r="I131">
            <v>22</v>
          </cell>
          <cell r="J131" t="str">
            <v>105601001</v>
          </cell>
          <cell r="K131">
            <v>1400000000</v>
          </cell>
        </row>
        <row r="132">
          <cell r="A132">
            <v>1056</v>
          </cell>
          <cell r="B132" t="str">
            <v>1056 Mejoramiento de la calidad educativa a través de la jornada única y el uso del tiempo escolar</v>
          </cell>
          <cell r="C132" t="str">
            <v>01 JORNADA UNICA</v>
          </cell>
          <cell r="D132">
            <v>2</v>
          </cell>
          <cell r="E132" t="str">
            <v>01002 Garantizar los escenarios, organizaciones, personas externas u otro tipo de recursos que se requieran para implementar la Jornada Única en ambientes de aprendizajes seguros en una ciudad Educadora</v>
          </cell>
          <cell r="F132" t="str">
            <v>Acompañar A Colegios En La Formulación Y Ejecución De Planes Institucionales 03-01-0204</v>
          </cell>
          <cell r="G132" t="str">
            <v>APLICACIÓN DE PROYECTOS EDUCATIVOS TRANSVERSALES - A.1.7.2</v>
          </cell>
          <cell r="H132" t="str">
            <v>Estudiantes</v>
          </cell>
          <cell r="I132">
            <v>127537</v>
          </cell>
          <cell r="J132" t="str">
            <v>105601002</v>
          </cell>
          <cell r="K132">
            <v>16417600000</v>
          </cell>
        </row>
        <row r="133">
          <cell r="A133">
            <v>1056</v>
          </cell>
          <cell r="B133" t="str">
            <v>1056 Mejoramiento de la calidad educativa a través de la jornada única y el uso del tiempo escolar</v>
          </cell>
          <cell r="C133" t="str">
            <v>02 USO DEL TIEMPO ESCOLAR</v>
          </cell>
          <cell r="D133">
            <v>1</v>
          </cell>
          <cell r="E133" t="str">
            <v>02001 Garantizar los escenarios, organizaciones, personas externas u otro tipo de recursos que se requieran para implementar el Uso del Tiempo Escolar en ambientes de aprendizajes seguros en una ciudad Educadora</v>
          </cell>
          <cell r="F133" t="str">
            <v>Acompañar A Colegios En La Formulación Y Ejecución De Planes Institucionales 03-01-0204</v>
          </cell>
          <cell r="G133" t="str">
            <v>APLICACIÓN DE PROYECTOS EDUCATIVOS TRANSVERSALES - A.1.7.2</v>
          </cell>
          <cell r="H133" t="str">
            <v>Estudiantes</v>
          </cell>
          <cell r="I133">
            <v>281691</v>
          </cell>
          <cell r="J133" t="str">
            <v>105602001</v>
          </cell>
          <cell r="K133">
            <v>9046400000</v>
          </cell>
        </row>
        <row r="134">
          <cell r="A134">
            <v>1056</v>
          </cell>
          <cell r="B134" t="str">
            <v>1056 Mejoramiento de la calidad educativa a través de la jornada única y el uso del tiempo escolar</v>
          </cell>
          <cell r="C134" t="str">
            <v>02 USO DEL TIEMPO ESCOLAR</v>
          </cell>
          <cell r="D134">
            <v>2</v>
          </cell>
          <cell r="E134" t="str">
            <v>02002 Conformar un equipo profesional y técnico que coordina, orienta y apoya el desarrollo de la ampliación del tiempo escolar - Uso del tiempo escolar</v>
          </cell>
          <cell r="F134" t="str">
            <v>Personal Contratado Para Apoyar Las Actividades Propias De Los Proyectos De Inversión De La Entidad 03-04-0001</v>
          </cell>
          <cell r="G134" t="str">
            <v>MODERNIZACIÓN DE LA SECRETARIA DE EDUCACIÓN - A.1.4.1</v>
          </cell>
          <cell r="H134" t="str">
            <v>personas</v>
          </cell>
          <cell r="I134">
            <v>22</v>
          </cell>
          <cell r="J134" t="str">
            <v>105602002</v>
          </cell>
          <cell r="K134">
            <v>1400000000</v>
          </cell>
        </row>
        <row r="135">
          <cell r="A135">
            <v>1043</v>
          </cell>
          <cell r="B135" t="str">
            <v xml:space="preserve">1043 Sistemas de información al servicio de la gestión educativa </v>
          </cell>
          <cell r="C135" t="str">
            <v>01 SISTEMAS INTEGRADOS DE INFORMACIÓN Y SOSTENIMIENTO DE LA PLATAFORMA TECNOLOGICA</v>
          </cell>
          <cell r="D135">
            <v>1</v>
          </cell>
          <cell r="E135" t="str">
            <v>01001 Contar con apoyo profesional,  técnico y asistencial para los procesos de sistemas integrados de información y de comunicaciones</v>
          </cell>
          <cell r="F135" t="str">
            <v>Personal Contratado Para Apoyar Las Actividades Propias De Los Proyectos De Inversión De La Entidad 03-04-0001</v>
          </cell>
          <cell r="G135" t="str">
            <v>MODERNIZACIÓN DE LA SECRETARIA DE EDUCACIÓN - A.1.4.1</v>
          </cell>
          <cell r="H135" t="str">
            <v>Personas</v>
          </cell>
          <cell r="I135">
            <v>72</v>
          </cell>
          <cell r="J135" t="str">
            <v>104301001</v>
          </cell>
          <cell r="K135">
            <v>2800000000</v>
          </cell>
        </row>
        <row r="136">
          <cell r="A136">
            <v>1043</v>
          </cell>
          <cell r="B136" t="str">
            <v xml:space="preserve">1043 Sistemas de información al servicio de la gestión educativa </v>
          </cell>
          <cell r="C136" t="str">
            <v>01 SISTEMAS INTEGRADOS DE INFORMACIÓN Y SOSTENIMIENTO DE LA PLATAFORMA TECNOLOGICA</v>
          </cell>
          <cell r="D136">
            <v>2</v>
          </cell>
          <cell r="E136" t="str">
            <v>01002 Adquisición de recursos informáticos para el fortalecimiento y consolidación de los Sistemas de información y el sostenimiento de la plataforma tecnológica</v>
          </cell>
          <cell r="F136" t="str">
            <v>Adquisición De Hardware Y/O Software 02-01-0734</v>
          </cell>
          <cell r="G136" t="str">
            <v>CONECTIVIDAD - A.1.4.3</v>
          </cell>
          <cell r="H136" t="str">
            <v>Contrato</v>
          </cell>
          <cell r="I136">
            <v>4</v>
          </cell>
          <cell r="J136" t="str">
            <v>104301002</v>
          </cell>
          <cell r="K136">
            <v>3498000000</v>
          </cell>
        </row>
        <row r="137">
          <cell r="A137">
            <v>1043</v>
          </cell>
          <cell r="B137" t="str">
            <v xml:space="preserve">1043 Sistemas de información al servicio de la gestión educativa </v>
          </cell>
          <cell r="C137" t="str">
            <v>01 SISTEMAS INTEGRADOS DE INFORMACIÓN Y SOSTENIMIENTO DE LA PLATAFORMA TECNOLOGICA</v>
          </cell>
          <cell r="D137">
            <v>3</v>
          </cell>
          <cell r="E137" t="str">
            <v xml:space="preserve">01003 Renovar el licenciamiento de los equipos de cómputo de la sed nivel central, local e institucional  </v>
          </cell>
          <cell r="F137" t="str">
            <v>Adquisición De Hardware Y/O Software 02-01-0734</v>
          </cell>
          <cell r="G137" t="str">
            <v>CONECTIVIDAD - A.1.4.3</v>
          </cell>
          <cell r="H137" t="str">
            <v>Programas</v>
          </cell>
          <cell r="I137">
            <v>1</v>
          </cell>
          <cell r="J137" t="str">
            <v>104301003</v>
          </cell>
          <cell r="K137">
            <v>6500000000</v>
          </cell>
        </row>
        <row r="138">
          <cell r="A138">
            <v>1043</v>
          </cell>
          <cell r="B138" t="str">
            <v xml:space="preserve">1043 Sistemas de información al servicio de la gestión educativa </v>
          </cell>
          <cell r="C138" t="str">
            <v>01 SISTEMAS INTEGRADOS DE INFORMACIÓN Y SOSTENIMIENTO DE LA PLATAFORMA TECNOLOGICA</v>
          </cell>
          <cell r="D138">
            <v>4</v>
          </cell>
          <cell r="E138" t="str">
            <v>01004 Realizar el soporte de herramientas Oracle para la REDP y nivel central de la Secretaría de Educación  y los servicios asociados</v>
          </cell>
          <cell r="F138" t="str">
            <v>Adquisición De Hardware Y/O Software 02-01-0734</v>
          </cell>
          <cell r="G138" t="str">
            <v>CONECTIVIDAD - A.1.4.3</v>
          </cell>
          <cell r="H138" t="str">
            <v>Programas</v>
          </cell>
          <cell r="I138">
            <v>1</v>
          </cell>
          <cell r="J138" t="str">
            <v>104301004</v>
          </cell>
          <cell r="K138">
            <v>2600000000</v>
          </cell>
        </row>
        <row r="139">
          <cell r="A139">
            <v>1043</v>
          </cell>
          <cell r="B139" t="str">
            <v xml:space="preserve">1043 Sistemas de información al servicio de la gestión educativa </v>
          </cell>
          <cell r="C139" t="str">
            <v>01 SISTEMAS INTEGRADOS DE INFORMACIÓN Y SOSTENIMIENTO DE LA PLATAFORMA TECNOLOGICA</v>
          </cell>
          <cell r="D139">
            <v>5</v>
          </cell>
          <cell r="E139" t="str">
            <v>01005 Administrar la plataforma tecnológica del Centro de Gestión y  centro de computo , y brindar servicio de la mesa de ayuda y suministro de bolsa de repuestos y periféricos para los equipos de cómputo de la SED</v>
          </cell>
          <cell r="F139" t="str">
            <v>Mantenimiento, Administración Y Conectividad De Redp 02-01-0501</v>
          </cell>
          <cell r="G139" t="str">
            <v>CONECTIVIDAD - A.1.4.3</v>
          </cell>
          <cell r="H139" t="str">
            <v>Contrato</v>
          </cell>
          <cell r="I139">
            <v>1</v>
          </cell>
          <cell r="J139" t="str">
            <v>104301005</v>
          </cell>
          <cell r="K139">
            <v>20210000000</v>
          </cell>
        </row>
        <row r="140">
          <cell r="A140">
            <v>1043</v>
          </cell>
          <cell r="B140" t="str">
            <v xml:space="preserve">1043 Sistemas de información al servicio de la gestión educativa </v>
          </cell>
          <cell r="C140" t="str">
            <v>02 TECNOLOGÍA WIFI</v>
          </cell>
          <cell r="D140">
            <v>6</v>
          </cell>
          <cell r="E140" t="str">
            <v>02006 Despliegue de soluciones de red WiFi</v>
          </cell>
          <cell r="F140" t="str">
            <v>Mantenimiento, Administración Y Conectividad De Redp 02-01-0501</v>
          </cell>
          <cell r="G140" t="str">
            <v>CONECTIVIDAD - A.1.4.3</v>
          </cell>
          <cell r="H140" t="str">
            <v>Sedes</v>
          </cell>
          <cell r="I140">
            <v>1</v>
          </cell>
          <cell r="J140" t="str">
            <v>104302006</v>
          </cell>
          <cell r="K140">
            <v>500000000</v>
          </cell>
        </row>
        <row r="141">
          <cell r="A141">
            <v>1043</v>
          </cell>
          <cell r="B141" t="str">
            <v xml:space="preserve">1043 Sistemas de información al servicio de la gestión educativa </v>
          </cell>
          <cell r="C141" t="str">
            <v>03 CONECTIVIDAD, TECNOLOGIAS Y COMUNICACIONES</v>
          </cell>
          <cell r="D141">
            <v>7</v>
          </cell>
          <cell r="E141" t="str">
            <v>03007 Ampliar e implementar servicios de conectividad al servicio de la Educación de Calidad de los niños, niñas y jovenes de ciudad</v>
          </cell>
          <cell r="F141" t="str">
            <v>Mantenimiento, Administración Y Conectividad De Redp 02-01-0501</v>
          </cell>
          <cell r="G141" t="str">
            <v>CONECTIVIDAD - A.1.4.3</v>
          </cell>
          <cell r="H141" t="str">
            <v>Sedes</v>
          </cell>
          <cell r="I141">
            <v>647</v>
          </cell>
          <cell r="J141" t="str">
            <v>104303007</v>
          </cell>
          <cell r="K141">
            <v>29642000000</v>
          </cell>
        </row>
        <row r="142">
          <cell r="A142">
            <v>1052</v>
          </cell>
          <cell r="B142" t="str">
            <v>1052 Bienestar estudiantil para todos</v>
          </cell>
          <cell r="C142" t="str">
            <v>01 ALIMENTACIÓN ESCOLAR</v>
          </cell>
          <cell r="D142">
            <v>1</v>
          </cell>
          <cell r="E142" t="str">
            <v>01001 Entregar desayunos, almuerzos y cenas escolares a los estudiantes matriculados en el sistema educativo oficial</v>
          </cell>
          <cell r="F142" t="str">
            <v>Comida Caliente Para Estudiantes 06-02-0026</v>
          </cell>
          <cell r="G142" t="str">
            <v>CONTRATACIÓN CON TERCEROS PARA LA PROVISIÓN INTEGRAL DEL SERVICIO DE ALIMENTACIÓN ESCOLAR - A.1.2.10.2</v>
          </cell>
          <cell r="H142" t="str">
            <v>Sedes Educativas</v>
          </cell>
          <cell r="I142">
            <v>144</v>
          </cell>
          <cell r="J142" t="str">
            <v>105201001</v>
          </cell>
          <cell r="K142">
            <v>141861000000</v>
          </cell>
        </row>
        <row r="143">
          <cell r="A143">
            <v>1052</v>
          </cell>
          <cell r="B143" t="str">
            <v>1052 Bienestar estudiantil para todos</v>
          </cell>
          <cell r="C143" t="str">
            <v>01 ALIMENTACIÓN ESCOLAR</v>
          </cell>
          <cell r="D143">
            <v>2</v>
          </cell>
          <cell r="E143" t="str">
            <v>01002 Entregar refrigerios escolares a los estudiantes matriculados en el sistema educativo oficial</v>
          </cell>
          <cell r="F143" t="str">
            <v>Refrigerios Para Estudiantes 06-02-0025</v>
          </cell>
          <cell r="G143" t="str">
            <v>COMPRA DE ALIMENTOS -A.1.2.10.1.1</v>
          </cell>
          <cell r="H143" t="str">
            <v>sedes educativas</v>
          </cell>
          <cell r="I143">
            <v>627</v>
          </cell>
          <cell r="J143" t="str">
            <v>105201002</v>
          </cell>
          <cell r="K143">
            <v>242046793000</v>
          </cell>
        </row>
        <row r="144">
          <cell r="A144">
            <v>1052</v>
          </cell>
          <cell r="B144" t="str">
            <v>1052 Bienestar estudiantil para todos</v>
          </cell>
          <cell r="C144" t="str">
            <v>01 ALIMENTACIÓN ESCOLAR</v>
          </cell>
          <cell r="D144">
            <v>3</v>
          </cell>
          <cell r="E144" t="str">
            <v>01003 Realizar la interventoría técnica, financiera, administrativa y jurídica a los contratos y convenios celebrados para la ejecución del programa de alimentación escolar</v>
          </cell>
          <cell r="F144" t="str">
            <v>Personal Contratado Para Apoyar Las Actividades Propias Del Proyecto De Alimentación Escolar 03-04-0147</v>
          </cell>
          <cell r="G144" t="str">
            <v>INTERVENTORIA, SUPERVICIÓN, MONITOREO Y CONTROL DE LA PRESTACIÓN DEL SERVICIO DE ALIMENTACIÓN ESCOLAR A.1.2.10.4</v>
          </cell>
          <cell r="H144" t="str">
            <v>Interventorías</v>
          </cell>
          <cell r="I144">
            <v>1</v>
          </cell>
          <cell r="J144" t="str">
            <v>105201003</v>
          </cell>
          <cell r="K144">
            <v>22802000000</v>
          </cell>
        </row>
        <row r="145">
          <cell r="A145">
            <v>1052</v>
          </cell>
          <cell r="B145" t="str">
            <v>1052 Bienestar estudiantil para todos</v>
          </cell>
          <cell r="C145" t="str">
            <v>01 ALIMENTACIÓN ESCOLAR</v>
          </cell>
          <cell r="D145">
            <v>4</v>
          </cell>
          <cell r="E145" t="str">
            <v>01004 Prestar servicios en la Dirección de Bienestar Estudiantil para el apoyo en los temas relacionados con el programa de alimentación escolar</v>
          </cell>
          <cell r="F145" t="str">
            <v>Personal Contratado Para Apoyar Las Actividades Propias Del Proyecto De Alimentación Escolar 03-04-0147</v>
          </cell>
          <cell r="G145" t="str">
            <v>INTERVENTORIA, SUPERVICIÓN, MONITOREO Y CONTROL DE LA PRESTACIÓN DEL SERVICIO DE ALIMENTACIÓN ESCOLAR A.1.2.10.4</v>
          </cell>
          <cell r="H145" t="str">
            <v>Personas</v>
          </cell>
          <cell r="I145">
            <v>118</v>
          </cell>
          <cell r="J145" t="str">
            <v>105201004</v>
          </cell>
          <cell r="K145">
            <v>5812000000</v>
          </cell>
        </row>
        <row r="146">
          <cell r="A146">
            <v>1052</v>
          </cell>
          <cell r="B146" t="str">
            <v>1052 Bienestar estudiantil para todos</v>
          </cell>
          <cell r="C146" t="str">
            <v>01 ALIMENTACIÓN ESCOLAR</v>
          </cell>
          <cell r="D146">
            <v>5</v>
          </cell>
          <cell r="E146" t="str">
            <v>01005 Llevar a cabo el seguimiento y la evaluación al programa de alimentación escolar.</v>
          </cell>
          <cell r="F146" t="str">
            <v>Personal Contratado Para Apoyar Las Actividades Propias Del Proyecto De Alimentación Escolar 03-04-0147</v>
          </cell>
          <cell r="G146" t="str">
            <v>INTERVENTORIA, SUPERVICIÓN, MONITOREO Y CONTROL DE LA PRESTACIÓN DEL SERVICIO DE ALIMENTACIÓN ESCOLAR A.1.2.10.4</v>
          </cell>
          <cell r="H146" t="str">
            <v>Persona Jurídica</v>
          </cell>
          <cell r="I146">
            <v>3</v>
          </cell>
          <cell r="J146" t="str">
            <v>105201005</v>
          </cell>
          <cell r="K146">
            <v>1650000000</v>
          </cell>
        </row>
        <row r="147">
          <cell r="A147">
            <v>1052</v>
          </cell>
          <cell r="B147" t="str">
            <v>1052 Bienestar estudiantil para todos</v>
          </cell>
          <cell r="C147" t="str">
            <v>01 ALIMENTACIÓN ESCOLAR</v>
          </cell>
          <cell r="D147">
            <v>6</v>
          </cell>
          <cell r="E147" t="str">
            <v>01006 Diseñar, producir e implementar acciones pedagógicas para la generación de hábitos de vida saludable en los estudiantes matriculados en el sistema educativo oficial.</v>
          </cell>
          <cell r="F147" t="str">
            <v>Diseñar Desarrollar E Implementar Acciones Participativas De Los Jóvenes En El Sistema Educativo Oficial 03-01-0282</v>
          </cell>
          <cell r="G147" t="str">
            <v>INTERVENTORIA, SUPERVICIÓN, MONITOREO Y CONTROL DE LA PRESTACIÓN DEL SERVICIO DE ALIMENTACIÓN ESCOLAR A.1.2.10.4</v>
          </cell>
          <cell r="H147" t="str">
            <v>Acciones</v>
          </cell>
          <cell r="I147">
            <v>1</v>
          </cell>
          <cell r="J147" t="str">
            <v>105201006</v>
          </cell>
          <cell r="K147">
            <v>541620000</v>
          </cell>
        </row>
        <row r="148">
          <cell r="A148">
            <v>1052</v>
          </cell>
          <cell r="B148" t="str">
            <v>1052 Bienestar estudiantil para todos</v>
          </cell>
          <cell r="C148" t="str">
            <v>01 ALIMENTACIÓN ESCOLAR</v>
          </cell>
          <cell r="D148">
            <v>8</v>
          </cell>
          <cell r="E148" t="str">
            <v>01008 Pagar pasivos exigibles de compromisos de vigencias anteriores</v>
          </cell>
          <cell r="F148" t="str">
            <v xml:space="preserve"> Refrigerios para estudiantes 06-02-0025</v>
          </cell>
          <cell r="H148" t="str">
            <v>Porcentaje</v>
          </cell>
          <cell r="I148">
            <v>100</v>
          </cell>
          <cell r="J148" t="str">
            <v>105201008</v>
          </cell>
          <cell r="K148">
            <v>108000000</v>
          </cell>
        </row>
        <row r="149">
          <cell r="A149">
            <v>1052</v>
          </cell>
          <cell r="B149" t="str">
            <v>1052 Bienestar estudiantil para todos</v>
          </cell>
          <cell r="C149" t="str">
            <v>02 MOVILIDAD ESCOLAR</v>
          </cell>
          <cell r="D149">
            <v>1</v>
          </cell>
          <cell r="E149" t="str">
            <v>02001 Suministrar el transporte a estudiantes beneficiados con el programa de Movilidad Escolar.</v>
          </cell>
          <cell r="F149" t="str">
            <v>Transporte Escolar Para Las Actividades Pedagógicas 02-01-0492</v>
          </cell>
          <cell r="G149" t="str">
            <v>TRANSPORTE ESCOLAR - A.1.2.7</v>
          </cell>
          <cell r="H149" t="str">
            <v>Estudiantes</v>
          </cell>
          <cell r="I149">
            <v>94404</v>
          </cell>
          <cell r="J149" t="str">
            <v>105202001</v>
          </cell>
          <cell r="K149">
            <v>104852339000</v>
          </cell>
        </row>
        <row r="150">
          <cell r="A150">
            <v>1052</v>
          </cell>
          <cell r="B150" t="str">
            <v>1052 Bienestar estudiantil para todos</v>
          </cell>
          <cell r="C150" t="str">
            <v>02 MOVILIDAD ESCOLAR</v>
          </cell>
          <cell r="D150">
            <v>2</v>
          </cell>
          <cell r="E150" t="str">
            <v>02002 Prestar servicios en la Dirección de Bienestar Estudiantil para el apoyo en los temas relacionados con el componente Movilidad Escolar</v>
          </cell>
          <cell r="F150" t="str">
            <v>Personal Contratado Para Apoyar Las Actividades Propias De Los Proyectos De Inversión De La Entidad 03-04-0001</v>
          </cell>
          <cell r="G150" t="str">
            <v>MODERNIZACIÓN DE LA SECRETARIA DE EDUCACIÓN - A.1.4.1</v>
          </cell>
          <cell r="H150" t="str">
            <v>Personas</v>
          </cell>
          <cell r="I150">
            <v>96</v>
          </cell>
          <cell r="J150" t="str">
            <v>105202002</v>
          </cell>
          <cell r="K150">
            <v>4419005000</v>
          </cell>
        </row>
        <row r="151">
          <cell r="A151">
            <v>1052</v>
          </cell>
          <cell r="B151" t="str">
            <v>1052 Bienestar estudiantil para todos</v>
          </cell>
          <cell r="C151" t="str">
            <v>02 MOVILIDAD ESCOLAR</v>
          </cell>
          <cell r="D151">
            <v>3</v>
          </cell>
          <cell r="E151" t="str">
            <v>02003 Supervisión, Interventoría, control y acompañamiento en lo técnico, administrativo jurídico y financiero para la prestación del servicio de Movilidad Escolar a los estudiantes matriculados en el sistema oficial.</v>
          </cell>
          <cell r="F151" t="str">
            <v>Personal Contratado Para Apoyar Las Actividades Propias De Los Proyectos De Inversión De La Entidad 03-04-0001</v>
          </cell>
          <cell r="G151" t="str">
            <v>MODERNIZACIÓN DE LA SECRETARIA DE EDUCACIÓN - A.1.4.1</v>
          </cell>
          <cell r="H151" t="str">
            <v>Interventorías</v>
          </cell>
          <cell r="I151">
            <v>2</v>
          </cell>
          <cell r="J151" t="str">
            <v>105202003</v>
          </cell>
          <cell r="K151">
            <v>7254000000</v>
          </cell>
        </row>
        <row r="152">
          <cell r="A152">
            <v>1052</v>
          </cell>
          <cell r="B152" t="str">
            <v>1052 Bienestar estudiantil para todos</v>
          </cell>
          <cell r="C152" t="str">
            <v>02 MOVILIDAD ESCOLAR</v>
          </cell>
          <cell r="D152">
            <v>4</v>
          </cell>
          <cell r="E152" t="str">
            <v>02004 Proveer, suministrar y entregar los beneficios a estudiantes que cumplan con las condiciones establecidas por la Dirección de Bienestar Estudiantil</v>
          </cell>
          <cell r="F152" t="str">
            <v>Transporte Escolar Para Las Actividades Pedagógicas 02-01-0492</v>
          </cell>
          <cell r="G152" t="str">
            <v>TRANSPORTE ESCOLAR - A.1.2.7</v>
          </cell>
          <cell r="H152" t="str">
            <v>Estudiantes</v>
          </cell>
          <cell r="I152">
            <v>36650</v>
          </cell>
          <cell r="J152" t="str">
            <v>105202004</v>
          </cell>
          <cell r="K152">
            <v>39068099000</v>
          </cell>
        </row>
        <row r="153">
          <cell r="A153">
            <v>1052</v>
          </cell>
          <cell r="B153" t="str">
            <v>1052 Bienestar estudiantil para todos</v>
          </cell>
          <cell r="C153" t="str">
            <v>02 MOVILIDAD ESCOLAR</v>
          </cell>
          <cell r="D153">
            <v>5</v>
          </cell>
          <cell r="E153" t="str">
            <v>02005 Fomentar el uso de medios alternativos de transporte escolar, a través de estrategias administrativas, pedagógicas, promoción y suscripción de convenios, promoviendo una cultura de uso de la bicicleta como medio de transporte. </v>
          </cell>
          <cell r="F153" t="str">
            <v>Transporte Escolar Para Las Actividades Pedagógicas 02-01-0492</v>
          </cell>
          <cell r="G153" t="str">
            <v>TRANSPORTE ESCOLAR - A.1.2.7</v>
          </cell>
          <cell r="H153" t="str">
            <v>Persona Jurídica</v>
          </cell>
          <cell r="I153">
            <v>5998</v>
          </cell>
          <cell r="J153" t="str">
            <v>105202005</v>
          </cell>
          <cell r="K153">
            <v>5073251000</v>
          </cell>
        </row>
        <row r="154">
          <cell r="A154">
            <v>1052</v>
          </cell>
          <cell r="B154" t="str">
            <v>1052 Bienestar estudiantil para todos</v>
          </cell>
          <cell r="C154" t="str">
            <v>02 MOVILIDAD ESCOLAR</v>
          </cell>
          <cell r="D154">
            <v>6</v>
          </cell>
          <cell r="E154" t="str">
            <v>02006 Cumplimiento a pagos de sentencias y fallos judiciales que afecten la SED y se relacionen con el componente de movilidad escolar.</v>
          </cell>
          <cell r="F154" t="str">
            <v>Pago de sentencias judiciales asociadas al proyecto de inversión 05-02-0169</v>
          </cell>
          <cell r="G154" t="str">
            <v>PAGO DE DÉFICIT DE INVERSIÓN EN EDUCACIÓN - (DE CARÁCTER EXCEPCIONAL)</v>
          </cell>
          <cell r="H154" t="str">
            <v>Adultos</v>
          </cell>
          <cell r="I154">
            <v>3</v>
          </cell>
          <cell r="J154" t="str">
            <v>105202006</v>
          </cell>
          <cell r="K154">
            <v>5000000</v>
          </cell>
        </row>
        <row r="155">
          <cell r="A155">
            <v>1052</v>
          </cell>
          <cell r="B155" t="str">
            <v>1052 Bienestar estudiantil para todos</v>
          </cell>
          <cell r="C155" t="str">
            <v>02 MOVILIDAD ESCOLAR</v>
          </cell>
          <cell r="D155">
            <v>7</v>
          </cell>
          <cell r="E155" t="str">
            <v>02007 Llevar a cabo el seguimiento y la evaluación al programa de movilidad escolar.</v>
          </cell>
          <cell r="F155" t="str">
            <v>Personal Contratado Para Apoyar Las Actividades Propias De Los Proyectos De Inversión De La Entidad 03-04-0001</v>
          </cell>
          <cell r="G155" t="str">
            <v>MODERNIZACIÓN DE LA SECRETARIA DE EDUCACIÓN - A.1.4.1</v>
          </cell>
          <cell r="H155" t="str">
            <v>Persona Jurídica</v>
          </cell>
          <cell r="I155">
            <v>2</v>
          </cell>
          <cell r="J155" t="str">
            <v>105202007</v>
          </cell>
          <cell r="K155">
            <v>810000000</v>
          </cell>
        </row>
        <row r="156">
          <cell r="A156">
            <v>1052</v>
          </cell>
          <cell r="B156" t="str">
            <v>1052 Bienestar estudiantil para todos</v>
          </cell>
          <cell r="C156" t="str">
            <v>03 PROMOCIÓN DEL BIENESTAR</v>
          </cell>
          <cell r="D156">
            <v>3</v>
          </cell>
          <cell r="E156" t="str">
            <v xml:space="preserve">03003 Realizar los pagos de sentencias, fallos judiciales y de los deducibles que surjan de la afectación a la póliza civil extracontractual, como consecuencia de acciones adelantadas por terceros contra la entidad asociados a los accidentes escolares.
</v>
          </cell>
          <cell r="F156" t="str">
            <v>Pago de sentencias judiciales asociadas al proyecto de inversión 05-02-0170</v>
          </cell>
          <cell r="G156" t="str">
            <v>PAGO DE DÉFICIT DE INVERSIÓN EN EDUCACIÓN - (DE CARÁCTER EXCEPCIONAL)</v>
          </cell>
          <cell r="H156" t="str">
            <v>Porcentaje</v>
          </cell>
          <cell r="I156">
            <v>100</v>
          </cell>
          <cell r="J156" t="str">
            <v>105203003</v>
          </cell>
          <cell r="K156">
            <v>726189000</v>
          </cell>
        </row>
        <row r="157">
          <cell r="A157">
            <v>1052</v>
          </cell>
          <cell r="B157" t="str">
            <v>1052 Bienestar estudiantil para todos</v>
          </cell>
          <cell r="C157" t="str">
            <v>03 PROMOCIÓN DEL BIENESTAR</v>
          </cell>
          <cell r="D157">
            <v>4</v>
          </cell>
          <cell r="E157" t="str">
            <v>03004 Prestar servicios en la Dirección de Bienestar  Estudiantil para el apoyo en los temas relacionados con el componente de Promoción del Bienestar</v>
          </cell>
          <cell r="F157" t="str">
            <v>Personal Contratado Para Apoyar Las Actividades Propias De Los Proyectos De Inversión De La Entidad 03-04-0001</v>
          </cell>
          <cell r="G157" t="str">
            <v>MODERNIZACIÓN DE LA SECRETARIA DE EDUCACIÓN - A.1.4.1</v>
          </cell>
          <cell r="H157" t="str">
            <v>Personas</v>
          </cell>
          <cell r="I157">
            <v>61</v>
          </cell>
          <cell r="J157" t="str">
            <v>105203004</v>
          </cell>
          <cell r="K157">
            <v>3887629000</v>
          </cell>
        </row>
        <row r="158">
          <cell r="A158">
            <v>1052</v>
          </cell>
          <cell r="B158" t="str">
            <v>1052 Bienestar estudiantil para todos</v>
          </cell>
          <cell r="C158" t="str">
            <v>03 PROMOCIÓN DEL BIENESTAR</v>
          </cell>
          <cell r="D158">
            <v>5</v>
          </cell>
          <cell r="E158" t="str">
            <v>03005 Amparar con cobertura de ARL, a los estudiantes de la matrícula Oficial del Distrito que realizan práctica laboral como parte de su proceso educativo en el nivel de secundaria y media,en cumplimiento del decreto 055/2015.</v>
          </cell>
          <cell r="F158" t="str">
            <v>Promoción, Prevención Y Protección En Salud Escolar 03-02-0019</v>
          </cell>
          <cell r="G158" t="str">
            <v>APLICACIÓN DE PROYECTOS EDUCATIVOS TRANSVERSALES - A.1.7.2</v>
          </cell>
          <cell r="H158" t="str">
            <v>Porcentaje</v>
          </cell>
          <cell r="I158">
            <v>100</v>
          </cell>
          <cell r="J158" t="str">
            <v>105203005</v>
          </cell>
          <cell r="K158">
            <v>3898519000</v>
          </cell>
        </row>
        <row r="159">
          <cell r="A159">
            <v>1052</v>
          </cell>
          <cell r="B159" t="str">
            <v>1052 Bienestar estudiantil para todos</v>
          </cell>
          <cell r="C159" t="str">
            <v>03 PROMOCIÓN DEL BIENESTAR</v>
          </cell>
          <cell r="D159">
            <v>7</v>
          </cell>
          <cell r="E159" t="str">
            <v>03007 Llevar a cabo el seguimiento y la evaluación a la estrategia de Promoción del Bienestar</v>
          </cell>
          <cell r="F159" t="str">
            <v>Personal Contratado Para Apoyar Las Actividades Propias De Los Proyectos De Inversión De La Entidad 03-04-0001</v>
          </cell>
          <cell r="G159" t="str">
            <v>MODERNIZACIÓN DE LA SECRETARIA DE EDUCACIÓN - A.1.4.1</v>
          </cell>
          <cell r="H159" t="str">
            <v>Persona Jurídica</v>
          </cell>
          <cell r="I159">
            <v>1</v>
          </cell>
          <cell r="J159" t="str">
            <v>105203007</v>
          </cell>
          <cell r="K159">
            <v>140000000</v>
          </cell>
        </row>
        <row r="160">
          <cell r="A160">
            <v>1046</v>
          </cell>
          <cell r="B160" t="str">
            <v>1046 Infraestructura y dotación al servicio de los ambientes de aprendizaje</v>
          </cell>
          <cell r="C160" t="str">
            <v>01 CONSTRUCCION, RESTITUCION, TERMINACION Y AMPLIACION</v>
          </cell>
          <cell r="D160">
            <v>1</v>
          </cell>
          <cell r="E160" t="str">
            <v>01001 Compra de lotes, diseño, construcción e interventoría de estudios y/o ejecución de obras de infraestructura, para la construcción de colegios nuevos y/o adicionales.</v>
          </cell>
          <cell r="F160" t="str">
            <v>Adecuación Y Ampliación De Colegios Y Universidad 01-01-0002</v>
          </cell>
          <cell r="G160" t="str">
            <v>CONSTRUCCIÓN AMPLIACIÓN Y ADECUACIÓN DE INFRAESTRUCTURA EDUCATIVA - A.1.2.2</v>
          </cell>
          <cell r="H160" t="str">
            <v>Colegios</v>
          </cell>
          <cell r="I160">
            <v>7</v>
          </cell>
          <cell r="J160" t="str">
            <v>104601001</v>
          </cell>
          <cell r="K160">
            <v>139644232000</v>
          </cell>
        </row>
        <row r="161">
          <cell r="A161">
            <v>1046</v>
          </cell>
          <cell r="B161" t="str">
            <v>1046 Infraestructura y dotación al servicio de los ambientes de aprendizaje</v>
          </cell>
          <cell r="C161" t="str">
            <v>01 CONSTRUCCION, RESTITUCION, TERMINACION Y AMPLIACION</v>
          </cell>
          <cell r="D161">
            <v>2</v>
          </cell>
          <cell r="E161" t="str">
            <v>01002 Diseño, construcción e interventoría de estudios y/o ejecución de obras de infraestructura,  para las obras  de restituciones, terminaciones y ampliaciones a la infraestructura de los colegios distritales y/o adicionales</v>
          </cell>
          <cell r="F161" t="str">
            <v>Adecuación Y Ampliación De Colegios Y Universidad 01-01-0002</v>
          </cell>
          <cell r="G161" t="str">
            <v>CONSTRUCCIÓN AMPLIACIÓN Y ADECUACIÓN DE INFRAESTRUCTURA EDUCATIVA - A.1.2.2</v>
          </cell>
          <cell r="H161" t="str">
            <v>Sedes Educativas</v>
          </cell>
          <cell r="I161">
            <v>5</v>
          </cell>
          <cell r="J161" t="str">
            <v>104601002</v>
          </cell>
          <cell r="K161">
            <v>61426213000</v>
          </cell>
        </row>
        <row r="162">
          <cell r="A162">
            <v>1046</v>
          </cell>
          <cell r="B162" t="str">
            <v>1046 Infraestructura y dotación al servicio de los ambientes de aprendizaje</v>
          </cell>
          <cell r="C162" t="str">
            <v>01 CONSTRUCCION, RESTITUCION, TERMINACION Y AMPLIACION</v>
          </cell>
          <cell r="D162">
            <v>4</v>
          </cell>
          <cell r="E162" t="str">
            <v>01004 Suministrar el personal de apoyo profesional y técnico para garantizar la adecuada ejecución del proyecto</v>
          </cell>
          <cell r="F162" t="str">
            <v>Personal Contratado Para Apoyar Las Actividades Propias De Los Proyectos De Inversión De La Entidad 03-04-0001</v>
          </cell>
          <cell r="G162" t="str">
            <v>MODERNIZACIÓN DE LA SECRETARIA DE EDUCACIÓN - A.1.4.1</v>
          </cell>
          <cell r="H162" t="str">
            <v>Personas</v>
          </cell>
          <cell r="I162">
            <v>95</v>
          </cell>
          <cell r="J162" t="str">
            <v>104601004</v>
          </cell>
          <cell r="K162">
            <v>7550000000</v>
          </cell>
        </row>
        <row r="163">
          <cell r="A163">
            <v>1046</v>
          </cell>
          <cell r="B163" t="str">
            <v>1046 Infraestructura y dotación al servicio de los ambientes de aprendizaje</v>
          </cell>
          <cell r="C163" t="str">
            <v>01 CONSTRUCCION, RESTITUCION, TERMINACION Y AMPLIACION</v>
          </cell>
          <cell r="D163">
            <v>5</v>
          </cell>
          <cell r="E163" t="str">
            <v>01005 Diseño, construcción e interventoría de estudios y/o ejecución de obras, para la construcción de infraestructura educativa nueva para la primera infancia y/o adicionales</v>
          </cell>
          <cell r="F163" t="str">
            <v>Construcción, Adecuación Y Ampliación Primera Infancia 01-01-0097</v>
          </cell>
          <cell r="G163" t="str">
            <v>MEJORAMIENTO Y MANTENIMIENTO DE DEPENDENCIAS DE LA ADMINISTRACIÓN - A.15.3</v>
          </cell>
          <cell r="H163" t="str">
            <v>Sedes Educativas</v>
          </cell>
          <cell r="I163">
            <v>7</v>
          </cell>
          <cell r="J163" t="str">
            <v>104601005</v>
          </cell>
          <cell r="K163">
            <v>37989732000</v>
          </cell>
        </row>
        <row r="164">
          <cell r="A164">
            <v>1046</v>
          </cell>
          <cell r="B164" t="str">
            <v>1046 Infraestructura y dotación al servicio de los ambientes de aprendizaje</v>
          </cell>
          <cell r="C164" t="str">
            <v>01 CONSTRUCCION, RESTITUCION, TERMINACION Y AMPLIACION</v>
          </cell>
          <cell r="D164">
            <v>6</v>
          </cell>
          <cell r="E164" t="str">
            <v>01006 Pagar impuestos, trámites, vallas, copias y permisos ante otras entidades del estado, peritos en los procesos de expropiación y/o compra y cargo fijo y/o variable correspondiente a las licencias obtenidas  para cada uno de los predios</v>
          </cell>
          <cell r="F164" t="str">
            <v>Adecuación Y Ampliación De Colegios Y Universidad 01-01-0002</v>
          </cell>
          <cell r="G164" t="str">
            <v>CONSTRUCCIÓN AMPLIACIÓN Y ADECUACIÓN DE INFRAESTRUCTURA EDUCATIVA - A.1.2.2</v>
          </cell>
          <cell r="H164" t="str">
            <v>Porcentaje</v>
          </cell>
          <cell r="I164">
            <v>100</v>
          </cell>
          <cell r="J164" t="str">
            <v>104601006</v>
          </cell>
          <cell r="K164">
            <v>600000000</v>
          </cell>
        </row>
        <row r="165">
          <cell r="A165">
            <v>1046</v>
          </cell>
          <cell r="B165" t="str">
            <v>1046 Infraestructura y dotación al servicio de los ambientes de aprendizaje</v>
          </cell>
          <cell r="C165" t="str">
            <v>01 CONSTRUCCION, RESTITUCION, TERMINACION Y AMPLIACION</v>
          </cell>
          <cell r="D165">
            <v>7</v>
          </cell>
          <cell r="E165" t="str">
            <v>01007 Pago de pasivos exigibles 1</v>
          </cell>
          <cell r="F165" t="str">
            <v>Adecuación Y Ampliación De Colegios Y Universidad 01-01-0002</v>
          </cell>
          <cell r="G165" t="str">
            <v>CONSTRUCCIÓN AMPLIACIÓN Y ADECUACIÓN DE INFRAESTRUCTURA EDUCATIVA - A.1.2.2</v>
          </cell>
          <cell r="H165" t="str">
            <v>Porcentaje</v>
          </cell>
          <cell r="I165">
            <v>100</v>
          </cell>
          <cell r="J165" t="str">
            <v>104601007</v>
          </cell>
          <cell r="K165">
            <v>43303000000</v>
          </cell>
        </row>
        <row r="166">
          <cell r="A166">
            <v>1046</v>
          </cell>
          <cell r="B166" t="str">
            <v>1046 Infraestructura y dotación al servicio de los ambientes de aprendizaje</v>
          </cell>
          <cell r="C166" t="str">
            <v>01 CONSTRUCCION, RESTITUCION, TERMINACION Y AMPLIACION</v>
          </cell>
          <cell r="D166">
            <v>8</v>
          </cell>
          <cell r="E166" t="str">
            <v>01008 Contar con el acompañamiento especializado en materia técnica, jurídica, contractual, financiera, tributaria y ambiental, además de actividades de gestión social e interventoría, que soporten el diseño y la construcción de colegios nuevos, restituciones, terminaciones y ampliaciones en sus fases pre y post-contractuales.</v>
          </cell>
          <cell r="F166" t="str">
            <v>Adecuación Y Ampliación De Colegios Y Universidad 01-01-0002</v>
          </cell>
          <cell r="G166" t="str">
            <v>CONSTRUCCIÓN AMPLIACIÓN Y ADECUACIÓN DE INFRAESTRUCTURA EDUCATIVA - A.1.2.2</v>
          </cell>
          <cell r="H166" t="str">
            <v>Consultoría</v>
          </cell>
          <cell r="J166" t="str">
            <v>104601008</v>
          </cell>
          <cell r="K166">
            <v>0</v>
          </cell>
        </row>
        <row r="167">
          <cell r="A167">
            <v>1046</v>
          </cell>
          <cell r="B167" t="str">
            <v>1046 Infraestructura y dotación al servicio de los ambientes de aprendizaje</v>
          </cell>
          <cell r="C167" t="str">
            <v>01 CONSTRUCCION, RESTITUCION, TERMINACION Y AMPLIACION</v>
          </cell>
          <cell r="D167">
            <v>9</v>
          </cell>
          <cell r="E167" t="str">
            <v>01009 Pago de pasivos exigibles 2</v>
          </cell>
          <cell r="F167" t="str">
            <v>Construcción, Adecuación Y Ampliación Primera Infancia 01-01-0097</v>
          </cell>
          <cell r="G167" t="str">
            <v/>
          </cell>
          <cell r="H167" t="str">
            <v>Porcentaje</v>
          </cell>
          <cell r="I167">
            <v>100</v>
          </cell>
          <cell r="J167" t="str">
            <v>104601009</v>
          </cell>
          <cell r="K167">
            <v>251000000</v>
          </cell>
        </row>
        <row r="168">
          <cell r="A168">
            <v>1046</v>
          </cell>
          <cell r="B168" t="str">
            <v>1046 Infraestructura y dotación al servicio de los ambientes de aprendizaje</v>
          </cell>
          <cell r="C168" t="str">
            <v>01 CONSTRUCCION, RESTITUCION, TERMINACION Y AMPLIACION</v>
          </cell>
          <cell r="D168">
            <v>10</v>
          </cell>
          <cell r="E168" t="str">
            <v>01010 Pago de pasivos exigibles 3</v>
          </cell>
          <cell r="F168" t="str">
            <v>01-01-0536-Acuerdo 527-2013-Obras construcción infraestructura</v>
          </cell>
          <cell r="G168" t="str">
            <v/>
          </cell>
          <cell r="H168" t="str">
            <v>Porcentaje</v>
          </cell>
          <cell r="I168">
            <v>100</v>
          </cell>
          <cell r="J168" t="str">
            <v>104601010</v>
          </cell>
          <cell r="K168">
            <v>17618000000</v>
          </cell>
        </row>
        <row r="169">
          <cell r="A169">
            <v>1046</v>
          </cell>
          <cell r="B169" t="str">
            <v>1046 Infraestructura y dotación al servicio de los ambientes de aprendizaje</v>
          </cell>
          <cell r="C169" t="str">
            <v>01 CONSTRUCCION, RESTITUCION, TERMINACION Y AMPLIACION</v>
          </cell>
          <cell r="D169">
            <v>11</v>
          </cell>
          <cell r="E169" t="str">
            <v>01011 Pago de pasivos exigibles 4</v>
          </cell>
          <cell r="F169" t="str">
            <v>01-01-0537-Acuerdo 527-2013-Interventoría construcción e infraestructura</v>
          </cell>
          <cell r="G169" t="str">
            <v/>
          </cell>
          <cell r="H169" t="str">
            <v>Porcentaje</v>
          </cell>
          <cell r="I169">
            <v>100</v>
          </cell>
          <cell r="J169" t="str">
            <v>104601011</v>
          </cell>
          <cell r="K169">
            <v>2023000000</v>
          </cell>
        </row>
        <row r="170">
          <cell r="A170">
            <v>1046</v>
          </cell>
          <cell r="B170" t="str">
            <v>1046 Infraestructura y dotación al servicio de los ambientes de aprendizaje</v>
          </cell>
          <cell r="C170" t="str">
            <v>01 CONSTRUCCION, RESTITUCION, TERMINACION Y AMPLIACION</v>
          </cell>
          <cell r="D170">
            <v>12</v>
          </cell>
          <cell r="E170" t="str">
            <v>01012 Pago de pasivos exigibles 5</v>
          </cell>
          <cell r="F170" t="str">
            <v>01-02-0005 Legalización de Plantas Físicas Educativas</v>
          </cell>
          <cell r="G170" t="str">
            <v/>
          </cell>
          <cell r="H170" t="str">
            <v>Porcentaje</v>
          </cell>
          <cell r="I170">
            <v>100</v>
          </cell>
          <cell r="J170" t="str">
            <v>104601012</v>
          </cell>
          <cell r="K170">
            <v>307000000</v>
          </cell>
        </row>
        <row r="171">
          <cell r="A171">
            <v>1046</v>
          </cell>
          <cell r="B171" t="str">
            <v>1046 Infraestructura y dotación al servicio de los ambientes de aprendizaje</v>
          </cell>
          <cell r="C171" t="str">
            <v>01 CONSTRUCCION, RESTITUCION, TERMINACION Y AMPLIACION</v>
          </cell>
          <cell r="D171">
            <v>13</v>
          </cell>
          <cell r="E171" t="str">
            <v>01013 Pago de pasivos exigibles 6</v>
          </cell>
          <cell r="F171" t="str">
            <v>04-02-0025-Acuerdo 527-2013- Estudios y diseños para construcción infraestructura</v>
          </cell>
          <cell r="G171" t="str">
            <v/>
          </cell>
          <cell r="H171" t="str">
            <v>Porcentaje</v>
          </cell>
          <cell r="I171">
            <v>100</v>
          </cell>
          <cell r="J171" t="str">
            <v>104601013</v>
          </cell>
          <cell r="K171">
            <v>573000000</v>
          </cell>
        </row>
        <row r="172">
          <cell r="A172">
            <v>1046</v>
          </cell>
          <cell r="B172" t="str">
            <v>1046 Infraestructura y dotación al servicio de los ambientes de aprendizaje</v>
          </cell>
          <cell r="C172" t="str">
            <v>02 OBRAS MENORES Y ADECUACIONES</v>
          </cell>
          <cell r="D172">
            <v>1</v>
          </cell>
          <cell r="E172" t="str">
            <v>02001 Diseño, construcción e interventoría de estudios y/o ejecución de obras de infraestructura,  para las obras de mejoramiento menor complementarias a la infraestructura de los colegios distritales y/o adicionales</v>
          </cell>
          <cell r="F172" t="str">
            <v>Adecuación Y Ampliación De Colegios Y Universidad 01-01-0002</v>
          </cell>
          <cell r="G172" t="str">
            <v>CONSTRUCCIÓN AMPLIACIÓN Y ADECUACIÓN DE INFRAESTRUCTURA EDUCATIVA - A.1.2.2</v>
          </cell>
          <cell r="H172" t="str">
            <v>Sedes Educativas</v>
          </cell>
          <cell r="I172">
            <v>80</v>
          </cell>
          <cell r="J172" t="str">
            <v>104602001</v>
          </cell>
          <cell r="K172">
            <v>12000000000</v>
          </cell>
        </row>
        <row r="173">
          <cell r="A173">
            <v>1046</v>
          </cell>
          <cell r="B173" t="str">
            <v>1046 Infraestructura y dotación al servicio de los ambientes de aprendizaje</v>
          </cell>
          <cell r="C173" t="str">
            <v>02 OBRAS MENORES Y ADECUACIONES</v>
          </cell>
          <cell r="D173">
            <v>2</v>
          </cell>
          <cell r="E173" t="str">
            <v>02002 Realizar los estudios topográficos, de vulnerabilidad sísmica, cálculos estructurales y de revisión arquitectónica  necesarios para los proyectos, así como la interventoría de los mismos</v>
          </cell>
          <cell r="F173" t="str">
            <v>Adecuación Y Ampliación De Colegios Y Universidad 01-01-0002</v>
          </cell>
          <cell r="G173" t="str">
            <v>CONSTRUCCIÓN AMPLIACIÓN Y ADECUACIÓN DE INFRAESTRUCTURA EDUCATIVA - A.1.2.2</v>
          </cell>
          <cell r="H173" t="str">
            <v>Porcentaje</v>
          </cell>
          <cell r="I173">
            <v>100</v>
          </cell>
          <cell r="J173" t="str">
            <v>104602002</v>
          </cell>
          <cell r="K173">
            <v>400000000</v>
          </cell>
        </row>
        <row r="174">
          <cell r="A174">
            <v>1046</v>
          </cell>
          <cell r="B174" t="str">
            <v>1046 Infraestructura y dotación al servicio de los ambientes de aprendizaje</v>
          </cell>
          <cell r="C174" t="str">
            <v>02 OBRAS MENORES Y ADECUACIONES</v>
          </cell>
          <cell r="D174">
            <v>3</v>
          </cell>
          <cell r="E174" t="str">
            <v>02003 Pagar impuestos, trámites, gestiones ambientales, vallas y permisos ante otras entidades del estado, peritos en los procesos de expropiación y/o compra y cargo fijo y/o variable correspondiente a las licencias obtenidas para cada uno de los predios.</v>
          </cell>
          <cell r="F174" t="str">
            <v>Adecuación Y Ampliación De Colegios Y Universidad 01-01-0002</v>
          </cell>
          <cell r="G174" t="str">
            <v>CONSTRUCCIÓN AMPLIACIÓN Y ADECUACIÓN DE INFRAESTRUCTURA EDUCATIVA - A.1.2.2</v>
          </cell>
          <cell r="H174" t="str">
            <v>Porcentaje</v>
          </cell>
          <cell r="I174">
            <v>100</v>
          </cell>
          <cell r="J174" t="str">
            <v>104602003</v>
          </cell>
          <cell r="K174">
            <v>465000000</v>
          </cell>
        </row>
        <row r="175">
          <cell r="A175">
            <v>1046</v>
          </cell>
          <cell r="B175" t="str">
            <v>1046 Infraestructura y dotación al servicio de los ambientes de aprendizaje</v>
          </cell>
          <cell r="C175" t="str">
            <v>02 OBRAS MENORES Y ADECUACIONES</v>
          </cell>
          <cell r="D175">
            <v>4</v>
          </cell>
          <cell r="E175" t="str">
            <v>02004  Alquiler (incluye mantenimiento) de baños portátiles móviles para atender los requerimientos de las diferentes Instituciones Educativas</v>
          </cell>
          <cell r="F175" t="str">
            <v>Adecuación Y Ampliación De Colegios Y Universidad 01-01-0002</v>
          </cell>
          <cell r="G175" t="str">
            <v>CONSTRUCCIÓN AMPLIACIÓN Y ADECUACIÓN DE INFRAESTRUCTURA EDUCATIVA - A.1.2.2</v>
          </cell>
          <cell r="H175" t="str">
            <v>Porcentaje</v>
          </cell>
          <cell r="J175" t="str">
            <v>104602004</v>
          </cell>
          <cell r="K175">
            <v>0</v>
          </cell>
        </row>
        <row r="176">
          <cell r="A176">
            <v>1046</v>
          </cell>
          <cell r="B176" t="str">
            <v>1046 Infraestructura y dotación al servicio de los ambientes de aprendizaje</v>
          </cell>
          <cell r="C176" t="str">
            <v>02 OBRAS MENORES Y ADECUACIONES</v>
          </cell>
          <cell r="D176">
            <v>5</v>
          </cell>
          <cell r="E176" t="str">
            <v>02005 Realizar las obras y/o adecuaciones para la legalización y normalización de servicios públicos domiciliarios de la infraestructura educativa oficial</v>
          </cell>
          <cell r="F176" t="str">
            <v>Obras Y/O Adecuaciones Para La Legalización Y Normalización De Servicios Públicos Domiciliarios De Los Colegios. 02-06-0218</v>
          </cell>
          <cell r="G176" t="str">
            <v>CONSTRUCCIÓN AMPLIACIÓN Y ADECUACIÓN DE INFRAESTRUCTURA EDUCATIVA - A.1.2.2</v>
          </cell>
          <cell r="H176" t="str">
            <v>Porcentaje</v>
          </cell>
          <cell r="I176">
            <v>100</v>
          </cell>
          <cell r="J176" t="str">
            <v>104602005</v>
          </cell>
          <cell r="K176">
            <v>1000000000</v>
          </cell>
        </row>
        <row r="177">
          <cell r="A177">
            <v>1046</v>
          </cell>
          <cell r="B177" t="str">
            <v>1046 Infraestructura y dotación al servicio de los ambientes de aprendizaje</v>
          </cell>
          <cell r="C177" t="str">
            <v>02 OBRAS MENORES Y ADECUACIONES</v>
          </cell>
          <cell r="D177">
            <v>6</v>
          </cell>
          <cell r="E177" t="str">
            <v>02006 Pagar los fallos de sentencias, reclamaciones u otras que se generen producto de los contratos relacionados con el proyecto o derivados de sanciones impuestas a la entidad.</v>
          </cell>
          <cell r="F177" t="str">
            <v>Adecuación Y Ampliación De Colegios Y Universidad 01-01-0002</v>
          </cell>
          <cell r="G177" t="str">
            <v>CONSTRUCCIÓN AMPLIACIÓN Y ADECUACIÓN DE INFRAESTRUCTURA EDUCATIVA - A.1.2.2</v>
          </cell>
          <cell r="H177" t="str">
            <v>Porcentaje</v>
          </cell>
          <cell r="I177">
            <v>100</v>
          </cell>
          <cell r="J177" t="str">
            <v>104602006</v>
          </cell>
          <cell r="K177">
            <v>1000000000</v>
          </cell>
        </row>
        <row r="178">
          <cell r="A178">
            <v>1046</v>
          </cell>
          <cell r="B178" t="str">
            <v>1046 Infraestructura y dotación al servicio de los ambientes de aprendizaje</v>
          </cell>
          <cell r="C178" t="str">
            <v>02 OBRAS MENORES Y ADECUACIONES</v>
          </cell>
          <cell r="D178">
            <v>7</v>
          </cell>
          <cell r="E178" t="str">
            <v>02007 Realizar las intervenciones de obras e interventorías para el mantenimiento preventivo y/o correctivo, atención de emergencias de la infraestructura educativa oficial (incluye adicionales).</v>
          </cell>
          <cell r="F178" t="str">
            <v>Adecuación Y Ampliación De Colegios Y Universidad 01-01-0002</v>
          </cell>
          <cell r="G178" t="str">
            <v>CONSTRUCCIÓN AMPLIACIÓN Y ADECUACIÓN DE INFRAESTRUCTURA EDUCATIVA - A.1.2.2</v>
          </cell>
          <cell r="H178" t="str">
            <v>Porcentaje</v>
          </cell>
          <cell r="I178">
            <v>100</v>
          </cell>
          <cell r="J178" t="str">
            <v>104602007</v>
          </cell>
          <cell r="K178">
            <v>3000000000</v>
          </cell>
        </row>
        <row r="179">
          <cell r="A179">
            <v>1046</v>
          </cell>
          <cell r="B179" t="str">
            <v>1046 Infraestructura y dotación al servicio de los ambientes de aprendizaje</v>
          </cell>
          <cell r="C179" t="str">
            <v>02 OBRAS MENORES Y ADECUACIONES</v>
          </cell>
          <cell r="D179">
            <v>9</v>
          </cell>
          <cell r="E179" t="str">
            <v xml:space="preserve">02009 Construir, adecuar y/o mejorar comedores escolares de los colegios distritales (incluye interventoría y adicionales) </v>
          </cell>
          <cell r="F179" t="str">
            <v>Adecuación Y Ampliación De Colegios Y Universidad 01-01-0002</v>
          </cell>
          <cell r="G179" t="str">
            <v>CONSTRUCCIÓN AMPLIACIÓN Y ADECUACIÓN DE INFRAESTRUCTURA EDUCATIVA - A.1.2.2</v>
          </cell>
          <cell r="H179" t="str">
            <v>Intervenciones</v>
          </cell>
          <cell r="J179" t="str">
            <v>104602009</v>
          </cell>
          <cell r="K179">
            <v>0</v>
          </cell>
        </row>
        <row r="180">
          <cell r="A180">
            <v>1046</v>
          </cell>
          <cell r="B180" t="str">
            <v>1046 Infraestructura y dotación al servicio de los ambientes de aprendizaje</v>
          </cell>
          <cell r="C180" t="str">
            <v>02 OBRAS MENORES Y ADECUACIONES</v>
          </cell>
          <cell r="D180">
            <v>11</v>
          </cell>
          <cell r="E180" t="str">
            <v>02011 Construcción e interventoría a las adecuaciones locativas a ejecutarse en sedes administrativas (SED + DILES)</v>
          </cell>
          <cell r="F180" t="str">
            <v>Obras De Adecuación Y Ampliación De Las Sedes Administrativas Del Sector Educativo 01-04-0001</v>
          </cell>
          <cell r="G180" t="str">
            <v>CONSTRUCCIÓN AMPLIACIÓN Y ADECUACIÓN DE INFRAESTRUCTURA EDUCATIVA - A.1.2.2</v>
          </cell>
          <cell r="H180" t="str">
            <v>Intervenciones</v>
          </cell>
          <cell r="I180">
            <v>2</v>
          </cell>
          <cell r="J180" t="str">
            <v>104602011</v>
          </cell>
          <cell r="K180">
            <v>850000000</v>
          </cell>
        </row>
        <row r="181">
          <cell r="A181">
            <v>1046</v>
          </cell>
          <cell r="B181" t="str">
            <v>1046 Infraestructura y dotación al servicio de los ambientes de aprendizaje</v>
          </cell>
          <cell r="C181" t="str">
            <v>02 OBRAS MENORES Y ADECUACIONES</v>
          </cell>
          <cell r="D181">
            <v>12</v>
          </cell>
          <cell r="E181" t="str">
            <v>02012 Pago pasivos 7</v>
          </cell>
          <cell r="F181" t="str">
            <v>Adecuación Y Ampliación De Colegios Y Universidad 01-01-0002</v>
          </cell>
          <cell r="G181" t="str">
            <v/>
          </cell>
          <cell r="H181" t="str">
            <v>Porcentaje</v>
          </cell>
          <cell r="I181">
            <v>100</v>
          </cell>
          <cell r="J181" t="str">
            <v>104602012</v>
          </cell>
          <cell r="K181">
            <v>250000000</v>
          </cell>
        </row>
        <row r="182">
          <cell r="A182">
            <v>1046</v>
          </cell>
          <cell r="B182" t="str">
            <v>1046 Infraestructura y dotación al servicio de los ambientes de aprendizaje</v>
          </cell>
          <cell r="C182" t="str">
            <v>02 OBRAS MENORES Y ADECUACIONES</v>
          </cell>
          <cell r="D182">
            <v>13</v>
          </cell>
          <cell r="E182" t="str">
            <v>02013 Pago pasivos 8</v>
          </cell>
          <cell r="F182" t="str">
            <v>01-01-0536-Acuerdo 527-2013-Obras construcción infraestructura</v>
          </cell>
          <cell r="G182" t="str">
            <v/>
          </cell>
          <cell r="H182" t="str">
            <v>Porcentaje</v>
          </cell>
          <cell r="I182">
            <v>100</v>
          </cell>
          <cell r="J182" t="str">
            <v>104602013</v>
          </cell>
          <cell r="K182">
            <v>870000000</v>
          </cell>
        </row>
        <row r="183">
          <cell r="A183">
            <v>1046</v>
          </cell>
          <cell r="B183" t="str">
            <v>1046 Infraestructura y dotación al servicio de los ambientes de aprendizaje</v>
          </cell>
          <cell r="C183" t="str">
            <v>02 OBRAS MENORES Y ADECUACIONES</v>
          </cell>
          <cell r="D183">
            <v>14</v>
          </cell>
          <cell r="E183" t="str">
            <v>02014 Pago pasivos 9</v>
          </cell>
          <cell r="F183" t="str">
            <v>01-01-0537-Acuerdo 527-2013-Interventoría construcción e infraestructura</v>
          </cell>
          <cell r="G183" t="str">
            <v/>
          </cell>
          <cell r="H183" t="str">
            <v>Porcentaje</v>
          </cell>
          <cell r="I183">
            <v>100</v>
          </cell>
          <cell r="J183" t="str">
            <v>104602014</v>
          </cell>
          <cell r="K183">
            <v>66000000</v>
          </cell>
        </row>
        <row r="184">
          <cell r="A184">
            <v>1046</v>
          </cell>
          <cell r="B184" t="str">
            <v>1046 Infraestructura y dotación al servicio de los ambientes de aprendizaje</v>
          </cell>
          <cell r="C184" t="str">
            <v>04 DOTACIONES</v>
          </cell>
          <cell r="D184">
            <v>1</v>
          </cell>
          <cell r="E184" t="str">
            <v xml:space="preserve">04001 Dotar mobiliario, equipos, maquinaria, herramientas, instrumentos, implementos y materiales de:  cómputo, tecnología, electrónica, electricidad, comunicaciones, audiovisuales, música, laboratorio, recreación, deporte, cocina y comedor, recursos de bibliotecas, arte y cultura, y demás que requieran los ambientes pedagógicos y administrativos; así como realizar el mantenimiento de algunos bienes especializados, para garantizar ambientes de aprendizaje adecuados y seguros en el nivel, institucional,central y local. </v>
          </cell>
          <cell r="F184" t="str">
            <v>Dotación De Instalaciones 02-01-0509</v>
          </cell>
          <cell r="G184" t="str">
            <v>DOTACIÓN INSTITUCIONAL DE INFRAESTRUCTURA EDUCATIVA - A.1.2.4</v>
          </cell>
          <cell r="H184" t="str">
            <v>Sedes Educativas</v>
          </cell>
          <cell r="I184">
            <v>166</v>
          </cell>
          <cell r="J184" t="str">
            <v>104604001</v>
          </cell>
          <cell r="K184">
            <v>32816233000</v>
          </cell>
        </row>
        <row r="185">
          <cell r="A185">
            <v>1046</v>
          </cell>
          <cell r="B185" t="str">
            <v>1046 Infraestructura y dotación al servicio de los ambientes de aprendizaje</v>
          </cell>
          <cell r="C185" t="str">
            <v>04 DOTACIONES</v>
          </cell>
          <cell r="D185">
            <v>5</v>
          </cell>
          <cell r="E185" t="str">
            <v>04005 Garantizar el personal de apoyo profesional y técnico en la contratación, supervisión, administración, aseguramiento y control de los bienes a dotar y dotados; así como el seguimiento y reporte de información inherente a la ejecución del componente.</v>
          </cell>
          <cell r="F185" t="str">
            <v>Personal Contratado Para Apoyar Las Actividades Propias De Los Proyectos De Inversión De La Entidad 03-04-0001</v>
          </cell>
          <cell r="G185" t="str">
            <v>MODERNIZACIÓN DE LA SECRETARIA DE EDUCACIÓN - A.1.4.1</v>
          </cell>
          <cell r="H185" t="str">
            <v>Personas</v>
          </cell>
          <cell r="I185">
            <v>45</v>
          </cell>
          <cell r="J185" t="str">
            <v>104604005</v>
          </cell>
          <cell r="K185">
            <v>2183767000</v>
          </cell>
        </row>
        <row r="186">
          <cell r="A186">
            <v>1072</v>
          </cell>
          <cell r="B186" t="str">
            <v>1072 Evaluar para transformar y mejorar</v>
          </cell>
          <cell r="C186" t="str">
            <v>01 Gestión del Conocimiento sobre evaluación para la Calidad de la Educación</v>
          </cell>
          <cell r="D186">
            <v>1</v>
          </cell>
          <cell r="E186" t="str">
            <v>01001 Producción de información relevante para caracterizar las Instituciones Educativas Distritales - IED</v>
          </cell>
          <cell r="F186" t="str">
            <v>Evaluación Educativa 03-01-0009</v>
          </cell>
          <cell r="G186" t="str">
            <v>DISEÑO E IMPLEMENTACIÓN DE PLANES DE MEJORAMIENTO - A.1.2.11</v>
          </cell>
          <cell r="H186" t="str">
            <v>Colegios</v>
          </cell>
          <cell r="I186">
            <v>363</v>
          </cell>
          <cell r="J186" t="str">
            <v>107201001</v>
          </cell>
          <cell r="K186">
            <v>400376000</v>
          </cell>
        </row>
        <row r="187">
          <cell r="A187">
            <v>1072</v>
          </cell>
          <cell r="B187" t="str">
            <v>1072 Evaluar para transformar y mejorar</v>
          </cell>
          <cell r="C187" t="str">
            <v>01 Gestión del Conocimiento sobre evaluación para la Calidad de la Educación</v>
          </cell>
          <cell r="D187">
            <v>2</v>
          </cell>
          <cell r="E187" t="str">
            <v>01002 Personal técnico y profesional para la ejecución de las actividades propuestas en los diferentes componentes del proyecto.</v>
          </cell>
          <cell r="F187" t="str">
            <v>Personal Contratado Para Apoyar Las Actividades Propias De Los Proyectos De Inversión De La Entidad 03-04-0001</v>
          </cell>
          <cell r="G187" t="str">
            <v>MODERNIZACIÓN DE LA SECRETARIA DE EDUCACIÓN - A.1.4.1</v>
          </cell>
          <cell r="H187" t="str">
            <v>Personas</v>
          </cell>
          <cell r="I187">
            <v>10</v>
          </cell>
          <cell r="J187" t="str">
            <v>107201002</v>
          </cell>
          <cell r="K187">
            <v>599624000</v>
          </cell>
        </row>
        <row r="188">
          <cell r="A188">
            <v>1072</v>
          </cell>
          <cell r="B188" t="str">
            <v>1072 Evaluar para transformar y mejorar</v>
          </cell>
          <cell r="C188" t="str">
            <v xml:space="preserve">02 Mejores practicas evaluativas </v>
          </cell>
          <cell r="D188">
            <v>2</v>
          </cell>
          <cell r="E188" t="str">
            <v>02002 Repositorio de mejores prácticas evaluativas en la ciudad.</v>
          </cell>
          <cell r="F188" t="str">
            <v>Evaluación Educativa 03-01-0009</v>
          </cell>
          <cell r="G188" t="str">
            <v>DISEÑO E IMPLEMENTACIÓN DE PLANES DE MEJORAMIENTO - A.1.2.11</v>
          </cell>
          <cell r="H188" t="str">
            <v>Repositorio</v>
          </cell>
          <cell r="I188">
            <v>1</v>
          </cell>
          <cell r="J188" t="str">
            <v>107202002</v>
          </cell>
          <cell r="K188">
            <v>200000000</v>
          </cell>
        </row>
        <row r="189">
          <cell r="A189">
            <v>1072</v>
          </cell>
          <cell r="B189" t="str">
            <v>1072 Evaluar para transformar y mejorar</v>
          </cell>
          <cell r="C189" t="str">
            <v xml:space="preserve">03 Articulación e integración de información sobre evaluaciones de aprendizaje, enseñanza y gestión en las IE </v>
          </cell>
          <cell r="D189">
            <v>1</v>
          </cell>
          <cell r="E189" t="str">
            <v>03001 Desarrollar, revisar y ajustar  estrategias  de evaluación en los diferentes componentes del sistema.</v>
          </cell>
          <cell r="F189" t="str">
            <v>Evaluación Educativa 03-01-0009</v>
          </cell>
          <cell r="G189" t="str">
            <v>DISEÑO E IMPLEMENTACIÓN DE PLANES DE MEJORAMIENTO - A.1.2.11</v>
          </cell>
          <cell r="H189" t="str">
            <v>Sistema</v>
          </cell>
          <cell r="I189">
            <v>1</v>
          </cell>
          <cell r="J189" t="str">
            <v>107203001</v>
          </cell>
          <cell r="K189">
            <v>1100000000</v>
          </cell>
        </row>
        <row r="190">
          <cell r="A190">
            <v>1072</v>
          </cell>
          <cell r="B190" t="str">
            <v>1072 Evaluar para transformar y mejorar</v>
          </cell>
          <cell r="C190" t="str">
            <v xml:space="preserve">03 Articulación e integración de información sobre evaluaciones de aprendizaje, enseñanza y gestión en las IE </v>
          </cell>
          <cell r="D190">
            <v>2</v>
          </cell>
          <cell r="E190" t="str">
            <v>03002 Aplicar pruebas internacionales, desarrollar y aplicar pruebas nacionales y las encuestas requeridas para el sector.</v>
          </cell>
          <cell r="F190" t="str">
            <v>Evaluación Educativa 03-01-0009</v>
          </cell>
          <cell r="G190" t="str">
            <v>DISEÑO E IMPLEMENTACIÓN DE PLANES DE MEJORAMIENTO - A.1.2.11</v>
          </cell>
          <cell r="H190" t="str">
            <v>Aplicaciones y encuestas</v>
          </cell>
          <cell r="I190">
            <v>3</v>
          </cell>
          <cell r="J190" t="str">
            <v>107203002</v>
          </cell>
          <cell r="K190">
            <v>5636000000</v>
          </cell>
        </row>
        <row r="191">
          <cell r="A191">
            <v>1072</v>
          </cell>
          <cell r="B191" t="str">
            <v>1072 Evaluar para transformar y mejorar</v>
          </cell>
          <cell r="C191" t="str">
            <v xml:space="preserve">04 Estímulos y reconocimientos a la Calidad de la educación </v>
          </cell>
          <cell r="D191">
            <v>1</v>
          </cell>
          <cell r="E191" t="str">
            <v>04001 Realizar el proceso requerido para la evaluación de incentivos y reconocimientos  del Modelo de Acreditación a la Excelencia en Gestión Educativa  en el marco del art. 23 Acuerdo 273.17</v>
          </cell>
          <cell r="F191" t="str">
            <v>Evaluación Educativa 03-01-0009</v>
          </cell>
          <cell r="G191" t="str">
            <v>DISEÑO E IMPLEMENTACIÓN DE PLANES DE MEJORAMIENTO - A.1.2.11</v>
          </cell>
          <cell r="H191" t="str">
            <v>Proceso</v>
          </cell>
          <cell r="I191">
            <v>1</v>
          </cell>
          <cell r="J191" t="str">
            <v>107204001</v>
          </cell>
          <cell r="K191">
            <v>160000000</v>
          </cell>
        </row>
        <row r="192">
          <cell r="A192">
            <v>1072</v>
          </cell>
          <cell r="B192" t="str">
            <v>1072 Evaluar para transformar y mejorar</v>
          </cell>
          <cell r="C192" t="str">
            <v xml:space="preserve">04 Estímulos y reconocimientos a la Calidad de la educación </v>
          </cell>
          <cell r="D192">
            <v>2</v>
          </cell>
          <cell r="E192" t="str">
            <v>04002 Entregar estímulos económicos a colegios premiados por su excelente gestión institucional en marco del Acuerdo 273/2007</v>
          </cell>
          <cell r="F192" t="str">
            <v>Incentivos Económicos  A Los Colegios Con Mejores Resultados Que Aporten Al Mejoramiento De La Calidad Educativa 05-02-0022</v>
          </cell>
          <cell r="G192" t="str">
            <v>DISEÑO E IMPLEMENTACIÓN DE PLANES DE MEJORAMIENTO - A.1.2.11</v>
          </cell>
          <cell r="H192" t="str">
            <v>Colegios</v>
          </cell>
          <cell r="I192">
            <v>5</v>
          </cell>
          <cell r="J192" t="str">
            <v>107204002</v>
          </cell>
          <cell r="K192">
            <v>101000000</v>
          </cell>
        </row>
        <row r="193">
          <cell r="A193">
            <v>1072</v>
          </cell>
          <cell r="B193" t="str">
            <v>1072 Evaluar para transformar y mejorar</v>
          </cell>
          <cell r="C193" t="str">
            <v xml:space="preserve">04 Estímulos y reconocimientos a la Calidad de la educación </v>
          </cell>
          <cell r="D193">
            <v>3</v>
          </cell>
          <cell r="E193" t="str">
            <v>04003 Entregar estímulos económicos a colegios oficiales por mejor rendimiento académico en las pruebas de Estado SABER 11°.</v>
          </cell>
          <cell r="F193" t="str">
            <v>Incentivos Económicos  A Los Colegios Con Mejores Resultados Que Aporten Al Mejoramiento De La Calidad Educativa 05-02-0022</v>
          </cell>
          <cell r="G193" t="str">
            <v>DISEÑO E IMPLEMENTACIÓN DE PLANES DE MEJORAMIENTO - A.1.2.11</v>
          </cell>
          <cell r="H193" t="str">
            <v>Colegios</v>
          </cell>
          <cell r="I193">
            <v>5</v>
          </cell>
          <cell r="J193" t="str">
            <v>107204003</v>
          </cell>
          <cell r="K193">
            <v>101000000</v>
          </cell>
        </row>
        <row r="194">
          <cell r="A194">
            <v>1072</v>
          </cell>
          <cell r="B194" t="str">
            <v>1072 Evaluar para transformar y mejorar</v>
          </cell>
          <cell r="C194" t="str">
            <v xml:space="preserve">04 Estímulos y reconocimientos a la Calidad de la educación </v>
          </cell>
          <cell r="D194">
            <v>4</v>
          </cell>
          <cell r="E194" t="str">
            <v>04004 Entregar estímulos económicos a colegios premiados por rendimiento académico en las pruebas SABER</v>
          </cell>
          <cell r="F194" t="str">
            <v>Incentivos Económicos  A Los Colegios Con Mejores Resultados Que Aporten Al Mejoramiento De La Calidad Educativa 05-02-0022</v>
          </cell>
          <cell r="G194" t="str">
            <v>DISEÑO E IMPLEMENTACIÓN DE PLANES DE MEJORAMIENTO - A.1.2.11</v>
          </cell>
          <cell r="H194" t="str">
            <v>Colegios</v>
          </cell>
          <cell r="I194">
            <v>5</v>
          </cell>
          <cell r="J194" t="str">
            <v>107204004</v>
          </cell>
          <cell r="K194">
            <v>101000000</v>
          </cell>
        </row>
        <row r="195">
          <cell r="A195">
            <v>1072</v>
          </cell>
          <cell r="B195" t="str">
            <v>1072 Evaluar para transformar y mejorar</v>
          </cell>
          <cell r="C195" t="str">
            <v xml:space="preserve">04 Estímulos y reconocimientos a la Calidad de la educación </v>
          </cell>
          <cell r="D195">
            <v>5</v>
          </cell>
          <cell r="E195" t="str">
            <v>04005 Entregar estímulos económicos a colegios oficiales que se destaquen por mejor nivel de inglés en las pruebas de Estado SABER 11°.</v>
          </cell>
          <cell r="F195" t="str">
            <v>Incentivos Económicos  A Los Colegios Con Mejores Resultados Que Aporten Al Mejoramiento De La Calidad Educativa 05-02-0022</v>
          </cell>
          <cell r="G195" t="str">
            <v>DISEÑO E IMPLEMENTACIÓN DE PLANES DE MEJORAMIENTO - A.1.2.11</v>
          </cell>
          <cell r="H195" t="str">
            <v>Colegios</v>
          </cell>
          <cell r="I195">
            <v>5</v>
          </cell>
          <cell r="J195" t="str">
            <v>107204005</v>
          </cell>
          <cell r="K195">
            <v>101000000</v>
          </cell>
        </row>
        <row r="196">
          <cell r="A196">
            <v>1049</v>
          </cell>
          <cell r="B196" t="str">
            <v>1049 Cobertura con equidad</v>
          </cell>
          <cell r="C196" t="str">
            <v>01 Gestión territorial de la cobertura educativa</v>
          </cell>
          <cell r="D196">
            <v>1</v>
          </cell>
          <cell r="E196" t="str">
            <v>01001 Prestar servicios profesionales, técnicos y/o  de apoyo a la gestión territorial de la cobertura educativa.</v>
          </cell>
          <cell r="F196" t="str">
            <v>Personal Contratado Para Apoyar Las Actividades Propias De Los Proyectos De Inversión De La Entidad 03-04-0001</v>
          </cell>
          <cell r="G196" t="str">
            <v>MODERNIZACIÓN DE LA SECRETARIA DE EDUCACIÓN - A.1.4.1</v>
          </cell>
          <cell r="H196" t="str">
            <v>Personas</v>
          </cell>
          <cell r="I196">
            <v>28</v>
          </cell>
          <cell r="J196" t="str">
            <v>104901001</v>
          </cell>
          <cell r="K196">
            <v>1570000000</v>
          </cell>
        </row>
        <row r="197">
          <cell r="A197">
            <v>1049</v>
          </cell>
          <cell r="B197" t="str">
            <v>1049 Cobertura con equidad</v>
          </cell>
          <cell r="C197" t="str">
            <v>01 Gestión territorial de la cobertura educativa</v>
          </cell>
          <cell r="D197">
            <v>2</v>
          </cell>
          <cell r="E197" t="str">
            <v>01002 Realizar diseño, implementación, seguimiento y evaluación de Planes de Cobertura Local y de  Ruta del Acceso y Permanencia Escolar.</v>
          </cell>
          <cell r="F197" t="str">
            <v>Personal Contratado Para Las Actividades Propias De Los Procesos De Mejoramiento De Gestión De La Entidad 05-02-0020</v>
          </cell>
          <cell r="G197" t="str">
            <v>MODERNIZACIÓN DE LA SECRETARIA DE EDUCACIÓN - A.1.4.1</v>
          </cell>
          <cell r="H197" t="str">
            <v>Persona Jurídica</v>
          </cell>
          <cell r="I197">
            <v>1</v>
          </cell>
          <cell r="J197" t="str">
            <v>104901002</v>
          </cell>
          <cell r="K197">
            <v>276000000</v>
          </cell>
        </row>
        <row r="198">
          <cell r="A198">
            <v>1049</v>
          </cell>
          <cell r="B198" t="str">
            <v>1049 Cobertura con equidad</v>
          </cell>
          <cell r="C198" t="str">
            <v>01 Gestión territorial de la cobertura educativa</v>
          </cell>
          <cell r="D198">
            <v>3</v>
          </cell>
          <cell r="E198" t="str">
            <v>01003 Realizar acompañamiento y/o asistencia técnica a los establecimientos educativos con alta tasa de deserción escolar para fortalecer el acceso y la permanencia escolar</v>
          </cell>
          <cell r="F198" t="str">
            <v>Personal Contratado Para Las Actividades Propias De Los Procesos De Mejoramiento De Gestión De La Entidad 05-02-0020</v>
          </cell>
          <cell r="G198" t="str">
            <v>MODERNIZACIÓN DE LA SECRETARIA DE EDUCACIÓN - A.1.4.1</v>
          </cell>
          <cell r="H198" t="str">
            <v>Colegios</v>
          </cell>
          <cell r="I198">
            <v>100</v>
          </cell>
          <cell r="J198" t="str">
            <v>104901003</v>
          </cell>
          <cell r="K198">
            <v>429000000</v>
          </cell>
        </row>
        <row r="199">
          <cell r="A199">
            <v>1049</v>
          </cell>
          <cell r="B199" t="str">
            <v>1049 Cobertura con equidad</v>
          </cell>
          <cell r="C199" t="str">
            <v>01 Gestión territorial de la cobertura educativa</v>
          </cell>
          <cell r="D199">
            <v>4</v>
          </cell>
          <cell r="E199" t="str">
            <v>01004 Implementar incentivos a las IED para lograr mejorar resultados en acceso y permanencia escolar</v>
          </cell>
          <cell r="F199" t="str">
            <v>Incentivos económicos  a los colegios que contribuyan a mejorar los resultados de acceso y permanencia escolar 05-02-0178</v>
          </cell>
          <cell r="G199" t="str">
            <v/>
          </cell>
          <cell r="H199" t="str">
            <v>Colegios</v>
          </cell>
          <cell r="I199">
            <v>140</v>
          </cell>
          <cell r="J199" t="str">
            <v>104901004</v>
          </cell>
          <cell r="K199">
            <v>1700000000</v>
          </cell>
        </row>
        <row r="200">
          <cell r="A200">
            <v>1049</v>
          </cell>
          <cell r="B200" t="str">
            <v>1049 Cobertura con equidad</v>
          </cell>
          <cell r="C200" t="str">
            <v>01 Gestión territorial de la cobertura educativa</v>
          </cell>
          <cell r="D200">
            <v>5</v>
          </cell>
          <cell r="E200" t="str">
            <v>01005 Realizar las labores de  verificación, seguimiento y/o actualización de información de la cobertura educativa</v>
          </cell>
          <cell r="F200" t="str">
            <v>Personal contratado para apoyar las actividades propias de los proyectos de inversión misionales de la entidad 03-04-0312</v>
          </cell>
          <cell r="G200" t="str">
            <v>APLICACIÓN DE PROYECTOS EDUCATIVOS TRANSVERSALES - A.1.7.2</v>
          </cell>
          <cell r="H200" t="str">
            <v>Persona Jurídica</v>
          </cell>
          <cell r="I200">
            <v>1</v>
          </cell>
          <cell r="J200" t="str">
            <v>104901005</v>
          </cell>
          <cell r="K200">
            <v>1000000000</v>
          </cell>
        </row>
        <row r="201">
          <cell r="A201">
            <v>1049</v>
          </cell>
          <cell r="B201" t="str">
            <v>1049 Cobertura con equidad</v>
          </cell>
          <cell r="C201" t="str">
            <v>01 Gestión territorial de la cobertura educativa</v>
          </cell>
          <cell r="D201">
            <v>6</v>
          </cell>
          <cell r="E201" t="str">
            <v>01006 Realizar eventos de socializacion relacionados con la cobertura y las experiencias del acceso y la permanencia escolar</v>
          </cell>
          <cell r="F201" t="str">
            <v>Apoyo Logístico Para El Desarrollo De Las Actividades Propias De Los Proyectos De Inversiónen General 03-01-0354</v>
          </cell>
          <cell r="G201" t="str">
            <v>APLICACIÓN DE PROYECTOS EDUCATIVOS TRANSVERSALES - A.1.7.2</v>
          </cell>
          <cell r="H201" t="str">
            <v>Persona Jurídica</v>
          </cell>
          <cell r="I201">
            <v>1</v>
          </cell>
          <cell r="J201" t="str">
            <v>104901006</v>
          </cell>
          <cell r="K201">
            <v>0</v>
          </cell>
        </row>
        <row r="202">
          <cell r="A202">
            <v>1049</v>
          </cell>
          <cell r="B202" t="str">
            <v>1049 Cobertura con equidad</v>
          </cell>
          <cell r="C202" t="str">
            <v>02 Modernización del proceso de matrícula</v>
          </cell>
          <cell r="D202">
            <v>1</v>
          </cell>
          <cell r="E202" t="str">
            <v>02001 Prestar servicios profesionales, técnicos y/o  de apoyo a la gestión del proceso de matrícula con enfoque de servicio al ciudadano y búsqueda activa de población desescolarizada.</v>
          </cell>
          <cell r="F202" t="str">
            <v>Personal Contratado Para Apoyar Las Actividades Propias De Los Proyectos De Inversión De La Entidad 03-04-0001</v>
          </cell>
          <cell r="G202" t="str">
            <v>MODERNIZACIÓN DE LA SECRETARIA DE EDUCACIÓN - A.1.4.1</v>
          </cell>
          <cell r="H202" t="str">
            <v>Personas</v>
          </cell>
          <cell r="I202">
            <v>29</v>
          </cell>
          <cell r="J202" t="str">
            <v>104902001</v>
          </cell>
          <cell r="K202">
            <v>1517000000</v>
          </cell>
        </row>
        <row r="203">
          <cell r="A203">
            <v>1049</v>
          </cell>
          <cell r="B203" t="str">
            <v>1049 Cobertura con equidad</v>
          </cell>
          <cell r="C203" t="str">
            <v>02 Modernización del proceso de matrícula</v>
          </cell>
          <cell r="D203">
            <v>2</v>
          </cell>
          <cell r="E203" t="str">
            <v>02002 Realizar búsqueda activa de población desescolarizada</v>
          </cell>
          <cell r="F203" t="str">
            <v>Gestión del sevicio a la comunidad educativa 05-02-172</v>
          </cell>
          <cell r="G203" t="str">
            <v/>
          </cell>
          <cell r="H203" t="str">
            <v>Persona Jurídica</v>
          </cell>
          <cell r="I203">
            <v>1</v>
          </cell>
          <cell r="J203" t="str">
            <v>104902002</v>
          </cell>
          <cell r="K203">
            <v>2000000000</v>
          </cell>
        </row>
        <row r="204">
          <cell r="A204">
            <v>1049</v>
          </cell>
          <cell r="B204" t="str">
            <v>1049 Cobertura con equidad</v>
          </cell>
          <cell r="C204" t="str">
            <v>02 Modernización del proceso de matrícula</v>
          </cell>
          <cell r="D204">
            <v>3</v>
          </cell>
          <cell r="E204" t="str">
            <v>02003 Movilización social con canales de atención y servicio al ciudadano para el proceso de matrícula</v>
          </cell>
          <cell r="F204" t="str">
            <v>Gestión del sevicio a la comunidad educativa 05-02-172</v>
          </cell>
          <cell r="G204" t="str">
            <v/>
          </cell>
          <cell r="H204" t="str">
            <v>Persona Jurídica</v>
          </cell>
          <cell r="I204">
            <v>1</v>
          </cell>
          <cell r="J204" t="str">
            <v>104902003</v>
          </cell>
          <cell r="K204">
            <v>0</v>
          </cell>
        </row>
        <row r="205">
          <cell r="A205">
            <v>1049</v>
          </cell>
          <cell r="B205" t="str">
            <v>1049 Cobertura con equidad</v>
          </cell>
          <cell r="C205" t="str">
            <v>02 Modernización del proceso de matrícula</v>
          </cell>
          <cell r="D205">
            <v>4</v>
          </cell>
          <cell r="E205" t="str">
            <v xml:space="preserve">02004 Acompañamiento en implementación de los sistemas de información para la cobertura educativa </v>
          </cell>
          <cell r="F205" t="str">
            <v>Personal contratado para las actividades propias de los procesos de mejoramiento de gestión de la entidad 05-02-0020</v>
          </cell>
          <cell r="G205" t="str">
            <v/>
          </cell>
          <cell r="H205" t="str">
            <v>Persona Jurídica</v>
          </cell>
          <cell r="I205">
            <v>1</v>
          </cell>
          <cell r="J205" t="str">
            <v>104902004</v>
          </cell>
          <cell r="K205">
            <v>0</v>
          </cell>
        </row>
        <row r="206">
          <cell r="A206">
            <v>1049</v>
          </cell>
          <cell r="B206" t="str">
            <v>1049 Cobertura con equidad</v>
          </cell>
          <cell r="C206" t="str">
            <v>03 Acciones afirmativas para poblaciones vulnerables</v>
          </cell>
          <cell r="D206">
            <v>1</v>
          </cell>
          <cell r="E206" t="str">
            <v>03001 Prestar servicios profesionales, técnicos y/o  de apoyo a la gestión de acciones afirmativas para poblaciones vulnerables.</v>
          </cell>
          <cell r="F206" t="str">
            <v>Personal Contratado Para Apoyar Las Actividades Propias De Los Proyectos De Inversión De La Entidad 03-04-0001</v>
          </cell>
          <cell r="G206" t="str">
            <v>MODERNIZACIÓN DE LA SECRETARIA DE EDUCACIÓN - A.1.4.1</v>
          </cell>
          <cell r="H206" t="str">
            <v>Personas</v>
          </cell>
          <cell r="I206">
            <v>12</v>
          </cell>
          <cell r="J206" t="str">
            <v>104903001</v>
          </cell>
          <cell r="K206">
            <v>661200000</v>
          </cell>
        </row>
        <row r="207">
          <cell r="A207">
            <v>1049</v>
          </cell>
          <cell r="B207" t="str">
            <v>1049 Cobertura con equidad</v>
          </cell>
          <cell r="C207" t="str">
            <v>03 Acciones afirmativas para poblaciones vulnerables</v>
          </cell>
          <cell r="D207">
            <v>2</v>
          </cell>
          <cell r="E207" t="str">
            <v>03002 Garantizar la financiación por concepto de gratuidad a la matrícula oficial SGP.</v>
          </cell>
          <cell r="F207" t="str">
            <v>Gratuidad Total Para Los Estudiantes Matriculados En El Sistema Educativo Oficial 06-02-0022</v>
          </cell>
          <cell r="G207" t="str">
            <v>TRANSFERENCIAS PARA CALIDAD GRATUIDAD (SIN SITUACIÓN DE FONDOS) A.1.3.8</v>
          </cell>
          <cell r="H207" t="str">
            <v>Estudiantes</v>
          </cell>
          <cell r="I207">
            <v>830000</v>
          </cell>
          <cell r="J207" t="str">
            <v>104903002</v>
          </cell>
          <cell r="K207">
            <v>51619309000</v>
          </cell>
        </row>
        <row r="208">
          <cell r="A208">
            <v>1049</v>
          </cell>
          <cell r="B208" t="str">
            <v>1049 Cobertura con equidad</v>
          </cell>
          <cell r="C208" t="str">
            <v>03 Acciones afirmativas para poblaciones vulnerables</v>
          </cell>
          <cell r="D208">
            <v>3</v>
          </cell>
          <cell r="E208" t="str">
            <v>03003 Asistencia técnica a localidades e instituciones educativas que atienden en mayor medida a poblaciones vulnerables y diversas</v>
          </cell>
          <cell r="F208" t="str">
            <v>Personal contratado para las actividades propias de los procesos de mejoramiento de gestión de la entidad 05-02-0020</v>
          </cell>
          <cell r="G208" t="str">
            <v/>
          </cell>
          <cell r="H208" t="str">
            <v>Persona Jurídica</v>
          </cell>
          <cell r="I208">
            <v>1</v>
          </cell>
          <cell r="J208" t="str">
            <v>104903003</v>
          </cell>
          <cell r="K208">
            <v>0</v>
          </cell>
        </row>
        <row r="209">
          <cell r="A209">
            <v>1049</v>
          </cell>
          <cell r="B209" t="str">
            <v>1049 Cobertura con equidad</v>
          </cell>
          <cell r="C209" t="str">
            <v>03 Acciones afirmativas para poblaciones vulnerables</v>
          </cell>
          <cell r="D209">
            <v>4</v>
          </cell>
          <cell r="E209" t="str">
            <v>03004 Realizar estrategias de alfabetización y acciones orientadas a fortalecer la educación de adultos con oferta educativa pertinente</v>
          </cell>
          <cell r="F209" t="str">
            <v>Atención educativa diferencial 03-02-0033</v>
          </cell>
          <cell r="G209" t="str">
            <v/>
          </cell>
          <cell r="H209" t="str">
            <v>Estudiantes</v>
          </cell>
          <cell r="I209">
            <v>2240</v>
          </cell>
          <cell r="J209" t="str">
            <v>104903004</v>
          </cell>
          <cell r="K209">
            <v>1000000000</v>
          </cell>
        </row>
        <row r="210">
          <cell r="A210">
            <v>1049</v>
          </cell>
          <cell r="B210" t="str">
            <v>1049 Cobertura con equidad</v>
          </cell>
          <cell r="C210" t="str">
            <v>03 Acciones afirmativas para poblaciones vulnerables</v>
          </cell>
          <cell r="D210">
            <v>5</v>
          </cell>
          <cell r="E210" t="str">
            <v>03005 Acciones diferenciales para garantizar el acceso y la permanencia escolar de población diversa y vulnerable (población rural, víctima, discapacidad, grupos étnicos, entre otros)</v>
          </cell>
          <cell r="F210" t="str">
            <v>Atención educativa diferencial 03-02-0033</v>
          </cell>
          <cell r="G210" t="str">
            <v/>
          </cell>
          <cell r="H210" t="str">
            <v>Modelo</v>
          </cell>
          <cell r="I210">
            <v>1</v>
          </cell>
          <cell r="J210" t="str">
            <v>104903005</v>
          </cell>
          <cell r="K210">
            <v>1265000000</v>
          </cell>
        </row>
        <row r="211">
          <cell r="A211">
            <v>1049</v>
          </cell>
          <cell r="B211" t="str">
            <v>1049 Cobertura con equidad</v>
          </cell>
          <cell r="C211" t="str">
            <v>03 Acciones afirmativas para poblaciones vulnerables</v>
          </cell>
          <cell r="D211">
            <v>6</v>
          </cell>
          <cell r="E211" t="str">
            <v>03006 Asignar recursos propios a las instituciones educativas distritales que atienden población no cubierta por la asignación de gratuidad del MEN o población vulnerable y diversa que requiere atención diferencial</v>
          </cell>
          <cell r="F211" t="str">
            <v>Gratuidad Total Para Los Estudiantes Matriculados En El Sistema Educativo Oficial - Recursos Distrito 06-02-0062</v>
          </cell>
          <cell r="G211" t="str">
            <v/>
          </cell>
          <cell r="H211" t="str">
            <v>Colegios</v>
          </cell>
          <cell r="I211">
            <v>363</v>
          </cell>
          <cell r="J211" t="str">
            <v>104903006</v>
          </cell>
          <cell r="K211">
            <v>26411491000</v>
          </cell>
        </row>
        <row r="212">
          <cell r="A212">
            <v>1049</v>
          </cell>
          <cell r="B212" t="str">
            <v>1049 Cobertura con equidad</v>
          </cell>
          <cell r="C212" t="str">
            <v>03 Acciones afirmativas para poblaciones vulnerables</v>
          </cell>
          <cell r="D212">
            <v>7</v>
          </cell>
          <cell r="E212" t="str">
            <v>03007 Implementar estrategias o modelos flexibles, presenciales o virtuales para la atención de población en extraedad, vulnerable y/o diversa</v>
          </cell>
          <cell r="F212" t="str">
            <v>Personal contratado para apoyar las actividades propias de los proyectos de inversión misionales de la entidad 03-04-0312</v>
          </cell>
          <cell r="G212" t="str">
            <v>APLICACIÓN DE PROYECTOS EDUCATIVOS TRANSVERSALES - A.1.7.2</v>
          </cell>
          <cell r="H212" t="str">
            <v>Estudiantes</v>
          </cell>
          <cell r="I212">
            <v>14109</v>
          </cell>
          <cell r="J212" t="str">
            <v>104903007</v>
          </cell>
          <cell r="K212">
            <v>5000000000</v>
          </cell>
        </row>
        <row r="213">
          <cell r="A213">
            <v>1049</v>
          </cell>
          <cell r="B213" t="str">
            <v>1049 Cobertura con equidad</v>
          </cell>
          <cell r="C213" t="str">
            <v>03 Acciones afirmativas para poblaciones vulnerables</v>
          </cell>
          <cell r="D213">
            <v>8</v>
          </cell>
          <cell r="E213" t="str">
            <v>03008 Entregar un Kit escolar gratuito a los estudiantes matriculados en las instituciones educativas oficiales del Distrito Capital, que por su condición socioeconómica o de vulnerabilidad lo requieren</v>
          </cell>
          <cell r="F213" t="str">
            <v>Gratuidad Total Para Los Estudiantes Matriculados En El Sistema Educativo Oficial - Recursos Distrito 06-02-0062</v>
          </cell>
          <cell r="G213" t="str">
            <v/>
          </cell>
          <cell r="H213" t="str">
            <v>Estudiantes</v>
          </cell>
          <cell r="I213">
            <v>70000</v>
          </cell>
          <cell r="J213" t="str">
            <v>104903008</v>
          </cell>
          <cell r="K213">
            <v>0</v>
          </cell>
        </row>
        <row r="214">
          <cell r="A214">
            <v>1049</v>
          </cell>
          <cell r="B214" t="str">
            <v>1049 Cobertura con equidad</v>
          </cell>
          <cell r="C214" t="str">
            <v>04 Administración del servicio educativo</v>
          </cell>
          <cell r="D214">
            <v>1</v>
          </cell>
          <cell r="E214" t="str">
            <v>04001 Prestar servicios profesionales, técnicos y/o  de apoyo a la gestión de la administración del servicio educativo de instituciones educativas oficiales.</v>
          </cell>
          <cell r="F214" t="str">
            <v>Personal Contratado Para Apoyar Las Actividades Propias De Los Proyectos De Inversión De La Entidad 03-04-0001</v>
          </cell>
          <cell r="G214" t="str">
            <v>MODERNIZACIÓN DE LA SECRETARIA DE EDUCACIÓN - A.1.4.1</v>
          </cell>
          <cell r="H214" t="str">
            <v>Personas</v>
          </cell>
          <cell r="I214">
            <v>9</v>
          </cell>
          <cell r="J214" t="str">
            <v>104904001</v>
          </cell>
          <cell r="K214">
            <v>609760000</v>
          </cell>
        </row>
        <row r="215">
          <cell r="A215">
            <v>1049</v>
          </cell>
          <cell r="B215" t="str">
            <v>1049 Cobertura con equidad</v>
          </cell>
          <cell r="C215" t="str">
            <v>04 Administración del servicio educativo</v>
          </cell>
          <cell r="D215">
            <v>2</v>
          </cell>
          <cell r="E215" t="str">
            <v>04002 Contratar la administración del servicio educativo en establecimientos educativos oficiales</v>
          </cell>
          <cell r="F215" t="str">
            <v>Contratos para la administración del servicio educativo 06-02-0061</v>
          </cell>
          <cell r="G215" t="str">
            <v/>
          </cell>
          <cell r="H215" t="str">
            <v>Colegios</v>
          </cell>
          <cell r="I215">
            <v>35</v>
          </cell>
          <cell r="J215" t="str">
            <v>104904002</v>
          </cell>
          <cell r="K215">
            <v>103937224000</v>
          </cell>
        </row>
        <row r="216">
          <cell r="A216">
            <v>1049</v>
          </cell>
          <cell r="B216" t="str">
            <v>1049 Cobertura con equidad</v>
          </cell>
          <cell r="C216" t="str">
            <v>04 Administración del servicio educativo</v>
          </cell>
          <cell r="D216">
            <v>3</v>
          </cell>
          <cell r="E216" t="str">
            <v>04003 Realizar acciones de acompañamiento e intercambio de buenas prácticas entre los colegios con administración del servicio educativo y colegios oficiales de menor desempeño de las respectivas localidades</v>
          </cell>
          <cell r="F216" t="str">
            <v>Personal contratado para las actividades propias de los procesos de mejoramiento de gestión de la entidad 05-02-0020</v>
          </cell>
          <cell r="G216" t="str">
            <v/>
          </cell>
          <cell r="H216" t="str">
            <v>Colegios</v>
          </cell>
          <cell r="I216">
            <v>112</v>
          </cell>
          <cell r="J216" t="str">
            <v>104904003</v>
          </cell>
          <cell r="K216">
            <v>321360000</v>
          </cell>
        </row>
        <row r="217">
          <cell r="A217">
            <v>1049</v>
          </cell>
          <cell r="B217" t="str">
            <v>1049 Cobertura con equidad</v>
          </cell>
          <cell r="C217" t="str">
            <v>04 Administración del servicio educativo</v>
          </cell>
          <cell r="D217">
            <v>4</v>
          </cell>
          <cell r="E217" t="str">
            <v>04004 Realizar seguimiento, verificación y/o evaluación a la administración del servicio educativo</v>
          </cell>
          <cell r="F217" t="str">
            <v>Personal contratado para apoyar las actividades propias de los proyectos de inversión misionales de la entidad 03-04-0312</v>
          </cell>
          <cell r="G217" t="str">
            <v>APLICACIÓN DE PROYECTOS EDUCATIVOS TRANSVERSALES - A.1.7.2</v>
          </cell>
          <cell r="H217" t="str">
            <v>Persona Jurídica</v>
          </cell>
          <cell r="I217">
            <v>2</v>
          </cell>
          <cell r="J217" t="str">
            <v>104904004</v>
          </cell>
          <cell r="K217">
            <v>2961053000</v>
          </cell>
        </row>
        <row r="218">
          <cell r="A218">
            <v>1049</v>
          </cell>
          <cell r="B218" t="str">
            <v>1049 Cobertura con equidad</v>
          </cell>
          <cell r="C218" t="str">
            <v>05 Prestación del servicio educativo en establecimientos educativos no oficiales</v>
          </cell>
          <cell r="D218">
            <v>1</v>
          </cell>
          <cell r="E218" t="str">
            <v>05001 Prestar servicios profesionales, técnicos y/o  de apoyo a la gestión en la implementación o uso de la estrategia de contratación de la prestación del servicio educativo.</v>
          </cell>
          <cell r="F218" t="str">
            <v>Personal Contratado Para Apoyar Las Actividades Propias De Los Proyectos De Inversión De La Entidad 03-04-0001</v>
          </cell>
          <cell r="G218" t="str">
            <v>MODERNIZACIÓN DE LA SECRETARIA DE EDUCACIÓN - A.1.4.1</v>
          </cell>
          <cell r="H218" t="str">
            <v>Personas</v>
          </cell>
          <cell r="I218">
            <v>8</v>
          </cell>
          <cell r="J218" t="str">
            <v>104905001</v>
          </cell>
          <cell r="K218">
            <v>467620000</v>
          </cell>
        </row>
        <row r="219">
          <cell r="A219">
            <v>1049</v>
          </cell>
          <cell r="B219" t="str">
            <v>1049 Cobertura con equidad</v>
          </cell>
          <cell r="C219" t="str">
            <v>05 Prestación del servicio educativo en establecimientos educativos no oficiales</v>
          </cell>
          <cell r="D219">
            <v>2</v>
          </cell>
          <cell r="E219" t="str">
            <v>05002 Contratar la prestación del servicio público educativo en establecimientos educativos no oficiales</v>
          </cell>
          <cell r="F219" t="str">
            <v>Contratos Con Instituciones Para La Prestación Del Servicio Educativo 06-02-0037</v>
          </cell>
          <cell r="G219" t="str">
            <v>CONTRATOS PARA LA PRESTACIÓN DEL SERVICIO EDUCATIVO - A.1.1.10.1</v>
          </cell>
          <cell r="H219" t="str">
            <v>Colegios</v>
          </cell>
          <cell r="I219">
            <v>44</v>
          </cell>
          <cell r="J219" t="str">
            <v>104905002</v>
          </cell>
          <cell r="K219">
            <v>19791447000</v>
          </cell>
        </row>
        <row r="220">
          <cell r="A220">
            <v>1049</v>
          </cell>
          <cell r="B220" t="str">
            <v>1049 Cobertura con equidad</v>
          </cell>
          <cell r="C220" t="str">
            <v>05 Prestación del servicio educativo en establecimientos educativos no oficiales</v>
          </cell>
          <cell r="D220">
            <v>3</v>
          </cell>
          <cell r="E220" t="str">
            <v>05003 Realizar las labores de  verificación, seguimiento y/o actualización de información del Banco de Oferentes y/o de la contratación de la prestación del servicio público educativo.</v>
          </cell>
          <cell r="F220" t="str">
            <v>Personal contratado para apoyar las actividades propias de los proyectos de inversión misionales de la entidad 03-04-0312</v>
          </cell>
          <cell r="G220" t="str">
            <v>APLICACIÓN DE PROYECTOS EDUCATIVOS TRANSVERSALES - A.1.7.2</v>
          </cell>
          <cell r="H220" t="str">
            <v>Persona Jurídica</v>
          </cell>
          <cell r="I220">
            <v>1</v>
          </cell>
          <cell r="J220" t="str">
            <v>104905003</v>
          </cell>
          <cell r="K220">
            <v>1639760000</v>
          </cell>
        </row>
        <row r="221">
          <cell r="A221">
            <v>1049</v>
          </cell>
          <cell r="B221" t="str">
            <v>1049 Cobertura con equidad</v>
          </cell>
          <cell r="C221" t="str">
            <v>05 Prestación del servicio educativo en establecimientos educativos no oficiales</v>
          </cell>
          <cell r="D221">
            <v>4</v>
          </cell>
          <cell r="E221" t="str">
            <v>05004 Garantizar el pago de las obligaciones ó ajustes derivadas de la prestación del servicio educativo</v>
          </cell>
          <cell r="F221" t="str">
            <v>Contratos Con Instituciones Para La Prestación Del Servicio Educativo 06-02-0037</v>
          </cell>
          <cell r="G221" t="str">
            <v>CONTRATOS PARA LA PRESTACIÓN DEL SERVICIO EDUCATIVO - A.1.1.10.1</v>
          </cell>
          <cell r="H221" t="str">
            <v>Colegios</v>
          </cell>
          <cell r="I221">
            <v>44</v>
          </cell>
          <cell r="J221" t="str">
            <v>104905004</v>
          </cell>
          <cell r="K221">
            <v>0</v>
          </cell>
        </row>
        <row r="222">
          <cell r="A222">
            <v>1049</v>
          </cell>
          <cell r="B222" t="str">
            <v>1049 Cobertura con equidad</v>
          </cell>
          <cell r="C222" t="str">
            <v>05 Prestación del servicio educativo en establecimientos educativos no oficiales</v>
          </cell>
          <cell r="D222">
            <v>5</v>
          </cell>
          <cell r="E222" t="str">
            <v>05005 Atender los fallos proferidos en contra de la SED que se asocien con la prestación del servicio público educativo.</v>
          </cell>
          <cell r="F222" t="str">
            <v>Pago de sentencias judiciales asociadas al proyecto de inversión 05-02-0169</v>
          </cell>
          <cell r="G222" t="str">
            <v/>
          </cell>
          <cell r="I222">
            <v>1</v>
          </cell>
          <cell r="J222" t="str">
            <v>104905005</v>
          </cell>
          <cell r="K222">
            <v>309000000</v>
          </cell>
        </row>
      </sheetData>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3"/>
      <sheetName val="Hoja5"/>
      <sheetName val="11-01-IF-002"/>
      <sheetName val="Hoja1"/>
    </sheetNames>
    <sheetDataSet>
      <sheetData sheetId="0">
        <row r="2">
          <cell r="A2" t="str">
            <v>CCE-01</v>
          </cell>
          <cell r="B2" t="str">
            <v>Solicitud de información a los Proveedores</v>
          </cell>
        </row>
        <row r="3">
          <cell r="A3" t="str">
            <v>CCE-02</v>
          </cell>
          <cell r="B3" t="str">
            <v>Licitación pública</v>
          </cell>
        </row>
        <row r="4">
          <cell r="A4" t="str">
            <v>CCE-17</v>
          </cell>
          <cell r="B4" t="str">
            <v>Licitación pública (Obra pública)</v>
          </cell>
        </row>
        <row r="5">
          <cell r="A5" t="str">
            <v>CCE-03</v>
          </cell>
          <cell r="B5" t="str">
            <v>Concurso de méritos con precalificación</v>
          </cell>
        </row>
        <row r="6">
          <cell r="A6" t="str">
            <v>CCE-04</v>
          </cell>
          <cell r="B6" t="str">
            <v>Concurso de méritos abierto</v>
          </cell>
        </row>
        <row r="7">
          <cell r="A7" t="str">
            <v>CCE-05</v>
          </cell>
          <cell r="B7" t="str">
            <v>Contratación directa (con ofertas)</v>
          </cell>
        </row>
        <row r="8">
          <cell r="A8" t="str">
            <v>CCE-06</v>
          </cell>
          <cell r="B8" t="str">
            <v>Selección abreviada menor cuantía</v>
          </cell>
        </row>
        <row r="9">
          <cell r="A9" t="str">
            <v>CCE-18-Seleccion_Abreviada_Menor_Cuantia_Sin_Manifestacion_Interes</v>
          </cell>
          <cell r="B9" t="str">
            <v>Selección Abreviada de Menor Cuantia sin Manifestacion de Interés</v>
          </cell>
        </row>
        <row r="10">
          <cell r="A10" t="str">
            <v>CCE-07</v>
          </cell>
          <cell r="B10" t="str">
            <v>Selección abreviada subasta inversa</v>
          </cell>
        </row>
        <row r="11">
          <cell r="A11" t="str">
            <v>CCE-10</v>
          </cell>
          <cell r="B11" t="str">
            <v>Mínima cuantía</v>
          </cell>
        </row>
        <row r="12">
          <cell r="A12" t="str">
            <v>CCE-11||01</v>
          </cell>
          <cell r="B12" t="str">
            <v>Contratación régimen especial - Selección de comisionista</v>
          </cell>
        </row>
        <row r="13">
          <cell r="A13" t="str">
            <v>CCE-11||02</v>
          </cell>
          <cell r="B13" t="str">
            <v>Contratación régimen especial - Enajenación de bienes para intermediarios idóneos</v>
          </cell>
        </row>
        <row r="14">
          <cell r="A14" t="str">
            <v>CCE-11||03</v>
          </cell>
          <cell r="B14" t="str">
            <v>Contratación régimen especial - Régimen especial</v>
          </cell>
        </row>
        <row r="15">
          <cell r="A15" t="str">
            <v>CCE-11||04</v>
          </cell>
          <cell r="B15" t="str">
            <v>Contratación régimen especial - Banco multilateral y organismos multilaterales</v>
          </cell>
        </row>
        <row r="16">
          <cell r="A16" t="str">
            <v>CCE-15||01</v>
          </cell>
          <cell r="B16" t="str">
            <v>Contratación régimen especial (con ofertas) - Selección de comisionista</v>
          </cell>
        </row>
        <row r="17">
          <cell r="A17" t="str">
            <v>CCE-15||02</v>
          </cell>
          <cell r="B17" t="str">
            <v>Contratación régimen especial (con ofertas) - Enajenación de bienes para intermediarios idóneos</v>
          </cell>
        </row>
        <row r="18">
          <cell r="A18" t="str">
            <v>CCE-15||03</v>
          </cell>
          <cell r="B18" t="str">
            <v>Contratación régimen especial (con ofertas) - Régimen especial</v>
          </cell>
        </row>
        <row r="19">
          <cell r="A19" t="str">
            <v>CCE-15||04</v>
          </cell>
          <cell r="B19" t="str">
            <v>Contratación régimen especial (con ofertas) - Banco multilateral y organismos multilaterales</v>
          </cell>
        </row>
        <row r="20">
          <cell r="A20" t="str">
            <v>CCE-16</v>
          </cell>
          <cell r="B20" t="str">
            <v>Contratación directa</v>
          </cell>
        </row>
        <row r="21">
          <cell r="A21" t="str">
            <v>CCE-99</v>
          </cell>
          <cell r="B21" t="str">
            <v>Selección abreviada - acuerdo marco</v>
          </cell>
        </row>
      </sheetData>
      <sheetData sheetId="1" refreshError="1"/>
      <sheetData sheetId="2" refreshError="1"/>
      <sheetData sheetId="3"/>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2"/>
      <sheetName val="11-01-IF-002"/>
      <sheetName val="11-01-IF-002-AJUSTE"/>
      <sheetName val="Hoja3"/>
      <sheetName val="Hoja5"/>
      <sheetName val="Hoja1"/>
    </sheetNames>
    <sheetDataSet>
      <sheetData sheetId="0" refreshError="1"/>
      <sheetData sheetId="1" refreshError="1"/>
      <sheetData sheetId="2" refreshError="1"/>
      <sheetData sheetId="3" refreshError="1"/>
      <sheetData sheetId="4" refreshError="1"/>
      <sheetData sheetId="5" refreshError="1">
        <row r="2">
          <cell r="C2" t="str">
            <v>COMPONETE</v>
          </cell>
        </row>
        <row r="3">
          <cell r="A3">
            <v>898</v>
          </cell>
          <cell r="B3" t="str">
            <v>898 Administración del talento humano</v>
          </cell>
          <cell r="C3" t="str">
            <v xml:space="preserve">01 NÓMINA </v>
          </cell>
          <cell r="D3">
            <v>1</v>
          </cell>
          <cell r="E3" t="str">
            <v>01001 Pago de Aportes para Cesantías del personal directivo docente SSF</v>
          </cell>
          <cell r="F3" t="str">
            <v>Aportes Para Cesantías Del Personal Directivo Docente Sin Situación De Fondos 03-03-0021</v>
          </cell>
          <cell r="G3" t="str">
            <v>APORTES PARA CESANTÍAS - A.1.1.2.3.2</v>
          </cell>
          <cell r="H3" t="str">
            <v>Personas</v>
          </cell>
          <cell r="I3">
            <v>1955</v>
          </cell>
          <cell r="J3" t="str">
            <v>89801001</v>
          </cell>
          <cell r="K3">
            <v>8377292000</v>
          </cell>
        </row>
        <row r="4">
          <cell r="A4">
            <v>898</v>
          </cell>
          <cell r="B4" t="str">
            <v>898 Administración del talento humano</v>
          </cell>
          <cell r="C4" t="str">
            <v xml:space="preserve">01 NÓMINA </v>
          </cell>
          <cell r="D4">
            <v>2</v>
          </cell>
          <cell r="E4" t="str">
            <v>01002 Pago de Aportes para salud del personal directivo docente SSF</v>
          </cell>
          <cell r="F4" t="str">
            <v>Aportes Para Salud Del Personal Directivo Docente Sin Situación De Fondos 03-03-0018</v>
          </cell>
          <cell r="G4" t="str">
            <v>APORTES PARA SALUD - A.1.1.2.4.1.1</v>
          </cell>
          <cell r="H4" t="str">
            <v>Personas</v>
          </cell>
          <cell r="I4">
            <v>1955</v>
          </cell>
          <cell r="J4" t="str">
            <v>89801002</v>
          </cell>
          <cell r="K4">
            <v>7372027000</v>
          </cell>
        </row>
        <row r="5">
          <cell r="A5">
            <v>898</v>
          </cell>
          <cell r="B5" t="str">
            <v>898 Administración del talento humano</v>
          </cell>
          <cell r="C5" t="str">
            <v xml:space="preserve">01 NÓMINA </v>
          </cell>
          <cell r="D5">
            <v>3</v>
          </cell>
          <cell r="E5" t="str">
            <v>01003 Pagar sueldos de Pensionados Nacionalizados</v>
          </cell>
          <cell r="F5" t="str">
            <v>Pago Fondo De Pensionados De Bogotá 03-03-0069</v>
          </cell>
          <cell r="G5" t="str">
            <v>CANCELACIONES DE PRESTASIONES SOCIALES DEL MAGISTERIO (CPSM) - A.1.1.8</v>
          </cell>
          <cell r="H5" t="str">
            <v>Personas</v>
          </cell>
          <cell r="I5">
            <v>1800</v>
          </cell>
          <cell r="J5" t="str">
            <v>89801003</v>
          </cell>
          <cell r="K5">
            <v>48814968000</v>
          </cell>
        </row>
        <row r="6">
          <cell r="A6">
            <v>898</v>
          </cell>
          <cell r="B6" t="str">
            <v>898 Administración del talento humano</v>
          </cell>
          <cell r="C6" t="str">
            <v xml:space="preserve">01 NÓMINA </v>
          </cell>
          <cell r="D6">
            <v>4</v>
          </cell>
          <cell r="E6" t="str">
            <v>01004 Pago de Aportes para ARP del Personal Administrativo de Instituciones Educativas</v>
          </cell>
          <cell r="F6" t="str">
            <v>Aportes Para Arp Del Personal Administrativo De Instituciones Educativas 03-03-0033</v>
          </cell>
          <cell r="G6" t="str">
            <v>APORTES ARP - A.1.1.2.5.1.3</v>
          </cell>
          <cell r="H6" t="str">
            <v>Personas</v>
          </cell>
          <cell r="I6">
            <v>1590</v>
          </cell>
          <cell r="J6" t="str">
            <v>89801004</v>
          </cell>
          <cell r="K6">
            <v>293154000</v>
          </cell>
        </row>
        <row r="7">
          <cell r="A7">
            <v>898</v>
          </cell>
          <cell r="B7" t="str">
            <v>898 Administración del talento humano</v>
          </cell>
          <cell r="C7" t="str">
            <v xml:space="preserve">01 NÓMINA </v>
          </cell>
          <cell r="D7">
            <v>5</v>
          </cell>
          <cell r="E7" t="str">
            <v>01005 Pago de Aportes para Cesantías del Personal Administrativo de Instituciones Educativas</v>
          </cell>
          <cell r="F7" t="str">
            <v>Aportes Para Cesantías Del Personal Administrativo De Instituciones Educativas 03-03-0034</v>
          </cell>
          <cell r="G7" t="str">
            <v>APORTES PARA CESANTÍAS - A.1.1.2.5.1.4</v>
          </cell>
          <cell r="H7" t="str">
            <v>Personas</v>
          </cell>
          <cell r="I7">
            <v>1590</v>
          </cell>
          <cell r="J7" t="str">
            <v>89801005</v>
          </cell>
          <cell r="K7">
            <v>6351651000</v>
          </cell>
        </row>
        <row r="8">
          <cell r="A8">
            <v>898</v>
          </cell>
          <cell r="B8" t="str">
            <v>898 Administración del talento humano</v>
          </cell>
          <cell r="C8" t="str">
            <v xml:space="preserve">01 NÓMINA </v>
          </cell>
          <cell r="D8">
            <v>6</v>
          </cell>
          <cell r="E8" t="str">
            <v>01006 Pago de Aportes para Cesantías del personal docente Con Situación de Fondos</v>
          </cell>
          <cell r="F8" t="str">
            <v>Aportes Para Cesantías Del Personal Docente Con Situación De Fondos 03-03-0012</v>
          </cell>
          <cell r="G8" t="str">
            <v>APORTES PARA CESANTÍAS - A.1.1.2.2.1.4</v>
          </cell>
          <cell r="H8" t="str">
            <v>Personas</v>
          </cell>
          <cell r="I8">
            <v>5938</v>
          </cell>
          <cell r="J8" t="str">
            <v>89801006</v>
          </cell>
          <cell r="K8">
            <v>11398887000</v>
          </cell>
        </row>
        <row r="9">
          <cell r="A9">
            <v>898</v>
          </cell>
          <cell r="B9" t="str">
            <v>898 Administración del talento humano</v>
          </cell>
          <cell r="C9" t="str">
            <v xml:space="preserve">01 NÓMINA </v>
          </cell>
          <cell r="D9">
            <v>7</v>
          </cell>
          <cell r="E9" t="str">
            <v>01007 Pago de Aportes para Cesantías del personal docente SSF</v>
          </cell>
          <cell r="F9" t="str">
            <v>Aportes Para Cesantías Del Personal Docente Sin Situación De Fondos 03-03-0008</v>
          </cell>
          <cell r="G9" t="str">
            <v>APORTES PARA CESANTÍAS - A.1.1.2.1.2</v>
          </cell>
          <cell r="H9" t="str">
            <v>Personas</v>
          </cell>
          <cell r="I9">
            <v>27050</v>
          </cell>
          <cell r="J9" t="str">
            <v>89801007</v>
          </cell>
          <cell r="K9">
            <v>96338855000</v>
          </cell>
        </row>
        <row r="10">
          <cell r="A10">
            <v>898</v>
          </cell>
          <cell r="B10" t="str">
            <v>898 Administración del talento humano</v>
          </cell>
          <cell r="C10" t="str">
            <v xml:space="preserve">01 NÓMINA </v>
          </cell>
          <cell r="D10">
            <v>8</v>
          </cell>
          <cell r="E10" t="str">
            <v>01008 Pago de Aportes para el ESAP del Personal Administrativo de Instituciones Educativas</v>
          </cell>
          <cell r="F10" t="str">
            <v>Aportes Para La Esap Del Personal Administrativo De Instituciones Educativas 03-03-0037</v>
          </cell>
          <cell r="G10" t="str">
            <v>ESAP - A.1.1.2.5.2.3</v>
          </cell>
          <cell r="H10" t="str">
            <v>Personas</v>
          </cell>
          <cell r="I10">
            <v>1590</v>
          </cell>
          <cell r="J10" t="str">
            <v>89801008</v>
          </cell>
          <cell r="K10">
            <v>321621000</v>
          </cell>
        </row>
        <row r="11">
          <cell r="A11">
            <v>898</v>
          </cell>
          <cell r="B11" t="str">
            <v>898 Administración del talento humano</v>
          </cell>
          <cell r="C11" t="str">
            <v xml:space="preserve">01 NÓMINA </v>
          </cell>
          <cell r="D11">
            <v>9</v>
          </cell>
          <cell r="E11" t="str">
            <v>01009 Pago de Aportes para el ICBF del Personal Administrativo de Instituciones Educativas</v>
          </cell>
          <cell r="F11" t="str">
            <v>Aportes Para El Icbf Del Personal Administrativo De Instituciones Educativas 03-03-0036</v>
          </cell>
          <cell r="G11" t="str">
            <v>ICBF - A.1.1.2.5.2.2</v>
          </cell>
          <cell r="H11" t="str">
            <v>Personas</v>
          </cell>
          <cell r="I11">
            <v>1590</v>
          </cell>
          <cell r="J11" t="str">
            <v>89801009</v>
          </cell>
          <cell r="K11">
            <v>1929726000</v>
          </cell>
        </row>
        <row r="12">
          <cell r="A12">
            <v>898</v>
          </cell>
          <cell r="B12" t="str">
            <v>898 Administración del talento humano</v>
          </cell>
          <cell r="C12" t="str">
            <v xml:space="preserve">01 NÓMINA </v>
          </cell>
          <cell r="D12">
            <v>10</v>
          </cell>
          <cell r="E12" t="str">
            <v xml:space="preserve">01010 Pago de Aportes para el ICBF del Personal directivo docente </v>
          </cell>
          <cell r="F12" t="str">
            <v>Aportes Para El Icbf Del Personal Directivo Docente 03-03-0027</v>
          </cell>
          <cell r="G12" t="str">
            <v>ICBF - A.1.1.2.4.2.2</v>
          </cell>
          <cell r="H12" t="str">
            <v>Personas</v>
          </cell>
          <cell r="I12">
            <v>1955</v>
          </cell>
          <cell r="J12" t="str">
            <v>89801010</v>
          </cell>
          <cell r="K12">
            <v>3159785000</v>
          </cell>
        </row>
        <row r="13">
          <cell r="A13">
            <v>898</v>
          </cell>
          <cell r="B13" t="str">
            <v>898 Administración del talento humano</v>
          </cell>
          <cell r="C13" t="str">
            <v xml:space="preserve">01 NÓMINA </v>
          </cell>
          <cell r="D13">
            <v>11</v>
          </cell>
          <cell r="E13" t="str">
            <v>01011 Pago de Aportes para el ICBF personal docente</v>
          </cell>
          <cell r="F13" t="str">
            <v>Aportes Para El Icbf Personal Docente 03-03-0014</v>
          </cell>
          <cell r="G13" t="str">
            <v>ICBF - A.1.1.2.2.2.2</v>
          </cell>
          <cell r="H13" t="str">
            <v>Personas</v>
          </cell>
          <cell r="I13">
            <v>32988</v>
          </cell>
          <cell r="J13" t="str">
            <v>89801011</v>
          </cell>
          <cell r="K13">
            <v>40272258000</v>
          </cell>
        </row>
        <row r="14">
          <cell r="A14">
            <v>898</v>
          </cell>
          <cell r="B14" t="str">
            <v>898 Administración del talento humano</v>
          </cell>
          <cell r="C14" t="str">
            <v xml:space="preserve">01 NÓMINA </v>
          </cell>
          <cell r="D14">
            <v>12</v>
          </cell>
          <cell r="E14" t="str">
            <v>01012 Pago de Aportes para el SENA del Personal Administrativo de Instituciones Educativas</v>
          </cell>
          <cell r="F14" t="str">
            <v>Aportes Para El Sena Del Personal Administrativo De Instituciones Educativas 03-03-0035</v>
          </cell>
          <cell r="G14" t="str">
            <v>SENA - A.1.1.2.5.2.1</v>
          </cell>
          <cell r="H14" t="str">
            <v>Personas</v>
          </cell>
          <cell r="I14">
            <v>1590</v>
          </cell>
          <cell r="J14" t="str">
            <v>89801012</v>
          </cell>
          <cell r="K14">
            <v>321621000</v>
          </cell>
        </row>
        <row r="15">
          <cell r="A15">
            <v>898</v>
          </cell>
          <cell r="B15" t="str">
            <v>898 Administración del talento humano</v>
          </cell>
          <cell r="C15" t="str">
            <v xml:space="preserve">01 NÓMINA </v>
          </cell>
          <cell r="D15">
            <v>13</v>
          </cell>
          <cell r="E15" t="str">
            <v xml:space="preserve">01013 Pago de Aportes para el SENA del Personal directivo docente </v>
          </cell>
          <cell r="F15" t="str">
            <v>Aportes Para El Sena Del Personal Directivo Docente 03-03-0026</v>
          </cell>
          <cell r="G15" t="str">
            <v>SENA - A.1.1.2.4.2.1</v>
          </cell>
          <cell r="H15" t="str">
            <v>Personas</v>
          </cell>
          <cell r="I15">
            <v>1955</v>
          </cell>
          <cell r="J15" t="str">
            <v>89801013</v>
          </cell>
          <cell r="K15">
            <v>526631000</v>
          </cell>
        </row>
        <row r="16">
          <cell r="A16">
            <v>898</v>
          </cell>
          <cell r="B16" t="str">
            <v>898 Administración del talento humano</v>
          </cell>
          <cell r="C16" t="str">
            <v xml:space="preserve">01 NÓMINA </v>
          </cell>
          <cell r="D16">
            <v>14</v>
          </cell>
          <cell r="E16" t="str">
            <v>01014 Pago de Aportes para el SENA personal docente</v>
          </cell>
          <cell r="F16" t="str">
            <v>Aportes Para El Sena Personal Docente 03-03-0013</v>
          </cell>
          <cell r="G16" t="str">
            <v>SENA - A.1.1.2.2.2.1</v>
          </cell>
          <cell r="H16" t="str">
            <v>Personas</v>
          </cell>
          <cell r="I16">
            <v>32988</v>
          </cell>
          <cell r="J16" t="str">
            <v>89801014</v>
          </cell>
          <cell r="K16">
            <v>6712044000</v>
          </cell>
        </row>
        <row r="17">
          <cell r="A17">
            <v>898</v>
          </cell>
          <cell r="B17" t="str">
            <v>898 Administración del talento humano</v>
          </cell>
          <cell r="C17" t="str">
            <v xml:space="preserve">01 NÓMINA </v>
          </cell>
          <cell r="D17">
            <v>15</v>
          </cell>
          <cell r="E17" t="str">
            <v>01015 Pago de Aportes para Institutos Técnicos del Personal Administrativo de Instituciones Educativas</v>
          </cell>
          <cell r="F17" t="str">
            <v>Aportes Para Los Institutos Técnicos Del Personal Administrativo De Instituciones Educativas 03-03-0039</v>
          </cell>
          <cell r="G17" t="str">
            <v>INSTITUTOS TÉCNICOS - A.1.1.2.5.2.5</v>
          </cell>
          <cell r="H17" t="str">
            <v>Personas</v>
          </cell>
          <cell r="I17">
            <v>1590</v>
          </cell>
          <cell r="J17" t="str">
            <v>89801015</v>
          </cell>
          <cell r="K17">
            <v>643242000</v>
          </cell>
        </row>
        <row r="18">
          <cell r="A18">
            <v>898</v>
          </cell>
          <cell r="B18" t="str">
            <v>898 Administración del talento humano</v>
          </cell>
          <cell r="C18" t="str">
            <v xml:space="preserve">01 NÓMINA </v>
          </cell>
          <cell r="D18">
            <v>16</v>
          </cell>
          <cell r="E18" t="str">
            <v xml:space="preserve">01016 Pago de Aportes para Institutos Técnicos personal docente </v>
          </cell>
          <cell r="F18" t="str">
            <v>Aportes Para Institutos Técnicos Personal Docente 03-03-0017</v>
          </cell>
          <cell r="G18" t="str">
            <v>INSTITUTOS TÉCNICOS - A.1.1.2.2.2.5</v>
          </cell>
          <cell r="H18" t="str">
            <v>Personas</v>
          </cell>
          <cell r="I18">
            <v>32988</v>
          </cell>
          <cell r="J18" t="str">
            <v>89801016</v>
          </cell>
          <cell r="K18">
            <v>13424086000</v>
          </cell>
        </row>
        <row r="19">
          <cell r="A19">
            <v>898</v>
          </cell>
          <cell r="B19" t="str">
            <v>898 Administración del talento humano</v>
          </cell>
          <cell r="C19" t="str">
            <v xml:space="preserve">01 NÓMINA </v>
          </cell>
          <cell r="D19">
            <v>18</v>
          </cell>
          <cell r="E19" t="str">
            <v xml:space="preserve">01018 Pago de Aportes para la ESAP personal docente </v>
          </cell>
          <cell r="F19" t="str">
            <v>Aportes Para La Esap Personal Docente 03-03-0015</v>
          </cell>
          <cell r="G19" t="str">
            <v>ESAP - A.1.1.2.2.2.3</v>
          </cell>
          <cell r="H19" t="str">
            <v>Personas</v>
          </cell>
          <cell r="I19">
            <v>32988</v>
          </cell>
          <cell r="J19" t="str">
            <v>89801018</v>
          </cell>
          <cell r="K19">
            <v>6712044000</v>
          </cell>
        </row>
        <row r="20">
          <cell r="A20">
            <v>898</v>
          </cell>
          <cell r="B20" t="str">
            <v>898 Administración del talento humano</v>
          </cell>
          <cell r="C20" t="str">
            <v xml:space="preserve">01 NÓMINA </v>
          </cell>
          <cell r="D20">
            <v>19</v>
          </cell>
          <cell r="E20" t="str">
            <v>01019 Pago de Aportes para las Cajas de Compensación del Personal Administrativo de Instituciones Educativas</v>
          </cell>
          <cell r="F20" t="str">
            <v>Aportes Para Las Cajas De Compensación Familiar Del Personal Administrativo De Instituciones Educativas 03-03-0038</v>
          </cell>
          <cell r="G20" t="str">
            <v>CAJAS DE COMPENSACIÓN FAMILIAR - A.1.1.2.5.2.4</v>
          </cell>
          <cell r="H20" t="str">
            <v>Personas</v>
          </cell>
          <cell r="I20">
            <v>1590</v>
          </cell>
          <cell r="J20" t="str">
            <v>89801019</v>
          </cell>
          <cell r="K20">
            <v>2572969000</v>
          </cell>
        </row>
        <row r="21">
          <cell r="A21">
            <v>898</v>
          </cell>
          <cell r="B21" t="str">
            <v>898 Administración del talento humano</v>
          </cell>
          <cell r="C21" t="str">
            <v xml:space="preserve">01 NÓMINA </v>
          </cell>
          <cell r="D21">
            <v>20</v>
          </cell>
          <cell r="E21" t="str">
            <v xml:space="preserve">01020 Pago de Aportes para las Cajas de Compensación Personal directivo docente </v>
          </cell>
          <cell r="F21" t="str">
            <v>Aportes Para Las Cajas De Compensación Familiar Del Personal Directivo Docente 03-03-0029</v>
          </cell>
          <cell r="G21" t="str">
            <v>CAJAS DE COMPENSACIÓN FAMILIAR - A.1.1.2.4.2.4</v>
          </cell>
          <cell r="H21" t="str">
            <v>Personas</v>
          </cell>
          <cell r="I21">
            <v>1955</v>
          </cell>
          <cell r="J21" t="str">
            <v>89801020</v>
          </cell>
          <cell r="K21">
            <v>4213046000</v>
          </cell>
        </row>
        <row r="22">
          <cell r="A22">
            <v>898</v>
          </cell>
          <cell r="B22" t="str">
            <v>898 Administración del talento humano</v>
          </cell>
          <cell r="C22" t="str">
            <v xml:space="preserve">01 NÓMINA </v>
          </cell>
          <cell r="D22">
            <v>21</v>
          </cell>
          <cell r="E22" t="str">
            <v xml:space="preserve">01021 Pago de Aportes para las Cajas de Compensación personal docente </v>
          </cell>
          <cell r="F22" t="str">
            <v>Aportes Para Las Cajas De Compensación Familiar Personal Docente 03-03-0016</v>
          </cell>
          <cell r="G22" t="str">
            <v>CAJAS DE COMPENSACIÓN FAMILIAR - A.1.1.2.2.2.4</v>
          </cell>
          <cell r="H22" t="str">
            <v>Personas</v>
          </cell>
          <cell r="I22">
            <v>32988</v>
          </cell>
          <cell r="J22" t="str">
            <v>89801021</v>
          </cell>
          <cell r="K22">
            <v>53696344000</v>
          </cell>
        </row>
        <row r="23">
          <cell r="A23">
            <v>898</v>
          </cell>
          <cell r="B23" t="str">
            <v>898 Administración del talento humano</v>
          </cell>
          <cell r="C23" t="str">
            <v xml:space="preserve">01 NÓMINA </v>
          </cell>
          <cell r="D23">
            <v>22</v>
          </cell>
          <cell r="E23" t="str">
            <v xml:space="preserve">01022 Pago de Aportes para los Institutos Técnicos Personal directivo docente </v>
          </cell>
          <cell r="F23" t="str">
            <v>Aportes Para Los Institutos Técnicos Del Personal Directivo Docente 03-03-0030</v>
          </cell>
          <cell r="G23" t="str">
            <v>INSTITUTOS TÉCNICOS - A.1.1.2.4.2.5</v>
          </cell>
          <cell r="H23" t="str">
            <v>Personas</v>
          </cell>
          <cell r="I23">
            <v>1955</v>
          </cell>
          <cell r="J23" t="str">
            <v>89801022</v>
          </cell>
          <cell r="K23">
            <v>1053262000</v>
          </cell>
        </row>
        <row r="24">
          <cell r="A24">
            <v>898</v>
          </cell>
          <cell r="B24" t="str">
            <v>898 Administración del talento humano</v>
          </cell>
          <cell r="C24" t="str">
            <v xml:space="preserve">01 NÓMINA </v>
          </cell>
          <cell r="D24">
            <v>23</v>
          </cell>
          <cell r="E24" t="str">
            <v>01023 Pago de Aportes para pensión del Personal Administrativo de Instituciones Educativas</v>
          </cell>
          <cell r="F24" t="str">
            <v>Aportes Para Pensión Del Personal Administrativo De Instituciones Educativas 03-03-0032</v>
          </cell>
          <cell r="G24" t="str">
            <v>APORTES PARA PENSIÓN - A.1.1.2.5.1.2</v>
          </cell>
          <cell r="H24" t="str">
            <v>Personas</v>
          </cell>
          <cell r="I24">
            <v>1590</v>
          </cell>
          <cell r="J24" t="str">
            <v>89801023</v>
          </cell>
          <cell r="K24">
            <v>6739172000</v>
          </cell>
        </row>
        <row r="25">
          <cell r="A25">
            <v>898</v>
          </cell>
          <cell r="B25" t="str">
            <v>898 Administración del talento humano</v>
          </cell>
          <cell r="C25" t="str">
            <v xml:space="preserve">01 NÓMINA </v>
          </cell>
          <cell r="D25">
            <v>24</v>
          </cell>
          <cell r="E25" t="str">
            <v>01024 Pago de Aportes para Pensión del personal docente Con Situación de Fondos</v>
          </cell>
          <cell r="F25" t="str">
            <v>Aportes Para Pensión Del Personal Docente Con Situación De Fondos 03-03-0010</v>
          </cell>
          <cell r="G25" t="str">
            <v>APORTES PARA PENSIÓN - A.1.1.2.2.1.2</v>
          </cell>
          <cell r="H25" t="str">
            <v>Personas</v>
          </cell>
          <cell r="I25">
            <v>5938</v>
          </cell>
          <cell r="J25" t="str">
            <v>89801024</v>
          </cell>
          <cell r="K25">
            <v>14521931000</v>
          </cell>
        </row>
        <row r="26">
          <cell r="A26">
            <v>898</v>
          </cell>
          <cell r="B26" t="str">
            <v>898 Administración del talento humano</v>
          </cell>
          <cell r="C26" t="str">
            <v xml:space="preserve">01 NÓMINA </v>
          </cell>
          <cell r="D26">
            <v>25</v>
          </cell>
          <cell r="E26" t="str">
            <v>01025 Pago de Aportes para salud del Personal Administrativo de Instituciones Educativas</v>
          </cell>
          <cell r="F26" t="str">
            <v>Aportes Para Salud Del Personal Administrativo De Instituciones Educativas 03-03-0031</v>
          </cell>
          <cell r="G26" t="str">
            <v>APORTES PARA SALUD - A.1.1.2.5.1.1</v>
          </cell>
          <cell r="H26" t="str">
            <v>Personas</v>
          </cell>
          <cell r="I26">
            <v>1590</v>
          </cell>
          <cell r="J26" t="str">
            <v>89801025</v>
          </cell>
          <cell r="K26">
            <v>4773580000</v>
          </cell>
        </row>
        <row r="27">
          <cell r="A27">
            <v>898</v>
          </cell>
          <cell r="B27" t="str">
            <v>898 Administración del talento humano</v>
          </cell>
          <cell r="C27" t="str">
            <v xml:space="preserve">01 NÓMINA </v>
          </cell>
          <cell r="D27">
            <v>26</v>
          </cell>
          <cell r="E27" t="str">
            <v>01026 Pago de Aportes para Salud del personal docente Con Situación de Fondos</v>
          </cell>
          <cell r="F27" t="str">
            <v>Aportes Para Salud Del Personal Docente Con Situación De Fondos 03-03-0009</v>
          </cell>
          <cell r="G27" t="str">
            <v>APORTES PARA SALUD - A.1.1.2.2.1.1</v>
          </cell>
          <cell r="H27" t="str">
            <v>Personas</v>
          </cell>
          <cell r="I27">
            <v>5398</v>
          </cell>
          <cell r="J27" t="str">
            <v>89801026</v>
          </cell>
          <cell r="K27">
            <v>10286368000</v>
          </cell>
        </row>
        <row r="28">
          <cell r="A28">
            <v>898</v>
          </cell>
          <cell r="B28" t="str">
            <v>898 Administración del talento humano</v>
          </cell>
          <cell r="C28" t="str">
            <v xml:space="preserve">01 NÓMINA </v>
          </cell>
          <cell r="D28">
            <v>27</v>
          </cell>
          <cell r="E28" t="str">
            <v>01027 Pago de Aportes para salud del personal docente SSF</v>
          </cell>
          <cell r="F28" t="str">
            <v>Aportes Para Salud Del Personal Docente Sin Situación De Fondos 03-03-0005</v>
          </cell>
          <cell r="G28" t="str">
            <v>APORTES DE PREVISION SOCIAL - A.1.1.2.1.1.10</v>
          </cell>
          <cell r="H28" t="str">
            <v>Personas</v>
          </cell>
          <cell r="I28">
            <v>27050</v>
          </cell>
          <cell r="J28" t="str">
            <v>89801027</v>
          </cell>
          <cell r="K28">
            <v>84778312000</v>
          </cell>
        </row>
        <row r="29">
          <cell r="A29">
            <v>898</v>
          </cell>
          <cell r="B29" t="str">
            <v>898 Administración del talento humano</v>
          </cell>
          <cell r="C29" t="str">
            <v xml:space="preserve">01 NÓMINA </v>
          </cell>
          <cell r="D29">
            <v>28</v>
          </cell>
          <cell r="E29" t="str">
            <v>01028 Pago de Ascensos en escalafón del Personal docente y directivo docente</v>
          </cell>
          <cell r="F29" t="str">
            <v>Ascensos En Escalafón Del Personal Docente O Directivo Docente 03-03-0004</v>
          </cell>
          <cell r="G29" t="str">
            <v>PERSONAL DOCENTE - CON SITUACIÓN DE FONDOS (CSF) - A.1.1.1.1.1</v>
          </cell>
          <cell r="H29" t="str">
            <v>Personas</v>
          </cell>
          <cell r="I29">
            <v>34943</v>
          </cell>
          <cell r="J29" t="str">
            <v>89801028</v>
          </cell>
          <cell r="K29">
            <v>8000000000</v>
          </cell>
        </row>
        <row r="30">
          <cell r="A30">
            <v>898</v>
          </cell>
          <cell r="B30" t="str">
            <v>898 Administración del talento humano</v>
          </cell>
          <cell r="C30" t="str">
            <v xml:space="preserve">01 NÓMINA </v>
          </cell>
          <cell r="D30">
            <v>29</v>
          </cell>
          <cell r="E30" t="str">
            <v>01029 Pago de Personal Administrativo de Instituciones Educativas</v>
          </cell>
          <cell r="F30" t="str">
            <v>Personal Administrativo de Instituciones Educativas con situación de fondos 03-03-0098</v>
          </cell>
          <cell r="G30" t="str">
            <v>PERSONAL ADMINISTRATIVO DE INSTITUCIONES EDUCATIVAS A.1.1.1.3</v>
          </cell>
          <cell r="H30" t="str">
            <v>Personas</v>
          </cell>
          <cell r="I30">
            <v>1590</v>
          </cell>
          <cell r="J30" t="str">
            <v>89801029</v>
          </cell>
          <cell r="K30">
            <v>73240497000</v>
          </cell>
        </row>
        <row r="31">
          <cell r="A31">
            <v>898</v>
          </cell>
          <cell r="B31" t="str">
            <v>898 Administración del talento humano</v>
          </cell>
          <cell r="C31" t="str">
            <v xml:space="preserve">01 NÓMINA </v>
          </cell>
          <cell r="D31">
            <v>30</v>
          </cell>
          <cell r="E31" t="str">
            <v>01030 Pago de Personal Directivo Docente</v>
          </cell>
          <cell r="F31" t="str">
            <v>Personal Directivo Docente Con Situación De Fondos 03-03-0094</v>
          </cell>
          <cell r="G31" t="str">
            <v>PERSONAL DIRECTIVO DOCENTE - CON SITUACIÓN DE FONDOS (CSF) - A.1.1.1.2.1</v>
          </cell>
          <cell r="H31" t="str">
            <v>Personas</v>
          </cell>
          <cell r="I31">
            <v>1955</v>
          </cell>
          <cell r="J31" t="str">
            <v>89801030</v>
          </cell>
          <cell r="K31">
            <v>106430730000</v>
          </cell>
        </row>
        <row r="32">
          <cell r="A32">
            <v>898</v>
          </cell>
          <cell r="B32" t="str">
            <v>898 Administración del talento humano</v>
          </cell>
          <cell r="C32" t="str">
            <v xml:space="preserve">01 NÓMINA </v>
          </cell>
          <cell r="D32">
            <v>31</v>
          </cell>
          <cell r="E32" t="str">
            <v>01031 Pago de Personal Docente</v>
          </cell>
          <cell r="F32" t="str">
            <v>Personal Docente Vinculado A La Planta De Personal Con Situación De Fondos 03-03-0096</v>
          </cell>
          <cell r="G32" t="str">
            <v>PERSONAL DOCENTE - CON SITUACIÓN DE FONDOS (CSF) - A.1.1.1.1.1</v>
          </cell>
          <cell r="H32" t="str">
            <v>Personas</v>
          </cell>
          <cell r="I32">
            <v>32988</v>
          </cell>
          <cell r="J32" t="str">
            <v>89801031</v>
          </cell>
          <cell r="K32">
            <v>1381465361000</v>
          </cell>
        </row>
        <row r="33">
          <cell r="A33">
            <v>898</v>
          </cell>
          <cell r="B33" t="str">
            <v>898 Administración del talento humano</v>
          </cell>
          <cell r="C33" t="str">
            <v xml:space="preserve">01 NÓMINA </v>
          </cell>
          <cell r="D33">
            <v>32</v>
          </cell>
          <cell r="E33" t="str">
            <v>01032 Pago de Personal Docente SSF</v>
          </cell>
          <cell r="F33" t="str">
            <v>Personal Docente Vinculado A La Planta De Personal Sin Situación De Fondos 03-03-0095</v>
          </cell>
          <cell r="G33" t="str">
            <v>PERSONAL DOCENTE - SIN SITUACIÓN DE FONDOS (SSF) - A.1.1.1.1.2</v>
          </cell>
          <cell r="H33" t="str">
            <v>Personas</v>
          </cell>
          <cell r="I33">
            <v>27050</v>
          </cell>
          <cell r="J33" t="str">
            <v>89801032</v>
          </cell>
          <cell r="K33">
            <v>81604696000</v>
          </cell>
        </row>
        <row r="34">
          <cell r="A34">
            <v>898</v>
          </cell>
          <cell r="B34" t="str">
            <v>898 Administración del talento humano</v>
          </cell>
          <cell r="C34" t="str">
            <v xml:space="preserve">01 NÓMINA </v>
          </cell>
          <cell r="D34">
            <v>33</v>
          </cell>
          <cell r="E34" t="str">
            <v>01033 Pago de Personal Directivo  Docente SSF</v>
          </cell>
          <cell r="F34" t="str">
            <v>Personal Directivo Docente Sin Situación De Fondos 03-03-0093</v>
          </cell>
          <cell r="G34" t="str">
            <v>PERSONAL DIRECTIVO DOCENTE - SIN SITUACIÓN DE FONDOS (SSF) - A.1.1.1.2.2</v>
          </cell>
          <cell r="H34" t="str">
            <v>Personas</v>
          </cell>
          <cell r="I34">
            <v>1955</v>
          </cell>
          <cell r="J34" t="str">
            <v>89801033</v>
          </cell>
          <cell r="K34">
            <v>7976280000</v>
          </cell>
        </row>
        <row r="35">
          <cell r="A35">
            <v>898</v>
          </cell>
          <cell r="B35" t="str">
            <v>898 Administración del talento humano</v>
          </cell>
          <cell r="C35" t="str">
            <v xml:space="preserve">01 NÓMINA </v>
          </cell>
          <cell r="D35">
            <v>34</v>
          </cell>
          <cell r="E35" t="str">
            <v>01034 Pago de incentivo al mejoramiento de la Calidad MEN, "Decreto 914 de 2016"</v>
          </cell>
          <cell r="F35" t="str">
            <v>Incentivos Al Personal Docente 03-02-0023</v>
          </cell>
          <cell r="G35" t="str">
            <v>DISEÑO E IMPLEMENTACIÓN DE PLANES DE MEJORAMIENTO - A.1.2.11</v>
          </cell>
          <cell r="H35" t="str">
            <v>Personas</v>
          </cell>
          <cell r="I35">
            <v>1470</v>
          </cell>
          <cell r="J35" t="str">
            <v>89801034</v>
          </cell>
          <cell r="K35">
            <v>3562000000</v>
          </cell>
        </row>
        <row r="36">
          <cell r="A36">
            <v>898</v>
          </cell>
          <cell r="B36" t="str">
            <v>898 Administración del talento humano</v>
          </cell>
          <cell r="C36" t="str">
            <v xml:space="preserve">01 NÓMINA </v>
          </cell>
          <cell r="D36">
            <v>35</v>
          </cell>
          <cell r="E36" t="str">
            <v>01035 Pago de Aportes para la ESAP del Personal directivo docente</v>
          </cell>
          <cell r="F36" t="str">
            <v>Aportes Para La Esap Del Personal Directivo Docente 03-03-0028</v>
          </cell>
          <cell r="G36" t="str">
            <v>ESAP - A.1.1.2.4.2.3</v>
          </cell>
          <cell r="H36" t="str">
            <v>Personas</v>
          </cell>
          <cell r="I36">
            <v>1955</v>
          </cell>
          <cell r="J36" t="str">
            <v>89801035</v>
          </cell>
          <cell r="K36">
            <v>526631000</v>
          </cell>
        </row>
        <row r="37">
          <cell r="A37">
            <v>898</v>
          </cell>
          <cell r="B37" t="str">
            <v>898 Administración del talento humano</v>
          </cell>
          <cell r="C37" t="str">
            <v>02 PERSONAL DE APOYO A LA GESTION DE LA SED</v>
          </cell>
          <cell r="D37">
            <v>36</v>
          </cell>
          <cell r="E37" t="str">
            <v>02036 Asignar apoyo (profesional, técnico, asistencial),  para el desarrollo de actividades organizacionales requeridos para el normal funcionamiento de la SED y de esta manera garantizar la prestación del servicio educativo.</v>
          </cell>
          <cell r="F37" t="str">
            <v>Personal Contratado Para Apoyar Las Actividades Propias De Los Proyectos De Inversión De La Entidad 03-04-0001</v>
          </cell>
          <cell r="G37" t="str">
            <v>MODERNIZACIÓN DE LA SECRETARIA DE EDUCACIÓN - A.1.4.1</v>
          </cell>
          <cell r="H37" t="str">
            <v>personal</v>
          </cell>
          <cell r="I37">
            <v>407</v>
          </cell>
          <cell r="J37" t="str">
            <v>89802036</v>
          </cell>
          <cell r="K37">
            <v>21498135764</v>
          </cell>
        </row>
        <row r="38">
          <cell r="A38">
            <v>898</v>
          </cell>
          <cell r="B38" t="str">
            <v>898 Administración del talento humano</v>
          </cell>
          <cell r="C38" t="str">
            <v>02 PERSONAL DE APOYO A LA GESTION DE LA SED</v>
          </cell>
          <cell r="D38">
            <v>37</v>
          </cell>
          <cell r="E38" t="str">
            <v>02037 Suministrar  personal de apoyo administrativo y de atención a bibliotecas de los Colegios del Distrito Capital.</v>
          </cell>
          <cell r="F38" t="str">
            <v>Personal Contratado Para Apoyar Las Actividades Propias De Los Proyectos De Inversión De La Entidad 03-04-0001</v>
          </cell>
          <cell r="G38" t="str">
            <v>MODERNIZACIÓN DE LA SECRETARIA DE EDUCACIÓN - A.1.4.1</v>
          </cell>
          <cell r="H38" t="str">
            <v>personal</v>
          </cell>
          <cell r="I38">
            <v>128</v>
          </cell>
          <cell r="J38" t="str">
            <v>89802037</v>
          </cell>
          <cell r="K38">
            <v>3201864236</v>
          </cell>
        </row>
        <row r="39">
          <cell r="A39">
            <v>898</v>
          </cell>
          <cell r="B39" t="str">
            <v>898 Administración del talento humano</v>
          </cell>
          <cell r="C39" t="str">
            <v>02 PERSONAL DE APOYO A LA GESTION DE LA SED</v>
          </cell>
          <cell r="D39">
            <v>48</v>
          </cell>
          <cell r="E39" t="str">
            <v>02048 Brindar los apoyos comunicativos a los estudiantes con discapacidad durante su permanencia en el ambito escolar</v>
          </cell>
          <cell r="F39" t="str">
            <v>Personal Contratado Para Apoyar Las Actividades Propias De Los Proyectos De Inversión De La Entidad 03-04-0001</v>
          </cell>
          <cell r="G39" t="str">
            <v>MODERNIZACIÓN DE LA SECRETARIA DE EDUCACIÓN - A.1.4.1</v>
          </cell>
          <cell r="H39" t="str">
            <v>personas</v>
          </cell>
          <cell r="I39">
            <v>93</v>
          </cell>
          <cell r="J39" t="str">
            <v>89802048</v>
          </cell>
          <cell r="K39">
            <v>2253000000</v>
          </cell>
        </row>
        <row r="40">
          <cell r="A40">
            <v>898</v>
          </cell>
          <cell r="B40" t="str">
            <v>898 Administración del talento humano</v>
          </cell>
          <cell r="C40" t="str">
            <v>03 BE BIENESTAR, CAPACITACION, SALUD OCUPACIONAL Y  DOTACION</v>
          </cell>
          <cell r="D40">
            <v>38</v>
          </cell>
          <cell r="E40" t="str">
            <v>03038 Adquirir  la dotación de vestido  y calzado de labor para los funcionarios que conforme a la Ley tienen este derecho.</v>
          </cell>
          <cell r="F40" t="str">
            <v>Actividades De Bienestar Del Personal Docente Y Administrativo 03-04-0292</v>
          </cell>
          <cell r="G40" t="str">
            <v>APLICACIÓN DE PROYECTOS EDUCATIVOS TRANSVERSALES - A.1.7.2</v>
          </cell>
          <cell r="H40" t="str">
            <v>Funcionarios</v>
          </cell>
          <cell r="I40">
            <v>846</v>
          </cell>
          <cell r="J40" t="str">
            <v>89803038</v>
          </cell>
          <cell r="K40">
            <v>1120403000</v>
          </cell>
        </row>
        <row r="41">
          <cell r="A41">
            <v>898</v>
          </cell>
          <cell r="B41" t="str">
            <v>898 Administración del talento humano</v>
          </cell>
          <cell r="C41" t="str">
            <v>03 BE BIENESTAR, CAPACITACION, SALUD OCUPACIONAL Y  DOTACION</v>
          </cell>
          <cell r="D41">
            <v>39</v>
          </cell>
          <cell r="E41" t="str">
            <v>03039 Realizar actividades culturales, recreativas, deportivas, lúdicas, reconocimientos y demás que demanden los funcionarios administrativos y docentes</v>
          </cell>
          <cell r="F41" t="str">
            <v>Actividades De Bienestar Del Personal Docente Y Administrativo 03-04-0292</v>
          </cell>
          <cell r="G41" t="str">
            <v>APLICACIÓN DE PROYECTOS EDUCATIVOS TRANSVERSALES - A.1.7.2</v>
          </cell>
          <cell r="H41" t="str">
            <v>Funcionarios</v>
          </cell>
          <cell r="I41">
            <v>36533</v>
          </cell>
          <cell r="J41" t="str">
            <v>89803039</v>
          </cell>
          <cell r="K41">
            <v>6629597000</v>
          </cell>
        </row>
        <row r="42">
          <cell r="A42">
            <v>898</v>
          </cell>
          <cell r="B42" t="str">
            <v>898 Administración del talento humano</v>
          </cell>
          <cell r="C42" t="str">
            <v>03 BE BIENESTAR, CAPACITACION, SALUD OCUPACIONAL Y  DOTACION</v>
          </cell>
          <cell r="D42">
            <v>40</v>
          </cell>
          <cell r="E42" t="str">
            <v>03040 Garantizar el servicio de transporte a Docentes y Directivos Docentes en zonas que presentan dificil acceso y/o inseguridad</v>
          </cell>
          <cell r="F42" t="str">
            <v>Incentivos Al Personal Docente 03-02-0023</v>
          </cell>
          <cell r="G42" t="str">
            <v>DISEÑO E IMPLEMENTACIÓN DE PLANES DE MEJORAMIENTO - A.1.2.11</v>
          </cell>
          <cell r="H42" t="str">
            <v>Funcionarios</v>
          </cell>
          <cell r="I42">
            <v>1300</v>
          </cell>
          <cell r="J42" t="str">
            <v>89803040</v>
          </cell>
          <cell r="K42">
            <v>2950000000</v>
          </cell>
        </row>
        <row r="43">
          <cell r="A43">
            <v>898</v>
          </cell>
          <cell r="B43" t="str">
            <v>898 Administración del talento humano</v>
          </cell>
          <cell r="C43" t="str">
            <v>03 BE BIENESTAR, CAPACITACION, SALUD OCUPACIONAL Y  DOTACION</v>
          </cell>
          <cell r="D43">
            <v>41</v>
          </cell>
          <cell r="E43" t="str">
            <v>03041 Implementar acciones de prevención y mitigación de los riesgos ocupacionales identificados en el diagnostico de condiciones de trabajo y diagnostico de condiciones de salud desde los subprogramas de medicina preventiva, medicina del trabajo higiene y seguridad industria</v>
          </cell>
          <cell r="F43" t="str">
            <v>Gastos Para Los Programas De Salud Ocupacional De Docentes Y Administartivos Del Nivel Institucional 02-06-0018</v>
          </cell>
          <cell r="G43" t="str">
            <v>APLICACIÓN DE PROYECTOS EDUCATIVOS TRANSVERSALES - A.1.7.2</v>
          </cell>
          <cell r="H43" t="str">
            <v>Funcionarios</v>
          </cell>
          <cell r="I43">
            <v>993</v>
          </cell>
          <cell r="J43" t="str">
            <v>89803041</v>
          </cell>
          <cell r="K43">
            <v>1200000000</v>
          </cell>
        </row>
        <row r="44">
          <cell r="A44">
            <v>898</v>
          </cell>
          <cell r="B44" t="str">
            <v>898 Administración del talento humano</v>
          </cell>
          <cell r="C44" t="str">
            <v>03 BE BIENESTAR, CAPACITACION, SALUD OCUPACIONAL Y  DOTACION</v>
          </cell>
          <cell r="D44">
            <v>42</v>
          </cell>
          <cell r="E44" t="str">
            <v>03042 Garantizar el desarrollo del Plan Anual de Capacitación</v>
          </cell>
          <cell r="F44" t="str">
            <v>Actividades De Capacitación Institucional A Los Funcionarios De Las Entidades 05-01-0004</v>
          </cell>
          <cell r="G44" t="str">
            <v>APLICACIÓN DE PROYECTOS EDUCATIVOS TRANSVERSALES - A.1.7.2</v>
          </cell>
          <cell r="H44" t="str">
            <v>Funcionarios</v>
          </cell>
          <cell r="I44">
            <v>100</v>
          </cell>
          <cell r="J44" t="str">
            <v>89803042</v>
          </cell>
          <cell r="K44">
            <v>1100000000</v>
          </cell>
        </row>
        <row r="45">
          <cell r="A45">
            <v>898</v>
          </cell>
          <cell r="B45" t="str">
            <v>898 Administración del talento humano</v>
          </cell>
          <cell r="C45" t="str">
            <v xml:space="preserve">04 REQUERIMIENTOS DE PAGO </v>
          </cell>
          <cell r="D45">
            <v>43</v>
          </cell>
          <cell r="E45" t="str">
            <v>04043 Pagar las sentencia proferidas por las instancias judiciales derivadas del pago de la nómina</v>
          </cell>
          <cell r="F45" t="str">
            <v>Sentencias Personal Docente Y Administrativo 03-03-0082</v>
          </cell>
          <cell r="G45" t="str">
            <v>PERSONAL DOCENTE - CON SITUACIÓN DE FONDOS (CSF) - A.1.1.1.1.1</v>
          </cell>
          <cell r="H45" t="str">
            <v>Porcentaje</v>
          </cell>
          <cell r="I45">
            <v>100</v>
          </cell>
          <cell r="J45" t="str">
            <v>89804043</v>
          </cell>
          <cell r="K45">
            <v>370000000</v>
          </cell>
        </row>
        <row r="46">
          <cell r="A46">
            <v>1005</v>
          </cell>
          <cell r="B46" t="str">
            <v>1005 Fortalecimiento curricular para el desarrollo de aprendizajes a lo largo de la vida</v>
          </cell>
          <cell r="C46" t="str">
            <v>01 CURRÍCULO</v>
          </cell>
          <cell r="D46">
            <v>3</v>
          </cell>
          <cell r="E46" t="str">
            <v>01003 Contar con profesionales y técnicos para la adecuada ejecución administrativa del proyecto</v>
          </cell>
          <cell r="F46" t="str">
            <v>Personal Contratado Para Apoyar Las Actividades Propias De Los Proyectos De Inversión De La Entidad 03-04-0001</v>
          </cell>
          <cell r="G46" t="str">
            <v>MODERNIZACIÓN DE LA SECRETARIA DE EDUCACIÓN - A.1.4.1</v>
          </cell>
          <cell r="H46" t="str">
            <v>Personas</v>
          </cell>
          <cell r="I46">
            <v>53</v>
          </cell>
          <cell r="J46" t="str">
            <v>100501003</v>
          </cell>
          <cell r="K46">
            <v>2760852000</v>
          </cell>
        </row>
        <row r="47">
          <cell r="A47">
            <v>1005</v>
          </cell>
          <cell r="B47" t="str">
            <v>1005 Fortalecimiento curricular para el desarrollo de aprendizajes a lo largo de la vida</v>
          </cell>
          <cell r="C47" t="str">
            <v>01 CURRÍCULO</v>
          </cell>
          <cell r="D47">
            <v>5</v>
          </cell>
          <cell r="E47" t="str">
            <v xml:space="preserve">01005 Apoyar y acompañar con entidades,  profesionales y técnicos la implementación de estrategias pedagógicas y administrativas en las instituciones educativas que propendan por el fortalecimiento curricular </v>
          </cell>
          <cell r="F47" t="str">
            <v>Acompañar A Colegios En La Formulación Y Ejecución De Planes Institucionales 03-01-0204</v>
          </cell>
          <cell r="G47" t="str">
            <v>APLICACIÓN DE PROYECTOS EDUCATIVOS TRANSVERSALES - A.1.7.2</v>
          </cell>
          <cell r="H47" t="str">
            <v>Colegios</v>
          </cell>
          <cell r="I47">
            <v>301</v>
          </cell>
          <cell r="J47" t="str">
            <v>100501005</v>
          </cell>
          <cell r="K47">
            <v>2244148000</v>
          </cell>
        </row>
        <row r="48">
          <cell r="A48">
            <v>1040</v>
          </cell>
          <cell r="B48" t="str">
            <v>1040 Bogotá reconoce a sus maestros, maestras y directivos docentes líderes de la transformación educativa</v>
          </cell>
          <cell r="C48" t="str">
            <v>01 FORMACIÓN INICIAL</v>
          </cell>
          <cell r="D48">
            <v>16</v>
          </cell>
          <cell r="E48" t="str">
            <v>01016 Acompañamiento a lo maestros, maestras y Directivos Docentes recien vinculados en la Planta de personal Docente de la SED</v>
          </cell>
          <cell r="F48" t="str">
            <v>Capacitación Y Formación Del Personal Docente 03-01-0314</v>
          </cell>
          <cell r="G48" t="str">
            <v>CAPACITACIÓN A DOCENTES Y DIRECTIVOS DOCENTES - A.1.2.8</v>
          </cell>
          <cell r="H48" t="str">
            <v>Docentes y directivos docentes</v>
          </cell>
          <cell r="I48">
            <v>114</v>
          </cell>
          <cell r="J48" t="str">
            <v>104001016</v>
          </cell>
          <cell r="K48">
            <v>45576000</v>
          </cell>
        </row>
        <row r="49">
          <cell r="A49">
            <v>1040</v>
          </cell>
          <cell r="B49" t="str">
            <v>1040 Bogotá reconoce a sus maestros, maestras y directivos docentes líderes de la transformación educativa</v>
          </cell>
          <cell r="C49" t="str">
            <v>01 FORMACIÓN INICIAL</v>
          </cell>
          <cell r="D49">
            <v>17</v>
          </cell>
          <cell r="E49" t="str">
            <v>01017 Apoyar la participación de Docentes y Directivos Docentes normalistas y profesionales no licenciados en programas de formación de lincenciatura y actualización pedagógica</v>
          </cell>
          <cell r="F49" t="str">
            <v>Capacitación Y Formación Del Personal Docente 03-01-0314</v>
          </cell>
          <cell r="G49" t="str">
            <v>CAPACITACIÓN A DOCENTES Y DIRECTIVOS DOCENTES - A.1.2.8</v>
          </cell>
          <cell r="H49" t="str">
            <v>Docentes y directivos docentes</v>
          </cell>
          <cell r="I49">
            <v>67</v>
          </cell>
          <cell r="J49" t="str">
            <v>104001017</v>
          </cell>
          <cell r="K49">
            <v>926160000</v>
          </cell>
        </row>
        <row r="50">
          <cell r="A50">
            <v>1040</v>
          </cell>
          <cell r="B50" t="str">
            <v>1040 Bogotá reconoce a sus maestros, maestras y directivos docentes líderes de la transformación educativa</v>
          </cell>
          <cell r="C50" t="str">
            <v>01 FORMACIÓN INICIAL</v>
          </cell>
          <cell r="D50">
            <v>18</v>
          </cell>
          <cell r="E50" t="str">
            <v>01018 Prestar apoyo profesional y/o técnico para el seguimiento pedagógico, administrativo y financiero  de las actividades del componente</v>
          </cell>
          <cell r="F50" t="str">
            <v>Personal Contratado Para Apoyar Las Actividades Propias De Los Proyectos De Inversión De La Entidad 03-04-0001</v>
          </cell>
          <cell r="G50" t="str">
            <v>MODERNIZACIÓN DE LA SECRETARIA DE EDUCACIÓN - A.1.4.1</v>
          </cell>
          <cell r="H50" t="str">
            <v>Personas</v>
          </cell>
          <cell r="I50">
            <v>1</v>
          </cell>
          <cell r="J50" t="str">
            <v>104001018</v>
          </cell>
          <cell r="K50">
            <v>42000000</v>
          </cell>
        </row>
        <row r="51">
          <cell r="A51">
            <v>1040</v>
          </cell>
          <cell r="B51" t="str">
            <v>1040 Bogotá reconoce a sus maestros, maestras y directivos docentes líderes de la transformación educativa</v>
          </cell>
          <cell r="C51" t="str">
            <v>02 FORMACIÓN PERMANENTE</v>
          </cell>
          <cell r="D51">
            <v>1</v>
          </cell>
          <cell r="E51" t="str">
            <v>02001 Apoyar la participación de Docentes y Directivos Docentes en programas de formación permanente y/o  acompañamiento in - situ  en diferentes temáticas de profundización disciplinar y pedagógica</v>
          </cell>
          <cell r="F51" t="str">
            <v>Capacitación Y Formación Del Personal Docente 03-01-0314</v>
          </cell>
          <cell r="G51" t="str">
            <v>CAPACITACIÓN A DOCENTES Y DIRECTIVOS DOCENTES - A.1.2.8</v>
          </cell>
          <cell r="H51" t="str">
            <v>Docentes y directivos docentes</v>
          </cell>
          <cell r="I51">
            <v>217</v>
          </cell>
          <cell r="J51" t="str">
            <v>104002001</v>
          </cell>
          <cell r="K51">
            <v>309938000</v>
          </cell>
        </row>
        <row r="52">
          <cell r="A52">
            <v>1040</v>
          </cell>
          <cell r="B52" t="str">
            <v>1040 Bogotá reconoce a sus maestros, maestras y directivos docentes líderes de la transformación educativa</v>
          </cell>
          <cell r="C52" t="str">
            <v>02 FORMACIÓN PERMANENTE</v>
          </cell>
          <cell r="D52">
            <v>2</v>
          </cell>
          <cell r="E52" t="str">
            <v>02002 Apoyar la participación de docentes y directivos docentes en eventos culturales y académicos a nivel local, nacional e internacional</v>
          </cell>
          <cell r="F52" t="str">
            <v>Capacitación Y Formación Del Personal Docente 03-01-0314</v>
          </cell>
          <cell r="G52" t="str">
            <v>CAPACITACIÓN A DOCENTES Y DIRECTIVOS DOCENTES - A.1.2.8</v>
          </cell>
          <cell r="H52" t="str">
            <v>Docentes y directivos docentes</v>
          </cell>
          <cell r="I52">
            <v>150</v>
          </cell>
          <cell r="J52" t="str">
            <v>104002002</v>
          </cell>
          <cell r="K52">
            <v>180000000</v>
          </cell>
        </row>
        <row r="53">
          <cell r="A53">
            <v>1040</v>
          </cell>
          <cell r="B53" t="str">
            <v>1040 Bogotá reconoce a sus maestros, maestras y directivos docentes líderes de la transformación educativa</v>
          </cell>
          <cell r="C53" t="str">
            <v>02 FORMACIÓN PERMANENTE</v>
          </cell>
          <cell r="D53">
            <v>3</v>
          </cell>
          <cell r="E53" t="str">
            <v>02003 Prestar apoyo profesional y/o técnico para el seguimiento pedagógico, administrativo y financiero  de las actividades del componente</v>
          </cell>
          <cell r="F53" t="str">
            <v>Personal Contratado Para Apoyar Las Actividades Propias De Los Proyectos De Inversión De La Entidad 03-04-0001</v>
          </cell>
          <cell r="G53" t="str">
            <v>MODERNIZACIÓN DE LA SECRETARIA DE EDUCACIÓN - A.1.4.1</v>
          </cell>
          <cell r="H53" t="str">
            <v>Docentes y directivos docentes</v>
          </cell>
          <cell r="I53">
            <v>3</v>
          </cell>
          <cell r="J53" t="str">
            <v>104002003</v>
          </cell>
          <cell r="K53">
            <v>260000000</v>
          </cell>
        </row>
        <row r="54">
          <cell r="A54">
            <v>1040</v>
          </cell>
          <cell r="B54" t="str">
            <v>1040 Bogotá reconoce a sus maestros, maestras y directivos docentes líderes de la transformación educativa</v>
          </cell>
          <cell r="C54" t="str">
            <v>02 FORMACIÓN PERMANENTE</v>
          </cell>
          <cell r="D54">
            <v>4</v>
          </cell>
          <cell r="E54" t="str">
            <v>02004 Apoyar la participación de Docentes y Directivos Docentes de los Colegios Oficiales en programas de pasantias a nivel nacional o internacional</v>
          </cell>
          <cell r="F54" t="str">
            <v>Capacitación Y Formación Del Personal Docente 03-01-0314</v>
          </cell>
          <cell r="G54" t="str">
            <v>CAPACITACIÓN A DOCENTES Y DIRECTIVOS DOCENTES - A.1.2.8</v>
          </cell>
          <cell r="H54" t="str">
            <v>Docentes y directivos docentes</v>
          </cell>
          <cell r="I54">
            <v>100</v>
          </cell>
          <cell r="J54" t="str">
            <v>104002004</v>
          </cell>
          <cell r="K54">
            <v>286000000</v>
          </cell>
        </row>
        <row r="55">
          <cell r="A55">
            <v>1040</v>
          </cell>
          <cell r="B55" t="str">
            <v>1040 Bogotá reconoce a sus maestros, maestras y directivos docentes líderes de la transformación educativa</v>
          </cell>
          <cell r="C55" t="str">
            <v>02 FORMACIÓN PERMANENTE</v>
          </cell>
          <cell r="D55">
            <v>20</v>
          </cell>
          <cell r="E55" t="str">
            <v>02020 Implementar el portafolio virtual de Formación Docente</v>
          </cell>
          <cell r="F55" t="str">
            <v>Capacitación Y Formación Del Personal Docente 03-01-0314</v>
          </cell>
          <cell r="G55" t="str">
            <v>CAPACITACIÓN A DOCENTES Y DIRECTIVOS DOCENTES - A.1.2.8</v>
          </cell>
          <cell r="H55" t="str">
            <v>Docentes y directivos docentes</v>
          </cell>
          <cell r="I55">
            <v>4000</v>
          </cell>
          <cell r="J55" t="str">
            <v>104002020</v>
          </cell>
          <cell r="K55">
            <v>1000000000</v>
          </cell>
        </row>
        <row r="56">
          <cell r="A56">
            <v>1040</v>
          </cell>
          <cell r="B56" t="str">
            <v>1040 Bogotá reconoce a sus maestros, maestras y directivos docentes líderes de la transformación educativa</v>
          </cell>
          <cell r="C56" t="str">
            <v>02 FORMACIÓN PERMANENTE</v>
          </cell>
          <cell r="D56">
            <v>21</v>
          </cell>
          <cell r="E56" t="str">
            <v>02021 Aplicación de la encuesta de caracterización docente</v>
          </cell>
          <cell r="F56" t="str">
            <v>Capacitación Y Formación Del Personal Docente 03-01-0314</v>
          </cell>
          <cell r="G56" t="str">
            <v>CAPACITACIÓN A DOCENTES Y DIRECTIVOS DOCENTES - A.1.2.8</v>
          </cell>
          <cell r="H56" t="str">
            <v>Docentes y directivos docentes</v>
          </cell>
          <cell r="I56">
            <v>10000</v>
          </cell>
          <cell r="J56" t="str">
            <v>104002021</v>
          </cell>
          <cell r="K56">
            <v>200000000</v>
          </cell>
        </row>
        <row r="57">
          <cell r="A57">
            <v>1040</v>
          </cell>
          <cell r="B57" t="str">
            <v>1040 Bogotá reconoce a sus maestros, maestras y directivos docentes líderes de la transformación educativa</v>
          </cell>
          <cell r="C57" t="str">
            <v>03 FORMACIÓN POSGRADUAL</v>
          </cell>
          <cell r="D57">
            <v>6</v>
          </cell>
          <cell r="E57" t="str">
            <v>03006 Prestar apoyo profesional y/o técnico para el seguimiento pedagógico, administrativo y financiero  de las actividades del componente</v>
          </cell>
          <cell r="F57" t="str">
            <v>Personal Contratado Para Apoyar Las Actividades Propias De Los Proyectos De Inversión De La Entidad 03-04-0001</v>
          </cell>
          <cell r="G57" t="str">
            <v>MODERNIZACIÓN DE LA SECRETARIA DE EDUCACIÓN - A.1.4.1</v>
          </cell>
          <cell r="H57" t="str">
            <v>Personas</v>
          </cell>
          <cell r="I57">
            <v>3</v>
          </cell>
          <cell r="J57" t="str">
            <v>104003006</v>
          </cell>
          <cell r="K57">
            <v>270000000</v>
          </cell>
        </row>
        <row r="58">
          <cell r="A58">
            <v>1040</v>
          </cell>
          <cell r="B58" t="str">
            <v>1040 Bogotá reconoce a sus maestros, maestras y directivos docentes líderes de la transformación educativa</v>
          </cell>
          <cell r="C58" t="str">
            <v>03 FORMACIÓN POSGRADUAL</v>
          </cell>
          <cell r="D58">
            <v>14</v>
          </cell>
          <cell r="E58" t="str">
            <v>03014 Apoyar la participación de Docentes y Directivos Docentes de los Colegios Oficiales en programas de posgrado en los niveles de Especialización, Maestría y Doctorado</v>
          </cell>
          <cell r="F58" t="str">
            <v>Capacitación Y Formación Del Personal Docente 03-01-0314</v>
          </cell>
          <cell r="G58" t="str">
            <v>CAPACITACIÓN A DOCENTES Y DIRECTIVOS DOCENTES - A.1.2.8</v>
          </cell>
          <cell r="H58" t="str">
            <v>Docentes y directivos docentes</v>
          </cell>
          <cell r="I58">
            <v>243</v>
          </cell>
          <cell r="J58" t="str">
            <v>104003014</v>
          </cell>
          <cell r="K58">
            <v>5337815000</v>
          </cell>
        </row>
        <row r="59">
          <cell r="A59">
            <v>1040</v>
          </cell>
          <cell r="B59" t="str">
            <v>1040 Bogotá reconoce a sus maestros, maestras y directivos docentes líderes de la transformación educativa</v>
          </cell>
          <cell r="C59" t="str">
            <v>04 INNOVACION EDUCATIVA</v>
          </cell>
          <cell r="D59">
            <v>8</v>
          </cell>
          <cell r="E59" t="str">
            <v>04008 Fortalecer la comunidad académica de maestros y maestras de Bogotá a partir de la conformación y consolidación de las  redes locales, mediante el intercambio del saber pedagógico  y la socialización de experiencias.</v>
          </cell>
          <cell r="F59" t="str">
            <v>Capacitación Y Formación Del Personal Docente 03-01-0314</v>
          </cell>
          <cell r="G59" t="str">
            <v>CAPACITACIÓN A DOCENTES Y DIRECTIVOS DOCENTES - A.1.2.8</v>
          </cell>
          <cell r="H59" t="str">
            <v>Docentes y directivos docentes</v>
          </cell>
          <cell r="I59">
            <v>355</v>
          </cell>
          <cell r="J59" t="str">
            <v>104004008</v>
          </cell>
          <cell r="K59">
            <v>1026665000</v>
          </cell>
        </row>
        <row r="60">
          <cell r="A60">
            <v>1040</v>
          </cell>
          <cell r="B60" t="str">
            <v>1040 Bogotá reconoce a sus maestros, maestras y directivos docentes líderes de la transformación educativa</v>
          </cell>
          <cell r="C60" t="str">
            <v>04 INNOVACION EDUCATIVA</v>
          </cell>
          <cell r="D60">
            <v>9</v>
          </cell>
          <cell r="E60" t="str">
            <v>04009 Prestar apoyo profesional y/o técnico para el seguimiento pedagógico, administrativo y financiero  de las actividades del componente</v>
          </cell>
          <cell r="F60" t="str">
            <v>Personal Contratado Para Apoyar Las Actividades Propias De Los Proyectos De Inversión De La Entidad 03-04-0001</v>
          </cell>
          <cell r="G60" t="str">
            <v>MODERNIZACIÓN DE LA SECRETARIA DE EDUCACIÓN - A.1.4.1</v>
          </cell>
          <cell r="H60" t="str">
            <v>Personas</v>
          </cell>
          <cell r="I60">
            <v>5</v>
          </cell>
          <cell r="J60" t="str">
            <v>104004009</v>
          </cell>
          <cell r="K60">
            <v>522000000</v>
          </cell>
        </row>
        <row r="61">
          <cell r="A61">
            <v>1040</v>
          </cell>
          <cell r="B61" t="str">
            <v>1040 Bogotá reconoce a sus maestros, maestras y directivos docentes líderes de la transformación educativa</v>
          </cell>
          <cell r="C61" t="str">
            <v>04 INNOVACION EDUCATIVA</v>
          </cell>
          <cell r="D61">
            <v>22</v>
          </cell>
          <cell r="E61" t="str">
            <v>04022 Fomentar y visibilizar la Innovación Educativa en las IEs mediante la implementación de programas y proyectos para los maestros y directivos docentes en el marco del Ecosistema Distrital de Innovación Educativa</v>
          </cell>
          <cell r="F61" t="str">
            <v>Capacitación Y Formación Del Personal Docente 03-01-0314</v>
          </cell>
          <cell r="G61" t="str">
            <v>CAPACITACIÓN A DOCENTES Y DIRECTIVOS DOCENTES - A.1.2.8</v>
          </cell>
          <cell r="H61" t="str">
            <v>Docentes y directivos docentes</v>
          </cell>
          <cell r="I61">
            <v>1390</v>
          </cell>
          <cell r="J61" t="str">
            <v>104004022</v>
          </cell>
          <cell r="K61">
            <v>1960045000</v>
          </cell>
        </row>
        <row r="62">
          <cell r="A62">
            <v>1040</v>
          </cell>
          <cell r="B62" t="str">
            <v>1040 Bogotá reconoce a sus maestros, maestras y directivos docentes líderes de la transformación educativa</v>
          </cell>
          <cell r="C62" t="str">
            <v>05 RECONOCIMIENTO DOCENTE</v>
          </cell>
          <cell r="D62">
            <v>10</v>
          </cell>
          <cell r="E62" t="str">
            <v>05010 Otorgar el premio de Investigación e Innovacion  el cual se encuentra en  el marco del acuerdo  273 del 2007</v>
          </cell>
          <cell r="F62" t="str">
            <v>Incentivos Al Personal Docente 03-02-0023</v>
          </cell>
          <cell r="G62" t="str">
            <v>DISEÑO E IMPLEMENTACIÓN DE PLANES DE MEJORAMIENTO - A.1.2.11</v>
          </cell>
          <cell r="H62" t="str">
            <v>Propuestas pedagógicas</v>
          </cell>
          <cell r="I62">
            <v>10</v>
          </cell>
          <cell r="J62" t="str">
            <v>104005010</v>
          </cell>
          <cell r="K62">
            <v>703000000</v>
          </cell>
        </row>
        <row r="63">
          <cell r="A63">
            <v>1040</v>
          </cell>
          <cell r="B63" t="str">
            <v>1040 Bogotá reconoce a sus maestros, maestras y directivos docentes líderes de la transformación educativa</v>
          </cell>
          <cell r="C63" t="str">
            <v>05 RECONOCIMIENTO DOCENTE</v>
          </cell>
          <cell r="D63">
            <v>13</v>
          </cell>
          <cell r="E63" t="str">
            <v>05013 Prestar apoyo profesional y/o técnico para el seguimiento pedagógico, administrativo y financiero  de las actividades del componente</v>
          </cell>
          <cell r="F63" t="str">
            <v>Personal Contratado Para Apoyar Las Actividades Propias De Los Proyectos De Inversión De La Entidad 03-04-0001</v>
          </cell>
          <cell r="G63" t="str">
            <v>MODERNIZACIÓN DE LA SECRETARIA DE EDUCACIÓN - A.1.4.1</v>
          </cell>
          <cell r="H63" t="str">
            <v>Personas</v>
          </cell>
          <cell r="I63">
            <v>1</v>
          </cell>
          <cell r="J63" t="str">
            <v>104005013</v>
          </cell>
          <cell r="K63">
            <v>75000000</v>
          </cell>
        </row>
        <row r="64">
          <cell r="A64">
            <v>1040</v>
          </cell>
          <cell r="B64" t="str">
            <v>1040 Bogotá reconoce a sus maestros, maestras y directivos docentes líderes de la transformación educativa</v>
          </cell>
          <cell r="C64" t="str">
            <v>05 RECONOCIMIENTO DOCENTE</v>
          </cell>
          <cell r="D64">
            <v>23</v>
          </cell>
          <cell r="E64" t="str">
            <v>05023 Reconocer  a maestros, maestras y directivos docentes  investigadores e innovadores de la educación</v>
          </cell>
          <cell r="F64" t="str">
            <v>Incentivos Al Personal Docente 03-02-0023</v>
          </cell>
          <cell r="G64" t="str">
            <v>DISEÑO E IMPLEMENTACIÓN DE PLANES DE MEJORAMIENTO - A.1.2.11</v>
          </cell>
          <cell r="H64" t="str">
            <v>Docentes y directivos docentes</v>
          </cell>
          <cell r="I64">
            <v>228</v>
          </cell>
          <cell r="J64" t="str">
            <v>104005023</v>
          </cell>
          <cell r="K64">
            <v>274801000</v>
          </cell>
        </row>
        <row r="65">
          <cell r="A65">
            <v>1043</v>
          </cell>
          <cell r="B65" t="str">
            <v xml:space="preserve">1043 Sistemas de información al servicio de la gestión educativa </v>
          </cell>
          <cell r="C65" t="str">
            <v>01 SISTEMAS INTEGRADOS DE INFORMACIÓN Y SOSTENIMIENTO DE LA PLATAFORMA TECNOLOGICA</v>
          </cell>
          <cell r="D65">
            <v>1</v>
          </cell>
          <cell r="E65" t="str">
            <v>01001 Contar con apoyo profesional,  técnico y asistencial para los procesos de sistemas integrados de información y de comunicaciones</v>
          </cell>
          <cell r="F65" t="str">
            <v>Personal Contratado Para Apoyar Las Actividades Propias De Los Proyectos De Inversión De La Entidad 03-04-0001</v>
          </cell>
          <cell r="G65" t="str">
            <v>MODERNIZACIÓN DE LA SECRETARIA DE EDUCACIÓN - A.1.4.1</v>
          </cell>
          <cell r="H65" t="str">
            <v>Personas</v>
          </cell>
          <cell r="I65">
            <v>70</v>
          </cell>
          <cell r="J65" t="str">
            <v>104301001</v>
          </cell>
          <cell r="K65">
            <v>2700000000</v>
          </cell>
        </row>
        <row r="66">
          <cell r="A66">
            <v>1043</v>
          </cell>
          <cell r="B66" t="str">
            <v xml:space="preserve">1043 Sistemas de información al servicio de la gestión educativa </v>
          </cell>
          <cell r="C66" t="str">
            <v>01 SISTEMAS INTEGRADOS DE INFORMACIÓN Y SOSTENIMIENTO DE LA PLATAFORMA TECNOLOGICA</v>
          </cell>
          <cell r="D66">
            <v>2</v>
          </cell>
          <cell r="E66" t="str">
            <v>01002 Adquisición de recursos informáticos para el fortalecimiento y consolidación de los Sistemas de información y el sostenimiento de la plataforma tecnológica</v>
          </cell>
          <cell r="F66" t="str">
            <v>Adquisición De Hardware Y/O Software 02-01-0734</v>
          </cell>
          <cell r="G66" t="str">
            <v>CONECTIVIDAD - A.1.4.3</v>
          </cell>
          <cell r="H66" t="str">
            <v>Contrato</v>
          </cell>
          <cell r="I66">
            <v>8</v>
          </cell>
          <cell r="J66" t="str">
            <v>104301002</v>
          </cell>
          <cell r="K66">
            <v>6750000000</v>
          </cell>
        </row>
        <row r="67">
          <cell r="A67">
            <v>1043</v>
          </cell>
          <cell r="B67" t="str">
            <v xml:space="preserve">1043 Sistemas de información al servicio de la gestión educativa </v>
          </cell>
          <cell r="C67" t="str">
            <v>01 SISTEMAS INTEGRADOS DE INFORMACIÓN Y SOSTENIMIENTO DE LA PLATAFORMA TECNOLOGICA</v>
          </cell>
          <cell r="D67">
            <v>3</v>
          </cell>
          <cell r="E67" t="str">
            <v xml:space="preserve">01003 Renovar el licenciamiento de los equipos de cómputo de la sed nivel central, local e institucional  </v>
          </cell>
          <cell r="F67" t="str">
            <v>Adquisición De Hardware Y/O Software 02-01-0734</v>
          </cell>
          <cell r="G67" t="str">
            <v>CONECTIVIDAD - A.1.4.3</v>
          </cell>
          <cell r="H67" t="str">
            <v>Programas</v>
          </cell>
          <cell r="I67">
            <v>1</v>
          </cell>
          <cell r="J67" t="str">
            <v>104301003</v>
          </cell>
          <cell r="K67">
            <v>4500000000</v>
          </cell>
        </row>
        <row r="68">
          <cell r="A68">
            <v>1043</v>
          </cell>
          <cell r="B68" t="str">
            <v xml:space="preserve">1043 Sistemas de información al servicio de la gestión educativa </v>
          </cell>
          <cell r="C68" t="str">
            <v>01 SISTEMAS INTEGRADOS DE INFORMACIÓN Y SOSTENIMIENTO DE LA PLATAFORMA TECNOLOGICA</v>
          </cell>
          <cell r="D68">
            <v>4</v>
          </cell>
          <cell r="E68" t="str">
            <v>01004 Realizar el soporte de herramientas Oracle para la REDP y nivel central de la Secretaría de Educación  y los servicios asociados</v>
          </cell>
          <cell r="F68" t="str">
            <v>Adquisición De Hardware Y/O Software 02-01-0734</v>
          </cell>
          <cell r="G68" t="str">
            <v>CONECTIVIDAD - A.1.4.3</v>
          </cell>
          <cell r="H68" t="str">
            <v>Programas</v>
          </cell>
          <cell r="I68">
            <v>1</v>
          </cell>
          <cell r="J68" t="str">
            <v>104301004</v>
          </cell>
          <cell r="K68">
            <v>2500000000</v>
          </cell>
        </row>
        <row r="69">
          <cell r="A69">
            <v>1043</v>
          </cell>
          <cell r="B69" t="str">
            <v xml:space="preserve">1043 Sistemas de información al servicio de la gestión educativa </v>
          </cell>
          <cell r="C69" t="str">
            <v>01 SISTEMAS INTEGRADOS DE INFORMACIÓN Y SOSTENIMIENTO DE LA PLATAFORMA TECNOLOGICA</v>
          </cell>
          <cell r="D69">
            <v>5</v>
          </cell>
          <cell r="E69" t="str">
            <v>01005 Administrar la plataforma tecnológica del Centro de Gestión y  centro de computo , y brindar servicio de la mesa de ayuda y suministro de bolsa de repuestos y periféricos para los equipos de cómputo de la SED</v>
          </cell>
          <cell r="F69" t="str">
            <v>Mantenimiento, Administración Y Conectividad De Redp 02-01-0501</v>
          </cell>
          <cell r="G69" t="str">
            <v>CONECTIVIDAD - A.1.4.3</v>
          </cell>
          <cell r="H69" t="str">
            <v>Contrato</v>
          </cell>
          <cell r="I69">
            <v>3</v>
          </cell>
          <cell r="J69" t="str">
            <v>104301005</v>
          </cell>
          <cell r="K69">
            <v>20500000000</v>
          </cell>
        </row>
        <row r="70">
          <cell r="A70">
            <v>1043</v>
          </cell>
          <cell r="B70" t="str">
            <v xml:space="preserve">1043 Sistemas de información al servicio de la gestión educativa </v>
          </cell>
          <cell r="C70" t="str">
            <v>02 TECNOLOGÍA WIFI</v>
          </cell>
          <cell r="D70">
            <v>7</v>
          </cell>
          <cell r="E70" t="str">
            <v>02007 Despliegue de soluciones de red WiFi</v>
          </cell>
          <cell r="F70" t="str">
            <v>Mantenimiento, Administración Y Conectividad De Redp 02-01-0501</v>
          </cell>
          <cell r="G70" t="str">
            <v>CONECTIVIDAD - A.1.4.3</v>
          </cell>
          <cell r="H70" t="str">
            <v>Sedes</v>
          </cell>
          <cell r="I70">
            <v>8</v>
          </cell>
          <cell r="J70" t="str">
            <v>104302007</v>
          </cell>
          <cell r="K70">
            <v>500000000</v>
          </cell>
        </row>
        <row r="71">
          <cell r="A71">
            <v>1043</v>
          </cell>
          <cell r="B71" t="str">
            <v xml:space="preserve">1043 Sistemas de información al servicio de la gestión educativa </v>
          </cell>
          <cell r="C71" t="str">
            <v>03 CONECTIVIDAD, TECNOLOGIAS Y COMUNICACIONES</v>
          </cell>
          <cell r="D71">
            <v>8</v>
          </cell>
          <cell r="E71" t="str">
            <v>03008 Ampliar e implementar servicios de conectividad al servicio de la Educación de Calidad de los niños, niñas y jovenes de ciudad</v>
          </cell>
          <cell r="F71" t="str">
            <v>Mantenimiento, Administración Y Conectividad De Redp 02-01-0501</v>
          </cell>
          <cell r="G71" t="str">
            <v>CONECTIVIDAD - A.1.4.3</v>
          </cell>
          <cell r="H71" t="str">
            <v>Sedes</v>
          </cell>
          <cell r="I71">
            <v>706</v>
          </cell>
          <cell r="J71" t="str">
            <v>104303008</v>
          </cell>
          <cell r="K71">
            <v>22199455000</v>
          </cell>
        </row>
        <row r="72">
          <cell r="A72">
            <v>1046</v>
          </cell>
          <cell r="B72" t="str">
            <v>1046 Infraestructura y dotación al servicio de los ambientes de aprendizaje</v>
          </cell>
          <cell r="C72" t="str">
            <v>01 CONSTRUCCION, RESTITUCION, TERMINACION Y AMPLIACION</v>
          </cell>
          <cell r="D72">
            <v>1</v>
          </cell>
          <cell r="E72" t="str">
            <v>01001 Compra de lotes, diseño, construcción e interventoría de estudios y/o ejecución de obras de infraestructura, para la construcción de colegios nuevos y/o adicionales.</v>
          </cell>
          <cell r="F72" t="str">
            <v>Adecuación Y Ampliación De Colegios Y Universidad 01-01-0002</v>
          </cell>
          <cell r="G72" t="str">
            <v>CONSTRUCCIÓN AMPLIACIÓN Y ADECUACIÓN DE INFRAESTRUCTURA EDUCATIVA - A.1.2.2</v>
          </cell>
          <cell r="H72" t="str">
            <v>Colegios</v>
          </cell>
          <cell r="I72">
            <v>13</v>
          </cell>
          <cell r="J72" t="str">
            <v>104601001</v>
          </cell>
          <cell r="K72">
            <v>135899407000</v>
          </cell>
        </row>
        <row r="73">
          <cell r="A73">
            <v>1046</v>
          </cell>
          <cell r="B73" t="str">
            <v>1046 Infraestructura y dotación al servicio de los ambientes de aprendizaje</v>
          </cell>
          <cell r="C73" t="str">
            <v>01 CONSTRUCCION, RESTITUCION, TERMINACION Y AMPLIACION</v>
          </cell>
          <cell r="D73">
            <v>2</v>
          </cell>
          <cell r="E73" t="str">
            <v>01002 Diseño, construcción e interventoría de estudios y/o ejecución de obras de infraestructura,  para las obras  de restituciones, terminaciones y ampliaciones a la infraestructura de los colegios distritales y/o adicionales</v>
          </cell>
          <cell r="F73" t="str">
            <v>Adecuación Y Ampliación De Colegios Y Universidad 01-01-0002</v>
          </cell>
          <cell r="G73" t="str">
            <v>CONSTRUCCIÓN AMPLIACIÓN Y ADECUACIÓN DE INFRAESTRUCTURA EDUCATIVA - A.1.2.2</v>
          </cell>
          <cell r="H73" t="str">
            <v>Sedes Educativas</v>
          </cell>
          <cell r="I73">
            <v>9</v>
          </cell>
          <cell r="J73" t="str">
            <v>104601002</v>
          </cell>
          <cell r="K73">
            <v>58595710000</v>
          </cell>
        </row>
        <row r="74">
          <cell r="A74">
            <v>1046</v>
          </cell>
          <cell r="B74" t="str">
            <v>1046 Infraestructura y dotación al servicio de los ambientes de aprendizaje</v>
          </cell>
          <cell r="C74" t="str">
            <v>01 CONSTRUCCION, RESTITUCION, TERMINACION Y AMPLIACION</v>
          </cell>
          <cell r="D74">
            <v>4</v>
          </cell>
          <cell r="E74" t="str">
            <v>01004 Suministrar el personal de apoyo profesional y técnico para garantizar la adecuada ejecución del proyecto</v>
          </cell>
          <cell r="F74" t="str">
            <v>Personal Contratado Para Apoyar Las Actividades Propias De Los Proyectos De Inversión De La Entidad 03-04-0001</v>
          </cell>
          <cell r="G74" t="str">
            <v>MODERNIZACIÓN DE LA SECRETARIA DE EDUCACIÓN - A.1.4.1</v>
          </cell>
          <cell r="H74" t="str">
            <v>Personas</v>
          </cell>
          <cell r="I74">
            <v>108</v>
          </cell>
          <cell r="J74" t="str">
            <v>104601004</v>
          </cell>
          <cell r="K74">
            <v>6646200000</v>
          </cell>
        </row>
        <row r="75">
          <cell r="A75">
            <v>1046</v>
          </cell>
          <cell r="B75" t="str">
            <v>1046 Infraestructura y dotación al servicio de los ambientes de aprendizaje</v>
          </cell>
          <cell r="C75" t="str">
            <v>01 CONSTRUCCION, RESTITUCION, TERMINACION Y AMPLIACION</v>
          </cell>
          <cell r="D75">
            <v>5</v>
          </cell>
          <cell r="E75" t="str">
            <v>01005 Diseño, construcción e interventoría de estudios y/o ejecución de obras, para la construcción de infraestructura educativa nueva para la primera infancia y/o adicionales</v>
          </cell>
          <cell r="F75" t="str">
            <v>Construcción, Adecuación Y Ampliación Primera Infancia 01-01-0097</v>
          </cell>
          <cell r="G75" t="str">
            <v>MEJORAMIENTO Y MANTENIMIENTO DE DEPENDENCIAS DE LA ADMINISTRACIÓN - A.15.3</v>
          </cell>
          <cell r="H75" t="str">
            <v>Sedes Educativas</v>
          </cell>
          <cell r="I75">
            <v>3</v>
          </cell>
          <cell r="J75" t="str">
            <v>104601005</v>
          </cell>
          <cell r="K75">
            <v>18707734000</v>
          </cell>
        </row>
        <row r="76">
          <cell r="A76">
            <v>1046</v>
          </cell>
          <cell r="B76" t="str">
            <v>1046 Infraestructura y dotación al servicio de los ambientes de aprendizaje</v>
          </cell>
          <cell r="C76" t="str">
            <v>01 CONSTRUCCION, RESTITUCION, TERMINACION Y AMPLIACION</v>
          </cell>
          <cell r="D76">
            <v>6</v>
          </cell>
          <cell r="E76" t="str">
            <v>01006 Pagar impuestos, trámites, vallas, copias y permisos ante otras entidades del estado, peritos en los procesos de expropiación y/o compra y cargo fijo y/o variable correspondiente a las licencias obtenidas  para cada uno de los predios</v>
          </cell>
          <cell r="F76" t="str">
            <v>Adecuación Y Ampliación De Colegios Y Universidad 01-01-0002</v>
          </cell>
          <cell r="G76" t="str">
            <v>CONSTRUCCIÓN AMPLIACIÓN Y ADECUACIÓN DE INFRAESTRUCTURA EDUCATIVA - A.1.2.2</v>
          </cell>
          <cell r="H76" t="str">
            <v>Porcentaje</v>
          </cell>
          <cell r="I76">
            <v>100</v>
          </cell>
          <cell r="J76" t="str">
            <v>104601006</v>
          </cell>
          <cell r="K76">
            <v>100000000</v>
          </cell>
        </row>
        <row r="77">
          <cell r="A77">
            <v>1046</v>
          </cell>
          <cell r="B77" t="str">
            <v>1046 Infraestructura y dotación al servicio de los ambientes de aprendizaje</v>
          </cell>
          <cell r="C77" t="str">
            <v>01 CONSTRUCCION, RESTITUCION, TERMINACION Y AMPLIACION</v>
          </cell>
          <cell r="D77">
            <v>7</v>
          </cell>
          <cell r="E77" t="str">
            <v>01007 Pago de pasivos exigibles</v>
          </cell>
          <cell r="F77" t="str">
            <v>Adecuación Y Ampliación De Colegios Y Universidad 01-01-0002</v>
          </cell>
          <cell r="G77" t="str">
            <v>CONSTRUCCIÓN AMPLIACIÓN Y ADECUACIÓN DE INFRAESTRUCTURA EDUCATIVA - A.1.2.2</v>
          </cell>
          <cell r="H77" t="str">
            <v>Porcentaje</v>
          </cell>
          <cell r="I77">
            <v>100</v>
          </cell>
          <cell r="J77" t="str">
            <v>104601007</v>
          </cell>
          <cell r="K77">
            <v>3000000000</v>
          </cell>
        </row>
        <row r="78">
          <cell r="A78">
            <v>1046</v>
          </cell>
          <cell r="B78" t="str">
            <v>1046 Infraestructura y dotación al servicio de los ambientes de aprendizaje</v>
          </cell>
          <cell r="C78" t="str">
            <v>01 CONSTRUCCION, RESTITUCION, TERMINACION Y AMPLIACION</v>
          </cell>
          <cell r="D78">
            <v>8</v>
          </cell>
          <cell r="E78" t="str">
            <v>01008 Contar con el acompañamiento especializado en materia técnica, jurídica, contractual, financiera, tributaria y ambiental, además de actividades de gestión social e interventoría, que soporten el diseño y la construcción de colegios nuevos, restituciones, terminaciones y ampliaciones en sus fases pre y post-contractuales.</v>
          </cell>
          <cell r="F78" t="str">
            <v>Adecuación Y Ampliación De Colegios Y Universidad 01-01-0002</v>
          </cell>
          <cell r="G78" t="str">
            <v>CONSTRUCCIÓN AMPLIACIÓN Y ADECUACIÓN DE INFRAESTRUCTURA EDUCATIVA - A.1.2.2</v>
          </cell>
          <cell r="H78" t="str">
            <v>Consultoría</v>
          </cell>
          <cell r="I78">
            <v>2</v>
          </cell>
          <cell r="J78" t="str">
            <v>104601008</v>
          </cell>
          <cell r="K78">
            <v>500000000</v>
          </cell>
        </row>
        <row r="79">
          <cell r="A79">
            <v>1046</v>
          </cell>
          <cell r="B79" t="str">
            <v>1046 Infraestructura y dotación al servicio de los ambientes de aprendizaje</v>
          </cell>
          <cell r="C79" t="str">
            <v>02 OBRAS MENORES Y ADECUACIONES</v>
          </cell>
          <cell r="D79">
            <v>1</v>
          </cell>
          <cell r="E79" t="str">
            <v>02001 Diseño, construcción e interventoría de estudios y/o ejecución de obras de infraestructura,  para las obras de mejoramiento menor complementarias a la infraestructura de los colegios distritales y/o adicionales</v>
          </cell>
          <cell r="F79" t="str">
            <v>Adecuación Y Ampliación De Colegios Y Universidad 01-01-0002</v>
          </cell>
          <cell r="G79" t="str">
            <v>CONSTRUCCIÓN AMPLIACIÓN Y ADECUACIÓN DE INFRAESTRUCTURA EDUCATIVA - A.1.2.2</v>
          </cell>
          <cell r="H79" t="str">
            <v>Sedes Educativas</v>
          </cell>
          <cell r="I79">
            <v>50</v>
          </cell>
          <cell r="J79" t="str">
            <v>104602001</v>
          </cell>
          <cell r="K79">
            <v>10375800000</v>
          </cell>
        </row>
        <row r="80">
          <cell r="A80">
            <v>1046</v>
          </cell>
          <cell r="B80" t="str">
            <v>1046 Infraestructura y dotación al servicio de los ambientes de aprendizaje</v>
          </cell>
          <cell r="C80" t="str">
            <v>02 OBRAS MENORES Y ADECUACIONES</v>
          </cell>
          <cell r="D80">
            <v>2</v>
          </cell>
          <cell r="E80" t="str">
            <v>02002 Realizar los estudios topograficos, de vulnerabilidad sismica, calculos estructurales y de revisión arquitectónica  necesarios para los proyectos, asi como la interventoria de los mismos</v>
          </cell>
          <cell r="F80" t="str">
            <v>Adecuación Y Ampliación De Colegios Y Universidad 01-01-0002</v>
          </cell>
          <cell r="G80" t="str">
            <v>CONSTRUCCIÓN AMPLIACIÓN Y ADECUACIÓN DE INFRAESTRUCTURA EDUCATIVA - A.1.2.2</v>
          </cell>
          <cell r="H80" t="str">
            <v>Porcentaje</v>
          </cell>
          <cell r="I80">
            <v>100</v>
          </cell>
          <cell r="J80" t="str">
            <v>104602002</v>
          </cell>
          <cell r="K80">
            <v>400000000</v>
          </cell>
        </row>
        <row r="81">
          <cell r="A81">
            <v>1046</v>
          </cell>
          <cell r="B81" t="str">
            <v>1046 Infraestructura y dotación al servicio de los ambientes de aprendizaje</v>
          </cell>
          <cell r="C81" t="str">
            <v>02 OBRAS MENORES Y ADECUACIONES</v>
          </cell>
          <cell r="D81">
            <v>3</v>
          </cell>
          <cell r="E81" t="str">
            <v>02003 Pagar impuestos, trámites, gestiones ambientales, vallas y permisos ante otras entidades del estado, peritos en los procesos de expropiación y/o compra y cargo fijo y/o variable correspondiente a las licencias obtenidas para cada uno de los predios.</v>
          </cell>
          <cell r="F81" t="str">
            <v>Adecuación Y Ampliación De Colegios Y Universidad 01-01-0002</v>
          </cell>
          <cell r="G81" t="str">
            <v>CONSTRUCCIÓN AMPLIACIÓN Y ADECUACIÓN DE INFRAESTRUCTURA EDUCATIVA - A.1.2.2</v>
          </cell>
          <cell r="H81" t="str">
            <v>Porcentaje</v>
          </cell>
          <cell r="I81">
            <v>100</v>
          </cell>
          <cell r="J81" t="str">
            <v>104602003</v>
          </cell>
          <cell r="K81">
            <v>150000000</v>
          </cell>
        </row>
        <row r="82">
          <cell r="A82">
            <v>1046</v>
          </cell>
          <cell r="B82" t="str">
            <v>1046 Infraestructura y dotación al servicio de los ambientes de aprendizaje</v>
          </cell>
          <cell r="C82" t="str">
            <v>02 OBRAS MENORES Y ADECUACIONES</v>
          </cell>
          <cell r="D82">
            <v>4</v>
          </cell>
          <cell r="E82" t="str">
            <v>02004  Alquiler (incluye mantenimiento) de baños portátiles móviles para atender los requerimientos de las diferentes Instituciones Educativas</v>
          </cell>
          <cell r="F82" t="str">
            <v>Adecuación Y Ampliación De Colegios Y Universidad 01-01-0002</v>
          </cell>
          <cell r="G82" t="str">
            <v>CONSTRUCCIÓN AMPLIACIÓN Y ADECUACIÓN DE INFRAESTRUCTURA EDUCATIVA - A.1.2.2</v>
          </cell>
          <cell r="H82" t="str">
            <v>Porcentaje</v>
          </cell>
          <cell r="I82">
            <v>100</v>
          </cell>
          <cell r="J82" t="str">
            <v>104602004</v>
          </cell>
          <cell r="K82">
            <v>250000000</v>
          </cell>
        </row>
        <row r="83">
          <cell r="A83">
            <v>1046</v>
          </cell>
          <cell r="B83" t="str">
            <v>1046 Infraestructura y dotación al servicio de los ambientes de aprendizaje</v>
          </cell>
          <cell r="C83" t="str">
            <v>02 OBRAS MENORES Y ADECUACIONES</v>
          </cell>
          <cell r="D83">
            <v>5</v>
          </cell>
          <cell r="E83" t="str">
            <v>02005 Realizar las obras y/o adecuaciones para la legalización y normalización de servicios públicos domiciliarios de la infraestructura educativa oficial</v>
          </cell>
          <cell r="F83" t="str">
            <v>Obras Y/O Adecuaciones Para La Legalización Y Normalización De Servicios Públicos Domiciliarios De Los Colegios. 02-06-0218</v>
          </cell>
          <cell r="G83" t="str">
            <v>CONSTRUCCIÓN AMPLIACIÓN Y ADECUACIÓN DE INFRAESTRUCTURA EDUCATIVA - A.1.2.2</v>
          </cell>
          <cell r="H83" t="str">
            <v>Porcentaje</v>
          </cell>
          <cell r="I83">
            <v>100</v>
          </cell>
          <cell r="J83" t="str">
            <v>104602005</v>
          </cell>
          <cell r="K83">
            <v>1200000000</v>
          </cell>
        </row>
        <row r="84">
          <cell r="A84">
            <v>1046</v>
          </cell>
          <cell r="B84" t="str">
            <v>1046 Infraestructura y dotación al servicio de los ambientes de aprendizaje</v>
          </cell>
          <cell r="C84" t="str">
            <v>02 OBRAS MENORES Y ADECUACIONES</v>
          </cell>
          <cell r="D84">
            <v>6</v>
          </cell>
          <cell r="E84" t="str">
            <v>02006 Pagar los fallos de sentencias, reclamaciones u otras que se generen producto de los contratos relacionados con el proyecto o derivados de sanciones impuestas a la entidad.</v>
          </cell>
          <cell r="F84" t="str">
            <v>Adecuación Y Ampliación De Colegios Y Universidad 01-01-0002</v>
          </cell>
          <cell r="G84" t="str">
            <v>CONSTRUCCIÓN AMPLIACIÓN Y ADECUACIÓN DE INFRAESTRUCTURA EDUCATIVA - A.1.2.2</v>
          </cell>
          <cell r="H84" t="str">
            <v>Porcentaje</v>
          </cell>
          <cell r="I84">
            <v>100</v>
          </cell>
          <cell r="J84" t="str">
            <v>104602006</v>
          </cell>
          <cell r="K84">
            <v>6250000000</v>
          </cell>
        </row>
        <row r="85">
          <cell r="A85">
            <v>1046</v>
          </cell>
          <cell r="B85" t="str">
            <v>1046 Infraestructura y dotación al servicio de los ambientes de aprendizaje</v>
          </cell>
          <cell r="C85" t="str">
            <v>02 OBRAS MENORES Y ADECUACIONES</v>
          </cell>
          <cell r="D85">
            <v>7</v>
          </cell>
          <cell r="E85" t="str">
            <v>02007 Realizar las intervenciones de obras e interventorías para el mantenimiento preventivo y/o correctivo, atención de emergencias de la infraestructura educativa oficial (incluye adicionales).</v>
          </cell>
          <cell r="F85" t="str">
            <v>Adecuación Y Ampliación De Colegios Y Universidad 01-01-0002</v>
          </cell>
          <cell r="G85" t="str">
            <v>CONSTRUCCIÓN AMPLIACIÓN Y ADECUACIÓN DE INFRAESTRUCTURA EDUCATIVA - A.1.2.2</v>
          </cell>
          <cell r="H85" t="str">
            <v>Porcentaje</v>
          </cell>
          <cell r="I85">
            <v>100</v>
          </cell>
          <cell r="J85" t="str">
            <v>104602007</v>
          </cell>
          <cell r="K85">
            <v>3000000000</v>
          </cell>
        </row>
        <row r="86">
          <cell r="A86">
            <v>1046</v>
          </cell>
          <cell r="B86" t="str">
            <v>1046 Infraestructura y dotación al servicio de los ambientes de aprendizaje</v>
          </cell>
          <cell r="C86" t="str">
            <v>02 OBRAS MENORES Y ADECUACIONES</v>
          </cell>
          <cell r="D86">
            <v>9</v>
          </cell>
          <cell r="E86" t="str">
            <v xml:space="preserve">02009 Construir, adecuar y/o mejorar comedores escolares de los colegios distritales (incluye interventoría y adicionales) </v>
          </cell>
          <cell r="F86" t="str">
            <v>Adecuación Y Ampliación De Colegios Y Universidad 01-01-0002</v>
          </cell>
          <cell r="G86" t="str">
            <v>CONSTRUCCIÓN AMPLIACIÓN Y ADECUACIÓN DE INFRAESTRUCTURA EDUCATIVA - A.1.2.2</v>
          </cell>
          <cell r="H86" t="str">
            <v>Intervenciones</v>
          </cell>
          <cell r="I86">
            <v>30</v>
          </cell>
          <cell r="J86" t="str">
            <v>104602009</v>
          </cell>
          <cell r="K86">
            <v>700000000</v>
          </cell>
        </row>
        <row r="87">
          <cell r="A87">
            <v>1046</v>
          </cell>
          <cell r="B87" t="str">
            <v>1046 Infraestructura y dotación al servicio de los ambientes de aprendizaje</v>
          </cell>
          <cell r="C87" t="str">
            <v>02 OBRAS MENORES Y ADECUACIONES</v>
          </cell>
          <cell r="D87">
            <v>11</v>
          </cell>
          <cell r="E87" t="str">
            <v>02011 Construcción e interventoría a las adecuaciones locativas a ejecutarse en sedes administrativas (SED + DILES)</v>
          </cell>
          <cell r="F87" t="str">
            <v>Obras De Adecuación Y Ampliación De Las Sedes Administrativas Del Sector Educativo 01-04-0001</v>
          </cell>
          <cell r="G87" t="str">
            <v>CONSTRUCCIÓN AMPLIACIÓN Y ADECUACIÓN DE INFRAESTRUCTURA EDUCATIVA - A.1.2.2</v>
          </cell>
          <cell r="H87" t="str">
            <v>Intervenciones</v>
          </cell>
          <cell r="I87">
            <v>3</v>
          </cell>
          <cell r="J87" t="str">
            <v>104602011</v>
          </cell>
          <cell r="K87">
            <v>800000000</v>
          </cell>
        </row>
        <row r="88">
          <cell r="A88">
            <v>1046</v>
          </cell>
          <cell r="B88" t="str">
            <v>1046 Infraestructura y dotación al servicio de los ambientes de aprendizaje</v>
          </cell>
          <cell r="C88" t="str">
            <v xml:space="preserve">03 CENTROS DE MAESTROS </v>
          </cell>
          <cell r="D88">
            <v>1</v>
          </cell>
          <cell r="E88" t="str">
            <v>03001 Diseño, construcción e interventoría de las adecuaciones en infraestructura para los Centros de la Red de Innvovación del maestro</v>
          </cell>
          <cell r="F88" t="str">
            <v>Obras De Adecuación Y Ampliación De Las Sedes Administrativas Del Sector Educativo 01-04-0001</v>
          </cell>
          <cell r="G88" t="str">
            <v>CONSTRUCCIÓN AMPLIACIÓN Y ADECUACIÓN DE INFRAESTRUCTURA EDUCATIVA - A.1.2.2</v>
          </cell>
          <cell r="H88" t="str">
            <v>Sede</v>
          </cell>
          <cell r="I88">
            <v>1</v>
          </cell>
          <cell r="J88" t="str">
            <v>104603001</v>
          </cell>
          <cell r="K88">
            <v>800000000</v>
          </cell>
        </row>
        <row r="89">
          <cell r="A89">
            <v>1046</v>
          </cell>
          <cell r="B89" t="str">
            <v>1046 Infraestructura y dotación al servicio de los ambientes de aprendizaje</v>
          </cell>
          <cell r="C89" t="str">
            <v>04 DOTACIONES</v>
          </cell>
          <cell r="D89">
            <v>1</v>
          </cell>
          <cell r="E89" t="str">
            <v>04001 Dotar mobiliario, equipos, maquinaria, herramientas, instrumentos, implementos y materiales de:  cómputo, tecnología, electrónica, electricidad, comunicaciones, audiovisuales, música, laboratorio, recreación, deporte, cocina y comedor, recursos de bibliotecas, arte y cultura, y demás que requieran los ambientes pedagógicos y administrativos para garantizar ambientes de aprendizaje adecuados y seguros en el nivel central y local.</v>
          </cell>
          <cell r="F89" t="str">
            <v>Dotación De Instalaciones 02-01-0509</v>
          </cell>
          <cell r="G89" t="str">
            <v>DOTACIÓN INSTITUCIONAL DE INFRAESTRUCTURA EDUCATIVA - A.1.2.4</v>
          </cell>
          <cell r="H89" t="str">
            <v>Sede</v>
          </cell>
          <cell r="I89">
            <v>110</v>
          </cell>
          <cell r="J89" t="str">
            <v>104604001</v>
          </cell>
          <cell r="K89">
            <v>24827075000</v>
          </cell>
        </row>
        <row r="90">
          <cell r="A90">
            <v>1046</v>
          </cell>
          <cell r="B90" t="str">
            <v>1046 Infraestructura y dotación al servicio de los ambientes de aprendizaje</v>
          </cell>
          <cell r="C90" t="str">
            <v>04 DOTACIONES</v>
          </cell>
          <cell r="D90">
            <v>5</v>
          </cell>
          <cell r="E90" t="str">
            <v>04005 Garantizar el personal de apoyo profesional y técnico en la contratación, supervisión, administración, aseguramiento y control de los bienes a dotar y dotados; así como el seguimiento y reporte de información inherente a la ejecución del componente.</v>
          </cell>
          <cell r="F90" t="str">
            <v>Personal Contratado Para Apoyar Las Actividades Propias De Los Proyectos De Inversión De La Entidad 03-04-0001</v>
          </cell>
          <cell r="G90" t="str">
            <v>MODERNIZACIÓN DE LA SECRETARIA DE EDUCACIÓN - A.1.4.1</v>
          </cell>
          <cell r="H90" t="str">
            <v>Personas</v>
          </cell>
          <cell r="I90">
            <v>41</v>
          </cell>
          <cell r="J90" t="str">
            <v>104604005</v>
          </cell>
          <cell r="K90">
            <v>2227925000</v>
          </cell>
        </row>
        <row r="91">
          <cell r="A91">
            <v>1049</v>
          </cell>
          <cell r="B91" t="str">
            <v>1049 Cobertura con equidad</v>
          </cell>
          <cell r="C91" t="str">
            <v>01 Gestión territorial de la cobertura educativa</v>
          </cell>
          <cell r="D91">
            <v>1</v>
          </cell>
          <cell r="E91" t="str">
            <v>01001 Prestar servicios profesionales, técnicos y/o  de apoyo a la gestión territorial de la cobertura educativa.</v>
          </cell>
          <cell r="F91" t="str">
            <v>Personal Contratado Para Apoyar Las Actividades Propias De Los Proyectos De Inversión De La Entidad 03-04-0001</v>
          </cell>
          <cell r="G91" t="str">
            <v>MODERNIZACIÓN DE LA SECRETARIA DE EDUCACIÓN - A.1.4.1</v>
          </cell>
          <cell r="H91" t="str">
            <v>Personas naturales y/o jurídicas</v>
          </cell>
          <cell r="I91">
            <v>29</v>
          </cell>
          <cell r="J91" t="str">
            <v>104901001</v>
          </cell>
          <cell r="K91">
            <v>1525000000</v>
          </cell>
        </row>
        <row r="92">
          <cell r="A92">
            <v>1049</v>
          </cell>
          <cell r="B92" t="str">
            <v>1049 Cobertura con equidad</v>
          </cell>
          <cell r="C92" t="str">
            <v>01 Gestión territorial de la cobertura educativa</v>
          </cell>
          <cell r="D92">
            <v>2</v>
          </cell>
          <cell r="E92" t="str">
            <v>01002 Realizar diseño, implementación, seguimiento y evaluación de Planes de Cobertura Local y de  Ruta del Acceso y Permanencia Escolar.</v>
          </cell>
          <cell r="F92" t="str">
            <v>Personal Contratado Para Las Actividades Propias De Los Procesos De Mejoramiento De Gestión De La Entidad 05-02-0020</v>
          </cell>
          <cell r="G92" t="str">
            <v>MODERNIZACIÓN DE LA SECRETARIA DE EDUCACIÓN - A.1.4.1</v>
          </cell>
          <cell r="H92" t="str">
            <v>Servicios</v>
          </cell>
          <cell r="I92">
            <v>1</v>
          </cell>
          <cell r="J92" t="str">
            <v>104901002</v>
          </cell>
          <cell r="K92">
            <v>267000000</v>
          </cell>
        </row>
        <row r="93">
          <cell r="A93">
            <v>1049</v>
          </cell>
          <cell r="B93" t="str">
            <v>1049 Cobertura con equidad</v>
          </cell>
          <cell r="C93" t="str">
            <v>01 Gestión territorial de la cobertura educativa</v>
          </cell>
          <cell r="D93">
            <v>3</v>
          </cell>
          <cell r="E93" t="str">
            <v>01003 Realizar acompañamiento y/o asistencia técnica a los establecimientos educativos con alta tasa de deserción escolar para fortalecer el acceso y la permanencia escolar</v>
          </cell>
          <cell r="F93" t="str">
            <v>Personal Contratado Para Las Actividades Propias De Los Procesos De Mejoramiento De Gestión De La Entidad 05-02-0020</v>
          </cell>
          <cell r="G93" t="str">
            <v>MODERNIZACIÓN DE LA SECRETARIA DE EDUCACIÓN - A.1.4.1</v>
          </cell>
          <cell r="H93" t="str">
            <v>Colegios</v>
          </cell>
          <cell r="I93">
            <v>100</v>
          </cell>
          <cell r="J93" t="str">
            <v>104901003</v>
          </cell>
          <cell r="K93">
            <v>416000000</v>
          </cell>
        </row>
        <row r="94">
          <cell r="A94">
            <v>1049</v>
          </cell>
          <cell r="B94" t="str">
            <v>1049 Cobertura con equidad</v>
          </cell>
          <cell r="C94" t="str">
            <v>01 Gestión territorial de la cobertura educativa</v>
          </cell>
          <cell r="D94">
            <v>4</v>
          </cell>
          <cell r="E94" t="str">
            <v>01004 Implementar incentivos a las IED para lograr mejorar resultados en acceso y permanencia escolar</v>
          </cell>
          <cell r="F94" t="str">
            <v>Incentivos económicos  a los colegios que contribuyan a mejorar los resultados de acceso y permanencia escolar 05-02-0178</v>
          </cell>
          <cell r="G94" t="str">
            <v>DISEÑO E IMPLEMENTACIÓN DE PLANES DE MEJORAMIENTO - A.17.1</v>
          </cell>
          <cell r="H94" t="str">
            <v>Colegios</v>
          </cell>
          <cell r="I94">
            <v>90</v>
          </cell>
          <cell r="J94" t="str">
            <v>104901004</v>
          </cell>
          <cell r="K94">
            <v>1324000000</v>
          </cell>
        </row>
        <row r="95">
          <cell r="A95">
            <v>1049</v>
          </cell>
          <cell r="B95" t="str">
            <v>1049 Cobertura con equidad</v>
          </cell>
          <cell r="C95" t="str">
            <v>01 Gestión territorial de la cobertura educativa</v>
          </cell>
          <cell r="D95">
            <v>5</v>
          </cell>
          <cell r="E95" t="str">
            <v>01005 Realizar las labores de  verificación, seguimiento y/o actualización de información de la cobertura educativa</v>
          </cell>
          <cell r="F95" t="str">
            <v>Personal contratado para apoyar las actividades propias de los proyectos de inversión misionales de la entidad 03-04-0312</v>
          </cell>
          <cell r="G95" t="str">
            <v>APLICACIÓN DE PROYECTOS EDUCATIVOS TRANSVERSALES - A.1.7.2</v>
          </cell>
          <cell r="H95" t="str">
            <v>Servicios</v>
          </cell>
          <cell r="I95">
            <v>1</v>
          </cell>
          <cell r="J95" t="str">
            <v>104901005</v>
          </cell>
          <cell r="K95">
            <v>150000000</v>
          </cell>
        </row>
        <row r="96">
          <cell r="A96">
            <v>1049</v>
          </cell>
          <cell r="B96" t="str">
            <v>1049 Cobertura con equidad</v>
          </cell>
          <cell r="C96" t="str">
            <v>01 Gestión territorial de la cobertura educativa</v>
          </cell>
          <cell r="D96">
            <v>6</v>
          </cell>
          <cell r="E96" t="str">
            <v>01006 Realizar eventos de socializacion relacionados con la cobertura y las experiencias del acceso y la permanencia escolar</v>
          </cell>
          <cell r="F96" t="str">
            <v>Apoyo Logístico Para El Desarrollo De Las Actividades Propias De Los Proyectos De Inversiónen General 03-01-0354</v>
          </cell>
          <cell r="G96" t="str">
            <v>APLICACIÓN DE PROYECTOS EDUCATIVOS TRANSVERSALES - A.1.7.2</v>
          </cell>
          <cell r="H96" t="str">
            <v>Servicios</v>
          </cell>
          <cell r="I96">
            <v>1</v>
          </cell>
          <cell r="J96" t="str">
            <v>104901006</v>
          </cell>
          <cell r="K96">
            <v>400000000</v>
          </cell>
        </row>
        <row r="97">
          <cell r="A97">
            <v>1049</v>
          </cell>
          <cell r="B97" t="str">
            <v>1049 Cobertura con equidad</v>
          </cell>
          <cell r="C97" t="str">
            <v>02 Modernización del proceso de matrícula</v>
          </cell>
          <cell r="D97">
            <v>1</v>
          </cell>
          <cell r="E97" t="str">
            <v>02001 Prestar servicios profesionales, técnicos y/o  de apoyo a la gestión del proceso de matrícula con enfoque de servicio al ciudadano y búsqueda activa de población desescolarizada.</v>
          </cell>
          <cell r="F97" t="str">
            <v>Personal Contratado Para Apoyar Las Actividades Propias De Los Proyectos De Inversión De La Entidad 03-04-0001</v>
          </cell>
          <cell r="G97" t="str">
            <v>MODERNIZACIÓN DE LA SECRETARIA DE EDUCACIÓN - A.1.4.1</v>
          </cell>
          <cell r="H97" t="str">
            <v>Personas naturales y/o jurídicas</v>
          </cell>
          <cell r="I97">
            <v>29</v>
          </cell>
          <cell r="J97" t="str">
            <v>104902001</v>
          </cell>
          <cell r="K97">
            <v>1473000000</v>
          </cell>
        </row>
        <row r="98">
          <cell r="A98">
            <v>1049</v>
          </cell>
          <cell r="B98" t="str">
            <v>1049 Cobertura con equidad</v>
          </cell>
          <cell r="C98" t="str">
            <v>02 Modernización del proceso de matrícula</v>
          </cell>
          <cell r="D98">
            <v>2</v>
          </cell>
          <cell r="E98" t="str">
            <v>02002 Realizar búsqueda activa de población desescolarizada</v>
          </cell>
          <cell r="F98" t="str">
            <v>Gestión del sevicio a la comunidad educativa 05-02-172</v>
          </cell>
          <cell r="G98" t="str">
            <v>MODERNIZACIÓN DE LA SECRETARIA DE EDUCACIÓN - A.1.4.1</v>
          </cell>
          <cell r="H98" t="str">
            <v>Proceso</v>
          </cell>
          <cell r="I98">
            <v>1</v>
          </cell>
          <cell r="J98" t="str">
            <v>104902002</v>
          </cell>
          <cell r="K98">
            <v>1780000000</v>
          </cell>
        </row>
        <row r="99">
          <cell r="A99">
            <v>1049</v>
          </cell>
          <cell r="B99" t="str">
            <v>1049 Cobertura con equidad</v>
          </cell>
          <cell r="C99" t="str">
            <v>02 Modernización del proceso de matrícula</v>
          </cell>
          <cell r="D99">
            <v>4</v>
          </cell>
          <cell r="E99" t="str">
            <v xml:space="preserve">02004 Acompañamiento en implementación de los sistemas de información para la cobertura educativa </v>
          </cell>
          <cell r="F99" t="str">
            <v>Personal contratado para las actividades propias de los procesos de mejoramiento de gestión de la entidad 05-02-0020</v>
          </cell>
          <cell r="G99" t="str">
            <v>MODERNIZACIÓN DE LA SECRETARIA DE EDUCACIÓN - A.1.4.1</v>
          </cell>
          <cell r="H99" t="str">
            <v>servicios</v>
          </cell>
          <cell r="I99">
            <v>1</v>
          </cell>
          <cell r="J99" t="str">
            <v>104902004</v>
          </cell>
          <cell r="K99">
            <v>500000000</v>
          </cell>
        </row>
        <row r="100">
          <cell r="A100">
            <v>1049</v>
          </cell>
          <cell r="B100" t="str">
            <v>1049 Cobertura con equidad</v>
          </cell>
          <cell r="C100" t="str">
            <v>02 Modernización del proceso de matrícula</v>
          </cell>
          <cell r="D100">
            <v>5</v>
          </cell>
          <cell r="E100" t="str">
            <v>02005 Atender los fallos proferidos en contra de la SED que se asocien con la ejecucion del proyecto Cobertura con equidad</v>
          </cell>
          <cell r="F100" t="str">
            <v>Pago de sentencias judiciales asociadas al proyecto de inversión 05-02-0169</v>
          </cell>
          <cell r="G100" t="str">
            <v>PAGO DE DÉFICIT DE INVERSIÓN EN EDUCACIÓN - (DE CARÁCTER EXCEPCIONAL) - A.1.7.4</v>
          </cell>
          <cell r="H100" t="str">
            <v>Fallos judiciales</v>
          </cell>
          <cell r="I100">
            <v>1</v>
          </cell>
          <cell r="J100" t="str">
            <v>104902005</v>
          </cell>
          <cell r="K100">
            <v>10000000</v>
          </cell>
        </row>
        <row r="101">
          <cell r="A101">
            <v>1049</v>
          </cell>
          <cell r="B101" t="str">
            <v>1049 Cobertura con equidad</v>
          </cell>
          <cell r="C101" t="str">
            <v>03 Acciones afirmativas para poblaciones vulnerables</v>
          </cell>
          <cell r="D101">
            <v>1</v>
          </cell>
          <cell r="E101" t="str">
            <v>03001 Prestar servicios profesionales, técnicos y/o  de apoyo a la gestión de acciones afirmativas para poblaciones vulnerables.</v>
          </cell>
          <cell r="F101" t="str">
            <v>Personal Contratado Para Apoyar Las Actividades Propias De Los Proyectos De Inversión De La Entidad 03-04-0001</v>
          </cell>
          <cell r="G101" t="str">
            <v>MODERNIZACIÓN DE LA SECRETARIA DE EDUCACIÓN - A.1.4.1</v>
          </cell>
          <cell r="H101" t="str">
            <v>Personas naturales y/o jurídicas</v>
          </cell>
          <cell r="I101">
            <v>13</v>
          </cell>
          <cell r="J101" t="str">
            <v>104903001</v>
          </cell>
          <cell r="K101">
            <v>642000000</v>
          </cell>
        </row>
        <row r="102">
          <cell r="A102">
            <v>1049</v>
          </cell>
          <cell r="B102" t="str">
            <v>1049 Cobertura con equidad</v>
          </cell>
          <cell r="C102" t="str">
            <v>03 Acciones afirmativas para poblaciones vulnerables</v>
          </cell>
          <cell r="D102">
            <v>2</v>
          </cell>
          <cell r="E102" t="str">
            <v>03002 Garantizar la financiación por concepto de gratuidad a la matrícula oficial SGP.</v>
          </cell>
          <cell r="F102" t="str">
            <v>Gratuidad Total Para Los Estudiantes Matriculados En El Sistema Educativo Oficial 06-02-0022</v>
          </cell>
          <cell r="G102" t="str">
            <v>TRANSFERENCIAS PARA CALIDAD GRATUIDAD (SIN SITUACIÓN DE FONDOS) A.1.3.8</v>
          </cell>
          <cell r="H102" t="str">
            <v>estudiantes</v>
          </cell>
          <cell r="I102">
            <v>830000</v>
          </cell>
          <cell r="J102" t="str">
            <v>104903002</v>
          </cell>
          <cell r="K102">
            <v>59258038000</v>
          </cell>
        </row>
        <row r="103">
          <cell r="A103">
            <v>1049</v>
          </cell>
          <cell r="B103" t="str">
            <v>1049 Cobertura con equidad</v>
          </cell>
          <cell r="C103" t="str">
            <v>03 Acciones afirmativas para poblaciones vulnerables</v>
          </cell>
          <cell r="D103">
            <v>4</v>
          </cell>
          <cell r="E103" t="str">
            <v>03004 Realizar estrategias de alfabetización y acciones orientadas a fortalecer la educación de adultos con oferta educativa pertinente</v>
          </cell>
          <cell r="F103" t="str">
            <v>Atención educativa diferencial 03-02-0033</v>
          </cell>
          <cell r="G103" t="str">
            <v>SERVICIO PERSONAL APOYO - A.1.5.1</v>
          </cell>
          <cell r="H103" t="str">
            <v>Estudiantes</v>
          </cell>
          <cell r="I103">
            <v>2425</v>
          </cell>
          <cell r="J103" t="str">
            <v>104903004</v>
          </cell>
          <cell r="K103">
            <v>1387000000</v>
          </cell>
        </row>
        <row r="104">
          <cell r="A104">
            <v>1049</v>
          </cell>
          <cell r="B104" t="str">
            <v>1049 Cobertura con equidad</v>
          </cell>
          <cell r="C104" t="str">
            <v>03 Acciones afirmativas para poblaciones vulnerables</v>
          </cell>
          <cell r="D104">
            <v>5</v>
          </cell>
          <cell r="E104" t="str">
            <v>03005 Acciones diferenciales para garantizar el acceso y la permanencia escolar de población diversa y vulnerable (población rural, víctima, discapacidad, grupos étnicos, entre otros)</v>
          </cell>
          <cell r="F104" t="str">
            <v>Atención educativa diferencial 03-02-0033</v>
          </cell>
          <cell r="G104" t="str">
            <v>SERVICIO PERSONAL APOYO - A.1.5.1</v>
          </cell>
          <cell r="H104" t="str">
            <v>Modelo</v>
          </cell>
          <cell r="I104">
            <v>1</v>
          </cell>
          <cell r="J104" t="str">
            <v>104903005</v>
          </cell>
          <cell r="K104">
            <v>1228000000</v>
          </cell>
        </row>
        <row r="105">
          <cell r="A105">
            <v>1049</v>
          </cell>
          <cell r="B105" t="str">
            <v>1049 Cobertura con equidad</v>
          </cell>
          <cell r="C105" t="str">
            <v>03 Acciones afirmativas para poblaciones vulnerables</v>
          </cell>
          <cell r="D105">
            <v>6</v>
          </cell>
          <cell r="E105" t="str">
            <v>03006 Asignar recursos propios a las instituciones educativas distritales que atienden población no cubierta por la asignación de gratuidad del MEN o población vulnerable y diversa que requiere atención diferencial</v>
          </cell>
          <cell r="F105" t="str">
            <v>Gratuidad Total Para Los Estudiantes Matriculados En El Sistema Educativo Oficial - Recursos Distrito 06-02-0062</v>
          </cell>
          <cell r="G105" t="str">
            <v>DISEÑO E IMPLEMENTACIÓN DE PLANES DE MEJORAMIENTO A.1.2.11</v>
          </cell>
          <cell r="H105" t="str">
            <v>Colegios</v>
          </cell>
          <cell r="I105">
            <v>363</v>
          </cell>
          <cell r="J105" t="str">
            <v>104903006</v>
          </cell>
          <cell r="K105">
            <v>16500000000</v>
          </cell>
        </row>
        <row r="106">
          <cell r="A106">
            <v>1049</v>
          </cell>
          <cell r="B106" t="str">
            <v>1049 Cobertura con equidad</v>
          </cell>
          <cell r="C106" t="str">
            <v>03 Acciones afirmativas para poblaciones vulnerables</v>
          </cell>
          <cell r="D106">
            <v>7</v>
          </cell>
          <cell r="E106" t="str">
            <v>03007 Implementar estrategias o modelos flexibles, presenciales o virtuales para la atención de población en extraedad, vulnerable y/o diversa</v>
          </cell>
          <cell r="F106" t="str">
            <v>Personal contratado para apoyar las actividades propias de los proyectos de inversión misionales de la entidad 03-04-0312</v>
          </cell>
          <cell r="G106" t="str">
            <v>APLICACIÓN DE PROYECTOS EDUCATIVOS TRANSVERSALES - A.1.7.2</v>
          </cell>
          <cell r="H106" t="str">
            <v>Estudiantes</v>
          </cell>
          <cell r="I106">
            <v>12109</v>
          </cell>
          <cell r="J106" t="str">
            <v>104903007</v>
          </cell>
          <cell r="K106">
            <v>3926142000</v>
          </cell>
        </row>
        <row r="107">
          <cell r="A107">
            <v>1049</v>
          </cell>
          <cell r="B107" t="str">
            <v>1049 Cobertura con equidad</v>
          </cell>
          <cell r="C107" t="str">
            <v>03 Acciones afirmativas para poblaciones vulnerables</v>
          </cell>
          <cell r="D107">
            <v>8</v>
          </cell>
          <cell r="E107" t="str">
            <v>03008 Entregar un Kit escolar gratuito a los estudiantes matriculados en las instituciones educativas oficiales del Distrito Capital, que por su condición socioeconómica o de vulnerabilidad lo requieren</v>
          </cell>
          <cell r="F107" t="str">
            <v>Gratuidad Total Para Los Estudiantes Matriculados En El Sistema Educativo Oficial - Recursos Distrito 06-02-0062</v>
          </cell>
          <cell r="G107" t="str">
            <v>DISEÑO E IMPLEMENTACIÓN DE PLANES DE MEJORAMIENTO A.1.2.11</v>
          </cell>
          <cell r="H107" t="str">
            <v>Estudiantes</v>
          </cell>
          <cell r="I107">
            <v>34315</v>
          </cell>
          <cell r="J107" t="str">
            <v>104903008</v>
          </cell>
          <cell r="K107">
            <v>1500000000</v>
          </cell>
        </row>
        <row r="108">
          <cell r="A108">
            <v>1049</v>
          </cell>
          <cell r="B108" t="str">
            <v>1049 Cobertura con equidad</v>
          </cell>
          <cell r="C108" t="str">
            <v>04 Administración del servicio educativo</v>
          </cell>
          <cell r="D108">
            <v>1</v>
          </cell>
          <cell r="E108" t="str">
            <v>04001 Prestar servicios profesionales, técnicos y/o  de apoyo a la gestión de la administración del servicio educativo de instituciones educativas oficiales.</v>
          </cell>
          <cell r="F108" t="str">
            <v>Personal Contratado Para Apoyar Las Actividades Propias De Los Proyectos De Inversión De La Entidad 03-04-0001</v>
          </cell>
          <cell r="G108" t="str">
            <v>MODERNIZACIÓN DE LA SECRETARIA DE EDUCACIÓN - A.1.4.1</v>
          </cell>
          <cell r="H108" t="str">
            <v>Personas naturales y/o jurídicas</v>
          </cell>
          <cell r="I108">
            <v>9</v>
          </cell>
          <cell r="J108" t="str">
            <v>104904001</v>
          </cell>
          <cell r="K108">
            <v>592000000</v>
          </cell>
        </row>
        <row r="109">
          <cell r="A109">
            <v>1049</v>
          </cell>
          <cell r="B109" t="str">
            <v>1049 Cobertura con equidad</v>
          </cell>
          <cell r="C109" t="str">
            <v>04 Administración del servicio educativo</v>
          </cell>
          <cell r="D109">
            <v>2</v>
          </cell>
          <cell r="E109" t="str">
            <v>04002 Contratar la administración del servicio educativo en establecimientos educativos oficiales</v>
          </cell>
          <cell r="F109" t="str">
            <v>Contratos para la administración del servicio educativo 06-02-0061</v>
          </cell>
          <cell r="G109" t="str">
            <v>CONTRATOS PARA LA ADMINISTRACION DEL SERVICIO EDUCATIVO - A.1.1.10.2</v>
          </cell>
          <cell r="H109" t="str">
            <v>Colegios</v>
          </cell>
          <cell r="I109">
            <v>22</v>
          </cell>
          <cell r="J109" t="str">
            <v>104904002</v>
          </cell>
          <cell r="K109">
            <v>83654000000</v>
          </cell>
        </row>
        <row r="110">
          <cell r="A110">
            <v>1049</v>
          </cell>
          <cell r="B110" t="str">
            <v>1049 Cobertura con equidad</v>
          </cell>
          <cell r="C110" t="str">
            <v>04 Administración del servicio educativo</v>
          </cell>
          <cell r="D110">
            <v>3</v>
          </cell>
          <cell r="E110" t="str">
            <v>04003 Realizar acciones de acompañamiento e intercambio de buenas prácticas entre los colegios con administración del servicio educativo y colegios oficiales de menor desempeño de las respectivas localidades</v>
          </cell>
          <cell r="F110" t="str">
            <v>Personal contratado para las actividades propias de los procesos de mejoramiento de gestión de la entidad 05-02-0020</v>
          </cell>
          <cell r="G110" t="str">
            <v>MODERNIZACIÓN DE LA SECRETARIA DE EDUCACIÓN - A.1.4.1</v>
          </cell>
          <cell r="H110" t="str">
            <v>Colegios</v>
          </cell>
          <cell r="I110">
            <v>88</v>
          </cell>
          <cell r="J110" t="str">
            <v>104904003</v>
          </cell>
          <cell r="K110">
            <v>312000000</v>
          </cell>
        </row>
        <row r="111">
          <cell r="A111">
            <v>1049</v>
          </cell>
          <cell r="B111" t="str">
            <v>1049 Cobertura con equidad</v>
          </cell>
          <cell r="C111" t="str">
            <v>04 Administración del servicio educativo</v>
          </cell>
          <cell r="D111">
            <v>4</v>
          </cell>
          <cell r="E111" t="str">
            <v>04004 Realizar seguimiento, verificación y/o evaluación a la administración del servicio educativo</v>
          </cell>
          <cell r="F111" t="str">
            <v>Personal contratado para apoyar las actividades propias de los proyectos de inversión misionales de la entidad 03-04-0312</v>
          </cell>
          <cell r="G111" t="str">
            <v>APLICACIÓN DE PROYECTOS EDUCATIVOS TRANSVERSALES - A.1.7.2</v>
          </cell>
          <cell r="H111" t="str">
            <v>Servicios</v>
          </cell>
          <cell r="I111">
            <v>1</v>
          </cell>
          <cell r="J111" t="str">
            <v>104904004</v>
          </cell>
          <cell r="K111">
            <v>1248000000</v>
          </cell>
        </row>
        <row r="112">
          <cell r="A112">
            <v>1049</v>
          </cell>
          <cell r="B112" t="str">
            <v>1049 Cobertura con equidad</v>
          </cell>
          <cell r="C112" t="str">
            <v>05 Prestación del servicio educativo en establecimientos educativos no oficiales</v>
          </cell>
          <cell r="D112">
            <v>1</v>
          </cell>
          <cell r="E112" t="str">
            <v>05001 Prestar servicios profesionales, técnicos y/o  de apoyo a la gestión en la implementación o uso de la estrategia de contratación de la prestación del servicio educativo.</v>
          </cell>
          <cell r="F112" t="str">
            <v>Personal Contratado Para Apoyar Las Actividades Propias De Los Proyectos De Inversión De La Entidad 03-04-0001</v>
          </cell>
          <cell r="G112" t="str">
            <v>MODERNIZACIÓN DE LA SECRETARIA DE EDUCACIÓN - A.1.4.1</v>
          </cell>
          <cell r="H112" t="str">
            <v>Personas naturales y/o jurídicas</v>
          </cell>
          <cell r="I112">
            <v>8</v>
          </cell>
          <cell r="J112" t="str">
            <v>104905001</v>
          </cell>
          <cell r="K112">
            <v>454000000</v>
          </cell>
        </row>
        <row r="113">
          <cell r="A113">
            <v>1049</v>
          </cell>
          <cell r="B113" t="str">
            <v>1049 Cobertura con equidad</v>
          </cell>
          <cell r="C113" t="str">
            <v>05 Prestación del servicio educativo en establecimientos educativos no oficiales</v>
          </cell>
          <cell r="D113">
            <v>2</v>
          </cell>
          <cell r="E113" t="str">
            <v>05002 Contratar la prestación del servicio público educativo en establecimientos educativos no oficiales</v>
          </cell>
          <cell r="F113" t="str">
            <v>Contratos Con Instituciones Para La Prestación Del Servicio Educativo 06-02-0037</v>
          </cell>
          <cell r="G113" t="str">
            <v>CONTRATOS PARA LA PRESTACIÓN DEL SERVICIO EDUCATIVO - A.1.1.10.1</v>
          </cell>
          <cell r="H113" t="str">
            <v>Colegios</v>
          </cell>
          <cell r="I113">
            <v>54</v>
          </cell>
          <cell r="J113" t="str">
            <v>104905002</v>
          </cell>
          <cell r="K113">
            <v>21654112000</v>
          </cell>
        </row>
        <row r="114">
          <cell r="A114">
            <v>1049</v>
          </cell>
          <cell r="B114" t="str">
            <v>1049 Cobertura con equidad</v>
          </cell>
          <cell r="C114" t="str">
            <v>05 Prestación del servicio educativo en establecimientos educativos no oficiales</v>
          </cell>
          <cell r="D114">
            <v>3</v>
          </cell>
          <cell r="E114" t="str">
            <v>05003 Realizar las labores de  verificación, seguimiento y/o actualización de información del Banco de Oferentes y/o de la contratación de la prestación del servicio público educativo.</v>
          </cell>
          <cell r="F114" t="str">
            <v>Personal contratado para apoyar las actividades propias de los proyectos de inversión misionales de la entidad 03-04-0312</v>
          </cell>
          <cell r="G114" t="str">
            <v>APLICACIÓN DE PROYECTOS EDUCATIVOS TRANSVERSALES - A.1.7.2</v>
          </cell>
          <cell r="H114" t="str">
            <v>Servicios</v>
          </cell>
          <cell r="I114">
            <v>1</v>
          </cell>
          <cell r="J114" t="str">
            <v>104905003</v>
          </cell>
          <cell r="K114">
            <v>1592000000</v>
          </cell>
        </row>
        <row r="115">
          <cell r="A115">
            <v>1049</v>
          </cell>
          <cell r="B115" t="str">
            <v>1049 Cobertura con equidad</v>
          </cell>
          <cell r="C115" t="str">
            <v>05 Prestación del servicio educativo en establecimientos educativos no oficiales</v>
          </cell>
          <cell r="D115">
            <v>4</v>
          </cell>
          <cell r="E115" t="str">
            <v>05004 Garantizar el pago de las obligaciones ó ajustes derivadas de la prestación del servicio educativo</v>
          </cell>
          <cell r="F115" t="str">
            <v>Contratos Con Instituciones Para La Prestación Del Servicio Educativo 06-02-0037</v>
          </cell>
          <cell r="G115" t="str">
            <v>CONTRATOS PARA LA PRESTACIÓN DEL SERVICIO EDUCATIVO - A.1.1.10.1</v>
          </cell>
          <cell r="H115" t="str">
            <v>Colegios</v>
          </cell>
          <cell r="I115">
            <v>54</v>
          </cell>
          <cell r="J115" t="str">
            <v>104905004</v>
          </cell>
          <cell r="K115">
            <v>1200000000</v>
          </cell>
        </row>
        <row r="116">
          <cell r="A116">
            <v>1049</v>
          </cell>
          <cell r="B116" t="str">
            <v>1049 Cobertura con equidad</v>
          </cell>
          <cell r="C116" t="str">
            <v>05 Prestación del servicio educativo en establecimientos educativos no oficiales</v>
          </cell>
          <cell r="D116">
            <v>5</v>
          </cell>
          <cell r="E116" t="str">
            <v>05005 Atender los fallos proferidos en contra de la SED que se asocien con la prestación del servicio público educativo.</v>
          </cell>
          <cell r="F116" t="str">
            <v>Pago de sentencias judiciales asociadas al proyecto de inversión 05-02-0169</v>
          </cell>
          <cell r="G116" t="str">
            <v>PAGO DE DÉFICIT DE INVERSIÓN EN EDUCACIÓN - (DE CARÁCTER EXCEPCIONAL) - A.1.7.4</v>
          </cell>
          <cell r="H116" t="str">
            <v>Fallos judiciales</v>
          </cell>
          <cell r="I116">
            <v>1</v>
          </cell>
          <cell r="J116" t="str">
            <v>104905005</v>
          </cell>
          <cell r="K116">
            <v>300000000</v>
          </cell>
        </row>
        <row r="117">
          <cell r="A117">
            <v>1050</v>
          </cell>
          <cell r="B117" t="str">
            <v>1050 Educación inicial de calidad en el marco de la ruta de atención integral a la primera infancia</v>
          </cell>
          <cell r="C117" t="str">
            <v>01 INFANCIA</v>
          </cell>
          <cell r="D117">
            <v>1</v>
          </cell>
          <cell r="E117" t="str">
            <v>01001 Apoyar y desarrollar con profesionales y/o entidades los procesos de gestión, acompañamiento e implementación de las metas y objetivos del proyecto.</v>
          </cell>
          <cell r="F117" t="str">
            <v>Personal Contratado Para Apoyar Las Actividades Propias De Los Proyectos De Inversión De La Entidad 03-04-0001</v>
          </cell>
          <cell r="G117" t="str">
            <v>MODERNIZACIÓN DE LA SECRETARIA DE EDUCACIÓN - A.1.4.1</v>
          </cell>
          <cell r="H117" t="str">
            <v>Personas</v>
          </cell>
          <cell r="I117">
            <v>37</v>
          </cell>
          <cell r="J117" t="str">
            <v>105001001</v>
          </cell>
          <cell r="K117">
            <v>2199419000</v>
          </cell>
        </row>
        <row r="118">
          <cell r="A118">
            <v>1050</v>
          </cell>
          <cell r="B118" t="str">
            <v>1050 Educación inicial de calidad en el marco de la ruta de atención integral a la primera infancia</v>
          </cell>
          <cell r="C118" t="str">
            <v>01 INFANCIA</v>
          </cell>
          <cell r="D118">
            <v>5</v>
          </cell>
          <cell r="E118" t="str">
            <v>01005 Garantizar la atención integral de los niños y niñas del ciclo inicial en el marco de la RIA, la articulación intersectorial de la Ciudad y la implementación de los estándares de calidad de la Educación Inicial en el marco de la atención integral</v>
          </cell>
          <cell r="F118" t="str">
            <v>Acompañar A Colegios En La Formulación Y Ejecución De Planes Institucionales 03-01-0204</v>
          </cell>
          <cell r="G118" t="str">
            <v>APLICACIÓN DE PROYECTOS EDUCATIVOS TRANSVERSALES - A.1.7.2</v>
          </cell>
          <cell r="H118" t="str">
            <v>Estudiantes</v>
          </cell>
          <cell r="I118">
            <v>55000</v>
          </cell>
          <cell r="J118" t="str">
            <v>105001005</v>
          </cell>
          <cell r="K118">
            <v>19684356000</v>
          </cell>
        </row>
        <row r="119">
          <cell r="A119">
            <v>1050</v>
          </cell>
          <cell r="B119" t="str">
            <v>1050 Educación inicial de calidad en el marco de la ruta de atención integral a la primera infancia</v>
          </cell>
          <cell r="C119" t="str">
            <v xml:space="preserve">02 CICLOS </v>
          </cell>
          <cell r="D119">
            <v>1</v>
          </cell>
          <cell r="E119" t="str">
            <v>02001 Apoyar y acompañar  con los medios necesarios, la implementación de lineamientos y/u orientaciones y/o estrategias pedagógicas y administrativas en las IED, que propendan por el fortalecimiento curricular y el intercambio de experiencias pedagógicas exitosas, en armonía con el modelo pedagógico de Educación Inicial</v>
          </cell>
          <cell r="F119" t="str">
            <v>Acompañar A Colegios En La Formulación Y Ejecución De Planes Institucionales 03-01-0204</v>
          </cell>
          <cell r="G119" t="str">
            <v>APLICACIÓN DE PROYECTOS EDUCATIVOS TRANSVERSALES - A.1.7.2</v>
          </cell>
          <cell r="H119" t="str">
            <v>Colegios</v>
          </cell>
          <cell r="I119">
            <v>210</v>
          </cell>
          <cell r="J119" t="str">
            <v>105002001</v>
          </cell>
          <cell r="K119">
            <v>1500000000</v>
          </cell>
        </row>
        <row r="120">
          <cell r="A120">
            <v>1050</v>
          </cell>
          <cell r="B120" t="str">
            <v>1050 Educación inicial de calidad en el marco de la ruta de atención integral a la primera infancia</v>
          </cell>
          <cell r="C120" t="str">
            <v>03 VALORACION INTEGRAL DEL DESARROLLO DE LA PRIMERA INFANCIA</v>
          </cell>
          <cell r="D120">
            <v>1</v>
          </cell>
          <cell r="E120" t="str">
            <v xml:space="preserve">03001 Desarrollar, aplicar y disponer de herramientas de gestión que conduzcan a la valoración del desarrollo integral de los niños y niñas de primera infancia </v>
          </cell>
          <cell r="F120" t="str">
            <v>Diseñar Desarrollar E Implementar Acciones Participativas En El Sistema Educativo Oficial 03-04-0239</v>
          </cell>
          <cell r="G120" t="str">
            <v>APLICACIÓN DE PROYECTOS EDUCATIVOS TRANSVERSALES - A.1.7.2</v>
          </cell>
          <cell r="H120" t="str">
            <v>Herramientas de gestión</v>
          </cell>
          <cell r="I120">
            <v>1</v>
          </cell>
          <cell r="J120" t="str">
            <v>105003001</v>
          </cell>
          <cell r="K120">
            <v>2076225000</v>
          </cell>
        </row>
        <row r="121">
          <cell r="A121">
            <v>1052</v>
          </cell>
          <cell r="B121" t="str">
            <v>1052 Bienestar estudiantil para todos</v>
          </cell>
          <cell r="C121" t="str">
            <v>01 ALIMENTACIÓN ESCOLAR</v>
          </cell>
          <cell r="D121">
            <v>1</v>
          </cell>
          <cell r="E121" t="str">
            <v>01001 Entregar desayunos, almuerzos y cenas escolares a los estudiantes matriculados en el sistema educativo oficial</v>
          </cell>
          <cell r="F121" t="str">
            <v>Comida Caliente Para Estudiantes 06-02-0026</v>
          </cell>
          <cell r="G121" t="str">
            <v>CONTRATACIÓN CON TERCEROS PARA LA PROVISIÓN INTEGRAL DEL SERVICIO DE ALIMENTACIÓN ESCOLAR - A.1.2.10.2</v>
          </cell>
          <cell r="H121" t="str">
            <v>Alimentos</v>
          </cell>
          <cell r="I121">
            <v>35642542</v>
          </cell>
          <cell r="J121" t="str">
            <v>105201001</v>
          </cell>
          <cell r="K121">
            <v>144480753000</v>
          </cell>
        </row>
        <row r="122">
          <cell r="A122">
            <v>1052</v>
          </cell>
          <cell r="B122" t="str">
            <v>1052 Bienestar estudiantil para todos</v>
          </cell>
          <cell r="C122" t="str">
            <v>01 ALIMENTACIÓN ESCOLAR</v>
          </cell>
          <cell r="D122">
            <v>2</v>
          </cell>
          <cell r="E122" t="str">
            <v>01002 Entregar refrigerios escolares a los estudiantes matriculados en el sistema educativo oficial</v>
          </cell>
          <cell r="F122" t="str">
            <v>Refrigerios Para Estudiantes 06-02-0025</v>
          </cell>
          <cell r="G122" t="str">
            <v>CONTRATACIÓN CON TERCEROS PARA LA PROVISIÓN INTEGRAL DEL SERVICIO DE ALIMENTACIÓN ESCOLAR - A.1.2.10.2</v>
          </cell>
          <cell r="H122" t="str">
            <v>Alimentos</v>
          </cell>
          <cell r="I122">
            <v>88182228</v>
          </cell>
          <cell r="J122" t="str">
            <v>105201002</v>
          </cell>
          <cell r="K122">
            <v>210229689000</v>
          </cell>
        </row>
        <row r="123">
          <cell r="A123">
            <v>1052</v>
          </cell>
          <cell r="B123" t="str">
            <v>1052 Bienestar estudiantil para todos</v>
          </cell>
          <cell r="C123" t="str">
            <v>01 ALIMENTACIÓN ESCOLAR</v>
          </cell>
          <cell r="D123">
            <v>3</v>
          </cell>
          <cell r="E123" t="str">
            <v>01003 Realizar la interventoría técnica, financiera, administrativa y jurídica a los contratos y convenios celebrados para la ejecución del programa de alimentación escolar</v>
          </cell>
          <cell r="F123" t="str">
            <v>Personal Contratado Para Apoyar Las Actividades Propias De Los Proyectos De Inversión De La Entidad 03-04-0001</v>
          </cell>
          <cell r="G123" t="str">
            <v>MODERNIZACIÓN DE LA SECRETARIA DE EDUCACIÓN - A.1.4.1</v>
          </cell>
          <cell r="H123" t="str">
            <v>Interventorías</v>
          </cell>
          <cell r="I123">
            <v>1</v>
          </cell>
          <cell r="J123" t="str">
            <v>105201003</v>
          </cell>
          <cell r="K123">
            <v>20750558000</v>
          </cell>
        </row>
        <row r="124">
          <cell r="A124">
            <v>1052</v>
          </cell>
          <cell r="B124" t="str">
            <v>1052 Bienestar estudiantil para todos</v>
          </cell>
          <cell r="C124" t="str">
            <v>01 ALIMENTACIÓN ESCOLAR</v>
          </cell>
          <cell r="D124">
            <v>4</v>
          </cell>
          <cell r="E124" t="str">
            <v>01004 Prestar servicios en la Dirección de Bienestar Estudiantil para el apoyo en los temas relacionados con el programa de alimentación escolar</v>
          </cell>
          <cell r="F124" t="str">
            <v>Personal Contratado Para Apoyar Las Actividades Propias De Los Proyectos De Inversión De La Entidad 03-04-0001</v>
          </cell>
          <cell r="G124" t="str">
            <v>MODERNIZACIÓN DE LA SECRETARIA DE EDUCACIÓN - A.1.4.1</v>
          </cell>
          <cell r="H124" t="str">
            <v>Personas</v>
          </cell>
          <cell r="I124">
            <v>68</v>
          </cell>
          <cell r="J124" t="str">
            <v>105201004</v>
          </cell>
          <cell r="K124">
            <v>4900000000</v>
          </cell>
        </row>
        <row r="125">
          <cell r="A125">
            <v>1052</v>
          </cell>
          <cell r="B125" t="str">
            <v>1052 Bienestar estudiantil para todos</v>
          </cell>
          <cell r="C125" t="str">
            <v>01 ALIMENTACIÓN ESCOLAR</v>
          </cell>
          <cell r="D125">
            <v>5</v>
          </cell>
          <cell r="E125" t="str">
            <v>01005 Llevar a cabo el seguimiento y la evaluación al programa de alimentación escolar.</v>
          </cell>
          <cell r="F125" t="str">
            <v>Personal Contratado Para Apoyar Las Actividades Propias De Los Proyectos De Inversión De La Entidad 03-04-0001</v>
          </cell>
          <cell r="G125" t="str">
            <v>MODERNIZACIÓN DE LA SECRETARIA DE EDUCACIÓN - A.1.4.1</v>
          </cell>
          <cell r="H125" t="str">
            <v>Persona Jurídica</v>
          </cell>
          <cell r="I125">
            <v>3</v>
          </cell>
          <cell r="J125" t="str">
            <v>105201005</v>
          </cell>
          <cell r="K125">
            <v>2587000000</v>
          </cell>
        </row>
        <row r="126">
          <cell r="A126">
            <v>1052</v>
          </cell>
          <cell r="B126" t="str">
            <v>1052 Bienestar estudiantil para todos</v>
          </cell>
          <cell r="C126" t="str">
            <v>01 ALIMENTACIÓN ESCOLAR</v>
          </cell>
          <cell r="D126">
            <v>6</v>
          </cell>
          <cell r="E126" t="str">
            <v>01006 Diseñar, producir e implementar acciones pedagógicas para la generación de hábitos de vida saludable en los estudiantes matriculados en el sistema educativo oficial.</v>
          </cell>
          <cell r="F126" t="str">
            <v>Diseñar Desarrollar E Implementar Acciones Participativas De Los Jóvenes En El Sistema Educativo Oficial 03-01-0282</v>
          </cell>
          <cell r="G126" t="str">
            <v>APLICACIÓN DE PROYECTOS EDUCATIVOS TRANSVERSALES - A.1.7.2</v>
          </cell>
          <cell r="H126" t="str">
            <v>Acciones</v>
          </cell>
          <cell r="I126">
            <v>1</v>
          </cell>
          <cell r="J126" t="str">
            <v>105201006</v>
          </cell>
          <cell r="K126">
            <v>600000000</v>
          </cell>
        </row>
        <row r="127">
          <cell r="A127">
            <v>1052</v>
          </cell>
          <cell r="B127" t="str">
            <v>1052 Bienestar estudiantil para todos</v>
          </cell>
          <cell r="C127" t="str">
            <v>01 ALIMENTACIÓN ESCOLAR</v>
          </cell>
          <cell r="D127">
            <v>7</v>
          </cell>
          <cell r="E127" t="str">
            <v>01007 Diseñar, formular y realizar el estudio de costos de los complementos alimentarios que entrega la Secretaría de Educación del Distrito, en las diferentes modalidades y el asociado a la Interventoría a dicha entrega.</v>
          </cell>
          <cell r="F127" t="str">
            <v>Personal Contratado Para Apoyar Las Actividades Propias De Los Proyectos De Inversión De La Entidad 03-04-0001</v>
          </cell>
          <cell r="G127" t="str">
            <v>MODERNIZACIÓN DE LA SECRETARIA DE EDUCACIÓN - A.1.4.1</v>
          </cell>
          <cell r="H127" t="str">
            <v>Personas</v>
          </cell>
          <cell r="I127">
            <v>17</v>
          </cell>
          <cell r="J127" t="str">
            <v>105201007</v>
          </cell>
          <cell r="K127">
            <v>280000000</v>
          </cell>
        </row>
        <row r="128">
          <cell r="A128">
            <v>1052</v>
          </cell>
          <cell r="B128" t="str">
            <v>1052 Bienestar estudiantil para todos</v>
          </cell>
          <cell r="C128" t="str">
            <v>02 MOVILIDAD ESCOLAR</v>
          </cell>
          <cell r="D128">
            <v>1</v>
          </cell>
          <cell r="E128" t="str">
            <v>02001 Suministrar el transporte a estudiantes beneficiados con el programa de Movilidad Escolar.</v>
          </cell>
          <cell r="F128" t="str">
            <v>Transporte Escolar Para Las Actividades Pedagógicas 02-01-0492</v>
          </cell>
          <cell r="G128" t="str">
            <v>TRANSPORTE ESCOLAR - A.1.2.7</v>
          </cell>
          <cell r="H128" t="str">
            <v>Estudiantes</v>
          </cell>
          <cell r="I128">
            <v>94304</v>
          </cell>
          <cell r="J128" t="str">
            <v>105202001</v>
          </cell>
          <cell r="K128">
            <v>96491399000</v>
          </cell>
        </row>
        <row r="129">
          <cell r="A129">
            <v>1052</v>
          </cell>
          <cell r="B129" t="str">
            <v>1052 Bienestar estudiantil para todos</v>
          </cell>
          <cell r="C129" t="str">
            <v>02 MOVILIDAD ESCOLAR</v>
          </cell>
          <cell r="D129">
            <v>2</v>
          </cell>
          <cell r="E129" t="str">
            <v>02002 Prestar servicios en la Dirección de Bienestar Estudiantil para el apoyo en los temas relacionados con el componente Movilidad Escolar</v>
          </cell>
          <cell r="F129" t="str">
            <v>Personal Contratado Para Apoyar Las Actividades Propias De Los Proyectos De Inversión De La Entidad 03-04-0001</v>
          </cell>
          <cell r="G129" t="str">
            <v>MODERNIZACIÓN DE LA SECRETARIA DE EDUCACIÓN - A.1.4.1</v>
          </cell>
          <cell r="H129" t="str">
            <v>Personas</v>
          </cell>
          <cell r="I129">
            <v>117</v>
          </cell>
          <cell r="J129" t="str">
            <v>105202002</v>
          </cell>
          <cell r="K129">
            <v>4000000000</v>
          </cell>
        </row>
        <row r="130">
          <cell r="A130">
            <v>1052</v>
          </cell>
          <cell r="B130" t="str">
            <v>1052 Bienestar estudiantil para todos</v>
          </cell>
          <cell r="C130" t="str">
            <v>02 MOVILIDAD ESCOLAR</v>
          </cell>
          <cell r="D130">
            <v>3</v>
          </cell>
          <cell r="E130" t="str">
            <v>02003 Supervisión, Interventoría, control y acompañamiento en lo técnico, administrativo jurídico y financiero para la prestación del servicio de Movilidad Escolar a los estudiantes matriculados en el sistema oficial.</v>
          </cell>
          <cell r="F130" t="str">
            <v>Personal Contratado Para Apoyar Las Actividades Propias De Los Proyectos De Inversión De La Entidad 03-04-0001</v>
          </cell>
          <cell r="G130" t="str">
            <v>MODERNIZACIÓN DE LA SECRETARIA DE EDUCACIÓN - A.1.4.1</v>
          </cell>
          <cell r="H130" t="str">
            <v>Interventoria</v>
          </cell>
          <cell r="I130">
            <v>1</v>
          </cell>
          <cell r="J130" t="str">
            <v>105202003</v>
          </cell>
          <cell r="K130">
            <v>5794355000</v>
          </cell>
        </row>
        <row r="131">
          <cell r="A131">
            <v>1052</v>
          </cell>
          <cell r="B131" t="str">
            <v>1052 Bienestar estudiantil para todos</v>
          </cell>
          <cell r="C131" t="str">
            <v>02 MOVILIDAD ESCOLAR</v>
          </cell>
          <cell r="D131">
            <v>4</v>
          </cell>
          <cell r="E131" t="str">
            <v>02004 Proveer, suministrar y entregar los beneficios a estudiantes que cumplan con las condiciones establecidas por la Dirección de Bienestar Estudiantil</v>
          </cell>
          <cell r="F131" t="str">
            <v>Transporte Escolar Para Las Actividades Pedagógicas 02-01-0492</v>
          </cell>
          <cell r="G131" t="str">
            <v>TRANSPORTE ESCOLAR - A.1.2.7</v>
          </cell>
          <cell r="H131" t="str">
            <v>Estudiantes</v>
          </cell>
          <cell r="I131">
            <v>36650</v>
          </cell>
          <cell r="J131" t="str">
            <v>105202004</v>
          </cell>
          <cell r="K131">
            <v>39490827000</v>
          </cell>
        </row>
        <row r="132">
          <cell r="A132">
            <v>1052</v>
          </cell>
          <cell r="B132" t="str">
            <v>1052 Bienestar estudiantil para todos</v>
          </cell>
          <cell r="C132" t="str">
            <v>02 MOVILIDAD ESCOLAR</v>
          </cell>
          <cell r="D132">
            <v>5</v>
          </cell>
          <cell r="E132" t="str">
            <v>02005 Fomentar el uso de medios alternativos de transporte escolar, a través de estrategias administrativas, pedagógicas, promoción y suscripción de convenios, promoviendo una cultura de uso de la bicicleta como medio de transporte. </v>
          </cell>
          <cell r="F132" t="str">
            <v>Transporte Escolar Para Las Actividades Pedagógicas 02-01-0492</v>
          </cell>
          <cell r="G132" t="str">
            <v>TRANSPORTE ESCOLAR - A.1.2.7</v>
          </cell>
          <cell r="H132" t="str">
            <v>Persona Jurídica</v>
          </cell>
          <cell r="I132">
            <v>5998</v>
          </cell>
          <cell r="J132" t="str">
            <v>105202005</v>
          </cell>
          <cell r="K132">
            <v>4394419000</v>
          </cell>
        </row>
        <row r="133">
          <cell r="A133">
            <v>1052</v>
          </cell>
          <cell r="B133" t="str">
            <v>1052 Bienestar estudiantil para todos</v>
          </cell>
          <cell r="C133" t="str">
            <v>03 PROMOCIÓN DEL BIENESTAR</v>
          </cell>
          <cell r="D133">
            <v>1</v>
          </cell>
          <cell r="E133" t="str">
            <v>03001 Amparar al 100% de los estudiantes del Sistema de matrícula oficial en caso de accidentes escolares.</v>
          </cell>
          <cell r="F133" t="str">
            <v>Promoción, Prevención Y Protección En Salud Escolar 03-02-0019</v>
          </cell>
          <cell r="G133" t="str">
            <v>APLICACIÓN DE PROYECTOS EDUCATIVOS TRANSVERSALES - A.1.7.2</v>
          </cell>
          <cell r="H133" t="str">
            <v>Porcentaje</v>
          </cell>
          <cell r="I133">
            <v>100</v>
          </cell>
          <cell r="J133" t="str">
            <v>105203001</v>
          </cell>
          <cell r="K133">
            <v>140000000</v>
          </cell>
        </row>
        <row r="134">
          <cell r="A134">
            <v>1052</v>
          </cell>
          <cell r="B134" t="str">
            <v>1052 Bienestar estudiantil para todos</v>
          </cell>
          <cell r="C134" t="str">
            <v>03 PROMOCIÓN DEL BIENESTAR</v>
          </cell>
          <cell r="D134">
            <v>2</v>
          </cell>
          <cell r="E134" t="str">
            <v>03002 Diseñar, producir, implementar y evaluar estrategias pedagógicas y comunicativas para la implementación de acciones pedagógicas en gestión del riesgo y promoción del bienestar estudiantil en Colegios Oficiales</v>
          </cell>
          <cell r="F134" t="str">
            <v>Promoción, Prevención Y Protección En Salud Escolar 03-02-0019</v>
          </cell>
          <cell r="G134" t="str">
            <v>APLICACIÓN DE PROYECTOS EDUCATIVOS TRANSVERSALES - A.1.7.2</v>
          </cell>
          <cell r="H134" t="str">
            <v>Colegios</v>
          </cell>
          <cell r="I134">
            <v>126</v>
          </cell>
          <cell r="J134" t="str">
            <v>105203002</v>
          </cell>
          <cell r="K134">
            <v>546637000</v>
          </cell>
        </row>
        <row r="135">
          <cell r="A135">
            <v>1052</v>
          </cell>
          <cell r="B135" t="str">
            <v>1052 Bienestar estudiantil para todos</v>
          </cell>
          <cell r="C135" t="str">
            <v>03 PROMOCIÓN DEL BIENESTAR</v>
          </cell>
          <cell r="D135">
            <v>3</v>
          </cell>
          <cell r="E135" t="str">
            <v xml:space="preserve">03003 Realizar los pagos de sentencias, fallos judiciales y de los deducibles que surjan de la afectación a la póliza civil extracontractual, como consecuencia de acciones adelantadas por terceros contra la entidad asociados a los accidentes escolares.
</v>
          </cell>
          <cell r="F135" t="str">
            <v>Promoción, Prevención Y Protección En Salud Escolar 03-02-0019</v>
          </cell>
          <cell r="G135" t="str">
            <v>APLICACIÓN DE PROYECTOS EDUCATIVOS TRANSVERSALES - A.1.7.2</v>
          </cell>
          <cell r="H135" t="str">
            <v>Porcentaje</v>
          </cell>
          <cell r="I135">
            <v>100</v>
          </cell>
          <cell r="J135" t="str">
            <v>105203003</v>
          </cell>
          <cell r="K135">
            <v>860000000</v>
          </cell>
        </row>
        <row r="136">
          <cell r="A136">
            <v>1052</v>
          </cell>
          <cell r="B136" t="str">
            <v>1052 Bienestar estudiantil para todos</v>
          </cell>
          <cell r="C136" t="str">
            <v>03 PROMOCIÓN DEL BIENESTAR</v>
          </cell>
          <cell r="D136">
            <v>4</v>
          </cell>
          <cell r="E136" t="str">
            <v>03004 Prestar servicios en la Dirección de Bienestar  Estudiantil para el apoyo en los temas relacionados con el componente de Promoción del Bienestar</v>
          </cell>
          <cell r="F136" t="str">
            <v>Personal Contratado Para Apoyar Las Actividades Propias De Los Proyectos De Inversión De La Entidad 03-04-0001</v>
          </cell>
          <cell r="G136" t="str">
            <v>MODERNIZACIÓN DE LA SECRETARIA DE EDUCACIÓN - A.1.4.1</v>
          </cell>
          <cell r="H136" t="str">
            <v>Personas</v>
          </cell>
          <cell r="I136">
            <v>55</v>
          </cell>
          <cell r="J136" t="str">
            <v>105203004</v>
          </cell>
          <cell r="K136">
            <v>3745701000</v>
          </cell>
        </row>
        <row r="137">
          <cell r="A137">
            <v>1052</v>
          </cell>
          <cell r="B137" t="str">
            <v>1052 Bienestar estudiantil para todos</v>
          </cell>
          <cell r="C137" t="str">
            <v>03 PROMOCIÓN DEL BIENESTAR</v>
          </cell>
          <cell r="D137">
            <v>5</v>
          </cell>
          <cell r="E137" t="str">
            <v>03005 Amparar con cobertura de ARL, a los estudiantes de la matrícula Oficial del Distrito que realizan práctica laboral como parte de su proceso educativo en el nivel de secundaria y media,en cumplimiento del decreto 055/2015.</v>
          </cell>
          <cell r="F137" t="str">
            <v>Promoción, Prevención Y Protección En Salud Escolar 03-02-0019</v>
          </cell>
          <cell r="G137" t="str">
            <v>APLICACIÓN DE PROYECTOS EDUCATIVOS TRANSVERSALES - A.1.7.2</v>
          </cell>
          <cell r="H137" t="str">
            <v>Porcentaje</v>
          </cell>
          <cell r="I137">
            <v>100</v>
          </cell>
          <cell r="J137" t="str">
            <v>105203005</v>
          </cell>
          <cell r="K137">
            <v>2627256000</v>
          </cell>
        </row>
        <row r="138">
          <cell r="A138">
            <v>1052</v>
          </cell>
          <cell r="B138" t="str">
            <v>1052 Bienestar estudiantil para todos</v>
          </cell>
          <cell r="C138" t="str">
            <v>03 PROMOCIÓN DEL BIENESTAR</v>
          </cell>
          <cell r="D138">
            <v>6</v>
          </cell>
          <cell r="E138" t="str">
            <v xml:space="preserve">03006 Suministrar el apoyo logístico y la interventoría a los eventos del proyecto </v>
          </cell>
          <cell r="F138" t="str">
            <v>Soporte Logístico Para El Desarrollo De Las Actividades Propias De Los Proyectos De Inversión 02-01-0364</v>
          </cell>
          <cell r="G138" t="str">
            <v>APLICACIÓN DE PROYECTOS EDUCATIVOS TRANSVERSALES - A.1.7.2</v>
          </cell>
          <cell r="H138" t="str">
            <v>Eventos</v>
          </cell>
          <cell r="I138">
            <v>35</v>
          </cell>
          <cell r="J138" t="str">
            <v>105203006</v>
          </cell>
          <cell r="K138">
            <v>880000000</v>
          </cell>
        </row>
        <row r="139">
          <cell r="A139">
            <v>1053</v>
          </cell>
          <cell r="B139" t="str">
            <v>1053 Oportunidades de aprendizaje desde el enfoque diferencial</v>
          </cell>
          <cell r="C139" t="str">
            <v>01  Atención Educativa Integral desde el enfoque diferencial</v>
          </cell>
          <cell r="D139">
            <v>1</v>
          </cell>
          <cell r="E139" t="str">
            <v>01001 Desarrollar capacidades locales e institucionales  para la atención integral bajo el enfoque diferencial, de estudiantes con discapacidad</v>
          </cell>
          <cell r="F139" t="str">
            <v>Atención educativa diferencial 03-02-0033</v>
          </cell>
          <cell r="G139" t="str">
            <v>SERVICIO PERSONAL APOYO - A.1.5.1</v>
          </cell>
          <cell r="H139" t="str">
            <v>Colegios</v>
          </cell>
          <cell r="I139">
            <v>361</v>
          </cell>
          <cell r="J139" t="str">
            <v>105301001</v>
          </cell>
          <cell r="K139">
            <v>7438000000</v>
          </cell>
        </row>
        <row r="140">
          <cell r="A140">
            <v>1053</v>
          </cell>
          <cell r="B140" t="str">
            <v>1053 Oportunidades de aprendizaje desde el enfoque diferencial</v>
          </cell>
          <cell r="C140" t="str">
            <v>01  Atención Educativa Integral desde el enfoque diferencial</v>
          </cell>
          <cell r="D140">
            <v>3</v>
          </cell>
          <cell r="E140" t="str">
            <v>01003 Desarrollar capacidades locales e institucionales  para la atención integral bajo el enfoque diferencial, de estudiantes con  talentos y/o capacidades  excepcionales</v>
          </cell>
          <cell r="F140" t="str">
            <v>Atención educativa diferencial 03-02-0033</v>
          </cell>
          <cell r="G140" t="str">
            <v>SERVICIO PERSONAL APOYO - A.1.5.1</v>
          </cell>
          <cell r="H140" t="str">
            <v>Colegios</v>
          </cell>
          <cell r="I140">
            <v>90</v>
          </cell>
          <cell r="J140" t="str">
            <v>105301003</v>
          </cell>
          <cell r="K140">
            <v>562888000</v>
          </cell>
        </row>
        <row r="141">
          <cell r="A141">
            <v>1053</v>
          </cell>
          <cell r="B141" t="str">
            <v>1053 Oportunidades de aprendizaje desde el enfoque diferencial</v>
          </cell>
          <cell r="C141" t="str">
            <v>01  Atención Educativa Integral desde el enfoque diferencial</v>
          </cell>
          <cell r="D141">
            <v>5</v>
          </cell>
          <cell r="E141" t="str">
            <v>01005 Desarrollar las acciones necesarias para garantizar la operación de la Secretaría Técnica Distrital de Discapacidad (STDD)</v>
          </cell>
          <cell r="F141" t="str">
            <v>Atención educativa diferencial 03-02-0033</v>
          </cell>
          <cell r="G141" t="str">
            <v>SERVICIO PERSONAL APOYO - A.1.5.1</v>
          </cell>
          <cell r="H141" t="str">
            <v>Personas</v>
          </cell>
          <cell r="I141">
            <v>6</v>
          </cell>
          <cell r="J141" t="str">
            <v>105301005</v>
          </cell>
          <cell r="K141">
            <v>304663000</v>
          </cell>
        </row>
        <row r="142">
          <cell r="A142">
            <v>1053</v>
          </cell>
          <cell r="B142" t="str">
            <v>1053 Oportunidades de aprendizaje desde el enfoque diferencial</v>
          </cell>
          <cell r="C142" t="str">
            <v>01  Atención Educativa Integral desde el enfoque diferencial</v>
          </cell>
          <cell r="D142">
            <v>8</v>
          </cell>
          <cell r="E142" t="str">
            <v xml:space="preserve">01008 
Desarrollar capacidades locales e institucionales para la atención integral bajo el enfoque diferencial, en la linea de educación intercultural y grupos étnicos 
</v>
          </cell>
          <cell r="F142" t="str">
            <v>Atención educativa diferencial 03-02-0033</v>
          </cell>
          <cell r="G142" t="str">
            <v>SERVICIO PERSONAL APOYO - A.1.5.1</v>
          </cell>
          <cell r="H142" t="str">
            <v>Colegios</v>
          </cell>
          <cell r="I142">
            <v>46</v>
          </cell>
          <cell r="J142" t="str">
            <v>105301008</v>
          </cell>
          <cell r="K142">
            <v>1846146000</v>
          </cell>
        </row>
        <row r="143">
          <cell r="A143">
            <v>1053</v>
          </cell>
          <cell r="B143" t="str">
            <v>1053 Oportunidades de aprendizaje desde el enfoque diferencial</v>
          </cell>
          <cell r="C143" t="str">
            <v>01  Atención Educativa Integral desde el enfoque diferencial</v>
          </cell>
          <cell r="D143">
            <v>10</v>
          </cell>
          <cell r="E143" t="str">
            <v>01010 Desarrollar capacidades locales e institucionales  para la atención integral bajo el enfoque diferencial, de estudiantes según su condición social y orientación sexual</v>
          </cell>
          <cell r="F143" t="str">
            <v>Atención educativa diferencial 03-02-0033</v>
          </cell>
          <cell r="G143" t="str">
            <v>SERVICIO PERSONAL APOYO - A.1.5.1</v>
          </cell>
          <cell r="H143" t="str">
            <v>Colegios</v>
          </cell>
          <cell r="I143">
            <v>80</v>
          </cell>
          <cell r="J143" t="str">
            <v>105301010</v>
          </cell>
          <cell r="K143">
            <v>302082000</v>
          </cell>
        </row>
        <row r="144">
          <cell r="A144">
            <v>1053</v>
          </cell>
          <cell r="B144" t="str">
            <v>1053 Oportunidades de aprendizaje desde el enfoque diferencial</v>
          </cell>
          <cell r="C144" t="str">
            <v>01  Atención Educativa Integral desde el enfoque diferencial</v>
          </cell>
          <cell r="D144">
            <v>12</v>
          </cell>
          <cell r="E144" t="str">
            <v>01012 Desarrollar capacidades locales e institucionales  para la atención integral bajo el enfoque diferencial de cuidado y autocuidado</v>
          </cell>
          <cell r="F144" t="str">
            <v>Atención educativa diferencial 03-02-0033</v>
          </cell>
          <cell r="G144" t="str">
            <v>SERVICIO PERSONAL APOYO - A.1.5.1</v>
          </cell>
          <cell r="H144" t="str">
            <v>Colegios</v>
          </cell>
          <cell r="I144">
            <v>70</v>
          </cell>
          <cell r="J144" t="str">
            <v>105301012</v>
          </cell>
          <cell r="K144">
            <v>1487065000</v>
          </cell>
        </row>
        <row r="145">
          <cell r="A145">
            <v>1053</v>
          </cell>
          <cell r="B145" t="str">
            <v>1053 Oportunidades de aprendizaje desde el enfoque diferencial</v>
          </cell>
          <cell r="C145" t="str">
            <v>01  Atención Educativa Integral desde el enfoque diferencial</v>
          </cell>
          <cell r="D145">
            <v>15</v>
          </cell>
          <cell r="E145" t="str">
            <v>01015 Desarrollar capacidades locales e institucionales  para la atención integral bajo el enfoque diferencial, de estudiantes  víctimas del conflicto armado</v>
          </cell>
          <cell r="F145" t="str">
            <v>Atención a Víctimas 03- 02-0032</v>
          </cell>
          <cell r="G145" t="str">
            <v>APLICACIÓN DE PROYECTOS EDUCATIVOS TRANSVERSALES - A.1.7.2</v>
          </cell>
          <cell r="H145" t="str">
            <v>Colegios</v>
          </cell>
          <cell r="I145">
            <v>40</v>
          </cell>
          <cell r="J145" t="str">
            <v>105301015</v>
          </cell>
          <cell r="K145">
            <v>914843000</v>
          </cell>
        </row>
        <row r="146">
          <cell r="A146">
            <v>1053</v>
          </cell>
          <cell r="B146" t="str">
            <v>1053 Oportunidades de aprendizaje desde el enfoque diferencial</v>
          </cell>
          <cell r="C146" t="str">
            <v>01  Atención Educativa Integral desde el enfoque diferencial</v>
          </cell>
          <cell r="D146">
            <v>17</v>
          </cell>
          <cell r="E146" t="str">
            <v>01017 Prestar apoyo profesional y/o técnico a la gestión de la Dirección de Inclusión e Integración de Poblaciones  para   el cumplimiento de las politicas públicas poblacionales</v>
          </cell>
          <cell r="F146" t="str">
            <v>Atención educativa diferencial 03-02-0033</v>
          </cell>
          <cell r="G146" t="str">
            <v>SERVICIO PERSONAL APOYO - A.1.5.1</v>
          </cell>
          <cell r="H146" t="str">
            <v>Personas</v>
          </cell>
          <cell r="I146">
            <v>11</v>
          </cell>
          <cell r="J146" t="str">
            <v>105301017</v>
          </cell>
          <cell r="K146">
            <v>526015000</v>
          </cell>
        </row>
        <row r="147">
          <cell r="A147">
            <v>1053</v>
          </cell>
          <cell r="B147" t="str">
            <v>1053 Oportunidades de aprendizaje desde el enfoque diferencial</v>
          </cell>
          <cell r="C147" t="str">
            <v>01  Atención Educativa Integral desde el enfoque diferencial</v>
          </cell>
          <cell r="D147">
            <v>18</v>
          </cell>
          <cell r="E147" t="str">
            <v>01018 Desarrollar capacidades locales e institucionales  para la atención integral bajo el enfoque diferencial, de estudiantes con trastornos de aprendizaje</v>
          </cell>
          <cell r="F147" t="str">
            <v>Atención educativa diferencial 03-02-0033</v>
          </cell>
          <cell r="G147" t="str">
            <v>SERVICIO PERSONAL APOYO - A.1.5.1</v>
          </cell>
          <cell r="H147" t="str">
            <v>Colegios</v>
          </cell>
          <cell r="I147">
            <v>40</v>
          </cell>
          <cell r="J147" t="str">
            <v>105301018</v>
          </cell>
          <cell r="K147">
            <v>415656000</v>
          </cell>
        </row>
        <row r="148">
          <cell r="A148">
            <v>1053</v>
          </cell>
          <cell r="B148" t="str">
            <v>1053 Oportunidades de aprendizaje desde el enfoque diferencial</v>
          </cell>
          <cell r="C148" t="str">
            <v>01  Atención Educativa Integral desde el enfoque diferencial</v>
          </cell>
          <cell r="D148">
            <v>20</v>
          </cell>
          <cell r="E148" t="str">
            <v xml:space="preserve">01020 Desarrollar capacidades locales e institucionales  para la atención integral bajo el enfoque diferencial, de estudiantes en riesgo de trabajo infantil </v>
          </cell>
          <cell r="F148" t="str">
            <v>Atención educativa diferencial 03-02-0033</v>
          </cell>
          <cell r="G148" t="str">
            <v>SERVICIO PERSONAL APOYO - A.1.5.1</v>
          </cell>
          <cell r="H148" t="str">
            <v>Colegios</v>
          </cell>
          <cell r="I148">
            <v>70</v>
          </cell>
          <cell r="J148" t="str">
            <v>105301020</v>
          </cell>
          <cell r="K148">
            <v>748631000</v>
          </cell>
        </row>
        <row r="149">
          <cell r="A149">
            <v>1053</v>
          </cell>
          <cell r="B149" t="str">
            <v>1053 Oportunidades de aprendizaje desde el enfoque diferencial</v>
          </cell>
          <cell r="C149" t="str">
            <v>01  Atención Educativa Integral desde el enfoque diferencial</v>
          </cell>
          <cell r="D149">
            <v>21</v>
          </cell>
          <cell r="E149" t="str">
            <v>01021 Desarrollar capacidades locales e institucionales  para la atención integral bajo el enfoque diferencial, de estudiantes en riesgo de trata de personas</v>
          </cell>
          <cell r="F149" t="str">
            <v>Atención educativa diferencial 03-02-0033</v>
          </cell>
          <cell r="G149" t="str">
            <v>SERVICIO PERSONAL APOYO - A.1.5.1</v>
          </cell>
          <cell r="H149" t="str">
            <v>Colegios</v>
          </cell>
          <cell r="I149">
            <v>10</v>
          </cell>
          <cell r="J149" t="str">
            <v>105301021</v>
          </cell>
          <cell r="K149">
            <v>114309000</v>
          </cell>
        </row>
        <row r="150">
          <cell r="A150">
            <v>1053</v>
          </cell>
          <cell r="B150" t="str">
            <v>1053 Oportunidades de aprendizaje desde el enfoque diferencial</v>
          </cell>
          <cell r="C150" t="str">
            <v>02 Modelos Educativos Flexibles</v>
          </cell>
          <cell r="D150">
            <v>1</v>
          </cell>
          <cell r="E150" t="str">
            <v>02001 Desarrollar capacidades locales e institucionales  para la atención integral bajo el enfoque diferencial, de estudiantes  hospitalizados e incapacitados</v>
          </cell>
          <cell r="F150" t="str">
            <v>Atención educativa diferencial 03-02-0033</v>
          </cell>
          <cell r="G150" t="str">
            <v>SERVICIO PERSONAL APOYO - A.1.5.1</v>
          </cell>
          <cell r="H150" t="str">
            <v>Aulas Hospitalarias</v>
          </cell>
          <cell r="I150">
            <v>28</v>
          </cell>
          <cell r="J150" t="str">
            <v>105302001</v>
          </cell>
          <cell r="K150">
            <v>107840000</v>
          </cell>
        </row>
        <row r="151">
          <cell r="A151">
            <v>1053</v>
          </cell>
          <cell r="B151" t="str">
            <v>1053 Oportunidades de aprendizaje desde el enfoque diferencial</v>
          </cell>
          <cell r="C151" t="str">
            <v>02 Modelos Educativos Flexibles</v>
          </cell>
          <cell r="D151">
            <v>3</v>
          </cell>
          <cell r="E151" t="str">
            <v xml:space="preserve">02003 Desarrollar capacidades locales e institucionales  para la atención integral bajo el enfoque diferencial, para la educación de jóvenes y adultos </v>
          </cell>
          <cell r="F151" t="str">
            <v>Atención educativa diferencial 03-02-0033</v>
          </cell>
          <cell r="G151" t="str">
            <v>SERVICIO PERSONAL APOYO - A.1.5.1</v>
          </cell>
          <cell r="H151" t="str">
            <v>Colegios</v>
          </cell>
          <cell r="I151">
            <v>59</v>
          </cell>
          <cell r="J151" t="str">
            <v>105302003</v>
          </cell>
          <cell r="K151">
            <v>188344000</v>
          </cell>
        </row>
        <row r="152">
          <cell r="A152">
            <v>1053</v>
          </cell>
          <cell r="B152" t="str">
            <v>1053 Oportunidades de aprendizaje desde el enfoque diferencial</v>
          </cell>
          <cell r="C152" t="str">
            <v>02 Modelos Educativos Flexibles</v>
          </cell>
          <cell r="D152">
            <v>5</v>
          </cell>
          <cell r="E152" t="str">
            <v>02005 Desarrollar capacidades locales e institucionales  para la atención integral bajo el enfoque diferencial, de estudiantes  en extraedad</v>
          </cell>
          <cell r="F152" t="str">
            <v>Atención educativa diferencial 03-02-0033</v>
          </cell>
          <cell r="G152" t="str">
            <v>SERVICIO PERSONAL APOYO - A.1.5.1</v>
          </cell>
          <cell r="H152" t="str">
            <v>Colegios</v>
          </cell>
          <cell r="I152">
            <v>75</v>
          </cell>
          <cell r="J152" t="str">
            <v>105302005</v>
          </cell>
          <cell r="K152">
            <v>272347000</v>
          </cell>
        </row>
        <row r="153">
          <cell r="A153">
            <v>1053</v>
          </cell>
          <cell r="B153" t="str">
            <v>1053 Oportunidades de aprendizaje desde el enfoque diferencial</v>
          </cell>
          <cell r="C153" t="str">
            <v>02 Modelos Educativos Flexibles</v>
          </cell>
          <cell r="D153">
            <v>7</v>
          </cell>
          <cell r="E153" t="str">
            <v>02007 Desarrollar capacidades locales e institucionales  para la atención integral bajo el enfoque diferencial, de estudiantes en conflicto con la  ley penal</v>
          </cell>
          <cell r="F153" t="str">
            <v>Atención educativa diferencial 03-02-0033</v>
          </cell>
          <cell r="G153" t="str">
            <v>SERVICIO PERSONAL APOYO - A.1.5.1</v>
          </cell>
          <cell r="H153" t="str">
            <v>Colegios</v>
          </cell>
          <cell r="I153">
            <v>75</v>
          </cell>
          <cell r="J153" t="str">
            <v>105302007</v>
          </cell>
          <cell r="K153">
            <v>105766000</v>
          </cell>
        </row>
        <row r="154">
          <cell r="A154">
            <v>1055</v>
          </cell>
          <cell r="B154" t="str">
            <v>1055 Modernización de la gestión institucional</v>
          </cell>
          <cell r="C154" t="str">
            <v>01 Modernización de los Procesos</v>
          </cell>
          <cell r="D154">
            <v>1</v>
          </cell>
          <cell r="E154" t="str">
            <v>01001 Apoyo profesional para dirigir y coordinar las acciones a desarrollar en el proyecto de inversión "Modernización de la gestión institucional".</v>
          </cell>
          <cell r="F154" t="str">
            <v>Personal Contratado Para Apoyar Las Actividades Propias De Los Proyectos De Inversión De La Entidad 03-04-0001</v>
          </cell>
          <cell r="G154" t="str">
            <v>MODERNIZACIÓN DE LA SECRETARIA DE EDUCACIÓN - A.1.4.1</v>
          </cell>
          <cell r="H154" t="str">
            <v>Personas</v>
          </cell>
          <cell r="I154">
            <v>1</v>
          </cell>
          <cell r="J154" t="str">
            <v>105501001</v>
          </cell>
          <cell r="K154">
            <v>139942000</v>
          </cell>
        </row>
        <row r="155">
          <cell r="A155">
            <v>1055</v>
          </cell>
          <cell r="B155" t="str">
            <v>1055 Modernización de la gestión institucional</v>
          </cell>
          <cell r="C155" t="str">
            <v>01 Modernización de los Procesos</v>
          </cell>
          <cell r="D155">
            <v>2</v>
          </cell>
          <cell r="E155" t="str">
            <v>01002 Contar con el personal requerido para impulsar y promover el fortalecimiento de la transparencia en la SED</v>
          </cell>
          <cell r="F155" t="str">
            <v>Personal Contratado Para Apoyar Las Actividades Propias De Los Proyectos De Inversión De La Entidad 03-04-0001</v>
          </cell>
          <cell r="G155" t="str">
            <v>MODERNIZACIÓN DE LA SECRETARIA DE EDUCACIÓN - A.1.4.1</v>
          </cell>
          <cell r="H155" t="str">
            <v>Personas</v>
          </cell>
          <cell r="I155">
            <v>1</v>
          </cell>
          <cell r="J155" t="str">
            <v>105501002</v>
          </cell>
          <cell r="K155">
            <v>41005000</v>
          </cell>
        </row>
        <row r="156">
          <cell r="A156">
            <v>1055</v>
          </cell>
          <cell r="B156" t="str">
            <v>1055 Modernización de la gestión institucional</v>
          </cell>
          <cell r="C156" t="str">
            <v>01 Modernización de los Procesos</v>
          </cell>
          <cell r="D156">
            <v>3</v>
          </cell>
          <cell r="E156" t="str">
            <v>01003 Apoyo profesional y técnico para el desarrollo de las acciones tendientes a mejorar los procesos internos de la SED tales como: Sistema Integrado de Gestión, POA , PIGA, Gestión Documental y Archivo.</v>
          </cell>
          <cell r="F156" t="str">
            <v>Personal Contratado Para Apoyar Las Actividades Propias De Los Proyectos De Inversión De La Entidad 03-04-0001</v>
          </cell>
          <cell r="G156" t="str">
            <v>MODERNIZACIÓN DE LA SECRETARIA DE EDUCACIÓN - A.1.4.1</v>
          </cell>
          <cell r="H156" t="str">
            <v>Personas</v>
          </cell>
          <cell r="I156">
            <v>11</v>
          </cell>
          <cell r="J156" t="str">
            <v>105501003</v>
          </cell>
          <cell r="K156">
            <v>710338000</v>
          </cell>
        </row>
        <row r="157">
          <cell r="A157">
            <v>1055</v>
          </cell>
          <cell r="B157" t="str">
            <v>1055 Modernización de la gestión institucional</v>
          </cell>
          <cell r="C157" t="str">
            <v>01 Modernización de los Procesos</v>
          </cell>
          <cell r="D157">
            <v>4</v>
          </cell>
          <cell r="E157" t="str">
            <v>01004 Actualización de procesos del nivel central, local e institucional.</v>
          </cell>
          <cell r="F157" t="str">
            <v>Apoyo Logístico Para El Desarrollo De Las Actividades Propias De Los Proyectos De Inversiónen General 03-01-0354</v>
          </cell>
          <cell r="G157" t="str">
            <v>APLICACIÓN DE PROYECTOS EDUCATIVOS TRANSVERSALES - A.1.7.2</v>
          </cell>
          <cell r="H157" t="str">
            <v>Consultoría</v>
          </cell>
          <cell r="I157">
            <v>1</v>
          </cell>
          <cell r="J157" t="str">
            <v>105501004</v>
          </cell>
          <cell r="K157">
            <v>260974000</v>
          </cell>
        </row>
        <row r="158">
          <cell r="A158">
            <v>1055</v>
          </cell>
          <cell r="B158" t="str">
            <v>1055 Modernización de la gestión institucional</v>
          </cell>
          <cell r="C158" t="str">
            <v>01 Modernización de los Procesos</v>
          </cell>
          <cell r="D158">
            <v>5</v>
          </cell>
          <cell r="E158" t="str">
            <v>01005 Garantizar los procesos de mejoramiento de la gestión documental y archivo en la SED.</v>
          </cell>
          <cell r="F158" t="str">
            <v>Apoyo Logístico Para El Desarrollo De Las Actividades Propias De Los Proyectos De Inversiónen General 03-01-0354</v>
          </cell>
          <cell r="G158" t="str">
            <v>APLICACIÓN DE PROYECTOS EDUCATIVOS TRANSVERSALES - A.1.7.2</v>
          </cell>
          <cell r="H158" t="str">
            <v>Intervenciones</v>
          </cell>
          <cell r="I158">
            <v>7</v>
          </cell>
          <cell r="J158" t="str">
            <v>105501005</v>
          </cell>
          <cell r="K158">
            <v>1498741000</v>
          </cell>
        </row>
        <row r="159">
          <cell r="A159">
            <v>1055</v>
          </cell>
          <cell r="B159" t="str">
            <v>1055 Modernización de la gestión institucional</v>
          </cell>
          <cell r="C159" t="str">
            <v>02 Comunicación Organizacional</v>
          </cell>
          <cell r="D159">
            <v>7</v>
          </cell>
          <cell r="E159" t="str">
            <v>02007 Desarrollar y aplicar métodos para medir el impacto de la comunicación y los proyectos prioritarios de la SED.</v>
          </cell>
          <cell r="F159" t="str">
            <v>Desarrollo Del Plan General De Medios De Divulgación Y Comunicación 03-01-0327</v>
          </cell>
          <cell r="G159" t="str">
            <v>APLICACIÓN DE PROYECTOS EDUCATIVOS TRANSVERSALES - A.1.7.2</v>
          </cell>
          <cell r="H159" t="str">
            <v>Consultoría</v>
          </cell>
          <cell r="I159">
            <v>1</v>
          </cell>
          <cell r="J159" t="str">
            <v>105502007</v>
          </cell>
          <cell r="K159">
            <v>120000000</v>
          </cell>
        </row>
        <row r="160">
          <cell r="A160">
            <v>1055</v>
          </cell>
          <cell r="B160" t="str">
            <v>1055 Modernización de la gestión institucional</v>
          </cell>
          <cell r="C160" t="str">
            <v>02 Comunicación Organizacional</v>
          </cell>
          <cell r="D160">
            <v>8</v>
          </cell>
          <cell r="E160" t="str">
            <v>02008 Fortalecimiento de la cultura organizacional de la SED.</v>
          </cell>
          <cell r="F160" t="str">
            <v>Apoyo Logístico Para El Desarrollo De Las Actividades Propias De Los Proyectos De Inversiónen General 03-01-0354</v>
          </cell>
          <cell r="G160" t="str">
            <v>APLICACIÓN DE PROYECTOS EDUCATIVOS TRANSVERSALES - A.1.7.2</v>
          </cell>
          <cell r="H160" t="str">
            <v>Estrategia</v>
          </cell>
          <cell r="I160">
            <v>1</v>
          </cell>
          <cell r="J160" t="str">
            <v>105502008</v>
          </cell>
          <cell r="K160">
            <v>300000000</v>
          </cell>
        </row>
        <row r="161">
          <cell r="A161">
            <v>1055</v>
          </cell>
          <cell r="B161" t="str">
            <v>1055 Modernización de la gestión institucional</v>
          </cell>
          <cell r="C161" t="str">
            <v>03 Gestión de Servicio a la Ciudadania</v>
          </cell>
          <cell r="D161">
            <v>11</v>
          </cell>
          <cell r="E161" t="str">
            <v>03011 Apoyo profesional, técnico y asistencial para el mejoramiento de la gestión del Servicio al Ciudadano</v>
          </cell>
          <cell r="F161" t="str">
            <v>Personal Contratado Para Apoyar Las Actividades Propias De Los Proyectos De Inversión De La Entidad 03-04-0001</v>
          </cell>
          <cell r="G161" t="str">
            <v>MODERNIZACIÓN DE LA SECRETARIA DE EDUCACIÓN - A.1.4.1</v>
          </cell>
          <cell r="H161" t="str">
            <v>Personas</v>
          </cell>
          <cell r="I161">
            <v>12</v>
          </cell>
          <cell r="J161" t="str">
            <v>105503011</v>
          </cell>
          <cell r="K161">
            <v>668000000</v>
          </cell>
        </row>
        <row r="162">
          <cell r="A162">
            <v>1055</v>
          </cell>
          <cell r="B162" t="str">
            <v>1055 Modernización de la gestión institucional</v>
          </cell>
          <cell r="C162" t="str">
            <v>03 Gestión de Servicio a la Ciudadania</v>
          </cell>
          <cell r="D162">
            <v>12</v>
          </cell>
          <cell r="E162" t="str">
            <v>03012 Fortalecer la calidad de la experiencia de servicio a la ciudadanía en todos los canales de atención de la Secretaria de Educación del Distrito.</v>
          </cell>
          <cell r="F162" t="str">
            <v>Apoyo Logístico Para El Desarrollo De Las Actividades Propias De Los Proyectos De Inversiónen General 03-01-0354</v>
          </cell>
          <cell r="G162" t="str">
            <v>APLICACIÓN DE PROYECTOS EDUCATIVOS TRANSVERSALES - A.1.7.2</v>
          </cell>
          <cell r="H162" t="str">
            <v>Intervenciones</v>
          </cell>
          <cell r="I162">
            <v>3</v>
          </cell>
          <cell r="J162" t="str">
            <v>105503012</v>
          </cell>
          <cell r="K162">
            <v>1832000000</v>
          </cell>
        </row>
        <row r="163">
          <cell r="A163">
            <v>1056</v>
          </cell>
          <cell r="B163" t="str">
            <v>1056 Mejoramiento de la calidad educativa a través de la jornada única y el uso del tiempo escolar</v>
          </cell>
          <cell r="C163" t="str">
            <v>01 JORNADA UNICA</v>
          </cell>
          <cell r="D163">
            <v>1</v>
          </cell>
          <cell r="E163" t="str">
            <v>01001 Conformar un equipo profesional y técnico que coordina, orienta y apoya el desarrollo de la ampliación del tiempo escolar - Jornada Única</v>
          </cell>
          <cell r="F163" t="str">
            <v>Personal Contratado Para Apoyar Las Actividades Propias De Los Proyectos De Inversión De La Entidad 03-04-0001</v>
          </cell>
          <cell r="G163" t="str">
            <v>MODERNIZACIÓN DE LA SECRETARIA DE EDUCACIÓN - A.1.4.1</v>
          </cell>
          <cell r="H163" t="str">
            <v>Personas</v>
          </cell>
          <cell r="I163">
            <v>25</v>
          </cell>
          <cell r="J163" t="str">
            <v>105601001</v>
          </cell>
          <cell r="K163">
            <v>1595000000</v>
          </cell>
        </row>
        <row r="164">
          <cell r="A164">
            <v>1056</v>
          </cell>
          <cell r="B164" t="str">
            <v>1056 Mejoramiento de la calidad educativa a través de la jornada única y el uso del tiempo escolar</v>
          </cell>
          <cell r="C164" t="str">
            <v>01 JORNADA UNICA</v>
          </cell>
          <cell r="D164">
            <v>2</v>
          </cell>
          <cell r="E164" t="str">
            <v>01002 Garantizar los escenarios, organizaciones, personas externas u otro tipo de recursos que se requieran para implementar la Jornada Única en ambientes de aprendizajes seguros en una ciudad Educadora</v>
          </cell>
          <cell r="F164" t="str">
            <v>Acompañar A Colegios En La Formulación Y Ejecución De Planes Institucionales 03-01-0204</v>
          </cell>
          <cell r="G164" t="str">
            <v>APLICACIÓN DE PROYECTOS EDUCATIVOS TRANSVERSALES - A.1.7.2</v>
          </cell>
          <cell r="H164" t="str">
            <v>Estudiantes</v>
          </cell>
          <cell r="I164">
            <v>157742</v>
          </cell>
          <cell r="J164" t="str">
            <v>105601002</v>
          </cell>
          <cell r="K164">
            <v>18036700000</v>
          </cell>
        </row>
        <row r="165">
          <cell r="A165">
            <v>1056</v>
          </cell>
          <cell r="B165" t="str">
            <v>1056 Mejoramiento de la calidad educativa a través de la jornada única y el uso del tiempo escolar</v>
          </cell>
          <cell r="C165" t="str">
            <v>02 USO DEL TIEMPO ESCOLAR</v>
          </cell>
          <cell r="D165">
            <v>1</v>
          </cell>
          <cell r="E165" t="str">
            <v>02001 Garantizar los escenarios, organizaciones, personas externas u otro tipo de recursos que se requieran para implementar el Uso del Tiempo Escolar en ambientes de aprendizajes seguros en una ciudad Educadora</v>
          </cell>
          <cell r="F165" t="str">
            <v>Acompañar A Colegios En La Formulación Y Ejecución De Planes Institucionales 03-01-0204</v>
          </cell>
          <cell r="G165" t="str">
            <v>APLICACIÓN DE PROYECTOS EDUCATIVOS TRANSVERSALES - A.1.7.2</v>
          </cell>
          <cell r="H165" t="str">
            <v>Estudiantes</v>
          </cell>
          <cell r="I165">
            <v>252387</v>
          </cell>
          <cell r="J165" t="str">
            <v>105602001</v>
          </cell>
          <cell r="K165">
            <v>14636300000</v>
          </cell>
        </row>
        <row r="166">
          <cell r="A166">
            <v>1056</v>
          </cell>
          <cell r="B166" t="str">
            <v>1056 Mejoramiento de la calidad educativa a través de la jornada única y el uso del tiempo escolar</v>
          </cell>
          <cell r="C166" t="str">
            <v>02 USO DEL TIEMPO ESCOLAR</v>
          </cell>
          <cell r="D166">
            <v>2</v>
          </cell>
          <cell r="E166" t="str">
            <v>02002 Conformar un equipo profesional y técnico que coordina, orienta y apoya el desarrollo de la ampliación del tiempo escolar - Uso del tiempo escolar</v>
          </cell>
          <cell r="F166" t="str">
            <v>Personal Contratado Para Apoyar Las Actividades Propias De Los Proyectos De Inversión De La Entidad 03-04-0001</v>
          </cell>
          <cell r="G166" t="str">
            <v>MODERNIZACIÓN DE LA SECRETARIA DE EDUCACIÓN - A.1.4.1</v>
          </cell>
          <cell r="H166" t="str">
            <v>personas</v>
          </cell>
          <cell r="I166">
            <v>25</v>
          </cell>
          <cell r="J166" t="str">
            <v>105602002</v>
          </cell>
          <cell r="K166">
            <v>1595000000</v>
          </cell>
        </row>
        <row r="167">
          <cell r="A167">
            <v>1057</v>
          </cell>
          <cell r="B167" t="str">
            <v>1057 Competencias para el ciudadano de hoy</v>
          </cell>
          <cell r="C167" t="str">
            <v>01 Uso y apropiación de Tecnologías de la Información y las comunicaciones (TIC) y de los medios educativos</v>
          </cell>
          <cell r="D167">
            <v>1</v>
          </cell>
          <cell r="E167" t="str">
            <v>01001 Fortalecer y acompañar a los colegios en la implementación de estrategias que aporten al mejoramiento de los ambientes de aprendizaje y del conocimiento, promiviendo  el desarrollo de las capacidades en el uso inteligente de las TIC.</v>
          </cell>
          <cell r="F167" t="str">
            <v>Incentivar El Desarrollo Y Uso De La Tecnología, La Información Y La Comunicación A Través De Experiencias Pedagógicas 03-01-0218</v>
          </cell>
          <cell r="G167" t="str">
            <v>APLICACIÓN DE PROYECTOS EDUCATIVOS TRANSVERSALES - A.1.7.2</v>
          </cell>
          <cell r="H167" t="str">
            <v>colegios</v>
          </cell>
          <cell r="I167">
            <v>150</v>
          </cell>
          <cell r="J167" t="str">
            <v>105701001</v>
          </cell>
          <cell r="K167">
            <v>2550000000</v>
          </cell>
        </row>
        <row r="168">
          <cell r="A168">
            <v>1057</v>
          </cell>
          <cell r="B168" t="str">
            <v>1057 Competencias para el ciudadano de hoy</v>
          </cell>
          <cell r="C168" t="str">
            <v>01 Uso y apropiación de Tecnologías de la Información y las comunicaciones (TIC) y de los medios educativos</v>
          </cell>
          <cell r="D168">
            <v>2</v>
          </cell>
          <cell r="E168" t="str">
            <v>01002 Conformar un equipo profesional y técnico para el seguimiento y desarrollo de los programas y procesos del proyecto de inversión competencias para el ciudadano de hoy.</v>
          </cell>
          <cell r="F168" t="str">
            <v>Personal Contratado Para Apoyar Las Actividades Propias De Los Proyectos De Inversión De La Entidad 03-04-0001</v>
          </cell>
          <cell r="G168" t="str">
            <v>MODERNIZACIÓN DE LA SECRETARIA DE EDUCACIÓN - A.1.4.1</v>
          </cell>
          <cell r="H168" t="str">
            <v>Personas</v>
          </cell>
          <cell r="I168">
            <v>9</v>
          </cell>
          <cell r="J168" t="str">
            <v>105701002</v>
          </cell>
          <cell r="K168">
            <v>473572000</v>
          </cell>
        </row>
        <row r="169">
          <cell r="A169">
            <v>1057</v>
          </cell>
          <cell r="B169" t="str">
            <v>1057 Competencias para el ciudadano de hoy</v>
          </cell>
          <cell r="C169" t="str">
            <v>02 Lectoescritura y Fortalecimiento de Bibliotecas Escolares</v>
          </cell>
          <cell r="D169">
            <v>1</v>
          </cell>
          <cell r="E169" t="str">
            <v>02001 Implementar el plan distrital de lectura y escritura,  generando acciones que permitan mejorar los procesos de lectoescritura a través del aprovechamiento y fortalecimiento de las bibliotecas escolares y de ambientes de aprendizaje e investigación.</v>
          </cell>
          <cell r="F169" t="str">
            <v>Acompañar A Colegios En La Formulación Y Ejecución De Planes Institucionales 03-01-0204</v>
          </cell>
          <cell r="G169" t="str">
            <v>APLICACIÓN DE PROYECTOS EDUCATIVOS TRANSVERSALES - A.1.7.2</v>
          </cell>
          <cell r="H169" t="str">
            <v>colegios</v>
          </cell>
          <cell r="I169">
            <v>200</v>
          </cell>
          <cell r="J169" t="str">
            <v>105702001</v>
          </cell>
          <cell r="K169">
            <v>330000000</v>
          </cell>
        </row>
        <row r="170">
          <cell r="A170">
            <v>1057</v>
          </cell>
          <cell r="B170" t="str">
            <v>1057 Competencias para el ciudadano de hoy</v>
          </cell>
          <cell r="C170" t="str">
            <v>02 Lectoescritura y Fortalecimiento de Bibliotecas Escolares</v>
          </cell>
          <cell r="D170">
            <v>2</v>
          </cell>
          <cell r="E170" t="str">
            <v>02002 Conformar un equipo profesional y técnico para el seguimiento y desarrollo de los programas y procesos del proyecto de inversión competencias para el ciudadano de hoy - Lectoescritura y Fortalecimiento de Bibliotecas</v>
          </cell>
          <cell r="F170" t="str">
            <v>Personal Contratado Para Apoyar Las Actividades Propias De Los Proyectos De Inversión De La Entidad 03-04-0001</v>
          </cell>
          <cell r="G170" t="str">
            <v>MODERNIZACIÓN DE LA SECRETARIA DE EDUCACIÓN - A.1.4.1</v>
          </cell>
          <cell r="H170" t="str">
            <v>Personas</v>
          </cell>
          <cell r="I170">
            <v>51</v>
          </cell>
          <cell r="J170" t="str">
            <v>105702002</v>
          </cell>
          <cell r="K170">
            <v>2043897000</v>
          </cell>
        </row>
        <row r="171">
          <cell r="A171">
            <v>1057</v>
          </cell>
          <cell r="B171" t="str">
            <v>1057 Competencias para el ciudadano de hoy</v>
          </cell>
          <cell r="C171" t="str">
            <v>02 Lectoescritura y Fortalecimiento de Bibliotecas Escolares</v>
          </cell>
          <cell r="D171">
            <v>3</v>
          </cell>
          <cell r="E171" t="str">
            <v>02003 Garantizar la financiación, apoyo logístico para la participación de la IED en actividades culturales y académicas de Lectoescritura y Fortalecimiento de Bibliotecas Escolares.</v>
          </cell>
          <cell r="F171" t="str">
            <v>Apoyo Logístico Para El Desarrollo De Las Actividades Propias De Los Proyectos De Inversiónen General 03-01-0354</v>
          </cell>
          <cell r="G171" t="str">
            <v>APLICACIÓN DE PROYECTOS EDUCATIVOS TRANSVERSALES - A.1.7.2</v>
          </cell>
          <cell r="H171" t="str">
            <v>colegios</v>
          </cell>
          <cell r="I171">
            <v>363</v>
          </cell>
          <cell r="J171" t="str">
            <v>105702003</v>
          </cell>
          <cell r="K171">
            <v>1000000000</v>
          </cell>
        </row>
        <row r="172">
          <cell r="A172">
            <v>1057</v>
          </cell>
          <cell r="B172" t="str">
            <v>1057 Competencias para el ciudadano de hoy</v>
          </cell>
          <cell r="C172" t="str">
            <v>03 Fortalecimiento de Inglés como Segunda Lengua</v>
          </cell>
          <cell r="D172">
            <v>1</v>
          </cell>
          <cell r="E172" t="str">
            <v xml:space="preserve">03001 Acompañar y apoyar el fortalecimiento de los programas de aprendizaje del inglés como una segunda lengua mediante la articulación de planes de estudio, uso de medios educativos y ambientes de aprendizaje. </v>
          </cell>
          <cell r="F172" t="str">
            <v>Acompañar A Colegios En La Formulación Y Ejecución De Planes Institucionales 03-01-0204</v>
          </cell>
          <cell r="G172" t="str">
            <v>APLICACIÓN DE PROYECTOS EDUCATIVOS TRANSVERSALES - A.1.7.2</v>
          </cell>
          <cell r="H172" t="str">
            <v>colegios</v>
          </cell>
          <cell r="I172">
            <v>55</v>
          </cell>
          <cell r="J172" t="str">
            <v>105703001</v>
          </cell>
          <cell r="K172">
            <v>3309493000</v>
          </cell>
        </row>
        <row r="173">
          <cell r="A173">
            <v>1057</v>
          </cell>
          <cell r="B173" t="str">
            <v>1057 Competencias para el ciudadano de hoy</v>
          </cell>
          <cell r="C173" t="str">
            <v>03 Fortalecimiento de Inglés como Segunda Lengua</v>
          </cell>
          <cell r="D173">
            <v>2</v>
          </cell>
          <cell r="E173" t="str">
            <v>03002 Conformar un equipo profesional y técnico para el seguimiento y desarrollo de los programas y procesos del proyecto de inversión competencias para el ciudadano de hoy - Fortalecimiento de Inglés como Segunda Lengua</v>
          </cell>
          <cell r="F173" t="str">
            <v>Personal Contratado Para Apoyar Las Actividades Propias De Los Proyectos De Inversión De La Entidad 03-04-0001</v>
          </cell>
          <cell r="G173" t="str">
            <v>MODERNIZACIÓN DE LA SECRETARIA DE EDUCACIÓN - A.1.4.1</v>
          </cell>
          <cell r="H173" t="str">
            <v>personas</v>
          </cell>
          <cell r="I173">
            <v>5</v>
          </cell>
          <cell r="J173" t="str">
            <v>105703002</v>
          </cell>
          <cell r="K173">
            <v>370998000</v>
          </cell>
        </row>
        <row r="174">
          <cell r="A174">
            <v>1058</v>
          </cell>
          <cell r="B174" t="str">
            <v xml:space="preserve">1058 Participación ciudadana para el reencuentro, la reconciliación y la paz </v>
          </cell>
          <cell r="C174" t="str">
            <v>01 FORTALECIMIENTO DE  LAS CAPACIDADES DE LOS DIRECTORES LOCALES (DILES) Y DIRECTIVOS DOCENTES</v>
          </cell>
          <cell r="D174">
            <v>4</v>
          </cell>
          <cell r="E174" t="str">
            <v>01004 Implementar la estrategia para fortalecimiento de las capacidades de gestión de los directores locales y directivos docentes</v>
          </cell>
          <cell r="F174" t="str">
            <v>Acompañar A Colegios En La Formulación Y Ejecución De Planes Institucionales 03-01-0204</v>
          </cell>
          <cell r="G174" t="str">
            <v>APLICACIÓN DE PROYECTOS EDUCATIVOS TRANSVERSALES - A.1.7.2</v>
          </cell>
          <cell r="H174" t="str">
            <v>Directores locales y directivos docentes</v>
          </cell>
          <cell r="I174">
            <v>273</v>
          </cell>
          <cell r="J174" t="str">
            <v>105801004</v>
          </cell>
          <cell r="K174">
            <v>1440010000</v>
          </cell>
        </row>
        <row r="175">
          <cell r="A175">
            <v>1058</v>
          </cell>
          <cell r="B175" t="str">
            <v xml:space="preserve">1058 Participación ciudadana para el reencuentro, la reconciliación y la paz </v>
          </cell>
          <cell r="C175" t="str">
            <v>01 FORTALECIMIENTO DE  LAS CAPACIDADES DE LOS DIRECTORES LOCALES (DILES) Y DIRECTIVOS DOCENTES</v>
          </cell>
          <cell r="D175">
            <v>5</v>
          </cell>
          <cell r="E175" t="str">
            <v>01005 Apoyo profesional y técnico para las estrategias encaminadas a la construcción de una ciudad educadora, por el reencuentro, la reconciliación y la paz, con especial énfasis en el fortalecimiento de las capacidades de los DILES y directivos docentes</v>
          </cell>
          <cell r="F175" t="str">
            <v>Personal Contratado Para Apoyar Las Actividades Propias De Los Proyectos De Inversión De La Entidad 03-04-0001</v>
          </cell>
          <cell r="G175" t="str">
            <v>MODERNIZACIÓN DE LA SECRETARIA DE EDUCACIÓN - A.1.4.1</v>
          </cell>
          <cell r="H175" t="str">
            <v>Personas</v>
          </cell>
          <cell r="I175">
            <v>28</v>
          </cell>
          <cell r="J175" t="str">
            <v>105801005</v>
          </cell>
          <cell r="K175">
            <v>1986790000</v>
          </cell>
        </row>
        <row r="176">
          <cell r="A176">
            <v>1058</v>
          </cell>
          <cell r="B176" t="str">
            <v xml:space="preserve">1058 Participación ciudadana para el reencuentro, la reconciliación y la paz </v>
          </cell>
          <cell r="C176" t="str">
            <v>02 VOCES DEL TERRITORIO</v>
          </cell>
          <cell r="D176">
            <v>6</v>
          </cell>
          <cell r="E176" t="str">
            <v>02006 Divulgar campañas de comunicación en medios de carácter masivos, directos, comunitrarios o alternativos.</v>
          </cell>
          <cell r="F176" t="str">
            <v>Desarrollo Del Plan General De Medios De Divulgación Y Comunicación 03-01-0327</v>
          </cell>
          <cell r="G176" t="str">
            <v>APLICACIÓN DE PROYECTOS EDUCATIVOS TRANSVERSALES - A.1.7.2</v>
          </cell>
          <cell r="H176" t="str">
            <v>Estrategia</v>
          </cell>
          <cell r="I176">
            <v>1</v>
          </cell>
          <cell r="J176" t="str">
            <v>105802006</v>
          </cell>
          <cell r="K176">
            <v>869955000</v>
          </cell>
        </row>
        <row r="177">
          <cell r="A177">
            <v>1058</v>
          </cell>
          <cell r="B177" t="str">
            <v xml:space="preserve">1058 Participación ciudadana para el reencuentro, la reconciliación y la paz </v>
          </cell>
          <cell r="C177" t="str">
            <v>02 VOCES DEL TERRITORIO</v>
          </cell>
          <cell r="D177">
            <v>9</v>
          </cell>
          <cell r="E177" t="str">
            <v>02009 Producción y desarrollo de piezas de comunicación requeridas por las areas de la Secretaria de Educación del Distrito y su respectiva distribución.</v>
          </cell>
          <cell r="F177" t="str">
            <v>Desarrollo Del Plan General De Medios De Divulgación Y Comunicación 03-01-0327</v>
          </cell>
          <cell r="G177" t="str">
            <v>APLICACIÓN DE PROYECTOS EDUCATIVOS TRANSVERSALES - A.1.7.2</v>
          </cell>
          <cell r="H177" t="str">
            <v>Estrategia</v>
          </cell>
          <cell r="I177">
            <v>1</v>
          </cell>
          <cell r="J177" t="str">
            <v>105802009</v>
          </cell>
          <cell r="K177">
            <v>500000000</v>
          </cell>
        </row>
        <row r="178">
          <cell r="A178">
            <v>1058</v>
          </cell>
          <cell r="B178" t="str">
            <v xml:space="preserve">1058 Participación ciudadana para el reencuentro, la reconciliación y la paz </v>
          </cell>
          <cell r="C178" t="str">
            <v>02 VOCES DEL TERRITORIO</v>
          </cell>
          <cell r="D178">
            <v>22</v>
          </cell>
          <cell r="E178" t="str">
            <v>02022 Hacer seguimiento a las noticias y mensajes de la SED en los medios masivos de comunicación y redes sociales.</v>
          </cell>
          <cell r="F178" t="str">
            <v>Desarrollo Del Plan General De Medios De Divulgación Y Comunicación 03-01-0327</v>
          </cell>
          <cell r="G178" t="str">
            <v>APLICACIÓN DE PROYECTOS EDUCATIVOS TRANSVERSALES - A.1.7.2</v>
          </cell>
          <cell r="H178" t="str">
            <v>Estrategia</v>
          </cell>
          <cell r="I178">
            <v>1</v>
          </cell>
          <cell r="J178" t="str">
            <v>105802022</v>
          </cell>
          <cell r="K178">
            <v>130120000</v>
          </cell>
        </row>
        <row r="179">
          <cell r="A179">
            <v>1058</v>
          </cell>
          <cell r="B179" t="str">
            <v xml:space="preserve">1058 Participación ciudadana para el reencuentro, la reconciliación y la paz </v>
          </cell>
          <cell r="C179" t="str">
            <v>02 VOCES DEL TERRITORIO</v>
          </cell>
          <cell r="D179">
            <v>32</v>
          </cell>
          <cell r="E179" t="str">
            <v>02032 Documentar las historias de la educación a través de piezas audiovisuales, periodisticas o artísticas.</v>
          </cell>
          <cell r="F179" t="str">
            <v>Desarrollo Del Plan General De Medios De Divulgación Y Comunicación 03-01-0327</v>
          </cell>
          <cell r="G179" t="str">
            <v>APLICACIÓN DE PROYECTOS EDUCATIVOS TRANSVERSALES - A.1.7.2</v>
          </cell>
          <cell r="H179" t="str">
            <v>Estrategia</v>
          </cell>
          <cell r="I179">
            <v>1</v>
          </cell>
          <cell r="J179" t="str">
            <v>105802032</v>
          </cell>
          <cell r="K179">
            <v>450000000</v>
          </cell>
        </row>
        <row r="180">
          <cell r="A180">
            <v>1058</v>
          </cell>
          <cell r="B180" t="str">
            <v xml:space="preserve">1058 Participación ciudadana para el reencuentro, la reconciliación y la paz </v>
          </cell>
          <cell r="C180" t="str">
            <v>02 VOCES DEL TERRITORIO</v>
          </cell>
          <cell r="D180">
            <v>33</v>
          </cell>
          <cell r="E180" t="str">
            <v>02033 Elaborar un boletin mensual para docentes y funcionarios de la SED.</v>
          </cell>
          <cell r="F180" t="str">
            <v>Desarrollo Del Plan General De Medios De Divulgación Y Comunicación 03-01-0327</v>
          </cell>
          <cell r="G180" t="str">
            <v>APLICACIÓN DE PROYECTOS EDUCATIVOS TRANSVERSALES - A.1.7.2</v>
          </cell>
          <cell r="H180" t="str">
            <v>Estrategia</v>
          </cell>
          <cell r="I180">
            <v>1</v>
          </cell>
          <cell r="J180" t="str">
            <v>105802033</v>
          </cell>
          <cell r="K180">
            <v>198640000</v>
          </cell>
        </row>
        <row r="181">
          <cell r="A181">
            <v>1058</v>
          </cell>
          <cell r="B181" t="str">
            <v xml:space="preserve">1058 Participación ciudadana para el reencuentro, la reconciliación y la paz </v>
          </cell>
          <cell r="C181" t="str">
            <v>03 CONSOLIDACIÓN DEL OBSERVATORIO DE CONVIVENCIA ESCOLAR</v>
          </cell>
          <cell r="D181">
            <v>10</v>
          </cell>
          <cell r="E181" t="str">
            <v>03010 Apoyo profesional y técnico para las estrategias para la construcción de una ciudad educadora, por el reencuentro, la reconciliación y la paz, con énfasis en la consolidación del Observatorio y el Sistema Distrital de Convivencia Escolar</v>
          </cell>
          <cell r="F181" t="str">
            <v>Personal Contratado Para Apoyar Las Actividades Propias De Los Proyectos De Inversión De La Entidad 03-04-0001</v>
          </cell>
          <cell r="G181" t="str">
            <v>MODERNIZACIÓN DE LA SECRETARIA DE EDUCACIÓN - A.1.4.1</v>
          </cell>
          <cell r="H181" t="str">
            <v>Personas</v>
          </cell>
          <cell r="I181">
            <v>9</v>
          </cell>
          <cell r="J181" t="str">
            <v>105803010</v>
          </cell>
          <cell r="K181">
            <v>550272000</v>
          </cell>
        </row>
        <row r="182">
          <cell r="A182">
            <v>1058</v>
          </cell>
          <cell r="B182" t="str">
            <v xml:space="preserve">1058 Participación ciudadana para el reencuentro, la reconciliación y la paz </v>
          </cell>
          <cell r="C182" t="str">
            <v>03 CONSOLIDACIÓN DEL OBSERVATORIO DE CONVIVENCIA ESCOLAR</v>
          </cell>
          <cell r="D182">
            <v>11</v>
          </cell>
          <cell r="E182" t="str">
            <v>03011 Implementar la estrategia que permita el estudio y análisis de los fenómenos que afectan el clima escolar, los entornos escolares y la convivencia</v>
          </cell>
          <cell r="F182" t="str">
            <v>Acompañar A Colegios En La Formulación Y Ejecución De Planes Institucionales 03-01-0204</v>
          </cell>
          <cell r="G182" t="str">
            <v>APLICACIÓN DE PROYECTOS EDUCATIVOS TRANSVERSALES - A.1.7.2</v>
          </cell>
          <cell r="H182" t="str">
            <v>Proyectos</v>
          </cell>
          <cell r="I182">
            <v>3</v>
          </cell>
          <cell r="J182" t="str">
            <v>105803011</v>
          </cell>
          <cell r="K182">
            <v>1000000000</v>
          </cell>
        </row>
        <row r="183">
          <cell r="A183">
            <v>1058</v>
          </cell>
          <cell r="B183" t="str">
            <v xml:space="preserve">1058 Participación ciudadana para el reencuentro, la reconciliación y la paz </v>
          </cell>
          <cell r="C183" t="str">
            <v>04 MEJORAMIENTO DE ENTORNOS ESCOLARES</v>
          </cell>
          <cell r="D183">
            <v>12</v>
          </cell>
          <cell r="E183" t="str">
            <v>04012 Implementar las estrategias de intervención de los entornos escolares de los colegios distritales.</v>
          </cell>
          <cell r="F183" t="str">
            <v>Acompañar A Colegios En La Formulación Y Ejecución De Planes Institucionales 03-01-0204</v>
          </cell>
          <cell r="G183" t="str">
            <v>APLICACIÓN DE PROYECTOS EDUCATIVOS TRANSVERSALES - A.1.7.2</v>
          </cell>
          <cell r="H183" t="str">
            <v>Colegios</v>
          </cell>
          <cell r="I183">
            <v>137</v>
          </cell>
          <cell r="J183" t="str">
            <v>105804012</v>
          </cell>
          <cell r="K183">
            <v>1495000000</v>
          </cell>
        </row>
        <row r="184">
          <cell r="A184">
            <v>1058</v>
          </cell>
          <cell r="B184" t="str">
            <v xml:space="preserve">1058 Participación ciudadana para el reencuentro, la reconciliación y la paz </v>
          </cell>
          <cell r="C184" t="str">
            <v>04 MEJORAMIENTO DE ENTORNOS ESCOLARES</v>
          </cell>
          <cell r="D184">
            <v>13</v>
          </cell>
          <cell r="E184" t="str">
            <v>04013 Apoyo profesional y técnico para las estrategias para la construcción de una ciudad educadora, por el reencuentro, la reconciliación y la paz, con énfasis en el mejoramiento de entornos escolares</v>
          </cell>
          <cell r="F184" t="str">
            <v>Personal Contratado Para Apoyar Las Actividades Propias De Los Proyectos De Inversión De La Entidad 03-04-0001</v>
          </cell>
          <cell r="G184" t="str">
            <v>MODERNIZACIÓN DE LA SECRETARIA DE EDUCACIÓN - A.1.4.1</v>
          </cell>
          <cell r="H184" t="str">
            <v>Personas</v>
          </cell>
          <cell r="I184">
            <v>9</v>
          </cell>
          <cell r="J184" t="str">
            <v>105804013</v>
          </cell>
          <cell r="K184">
            <v>569715000</v>
          </cell>
        </row>
        <row r="185">
          <cell r="A185">
            <v>1058</v>
          </cell>
          <cell r="B185" t="str">
            <v xml:space="preserve">1058 Participación ciudadana para el reencuentro, la reconciliación y la paz </v>
          </cell>
          <cell r="C185" t="str">
            <v>05 FORTALECIMIENTO DE  LOS PLANES DE CONVIVENCIA HACIA EL REENCUENTRO, LA RECONCILIACIÓN Y LA PAZ.</v>
          </cell>
          <cell r="D185">
            <v>15</v>
          </cell>
          <cell r="E185" t="str">
            <v>05015 Apoyo profesional y técnico para las estrategias para la construcción de una ciudad educadora, por el reencuentro, la reconciliación y la paz, con énfasis en el fortalecimiento de los planes de convivencia y la implementación de la cátedra de paz</v>
          </cell>
          <cell r="F185" t="str">
            <v>Personal Contratado Para Apoyar Las Actividades Propias De Los Proyectos De Inversión De La Entidad 03-04-0001</v>
          </cell>
          <cell r="G185" t="str">
            <v>MODERNIZACIÓN DE LA SECRETARIA DE EDUCACIÓN - A.1.4.1</v>
          </cell>
          <cell r="H185" t="str">
            <v>Personas</v>
          </cell>
          <cell r="I185">
            <v>16</v>
          </cell>
          <cell r="J185" t="str">
            <v>105805015</v>
          </cell>
          <cell r="K185">
            <v>1190276000</v>
          </cell>
        </row>
        <row r="186">
          <cell r="A186">
            <v>1058</v>
          </cell>
          <cell r="B186" t="str">
            <v xml:space="preserve">1058 Participación ciudadana para el reencuentro, la reconciliación y la paz </v>
          </cell>
          <cell r="C186" t="str">
            <v>05 FORTALECIMIENTO DE  LOS PLANES DE CONVIVENCIA HACIA EL REENCUENTRO, LA RECONCILIACIÓN Y LA PAZ.</v>
          </cell>
          <cell r="D186">
            <v>27</v>
          </cell>
          <cell r="E186" t="str">
            <v>05027 Implementar las estrategias para el fortalecimiento de los planes de convivencia hacia el reencuentro, la reconciliación y la paz y para la implementación de la cátedra de paz con enfoque de cultura ciudadana</v>
          </cell>
          <cell r="F186" t="str">
            <v>Acompañar A Colegios En La Formulación Y Ejecución De Planes Institucionales 03-01-0204</v>
          </cell>
          <cell r="G186" t="str">
            <v>APLICACIÓN DE PROYECTOS EDUCATIVOS TRANSVERSALES - A.1.7.2</v>
          </cell>
          <cell r="H186" t="str">
            <v>Colegios</v>
          </cell>
          <cell r="I186">
            <v>261</v>
          </cell>
          <cell r="J186" t="str">
            <v>105805027</v>
          </cell>
          <cell r="K186">
            <v>400000000</v>
          </cell>
        </row>
        <row r="187">
          <cell r="A187">
            <v>1058</v>
          </cell>
          <cell r="B187" t="str">
            <v xml:space="preserve">1058 Participación ciudadana para el reencuentro, la reconciliación y la paz </v>
          </cell>
          <cell r="C187" t="str">
            <v>06 GESTION CON LA COMUNIDAD EDUCATIVA</v>
          </cell>
          <cell r="D187">
            <v>28</v>
          </cell>
          <cell r="E187" t="str">
            <v>06028 Apoyo profesional y técnico para las estrategias para la construcción de una ciudad educadora, por el reencuentro, la reconciliación y la paz, con énfasis en el fortalecimiento de la gestión con la comunidad educativa</v>
          </cell>
          <cell r="F187" t="str">
            <v>Personal Contratado Para Apoyar Las Actividades Propias De Los Proyectos De Inversión De La Entidad 03-04-0001</v>
          </cell>
          <cell r="G187" t="str">
            <v>MODERNIZACIÓN DE LA SECRETARIA DE EDUCACIÓN - A.1.4.1</v>
          </cell>
          <cell r="H187" t="str">
            <v>Personas</v>
          </cell>
          <cell r="I187">
            <v>11</v>
          </cell>
          <cell r="J187" t="str">
            <v>105806028</v>
          </cell>
          <cell r="K187">
            <v>767222000</v>
          </cell>
        </row>
        <row r="188">
          <cell r="A188">
            <v>1058</v>
          </cell>
          <cell r="B188" t="str">
            <v xml:space="preserve">1058 Participación ciudadana para el reencuentro, la reconciliación y la paz </v>
          </cell>
          <cell r="C188" t="str">
            <v>06 GESTION CON LA COMUNIDAD EDUCATIVA</v>
          </cell>
          <cell r="D188">
            <v>29</v>
          </cell>
          <cell r="E188" t="str">
            <v>06029 Apoyo profesional y técnico para las estrategias para la construcción de una ciudad educadora, por el reencuentro, la reconciliación y la paz, con énfasis en el acompañamiento de escuelas de padres y familia</v>
          </cell>
          <cell r="F188" t="str">
            <v>Personal Contratado Para Apoyar Las Actividades Propias De Los Proyectos De Inversión De La Entidad 03-04-0001</v>
          </cell>
          <cell r="G188" t="str">
            <v>MODERNIZACIÓN DE LA SECRETARIA DE EDUCACIÓN - A.1.4.1</v>
          </cell>
          <cell r="H188" t="str">
            <v>Personas</v>
          </cell>
          <cell r="I188">
            <v>5</v>
          </cell>
          <cell r="J188" t="str">
            <v>105806029</v>
          </cell>
          <cell r="K188">
            <v>297000000</v>
          </cell>
        </row>
        <row r="189">
          <cell r="A189">
            <v>1071</v>
          </cell>
          <cell r="B189" t="str">
            <v>1071 Gestión educativa institucional</v>
          </cell>
          <cell r="C189" t="str">
            <v>01 APOYO ADMINISTRATIVO</v>
          </cell>
          <cell r="D189">
            <v>1</v>
          </cell>
          <cell r="E189" t="str">
            <v xml:space="preserve">01001 Garantizar el pago del servicio de acueducto, alcantarillado y aseo en los colegios oficiales (plantas físicas propias, arrendadas y lotes). </v>
          </cell>
          <cell r="F189" t="str">
            <v>Servicios De Acueducto, Alcantarillado Y Aseo De Instituciones Educativas 02-06-0009</v>
          </cell>
          <cell r="G189" t="str">
            <v>ACUEDUCTO, ALCANTARILLADO Y ASEO - A.1.2.6.1</v>
          </cell>
          <cell r="H189" t="str">
            <v>Colegios</v>
          </cell>
          <cell r="I189">
            <v>369</v>
          </cell>
          <cell r="J189" t="str">
            <v>107101001</v>
          </cell>
          <cell r="K189">
            <v>16300745000</v>
          </cell>
        </row>
        <row r="190">
          <cell r="A190">
            <v>1071</v>
          </cell>
          <cell r="B190" t="str">
            <v>1071 Gestión educativa institucional</v>
          </cell>
          <cell r="C190" t="str">
            <v>01 APOYO ADMINISTRATIVO</v>
          </cell>
          <cell r="D190">
            <v>2</v>
          </cell>
          <cell r="E190" t="str">
            <v xml:space="preserve">01002 Garantizar el pago del servicio de energía en los colegios oficiales (plantas físicas propias, arrendadas y lotes). </v>
          </cell>
          <cell r="F190" t="str">
            <v>Servicios De Energía De Instituciones Educativas 02-06-0010</v>
          </cell>
          <cell r="G190" t="str">
            <v>ENERGÍA - A.1.2.6.2</v>
          </cell>
          <cell r="H190" t="str">
            <v>Colegios</v>
          </cell>
          <cell r="I190">
            <v>369</v>
          </cell>
          <cell r="J190" t="str">
            <v>107101002</v>
          </cell>
          <cell r="K190">
            <v>11693334000</v>
          </cell>
        </row>
        <row r="191">
          <cell r="A191">
            <v>1071</v>
          </cell>
          <cell r="B191" t="str">
            <v>1071 Gestión educativa institucional</v>
          </cell>
          <cell r="C191" t="str">
            <v>01 APOYO ADMINISTRATIVO</v>
          </cell>
          <cell r="D191">
            <v>3</v>
          </cell>
          <cell r="E191" t="str">
            <v>01003 Garantizar el pago del servicio telefónico; plantas físicas propias y arrendadas</v>
          </cell>
          <cell r="F191" t="str">
            <v>Servicios De Teléfono De Instituciones Educativas 02-06-0011</v>
          </cell>
          <cell r="G191" t="str">
            <v>TELÉFONO - A.1.2.6.3</v>
          </cell>
          <cell r="H191" t="str">
            <v>Colegios</v>
          </cell>
          <cell r="I191">
            <v>369</v>
          </cell>
          <cell r="J191" t="str">
            <v>107101003</v>
          </cell>
          <cell r="K191">
            <v>2881948000</v>
          </cell>
        </row>
        <row r="192">
          <cell r="A192">
            <v>1071</v>
          </cell>
          <cell r="B192" t="str">
            <v>1071 Gestión educativa institucional</v>
          </cell>
          <cell r="C192" t="str">
            <v>01 APOYO ADMINISTRATIVO</v>
          </cell>
          <cell r="D192">
            <v>4</v>
          </cell>
          <cell r="E192" t="str">
            <v>01004 Garantizar el pago del servicio de gas natural (plantas físicas propias, arrendadas y lotes)</v>
          </cell>
          <cell r="F192" t="str">
            <v>Legalización De Acometidas De Servicios Públicos  Y Pago De Gas 02-06-0217</v>
          </cell>
          <cell r="G192" t="str">
            <v>OTROS - A.1.2.6.5</v>
          </cell>
          <cell r="H192" t="str">
            <v>Colegios</v>
          </cell>
          <cell r="I192">
            <v>369</v>
          </cell>
          <cell r="J192" t="str">
            <v>107101004</v>
          </cell>
          <cell r="K192">
            <v>60444000</v>
          </cell>
        </row>
        <row r="193">
          <cell r="A193">
            <v>1071</v>
          </cell>
          <cell r="B193" t="str">
            <v>1071 Gestión educativa institucional</v>
          </cell>
          <cell r="C193" t="str">
            <v>01 APOYO ADMINISTRATIVO</v>
          </cell>
          <cell r="D193">
            <v>5</v>
          </cell>
          <cell r="E193" t="str">
            <v>01005 Servicios De Vigilancia De Instituciones Educativas 02-06-0022</v>
          </cell>
          <cell r="F193" t="str">
            <v>Servicios De Vigilancia De Instituciones Educativas 02-06-0022</v>
          </cell>
          <cell r="G193" t="str">
            <v>CONTRATACIÓN DE VIGILANCIA A LOS ESTABLECIMIENTOS EDUCATIVOS ESTATALES - A.1.1.7</v>
          </cell>
          <cell r="H193" t="str">
            <v>Colegios</v>
          </cell>
          <cell r="I193">
            <v>369</v>
          </cell>
          <cell r="J193" t="str">
            <v>107101005</v>
          </cell>
          <cell r="K193">
            <v>120000000000</v>
          </cell>
        </row>
        <row r="194">
          <cell r="A194">
            <v>1071</v>
          </cell>
          <cell r="B194" t="str">
            <v>1071 Gestión educativa institucional</v>
          </cell>
          <cell r="C194" t="str">
            <v>01 APOYO ADMINISTRATIVO</v>
          </cell>
          <cell r="D194">
            <v>6</v>
          </cell>
          <cell r="E194" t="str">
            <v>01006 Suministrar servicio de aseo privado para  todas las sedes de los colegios( plantas físicas propias, arriendos y convenios)  la interventoría, supervisión,  seguimiento, control del servicio y adiciones requeridas.</v>
          </cell>
          <cell r="F194" t="str">
            <v>Servicios De Aseo De Instituciones Educativas 02-06-0012</v>
          </cell>
          <cell r="G194" t="str">
            <v>OTROS - A.1.2.6.5</v>
          </cell>
          <cell r="H194" t="str">
            <v>Colegios</v>
          </cell>
          <cell r="I194">
            <v>369</v>
          </cell>
          <cell r="J194" t="str">
            <v>107101006</v>
          </cell>
          <cell r="K194">
            <v>92000000000</v>
          </cell>
        </row>
        <row r="195">
          <cell r="A195">
            <v>1071</v>
          </cell>
          <cell r="B195" t="str">
            <v>1071 Gestión educativa institucional</v>
          </cell>
          <cell r="C195" t="str">
            <v>02 ARRENDAMIENTOS</v>
          </cell>
          <cell r="D195">
            <v>7</v>
          </cell>
          <cell r="E195" t="str">
            <v>02007 Arrendar  inmuebles para ampliar la oferta educativa oficial, ajustar parámetros y atender a los alumnos que se trasladan por la intervención de plantas físicas y adelantar las adiciones.</v>
          </cell>
          <cell r="F195" t="str">
            <v>Arrendamiento De Inmuebles 02-06-0002</v>
          </cell>
          <cell r="G195" t="str">
            <v>ARRENDAMIENTO DE INMUEBLES DESTINADOS A LA PRESTACIÓN DEL SERVICIO PÚBLICO EDUCATIVO A.1.2.12</v>
          </cell>
          <cell r="H195" t="str">
            <v>Sedes Educativas</v>
          </cell>
          <cell r="I195">
            <v>77</v>
          </cell>
          <cell r="J195" t="str">
            <v>107102007</v>
          </cell>
          <cell r="K195">
            <v>11433675000</v>
          </cell>
        </row>
        <row r="196">
          <cell r="A196">
            <v>1071</v>
          </cell>
          <cell r="B196" t="str">
            <v>1071 Gestión educativa institucional</v>
          </cell>
          <cell r="C196" t="str">
            <v>02 ARRENDAMIENTOS</v>
          </cell>
          <cell r="D196">
            <v>8</v>
          </cell>
          <cell r="E196" t="str">
            <v>02008 Pagar de sentencias, laudos, conciliaciones, transacciones y providencias de autoridad jurisdiccional competente</v>
          </cell>
          <cell r="F196" t="str">
            <v>Arrendamiento De Inmuebles 02-06-0002</v>
          </cell>
          <cell r="G196" t="str">
            <v>ARRENDAMIENTO DE INMUEBLES DESTINADOS A LA PRESTACIÓN DEL SERVICIO PÚBLICO EDUCATIVO A.1.2.12</v>
          </cell>
          <cell r="H196" t="str">
            <v>Porcentaje</v>
          </cell>
          <cell r="I196">
            <v>100</v>
          </cell>
          <cell r="J196" t="str">
            <v>107102008</v>
          </cell>
          <cell r="K196">
            <v>128384000</v>
          </cell>
        </row>
        <row r="197">
          <cell r="A197">
            <v>1071</v>
          </cell>
          <cell r="B197" t="str">
            <v>1071 Gestión educativa institucional</v>
          </cell>
          <cell r="C197" t="str">
            <v xml:space="preserve">03 LOGÍSTICA Y APOYOS </v>
          </cell>
          <cell r="D197">
            <v>9</v>
          </cell>
          <cell r="E197" t="str">
            <v xml:space="preserve">03009 Suministrar el servicios de transporte para el traslado de funcionarios Administrativos a los colegios o  localidades para fortalecer la labor que realiza la SED a través de sus proyectos de inversión </v>
          </cell>
          <cell r="F197" t="str">
            <v>Apoyo Logístico Para El Desarrollo De Las Actividades Propias De Los Proyectos De Inversiónen General 03-01-0354</v>
          </cell>
          <cell r="G197" t="str">
            <v>APLICACIÓN DE PROYECTOS EDUCATIVOS TRANSVERSALES - A.1.7.2</v>
          </cell>
          <cell r="H197" t="str">
            <v>Servicios de Transporte</v>
          </cell>
          <cell r="I197">
            <v>2750</v>
          </cell>
          <cell r="J197" t="str">
            <v>107103009</v>
          </cell>
          <cell r="K197">
            <v>896425000</v>
          </cell>
        </row>
        <row r="198">
          <cell r="A198">
            <v>1071</v>
          </cell>
          <cell r="B198" t="str">
            <v>1071 Gestión educativa institucional</v>
          </cell>
          <cell r="C198" t="str">
            <v xml:space="preserve">03 LOGÍSTICA Y APOYOS </v>
          </cell>
          <cell r="D198">
            <v>10</v>
          </cell>
          <cell r="E198" t="str">
            <v xml:space="preserve">03010 Suministrar apoyo  técnico y profesional para actividades relacionadas con el proyecto de inversión </v>
          </cell>
          <cell r="F198" t="str">
            <v>Personal Contratado Para Apoyar Las Actividades Propias De Los Proyectos De Inversión De La Entidad 03-04-0001</v>
          </cell>
          <cell r="G198" t="str">
            <v>MODERNIZACIÓN DE LA SECRETARIA DE EDUCACIÓN - A.1.4.1</v>
          </cell>
          <cell r="H198" t="str">
            <v>Personas</v>
          </cell>
          <cell r="I198">
            <v>10</v>
          </cell>
          <cell r="J198" t="str">
            <v>107103010</v>
          </cell>
          <cell r="K198">
            <v>969913000</v>
          </cell>
        </row>
        <row r="199">
          <cell r="A199">
            <v>1071</v>
          </cell>
          <cell r="B199" t="str">
            <v>1071 Gestión educativa institucional</v>
          </cell>
          <cell r="C199" t="str">
            <v xml:space="preserve">03 LOGÍSTICA Y APOYOS </v>
          </cell>
          <cell r="D199">
            <v>11</v>
          </cell>
          <cell r="E199" t="str">
            <v>03011 Suministrar el apoyo logístico a los eventos de la entidad</v>
          </cell>
          <cell r="F199" t="str">
            <v>Soporte Logístico Para El Desarrollo De Las Actividades Propias De Los Proyectos De Inversión 02-01-0364</v>
          </cell>
          <cell r="G199" t="str">
            <v>APLICACIÓN DE PROYECTOS EDUCATIVOS TRANSVERSALES - A.1.7.2</v>
          </cell>
          <cell r="H199" t="str">
            <v>Eventos</v>
          </cell>
          <cell r="I199">
            <v>75</v>
          </cell>
          <cell r="J199" t="str">
            <v>107103011</v>
          </cell>
          <cell r="K199">
            <v>8912848000</v>
          </cell>
        </row>
        <row r="200">
          <cell r="A200">
            <v>1071</v>
          </cell>
          <cell r="B200" t="str">
            <v>1071 Gestión educativa institucional</v>
          </cell>
          <cell r="C200" t="str">
            <v xml:space="preserve">03 LOGÍSTICA Y APOYOS </v>
          </cell>
          <cell r="D200">
            <v>12</v>
          </cell>
          <cell r="E200" t="str">
            <v>03012 Interventoria al apoyo logístico a los eventos de la entidad</v>
          </cell>
          <cell r="F200" t="str">
            <v>Soporte Logístico Para El Desarrollo De Las Actividades Propias De Los Proyectos De Inversión 02-01-0364</v>
          </cell>
          <cell r="G200" t="str">
            <v>APLICACIÓN DE PROYECTOS EDUCATIVOS TRANSVERSALES - A.1.7.2</v>
          </cell>
          <cell r="H200" t="str">
            <v>Consultoría</v>
          </cell>
          <cell r="I200">
            <v>1</v>
          </cell>
          <cell r="J200" t="str">
            <v>107103012</v>
          </cell>
          <cell r="K200">
            <v>991284000</v>
          </cell>
        </row>
        <row r="201">
          <cell r="A201">
            <v>1072</v>
          </cell>
          <cell r="B201" t="str">
            <v>1072 Evaluar para transformar y mejorar</v>
          </cell>
          <cell r="C201" t="str">
            <v>01 Gestión del Conocimiento sobre evaluación para la Calidad de la Educación</v>
          </cell>
          <cell r="D201">
            <v>1</v>
          </cell>
          <cell r="E201" t="str">
            <v>01001 Producción de información relevante para caracterizar las Instituciones Educativas Distritales - IED</v>
          </cell>
          <cell r="F201" t="str">
            <v>Evaluación Educativa 03-01-0009</v>
          </cell>
          <cell r="G201" t="str">
            <v>DISEÑO E IMPLEMENTACIÓN DE PLANES DE MEJORAMIENTO - A.1.2.11</v>
          </cell>
          <cell r="H201" t="str">
            <v>Colegios</v>
          </cell>
          <cell r="I201">
            <v>362</v>
          </cell>
          <cell r="J201" t="str">
            <v>107201001</v>
          </cell>
          <cell r="K201">
            <v>408000000</v>
          </cell>
        </row>
        <row r="202">
          <cell r="A202">
            <v>1072</v>
          </cell>
          <cell r="B202" t="str">
            <v>1072 Evaluar para transformar y mejorar</v>
          </cell>
          <cell r="C202" t="str">
            <v>01 Gestión del Conocimiento sobre evaluación para la Calidad de la Educación</v>
          </cell>
          <cell r="D202">
            <v>2</v>
          </cell>
          <cell r="E202" t="str">
            <v>01002 Personal técnico y profesional para la ejecución de las actividades propuestas en los diferentes componentes del proyecto.</v>
          </cell>
          <cell r="F202" t="str">
            <v>Personal Contratado Para Apoyar Las Actividades Propias De Los Proyectos De Inversión De La Entidad 03-04-0001</v>
          </cell>
          <cell r="G202" t="str">
            <v>MODERNIZACIÓN DE LA SECRETARIA DE EDUCACIÓN - A.1.4.1</v>
          </cell>
          <cell r="H202" t="str">
            <v>Personas</v>
          </cell>
          <cell r="I202">
            <v>8</v>
          </cell>
          <cell r="J202" t="str">
            <v>107201002</v>
          </cell>
          <cell r="K202">
            <v>580600000</v>
          </cell>
        </row>
        <row r="203">
          <cell r="A203">
            <v>1072</v>
          </cell>
          <cell r="B203" t="str">
            <v>1072 Evaluar para transformar y mejorar</v>
          </cell>
          <cell r="C203" t="str">
            <v xml:space="preserve">02 Mejores practicas evaluativas </v>
          </cell>
          <cell r="D203">
            <v>2</v>
          </cell>
          <cell r="E203" t="str">
            <v>02002 Repositorio de mejores prácticas evaluativas en la ciudad.</v>
          </cell>
          <cell r="F203" t="str">
            <v>Evaluación Educativa 03-01-0009</v>
          </cell>
          <cell r="G203" t="str">
            <v>DISEÑO E IMPLEMENTACIÓN DE PLANES DE MEJORAMIENTO - A.1.2.11</v>
          </cell>
          <cell r="H203" t="str">
            <v>Repositorio</v>
          </cell>
          <cell r="I203">
            <v>1</v>
          </cell>
          <cell r="J203" t="str">
            <v>107202002</v>
          </cell>
          <cell r="K203">
            <v>200000000</v>
          </cell>
        </row>
        <row r="204">
          <cell r="A204">
            <v>1072</v>
          </cell>
          <cell r="B204" t="str">
            <v>1072 Evaluar para transformar y mejorar</v>
          </cell>
          <cell r="C204" t="str">
            <v xml:space="preserve">03 Articulación e integración de información sobre evaluaciones de aprendizaje, enseñanza y gestión en las IE </v>
          </cell>
          <cell r="D204">
            <v>1</v>
          </cell>
          <cell r="E204" t="str">
            <v>03001 Desarrollar, revisar y ajustar  estrategias  de evaluación en los diferentes componentes del sistema.</v>
          </cell>
          <cell r="F204" t="str">
            <v>Evaluación Educativa 03-01-0009</v>
          </cell>
          <cell r="G204" t="str">
            <v>DISEÑO E IMPLEMENTACIÓN DE PLANES DE MEJORAMIENTO - A.1.2.11</v>
          </cell>
          <cell r="H204" t="str">
            <v>Sistema</v>
          </cell>
          <cell r="I204">
            <v>1</v>
          </cell>
          <cell r="J204" t="str">
            <v>107203001</v>
          </cell>
          <cell r="K204">
            <v>1246000000</v>
          </cell>
        </row>
        <row r="205">
          <cell r="A205">
            <v>1072</v>
          </cell>
          <cell r="B205" t="str">
            <v>1072 Evaluar para transformar y mejorar</v>
          </cell>
          <cell r="C205" t="str">
            <v xml:space="preserve">03 Articulación e integración de información sobre evaluaciones de aprendizaje, enseñanza y gestión en las IE </v>
          </cell>
          <cell r="D205">
            <v>2</v>
          </cell>
          <cell r="E205" t="str">
            <v>03002 Aplicar pruebas internacionales, desarrollar y aplicar pruebas nacionales y las encuestas requeridas para el sector.</v>
          </cell>
          <cell r="F205" t="str">
            <v>Evaluación Educativa 03-01-0009</v>
          </cell>
          <cell r="G205" t="str">
            <v>DISEÑO E IMPLEMENTACIÓN DE PLANES DE MEJORAMIENTO - A.1.2.11</v>
          </cell>
          <cell r="H205" t="str">
            <v>Aplicaciones y encuestas</v>
          </cell>
          <cell r="I205">
            <v>4</v>
          </cell>
          <cell r="J205" t="str">
            <v>107203002</v>
          </cell>
          <cell r="K205">
            <v>1255000000</v>
          </cell>
        </row>
        <row r="206">
          <cell r="A206">
            <v>1072</v>
          </cell>
          <cell r="B206" t="str">
            <v>1072 Evaluar para transformar y mejorar</v>
          </cell>
          <cell r="C206" t="str">
            <v xml:space="preserve">04 Estímulos y reconocimientos a la Calidad de la educación </v>
          </cell>
          <cell r="D206">
            <v>1</v>
          </cell>
          <cell r="E206" t="str">
            <v>04001 Realizar el proceso requerido para la evaluación del incentivo por Gestión Institucional art. 23 Acuerdo 273.17</v>
          </cell>
          <cell r="F206" t="str">
            <v>Evaluación Educativa 03-01-0009</v>
          </cell>
          <cell r="G206" t="str">
            <v>DISEÑO E IMPLEMENTACIÓN DE PLANES DE MEJORAMIENTO - A.1.2.11</v>
          </cell>
          <cell r="H206" t="str">
            <v>Proceso</v>
          </cell>
          <cell r="I206">
            <v>1</v>
          </cell>
          <cell r="J206" t="str">
            <v>107204001</v>
          </cell>
          <cell r="K206">
            <v>150000000</v>
          </cell>
        </row>
        <row r="207">
          <cell r="A207">
            <v>1072</v>
          </cell>
          <cell r="B207" t="str">
            <v>1072 Evaluar para transformar y mejorar</v>
          </cell>
          <cell r="C207" t="str">
            <v xml:space="preserve">04 Estímulos y reconocimientos a la Calidad de la educación </v>
          </cell>
          <cell r="D207">
            <v>2</v>
          </cell>
          <cell r="E207" t="str">
            <v>04002 Entregar estímulos económicos a colegios premiados por su excelente gestión institucional en marco del Acuerdo 273/2007</v>
          </cell>
          <cell r="F207" t="str">
            <v>Incentivos Económicos  A Los Colegios Con Mejores Resultados Que Aporten Al Mejoramiento De La Calidad Educativa 05-02-0022</v>
          </cell>
          <cell r="G207" t="str">
            <v>DISEÑO E IMPLEMENTACIÓN DE PLANES DE MEJORAMIENTO - A.1.2.11</v>
          </cell>
          <cell r="H207" t="str">
            <v>Colegios</v>
          </cell>
          <cell r="I207">
            <v>5</v>
          </cell>
          <cell r="J207" t="str">
            <v>107204002</v>
          </cell>
          <cell r="K207">
            <v>95900000</v>
          </cell>
        </row>
        <row r="208">
          <cell r="A208">
            <v>1072</v>
          </cell>
          <cell r="B208" t="str">
            <v>1072 Evaluar para transformar y mejorar</v>
          </cell>
          <cell r="C208" t="str">
            <v xml:space="preserve">04 Estímulos y reconocimientos a la Calidad de la educación </v>
          </cell>
          <cell r="D208">
            <v>3</v>
          </cell>
          <cell r="E208" t="str">
            <v>04003 Entregar estímulos económicos a colegios oficiales por mejor rendimiento académico en las pruebas de Estado SABER 11°.</v>
          </cell>
          <cell r="F208" t="str">
            <v>Incentivos Económicos  A Los Colegios Con Mejores Resultados Que Aporten Al Mejoramiento De La Calidad Educativa 05-02-0022</v>
          </cell>
          <cell r="G208" t="str">
            <v>DISEÑO E IMPLEMENTACIÓN DE PLANES DE MEJORAMIENTO - A.1.2.11</v>
          </cell>
          <cell r="H208" t="str">
            <v>Colegios</v>
          </cell>
          <cell r="I208">
            <v>5</v>
          </cell>
          <cell r="J208" t="str">
            <v>107204003</v>
          </cell>
          <cell r="K208">
            <v>95900000</v>
          </cell>
        </row>
        <row r="209">
          <cell r="A209">
            <v>1072</v>
          </cell>
          <cell r="B209" t="str">
            <v>1072 Evaluar para transformar y mejorar</v>
          </cell>
          <cell r="C209" t="str">
            <v xml:space="preserve">04 Estímulos y reconocimientos a la Calidad de la educación </v>
          </cell>
          <cell r="D209">
            <v>4</v>
          </cell>
          <cell r="E209" t="str">
            <v>04004 Entregar estímulos económicos a colegios premiados por rendimiento académico en las pruebas SABER</v>
          </cell>
          <cell r="F209" t="str">
            <v>Incentivos Económicos  A Los Colegios Con Mejores Resultados Que Aporten Al Mejoramiento De La Calidad Educativa 05-02-0022</v>
          </cell>
          <cell r="G209" t="str">
            <v>DISEÑO E IMPLEMENTACIÓN DE PLANES DE MEJORAMIENTO - A.1.2.11</v>
          </cell>
          <cell r="H209" t="str">
            <v>Colegios</v>
          </cell>
          <cell r="I209">
            <v>5</v>
          </cell>
          <cell r="J209" t="str">
            <v>107204004</v>
          </cell>
          <cell r="K209">
            <v>95900000</v>
          </cell>
        </row>
        <row r="210">
          <cell r="A210">
            <v>1072</v>
          </cell>
          <cell r="B210" t="str">
            <v>1072 Evaluar para transformar y mejorar</v>
          </cell>
          <cell r="C210" t="str">
            <v xml:space="preserve">04 Estímulos y reconocimientos a la Calidad de la educación </v>
          </cell>
          <cell r="D210">
            <v>5</v>
          </cell>
          <cell r="E210" t="str">
            <v>04005 Entregar estímulos económicos a colegios oficiales que se destaquen por mejor nivel de inglés en las pruebas de Estado SABER 11°.</v>
          </cell>
          <cell r="F210" t="str">
            <v>Incentivos Económicos  A Los Colegios Con Mejores Resultados Que Aporten Al Mejoramiento De La Calidad Educativa 05-02-0022</v>
          </cell>
          <cell r="G210" t="str">
            <v>DISEÑO E IMPLEMENTACIÓN DE PLANES DE MEJORAMIENTO - A.1.2.11</v>
          </cell>
          <cell r="H210" t="str">
            <v>Colegios</v>
          </cell>
          <cell r="I210">
            <v>5</v>
          </cell>
          <cell r="J210" t="str">
            <v>107204005</v>
          </cell>
          <cell r="K210">
            <v>95900000</v>
          </cell>
        </row>
        <row r="211">
          <cell r="A211">
            <v>1072</v>
          </cell>
          <cell r="B211" t="str">
            <v>1072 Evaluar para transformar y mejorar</v>
          </cell>
          <cell r="C211" t="str">
            <v xml:space="preserve">04 Estímulos y reconocimientos a la Calidad de la educación </v>
          </cell>
          <cell r="D211">
            <v>6</v>
          </cell>
          <cell r="E211" t="str">
            <v>04006 Entregar estímulos económicos a colegios oficiales que cada año se destaquen como los de más bajo índice de deserción.</v>
          </cell>
          <cell r="F211" t="str">
            <v>Incentivos Económicos  A Los Colegios Con Mejores Resultados Que Aporten Al Mejoramiento De La Calidad Educativa 05-02-0022</v>
          </cell>
          <cell r="G211" t="str">
            <v>DISEÑO E IMPLEMENTACIÓN DE PLANES DE MEJORAMIENTO - A.1.2.11</v>
          </cell>
          <cell r="H211" t="str">
            <v>Colegios</v>
          </cell>
          <cell r="I211">
            <v>5</v>
          </cell>
          <cell r="J211" t="str">
            <v>107204006</v>
          </cell>
          <cell r="K211">
            <v>95900000</v>
          </cell>
        </row>
        <row r="212">
          <cell r="A212">
            <v>1072</v>
          </cell>
          <cell r="B212" t="str">
            <v>1072 Evaluar para transformar y mejorar</v>
          </cell>
          <cell r="C212" t="str">
            <v xml:space="preserve">04 Estímulos y reconocimientos a la Calidad de la educación </v>
          </cell>
          <cell r="D212">
            <v>7</v>
          </cell>
          <cell r="E212" t="str">
            <v>04007 Reconocimiento a colegios en el marco de la Acreditación según Rs 1881/2015</v>
          </cell>
          <cell r="F212" t="str">
            <v>Incentivos Económicos  A Los Colegios Con Mejores Resultados Que Aporten Al Mejoramiento De La Calidad Educativa 05-02-0022</v>
          </cell>
          <cell r="G212" t="str">
            <v>DISEÑO E IMPLEMENTACIÓN DE PLANES DE MEJORAMIENTO - A.1.2.11</v>
          </cell>
          <cell r="H212" t="str">
            <v>Colegios</v>
          </cell>
          <cell r="I212">
            <v>5</v>
          </cell>
          <cell r="J212" t="str">
            <v>107204007</v>
          </cell>
          <cell r="K212">
            <v>95900000</v>
          </cell>
        </row>
        <row r="213">
          <cell r="A213">
            <v>1073</v>
          </cell>
          <cell r="B213" t="str">
            <v>1073 Desarrollo integral de la educación media en las instituciones educativas del Distrito</v>
          </cell>
          <cell r="C213" t="str">
            <v>01 Competencias básicas, técnicas, tecnológicas, socioemocionales y exploración</v>
          </cell>
          <cell r="D213">
            <v>1</v>
          </cell>
          <cell r="E213" t="str">
            <v>01001 Prestar apoyo profesional y/o tecnico para acompañar a las IED en las actividades de planeción y seguimiento para desarrollo y fortalecimiento de las competencias básicas, sociales y emocionales de los estudiantes de educación media de Bogotá</v>
          </cell>
          <cell r="F213" t="str">
            <v>Personal Contratado Para Apoyar Las Actividades Propias De Los Proyectos De Inversión De La Entidad 03-04-0001</v>
          </cell>
          <cell r="G213" t="str">
            <v>MODERNIZACIÓN DE LA SECRETARIA DE EDUCACIÓN - A.1.4.1</v>
          </cell>
          <cell r="H213" t="str">
            <v>Personas</v>
          </cell>
          <cell r="I213">
            <v>32</v>
          </cell>
          <cell r="J213" t="str">
            <v>107301001</v>
          </cell>
          <cell r="K213">
            <v>1931591000</v>
          </cell>
        </row>
        <row r="214">
          <cell r="A214">
            <v>1073</v>
          </cell>
          <cell r="B214" t="str">
            <v>1073 Desarrollo integral de la educación media en las instituciones educativas del Distrito</v>
          </cell>
          <cell r="C214" t="str">
            <v>01 Competencias básicas, técnicas, tecnológicas, socioemocionales y exploración</v>
          </cell>
          <cell r="D214">
            <v>4</v>
          </cell>
          <cell r="E214" t="str">
            <v>01004 Realizar acompañamiento, seguimiento e implementación para desarrollo y fortalecimiento de las competencias básicas, sociales y emocionales de los estudiantes de educación media de Bogotá</v>
          </cell>
          <cell r="F214" t="str">
            <v>Acompañar A Colegios En La Formulación Y Ejecución De Planes Institucionales 03-01-0204</v>
          </cell>
          <cell r="G214" t="str">
            <v>APLICACIÓN DE PROYECTOS EDUCATIVOS TRANSVERSALES - A.1.7.2</v>
          </cell>
          <cell r="H214" t="str">
            <v>Persona Jurídica</v>
          </cell>
          <cell r="I214">
            <v>15</v>
          </cell>
          <cell r="J214" t="str">
            <v>107301004</v>
          </cell>
          <cell r="K214">
            <v>15270921000</v>
          </cell>
        </row>
        <row r="215">
          <cell r="A215">
            <v>1073</v>
          </cell>
          <cell r="B215" t="str">
            <v>1073 Desarrollo integral de la educación media en las instituciones educativas del Distrito</v>
          </cell>
          <cell r="C215" t="str">
            <v>02 Orientación sociocupacional</v>
          </cell>
          <cell r="D215">
            <v>1</v>
          </cell>
          <cell r="E215" t="str">
            <v>02001 Prestar apoyo profesional y/o tecnico para acompañar a las IED en las actividades de planeación y seguimiento para el desarrollo y fortalecimiento de la orientación sociocupacional de los estudiantes de educación media de Bogotá</v>
          </cell>
          <cell r="F215" t="str">
            <v>Personal Contratado Para Apoyar Las Actividades Propias De Los Proyectos De Inversión De La Entidad 03-04-0001</v>
          </cell>
          <cell r="G215" t="str">
            <v>MODERNIZACIÓN DE LA SECRETARIA DE EDUCACIÓN - A.1.4.1</v>
          </cell>
          <cell r="H215" t="str">
            <v>Personas</v>
          </cell>
          <cell r="I215">
            <v>3</v>
          </cell>
          <cell r="J215" t="str">
            <v>107302001</v>
          </cell>
          <cell r="K215">
            <v>209300000</v>
          </cell>
        </row>
        <row r="216">
          <cell r="A216">
            <v>1073</v>
          </cell>
          <cell r="B216" t="str">
            <v>1073 Desarrollo integral de la educación media en las instituciones educativas del Distrito</v>
          </cell>
          <cell r="C216" t="str">
            <v>02 Orientación sociocupacional</v>
          </cell>
          <cell r="D216">
            <v>2</v>
          </cell>
          <cell r="E216" t="str">
            <v>02002 Realizar acompañamiento, seguimiento e implementación de los procesos de orientación sociocupacional  de los estudiantes de educación media de Bogotá</v>
          </cell>
          <cell r="F216" t="str">
            <v>Acompañar A Colegios En La Formulación Y Ejecución De Planes Institucionales 03-01-0204</v>
          </cell>
          <cell r="G216" t="str">
            <v>APLICACIÓN DE PROYECTOS EDUCATIVOS TRANSVERSALES - A.1.7.2</v>
          </cell>
          <cell r="H216" t="str">
            <v>Persona Jurídica</v>
          </cell>
          <cell r="I216">
            <v>1</v>
          </cell>
          <cell r="J216" t="str">
            <v>107302002</v>
          </cell>
          <cell r="K216">
            <v>1750188000</v>
          </cell>
        </row>
        <row r="217">
          <cell r="A217">
            <v>1074</v>
          </cell>
          <cell r="B217" t="str">
            <v>1074 Educación superior para una ciudad de conocimiento</v>
          </cell>
          <cell r="C217" t="str">
            <v>01 ACCESO A EDUCACIÓN SUPERIOR</v>
          </cell>
          <cell r="D217">
            <v>1</v>
          </cell>
          <cell r="E217" t="str">
            <v>01001 Fondo de Reparación para el Acceso, Permanencia y Graduación en Educación Superior para la Población Víctima del Conflicto Armado en Colombia.</v>
          </cell>
          <cell r="F217" t="str">
            <v>Atención a Víctimas 03-02-0032</v>
          </cell>
          <cell r="G217" t="str">
            <v>APLICACIÓN DE PROYECTOS EDUCATIVOS TRANSVERSALES - A.1.7.2</v>
          </cell>
          <cell r="H217" t="str">
            <v>Cupos</v>
          </cell>
          <cell r="I217">
            <v>29</v>
          </cell>
          <cell r="J217" t="str">
            <v>107401001</v>
          </cell>
          <cell r="K217">
            <v>2000000000</v>
          </cell>
        </row>
        <row r="218">
          <cell r="A218">
            <v>1074</v>
          </cell>
          <cell r="B218" t="str">
            <v>1074 Educación superior para una ciudad de conocimiento</v>
          </cell>
          <cell r="C218" t="str">
            <v>01 ACCESO A EDUCACIÓN SUPERIOR</v>
          </cell>
          <cell r="D218">
            <v>2</v>
          </cell>
          <cell r="E218" t="str">
            <v>01002 Generar alternativas de financiación ofertadas en el portafolio de la Secretaria de Educación, para el acceso y la permanencia en la educación superior de los jóvenes residentes en Bogotá</v>
          </cell>
          <cell r="F218" t="str">
            <v>Financiación A Los Estudiantes Para El Acceso A La Educación Superior 06-01-0004</v>
          </cell>
          <cell r="G218" t="str">
            <v>COMPETENCIAS LABORALES GENERALES Y FORMACIÓN PARA EL TRABAJO Y EL DESARROLLO HUMANO - A.1.7.1</v>
          </cell>
          <cell r="H218" t="str">
            <v>Cupos</v>
          </cell>
          <cell r="I218">
            <v>783</v>
          </cell>
          <cell r="J218" t="str">
            <v>107401002</v>
          </cell>
          <cell r="K218">
            <v>31819000000</v>
          </cell>
        </row>
        <row r="219">
          <cell r="A219">
            <v>1074</v>
          </cell>
          <cell r="B219" t="str">
            <v>1074 Educación superior para una ciudad de conocimiento</v>
          </cell>
          <cell r="C219" t="str">
            <v>02 FORTALECIMIENTO DE LA CALIDAD</v>
          </cell>
          <cell r="D219">
            <v>3</v>
          </cell>
          <cell r="E219" t="str">
            <v>02003 Fortalecimiento de condiciones de calidad para fomentar procesos de acreditacion de programas.</v>
          </cell>
          <cell r="F219" t="str">
            <v>Asistencia técnica y fomento al mejoramiento de la calidad en el marco del Subsistema Distrital de Educación Superior 05-02-0179</v>
          </cell>
          <cell r="G219" t="str">
            <v>APLICACIÓN DE PROYECTOS EDUCATIVOS TRANSVERSALES - A.1.7.2</v>
          </cell>
          <cell r="H219" t="str">
            <v>Proyectos</v>
          </cell>
          <cell r="I219">
            <v>1</v>
          </cell>
          <cell r="J219" t="str">
            <v>107402003</v>
          </cell>
          <cell r="K219">
            <v>250000000</v>
          </cell>
        </row>
        <row r="220">
          <cell r="A220">
            <v>1074</v>
          </cell>
          <cell r="B220" t="str">
            <v>1074 Educación superior para una ciudad de conocimiento</v>
          </cell>
          <cell r="C220" t="str">
            <v>02 FORTALECIMIENTO DE LA CALIDAD</v>
          </cell>
          <cell r="D220">
            <v>4</v>
          </cell>
          <cell r="E220" t="str">
            <v>02004 Aunar esfuerzos con los actores del subsistema Distrital de Educacion Superior y el Gobierno Nacional, para orientar o desarrollar proyectos de Ciencia, Tecnología e Innovación, integrando apuestas productivas y de conocimiento de la región.</v>
          </cell>
          <cell r="F220" t="str">
            <v>Asistencia técnica y fomento al mejoramiento de la calidad en el marco del Subsistema Distrital de Educación Superior 05-02-0179</v>
          </cell>
          <cell r="G220" t="str">
            <v>APLICACIÓN DE PROYECTOS EDUCATIVOS TRANSVERSALES - A.1.7.2</v>
          </cell>
          <cell r="H220" t="str">
            <v>Proyectos</v>
          </cell>
          <cell r="I220">
            <v>2</v>
          </cell>
          <cell r="J220" t="str">
            <v>107402004</v>
          </cell>
          <cell r="K220">
            <v>500000000</v>
          </cell>
        </row>
        <row r="221">
          <cell r="A221">
            <v>1074</v>
          </cell>
          <cell r="B221" t="str">
            <v>1074 Educación superior para una ciudad de conocimiento</v>
          </cell>
          <cell r="C221" t="str">
            <v>02 FORTALECIMIENTO DE LA CALIDAD</v>
          </cell>
          <cell r="D221">
            <v>5</v>
          </cell>
          <cell r="E221" t="str">
            <v>02005 Implementacion gradual de una estrategia de Fomento a la calidad y mejores prácticas en los programas e instituciones de Formación para el Trabajo y el Desarrollo Humano</v>
          </cell>
          <cell r="F221" t="str">
            <v>Fortalecimiento de la formación para el trabajo y el desarrollo humano 03-02-0034</v>
          </cell>
          <cell r="G221" t="str">
            <v>COMPETENCIAS LABORALES GENERALES Y FORMACIÓN PARA EL TRABAJO Y EL DESARROLLO HUMANO - A.1.7.1</v>
          </cell>
          <cell r="H221" t="str">
            <v>Piloto</v>
          </cell>
          <cell r="I221">
            <v>1</v>
          </cell>
          <cell r="J221" t="str">
            <v>107402005</v>
          </cell>
          <cell r="K221">
            <v>550000000</v>
          </cell>
        </row>
        <row r="222">
          <cell r="A222">
            <v>1074</v>
          </cell>
          <cell r="B222" t="str">
            <v>1074 Educación superior para una ciudad de conocimiento</v>
          </cell>
          <cell r="C222" t="str">
            <v>02 FORTALECIMIENTO DE LA CALIDAD</v>
          </cell>
          <cell r="D222">
            <v>6</v>
          </cell>
          <cell r="E222" t="str">
            <v>02006 Prestar apoyo profesional y/o técnico en la ejecución, verificación y acompañamiento de proyectos de calidad en educacion superior</v>
          </cell>
          <cell r="F222" t="str">
            <v>Personal Contratado Para Apoyar Las Actividades Propias De Los Proyectos De Inversión De La Entidad 03-04-0001</v>
          </cell>
          <cell r="G222" t="str">
            <v>MODERNIZACIÓN DE LA SECRETARIA DE EDUCACIÓN - A.1.4.1</v>
          </cell>
          <cell r="H222" t="str">
            <v>Personas</v>
          </cell>
          <cell r="I222">
            <v>20</v>
          </cell>
          <cell r="J222" t="str">
            <v>107402006</v>
          </cell>
          <cell r="K222">
            <v>1260000000</v>
          </cell>
        </row>
      </sheetData>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1-01-IF-002"/>
      <sheetName val="Hoja3"/>
      <sheetName val="Hoja5"/>
      <sheetName val="Hoja1"/>
    </sheetNames>
    <sheetDataSet>
      <sheetData sheetId="0" refreshError="1"/>
      <sheetData sheetId="1" refreshError="1"/>
      <sheetData sheetId="2" refreshError="1"/>
      <sheetData sheetId="3"/>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056"/>
      <sheetName val="Hoja3"/>
      <sheetName val="Hoja5"/>
      <sheetName val="Hoja1"/>
    </sheetNames>
    <sheetDataSet>
      <sheetData sheetId="0" refreshError="1"/>
      <sheetData sheetId="1">
        <row r="2">
          <cell r="A2" t="str">
            <v>CCE-01</v>
          </cell>
          <cell r="B2" t="str">
            <v>Solicitud de información a los Proveedores</v>
          </cell>
        </row>
        <row r="3">
          <cell r="A3" t="str">
            <v>CCE-02</v>
          </cell>
          <cell r="B3" t="str">
            <v>Licitación pública</v>
          </cell>
        </row>
        <row r="4">
          <cell r="A4" t="str">
            <v>CCE-17</v>
          </cell>
          <cell r="B4" t="str">
            <v>Licitación pública (Obra pública)</v>
          </cell>
        </row>
        <row r="5">
          <cell r="A5" t="str">
            <v>CCE-03</v>
          </cell>
          <cell r="B5" t="str">
            <v>Concurso de méritos con precalificación</v>
          </cell>
        </row>
        <row r="6">
          <cell r="A6" t="str">
            <v>CCE-04</v>
          </cell>
          <cell r="B6" t="str">
            <v>Concurso de méritos abierto</v>
          </cell>
        </row>
        <row r="7">
          <cell r="A7" t="str">
            <v>CCE-05</v>
          </cell>
          <cell r="B7" t="str">
            <v>Contratación directa (con ofertas)</v>
          </cell>
        </row>
        <row r="8">
          <cell r="A8" t="str">
            <v>CCE-06</v>
          </cell>
          <cell r="B8" t="str">
            <v>Selección abreviada menor cuantía</v>
          </cell>
        </row>
        <row r="9">
          <cell r="A9" t="str">
            <v>CCE-18-Seleccion_Abreviada_Menor_Cuantia_Sin_Manifestacion_Interes</v>
          </cell>
          <cell r="B9" t="str">
            <v>Selección Abreviada de Menor Cuantia sin Manifestacion de Interés</v>
          </cell>
        </row>
        <row r="10">
          <cell r="A10" t="str">
            <v>CCE-07</v>
          </cell>
          <cell r="B10" t="str">
            <v>Selección abreviada subasta inversa</v>
          </cell>
        </row>
        <row r="11">
          <cell r="A11" t="str">
            <v>CCE-10</v>
          </cell>
          <cell r="B11" t="str">
            <v>Mínima cuantía</v>
          </cell>
        </row>
        <row r="12">
          <cell r="A12" t="str">
            <v>CCE-11||01</v>
          </cell>
          <cell r="B12" t="str">
            <v>Contratación régimen especial - Selección de comisionista</v>
          </cell>
        </row>
        <row r="13">
          <cell r="A13" t="str">
            <v>CCE-11||02</v>
          </cell>
          <cell r="B13" t="str">
            <v>Contratación régimen especial - Enajenación de bienes para intermediarios idóneos</v>
          </cell>
        </row>
        <row r="14">
          <cell r="A14" t="str">
            <v>CCE-11||03</v>
          </cell>
          <cell r="B14" t="str">
            <v>Contratación régimen especial - Régimen especial</v>
          </cell>
        </row>
        <row r="15">
          <cell r="A15" t="str">
            <v>CCE-11||04</v>
          </cell>
          <cell r="B15" t="str">
            <v>Contratación régimen especial - Banco multilateral y organismos multilaterales</v>
          </cell>
        </row>
        <row r="16">
          <cell r="A16" t="str">
            <v>CCE-15||01</v>
          </cell>
          <cell r="B16" t="str">
            <v>Contratación régimen especial (con ofertas) - Selección de comisionista</v>
          </cell>
        </row>
        <row r="17">
          <cell r="A17" t="str">
            <v>CCE-15||02</v>
          </cell>
          <cell r="B17" t="str">
            <v>Contratación régimen especial (con ofertas) - Enajenación de bienes para intermediarios idóneos</v>
          </cell>
        </row>
        <row r="18">
          <cell r="A18" t="str">
            <v>CCE-15||03</v>
          </cell>
          <cell r="B18" t="str">
            <v>Contratación régimen especial (con ofertas) - Régimen especial</v>
          </cell>
        </row>
        <row r="19">
          <cell r="A19" t="str">
            <v>CCE-15||04</v>
          </cell>
          <cell r="B19" t="str">
            <v>Contratación régimen especial (con ofertas) - Banco multilateral y organismos multilaterales</v>
          </cell>
        </row>
        <row r="20">
          <cell r="A20" t="str">
            <v>CCE-16</v>
          </cell>
          <cell r="B20" t="str">
            <v>Contratación directa</v>
          </cell>
        </row>
        <row r="21">
          <cell r="A21" t="str">
            <v>CCE-99</v>
          </cell>
          <cell r="B21" t="str">
            <v>Selección abreviada - acuerdo marco</v>
          </cell>
        </row>
      </sheetData>
      <sheetData sheetId="2" refreshError="1"/>
      <sheetData sheetId="3">
        <row r="3">
          <cell r="A3">
            <v>898</v>
          </cell>
          <cell r="B3" t="str">
            <v>898 Administración del talento humano</v>
          </cell>
          <cell r="C3" t="str">
            <v xml:space="preserve">01 NÓMINA </v>
          </cell>
          <cell r="D3">
            <v>1</v>
          </cell>
          <cell r="E3" t="str">
            <v>01001 Pago de Aportes para Cesantías del personal directivo docente SSF</v>
          </cell>
          <cell r="F3" t="str">
            <v>Aportes Para Cesantías Del Personal Directivo Docente Sin Situación De Fondos 03-03-0021</v>
          </cell>
          <cell r="G3" t="str">
            <v>APORTES PARA CESANTÍAS - A.1.1.2.3.2</v>
          </cell>
          <cell r="H3" t="str">
            <v>Personas</v>
          </cell>
          <cell r="I3">
            <v>1955</v>
          </cell>
          <cell r="J3" t="str">
            <v>89801001</v>
          </cell>
          <cell r="K3">
            <v>8377292000</v>
          </cell>
        </row>
        <row r="4">
          <cell r="A4">
            <v>898</v>
          </cell>
          <cell r="B4" t="str">
            <v>898 Administración del talento humano</v>
          </cell>
          <cell r="C4" t="str">
            <v xml:space="preserve">01 NÓMINA </v>
          </cell>
          <cell r="D4">
            <v>2</v>
          </cell>
          <cell r="E4" t="str">
            <v>01002 Pago de Aportes para salud del personal directivo docente SSF</v>
          </cell>
          <cell r="F4" t="str">
            <v>Aportes Para Salud Del Personal Directivo Docente Sin Situación De Fondos 03-03-0018</v>
          </cell>
          <cell r="G4" t="str">
            <v>APORTES PARA SALUD - A.1.1.2.4.1.1</v>
          </cell>
          <cell r="H4" t="str">
            <v>Personas</v>
          </cell>
          <cell r="I4">
            <v>1955</v>
          </cell>
          <cell r="J4" t="str">
            <v>89801002</v>
          </cell>
          <cell r="K4">
            <v>7372027000</v>
          </cell>
        </row>
        <row r="5">
          <cell r="A5">
            <v>898</v>
          </cell>
          <cell r="B5" t="str">
            <v>898 Administración del talento humano</v>
          </cell>
          <cell r="C5" t="str">
            <v xml:space="preserve">01 NÓMINA </v>
          </cell>
          <cell r="D5">
            <v>3</v>
          </cell>
          <cell r="E5" t="str">
            <v>01003 Pagar sueldos de Pensionados Nacionalizados</v>
          </cell>
          <cell r="F5" t="str">
            <v>Pago Fondo De Pensionados De Bogotá 03-03-0069</v>
          </cell>
          <cell r="G5" t="str">
            <v>CANCELACIONES DE PRESTASIONES SOCIALES DEL MAGISTERIO (CPSM) - A.1.1.8</v>
          </cell>
          <cell r="H5" t="str">
            <v>Personas</v>
          </cell>
          <cell r="I5">
            <v>1800</v>
          </cell>
          <cell r="J5" t="str">
            <v>89801003</v>
          </cell>
          <cell r="K5">
            <v>48814968000</v>
          </cell>
        </row>
        <row r="6">
          <cell r="A6">
            <v>898</v>
          </cell>
          <cell r="B6" t="str">
            <v>898 Administración del talento humano</v>
          </cell>
          <cell r="C6" t="str">
            <v xml:space="preserve">01 NÓMINA </v>
          </cell>
          <cell r="D6">
            <v>4</v>
          </cell>
          <cell r="E6" t="str">
            <v>01004 Pago de Aportes para ARP del Personal Administrativo de Instituciones Educativas</v>
          </cell>
          <cell r="F6" t="str">
            <v>Aportes Para Arp Del Personal Administrativo De Instituciones Educativas 03-03-0033</v>
          </cell>
          <cell r="G6" t="str">
            <v>APORTES ARP - A.1.1.2.5.1.3</v>
          </cell>
          <cell r="H6" t="str">
            <v>Personas</v>
          </cell>
          <cell r="I6">
            <v>1590</v>
          </cell>
          <cell r="J6" t="str">
            <v>89801004</v>
          </cell>
          <cell r="K6">
            <v>293154000</v>
          </cell>
        </row>
        <row r="7">
          <cell r="A7">
            <v>898</v>
          </cell>
          <cell r="B7" t="str">
            <v>898 Administración del talento humano</v>
          </cell>
          <cell r="C7" t="str">
            <v xml:space="preserve">01 NÓMINA </v>
          </cell>
          <cell r="D7">
            <v>5</v>
          </cell>
          <cell r="E7" t="str">
            <v>01005 Pago de Aportes para Cesantías del Personal Administrativo de Instituciones Educativas</v>
          </cell>
          <cell r="F7" t="str">
            <v>Aportes Para Cesantías Del Personal Administrativo De Instituciones Educativas 03-03-0034</v>
          </cell>
          <cell r="G7" t="str">
            <v>APORTES PARA CESANTÍAS - A.1.1.2.5.1.4</v>
          </cell>
          <cell r="H7" t="str">
            <v>Personas</v>
          </cell>
          <cell r="I7">
            <v>1590</v>
          </cell>
          <cell r="J7" t="str">
            <v>89801005</v>
          </cell>
          <cell r="K7">
            <v>6351651000</v>
          </cell>
        </row>
        <row r="8">
          <cell r="A8">
            <v>898</v>
          </cell>
          <cell r="B8" t="str">
            <v>898 Administración del talento humano</v>
          </cell>
          <cell r="C8" t="str">
            <v xml:space="preserve">01 NÓMINA </v>
          </cell>
          <cell r="D8">
            <v>6</v>
          </cell>
          <cell r="E8" t="str">
            <v>01006 Pago de Aportes para Cesantías del personal docente Con Situación de Fondos</v>
          </cell>
          <cell r="F8" t="str">
            <v>Aportes Para Cesantías Del Personal Docente Con Situación De Fondos 03-03-0012</v>
          </cell>
          <cell r="G8" t="str">
            <v>APORTES PARA CESANTÍAS - A.1.1.2.2.1.4</v>
          </cell>
          <cell r="H8" t="str">
            <v>Personas</v>
          </cell>
          <cell r="I8">
            <v>5938</v>
          </cell>
          <cell r="J8" t="str">
            <v>89801006</v>
          </cell>
          <cell r="K8">
            <v>11398887000</v>
          </cell>
        </row>
        <row r="9">
          <cell r="A9">
            <v>898</v>
          </cell>
          <cell r="B9" t="str">
            <v>898 Administración del talento humano</v>
          </cell>
          <cell r="C9" t="str">
            <v xml:space="preserve">01 NÓMINA </v>
          </cell>
          <cell r="D9">
            <v>7</v>
          </cell>
          <cell r="E9" t="str">
            <v>01007 Pago de Aportes para Cesantías del personal docente SSF</v>
          </cell>
          <cell r="F9" t="str">
            <v>Aportes Para Cesantías Del Personal Docente Sin Situación De Fondos 03-03-0008</v>
          </cell>
          <cell r="G9" t="str">
            <v>APORTES PARA CESANTÍAS - A.1.1.2.1.2</v>
          </cell>
          <cell r="H9" t="str">
            <v>Personas</v>
          </cell>
          <cell r="I9">
            <v>27050</v>
          </cell>
          <cell r="J9" t="str">
            <v>89801007</v>
          </cell>
          <cell r="K9">
            <v>96338855000</v>
          </cell>
        </row>
        <row r="10">
          <cell r="A10">
            <v>898</v>
          </cell>
          <cell r="B10" t="str">
            <v>898 Administración del talento humano</v>
          </cell>
          <cell r="C10" t="str">
            <v xml:space="preserve">01 NÓMINA </v>
          </cell>
          <cell r="D10">
            <v>8</v>
          </cell>
          <cell r="E10" t="str">
            <v>01008 Pago de Aportes para el ESAP del Personal Administrativo de Instituciones Educativas</v>
          </cell>
          <cell r="F10" t="str">
            <v>Aportes Para La Esap Del Personal Administrativo De Instituciones Educativas 03-03-0037</v>
          </cell>
          <cell r="G10" t="str">
            <v>ESAP - A.1.1.2.5.2.3</v>
          </cell>
          <cell r="H10" t="str">
            <v>Personas</v>
          </cell>
          <cell r="I10">
            <v>1590</v>
          </cell>
          <cell r="J10" t="str">
            <v>89801008</v>
          </cell>
          <cell r="K10">
            <v>321621000</v>
          </cell>
        </row>
        <row r="11">
          <cell r="A11">
            <v>898</v>
          </cell>
          <cell r="B11" t="str">
            <v>898 Administración del talento humano</v>
          </cell>
          <cell r="C11" t="str">
            <v xml:space="preserve">01 NÓMINA </v>
          </cell>
          <cell r="D11">
            <v>9</v>
          </cell>
          <cell r="E11" t="str">
            <v>01009 Pago de Aportes para el ICBF del Personal Administrativo de Instituciones Educativas</v>
          </cell>
          <cell r="F11" t="str">
            <v>Aportes Para El Icbf Del Personal Administrativo De Instituciones Educativas 03-03-0036</v>
          </cell>
          <cell r="G11" t="str">
            <v>ICBF - A.1.1.2.5.2.2</v>
          </cell>
          <cell r="H11" t="str">
            <v>Personas</v>
          </cell>
          <cell r="I11">
            <v>1590</v>
          </cell>
          <cell r="J11" t="str">
            <v>89801009</v>
          </cell>
          <cell r="K11">
            <v>1929726000</v>
          </cell>
        </row>
        <row r="12">
          <cell r="A12">
            <v>898</v>
          </cell>
          <cell r="B12" t="str">
            <v>898 Administración del talento humano</v>
          </cell>
          <cell r="C12" t="str">
            <v xml:space="preserve">01 NÓMINA </v>
          </cell>
          <cell r="D12">
            <v>10</v>
          </cell>
          <cell r="E12" t="str">
            <v xml:space="preserve">01010 Pago de Aportes para el ICBF del Personal directivo docente </v>
          </cell>
          <cell r="F12" t="str">
            <v>Aportes Para El Icbf Del Personal Directivo Docente 03-03-0027</v>
          </cell>
          <cell r="G12" t="str">
            <v>ICBF - A.1.1.2.4.2.2</v>
          </cell>
          <cell r="H12" t="str">
            <v>Personas</v>
          </cell>
          <cell r="I12">
            <v>1955</v>
          </cell>
          <cell r="J12" t="str">
            <v>89801010</v>
          </cell>
          <cell r="K12">
            <v>3159785000</v>
          </cell>
        </row>
        <row r="13">
          <cell r="A13">
            <v>898</v>
          </cell>
          <cell r="B13" t="str">
            <v>898 Administración del talento humano</v>
          </cell>
          <cell r="C13" t="str">
            <v xml:space="preserve">01 NÓMINA </v>
          </cell>
          <cell r="D13">
            <v>11</v>
          </cell>
          <cell r="E13" t="str">
            <v>01011 Pago de Aportes para el ICBF personal docente</v>
          </cell>
          <cell r="F13" t="str">
            <v>Aportes Para El Icbf Personal Docente 03-03-0014</v>
          </cell>
          <cell r="G13" t="str">
            <v>ICBF - A.1.1.2.2.2.2</v>
          </cell>
          <cell r="H13" t="str">
            <v>Personas</v>
          </cell>
          <cell r="I13">
            <v>32988</v>
          </cell>
          <cell r="J13" t="str">
            <v>89801011</v>
          </cell>
          <cell r="K13">
            <v>40272258000</v>
          </cell>
        </row>
        <row r="14">
          <cell r="A14">
            <v>898</v>
          </cell>
          <cell r="B14" t="str">
            <v>898 Administración del talento humano</v>
          </cell>
          <cell r="C14" t="str">
            <v xml:space="preserve">01 NÓMINA </v>
          </cell>
          <cell r="D14">
            <v>12</v>
          </cell>
          <cell r="E14" t="str">
            <v>01012 Pago de Aportes para el SENA del Personal Administrativo de Instituciones Educativas</v>
          </cell>
          <cell r="F14" t="str">
            <v>Aportes Para El Sena Del Personal Administrativo De Instituciones Educativas 03-03-0035</v>
          </cell>
          <cell r="G14" t="str">
            <v>SENA - A.1.1.2.5.2.1</v>
          </cell>
          <cell r="H14" t="str">
            <v>Personas</v>
          </cell>
          <cell r="I14">
            <v>1590</v>
          </cell>
          <cell r="J14" t="str">
            <v>89801012</v>
          </cell>
          <cell r="K14">
            <v>321621000</v>
          </cell>
        </row>
        <row r="15">
          <cell r="A15">
            <v>898</v>
          </cell>
          <cell r="B15" t="str">
            <v>898 Administración del talento humano</v>
          </cell>
          <cell r="C15" t="str">
            <v xml:space="preserve">01 NÓMINA </v>
          </cell>
          <cell r="D15">
            <v>13</v>
          </cell>
          <cell r="E15" t="str">
            <v xml:space="preserve">01013 Pago de Aportes para el SENA del Personal directivo docente </v>
          </cell>
          <cell r="F15" t="str">
            <v>Aportes Para El Sena Del Personal Directivo Docente 03-03-0026</v>
          </cell>
          <cell r="G15" t="str">
            <v>SENA - A.1.1.2.4.2.1</v>
          </cell>
          <cell r="H15" t="str">
            <v>Personas</v>
          </cell>
          <cell r="I15">
            <v>1955</v>
          </cell>
          <cell r="J15" t="str">
            <v>89801013</v>
          </cell>
          <cell r="K15">
            <v>526631000</v>
          </cell>
        </row>
        <row r="16">
          <cell r="A16">
            <v>898</v>
          </cell>
          <cell r="B16" t="str">
            <v>898 Administración del talento humano</v>
          </cell>
          <cell r="C16" t="str">
            <v xml:space="preserve">01 NÓMINA </v>
          </cell>
          <cell r="D16">
            <v>14</v>
          </cell>
          <cell r="E16" t="str">
            <v>01014 Pago de Aportes para el SENA personal docente</v>
          </cell>
          <cell r="F16" t="str">
            <v>Aportes Para El Sena Personal Docente 03-03-0013</v>
          </cell>
          <cell r="G16" t="str">
            <v>SENA - A.1.1.2.2.2.1</v>
          </cell>
          <cell r="H16" t="str">
            <v>Personas</v>
          </cell>
          <cell r="I16">
            <v>32988</v>
          </cell>
          <cell r="J16" t="str">
            <v>89801014</v>
          </cell>
          <cell r="K16">
            <v>6712044000</v>
          </cell>
        </row>
        <row r="17">
          <cell r="A17">
            <v>898</v>
          </cell>
          <cell r="B17" t="str">
            <v>898 Administración del talento humano</v>
          </cell>
          <cell r="C17" t="str">
            <v xml:space="preserve">01 NÓMINA </v>
          </cell>
          <cell r="D17">
            <v>15</v>
          </cell>
          <cell r="E17" t="str">
            <v>01015 Pago de Aportes para Institutos Técnicos del Personal Administrativo de Instituciones Educativas</v>
          </cell>
          <cell r="F17" t="str">
            <v>Aportes Para Los Institutos Técnicos Del Personal Administrativo De Instituciones Educativas 03-03-0039</v>
          </cell>
          <cell r="G17" t="str">
            <v>INSTITUTOS TÉCNICOS - A.1.1.2.5.2.5</v>
          </cell>
          <cell r="H17" t="str">
            <v>Personas</v>
          </cell>
          <cell r="I17">
            <v>1590</v>
          </cell>
          <cell r="J17" t="str">
            <v>89801015</v>
          </cell>
          <cell r="K17">
            <v>643242000</v>
          </cell>
        </row>
        <row r="18">
          <cell r="A18">
            <v>898</v>
          </cell>
          <cell r="B18" t="str">
            <v>898 Administración del talento humano</v>
          </cell>
          <cell r="C18" t="str">
            <v xml:space="preserve">01 NÓMINA </v>
          </cell>
          <cell r="D18">
            <v>16</v>
          </cell>
          <cell r="E18" t="str">
            <v xml:space="preserve">01016 Pago de Aportes para Institutos Técnicos personal docente </v>
          </cell>
          <cell r="F18" t="str">
            <v>Aportes Para Institutos Técnicos Personal Docente 03-03-0017</v>
          </cell>
          <cell r="G18" t="str">
            <v>INSTITUTOS TÉCNICOS - A.1.1.2.2.2.5</v>
          </cell>
          <cell r="H18" t="str">
            <v>Personas</v>
          </cell>
          <cell r="I18">
            <v>32988</v>
          </cell>
          <cell r="J18" t="str">
            <v>89801016</v>
          </cell>
          <cell r="K18">
            <v>13424086000</v>
          </cell>
        </row>
        <row r="19">
          <cell r="A19">
            <v>898</v>
          </cell>
          <cell r="B19" t="str">
            <v>898 Administración del talento humano</v>
          </cell>
          <cell r="C19" t="str">
            <v xml:space="preserve">01 NÓMINA </v>
          </cell>
          <cell r="D19">
            <v>18</v>
          </cell>
          <cell r="E19" t="str">
            <v xml:space="preserve">01018 Pago de Aportes para la ESAP personal docente </v>
          </cell>
          <cell r="F19" t="str">
            <v>Aportes Para La Esap Personal Docente 03-03-0015</v>
          </cell>
          <cell r="G19" t="str">
            <v>ESAP - A.1.1.2.2.2.3</v>
          </cell>
          <cell r="H19" t="str">
            <v>Personas</v>
          </cell>
          <cell r="I19">
            <v>32988</v>
          </cell>
          <cell r="J19" t="str">
            <v>89801018</v>
          </cell>
          <cell r="K19">
            <v>6712044000</v>
          </cell>
        </row>
        <row r="20">
          <cell r="A20">
            <v>898</v>
          </cell>
          <cell r="B20" t="str">
            <v>898 Administración del talento humano</v>
          </cell>
          <cell r="C20" t="str">
            <v xml:space="preserve">01 NÓMINA </v>
          </cell>
          <cell r="D20">
            <v>19</v>
          </cell>
          <cell r="E20" t="str">
            <v>01019 Pago de Aportes para las Cajas de Compensación del Personal Administrativo de Instituciones Educativas</v>
          </cell>
          <cell r="F20" t="str">
            <v>Aportes Para Las Cajas De Compensación Familiar Del Personal Administrativo De Instituciones Educativas 03-03-0038</v>
          </cell>
          <cell r="G20" t="str">
            <v>CAJAS DE COMPENSACIÓN FAMILIAR - A.1.1.2.5.2.4</v>
          </cell>
          <cell r="H20" t="str">
            <v>Personas</v>
          </cell>
          <cell r="I20">
            <v>1590</v>
          </cell>
          <cell r="J20" t="str">
            <v>89801019</v>
          </cell>
          <cell r="K20">
            <v>2572969000</v>
          </cell>
        </row>
        <row r="21">
          <cell r="A21">
            <v>898</v>
          </cell>
          <cell r="B21" t="str">
            <v>898 Administración del talento humano</v>
          </cell>
          <cell r="C21" t="str">
            <v xml:space="preserve">01 NÓMINA </v>
          </cell>
          <cell r="D21">
            <v>20</v>
          </cell>
          <cell r="E21" t="str">
            <v xml:space="preserve">01020 Pago de Aportes para las Cajas de Compensación Personal directivo docente </v>
          </cell>
          <cell r="F21" t="str">
            <v>Aportes Para Las Cajas De Compensación Familiar Del Personal Directivo Docente 03-03-0029</v>
          </cell>
          <cell r="G21" t="str">
            <v>CAJAS DE COMPENSACIÓN FAMILIAR - A.1.1.2.4.2.4</v>
          </cell>
          <cell r="H21" t="str">
            <v>Personas</v>
          </cell>
          <cell r="I21">
            <v>1955</v>
          </cell>
          <cell r="J21" t="str">
            <v>89801020</v>
          </cell>
          <cell r="K21">
            <v>4213046000</v>
          </cell>
        </row>
        <row r="22">
          <cell r="A22">
            <v>898</v>
          </cell>
          <cell r="B22" t="str">
            <v>898 Administración del talento humano</v>
          </cell>
          <cell r="C22" t="str">
            <v xml:space="preserve">01 NÓMINA </v>
          </cell>
          <cell r="D22">
            <v>21</v>
          </cell>
          <cell r="E22" t="str">
            <v xml:space="preserve">01021 Pago de Aportes para las Cajas de Compensación personal docente </v>
          </cell>
          <cell r="F22" t="str">
            <v>Aportes Para Las Cajas De Compensación Familiar Personal Docente 03-03-0016</v>
          </cell>
          <cell r="G22" t="str">
            <v>CAJAS DE COMPENSACIÓN FAMILIAR - A.1.1.2.2.2.4</v>
          </cell>
          <cell r="H22" t="str">
            <v>Personas</v>
          </cell>
          <cell r="I22">
            <v>32988</v>
          </cell>
          <cell r="J22" t="str">
            <v>89801021</v>
          </cell>
          <cell r="K22">
            <v>53696344000</v>
          </cell>
        </row>
        <row r="23">
          <cell r="A23">
            <v>898</v>
          </cell>
          <cell r="B23" t="str">
            <v>898 Administración del talento humano</v>
          </cell>
          <cell r="C23" t="str">
            <v xml:space="preserve">01 NÓMINA </v>
          </cell>
          <cell r="D23">
            <v>22</v>
          </cell>
          <cell r="E23" t="str">
            <v xml:space="preserve">01022 Pago de Aportes para los Institutos Técnicos Personal directivo docente </v>
          </cell>
          <cell r="F23" t="str">
            <v>Aportes Para Los Institutos Técnicos Del Personal Directivo Docente 03-03-0030</v>
          </cell>
          <cell r="G23" t="str">
            <v>INSTITUTOS TÉCNICOS - A.1.1.2.4.2.5</v>
          </cell>
          <cell r="H23" t="str">
            <v>Personas</v>
          </cell>
          <cell r="I23">
            <v>1955</v>
          </cell>
          <cell r="J23" t="str">
            <v>89801022</v>
          </cell>
          <cell r="K23">
            <v>1053262000</v>
          </cell>
        </row>
        <row r="24">
          <cell r="A24">
            <v>898</v>
          </cell>
          <cell r="B24" t="str">
            <v>898 Administración del talento humano</v>
          </cell>
          <cell r="C24" t="str">
            <v xml:space="preserve">01 NÓMINA </v>
          </cell>
          <cell r="D24">
            <v>23</v>
          </cell>
          <cell r="E24" t="str">
            <v>01023 Pago de Aportes para pensión del Personal Administrativo de Instituciones Educativas</v>
          </cell>
          <cell r="F24" t="str">
            <v>Aportes Para Pensión Del Personal Administrativo De Instituciones Educativas 03-03-0032</v>
          </cell>
          <cell r="G24" t="str">
            <v>APORTES PARA PENSIÓN - A.1.1.2.5.1.2</v>
          </cell>
          <cell r="H24" t="str">
            <v>Personas</v>
          </cell>
          <cell r="I24">
            <v>1590</v>
          </cell>
          <cell r="J24" t="str">
            <v>89801023</v>
          </cell>
          <cell r="K24">
            <v>6739172000</v>
          </cell>
        </row>
        <row r="25">
          <cell r="A25">
            <v>898</v>
          </cell>
          <cell r="B25" t="str">
            <v>898 Administración del talento humano</v>
          </cell>
          <cell r="C25" t="str">
            <v xml:space="preserve">01 NÓMINA </v>
          </cell>
          <cell r="D25">
            <v>24</v>
          </cell>
          <cell r="E25" t="str">
            <v>01024 Pago de Aportes para Pensión del personal docente Con Situación de Fondos</v>
          </cell>
          <cell r="F25" t="str">
            <v>Aportes Para Pensión Del Personal Docente Con Situación De Fondos 03-03-0010</v>
          </cell>
          <cell r="G25" t="str">
            <v>APORTES PARA PENSIÓN - A.1.1.2.2.1.2</v>
          </cell>
          <cell r="H25" t="str">
            <v>Personas</v>
          </cell>
          <cell r="I25">
            <v>5938</v>
          </cell>
          <cell r="J25" t="str">
            <v>89801024</v>
          </cell>
          <cell r="K25">
            <v>14521931000</v>
          </cell>
        </row>
        <row r="26">
          <cell r="A26">
            <v>898</v>
          </cell>
          <cell r="B26" t="str">
            <v>898 Administración del talento humano</v>
          </cell>
          <cell r="C26" t="str">
            <v xml:space="preserve">01 NÓMINA </v>
          </cell>
          <cell r="D26">
            <v>25</v>
          </cell>
          <cell r="E26" t="str">
            <v>01025 Pago de Aportes para salud del Personal Administrativo de Instituciones Educativas</v>
          </cell>
          <cell r="F26" t="str">
            <v>Aportes Para Salud Del Personal Administrativo De Instituciones Educativas 03-03-0031</v>
          </cell>
          <cell r="G26" t="str">
            <v>APORTES PARA SALUD - A.1.1.2.5.1.1</v>
          </cell>
          <cell r="H26" t="str">
            <v>Personas</v>
          </cell>
          <cell r="I26">
            <v>1590</v>
          </cell>
          <cell r="J26" t="str">
            <v>89801025</v>
          </cell>
          <cell r="K26">
            <v>4773580000</v>
          </cell>
        </row>
        <row r="27">
          <cell r="A27">
            <v>898</v>
          </cell>
          <cell r="B27" t="str">
            <v>898 Administración del talento humano</v>
          </cell>
          <cell r="C27" t="str">
            <v xml:space="preserve">01 NÓMINA </v>
          </cell>
          <cell r="D27">
            <v>26</v>
          </cell>
          <cell r="E27" t="str">
            <v>01026 Pago de Aportes para Salud del personal docente Con Situación de Fondos</v>
          </cell>
          <cell r="F27" t="str">
            <v>Aportes Para Salud Del Personal Docente Con Situación De Fondos 03-03-0009</v>
          </cell>
          <cell r="G27" t="str">
            <v>APORTES PARA SALUD - A.1.1.2.2.1.1</v>
          </cell>
          <cell r="H27" t="str">
            <v>Personas</v>
          </cell>
          <cell r="I27">
            <v>5398</v>
          </cell>
          <cell r="J27" t="str">
            <v>89801026</v>
          </cell>
          <cell r="K27">
            <v>10286368000</v>
          </cell>
        </row>
        <row r="28">
          <cell r="A28">
            <v>898</v>
          </cell>
          <cell r="B28" t="str">
            <v>898 Administración del talento humano</v>
          </cell>
          <cell r="C28" t="str">
            <v xml:space="preserve">01 NÓMINA </v>
          </cell>
          <cell r="D28">
            <v>27</v>
          </cell>
          <cell r="E28" t="str">
            <v>01027 Pago de Aportes para salud del personal docente SSF</v>
          </cell>
          <cell r="F28" t="str">
            <v>Aportes Para Salud Del Personal Docente Sin Situación De Fondos 03-03-0005</v>
          </cell>
          <cell r="G28" t="str">
            <v>APORTES DE PREVISION SOCIAL - A.1.1.2.1.1.10</v>
          </cell>
          <cell r="H28" t="str">
            <v>Personas</v>
          </cell>
          <cell r="I28">
            <v>27050</v>
          </cell>
          <cell r="J28" t="str">
            <v>89801027</v>
          </cell>
          <cell r="K28">
            <v>84778312000</v>
          </cell>
        </row>
        <row r="29">
          <cell r="A29">
            <v>898</v>
          </cell>
          <cell r="B29" t="str">
            <v>898 Administración del talento humano</v>
          </cell>
          <cell r="C29" t="str">
            <v xml:space="preserve">01 NÓMINA </v>
          </cell>
          <cell r="D29">
            <v>28</v>
          </cell>
          <cell r="E29" t="str">
            <v>01028 Pago de Ascensos en escalafón del Personal docente y directivo docente</v>
          </cell>
          <cell r="F29" t="str">
            <v>Ascensos En Escalafón Del Personal Docente O Directivo Docente 03-03-0004</v>
          </cell>
          <cell r="G29" t="str">
            <v>PERSONAL DOCENTE - CON SITUACIÓN DE FONDOS (CSF) - A.1.1.1.1.1</v>
          </cell>
          <cell r="H29" t="str">
            <v>Personas</v>
          </cell>
          <cell r="I29">
            <v>34943</v>
          </cell>
          <cell r="J29" t="str">
            <v>89801028</v>
          </cell>
          <cell r="K29">
            <v>8000000000</v>
          </cell>
        </row>
        <row r="30">
          <cell r="A30">
            <v>898</v>
          </cell>
          <cell r="B30" t="str">
            <v>898 Administración del talento humano</v>
          </cell>
          <cell r="C30" t="str">
            <v xml:space="preserve">01 NÓMINA </v>
          </cell>
          <cell r="D30">
            <v>29</v>
          </cell>
          <cell r="E30" t="str">
            <v>01029 Pago de Personal Administrativo de Instituciones Educativas</v>
          </cell>
          <cell r="F30" t="str">
            <v>Personal Administrativo de Instituciones Educativas con situación de fondos 03-03-0098</v>
          </cell>
          <cell r="G30" t="str">
            <v>PERSONAL ADMINISTRATIVO DE INSTITUCIONES EDUCATIVAS A.1.1.1.3</v>
          </cell>
          <cell r="H30" t="str">
            <v>Personas</v>
          </cell>
          <cell r="I30">
            <v>1590</v>
          </cell>
          <cell r="J30" t="str">
            <v>89801029</v>
          </cell>
          <cell r="K30">
            <v>73240497000</v>
          </cell>
        </row>
        <row r="31">
          <cell r="A31">
            <v>898</v>
          </cell>
          <cell r="B31" t="str">
            <v>898 Administración del talento humano</v>
          </cell>
          <cell r="C31" t="str">
            <v xml:space="preserve">01 NÓMINA </v>
          </cell>
          <cell r="D31">
            <v>30</v>
          </cell>
          <cell r="E31" t="str">
            <v>01030 Pago de Personal Directivo Docente</v>
          </cell>
          <cell r="F31" t="str">
            <v>Personal Directivo Docente Con Situación De Fondos 03-03-0094</v>
          </cell>
          <cell r="G31" t="str">
            <v>PERSONAL DIRECTIVO DOCENTE - CON SITUACIÓN DE FONDOS (CSF) - A.1.1.1.2.1</v>
          </cell>
          <cell r="H31" t="str">
            <v>Personas</v>
          </cell>
          <cell r="I31">
            <v>1955</v>
          </cell>
          <cell r="J31" t="str">
            <v>89801030</v>
          </cell>
          <cell r="K31">
            <v>106430730000</v>
          </cell>
        </row>
        <row r="32">
          <cell r="A32">
            <v>898</v>
          </cell>
          <cell r="B32" t="str">
            <v>898 Administración del talento humano</v>
          </cell>
          <cell r="C32" t="str">
            <v xml:space="preserve">01 NÓMINA </v>
          </cell>
          <cell r="D32">
            <v>31</v>
          </cell>
          <cell r="E32" t="str">
            <v>01031 Pago de Personal Docente</v>
          </cell>
          <cell r="F32" t="str">
            <v>Personal Docente Vinculado A La Planta De Personal Con Situación De Fondos 03-03-0096</v>
          </cell>
          <cell r="G32" t="str">
            <v>PERSONAL DOCENTE - CON SITUACIÓN DE FONDOS (CSF) - A.1.1.1.1.1</v>
          </cell>
          <cell r="H32" t="str">
            <v>Personas</v>
          </cell>
          <cell r="I32">
            <v>32988</v>
          </cell>
          <cell r="J32" t="str">
            <v>89801031</v>
          </cell>
          <cell r="K32">
            <v>1381465361000</v>
          </cell>
        </row>
        <row r="33">
          <cell r="A33">
            <v>898</v>
          </cell>
          <cell r="B33" t="str">
            <v>898 Administración del talento humano</v>
          </cell>
          <cell r="C33" t="str">
            <v xml:space="preserve">01 NÓMINA </v>
          </cell>
          <cell r="D33">
            <v>32</v>
          </cell>
          <cell r="E33" t="str">
            <v>01032 Pago de Personal Docente SSF</v>
          </cell>
          <cell r="F33" t="str">
            <v>Personal Docente Vinculado A La Planta De Personal Sin Situación De Fondos 03-03-0095</v>
          </cell>
          <cell r="G33" t="str">
            <v>PERSONAL DOCENTE - SIN SITUACIÓN DE FONDOS (SSF) - A.1.1.1.1.2</v>
          </cell>
          <cell r="H33" t="str">
            <v>Personas</v>
          </cell>
          <cell r="I33">
            <v>27050</v>
          </cell>
          <cell r="J33" t="str">
            <v>89801032</v>
          </cell>
          <cell r="K33">
            <v>81604696000</v>
          </cell>
        </row>
        <row r="34">
          <cell r="A34">
            <v>898</v>
          </cell>
          <cell r="B34" t="str">
            <v>898 Administración del talento humano</v>
          </cell>
          <cell r="C34" t="str">
            <v xml:space="preserve">01 NÓMINA </v>
          </cell>
          <cell r="D34">
            <v>33</v>
          </cell>
          <cell r="E34" t="str">
            <v>01033 Pago de Personal Directivo  Docente SSF</v>
          </cell>
          <cell r="F34" t="str">
            <v>Personal Directivo Docente Sin Situación De Fondos 03-03-0093</v>
          </cell>
          <cell r="G34" t="str">
            <v>PERSONAL DIRECTIVO DOCENTE - SIN SITUACIÓN DE FONDOS (SSF) - A.1.1.1.2.2</v>
          </cell>
          <cell r="H34" t="str">
            <v>Personas</v>
          </cell>
          <cell r="I34">
            <v>1955</v>
          </cell>
          <cell r="J34" t="str">
            <v>89801033</v>
          </cell>
          <cell r="K34">
            <v>7976280000</v>
          </cell>
        </row>
        <row r="35">
          <cell r="A35">
            <v>898</v>
          </cell>
          <cell r="B35" t="str">
            <v>898 Administración del talento humano</v>
          </cell>
          <cell r="C35" t="str">
            <v xml:space="preserve">01 NÓMINA </v>
          </cell>
          <cell r="D35">
            <v>34</v>
          </cell>
          <cell r="E35" t="str">
            <v>01034 Pago de incentivo al mejoramiento de la Calidad MEN, "Decreto 914 de 2016"</v>
          </cell>
          <cell r="F35" t="str">
            <v>Incentivos Al Personal Docente 03-02-0023</v>
          </cell>
          <cell r="G35" t="str">
            <v>DISEÑO E IMPLEMENTACIÓN DE PLANES DE MEJORAMIENTO - A.1.2.11</v>
          </cell>
          <cell r="H35" t="str">
            <v>Personas</v>
          </cell>
          <cell r="I35">
            <v>1470</v>
          </cell>
          <cell r="J35" t="str">
            <v>89801034</v>
          </cell>
          <cell r="K35">
            <v>3562000000</v>
          </cell>
        </row>
        <row r="36">
          <cell r="A36">
            <v>898</v>
          </cell>
          <cell r="B36" t="str">
            <v>898 Administración del talento humano</v>
          </cell>
          <cell r="C36" t="str">
            <v xml:space="preserve">01 NÓMINA </v>
          </cell>
          <cell r="D36">
            <v>35</v>
          </cell>
          <cell r="E36" t="str">
            <v>01035 Pago de Aportes para la ESAP del Personal directivo docente</v>
          </cell>
          <cell r="F36" t="str">
            <v>Aportes Para La Esap Del Personal Directivo Docente 03-03-0028</v>
          </cell>
          <cell r="G36" t="str">
            <v>ESAP - A.1.1.2.4.2.3</v>
          </cell>
          <cell r="H36" t="str">
            <v>Personas</v>
          </cell>
          <cell r="I36">
            <v>1955</v>
          </cell>
          <cell r="J36" t="str">
            <v>89801035</v>
          </cell>
          <cell r="K36">
            <v>526631000</v>
          </cell>
        </row>
        <row r="37">
          <cell r="A37">
            <v>898</v>
          </cell>
          <cell r="B37" t="str">
            <v>898 Administración del talento humano</v>
          </cell>
          <cell r="C37" t="str">
            <v>02 PERSONAL DE APOYO A LA GESTION DE LA SED</v>
          </cell>
          <cell r="D37">
            <v>36</v>
          </cell>
          <cell r="E37" t="str">
            <v>02036 Asignar apoyo (profesional, técnico, asistencial),  para el desarrollo de actividades organizacionales requeridos para el normal funcionamiento de la SED y de esta manera garantizar la prestación del servicio educativo.</v>
          </cell>
          <cell r="F37" t="str">
            <v>Personal Contratado Para Apoyar Las Actividades Propias De Los Proyectos De Inversión De La Entidad 03-04-0001</v>
          </cell>
          <cell r="G37" t="str">
            <v>MODERNIZACIÓN DE LA SECRETARIA DE EDUCACIÓN - A.1.4.1</v>
          </cell>
          <cell r="H37" t="str">
            <v>personal</v>
          </cell>
          <cell r="I37">
            <v>407</v>
          </cell>
          <cell r="J37" t="str">
            <v>89802036</v>
          </cell>
          <cell r="K37">
            <v>21498135764</v>
          </cell>
        </row>
        <row r="38">
          <cell r="A38">
            <v>898</v>
          </cell>
          <cell r="B38" t="str">
            <v>898 Administración del talento humano</v>
          </cell>
          <cell r="C38" t="str">
            <v>02 PERSONAL DE APOYO A LA GESTION DE LA SED</v>
          </cell>
          <cell r="D38">
            <v>37</v>
          </cell>
          <cell r="E38" t="str">
            <v>02037 Suministrar  personal de apoyo administrativo y de atención a bibliotecas de los Colegios del Distrito Capital.</v>
          </cell>
          <cell r="F38" t="str">
            <v>Personal Contratado Para Apoyar Las Actividades Propias De Los Proyectos De Inversión De La Entidad 03-04-0001</v>
          </cell>
          <cell r="G38" t="str">
            <v>MODERNIZACIÓN DE LA SECRETARIA DE EDUCACIÓN - A.1.4.1</v>
          </cell>
          <cell r="H38" t="str">
            <v>personal</v>
          </cell>
          <cell r="I38">
            <v>128</v>
          </cell>
          <cell r="J38" t="str">
            <v>89802037</v>
          </cell>
          <cell r="K38">
            <v>3201864236</v>
          </cell>
        </row>
        <row r="39">
          <cell r="A39">
            <v>898</v>
          </cell>
          <cell r="B39" t="str">
            <v>898 Administración del talento humano</v>
          </cell>
          <cell r="C39" t="str">
            <v>02 PERSONAL DE APOYO A LA GESTION DE LA SED</v>
          </cell>
          <cell r="D39">
            <v>48</v>
          </cell>
          <cell r="E39" t="str">
            <v>02048 Brindar los apoyos comunicativos a los estudiantes con discapacidad durante su permanencia en el ambito escolar</v>
          </cell>
          <cell r="F39" t="str">
            <v>Personal Contratado Para Apoyar Las Actividades Propias De Los Proyectos De Inversión De La Entidad 03-04-0001</v>
          </cell>
          <cell r="G39" t="str">
            <v>MODERNIZACIÓN DE LA SECRETARIA DE EDUCACIÓN - A.1.4.1</v>
          </cell>
          <cell r="H39" t="str">
            <v>personas</v>
          </cell>
          <cell r="I39">
            <v>93</v>
          </cell>
          <cell r="J39" t="str">
            <v>89802048</v>
          </cell>
          <cell r="K39">
            <v>2253000000</v>
          </cell>
        </row>
        <row r="40">
          <cell r="A40">
            <v>898</v>
          </cell>
          <cell r="B40" t="str">
            <v>898 Administración del talento humano</v>
          </cell>
          <cell r="C40" t="str">
            <v>03 BE BIENESTAR, CAPACITACION, SALUD OCUPACIONAL Y  DOTACION</v>
          </cell>
          <cell r="D40">
            <v>38</v>
          </cell>
          <cell r="E40" t="str">
            <v>03038 Adquirir  la dotación de vestido  y calzado de labor para los funcionarios que conforme a la Ley tienen este derecho.</v>
          </cell>
          <cell r="F40" t="str">
            <v>Actividades De Bienestar Del Personal Docente Y Administrativo 03-04-0292</v>
          </cell>
          <cell r="G40" t="str">
            <v>APLICACIÓN DE PROYECTOS EDUCATIVOS TRANSVERSALES - A.1.7.2</v>
          </cell>
          <cell r="H40" t="str">
            <v>Funcionarios</v>
          </cell>
          <cell r="I40">
            <v>846</v>
          </cell>
          <cell r="J40" t="str">
            <v>89803038</v>
          </cell>
          <cell r="K40">
            <v>1120403000</v>
          </cell>
        </row>
        <row r="41">
          <cell r="A41">
            <v>898</v>
          </cell>
          <cell r="B41" t="str">
            <v>898 Administración del talento humano</v>
          </cell>
          <cell r="C41" t="str">
            <v>03 BE BIENESTAR, CAPACITACION, SALUD OCUPACIONAL Y  DOTACION</v>
          </cell>
          <cell r="D41">
            <v>39</v>
          </cell>
          <cell r="E41" t="str">
            <v>03039 Realizar actividades culturales, recreativas, deportivas, lúdicas, reconocimientos y demás que demanden los funcionarios administrativos y docentes</v>
          </cell>
          <cell r="F41" t="str">
            <v>Actividades De Bienestar Del Personal Docente Y Administrativo 03-04-0292</v>
          </cell>
          <cell r="G41" t="str">
            <v>APLICACIÓN DE PROYECTOS EDUCATIVOS TRANSVERSALES - A.1.7.2</v>
          </cell>
          <cell r="H41" t="str">
            <v>Funcionarios</v>
          </cell>
          <cell r="I41">
            <v>36533</v>
          </cell>
          <cell r="J41" t="str">
            <v>89803039</v>
          </cell>
          <cell r="K41">
            <v>6629597000</v>
          </cell>
        </row>
        <row r="42">
          <cell r="A42">
            <v>898</v>
          </cell>
          <cell r="B42" t="str">
            <v>898 Administración del talento humano</v>
          </cell>
          <cell r="C42" t="str">
            <v>03 BE BIENESTAR, CAPACITACION, SALUD OCUPACIONAL Y  DOTACION</v>
          </cell>
          <cell r="D42">
            <v>40</v>
          </cell>
          <cell r="E42" t="str">
            <v>03040 Garantizar el servicio de transporte a Docentes y Directivos Docentes en zonas que presentan dificil acceso y/o inseguridad</v>
          </cell>
          <cell r="F42" t="str">
            <v>Incentivos Al Personal Docente 03-02-0023</v>
          </cell>
          <cell r="G42" t="str">
            <v>DISEÑO E IMPLEMENTACIÓN DE PLANES DE MEJORAMIENTO - A.1.2.11</v>
          </cell>
          <cell r="H42" t="str">
            <v>Funcionarios</v>
          </cell>
          <cell r="I42">
            <v>1300</v>
          </cell>
          <cell r="J42" t="str">
            <v>89803040</v>
          </cell>
          <cell r="K42">
            <v>2950000000</v>
          </cell>
        </row>
        <row r="43">
          <cell r="A43">
            <v>898</v>
          </cell>
          <cell r="B43" t="str">
            <v>898 Administración del talento humano</v>
          </cell>
          <cell r="C43" t="str">
            <v>03 BE BIENESTAR, CAPACITACION, SALUD OCUPACIONAL Y  DOTACION</v>
          </cell>
          <cell r="D43">
            <v>41</v>
          </cell>
          <cell r="E43" t="str">
            <v>03041 Implementar acciones de prevención y mitigación de los riesgos ocupacionales identificados en el diagnostico de condiciones de trabajo y diagnostico de condiciones de salud desde los subprogramas de medicina preventiva, medicina del trabajo higiene y seguridad industria</v>
          </cell>
          <cell r="F43" t="str">
            <v>Gastos Para Los Programas De Salud Ocupacional De Docentes Y Administartivos Del Nivel Institucional 02-06-0018</v>
          </cell>
          <cell r="G43" t="str">
            <v>APLICACIÓN DE PROYECTOS EDUCATIVOS TRANSVERSALES - A.1.7.2</v>
          </cell>
          <cell r="H43" t="str">
            <v>Funcionarios</v>
          </cell>
          <cell r="I43">
            <v>993</v>
          </cell>
          <cell r="J43" t="str">
            <v>89803041</v>
          </cell>
          <cell r="K43">
            <v>1200000000</v>
          </cell>
        </row>
        <row r="44">
          <cell r="A44">
            <v>898</v>
          </cell>
          <cell r="B44" t="str">
            <v>898 Administración del talento humano</v>
          </cell>
          <cell r="C44" t="str">
            <v>03 BE BIENESTAR, CAPACITACION, SALUD OCUPACIONAL Y  DOTACION</v>
          </cell>
          <cell r="D44">
            <v>42</v>
          </cell>
          <cell r="E44" t="str">
            <v>03042 Garantizar el desarrollo del Plan Anual de Capacitación</v>
          </cell>
          <cell r="F44" t="str">
            <v>Actividades De Capacitación Institucional A Los Funcionarios De Las Entidades 05-01-0004</v>
          </cell>
          <cell r="G44" t="str">
            <v>APLICACIÓN DE PROYECTOS EDUCATIVOS TRANSVERSALES - A.1.7.2</v>
          </cell>
          <cell r="H44" t="str">
            <v>Funcionarios</v>
          </cell>
          <cell r="I44">
            <v>100</v>
          </cell>
          <cell r="J44" t="str">
            <v>89803042</v>
          </cell>
          <cell r="K44">
            <v>1100000000</v>
          </cell>
        </row>
        <row r="45">
          <cell r="A45">
            <v>898</v>
          </cell>
          <cell r="B45" t="str">
            <v>898 Administración del talento humano</v>
          </cell>
          <cell r="C45" t="str">
            <v xml:space="preserve">04 REQUERIMIENTOS DE PAGO </v>
          </cell>
          <cell r="D45">
            <v>43</v>
          </cell>
          <cell r="E45" t="str">
            <v>04043 Pagar las sentencia proferidas por las instancias judiciales derivadas del pago de la nómina</v>
          </cell>
          <cell r="F45" t="str">
            <v>Sentencias Personal Docente Y Administrativo 03-03-0082</v>
          </cell>
          <cell r="G45" t="str">
            <v>PERSONAL DOCENTE - CON SITUACIÓN DE FONDOS (CSF) - A.1.1.1.1.1</v>
          </cell>
          <cell r="H45" t="str">
            <v>Porcentaje</v>
          </cell>
          <cell r="I45">
            <v>100</v>
          </cell>
          <cell r="J45" t="str">
            <v>89804043</v>
          </cell>
          <cell r="K45">
            <v>370000000</v>
          </cell>
        </row>
        <row r="46">
          <cell r="A46">
            <v>1005</v>
          </cell>
          <cell r="B46" t="str">
            <v>1005 Fortalecimiento curricular para el desarrollo de aprendizajes a lo largo de la vida</v>
          </cell>
          <cell r="C46" t="str">
            <v>01 CURRÍCULO</v>
          </cell>
          <cell r="D46">
            <v>3</v>
          </cell>
          <cell r="E46" t="str">
            <v>01003 Contar con profesionales y técnicos para la adecuada ejecución administrativa del proyecto</v>
          </cell>
          <cell r="F46" t="str">
            <v>Personal Contratado Para Apoyar Las Actividades Propias De Los Proyectos De Inversión De La Entidad 03-04-0001</v>
          </cell>
          <cell r="G46" t="str">
            <v>MODERNIZACIÓN DE LA SECRETARIA DE EDUCACIÓN - A.1.4.1</v>
          </cell>
          <cell r="H46" t="str">
            <v>Personas</v>
          </cell>
          <cell r="I46">
            <v>53</v>
          </cell>
          <cell r="J46" t="str">
            <v>100501003</v>
          </cell>
          <cell r="K46">
            <v>2760852000</v>
          </cell>
        </row>
        <row r="47">
          <cell r="A47">
            <v>1005</v>
          </cell>
          <cell r="B47" t="str">
            <v>1005 Fortalecimiento curricular para el desarrollo de aprendizajes a lo largo de la vida</v>
          </cell>
          <cell r="C47" t="str">
            <v>01 CURRÍCULO</v>
          </cell>
          <cell r="D47">
            <v>5</v>
          </cell>
          <cell r="E47" t="str">
            <v xml:space="preserve">01005 Apoyar y acompañar con entidades,  profesionales y técnicos la implementación de estrategias pedagógicas y administrativas en las instituciones educativas que propendan por el fortalecimiento curricular </v>
          </cell>
          <cell r="F47" t="str">
            <v>Acompañar A Colegios En La Formulación Y Ejecución De Planes Institucionales 03-01-0204</v>
          </cell>
          <cell r="G47" t="str">
            <v>APLICACIÓN DE PROYECTOS EDUCATIVOS TRANSVERSALES - A.1.7.2</v>
          </cell>
          <cell r="H47" t="str">
            <v>Colegios</v>
          </cell>
          <cell r="I47">
            <v>301</v>
          </cell>
          <cell r="J47" t="str">
            <v>100501005</v>
          </cell>
          <cell r="K47">
            <v>2244148000</v>
          </cell>
        </row>
        <row r="48">
          <cell r="A48">
            <v>1040</v>
          </cell>
          <cell r="B48" t="str">
            <v>1040 Bogotá reconoce a sus maestros, maestras y directivos docentes líderes de la transformación educativa</v>
          </cell>
          <cell r="C48" t="str">
            <v>01 FORMACIÓN INICIAL</v>
          </cell>
          <cell r="D48">
            <v>16</v>
          </cell>
          <cell r="E48" t="str">
            <v>01016 Acompañamiento a lo maestros, maestras y Directivos Docentes recien vinculados en la Planta de personal Docente de la SED</v>
          </cell>
          <cell r="F48" t="str">
            <v>Capacitación Y Formación Del Personal Docente 03-01-0314</v>
          </cell>
          <cell r="G48" t="str">
            <v>CAPACITACIÓN A DOCENTES Y DIRECTIVOS DOCENTES - A.1.2.8</v>
          </cell>
          <cell r="H48" t="str">
            <v>Docentes y directivos docentes</v>
          </cell>
          <cell r="I48">
            <v>114</v>
          </cell>
          <cell r="J48" t="str">
            <v>104001016</v>
          </cell>
          <cell r="K48">
            <v>45576000</v>
          </cell>
        </row>
        <row r="49">
          <cell r="A49">
            <v>1040</v>
          </cell>
          <cell r="B49" t="str">
            <v>1040 Bogotá reconoce a sus maestros, maestras y directivos docentes líderes de la transformación educativa</v>
          </cell>
          <cell r="C49" t="str">
            <v>01 FORMACIÓN INICIAL</v>
          </cell>
          <cell r="D49">
            <v>17</v>
          </cell>
          <cell r="E49" t="str">
            <v>01017 Apoyar la participación de Docentes y Directivos Docentes normalistas y profesionales no licenciados en programas de formación de lincenciatura y actualización pedagógica</v>
          </cell>
          <cell r="F49" t="str">
            <v>Capacitación Y Formación Del Personal Docente 03-01-0314</v>
          </cell>
          <cell r="G49" t="str">
            <v>CAPACITACIÓN A DOCENTES Y DIRECTIVOS DOCENTES - A.1.2.8</v>
          </cell>
          <cell r="H49" t="str">
            <v>Docentes y directivos docentes</v>
          </cell>
          <cell r="I49">
            <v>67</v>
          </cell>
          <cell r="J49" t="str">
            <v>104001017</v>
          </cell>
          <cell r="K49">
            <v>926160000</v>
          </cell>
        </row>
        <row r="50">
          <cell r="A50">
            <v>1040</v>
          </cell>
          <cell r="B50" t="str">
            <v>1040 Bogotá reconoce a sus maestros, maestras y directivos docentes líderes de la transformación educativa</v>
          </cell>
          <cell r="C50" t="str">
            <v>01 FORMACIÓN INICIAL</v>
          </cell>
          <cell r="D50">
            <v>18</v>
          </cell>
          <cell r="E50" t="str">
            <v>01018 Prestar apoyo profesional y/o técnico para el seguimiento pedagógico, administrativo y financiero  de las actividades del componente</v>
          </cell>
          <cell r="F50" t="str">
            <v>Personal Contratado Para Apoyar Las Actividades Propias De Los Proyectos De Inversión De La Entidad 03-04-0001</v>
          </cell>
          <cell r="G50" t="str">
            <v>MODERNIZACIÓN DE LA SECRETARIA DE EDUCACIÓN - A.1.4.1</v>
          </cell>
          <cell r="H50" t="str">
            <v>Personas</v>
          </cell>
          <cell r="I50">
            <v>1</v>
          </cell>
          <cell r="J50" t="str">
            <v>104001018</v>
          </cell>
          <cell r="K50">
            <v>42000000</v>
          </cell>
        </row>
        <row r="51">
          <cell r="A51">
            <v>1040</v>
          </cell>
          <cell r="B51" t="str">
            <v>1040 Bogotá reconoce a sus maestros, maestras y directivos docentes líderes de la transformación educativa</v>
          </cell>
          <cell r="C51" t="str">
            <v>02 FORMACIÓN PERMANENTE</v>
          </cell>
          <cell r="D51">
            <v>1</v>
          </cell>
          <cell r="E51" t="str">
            <v>02001 Apoyar la participación de Docentes y Directivos Docentes en programas de formación permanente y/o  acompañamiento in - situ  en diferentes temáticas de profundización disciplinar y pedagógica</v>
          </cell>
          <cell r="F51" t="str">
            <v>Capacitación Y Formación Del Personal Docente 03-01-0314</v>
          </cell>
          <cell r="G51" t="str">
            <v>CAPACITACIÓN A DOCENTES Y DIRECTIVOS DOCENTES - A.1.2.8</v>
          </cell>
          <cell r="H51" t="str">
            <v>Docentes y directivos docentes</v>
          </cell>
          <cell r="I51">
            <v>217</v>
          </cell>
          <cell r="J51" t="str">
            <v>104002001</v>
          </cell>
          <cell r="K51">
            <v>309938000</v>
          </cell>
        </row>
        <row r="52">
          <cell r="A52">
            <v>1040</v>
          </cell>
          <cell r="B52" t="str">
            <v>1040 Bogotá reconoce a sus maestros, maestras y directivos docentes líderes de la transformación educativa</v>
          </cell>
          <cell r="C52" t="str">
            <v>02 FORMACIÓN PERMANENTE</v>
          </cell>
          <cell r="D52">
            <v>2</v>
          </cell>
          <cell r="E52" t="str">
            <v>02002 Apoyar la participación de docentes y directivos docentes en eventos culturales y académicos a nivel local, nacional e internacional</v>
          </cell>
          <cell r="F52" t="str">
            <v>Capacitación Y Formación Del Personal Docente 03-01-0314</v>
          </cell>
          <cell r="G52" t="str">
            <v>CAPACITACIÓN A DOCENTES Y DIRECTIVOS DOCENTES - A.1.2.8</v>
          </cell>
          <cell r="H52" t="str">
            <v>Docentes y directivos docentes</v>
          </cell>
          <cell r="I52">
            <v>150</v>
          </cell>
          <cell r="J52" t="str">
            <v>104002002</v>
          </cell>
          <cell r="K52">
            <v>180000000</v>
          </cell>
        </row>
        <row r="53">
          <cell r="A53">
            <v>1040</v>
          </cell>
          <cell r="B53" t="str">
            <v>1040 Bogotá reconoce a sus maestros, maestras y directivos docentes líderes de la transformación educativa</v>
          </cell>
          <cell r="C53" t="str">
            <v>02 FORMACIÓN PERMANENTE</v>
          </cell>
          <cell r="D53">
            <v>3</v>
          </cell>
          <cell r="E53" t="str">
            <v>02003 Prestar apoyo profesional y/o técnico para el seguimiento pedagógico, administrativo y financiero  de las actividades del componente</v>
          </cell>
          <cell r="F53" t="str">
            <v>Personal Contratado Para Apoyar Las Actividades Propias De Los Proyectos De Inversión De La Entidad 03-04-0001</v>
          </cell>
          <cell r="G53" t="str">
            <v>MODERNIZACIÓN DE LA SECRETARIA DE EDUCACIÓN - A.1.4.1</v>
          </cell>
          <cell r="H53" t="str">
            <v>Docentes y directivos docentes</v>
          </cell>
          <cell r="I53">
            <v>3</v>
          </cell>
          <cell r="J53" t="str">
            <v>104002003</v>
          </cell>
          <cell r="K53">
            <v>260000000</v>
          </cell>
        </row>
        <row r="54">
          <cell r="A54">
            <v>1040</v>
          </cell>
          <cell r="B54" t="str">
            <v>1040 Bogotá reconoce a sus maestros, maestras y directivos docentes líderes de la transformación educativa</v>
          </cell>
          <cell r="C54" t="str">
            <v>02 FORMACIÓN PERMANENTE</v>
          </cell>
          <cell r="D54">
            <v>4</v>
          </cell>
          <cell r="E54" t="str">
            <v>02004 Apoyar la participación de Docentes y Directivos Docentes de los Colegios Oficiales en programas de pasantias a nivel nacional o internacional</v>
          </cell>
          <cell r="F54" t="str">
            <v>Capacitación Y Formación Del Personal Docente 03-01-0314</v>
          </cell>
          <cell r="G54" t="str">
            <v>CAPACITACIÓN A DOCENTES Y DIRECTIVOS DOCENTES - A.1.2.8</v>
          </cell>
          <cell r="H54" t="str">
            <v>Docentes y directivos docentes</v>
          </cell>
          <cell r="I54">
            <v>100</v>
          </cell>
          <cell r="J54" t="str">
            <v>104002004</v>
          </cell>
          <cell r="K54">
            <v>286000000</v>
          </cell>
        </row>
        <row r="55">
          <cell r="A55">
            <v>1040</v>
          </cell>
          <cell r="B55" t="str">
            <v>1040 Bogotá reconoce a sus maestros, maestras y directivos docentes líderes de la transformación educativa</v>
          </cell>
          <cell r="C55" t="str">
            <v>02 FORMACIÓN PERMANENTE</v>
          </cell>
          <cell r="D55">
            <v>20</v>
          </cell>
          <cell r="E55" t="str">
            <v>02020 Implementar el portafolio virtual de Formación Docente</v>
          </cell>
          <cell r="F55" t="str">
            <v>Capacitación Y Formación Del Personal Docente 03-01-0314</v>
          </cell>
          <cell r="G55" t="str">
            <v>CAPACITACIÓN A DOCENTES Y DIRECTIVOS DOCENTES - A.1.2.8</v>
          </cell>
          <cell r="H55" t="str">
            <v>Docentes y directivos docentes</v>
          </cell>
          <cell r="I55">
            <v>4000</v>
          </cell>
          <cell r="J55" t="str">
            <v>104002020</v>
          </cell>
          <cell r="K55">
            <v>1000000000</v>
          </cell>
        </row>
        <row r="56">
          <cell r="A56">
            <v>1040</v>
          </cell>
          <cell r="B56" t="str">
            <v>1040 Bogotá reconoce a sus maestros, maestras y directivos docentes líderes de la transformación educativa</v>
          </cell>
          <cell r="C56" t="str">
            <v>02 FORMACIÓN PERMANENTE</v>
          </cell>
          <cell r="D56">
            <v>21</v>
          </cell>
          <cell r="E56" t="str">
            <v>02021 Aplicación de la encuesta de caracterización docente</v>
          </cell>
          <cell r="F56" t="str">
            <v>Capacitación Y Formación Del Personal Docente 03-01-0314</v>
          </cell>
          <cell r="G56" t="str">
            <v>CAPACITACIÓN A DOCENTES Y DIRECTIVOS DOCENTES - A.1.2.8</v>
          </cell>
          <cell r="H56" t="str">
            <v>Docentes y directivos docentes</v>
          </cell>
          <cell r="I56">
            <v>10000</v>
          </cell>
          <cell r="J56" t="str">
            <v>104002021</v>
          </cell>
          <cell r="K56">
            <v>200000000</v>
          </cell>
        </row>
        <row r="57">
          <cell r="A57">
            <v>1040</v>
          </cell>
          <cell r="B57" t="str">
            <v>1040 Bogotá reconoce a sus maestros, maestras y directivos docentes líderes de la transformación educativa</v>
          </cell>
          <cell r="C57" t="str">
            <v>03 FORMACIÓN POSGRADUAL</v>
          </cell>
          <cell r="D57">
            <v>6</v>
          </cell>
          <cell r="E57" t="str">
            <v>03006 Prestar apoyo profesional y/o técnico para el seguimiento pedagógico, administrativo y financiero  de las actividades del componente</v>
          </cell>
          <cell r="F57" t="str">
            <v>Personal Contratado Para Apoyar Las Actividades Propias De Los Proyectos De Inversión De La Entidad 03-04-0001</v>
          </cell>
          <cell r="G57" t="str">
            <v>MODERNIZACIÓN DE LA SECRETARIA DE EDUCACIÓN - A.1.4.1</v>
          </cell>
          <cell r="H57" t="str">
            <v>Personas</v>
          </cell>
          <cell r="I57">
            <v>3</v>
          </cell>
          <cell r="J57" t="str">
            <v>104003006</v>
          </cell>
          <cell r="K57">
            <v>270000000</v>
          </cell>
        </row>
        <row r="58">
          <cell r="A58">
            <v>1040</v>
          </cell>
          <cell r="B58" t="str">
            <v>1040 Bogotá reconoce a sus maestros, maestras y directivos docentes líderes de la transformación educativa</v>
          </cell>
          <cell r="C58" t="str">
            <v>03 FORMACIÓN POSGRADUAL</v>
          </cell>
          <cell r="D58">
            <v>14</v>
          </cell>
          <cell r="E58" t="str">
            <v>03014 Apoyar la participación de Docentes y Directivos Docentes de los Colegios Oficiales en programas de posgrado en los niveles de Especialización, Maestría y Doctorado</v>
          </cell>
          <cell r="F58" t="str">
            <v>Capacitación Y Formación Del Personal Docente 03-01-0314</v>
          </cell>
          <cell r="G58" t="str">
            <v>CAPACITACIÓN A DOCENTES Y DIRECTIVOS DOCENTES - A.1.2.8</v>
          </cell>
          <cell r="H58" t="str">
            <v>Docentes y directivos docentes</v>
          </cell>
          <cell r="I58">
            <v>243</v>
          </cell>
          <cell r="J58" t="str">
            <v>104003014</v>
          </cell>
          <cell r="K58">
            <v>5337815000</v>
          </cell>
        </row>
        <row r="59">
          <cell r="A59">
            <v>1040</v>
          </cell>
          <cell r="B59" t="str">
            <v>1040 Bogotá reconoce a sus maestros, maestras y directivos docentes líderes de la transformación educativa</v>
          </cell>
          <cell r="C59" t="str">
            <v>04 INNOVACION EDUCATIVA</v>
          </cell>
          <cell r="D59">
            <v>8</v>
          </cell>
          <cell r="E59" t="str">
            <v>04008 Fortalecer la comunidad académica de maestros y maestras de Bogotá a partir de la conformación y consolidación de las  redes locales, mediante el intercambio del saber pedagógico  y la socialización de experiencias.</v>
          </cell>
          <cell r="F59" t="str">
            <v>Capacitación Y Formación Del Personal Docente 03-01-0314</v>
          </cell>
          <cell r="G59" t="str">
            <v>CAPACITACIÓN A DOCENTES Y DIRECTIVOS DOCENTES - A.1.2.8</v>
          </cell>
          <cell r="H59" t="str">
            <v>Docentes y directivos docentes</v>
          </cell>
          <cell r="I59">
            <v>355</v>
          </cell>
          <cell r="J59" t="str">
            <v>104004008</v>
          </cell>
          <cell r="K59">
            <v>1026665000</v>
          </cell>
        </row>
        <row r="60">
          <cell r="A60">
            <v>1040</v>
          </cell>
          <cell r="B60" t="str">
            <v>1040 Bogotá reconoce a sus maestros, maestras y directivos docentes líderes de la transformación educativa</v>
          </cell>
          <cell r="C60" t="str">
            <v>04 INNOVACION EDUCATIVA</v>
          </cell>
          <cell r="D60">
            <v>9</v>
          </cell>
          <cell r="E60" t="str">
            <v>04009 Prestar apoyo profesional y/o técnico para el seguimiento pedagógico, administrativo y financiero  de las actividades del componente</v>
          </cell>
          <cell r="F60" t="str">
            <v>Personal Contratado Para Apoyar Las Actividades Propias De Los Proyectos De Inversión De La Entidad 03-04-0001</v>
          </cell>
          <cell r="G60" t="str">
            <v>MODERNIZACIÓN DE LA SECRETARIA DE EDUCACIÓN - A.1.4.1</v>
          </cell>
          <cell r="H60" t="str">
            <v>Personas</v>
          </cell>
          <cell r="I60">
            <v>5</v>
          </cell>
          <cell r="J60" t="str">
            <v>104004009</v>
          </cell>
          <cell r="K60">
            <v>522000000</v>
          </cell>
        </row>
        <row r="61">
          <cell r="A61">
            <v>1040</v>
          </cell>
          <cell r="B61" t="str">
            <v>1040 Bogotá reconoce a sus maestros, maestras y directivos docentes líderes de la transformación educativa</v>
          </cell>
          <cell r="C61" t="str">
            <v>04 INNOVACION EDUCATIVA</v>
          </cell>
          <cell r="D61">
            <v>22</v>
          </cell>
          <cell r="E61" t="str">
            <v>04022 Fomentar y visibilizar la Innovación Educativa en las IEs mediante la implementación de programas y proyectos para los maestros y directivos docentes en el marco del Ecosistema Distrital de Innovación Educativa</v>
          </cell>
          <cell r="F61" t="str">
            <v>Capacitación Y Formación Del Personal Docente 03-01-0314</v>
          </cell>
          <cell r="G61" t="str">
            <v>CAPACITACIÓN A DOCENTES Y DIRECTIVOS DOCENTES - A.1.2.8</v>
          </cell>
          <cell r="H61" t="str">
            <v>Docentes y directivos docentes</v>
          </cell>
          <cell r="I61">
            <v>1390</v>
          </cell>
          <cell r="J61" t="str">
            <v>104004022</v>
          </cell>
          <cell r="K61">
            <v>1960045000</v>
          </cell>
        </row>
        <row r="62">
          <cell r="A62">
            <v>1040</v>
          </cell>
          <cell r="B62" t="str">
            <v>1040 Bogotá reconoce a sus maestros, maestras y directivos docentes líderes de la transformación educativa</v>
          </cell>
          <cell r="C62" t="str">
            <v>05 RECONOCIMIENTO DOCENTE</v>
          </cell>
          <cell r="D62">
            <v>10</v>
          </cell>
          <cell r="E62" t="str">
            <v>05010 Otorgar el premio de Investigación e Innovacion  el cual se encuentra en  el marco del acuerdo  273 del 2007</v>
          </cell>
          <cell r="F62" t="str">
            <v>Incentivos Al Personal Docente 03-02-0023</v>
          </cell>
          <cell r="G62" t="str">
            <v>DISEÑO E IMPLEMENTACIÓN DE PLANES DE MEJORAMIENTO - A.1.2.11</v>
          </cell>
          <cell r="H62" t="str">
            <v>Propuestas pedagógicas</v>
          </cell>
          <cell r="I62">
            <v>10</v>
          </cell>
          <cell r="J62" t="str">
            <v>104005010</v>
          </cell>
          <cell r="K62">
            <v>703000000</v>
          </cell>
        </row>
        <row r="63">
          <cell r="A63">
            <v>1040</v>
          </cell>
          <cell r="B63" t="str">
            <v>1040 Bogotá reconoce a sus maestros, maestras y directivos docentes líderes de la transformación educativa</v>
          </cell>
          <cell r="C63" t="str">
            <v>05 RECONOCIMIENTO DOCENTE</v>
          </cell>
          <cell r="D63">
            <v>13</v>
          </cell>
          <cell r="E63" t="str">
            <v>05013 Prestar apoyo profesional y/o técnico para el seguimiento pedagógico, administrativo y financiero  de las actividades del componente</v>
          </cell>
          <cell r="F63" t="str">
            <v>Personal Contratado Para Apoyar Las Actividades Propias De Los Proyectos De Inversión De La Entidad 03-04-0001</v>
          </cell>
          <cell r="G63" t="str">
            <v>MODERNIZACIÓN DE LA SECRETARIA DE EDUCACIÓN - A.1.4.1</v>
          </cell>
          <cell r="H63" t="str">
            <v>Personas</v>
          </cell>
          <cell r="I63">
            <v>1</v>
          </cell>
          <cell r="J63" t="str">
            <v>104005013</v>
          </cell>
          <cell r="K63">
            <v>75000000</v>
          </cell>
        </row>
        <row r="64">
          <cell r="A64">
            <v>1040</v>
          </cell>
          <cell r="B64" t="str">
            <v>1040 Bogotá reconoce a sus maestros, maestras y directivos docentes líderes de la transformación educativa</v>
          </cell>
          <cell r="C64" t="str">
            <v>05 RECONOCIMIENTO DOCENTE</v>
          </cell>
          <cell r="D64">
            <v>23</v>
          </cell>
          <cell r="E64" t="str">
            <v>05023 Reconocer  a maestros, maestras y directivos docentes  investigadores e innovadores de la educación</v>
          </cell>
          <cell r="F64" t="str">
            <v>Incentivos Al Personal Docente 03-02-0023</v>
          </cell>
          <cell r="G64" t="str">
            <v>DISEÑO E IMPLEMENTACIÓN DE PLANES DE MEJORAMIENTO - A.1.2.11</v>
          </cell>
          <cell r="H64" t="str">
            <v>Docentes y directivos docentes</v>
          </cell>
          <cell r="I64">
            <v>228</v>
          </cell>
          <cell r="J64" t="str">
            <v>104005023</v>
          </cell>
          <cell r="K64">
            <v>274801000</v>
          </cell>
        </row>
        <row r="65">
          <cell r="A65">
            <v>1043</v>
          </cell>
          <cell r="B65" t="str">
            <v xml:space="preserve">1043 Sistemas de información al servicio de la gestión educativa </v>
          </cell>
          <cell r="C65" t="str">
            <v>01 SISTEMAS INTEGRADOS DE INFORMACIÓN Y SOSTENIMIENTO DE LA PLATAFORMA TECNOLOGICA</v>
          </cell>
          <cell r="D65">
            <v>1</v>
          </cell>
          <cell r="E65" t="str">
            <v>01001 Contar con apoyo profesional,  técnico y asistencial para los procesos de sistemas integrados de información y de comunicaciones</v>
          </cell>
          <cell r="F65" t="str">
            <v>Personal Contratado Para Apoyar Las Actividades Propias De Los Proyectos De Inversión De La Entidad 03-04-0001</v>
          </cell>
          <cell r="G65" t="str">
            <v>MODERNIZACIÓN DE LA SECRETARIA DE EDUCACIÓN - A.1.4.1</v>
          </cell>
          <cell r="H65" t="str">
            <v>Personas</v>
          </cell>
          <cell r="I65">
            <v>70</v>
          </cell>
          <cell r="J65" t="str">
            <v>104301001</v>
          </cell>
          <cell r="K65">
            <v>2700000000</v>
          </cell>
        </row>
        <row r="66">
          <cell r="A66">
            <v>1043</v>
          </cell>
          <cell r="B66" t="str">
            <v xml:space="preserve">1043 Sistemas de información al servicio de la gestión educativa </v>
          </cell>
          <cell r="C66" t="str">
            <v>01 SISTEMAS INTEGRADOS DE INFORMACIÓN Y SOSTENIMIENTO DE LA PLATAFORMA TECNOLOGICA</v>
          </cell>
          <cell r="D66">
            <v>2</v>
          </cell>
          <cell r="E66" t="str">
            <v>01002 Adquisición de recursos informáticos para el fortalecimiento y consolidación de los Sistemas de información y el sostenimiento de la plataforma tecnológica</v>
          </cell>
          <cell r="F66" t="str">
            <v>Adquisición De Hardware Y/O Software 02-01-0734</v>
          </cell>
          <cell r="G66" t="str">
            <v>CONECTIVIDAD - A.1.4.3</v>
          </cell>
          <cell r="H66" t="str">
            <v>Contrato</v>
          </cell>
          <cell r="I66">
            <v>8</v>
          </cell>
          <cell r="J66" t="str">
            <v>104301002</v>
          </cell>
          <cell r="K66">
            <v>6750000000</v>
          </cell>
        </row>
        <row r="67">
          <cell r="A67">
            <v>1043</v>
          </cell>
          <cell r="B67" t="str">
            <v xml:space="preserve">1043 Sistemas de información al servicio de la gestión educativa </v>
          </cell>
          <cell r="C67" t="str">
            <v>01 SISTEMAS INTEGRADOS DE INFORMACIÓN Y SOSTENIMIENTO DE LA PLATAFORMA TECNOLOGICA</v>
          </cell>
          <cell r="D67">
            <v>3</v>
          </cell>
          <cell r="E67" t="str">
            <v xml:space="preserve">01003 Renovar el licenciamiento de los equipos de cómputo de la sed nivel central, local e institucional  </v>
          </cell>
          <cell r="F67" t="str">
            <v>Adquisición De Hardware Y/O Software 02-01-0734</v>
          </cell>
          <cell r="G67" t="str">
            <v>CONECTIVIDAD - A.1.4.3</v>
          </cell>
          <cell r="H67" t="str">
            <v>Programas</v>
          </cell>
          <cell r="I67">
            <v>1</v>
          </cell>
          <cell r="J67" t="str">
            <v>104301003</v>
          </cell>
          <cell r="K67">
            <v>4500000000</v>
          </cell>
        </row>
        <row r="68">
          <cell r="A68">
            <v>1043</v>
          </cell>
          <cell r="B68" t="str">
            <v xml:space="preserve">1043 Sistemas de información al servicio de la gestión educativa </v>
          </cell>
          <cell r="C68" t="str">
            <v>01 SISTEMAS INTEGRADOS DE INFORMACIÓN Y SOSTENIMIENTO DE LA PLATAFORMA TECNOLOGICA</v>
          </cell>
          <cell r="D68">
            <v>4</v>
          </cell>
          <cell r="E68" t="str">
            <v>01004 Realizar el soporte de herramientas Oracle para la REDP y nivel central de la Secretaría de Educación  y los servicios asociados</v>
          </cell>
          <cell r="F68" t="str">
            <v>Adquisición De Hardware Y/O Software 02-01-0734</v>
          </cell>
          <cell r="G68" t="str">
            <v>CONECTIVIDAD - A.1.4.3</v>
          </cell>
          <cell r="H68" t="str">
            <v>Programas</v>
          </cell>
          <cell r="I68">
            <v>1</v>
          </cell>
          <cell r="J68" t="str">
            <v>104301004</v>
          </cell>
          <cell r="K68">
            <v>2500000000</v>
          </cell>
        </row>
        <row r="69">
          <cell r="A69">
            <v>1043</v>
          </cell>
          <cell r="B69" t="str">
            <v xml:space="preserve">1043 Sistemas de información al servicio de la gestión educativa </v>
          </cell>
          <cell r="C69" t="str">
            <v>01 SISTEMAS INTEGRADOS DE INFORMACIÓN Y SOSTENIMIENTO DE LA PLATAFORMA TECNOLOGICA</v>
          </cell>
          <cell r="D69">
            <v>5</v>
          </cell>
          <cell r="E69" t="str">
            <v>01005 Administrar la plataforma tecnológica del Centro de Gestión y  centro de computo , y brindar servicio de la mesa de ayuda y suministro de bolsa de repuestos y periféricos para los equipos de cómputo de la SED</v>
          </cell>
          <cell r="F69" t="str">
            <v>Mantenimiento, Administración Y Conectividad De Redp 02-01-0501</v>
          </cell>
          <cell r="G69" t="str">
            <v>CONECTIVIDAD - A.1.4.3</v>
          </cell>
          <cell r="H69" t="str">
            <v>Contrato</v>
          </cell>
          <cell r="I69">
            <v>3</v>
          </cell>
          <cell r="J69" t="str">
            <v>104301005</v>
          </cell>
          <cell r="K69">
            <v>20500000000</v>
          </cell>
        </row>
        <row r="70">
          <cell r="A70">
            <v>1043</v>
          </cell>
          <cell r="B70" t="str">
            <v xml:space="preserve">1043 Sistemas de información al servicio de la gestión educativa </v>
          </cell>
          <cell r="C70" t="str">
            <v>02 TECNOLOGÍA WIFI</v>
          </cell>
          <cell r="D70">
            <v>7</v>
          </cell>
          <cell r="E70" t="str">
            <v>02007 Despliegue de soluciones de red WiFi</v>
          </cell>
          <cell r="F70" t="str">
            <v>Mantenimiento, Administración Y Conectividad De Redp 02-01-0501</v>
          </cell>
          <cell r="G70" t="str">
            <v>CONECTIVIDAD - A.1.4.3</v>
          </cell>
          <cell r="H70" t="str">
            <v>Sedes</v>
          </cell>
          <cell r="I70">
            <v>8</v>
          </cell>
          <cell r="J70" t="str">
            <v>104302007</v>
          </cell>
          <cell r="K70">
            <v>500000000</v>
          </cell>
        </row>
        <row r="71">
          <cell r="A71">
            <v>1043</v>
          </cell>
          <cell r="B71" t="str">
            <v xml:space="preserve">1043 Sistemas de información al servicio de la gestión educativa </v>
          </cell>
          <cell r="C71" t="str">
            <v>03 CONECTIVIDAD, TECNOLOGIAS Y COMUNICACIONES</v>
          </cell>
          <cell r="D71">
            <v>8</v>
          </cell>
          <cell r="E71" t="str">
            <v>03008 Ampliar e implementar servicios de conectividad al servicio de la Educación de Calidad de los niños, niñas y jovenes de ciudad</v>
          </cell>
          <cell r="F71" t="str">
            <v>Mantenimiento, Administración Y Conectividad De Redp 02-01-0501</v>
          </cell>
          <cell r="G71" t="str">
            <v>CONECTIVIDAD - A.1.4.3</v>
          </cell>
          <cell r="H71" t="str">
            <v>Sedes</v>
          </cell>
          <cell r="I71">
            <v>706</v>
          </cell>
          <cell r="J71" t="str">
            <v>104303008</v>
          </cell>
          <cell r="K71">
            <v>22199455000</v>
          </cell>
        </row>
        <row r="72">
          <cell r="A72">
            <v>1046</v>
          </cell>
          <cell r="B72" t="str">
            <v>1046 Infraestructura y dotación al servicio de los ambientes de aprendizaje</v>
          </cell>
          <cell r="C72" t="str">
            <v>01 CONSTRUCCION, RESTITUCION, TERMINACION Y AMPLIACION</v>
          </cell>
          <cell r="D72">
            <v>1</v>
          </cell>
          <cell r="E72" t="str">
            <v>01001 Compra de lotes, diseño, construcción e interventoría de estudios y/o ejecución de obras de infraestructura, para la construcción de colegios nuevos y/o adicionales.</v>
          </cell>
          <cell r="F72" t="str">
            <v>Adecuación Y Ampliación De Colegios Y Universidad 01-01-0002</v>
          </cell>
          <cell r="G72" t="str">
            <v>CONSTRUCCIÓN AMPLIACIÓN Y ADECUACIÓN DE INFRAESTRUCTURA EDUCATIVA - A.1.2.2</v>
          </cell>
          <cell r="H72" t="str">
            <v>Colegios</v>
          </cell>
          <cell r="I72">
            <v>13</v>
          </cell>
          <cell r="J72" t="str">
            <v>104601001</v>
          </cell>
          <cell r="K72">
            <v>135899407000</v>
          </cell>
        </row>
        <row r="73">
          <cell r="A73">
            <v>1046</v>
          </cell>
          <cell r="B73" t="str">
            <v>1046 Infraestructura y dotación al servicio de los ambientes de aprendizaje</v>
          </cell>
          <cell r="C73" t="str">
            <v>01 CONSTRUCCION, RESTITUCION, TERMINACION Y AMPLIACION</v>
          </cell>
          <cell r="D73">
            <v>2</v>
          </cell>
          <cell r="E73" t="str">
            <v>01002 Diseño, construcción e interventoría de estudios y/o ejecución de obras de infraestructura,  para las obras  de restituciones, terminaciones y ampliaciones a la infraestructura de los colegios distritales y/o adicionales</v>
          </cell>
          <cell r="F73" t="str">
            <v>Adecuación Y Ampliación De Colegios Y Universidad 01-01-0002</v>
          </cell>
          <cell r="G73" t="str">
            <v>CONSTRUCCIÓN AMPLIACIÓN Y ADECUACIÓN DE INFRAESTRUCTURA EDUCATIVA - A.1.2.2</v>
          </cell>
          <cell r="H73" t="str">
            <v>Sedes Educativas</v>
          </cell>
          <cell r="I73">
            <v>9</v>
          </cell>
          <cell r="J73" t="str">
            <v>104601002</v>
          </cell>
          <cell r="K73">
            <v>58595710000</v>
          </cell>
        </row>
        <row r="74">
          <cell r="A74">
            <v>1046</v>
          </cell>
          <cell r="B74" t="str">
            <v>1046 Infraestructura y dotación al servicio de los ambientes de aprendizaje</v>
          </cell>
          <cell r="C74" t="str">
            <v>01 CONSTRUCCION, RESTITUCION, TERMINACION Y AMPLIACION</v>
          </cell>
          <cell r="D74">
            <v>4</v>
          </cell>
          <cell r="E74" t="str">
            <v>01004 Suministrar el personal de apoyo profesional y técnico para garantizar la adecuada ejecución del proyecto</v>
          </cell>
          <cell r="F74" t="str">
            <v>Personal Contratado Para Apoyar Las Actividades Propias De Los Proyectos De Inversión De La Entidad 03-04-0001</v>
          </cell>
          <cell r="G74" t="str">
            <v>MODERNIZACIÓN DE LA SECRETARIA DE EDUCACIÓN - A.1.4.1</v>
          </cell>
          <cell r="H74" t="str">
            <v>Personas</v>
          </cell>
          <cell r="I74">
            <v>108</v>
          </cell>
          <cell r="J74" t="str">
            <v>104601004</v>
          </cell>
          <cell r="K74">
            <v>6646200000</v>
          </cell>
        </row>
        <row r="75">
          <cell r="A75">
            <v>1046</v>
          </cell>
          <cell r="B75" t="str">
            <v>1046 Infraestructura y dotación al servicio de los ambientes de aprendizaje</v>
          </cell>
          <cell r="C75" t="str">
            <v>01 CONSTRUCCION, RESTITUCION, TERMINACION Y AMPLIACION</v>
          </cell>
          <cell r="D75">
            <v>5</v>
          </cell>
          <cell r="E75" t="str">
            <v>01005 Diseño, construcción e interventoría de estudios y/o ejecución de obras, para la construcción de infraestructura educativa nueva para la primera infancia y/o adicionales</v>
          </cell>
          <cell r="F75" t="str">
            <v>Construcción, Adecuación Y Ampliación Primera Infancia 01-01-0097</v>
          </cell>
          <cell r="G75" t="str">
            <v>MEJORAMIENTO Y MANTENIMIENTO DE DEPENDENCIAS DE LA ADMINISTRACIÓN - A.15.3</v>
          </cell>
          <cell r="H75" t="str">
            <v>Sedes Educativas</v>
          </cell>
          <cell r="I75">
            <v>3</v>
          </cell>
          <cell r="J75" t="str">
            <v>104601005</v>
          </cell>
          <cell r="K75">
            <v>18707734000</v>
          </cell>
        </row>
        <row r="76">
          <cell r="A76">
            <v>1046</v>
          </cell>
          <cell r="B76" t="str">
            <v>1046 Infraestructura y dotación al servicio de los ambientes de aprendizaje</v>
          </cell>
          <cell r="C76" t="str">
            <v>01 CONSTRUCCION, RESTITUCION, TERMINACION Y AMPLIACION</v>
          </cell>
          <cell r="D76">
            <v>6</v>
          </cell>
          <cell r="E76" t="str">
            <v>01006 Pagar impuestos, trámites, vallas, copias y permisos ante otras entidades del estado, peritos en los procesos de expropiación y/o compra y cargo fijo y/o variable correspondiente a las licencias obtenidas  para cada uno de los predios</v>
          </cell>
          <cell r="F76" t="str">
            <v>Adecuación Y Ampliación De Colegios Y Universidad 01-01-0002</v>
          </cell>
          <cell r="G76" t="str">
            <v>CONSTRUCCIÓN AMPLIACIÓN Y ADECUACIÓN DE INFRAESTRUCTURA EDUCATIVA - A.1.2.2</v>
          </cell>
          <cell r="H76" t="str">
            <v>Porcentaje</v>
          </cell>
          <cell r="I76">
            <v>100</v>
          </cell>
          <cell r="J76" t="str">
            <v>104601006</v>
          </cell>
          <cell r="K76">
            <v>100000000</v>
          </cell>
        </row>
        <row r="77">
          <cell r="A77">
            <v>1046</v>
          </cell>
          <cell r="B77" t="str">
            <v>1046 Infraestructura y dotación al servicio de los ambientes de aprendizaje</v>
          </cell>
          <cell r="C77" t="str">
            <v>01 CONSTRUCCION, RESTITUCION, TERMINACION Y AMPLIACION</v>
          </cell>
          <cell r="D77">
            <v>7</v>
          </cell>
          <cell r="E77" t="str">
            <v>01007 Pago de pasivos exigibles</v>
          </cell>
          <cell r="F77" t="str">
            <v>Adecuación Y Ampliación De Colegios Y Universidad 01-01-0002</v>
          </cell>
          <cell r="G77" t="str">
            <v>CONSTRUCCIÓN AMPLIACIÓN Y ADECUACIÓN DE INFRAESTRUCTURA EDUCATIVA - A.1.2.2</v>
          </cell>
          <cell r="H77" t="str">
            <v>Porcentaje</v>
          </cell>
          <cell r="I77">
            <v>100</v>
          </cell>
          <cell r="J77" t="str">
            <v>104601007</v>
          </cell>
          <cell r="K77">
            <v>3000000000</v>
          </cell>
        </row>
        <row r="78">
          <cell r="A78">
            <v>1046</v>
          </cell>
          <cell r="B78" t="str">
            <v>1046 Infraestructura y dotación al servicio de los ambientes de aprendizaje</v>
          </cell>
          <cell r="C78" t="str">
            <v>01 CONSTRUCCION, RESTITUCION, TERMINACION Y AMPLIACION</v>
          </cell>
          <cell r="D78">
            <v>8</v>
          </cell>
          <cell r="E78" t="str">
            <v>01008 Contar con el acompañamiento especializado en materia técnica, jurídica, contractual, financiera, tributaria y ambiental, además de actividades de gestión social e interventoría, que soporten el diseño y la construcción de colegios nuevos, restituciones, terminaciones y ampliaciones en sus fases pre y post-contractuales.</v>
          </cell>
          <cell r="F78" t="str">
            <v>Adecuación Y Ampliación De Colegios Y Universidad 01-01-0002</v>
          </cell>
          <cell r="G78" t="str">
            <v>CONSTRUCCIÓN AMPLIACIÓN Y ADECUACIÓN DE INFRAESTRUCTURA EDUCATIVA - A.1.2.2</v>
          </cell>
          <cell r="H78" t="str">
            <v>Consultoría</v>
          </cell>
          <cell r="I78">
            <v>2</v>
          </cell>
          <cell r="J78" t="str">
            <v>104601008</v>
          </cell>
          <cell r="K78">
            <v>500000000</v>
          </cell>
        </row>
        <row r="79">
          <cell r="A79">
            <v>1046</v>
          </cell>
          <cell r="B79" t="str">
            <v>1046 Infraestructura y dotación al servicio de los ambientes de aprendizaje</v>
          </cell>
          <cell r="C79" t="str">
            <v>02 OBRAS MENORES Y ADECUACIONES</v>
          </cell>
          <cell r="D79">
            <v>1</v>
          </cell>
          <cell r="E79" t="str">
            <v>02001 Diseño, construcción e interventoría de estudios y/o ejecución de obras de infraestructura,  para las obras de mejoramiento menor complementarias a la infraestructura de los colegios distritales y/o adicionales</v>
          </cell>
          <cell r="F79" t="str">
            <v>Adecuación Y Ampliación De Colegios Y Universidad 01-01-0002</v>
          </cell>
          <cell r="G79" t="str">
            <v>CONSTRUCCIÓN AMPLIACIÓN Y ADECUACIÓN DE INFRAESTRUCTURA EDUCATIVA - A.1.2.2</v>
          </cell>
          <cell r="H79" t="str">
            <v>Sedes Educativas</v>
          </cell>
          <cell r="I79">
            <v>50</v>
          </cell>
          <cell r="J79" t="str">
            <v>104602001</v>
          </cell>
          <cell r="K79">
            <v>10375800000</v>
          </cell>
        </row>
        <row r="80">
          <cell r="A80">
            <v>1046</v>
          </cell>
          <cell r="B80" t="str">
            <v>1046 Infraestructura y dotación al servicio de los ambientes de aprendizaje</v>
          </cell>
          <cell r="C80" t="str">
            <v>02 OBRAS MENORES Y ADECUACIONES</v>
          </cell>
          <cell r="D80">
            <v>2</v>
          </cell>
          <cell r="E80" t="str">
            <v>02002 Realizar los estudios topograficos, de vulnerabilidad sismica, calculos estructurales y de revisión arquitectónica  necesarios para los proyectos, asi como la interventoria de los mismos</v>
          </cell>
          <cell r="F80" t="str">
            <v>Adecuación Y Ampliación De Colegios Y Universidad 01-01-0002</v>
          </cell>
          <cell r="G80" t="str">
            <v>CONSTRUCCIÓN AMPLIACIÓN Y ADECUACIÓN DE INFRAESTRUCTURA EDUCATIVA - A.1.2.2</v>
          </cell>
          <cell r="H80" t="str">
            <v>Porcentaje</v>
          </cell>
          <cell r="I80">
            <v>100</v>
          </cell>
          <cell r="J80" t="str">
            <v>104602002</v>
          </cell>
          <cell r="K80">
            <v>400000000</v>
          </cell>
        </row>
        <row r="81">
          <cell r="A81">
            <v>1046</v>
          </cell>
          <cell r="B81" t="str">
            <v>1046 Infraestructura y dotación al servicio de los ambientes de aprendizaje</v>
          </cell>
          <cell r="C81" t="str">
            <v>02 OBRAS MENORES Y ADECUACIONES</v>
          </cell>
          <cell r="D81">
            <v>3</v>
          </cell>
          <cell r="E81" t="str">
            <v>02003 Pagar impuestos, trámites, gestiones ambientales, vallas y permisos ante otras entidades del estado, peritos en los procesos de expropiación y/o compra y cargo fijo y/o variable correspondiente a las licencias obtenidas para cada uno de los predios.</v>
          </cell>
          <cell r="F81" t="str">
            <v>Adecuación Y Ampliación De Colegios Y Universidad 01-01-0002</v>
          </cell>
          <cell r="G81" t="str">
            <v>CONSTRUCCIÓN AMPLIACIÓN Y ADECUACIÓN DE INFRAESTRUCTURA EDUCATIVA - A.1.2.2</v>
          </cell>
          <cell r="H81" t="str">
            <v>Porcentaje</v>
          </cell>
          <cell r="I81">
            <v>100</v>
          </cell>
          <cell r="J81" t="str">
            <v>104602003</v>
          </cell>
          <cell r="K81">
            <v>150000000</v>
          </cell>
        </row>
        <row r="82">
          <cell r="A82">
            <v>1046</v>
          </cell>
          <cell r="B82" t="str">
            <v>1046 Infraestructura y dotación al servicio de los ambientes de aprendizaje</v>
          </cell>
          <cell r="C82" t="str">
            <v>02 OBRAS MENORES Y ADECUACIONES</v>
          </cell>
          <cell r="D82">
            <v>4</v>
          </cell>
          <cell r="E82" t="str">
            <v>02004  Alquiler (incluye mantenimiento) de baños portátiles móviles para atender los requerimientos de las diferentes Instituciones Educativas</v>
          </cell>
          <cell r="F82" t="str">
            <v>Adecuación Y Ampliación De Colegios Y Universidad 01-01-0002</v>
          </cell>
          <cell r="G82" t="str">
            <v>CONSTRUCCIÓN AMPLIACIÓN Y ADECUACIÓN DE INFRAESTRUCTURA EDUCATIVA - A.1.2.2</v>
          </cell>
          <cell r="H82" t="str">
            <v>Porcentaje</v>
          </cell>
          <cell r="I82">
            <v>100</v>
          </cell>
          <cell r="J82" t="str">
            <v>104602004</v>
          </cell>
          <cell r="K82">
            <v>250000000</v>
          </cell>
        </row>
        <row r="83">
          <cell r="A83">
            <v>1046</v>
          </cell>
          <cell r="B83" t="str">
            <v>1046 Infraestructura y dotación al servicio de los ambientes de aprendizaje</v>
          </cell>
          <cell r="C83" t="str">
            <v>02 OBRAS MENORES Y ADECUACIONES</v>
          </cell>
          <cell r="D83">
            <v>5</v>
          </cell>
          <cell r="E83" t="str">
            <v>02005 Realizar las obras y/o adecuaciones para la legalización y normalización de servicios públicos domiciliarios de la infraestructura educativa oficial</v>
          </cell>
          <cell r="F83" t="str">
            <v>Obras Y/O Adecuaciones Para La Legalización Y Normalización De Servicios Públicos Domiciliarios De Los Colegios. 02-06-0218</v>
          </cell>
          <cell r="G83" t="str">
            <v>CONSTRUCCIÓN AMPLIACIÓN Y ADECUACIÓN DE INFRAESTRUCTURA EDUCATIVA - A.1.2.2</v>
          </cell>
          <cell r="H83" t="str">
            <v>Porcentaje</v>
          </cell>
          <cell r="I83">
            <v>100</v>
          </cell>
          <cell r="J83" t="str">
            <v>104602005</v>
          </cell>
          <cell r="K83">
            <v>1200000000</v>
          </cell>
        </row>
        <row r="84">
          <cell r="A84">
            <v>1046</v>
          </cell>
          <cell r="B84" t="str">
            <v>1046 Infraestructura y dotación al servicio de los ambientes de aprendizaje</v>
          </cell>
          <cell r="C84" t="str">
            <v>02 OBRAS MENORES Y ADECUACIONES</v>
          </cell>
          <cell r="D84">
            <v>6</v>
          </cell>
          <cell r="E84" t="str">
            <v>02006 Pagar los fallos de sentencias, reclamaciones u otras que se generen producto de los contratos relacionados con el proyecto o derivados de sanciones impuestas a la entidad.</v>
          </cell>
          <cell r="F84" t="str">
            <v>Adecuación Y Ampliación De Colegios Y Universidad 01-01-0002</v>
          </cell>
          <cell r="G84" t="str">
            <v>CONSTRUCCIÓN AMPLIACIÓN Y ADECUACIÓN DE INFRAESTRUCTURA EDUCATIVA - A.1.2.2</v>
          </cell>
          <cell r="H84" t="str">
            <v>Porcentaje</v>
          </cell>
          <cell r="I84">
            <v>100</v>
          </cell>
          <cell r="J84" t="str">
            <v>104602006</v>
          </cell>
          <cell r="K84">
            <v>6250000000</v>
          </cell>
        </row>
        <row r="85">
          <cell r="A85">
            <v>1046</v>
          </cell>
          <cell r="B85" t="str">
            <v>1046 Infraestructura y dotación al servicio de los ambientes de aprendizaje</v>
          </cell>
          <cell r="C85" t="str">
            <v>02 OBRAS MENORES Y ADECUACIONES</v>
          </cell>
          <cell r="D85">
            <v>7</v>
          </cell>
          <cell r="E85" t="str">
            <v>02007 Realizar las intervenciones de obras e interventorías para el mantenimiento preventivo y/o correctivo, atención de emergencias de la infraestructura educativa oficial (incluye adicionales).</v>
          </cell>
          <cell r="F85" t="str">
            <v>Adecuación Y Ampliación De Colegios Y Universidad 01-01-0002</v>
          </cell>
          <cell r="G85" t="str">
            <v>CONSTRUCCIÓN AMPLIACIÓN Y ADECUACIÓN DE INFRAESTRUCTURA EDUCATIVA - A.1.2.2</v>
          </cell>
          <cell r="H85" t="str">
            <v>Porcentaje</v>
          </cell>
          <cell r="I85">
            <v>100</v>
          </cell>
          <cell r="J85" t="str">
            <v>104602007</v>
          </cell>
          <cell r="K85">
            <v>3000000000</v>
          </cell>
        </row>
        <row r="86">
          <cell r="A86">
            <v>1046</v>
          </cell>
          <cell r="B86" t="str">
            <v>1046 Infraestructura y dotación al servicio de los ambientes de aprendizaje</v>
          </cell>
          <cell r="C86" t="str">
            <v>02 OBRAS MENORES Y ADECUACIONES</v>
          </cell>
          <cell r="D86">
            <v>9</v>
          </cell>
          <cell r="E86" t="str">
            <v xml:space="preserve">02009 Construir, adecuar y/o mejorar comedores escolares de los colegios distritales (incluye interventoría y adicionales) </v>
          </cell>
          <cell r="F86" t="str">
            <v>Adecuación Y Ampliación De Colegios Y Universidad 01-01-0002</v>
          </cell>
          <cell r="G86" t="str">
            <v>CONSTRUCCIÓN AMPLIACIÓN Y ADECUACIÓN DE INFRAESTRUCTURA EDUCATIVA - A.1.2.2</v>
          </cell>
          <cell r="H86" t="str">
            <v>Intervenciones</v>
          </cell>
          <cell r="I86">
            <v>30</v>
          </cell>
          <cell r="J86" t="str">
            <v>104602009</v>
          </cell>
          <cell r="K86">
            <v>700000000</v>
          </cell>
        </row>
        <row r="87">
          <cell r="A87">
            <v>1046</v>
          </cell>
          <cell r="B87" t="str">
            <v>1046 Infraestructura y dotación al servicio de los ambientes de aprendizaje</v>
          </cell>
          <cell r="C87" t="str">
            <v>02 OBRAS MENORES Y ADECUACIONES</v>
          </cell>
          <cell r="D87">
            <v>11</v>
          </cell>
          <cell r="E87" t="str">
            <v>02011 Construcción e interventoría a las adecuaciones locativas a ejecutarse en sedes administrativas (SED + DILES)</v>
          </cell>
          <cell r="F87" t="str">
            <v>Obras De Adecuación Y Ampliación De Las Sedes Administrativas Del Sector Educativo 01-04-0001</v>
          </cell>
          <cell r="G87" t="str">
            <v>CONSTRUCCIÓN AMPLIACIÓN Y ADECUACIÓN DE INFRAESTRUCTURA EDUCATIVA - A.1.2.2</v>
          </cell>
          <cell r="H87" t="str">
            <v>Intervenciones</v>
          </cell>
          <cell r="I87">
            <v>3</v>
          </cell>
          <cell r="J87" t="str">
            <v>104602011</v>
          </cell>
          <cell r="K87">
            <v>800000000</v>
          </cell>
        </row>
        <row r="88">
          <cell r="A88">
            <v>1046</v>
          </cell>
          <cell r="B88" t="str">
            <v>1046 Infraestructura y dotación al servicio de los ambientes de aprendizaje</v>
          </cell>
          <cell r="C88" t="str">
            <v xml:space="preserve">03 CENTROS DE MAESTROS </v>
          </cell>
          <cell r="D88">
            <v>1</v>
          </cell>
          <cell r="E88" t="str">
            <v>03001 Diseño, construcción e interventoría de las adecuaciones en infraestructura para los Centros de la Red de Innvovación del maestro</v>
          </cell>
          <cell r="F88" t="str">
            <v>Obras De Adecuación Y Ampliación De Las Sedes Administrativas Del Sector Educativo 01-04-0001</v>
          </cell>
          <cell r="G88" t="str">
            <v>CONSTRUCCIÓN AMPLIACIÓN Y ADECUACIÓN DE INFRAESTRUCTURA EDUCATIVA - A.1.2.2</v>
          </cell>
          <cell r="H88" t="str">
            <v>Sede</v>
          </cell>
          <cell r="I88">
            <v>1</v>
          </cell>
          <cell r="J88" t="str">
            <v>104603001</v>
          </cell>
          <cell r="K88">
            <v>800000000</v>
          </cell>
        </row>
        <row r="89">
          <cell r="A89">
            <v>1046</v>
          </cell>
          <cell r="B89" t="str">
            <v>1046 Infraestructura y dotación al servicio de los ambientes de aprendizaje</v>
          </cell>
          <cell r="C89" t="str">
            <v>04 DOTACIONES</v>
          </cell>
          <cell r="D89">
            <v>1</v>
          </cell>
          <cell r="E89" t="str">
            <v>04001 Dotar mobiliario, equipos, maquinaria, herramientas, instrumentos, implementos y materiales de:  cómputo, tecnología, electrónica, electricidad, comunicaciones, audiovisuales, música, laboratorio, recreación, deporte, cocina y comedor, recursos de bibliotecas, arte y cultura, y demás que requieran los ambientes pedagógicos y administrativos para garantizar ambientes de aprendizaje adecuados y seguros en el nivel central y local.</v>
          </cell>
          <cell r="F89" t="str">
            <v>Dotación De Instalaciones 02-01-0509</v>
          </cell>
          <cell r="G89" t="str">
            <v>DOTACIÓN INSTITUCIONAL DE INFRAESTRUCTURA EDUCATIVA - A.1.2.4</v>
          </cell>
          <cell r="H89" t="str">
            <v>Sede</v>
          </cell>
          <cell r="I89">
            <v>110</v>
          </cell>
          <cell r="J89" t="str">
            <v>104604001</v>
          </cell>
          <cell r="K89">
            <v>24827075000</v>
          </cell>
        </row>
        <row r="90">
          <cell r="A90">
            <v>1046</v>
          </cell>
          <cell r="B90" t="str">
            <v>1046 Infraestructura y dotación al servicio de los ambientes de aprendizaje</v>
          </cell>
          <cell r="C90" t="str">
            <v>04 DOTACIONES</v>
          </cell>
          <cell r="D90">
            <v>5</v>
          </cell>
          <cell r="E90" t="str">
            <v>04005 Garantizar el personal de apoyo profesional y técnico en la contratación, supervisión, administración, aseguramiento y control de los bienes a dotar y dotados; así como el seguimiento y reporte de información inherente a la ejecución del componente.</v>
          </cell>
          <cell r="F90" t="str">
            <v>Personal Contratado Para Apoyar Las Actividades Propias De Los Proyectos De Inversión De La Entidad 03-04-0001</v>
          </cell>
          <cell r="G90" t="str">
            <v>MODERNIZACIÓN DE LA SECRETARIA DE EDUCACIÓN - A.1.4.1</v>
          </cell>
          <cell r="H90" t="str">
            <v>Personas</v>
          </cell>
          <cell r="I90">
            <v>41</v>
          </cell>
          <cell r="J90" t="str">
            <v>104604005</v>
          </cell>
          <cell r="K90">
            <v>2227925000</v>
          </cell>
        </row>
        <row r="91">
          <cell r="A91">
            <v>1049</v>
          </cell>
          <cell r="B91" t="str">
            <v>1049 Cobertura con equidad</v>
          </cell>
          <cell r="C91" t="str">
            <v>01 Gestión territorial de la cobertura educativa</v>
          </cell>
          <cell r="D91">
            <v>1</v>
          </cell>
          <cell r="E91" t="str">
            <v>01001 Prestar servicios profesionales, técnicos y/o  de apoyo a la gestión territorial de la cobertura educativa.</v>
          </cell>
          <cell r="F91" t="str">
            <v>Personal Contratado Para Apoyar Las Actividades Propias De Los Proyectos De Inversión De La Entidad 03-04-0001</v>
          </cell>
          <cell r="G91" t="str">
            <v>MODERNIZACIÓN DE LA SECRETARIA DE EDUCACIÓN - A.1.4.1</v>
          </cell>
          <cell r="H91" t="str">
            <v>Personas naturales y/o jurídicas</v>
          </cell>
          <cell r="I91">
            <v>29</v>
          </cell>
          <cell r="J91" t="str">
            <v>104901001</v>
          </cell>
          <cell r="K91">
            <v>1525000000</v>
          </cell>
        </row>
        <row r="92">
          <cell r="A92">
            <v>1049</v>
          </cell>
          <cell r="B92" t="str">
            <v>1049 Cobertura con equidad</v>
          </cell>
          <cell r="C92" t="str">
            <v>01 Gestión territorial de la cobertura educativa</v>
          </cell>
          <cell r="D92">
            <v>2</v>
          </cell>
          <cell r="E92" t="str">
            <v>01002 Realizar diseño, implementación, seguimiento y evaluación de Planes de Cobertura Local y de  Ruta del Acceso y Permanencia Escolar.</v>
          </cell>
          <cell r="F92" t="str">
            <v>Personal Contratado Para Las Actividades Propias De Los Procesos De Mejoramiento De Gestión De La Entidad 05-02-0020</v>
          </cell>
          <cell r="G92" t="str">
            <v>MODERNIZACIÓN DE LA SECRETARIA DE EDUCACIÓN - A.1.4.1</v>
          </cell>
          <cell r="H92" t="str">
            <v>Servicios</v>
          </cell>
          <cell r="I92">
            <v>1</v>
          </cell>
          <cell r="J92" t="str">
            <v>104901002</v>
          </cell>
          <cell r="K92">
            <v>267000000</v>
          </cell>
        </row>
        <row r="93">
          <cell r="A93">
            <v>1049</v>
          </cell>
          <cell r="B93" t="str">
            <v>1049 Cobertura con equidad</v>
          </cell>
          <cell r="C93" t="str">
            <v>01 Gestión territorial de la cobertura educativa</v>
          </cell>
          <cell r="D93">
            <v>3</v>
          </cell>
          <cell r="E93" t="str">
            <v>01003 Realizar acompañamiento y/o asistencia técnica a los establecimientos educativos con alta tasa de deserción escolar para fortalecer el acceso y la permanencia escolar</v>
          </cell>
          <cell r="F93" t="str">
            <v>Personal Contratado Para Las Actividades Propias De Los Procesos De Mejoramiento De Gestión De La Entidad 05-02-0020</v>
          </cell>
          <cell r="G93" t="str">
            <v>MODERNIZACIÓN DE LA SECRETARIA DE EDUCACIÓN - A.1.4.1</v>
          </cell>
          <cell r="H93" t="str">
            <v>Colegios</v>
          </cell>
          <cell r="I93">
            <v>100</v>
          </cell>
          <cell r="J93" t="str">
            <v>104901003</v>
          </cell>
          <cell r="K93">
            <v>416000000</v>
          </cell>
        </row>
        <row r="94">
          <cell r="A94">
            <v>1049</v>
          </cell>
          <cell r="B94" t="str">
            <v>1049 Cobertura con equidad</v>
          </cell>
          <cell r="C94" t="str">
            <v>01 Gestión territorial de la cobertura educativa</v>
          </cell>
          <cell r="D94">
            <v>4</v>
          </cell>
          <cell r="E94" t="str">
            <v>01004 Implementar incentivos a las IED para lograr mejorar resultados en acceso y permanencia escolar</v>
          </cell>
          <cell r="F94" t="str">
            <v>Incentivos económicos  a los colegios que contribuyan a mejorar los resultados de acceso y permanencia escolar 05-02-0178</v>
          </cell>
          <cell r="G94" t="str">
            <v>DISEÑO E IMPLEMENTACIÓN DE PLANES DE MEJORAMIENTO - A.17.1</v>
          </cell>
          <cell r="H94" t="str">
            <v>Colegios</v>
          </cell>
          <cell r="I94">
            <v>90</v>
          </cell>
          <cell r="J94" t="str">
            <v>104901004</v>
          </cell>
          <cell r="K94">
            <v>1324000000</v>
          </cell>
        </row>
        <row r="95">
          <cell r="A95">
            <v>1049</v>
          </cell>
          <cell r="B95" t="str">
            <v>1049 Cobertura con equidad</v>
          </cell>
          <cell r="C95" t="str">
            <v>01 Gestión territorial de la cobertura educativa</v>
          </cell>
          <cell r="D95">
            <v>5</v>
          </cell>
          <cell r="E95" t="str">
            <v>01005 Realizar las labores de  verificación, seguimiento y/o actualización de información de la cobertura educativa</v>
          </cell>
          <cell r="F95" t="str">
            <v>Personal contratado para apoyar las actividades propias de los proyectos de inversión misionales de la entidad 03-04-0312</v>
          </cell>
          <cell r="G95" t="str">
            <v>APLICACIÓN DE PROYECTOS EDUCATIVOS TRANSVERSALES - A.1.7.2</v>
          </cell>
          <cell r="H95" t="str">
            <v>Servicios</v>
          </cell>
          <cell r="I95">
            <v>1</v>
          </cell>
          <cell r="J95" t="str">
            <v>104901005</v>
          </cell>
          <cell r="K95">
            <v>150000000</v>
          </cell>
        </row>
        <row r="96">
          <cell r="A96">
            <v>1049</v>
          </cell>
          <cell r="B96" t="str">
            <v>1049 Cobertura con equidad</v>
          </cell>
          <cell r="C96" t="str">
            <v>01 Gestión territorial de la cobertura educativa</v>
          </cell>
          <cell r="D96">
            <v>6</v>
          </cell>
          <cell r="E96" t="str">
            <v>01006 Realizar eventos de socializacion relacionados con la cobertura y las experiencias del acceso y la permanencia escolar</v>
          </cell>
          <cell r="F96" t="str">
            <v>Apoyo Logístico Para El Desarrollo De Las Actividades Propias De Los Proyectos De Inversiónen General 03-01-0354</v>
          </cell>
          <cell r="G96" t="str">
            <v>APLICACIÓN DE PROYECTOS EDUCATIVOS TRANSVERSALES - A.1.7.2</v>
          </cell>
          <cell r="H96" t="str">
            <v>Servicios</v>
          </cell>
          <cell r="I96">
            <v>1</v>
          </cell>
          <cell r="J96" t="str">
            <v>104901006</v>
          </cell>
          <cell r="K96">
            <v>400000000</v>
          </cell>
        </row>
        <row r="97">
          <cell r="A97">
            <v>1049</v>
          </cell>
          <cell r="B97" t="str">
            <v>1049 Cobertura con equidad</v>
          </cell>
          <cell r="C97" t="str">
            <v>02 Modernización del proceso de matrícula</v>
          </cell>
          <cell r="D97">
            <v>1</v>
          </cell>
          <cell r="E97" t="str">
            <v>02001 Prestar servicios profesionales, técnicos y/o  de apoyo a la gestión del proceso de matrícula con enfoque de servicio al ciudadano y búsqueda activa de población desescolarizada.</v>
          </cell>
          <cell r="F97" t="str">
            <v>Personal Contratado Para Apoyar Las Actividades Propias De Los Proyectos De Inversión De La Entidad 03-04-0001</v>
          </cell>
          <cell r="G97" t="str">
            <v>MODERNIZACIÓN DE LA SECRETARIA DE EDUCACIÓN - A.1.4.1</v>
          </cell>
          <cell r="H97" t="str">
            <v>Personas naturales y/o jurídicas</v>
          </cell>
          <cell r="I97">
            <v>29</v>
          </cell>
          <cell r="J97" t="str">
            <v>104902001</v>
          </cell>
          <cell r="K97">
            <v>1473000000</v>
          </cell>
        </row>
        <row r="98">
          <cell r="A98">
            <v>1049</v>
          </cell>
          <cell r="B98" t="str">
            <v>1049 Cobertura con equidad</v>
          </cell>
          <cell r="C98" t="str">
            <v>02 Modernización del proceso de matrícula</v>
          </cell>
          <cell r="D98">
            <v>2</v>
          </cell>
          <cell r="E98" t="str">
            <v>02002 Realizar búsqueda activa de población desescolarizada</v>
          </cell>
          <cell r="F98" t="str">
            <v>Gestión del sevicio a la comunidad educativa 05-02-172</v>
          </cell>
          <cell r="G98" t="str">
            <v>MODERNIZACIÓN DE LA SECRETARIA DE EDUCACIÓN - A.1.4.1</v>
          </cell>
          <cell r="H98" t="str">
            <v>Proceso</v>
          </cell>
          <cell r="I98">
            <v>1</v>
          </cell>
          <cell r="J98" t="str">
            <v>104902002</v>
          </cell>
          <cell r="K98">
            <v>1780000000</v>
          </cell>
        </row>
        <row r="99">
          <cell r="A99">
            <v>1049</v>
          </cell>
          <cell r="B99" t="str">
            <v>1049 Cobertura con equidad</v>
          </cell>
          <cell r="C99" t="str">
            <v>02 Modernización del proceso de matrícula</v>
          </cell>
          <cell r="D99">
            <v>4</v>
          </cell>
          <cell r="E99" t="str">
            <v xml:space="preserve">02004 Acompañamiento en implementación de los sistemas de información para la cobertura educativa </v>
          </cell>
          <cell r="F99" t="str">
            <v>Personal contratado para las actividades propias de los procesos de mejoramiento de gestión de la entidad 05-02-0020</v>
          </cell>
          <cell r="G99" t="str">
            <v>MODERNIZACIÓN DE LA SECRETARIA DE EDUCACIÓN - A.1.4.1</v>
          </cell>
          <cell r="H99" t="str">
            <v>servicios</v>
          </cell>
          <cell r="I99">
            <v>1</v>
          </cell>
          <cell r="J99" t="str">
            <v>104902004</v>
          </cell>
          <cell r="K99">
            <v>500000000</v>
          </cell>
        </row>
        <row r="100">
          <cell r="A100">
            <v>1049</v>
          </cell>
          <cell r="B100" t="str">
            <v>1049 Cobertura con equidad</v>
          </cell>
          <cell r="C100" t="str">
            <v>02 Modernización del proceso de matrícula</v>
          </cell>
          <cell r="D100">
            <v>5</v>
          </cell>
          <cell r="E100" t="str">
            <v>02005 Atender los fallos proferidos en contra de la SED que se asocien con la ejecucion del proyecto Cobertura con equidad</v>
          </cell>
          <cell r="F100" t="str">
            <v>Pago de sentencias judiciales asociadas al proyecto de inversión 05-02-0169</v>
          </cell>
          <cell r="G100" t="str">
            <v>PAGO DE DÉFICIT DE INVERSIÓN EN EDUCACIÓN - (DE CARÁCTER EXCEPCIONAL) - A.1.7.4</v>
          </cell>
          <cell r="H100" t="str">
            <v>Fallos judiciales</v>
          </cell>
          <cell r="I100">
            <v>1</v>
          </cell>
          <cell r="J100" t="str">
            <v>104902005</v>
          </cell>
          <cell r="K100">
            <v>10000000</v>
          </cell>
        </row>
        <row r="101">
          <cell r="A101">
            <v>1049</v>
          </cell>
          <cell r="B101" t="str">
            <v>1049 Cobertura con equidad</v>
          </cell>
          <cell r="C101" t="str">
            <v>03 Acciones afirmativas para poblaciones vulnerables</v>
          </cell>
          <cell r="D101">
            <v>1</v>
          </cell>
          <cell r="E101" t="str">
            <v>03001 Prestar servicios profesionales, técnicos y/o  de apoyo a la gestión de acciones afirmativas para poblaciones vulnerables.</v>
          </cell>
          <cell r="F101" t="str">
            <v>Personal Contratado Para Apoyar Las Actividades Propias De Los Proyectos De Inversión De La Entidad 03-04-0001</v>
          </cell>
          <cell r="G101" t="str">
            <v>MODERNIZACIÓN DE LA SECRETARIA DE EDUCACIÓN - A.1.4.1</v>
          </cell>
          <cell r="H101" t="str">
            <v>Personas naturales y/o jurídicas</v>
          </cell>
          <cell r="I101">
            <v>13</v>
          </cell>
          <cell r="J101" t="str">
            <v>104903001</v>
          </cell>
          <cell r="K101">
            <v>642000000</v>
          </cell>
        </row>
        <row r="102">
          <cell r="A102">
            <v>1049</v>
          </cell>
          <cell r="B102" t="str">
            <v>1049 Cobertura con equidad</v>
          </cell>
          <cell r="C102" t="str">
            <v>03 Acciones afirmativas para poblaciones vulnerables</v>
          </cell>
          <cell r="D102">
            <v>2</v>
          </cell>
          <cell r="E102" t="str">
            <v>03002 Garantizar la financiación por concepto de gratuidad a la matrícula oficial SGP.</v>
          </cell>
          <cell r="F102" t="str">
            <v>Gratuidad Total Para Los Estudiantes Matriculados En El Sistema Educativo Oficial 06-02-0022</v>
          </cell>
          <cell r="G102" t="str">
            <v>TRANSFERENCIAS PARA CALIDAD GRATUIDAD (SIN SITUACIÓN DE FONDOS) A.1.3.8</v>
          </cell>
          <cell r="H102" t="str">
            <v>estudiantes</v>
          </cell>
          <cell r="I102">
            <v>830000</v>
          </cell>
          <cell r="J102" t="str">
            <v>104903002</v>
          </cell>
          <cell r="K102">
            <v>59258038000</v>
          </cell>
        </row>
        <row r="103">
          <cell r="A103">
            <v>1049</v>
          </cell>
          <cell r="B103" t="str">
            <v>1049 Cobertura con equidad</v>
          </cell>
          <cell r="C103" t="str">
            <v>03 Acciones afirmativas para poblaciones vulnerables</v>
          </cell>
          <cell r="D103">
            <v>4</v>
          </cell>
          <cell r="E103" t="str">
            <v>03004 Realizar estrategias de alfabetización y acciones orientadas a fortalecer la educación de adultos con oferta educativa pertinente</v>
          </cell>
          <cell r="F103" t="str">
            <v>Atención educativa diferencial 03-02-0033</v>
          </cell>
          <cell r="G103" t="str">
            <v>SERVICIO PERSONAL APOYO - A.1.5.1</v>
          </cell>
          <cell r="H103" t="str">
            <v>Estudiantes</v>
          </cell>
          <cell r="I103">
            <v>2425</v>
          </cell>
          <cell r="J103" t="str">
            <v>104903004</v>
          </cell>
          <cell r="K103">
            <v>1387000000</v>
          </cell>
        </row>
        <row r="104">
          <cell r="A104">
            <v>1049</v>
          </cell>
          <cell r="B104" t="str">
            <v>1049 Cobertura con equidad</v>
          </cell>
          <cell r="C104" t="str">
            <v>03 Acciones afirmativas para poblaciones vulnerables</v>
          </cell>
          <cell r="D104">
            <v>5</v>
          </cell>
          <cell r="E104" t="str">
            <v>03005 Acciones diferenciales para garantizar el acceso y la permanencia escolar de población diversa y vulnerable (población rural, víctima, discapacidad, grupos étnicos, entre otros)</v>
          </cell>
          <cell r="F104" t="str">
            <v>Atención educativa diferencial 03-02-0033</v>
          </cell>
          <cell r="G104" t="str">
            <v>SERVICIO PERSONAL APOYO - A.1.5.1</v>
          </cell>
          <cell r="H104" t="str">
            <v>Modelo</v>
          </cell>
          <cell r="I104">
            <v>1</v>
          </cell>
          <cell r="J104" t="str">
            <v>104903005</v>
          </cell>
          <cell r="K104">
            <v>1228000000</v>
          </cell>
        </row>
        <row r="105">
          <cell r="A105">
            <v>1049</v>
          </cell>
          <cell r="B105" t="str">
            <v>1049 Cobertura con equidad</v>
          </cell>
          <cell r="C105" t="str">
            <v>03 Acciones afirmativas para poblaciones vulnerables</v>
          </cell>
          <cell r="D105">
            <v>6</v>
          </cell>
          <cell r="E105" t="str">
            <v>03006 Asignar recursos propios a las instituciones educativas distritales que atienden población no cubierta por la asignación de gratuidad del MEN o población vulnerable y diversa que requiere atención diferencial</v>
          </cell>
          <cell r="F105" t="str">
            <v>Gratuidad Total Para Los Estudiantes Matriculados En El Sistema Educativo Oficial - Recursos Distrito 06-02-0062</v>
          </cell>
          <cell r="G105" t="str">
            <v>DISEÑO E IMPLEMENTACIÓN DE PLANES DE MEJORAMIENTO A.1.2.11</v>
          </cell>
          <cell r="H105" t="str">
            <v>Colegios</v>
          </cell>
          <cell r="I105">
            <v>363</v>
          </cell>
          <cell r="J105" t="str">
            <v>104903006</v>
          </cell>
          <cell r="K105">
            <v>16500000000</v>
          </cell>
        </row>
        <row r="106">
          <cell r="A106">
            <v>1049</v>
          </cell>
          <cell r="B106" t="str">
            <v>1049 Cobertura con equidad</v>
          </cell>
          <cell r="C106" t="str">
            <v>03 Acciones afirmativas para poblaciones vulnerables</v>
          </cell>
          <cell r="D106">
            <v>7</v>
          </cell>
          <cell r="E106" t="str">
            <v>03007 Implementar estrategias o modelos flexibles, presenciales o virtuales para la atención de población en extraedad, vulnerable y/o diversa</v>
          </cell>
          <cell r="F106" t="str">
            <v>Personal contratado para apoyar las actividades propias de los proyectos de inversión misionales de la entidad 03-04-0312</v>
          </cell>
          <cell r="G106" t="str">
            <v>APLICACIÓN DE PROYECTOS EDUCATIVOS TRANSVERSALES - A.1.7.2</v>
          </cell>
          <cell r="H106" t="str">
            <v>Estudiantes</v>
          </cell>
          <cell r="I106">
            <v>12109</v>
          </cell>
          <cell r="J106" t="str">
            <v>104903007</v>
          </cell>
          <cell r="K106">
            <v>3926142000</v>
          </cell>
        </row>
        <row r="107">
          <cell r="A107">
            <v>1049</v>
          </cell>
          <cell r="B107" t="str">
            <v>1049 Cobertura con equidad</v>
          </cell>
          <cell r="C107" t="str">
            <v>03 Acciones afirmativas para poblaciones vulnerables</v>
          </cell>
          <cell r="D107">
            <v>8</v>
          </cell>
          <cell r="E107" t="str">
            <v>03008 Entregar un Kit escolar gratuito a los estudiantes matriculados en las instituciones educativas oficiales del Distrito Capital, que por su condición socioeconómica o de vulnerabilidad lo requieren</v>
          </cell>
          <cell r="F107" t="str">
            <v>Gratuidad Total Para Los Estudiantes Matriculados En El Sistema Educativo Oficial - Recursos Distrito 06-02-0062</v>
          </cell>
          <cell r="G107" t="str">
            <v>DISEÑO E IMPLEMENTACIÓN DE PLANES DE MEJORAMIENTO A.1.2.11</v>
          </cell>
          <cell r="H107" t="str">
            <v>Estudiantes</v>
          </cell>
          <cell r="I107">
            <v>34315</v>
          </cell>
          <cell r="J107" t="str">
            <v>104903008</v>
          </cell>
          <cell r="K107">
            <v>1500000000</v>
          </cell>
        </row>
        <row r="108">
          <cell r="A108">
            <v>1049</v>
          </cell>
          <cell r="B108" t="str">
            <v>1049 Cobertura con equidad</v>
          </cell>
          <cell r="C108" t="str">
            <v>04 Administración del servicio educativo</v>
          </cell>
          <cell r="D108">
            <v>1</v>
          </cell>
          <cell r="E108" t="str">
            <v>04001 Prestar servicios profesionales, técnicos y/o  de apoyo a la gestión de la administración del servicio educativo de instituciones educativas oficiales.</v>
          </cell>
          <cell r="F108" t="str">
            <v>Personal Contratado Para Apoyar Las Actividades Propias De Los Proyectos De Inversión De La Entidad 03-04-0001</v>
          </cell>
          <cell r="G108" t="str">
            <v>MODERNIZACIÓN DE LA SECRETARIA DE EDUCACIÓN - A.1.4.1</v>
          </cell>
          <cell r="H108" t="str">
            <v>Personas naturales y/o jurídicas</v>
          </cell>
          <cell r="I108">
            <v>9</v>
          </cell>
          <cell r="J108" t="str">
            <v>104904001</v>
          </cell>
          <cell r="K108">
            <v>592000000</v>
          </cell>
        </row>
        <row r="109">
          <cell r="A109">
            <v>1049</v>
          </cell>
          <cell r="B109" t="str">
            <v>1049 Cobertura con equidad</v>
          </cell>
          <cell r="C109" t="str">
            <v>04 Administración del servicio educativo</v>
          </cell>
          <cell r="D109">
            <v>2</v>
          </cell>
          <cell r="E109" t="str">
            <v>04002 Contratar la administración del servicio educativo en establecimientos educativos oficiales</v>
          </cell>
          <cell r="F109" t="str">
            <v>Contratos para la administración del servicio educativo 06-02-0061</v>
          </cell>
          <cell r="G109" t="str">
            <v>CONTRATOS PARA LA ADMINISTRACION DEL SERVICIO EDUCATIVO - A.1.1.10.2</v>
          </cell>
          <cell r="H109" t="str">
            <v>Colegios</v>
          </cell>
          <cell r="I109">
            <v>22</v>
          </cell>
          <cell r="J109" t="str">
            <v>104904002</v>
          </cell>
          <cell r="K109">
            <v>83654000000</v>
          </cell>
        </row>
        <row r="110">
          <cell r="A110">
            <v>1049</v>
          </cell>
          <cell r="B110" t="str">
            <v>1049 Cobertura con equidad</v>
          </cell>
          <cell r="C110" t="str">
            <v>04 Administración del servicio educativo</v>
          </cell>
          <cell r="D110">
            <v>3</v>
          </cell>
          <cell r="E110" t="str">
            <v>04003 Realizar acciones de acompañamiento e intercambio de buenas prácticas entre los colegios con administración del servicio educativo y colegios oficiales de menor desempeño de las respectivas localidades</v>
          </cell>
          <cell r="F110" t="str">
            <v>Personal contratado para las actividades propias de los procesos de mejoramiento de gestión de la entidad 05-02-0020</v>
          </cell>
          <cell r="G110" t="str">
            <v>MODERNIZACIÓN DE LA SECRETARIA DE EDUCACIÓN - A.1.4.1</v>
          </cell>
          <cell r="H110" t="str">
            <v>Colegios</v>
          </cell>
          <cell r="I110">
            <v>88</v>
          </cell>
          <cell r="J110" t="str">
            <v>104904003</v>
          </cell>
          <cell r="K110">
            <v>312000000</v>
          </cell>
        </row>
        <row r="111">
          <cell r="A111">
            <v>1049</v>
          </cell>
          <cell r="B111" t="str">
            <v>1049 Cobertura con equidad</v>
          </cell>
          <cell r="C111" t="str">
            <v>04 Administración del servicio educativo</v>
          </cell>
          <cell r="D111">
            <v>4</v>
          </cell>
          <cell r="E111" t="str">
            <v>04004 Realizar seguimiento, verificación y/o evaluación a la administración del servicio educativo</v>
          </cell>
          <cell r="F111" t="str">
            <v>Personal contratado para apoyar las actividades propias de los proyectos de inversión misionales de la entidad 03-04-0312</v>
          </cell>
          <cell r="G111" t="str">
            <v>APLICACIÓN DE PROYECTOS EDUCATIVOS TRANSVERSALES - A.1.7.2</v>
          </cell>
          <cell r="H111" t="str">
            <v>Servicios</v>
          </cell>
          <cell r="I111">
            <v>1</v>
          </cell>
          <cell r="J111" t="str">
            <v>104904004</v>
          </cell>
          <cell r="K111">
            <v>1248000000</v>
          </cell>
        </row>
        <row r="112">
          <cell r="A112">
            <v>1049</v>
          </cell>
          <cell r="B112" t="str">
            <v>1049 Cobertura con equidad</v>
          </cell>
          <cell r="C112" t="str">
            <v>05 Prestación del servicio educativo en establecimientos educativos no oficiales</v>
          </cell>
          <cell r="D112">
            <v>1</v>
          </cell>
          <cell r="E112" t="str">
            <v>05001 Prestar servicios profesionales, técnicos y/o  de apoyo a la gestión en la implementación o uso de la estrategia de contratación de la prestación del servicio educativo.</v>
          </cell>
          <cell r="F112" t="str">
            <v>Personal Contratado Para Apoyar Las Actividades Propias De Los Proyectos De Inversión De La Entidad 03-04-0001</v>
          </cell>
          <cell r="G112" t="str">
            <v>MODERNIZACIÓN DE LA SECRETARIA DE EDUCACIÓN - A.1.4.1</v>
          </cell>
          <cell r="H112" t="str">
            <v>Personas naturales y/o jurídicas</v>
          </cell>
          <cell r="I112">
            <v>8</v>
          </cell>
          <cell r="J112" t="str">
            <v>104905001</v>
          </cell>
          <cell r="K112">
            <v>454000000</v>
          </cell>
        </row>
        <row r="113">
          <cell r="A113">
            <v>1049</v>
          </cell>
          <cell r="B113" t="str">
            <v>1049 Cobertura con equidad</v>
          </cell>
          <cell r="C113" t="str">
            <v>05 Prestación del servicio educativo en establecimientos educativos no oficiales</v>
          </cell>
          <cell r="D113">
            <v>2</v>
          </cell>
          <cell r="E113" t="str">
            <v>05002 Contratar la prestación del servicio público educativo en establecimientos educativos no oficiales</v>
          </cell>
          <cell r="F113" t="str">
            <v>Contratos Con Instituciones Para La Prestación Del Servicio Educativo 06-02-0037</v>
          </cell>
          <cell r="G113" t="str">
            <v>CONTRATOS PARA LA PRESTACIÓN DEL SERVICIO EDUCATIVO - A.1.1.10.1</v>
          </cell>
          <cell r="H113" t="str">
            <v>Colegios</v>
          </cell>
          <cell r="I113">
            <v>54</v>
          </cell>
          <cell r="J113" t="str">
            <v>104905002</v>
          </cell>
          <cell r="K113">
            <v>21654112000</v>
          </cell>
        </row>
        <row r="114">
          <cell r="A114">
            <v>1049</v>
          </cell>
          <cell r="B114" t="str">
            <v>1049 Cobertura con equidad</v>
          </cell>
          <cell r="C114" t="str">
            <v>05 Prestación del servicio educativo en establecimientos educativos no oficiales</v>
          </cell>
          <cell r="D114">
            <v>3</v>
          </cell>
          <cell r="E114" t="str">
            <v>05003 Realizar las labores de  verificación, seguimiento y/o actualización de información del Banco de Oferentes y/o de la contratación de la prestación del servicio público educativo.</v>
          </cell>
          <cell r="F114" t="str">
            <v>Personal contratado para apoyar las actividades propias de los proyectos de inversión misionales de la entidad 03-04-0312</v>
          </cell>
          <cell r="G114" t="str">
            <v>APLICACIÓN DE PROYECTOS EDUCATIVOS TRANSVERSALES - A.1.7.2</v>
          </cell>
          <cell r="H114" t="str">
            <v>Servicios</v>
          </cell>
          <cell r="I114">
            <v>1</v>
          </cell>
          <cell r="J114" t="str">
            <v>104905003</v>
          </cell>
          <cell r="K114">
            <v>1592000000</v>
          </cell>
        </row>
        <row r="115">
          <cell r="A115">
            <v>1049</v>
          </cell>
          <cell r="B115" t="str">
            <v>1049 Cobertura con equidad</v>
          </cell>
          <cell r="C115" t="str">
            <v>05 Prestación del servicio educativo en establecimientos educativos no oficiales</v>
          </cell>
          <cell r="D115">
            <v>4</v>
          </cell>
          <cell r="E115" t="str">
            <v>05004 Garantizar el pago de las obligaciones ó ajustes derivadas de la prestación del servicio educativo</v>
          </cell>
          <cell r="F115" t="str">
            <v>Contratos Con Instituciones Para La Prestación Del Servicio Educativo 06-02-0037</v>
          </cell>
          <cell r="G115" t="str">
            <v>CONTRATOS PARA LA PRESTACIÓN DEL SERVICIO EDUCATIVO - A.1.1.10.1</v>
          </cell>
          <cell r="H115" t="str">
            <v>Colegios</v>
          </cell>
          <cell r="I115">
            <v>54</v>
          </cell>
          <cell r="J115" t="str">
            <v>104905004</v>
          </cell>
          <cell r="K115">
            <v>1200000000</v>
          </cell>
        </row>
        <row r="116">
          <cell r="A116">
            <v>1049</v>
          </cell>
          <cell r="B116" t="str">
            <v>1049 Cobertura con equidad</v>
          </cell>
          <cell r="C116" t="str">
            <v>05 Prestación del servicio educativo en establecimientos educativos no oficiales</v>
          </cell>
          <cell r="D116">
            <v>5</v>
          </cell>
          <cell r="E116" t="str">
            <v>05005 Atender los fallos proferidos en contra de la SED que se asocien con la prestación del servicio público educativo.</v>
          </cell>
          <cell r="F116" t="str">
            <v>Pago de sentencias judiciales asociadas al proyecto de inversión 05-02-0169</v>
          </cell>
          <cell r="G116" t="str">
            <v>PAGO DE DÉFICIT DE INVERSIÓN EN EDUCACIÓN - (DE CARÁCTER EXCEPCIONAL) - A.1.7.4</v>
          </cell>
          <cell r="H116" t="str">
            <v>Fallos judiciales</v>
          </cell>
          <cell r="I116">
            <v>1</v>
          </cell>
          <cell r="J116" t="str">
            <v>104905005</v>
          </cell>
          <cell r="K116">
            <v>300000000</v>
          </cell>
        </row>
        <row r="117">
          <cell r="A117">
            <v>1050</v>
          </cell>
          <cell r="B117" t="str">
            <v>1050 Educación inicial de calidad en el marco de la ruta de atención integral a la primera infancia</v>
          </cell>
          <cell r="C117" t="str">
            <v>01 INFANCIA</v>
          </cell>
          <cell r="D117">
            <v>1</v>
          </cell>
          <cell r="E117" t="str">
            <v>01001 Apoyar y desarrollar con profesionales y/o entidades los procesos de gestión, acompañamiento e implementación de las metas y objetivos del proyecto.</v>
          </cell>
          <cell r="F117" t="str">
            <v>Personal Contratado Para Apoyar Las Actividades Propias De Los Proyectos De Inversión De La Entidad 03-04-0001</v>
          </cell>
          <cell r="G117" t="str">
            <v>MODERNIZACIÓN DE LA SECRETARIA DE EDUCACIÓN - A.1.4.1</v>
          </cell>
          <cell r="H117" t="str">
            <v>Personas</v>
          </cell>
          <cell r="I117">
            <v>37</v>
          </cell>
          <cell r="J117" t="str">
            <v>105001001</v>
          </cell>
          <cell r="K117">
            <v>2199419000</v>
          </cell>
        </row>
        <row r="118">
          <cell r="A118">
            <v>1050</v>
          </cell>
          <cell r="B118" t="str">
            <v>1050 Educación inicial de calidad en el marco de la ruta de atención integral a la primera infancia</v>
          </cell>
          <cell r="C118" t="str">
            <v>01 INFANCIA</v>
          </cell>
          <cell r="D118">
            <v>5</v>
          </cell>
          <cell r="E118" t="str">
            <v>01005 Garantizar la atención integral de los niños y niñas del ciclo inicial en el marco de la RIA, la articulación intersectorial de la Ciudad y la implementación de los estándares de calidad de la Educación Inicial en el marco de la atención integral</v>
          </cell>
          <cell r="F118" t="str">
            <v>Acompañar A Colegios En La Formulación Y Ejecución De Planes Institucionales 03-01-0204</v>
          </cell>
          <cell r="G118" t="str">
            <v>APLICACIÓN DE PROYECTOS EDUCATIVOS TRANSVERSALES - A.1.7.2</v>
          </cell>
          <cell r="H118" t="str">
            <v>Estudiantes</v>
          </cell>
          <cell r="I118">
            <v>55000</v>
          </cell>
          <cell r="J118" t="str">
            <v>105001005</v>
          </cell>
          <cell r="K118">
            <v>19684356000</v>
          </cell>
        </row>
        <row r="119">
          <cell r="A119">
            <v>1050</v>
          </cell>
          <cell r="B119" t="str">
            <v>1050 Educación inicial de calidad en el marco de la ruta de atención integral a la primera infancia</v>
          </cell>
          <cell r="C119" t="str">
            <v xml:space="preserve">02 CICLOS </v>
          </cell>
          <cell r="D119">
            <v>1</v>
          </cell>
          <cell r="E119" t="str">
            <v>02001 Apoyar y acompañar  con los medios necesarios, la implementación de lineamientos y/u orientaciones y/o estrategias pedagógicas y administrativas en las IED, que propendan por el fortalecimiento curricular y el intercambio de experiencias pedagógicas exitosas, en armonía con el modelo pedagógico de Educación Inicial</v>
          </cell>
          <cell r="F119" t="str">
            <v>Acompañar A Colegios En La Formulación Y Ejecución De Planes Institucionales 03-01-0204</v>
          </cell>
          <cell r="G119" t="str">
            <v>APLICACIÓN DE PROYECTOS EDUCATIVOS TRANSVERSALES - A.1.7.2</v>
          </cell>
          <cell r="H119" t="str">
            <v>Colegios</v>
          </cell>
          <cell r="I119">
            <v>210</v>
          </cell>
          <cell r="J119" t="str">
            <v>105002001</v>
          </cell>
          <cell r="K119">
            <v>1500000000</v>
          </cell>
        </row>
        <row r="120">
          <cell r="A120">
            <v>1050</v>
          </cell>
          <cell r="B120" t="str">
            <v>1050 Educación inicial de calidad en el marco de la ruta de atención integral a la primera infancia</v>
          </cell>
          <cell r="C120" t="str">
            <v>03 VALORACION INTEGRAL DEL DESARROLLO DE LA PRIMERA INFANCIA</v>
          </cell>
          <cell r="D120">
            <v>1</v>
          </cell>
          <cell r="E120" t="str">
            <v xml:space="preserve">03001 Desarrollar, aplicar y disponer de herramientas de gestión que conduzcan a la valoración del desarrollo integral de los niños y niñas de primera infancia </v>
          </cell>
          <cell r="F120" t="str">
            <v>Diseñar Desarrollar E Implementar Acciones Participativas En El Sistema Educativo Oficial 03-04-0239</v>
          </cell>
          <cell r="G120" t="str">
            <v>APLICACIÓN DE PROYECTOS EDUCATIVOS TRANSVERSALES - A.1.7.2</v>
          </cell>
          <cell r="H120" t="str">
            <v>Herramientas de gestión</v>
          </cell>
          <cell r="I120">
            <v>1</v>
          </cell>
          <cell r="J120" t="str">
            <v>105003001</v>
          </cell>
          <cell r="K120">
            <v>2076225000</v>
          </cell>
        </row>
        <row r="121">
          <cell r="A121">
            <v>1052</v>
          </cell>
          <cell r="B121" t="str">
            <v>1052 Bienestar estudiantil para todos</v>
          </cell>
          <cell r="C121" t="str">
            <v>01 ALIMENTACIÓN ESCOLAR</v>
          </cell>
          <cell r="D121">
            <v>1</v>
          </cell>
          <cell r="E121" t="str">
            <v>01001 Entregar desayunos, almuerzos y cenas escolares a los estudiantes matriculados en el sistema educativo oficial</v>
          </cell>
          <cell r="F121" t="str">
            <v>Comida Caliente Para Estudiantes 06-02-0026</v>
          </cell>
          <cell r="G121" t="str">
            <v>CONTRATACIÓN CON TERCEROS PARA LA PROVISIÓN INTEGRAL DEL SERVICIO DE ALIMENTACIÓN ESCOLAR - A.1.2.10.2</v>
          </cell>
          <cell r="H121" t="str">
            <v>Alimentos</v>
          </cell>
          <cell r="I121">
            <v>35642542</v>
          </cell>
          <cell r="J121" t="str">
            <v>105201001</v>
          </cell>
          <cell r="K121">
            <v>144480753000</v>
          </cell>
        </row>
        <row r="122">
          <cell r="A122">
            <v>1052</v>
          </cell>
          <cell r="B122" t="str">
            <v>1052 Bienestar estudiantil para todos</v>
          </cell>
          <cell r="C122" t="str">
            <v>01 ALIMENTACIÓN ESCOLAR</v>
          </cell>
          <cell r="D122">
            <v>2</v>
          </cell>
          <cell r="E122" t="str">
            <v>01002 Entregar refrigerios escolares a los estudiantes matriculados en el sistema educativo oficial</v>
          </cell>
          <cell r="F122" t="str">
            <v>Refrigerios Para Estudiantes 06-02-0025</v>
          </cell>
          <cell r="G122" t="str">
            <v>CONTRATACIÓN CON TERCEROS PARA LA PROVISIÓN INTEGRAL DEL SERVICIO DE ALIMENTACIÓN ESCOLAR - A.1.2.10.2</v>
          </cell>
          <cell r="H122" t="str">
            <v>Alimentos</v>
          </cell>
          <cell r="I122">
            <v>88182228</v>
          </cell>
          <cell r="J122" t="str">
            <v>105201002</v>
          </cell>
          <cell r="K122">
            <v>210229689000</v>
          </cell>
        </row>
        <row r="123">
          <cell r="A123">
            <v>1052</v>
          </cell>
          <cell r="B123" t="str">
            <v>1052 Bienestar estudiantil para todos</v>
          </cell>
          <cell r="C123" t="str">
            <v>01 ALIMENTACIÓN ESCOLAR</v>
          </cell>
          <cell r="D123">
            <v>3</v>
          </cell>
          <cell r="E123" t="str">
            <v>01003 Realizar la interventoría técnica, financiera, administrativa y jurídica a los contratos y convenios celebrados para la ejecución del programa de alimentación escolar</v>
          </cell>
          <cell r="F123" t="str">
            <v>Personal Contratado Para Apoyar Las Actividades Propias De Los Proyectos De Inversión De La Entidad 03-04-0001</v>
          </cell>
          <cell r="G123" t="str">
            <v>MODERNIZACIÓN DE LA SECRETARIA DE EDUCACIÓN - A.1.4.1</v>
          </cell>
          <cell r="H123" t="str">
            <v>Interventorías</v>
          </cell>
          <cell r="I123">
            <v>1</v>
          </cell>
          <cell r="J123" t="str">
            <v>105201003</v>
          </cell>
          <cell r="K123">
            <v>20750558000</v>
          </cell>
        </row>
        <row r="124">
          <cell r="A124">
            <v>1052</v>
          </cell>
          <cell r="B124" t="str">
            <v>1052 Bienestar estudiantil para todos</v>
          </cell>
          <cell r="C124" t="str">
            <v>01 ALIMENTACIÓN ESCOLAR</v>
          </cell>
          <cell r="D124">
            <v>4</v>
          </cell>
          <cell r="E124" t="str">
            <v>01004 Prestar servicios en la Dirección de Bienestar Estudiantil para el apoyo en los temas relacionados con el programa de alimentación escolar</v>
          </cell>
          <cell r="F124" t="str">
            <v>Personal Contratado Para Apoyar Las Actividades Propias De Los Proyectos De Inversión De La Entidad 03-04-0001</v>
          </cell>
          <cell r="G124" t="str">
            <v>MODERNIZACIÓN DE LA SECRETARIA DE EDUCACIÓN - A.1.4.1</v>
          </cell>
          <cell r="H124" t="str">
            <v>Personas</v>
          </cell>
          <cell r="I124">
            <v>68</v>
          </cell>
          <cell r="J124" t="str">
            <v>105201004</v>
          </cell>
          <cell r="K124">
            <v>4900000000</v>
          </cell>
        </row>
        <row r="125">
          <cell r="A125">
            <v>1052</v>
          </cell>
          <cell r="B125" t="str">
            <v>1052 Bienestar estudiantil para todos</v>
          </cell>
          <cell r="C125" t="str">
            <v>01 ALIMENTACIÓN ESCOLAR</v>
          </cell>
          <cell r="D125">
            <v>5</v>
          </cell>
          <cell r="E125" t="str">
            <v>01005 Llevar a cabo el seguimiento y la evaluación al programa de alimentación escolar.</v>
          </cell>
          <cell r="F125" t="str">
            <v>Personal Contratado Para Apoyar Las Actividades Propias De Los Proyectos De Inversión De La Entidad 03-04-0001</v>
          </cell>
          <cell r="G125" t="str">
            <v>MODERNIZACIÓN DE LA SECRETARIA DE EDUCACIÓN - A.1.4.1</v>
          </cell>
          <cell r="H125" t="str">
            <v>Persona Jurídica</v>
          </cell>
          <cell r="I125">
            <v>3</v>
          </cell>
          <cell r="J125" t="str">
            <v>105201005</v>
          </cell>
          <cell r="K125">
            <v>2587000000</v>
          </cell>
        </row>
        <row r="126">
          <cell r="A126">
            <v>1052</v>
          </cell>
          <cell r="B126" t="str">
            <v>1052 Bienestar estudiantil para todos</v>
          </cell>
          <cell r="C126" t="str">
            <v>01 ALIMENTACIÓN ESCOLAR</v>
          </cell>
          <cell r="D126">
            <v>6</v>
          </cell>
          <cell r="E126" t="str">
            <v>01006 Diseñar, producir e implementar acciones pedagógicas para la generación de hábitos de vida saludable en los estudiantes matriculados en el sistema educativo oficial.</v>
          </cell>
          <cell r="F126" t="str">
            <v>Diseñar Desarrollar E Implementar Acciones Participativas De Los Jóvenes En El Sistema Educativo Oficial 03-01-0282</v>
          </cell>
          <cell r="G126" t="str">
            <v>APLICACIÓN DE PROYECTOS EDUCATIVOS TRANSVERSALES - A.1.7.2</v>
          </cell>
          <cell r="H126" t="str">
            <v>Acciones</v>
          </cell>
          <cell r="I126">
            <v>1</v>
          </cell>
          <cell r="J126" t="str">
            <v>105201006</v>
          </cell>
          <cell r="K126">
            <v>600000000</v>
          </cell>
        </row>
        <row r="127">
          <cell r="A127">
            <v>1052</v>
          </cell>
          <cell r="B127" t="str">
            <v>1052 Bienestar estudiantil para todos</v>
          </cell>
          <cell r="C127" t="str">
            <v>01 ALIMENTACIÓN ESCOLAR</v>
          </cell>
          <cell r="D127">
            <v>7</v>
          </cell>
          <cell r="E127" t="str">
            <v>01007 Diseñar, formular y realizar el estudio de costos de los complementos alimentarios que entrega la Secretaría de Educación del Distrito, en las diferentes modalidades y el asociado a la Interventoría a dicha entrega.</v>
          </cell>
          <cell r="F127" t="str">
            <v>Personal Contratado Para Apoyar Las Actividades Propias De Los Proyectos De Inversión De La Entidad 03-04-0001</v>
          </cell>
          <cell r="G127" t="str">
            <v>MODERNIZACIÓN DE LA SECRETARIA DE EDUCACIÓN - A.1.4.1</v>
          </cell>
          <cell r="H127" t="str">
            <v>Personas</v>
          </cell>
          <cell r="I127">
            <v>17</v>
          </cell>
          <cell r="J127" t="str">
            <v>105201007</v>
          </cell>
          <cell r="K127">
            <v>280000000</v>
          </cell>
        </row>
        <row r="128">
          <cell r="A128">
            <v>1052</v>
          </cell>
          <cell r="B128" t="str">
            <v>1052 Bienestar estudiantil para todos</v>
          </cell>
          <cell r="C128" t="str">
            <v>02 MOVILIDAD ESCOLAR</v>
          </cell>
          <cell r="D128">
            <v>1</v>
          </cell>
          <cell r="E128" t="str">
            <v>02001 Suministrar el transporte a estudiantes beneficiados con el programa de Movilidad Escolar.</v>
          </cell>
          <cell r="F128" t="str">
            <v>Transporte Escolar Para Las Actividades Pedagógicas 02-01-0492</v>
          </cell>
          <cell r="G128" t="str">
            <v>TRANSPORTE ESCOLAR - A.1.2.7</v>
          </cell>
          <cell r="H128" t="str">
            <v>Estudiantes</v>
          </cell>
          <cell r="I128">
            <v>94304</v>
          </cell>
          <cell r="J128" t="str">
            <v>105202001</v>
          </cell>
          <cell r="K128">
            <v>96491399000</v>
          </cell>
        </row>
        <row r="129">
          <cell r="A129">
            <v>1052</v>
          </cell>
          <cell r="B129" t="str">
            <v>1052 Bienestar estudiantil para todos</v>
          </cell>
          <cell r="C129" t="str">
            <v>02 MOVILIDAD ESCOLAR</v>
          </cell>
          <cell r="D129">
            <v>2</v>
          </cell>
          <cell r="E129" t="str">
            <v>02002 Prestar servicios en la Dirección de Bienestar Estudiantil para el apoyo en los temas relacionados con el componente Movilidad Escolar</v>
          </cell>
          <cell r="F129" t="str">
            <v>Personal Contratado Para Apoyar Las Actividades Propias De Los Proyectos De Inversión De La Entidad 03-04-0001</v>
          </cell>
          <cell r="G129" t="str">
            <v>MODERNIZACIÓN DE LA SECRETARIA DE EDUCACIÓN - A.1.4.1</v>
          </cell>
          <cell r="H129" t="str">
            <v>Personas</v>
          </cell>
          <cell r="I129">
            <v>117</v>
          </cell>
          <cell r="J129" t="str">
            <v>105202002</v>
          </cell>
          <cell r="K129">
            <v>4000000000</v>
          </cell>
        </row>
        <row r="130">
          <cell r="A130">
            <v>1052</v>
          </cell>
          <cell r="B130" t="str">
            <v>1052 Bienestar estudiantil para todos</v>
          </cell>
          <cell r="C130" t="str">
            <v>02 MOVILIDAD ESCOLAR</v>
          </cell>
          <cell r="D130">
            <v>3</v>
          </cell>
          <cell r="E130" t="str">
            <v>02003 Supervisión, Interventoría, control y acompañamiento en lo técnico, administrativo jurídico y financiero para la prestación del servicio de Movilidad Escolar a los estudiantes matriculados en el sistema oficial.</v>
          </cell>
          <cell r="F130" t="str">
            <v>Personal Contratado Para Apoyar Las Actividades Propias De Los Proyectos De Inversión De La Entidad 03-04-0001</v>
          </cell>
          <cell r="G130" t="str">
            <v>MODERNIZACIÓN DE LA SECRETARIA DE EDUCACIÓN - A.1.4.1</v>
          </cell>
          <cell r="H130" t="str">
            <v>Interventoria</v>
          </cell>
          <cell r="I130">
            <v>1</v>
          </cell>
          <cell r="J130" t="str">
            <v>105202003</v>
          </cell>
          <cell r="K130">
            <v>5794355000</v>
          </cell>
        </row>
        <row r="131">
          <cell r="A131">
            <v>1052</v>
          </cell>
          <cell r="B131" t="str">
            <v>1052 Bienestar estudiantil para todos</v>
          </cell>
          <cell r="C131" t="str">
            <v>02 MOVILIDAD ESCOLAR</v>
          </cell>
          <cell r="D131">
            <v>4</v>
          </cell>
          <cell r="E131" t="str">
            <v>02004 Proveer, suministrar y entregar los beneficios a estudiantes que cumplan con las condiciones establecidas por la Dirección de Bienestar Estudiantil</v>
          </cell>
          <cell r="F131" t="str">
            <v>Transporte Escolar Para Las Actividades Pedagógicas 02-01-0492</v>
          </cell>
          <cell r="G131" t="str">
            <v>TRANSPORTE ESCOLAR - A.1.2.7</v>
          </cell>
          <cell r="H131" t="str">
            <v>Estudiantes</v>
          </cell>
          <cell r="I131">
            <v>36650</v>
          </cell>
          <cell r="J131" t="str">
            <v>105202004</v>
          </cell>
          <cell r="K131">
            <v>39490827000</v>
          </cell>
        </row>
        <row r="132">
          <cell r="A132">
            <v>1052</v>
          </cell>
          <cell r="B132" t="str">
            <v>1052 Bienestar estudiantil para todos</v>
          </cell>
          <cell r="C132" t="str">
            <v>02 MOVILIDAD ESCOLAR</v>
          </cell>
          <cell r="D132">
            <v>5</v>
          </cell>
          <cell r="E132" t="str">
            <v>02005 Fomentar el uso de medios alternativos de transporte escolar, a través de estrategias administrativas, pedagógicas, promoción y suscripción de convenios, promoviendo una cultura de uso de la bicicleta como medio de transporte. </v>
          </cell>
          <cell r="F132" t="str">
            <v>Transporte Escolar Para Las Actividades Pedagógicas 02-01-0492</v>
          </cell>
          <cell r="G132" t="str">
            <v>TRANSPORTE ESCOLAR - A.1.2.7</v>
          </cell>
          <cell r="H132" t="str">
            <v>Persona Jurídica</v>
          </cell>
          <cell r="I132">
            <v>5998</v>
          </cell>
          <cell r="J132" t="str">
            <v>105202005</v>
          </cell>
          <cell r="K132">
            <v>4394419000</v>
          </cell>
        </row>
        <row r="133">
          <cell r="A133">
            <v>1052</v>
          </cell>
          <cell r="B133" t="str">
            <v>1052 Bienestar estudiantil para todos</v>
          </cell>
          <cell r="C133" t="str">
            <v>03 PROMOCIÓN DEL BIENESTAR</v>
          </cell>
          <cell r="D133">
            <v>1</v>
          </cell>
          <cell r="E133" t="str">
            <v>03001 Amparar al 100% de los estudiantes del Sistema de matrícula oficial en caso de accidentes escolares.</v>
          </cell>
          <cell r="F133" t="str">
            <v>Promoción, Prevención Y Protección En Salud Escolar 03-02-0019</v>
          </cell>
          <cell r="G133" t="str">
            <v>APLICACIÓN DE PROYECTOS EDUCATIVOS TRANSVERSALES - A.1.7.2</v>
          </cell>
          <cell r="H133" t="str">
            <v>Porcentaje</v>
          </cell>
          <cell r="I133">
            <v>100</v>
          </cell>
          <cell r="J133" t="str">
            <v>105203001</v>
          </cell>
          <cell r="K133">
            <v>140000000</v>
          </cell>
        </row>
        <row r="134">
          <cell r="A134">
            <v>1052</v>
          </cell>
          <cell r="B134" t="str">
            <v>1052 Bienestar estudiantil para todos</v>
          </cell>
          <cell r="C134" t="str">
            <v>03 PROMOCIÓN DEL BIENESTAR</v>
          </cell>
          <cell r="D134">
            <v>2</v>
          </cell>
          <cell r="E134" t="str">
            <v>03002 Diseñar, producir, implementar y evaluar estrategias pedagógicas y comunicativas para la implementación de acciones pedagógicas en gestión del riesgo y promoción del bienestar estudiantil en Colegios Oficiales</v>
          </cell>
          <cell r="F134" t="str">
            <v>Promoción, Prevención Y Protección En Salud Escolar 03-02-0019</v>
          </cell>
          <cell r="G134" t="str">
            <v>APLICACIÓN DE PROYECTOS EDUCATIVOS TRANSVERSALES - A.1.7.2</v>
          </cell>
          <cell r="H134" t="str">
            <v>Colegios</v>
          </cell>
          <cell r="I134">
            <v>126</v>
          </cell>
          <cell r="J134" t="str">
            <v>105203002</v>
          </cell>
          <cell r="K134">
            <v>546637000</v>
          </cell>
        </row>
        <row r="135">
          <cell r="A135">
            <v>1052</v>
          </cell>
          <cell r="B135" t="str">
            <v>1052 Bienestar estudiantil para todos</v>
          </cell>
          <cell r="C135" t="str">
            <v>03 PROMOCIÓN DEL BIENESTAR</v>
          </cell>
          <cell r="D135">
            <v>3</v>
          </cell>
          <cell r="E135" t="str">
            <v xml:space="preserve">03003 Realizar los pagos de sentencias, fallos judiciales y de los deducibles que surjan de la afectación a la póliza civil extracontractual, como consecuencia de acciones adelantadas por terceros contra la entidad asociados a los accidentes escolares.
</v>
          </cell>
          <cell r="F135" t="str">
            <v>Promoción, Prevención Y Protección En Salud Escolar 03-02-0019</v>
          </cell>
          <cell r="G135" t="str">
            <v>APLICACIÓN DE PROYECTOS EDUCATIVOS TRANSVERSALES - A.1.7.2</v>
          </cell>
          <cell r="H135" t="str">
            <v>Porcentaje</v>
          </cell>
          <cell r="I135">
            <v>100</v>
          </cell>
          <cell r="J135" t="str">
            <v>105203003</v>
          </cell>
          <cell r="K135">
            <v>860000000</v>
          </cell>
        </row>
        <row r="136">
          <cell r="A136">
            <v>1052</v>
          </cell>
          <cell r="B136" t="str">
            <v>1052 Bienestar estudiantil para todos</v>
          </cell>
          <cell r="C136" t="str">
            <v>03 PROMOCIÓN DEL BIENESTAR</v>
          </cell>
          <cell r="D136">
            <v>4</v>
          </cell>
          <cell r="E136" t="str">
            <v>03004 Prestar servicios en la Dirección de Bienestar  Estudiantil para el apoyo en los temas relacionados con el componente de Promoción del Bienestar</v>
          </cell>
          <cell r="F136" t="str">
            <v>Personal Contratado Para Apoyar Las Actividades Propias De Los Proyectos De Inversión De La Entidad 03-04-0001</v>
          </cell>
          <cell r="G136" t="str">
            <v>MODERNIZACIÓN DE LA SECRETARIA DE EDUCACIÓN - A.1.4.1</v>
          </cell>
          <cell r="H136" t="str">
            <v>Personas</v>
          </cell>
          <cell r="I136">
            <v>55</v>
          </cell>
          <cell r="J136" t="str">
            <v>105203004</v>
          </cell>
          <cell r="K136">
            <v>3745701000</v>
          </cell>
        </row>
        <row r="137">
          <cell r="A137">
            <v>1052</v>
          </cell>
          <cell r="B137" t="str">
            <v>1052 Bienestar estudiantil para todos</v>
          </cell>
          <cell r="C137" t="str">
            <v>03 PROMOCIÓN DEL BIENESTAR</v>
          </cell>
          <cell r="D137">
            <v>5</v>
          </cell>
          <cell r="E137" t="str">
            <v>03005 Amparar con cobertura de ARL, a los estudiantes de la matrícula Oficial del Distrito que realizan práctica laboral como parte de su proceso educativo en el nivel de secundaria y media,en cumplimiento del decreto 055/2015.</v>
          </cell>
          <cell r="F137" t="str">
            <v>Promoción, Prevención Y Protección En Salud Escolar 03-02-0019</v>
          </cell>
          <cell r="G137" t="str">
            <v>APLICACIÓN DE PROYECTOS EDUCATIVOS TRANSVERSALES - A.1.7.2</v>
          </cell>
          <cell r="H137" t="str">
            <v>Porcentaje</v>
          </cell>
          <cell r="I137">
            <v>100</v>
          </cell>
          <cell r="J137" t="str">
            <v>105203005</v>
          </cell>
          <cell r="K137">
            <v>2627256000</v>
          </cell>
        </row>
        <row r="138">
          <cell r="A138">
            <v>1052</v>
          </cell>
          <cell r="B138" t="str">
            <v>1052 Bienestar estudiantil para todos</v>
          </cell>
          <cell r="C138" t="str">
            <v>03 PROMOCIÓN DEL BIENESTAR</v>
          </cell>
          <cell r="D138">
            <v>6</v>
          </cell>
          <cell r="E138" t="str">
            <v xml:space="preserve">03006 Suministrar el apoyo logístico y la interventoría a los eventos del proyecto </v>
          </cell>
          <cell r="F138" t="str">
            <v>Soporte Logístico Para El Desarrollo De Las Actividades Propias De Los Proyectos De Inversión 02-01-0364</v>
          </cell>
          <cell r="G138" t="str">
            <v>APLICACIÓN DE PROYECTOS EDUCATIVOS TRANSVERSALES - A.1.7.2</v>
          </cell>
          <cell r="H138" t="str">
            <v>Eventos</v>
          </cell>
          <cell r="I138">
            <v>35</v>
          </cell>
          <cell r="J138" t="str">
            <v>105203006</v>
          </cell>
          <cell r="K138">
            <v>880000000</v>
          </cell>
        </row>
        <row r="139">
          <cell r="A139">
            <v>1053</v>
          </cell>
          <cell r="B139" t="str">
            <v>1053 Oportunidades de aprendizaje desde el enfoque diferencial</v>
          </cell>
          <cell r="C139" t="str">
            <v>01  Atención Educativa Integral desde el enfoque diferencial</v>
          </cell>
          <cell r="D139">
            <v>1</v>
          </cell>
          <cell r="E139" t="str">
            <v>01001 Desarrollar capacidades locales e institucionales  para la atención integral bajo el enfoque diferencial, de estudiantes con discapacidad</v>
          </cell>
          <cell r="F139" t="str">
            <v>Atención educativa diferencial 03-02-0033</v>
          </cell>
          <cell r="G139" t="str">
            <v>SERVICIO PERSONAL APOYO - A.1.5.1</v>
          </cell>
          <cell r="H139" t="str">
            <v>Colegios</v>
          </cell>
          <cell r="I139">
            <v>361</v>
          </cell>
          <cell r="J139" t="str">
            <v>105301001</v>
          </cell>
          <cell r="K139">
            <v>7438000000</v>
          </cell>
        </row>
        <row r="140">
          <cell r="A140">
            <v>1053</v>
          </cell>
          <cell r="B140" t="str">
            <v>1053 Oportunidades de aprendizaje desde el enfoque diferencial</v>
          </cell>
          <cell r="C140" t="str">
            <v>01  Atención Educativa Integral desde el enfoque diferencial</v>
          </cell>
          <cell r="D140">
            <v>3</v>
          </cell>
          <cell r="E140" t="str">
            <v>01003 Desarrollar capacidades locales e institucionales  para la atención integral bajo el enfoque diferencial, de estudiantes con  talentos y/o capacidades  excepcionales</v>
          </cell>
          <cell r="F140" t="str">
            <v>Atención educativa diferencial 03-02-0033</v>
          </cell>
          <cell r="G140" t="str">
            <v>SERVICIO PERSONAL APOYO - A.1.5.1</v>
          </cell>
          <cell r="H140" t="str">
            <v>Colegios</v>
          </cell>
          <cell r="I140">
            <v>90</v>
          </cell>
          <cell r="J140" t="str">
            <v>105301003</v>
          </cell>
          <cell r="K140">
            <v>562888000</v>
          </cell>
        </row>
        <row r="141">
          <cell r="A141">
            <v>1053</v>
          </cell>
          <cell r="B141" t="str">
            <v>1053 Oportunidades de aprendizaje desde el enfoque diferencial</v>
          </cell>
          <cell r="C141" t="str">
            <v>01  Atención Educativa Integral desde el enfoque diferencial</v>
          </cell>
          <cell r="D141">
            <v>5</v>
          </cell>
          <cell r="E141" t="str">
            <v>01005 Desarrollar las acciones necesarias para garantizar la operación de la Secretaría Técnica Distrital de Discapacidad (STDD)</v>
          </cell>
          <cell r="F141" t="str">
            <v>Atención educativa diferencial 03-02-0033</v>
          </cell>
          <cell r="G141" t="str">
            <v>SERVICIO PERSONAL APOYO - A.1.5.1</v>
          </cell>
          <cell r="H141" t="str">
            <v>Personas</v>
          </cell>
          <cell r="I141">
            <v>6</v>
          </cell>
          <cell r="J141" t="str">
            <v>105301005</v>
          </cell>
          <cell r="K141">
            <v>304663000</v>
          </cell>
        </row>
        <row r="142">
          <cell r="A142">
            <v>1053</v>
          </cell>
          <cell r="B142" t="str">
            <v>1053 Oportunidades de aprendizaje desde el enfoque diferencial</v>
          </cell>
          <cell r="C142" t="str">
            <v>01  Atención Educativa Integral desde el enfoque diferencial</v>
          </cell>
          <cell r="D142">
            <v>8</v>
          </cell>
          <cell r="E142" t="str">
            <v xml:space="preserve">01008 
Desarrollar capacidades locales e institucionales para la atención integral bajo el enfoque diferencial, en la linea de educación intercultural y grupos étnicos 
</v>
          </cell>
          <cell r="F142" t="str">
            <v>Atención educativa diferencial 03-02-0033</v>
          </cell>
          <cell r="G142" t="str">
            <v>SERVICIO PERSONAL APOYO - A.1.5.1</v>
          </cell>
          <cell r="H142" t="str">
            <v>Colegios</v>
          </cell>
          <cell r="I142">
            <v>46</v>
          </cell>
          <cell r="J142" t="str">
            <v>105301008</v>
          </cell>
          <cell r="K142">
            <v>1846146000</v>
          </cell>
        </row>
        <row r="143">
          <cell r="A143">
            <v>1053</v>
          </cell>
          <cell r="B143" t="str">
            <v>1053 Oportunidades de aprendizaje desde el enfoque diferencial</v>
          </cell>
          <cell r="C143" t="str">
            <v>01  Atención Educativa Integral desde el enfoque diferencial</v>
          </cell>
          <cell r="D143">
            <v>10</v>
          </cell>
          <cell r="E143" t="str">
            <v>01010 Desarrollar capacidades locales e institucionales  para la atención integral bajo el enfoque diferencial, de estudiantes según su condición social y orientación sexual</v>
          </cell>
          <cell r="F143" t="str">
            <v>Atención educativa diferencial 03-02-0033</v>
          </cell>
          <cell r="G143" t="str">
            <v>SERVICIO PERSONAL APOYO - A.1.5.1</v>
          </cell>
          <cell r="H143" t="str">
            <v>Colegios</v>
          </cell>
          <cell r="I143">
            <v>80</v>
          </cell>
          <cell r="J143" t="str">
            <v>105301010</v>
          </cell>
          <cell r="K143">
            <v>302082000</v>
          </cell>
        </row>
        <row r="144">
          <cell r="A144">
            <v>1053</v>
          </cell>
          <cell r="B144" t="str">
            <v>1053 Oportunidades de aprendizaje desde el enfoque diferencial</v>
          </cell>
          <cell r="C144" t="str">
            <v>01  Atención Educativa Integral desde el enfoque diferencial</v>
          </cell>
          <cell r="D144">
            <v>12</v>
          </cell>
          <cell r="E144" t="str">
            <v>01012 Desarrollar capacidades locales e institucionales  para la atención integral bajo el enfoque diferencial de cuidado y autocuidado</v>
          </cell>
          <cell r="F144" t="str">
            <v>Atención educativa diferencial 03-02-0033</v>
          </cell>
          <cell r="G144" t="str">
            <v>SERVICIO PERSONAL APOYO - A.1.5.1</v>
          </cell>
          <cell r="H144" t="str">
            <v>Colegios</v>
          </cell>
          <cell r="I144">
            <v>70</v>
          </cell>
          <cell r="J144" t="str">
            <v>105301012</v>
          </cell>
          <cell r="K144">
            <v>1487065000</v>
          </cell>
        </row>
        <row r="145">
          <cell r="A145">
            <v>1053</v>
          </cell>
          <cell r="B145" t="str">
            <v>1053 Oportunidades de aprendizaje desde el enfoque diferencial</v>
          </cell>
          <cell r="C145" t="str">
            <v>01  Atención Educativa Integral desde el enfoque diferencial</v>
          </cell>
          <cell r="D145">
            <v>15</v>
          </cell>
          <cell r="E145" t="str">
            <v>01015 Desarrollar capacidades locales e institucionales  para la atención integral bajo el enfoque diferencial, de estudiantes  víctimas del conflicto armado</v>
          </cell>
          <cell r="F145" t="str">
            <v>Atención a Víctimas 03- 02-0032</v>
          </cell>
          <cell r="G145" t="str">
            <v>APLICACIÓN DE PROYECTOS EDUCATIVOS TRANSVERSALES - A.1.7.2</v>
          </cell>
          <cell r="H145" t="str">
            <v>Colegios</v>
          </cell>
          <cell r="I145">
            <v>40</v>
          </cell>
          <cell r="J145" t="str">
            <v>105301015</v>
          </cell>
          <cell r="K145">
            <v>914843000</v>
          </cell>
        </row>
        <row r="146">
          <cell r="A146">
            <v>1053</v>
          </cell>
          <cell r="B146" t="str">
            <v>1053 Oportunidades de aprendizaje desde el enfoque diferencial</v>
          </cell>
          <cell r="C146" t="str">
            <v>01  Atención Educativa Integral desde el enfoque diferencial</v>
          </cell>
          <cell r="D146">
            <v>17</v>
          </cell>
          <cell r="E146" t="str">
            <v>01017 Prestar apoyo profesional y/o técnico a la gestión de la Dirección de Inclusión e Integración de Poblaciones  para   el cumplimiento de las politicas públicas poblacionales</v>
          </cell>
          <cell r="F146" t="str">
            <v>Atención educativa diferencial 03-02-0033</v>
          </cell>
          <cell r="G146" t="str">
            <v>SERVICIO PERSONAL APOYO - A.1.5.1</v>
          </cell>
          <cell r="H146" t="str">
            <v>Personas</v>
          </cell>
          <cell r="I146">
            <v>11</v>
          </cell>
          <cell r="J146" t="str">
            <v>105301017</v>
          </cell>
          <cell r="K146">
            <v>526015000</v>
          </cell>
        </row>
        <row r="147">
          <cell r="A147">
            <v>1053</v>
          </cell>
          <cell r="B147" t="str">
            <v>1053 Oportunidades de aprendizaje desde el enfoque diferencial</v>
          </cell>
          <cell r="C147" t="str">
            <v>01  Atención Educativa Integral desde el enfoque diferencial</v>
          </cell>
          <cell r="D147">
            <v>18</v>
          </cell>
          <cell r="E147" t="str">
            <v>01018 Desarrollar capacidades locales e institucionales  para la atención integral bajo el enfoque diferencial, de estudiantes con trastornos de aprendizaje</v>
          </cell>
          <cell r="F147" t="str">
            <v>Atención educativa diferencial 03-02-0033</v>
          </cell>
          <cell r="G147" t="str">
            <v>SERVICIO PERSONAL APOYO - A.1.5.1</v>
          </cell>
          <cell r="H147" t="str">
            <v>Colegios</v>
          </cell>
          <cell r="I147">
            <v>40</v>
          </cell>
          <cell r="J147" t="str">
            <v>105301018</v>
          </cell>
          <cell r="K147">
            <v>415656000</v>
          </cell>
        </row>
        <row r="148">
          <cell r="A148">
            <v>1053</v>
          </cell>
          <cell r="B148" t="str">
            <v>1053 Oportunidades de aprendizaje desde el enfoque diferencial</v>
          </cell>
          <cell r="C148" t="str">
            <v>01  Atención Educativa Integral desde el enfoque diferencial</v>
          </cell>
          <cell r="D148">
            <v>20</v>
          </cell>
          <cell r="E148" t="str">
            <v xml:space="preserve">01020 Desarrollar capacidades locales e institucionales  para la atención integral bajo el enfoque diferencial, de estudiantes en riesgo de trabajo infantil </v>
          </cell>
          <cell r="F148" t="str">
            <v>Atención educativa diferencial 03-02-0033</v>
          </cell>
          <cell r="G148" t="str">
            <v>SERVICIO PERSONAL APOYO - A.1.5.1</v>
          </cell>
          <cell r="H148" t="str">
            <v>Colegios</v>
          </cell>
          <cell r="I148">
            <v>70</v>
          </cell>
          <cell r="J148" t="str">
            <v>105301020</v>
          </cell>
          <cell r="K148">
            <v>748631000</v>
          </cell>
        </row>
        <row r="149">
          <cell r="A149">
            <v>1053</v>
          </cell>
          <cell r="B149" t="str">
            <v>1053 Oportunidades de aprendizaje desde el enfoque diferencial</v>
          </cell>
          <cell r="C149" t="str">
            <v>01  Atención Educativa Integral desde el enfoque diferencial</v>
          </cell>
          <cell r="D149">
            <v>21</v>
          </cell>
          <cell r="E149" t="str">
            <v>01021 Desarrollar capacidades locales e institucionales  para la atención integral bajo el enfoque diferencial, de estudiantes en riesgo de trata de personas</v>
          </cell>
          <cell r="F149" t="str">
            <v>Atención educativa diferencial 03-02-0033</v>
          </cell>
          <cell r="G149" t="str">
            <v>SERVICIO PERSONAL APOYO - A.1.5.1</v>
          </cell>
          <cell r="H149" t="str">
            <v>Colegios</v>
          </cell>
          <cell r="I149">
            <v>10</v>
          </cell>
          <cell r="J149" t="str">
            <v>105301021</v>
          </cell>
          <cell r="K149">
            <v>114309000</v>
          </cell>
        </row>
        <row r="150">
          <cell r="A150">
            <v>1053</v>
          </cell>
          <cell r="B150" t="str">
            <v>1053 Oportunidades de aprendizaje desde el enfoque diferencial</v>
          </cell>
          <cell r="C150" t="str">
            <v>02 Modelos Educativos Flexibles</v>
          </cell>
          <cell r="D150">
            <v>1</v>
          </cell>
          <cell r="E150" t="str">
            <v>02001 Desarrollar capacidades locales e institucionales  para la atención integral bajo el enfoque diferencial, de estudiantes  hospitalizados e incapacitados</v>
          </cell>
          <cell r="F150" t="str">
            <v>Atención educativa diferencial 03-02-0033</v>
          </cell>
          <cell r="G150" t="str">
            <v>SERVICIO PERSONAL APOYO - A.1.5.1</v>
          </cell>
          <cell r="H150" t="str">
            <v>Aulas Hospitalarias</v>
          </cell>
          <cell r="I150">
            <v>28</v>
          </cell>
          <cell r="J150" t="str">
            <v>105302001</v>
          </cell>
          <cell r="K150">
            <v>107840000</v>
          </cell>
        </row>
        <row r="151">
          <cell r="A151">
            <v>1053</v>
          </cell>
          <cell r="B151" t="str">
            <v>1053 Oportunidades de aprendizaje desde el enfoque diferencial</v>
          </cell>
          <cell r="C151" t="str">
            <v>02 Modelos Educativos Flexibles</v>
          </cell>
          <cell r="D151">
            <v>3</v>
          </cell>
          <cell r="E151" t="str">
            <v xml:space="preserve">02003 Desarrollar capacidades locales e institucionales  para la atención integral bajo el enfoque diferencial, para la educación de jóvenes y adultos </v>
          </cell>
          <cell r="F151" t="str">
            <v>Atención educativa diferencial 03-02-0033</v>
          </cell>
          <cell r="G151" t="str">
            <v>SERVICIO PERSONAL APOYO - A.1.5.1</v>
          </cell>
          <cell r="H151" t="str">
            <v>Colegios</v>
          </cell>
          <cell r="I151">
            <v>59</v>
          </cell>
          <cell r="J151" t="str">
            <v>105302003</v>
          </cell>
          <cell r="K151">
            <v>188344000</v>
          </cell>
        </row>
        <row r="152">
          <cell r="A152">
            <v>1053</v>
          </cell>
          <cell r="B152" t="str">
            <v>1053 Oportunidades de aprendizaje desde el enfoque diferencial</v>
          </cell>
          <cell r="C152" t="str">
            <v>02 Modelos Educativos Flexibles</v>
          </cell>
          <cell r="D152">
            <v>5</v>
          </cell>
          <cell r="E152" t="str">
            <v>02005 Desarrollar capacidades locales e institucionales  para la atención integral bajo el enfoque diferencial, de estudiantes  en extraedad</v>
          </cell>
          <cell r="F152" t="str">
            <v>Atención educativa diferencial 03-02-0033</v>
          </cell>
          <cell r="G152" t="str">
            <v>SERVICIO PERSONAL APOYO - A.1.5.1</v>
          </cell>
          <cell r="H152" t="str">
            <v>Colegios</v>
          </cell>
          <cell r="I152">
            <v>75</v>
          </cell>
          <cell r="J152" t="str">
            <v>105302005</v>
          </cell>
          <cell r="K152">
            <v>272347000</v>
          </cell>
        </row>
        <row r="153">
          <cell r="A153">
            <v>1053</v>
          </cell>
          <cell r="B153" t="str">
            <v>1053 Oportunidades de aprendizaje desde el enfoque diferencial</v>
          </cell>
          <cell r="C153" t="str">
            <v>02 Modelos Educativos Flexibles</v>
          </cell>
          <cell r="D153">
            <v>7</v>
          </cell>
          <cell r="E153" t="str">
            <v>02007 Desarrollar capacidades locales e institucionales  para la atención integral bajo el enfoque diferencial, de estudiantes en conflicto con la  ley penal</v>
          </cell>
          <cell r="F153" t="str">
            <v>Atención educativa diferencial 03-02-0033</v>
          </cell>
          <cell r="G153" t="str">
            <v>SERVICIO PERSONAL APOYO - A.1.5.1</v>
          </cell>
          <cell r="H153" t="str">
            <v>Colegios</v>
          </cell>
          <cell r="I153">
            <v>75</v>
          </cell>
          <cell r="J153" t="str">
            <v>105302007</v>
          </cell>
          <cell r="K153">
            <v>105766000</v>
          </cell>
        </row>
        <row r="154">
          <cell r="A154">
            <v>1055</v>
          </cell>
          <cell r="B154" t="str">
            <v>1055 Modernización de la gestión institucional</v>
          </cell>
          <cell r="C154" t="str">
            <v>01 Modernización de los Procesos</v>
          </cell>
          <cell r="D154">
            <v>1</v>
          </cell>
          <cell r="E154" t="str">
            <v>01001 Apoyo profesional para dirigir y coordinar las acciones a desarrollar en el proyecto de inversión "Modernización de la gestión institucional".</v>
          </cell>
          <cell r="F154" t="str">
            <v>Personal Contratado Para Apoyar Las Actividades Propias De Los Proyectos De Inversión De La Entidad 03-04-0001</v>
          </cell>
          <cell r="G154" t="str">
            <v>MODERNIZACIÓN DE LA SECRETARIA DE EDUCACIÓN - A.1.4.1</v>
          </cell>
          <cell r="H154" t="str">
            <v>Personas</v>
          </cell>
          <cell r="I154">
            <v>1</v>
          </cell>
          <cell r="J154" t="str">
            <v>105501001</v>
          </cell>
          <cell r="K154">
            <v>139942000</v>
          </cell>
        </row>
        <row r="155">
          <cell r="A155">
            <v>1055</v>
          </cell>
          <cell r="B155" t="str">
            <v>1055 Modernización de la gestión institucional</v>
          </cell>
          <cell r="C155" t="str">
            <v>01 Modernización de los Procesos</v>
          </cell>
          <cell r="D155">
            <v>2</v>
          </cell>
          <cell r="E155" t="str">
            <v>01002 Contar con el personal requerido para impulsar y promover el fortalecimiento de la transparencia en la SED</v>
          </cell>
          <cell r="F155" t="str">
            <v>Personal Contratado Para Apoyar Las Actividades Propias De Los Proyectos De Inversión De La Entidad 03-04-0001</v>
          </cell>
          <cell r="G155" t="str">
            <v>MODERNIZACIÓN DE LA SECRETARIA DE EDUCACIÓN - A.1.4.1</v>
          </cell>
          <cell r="H155" t="str">
            <v>Personas</v>
          </cell>
          <cell r="I155">
            <v>1</v>
          </cell>
          <cell r="J155" t="str">
            <v>105501002</v>
          </cell>
          <cell r="K155">
            <v>41005000</v>
          </cell>
        </row>
        <row r="156">
          <cell r="A156">
            <v>1055</v>
          </cell>
          <cell r="B156" t="str">
            <v>1055 Modernización de la gestión institucional</v>
          </cell>
          <cell r="C156" t="str">
            <v>01 Modernización de los Procesos</v>
          </cell>
          <cell r="D156">
            <v>3</v>
          </cell>
          <cell r="E156" t="str">
            <v>01003 Apoyo profesional y técnico para el desarrollo de las acciones tendientes a mejorar los procesos internos de la SED tales como: Sistema Integrado de Gestión, POA , PIGA, Gestión Documental y Archivo.</v>
          </cell>
          <cell r="F156" t="str">
            <v>Personal Contratado Para Apoyar Las Actividades Propias De Los Proyectos De Inversión De La Entidad 03-04-0001</v>
          </cell>
          <cell r="G156" t="str">
            <v>MODERNIZACIÓN DE LA SECRETARIA DE EDUCACIÓN - A.1.4.1</v>
          </cell>
          <cell r="H156" t="str">
            <v>Personas</v>
          </cell>
          <cell r="I156">
            <v>11</v>
          </cell>
          <cell r="J156" t="str">
            <v>105501003</v>
          </cell>
          <cell r="K156">
            <v>710338000</v>
          </cell>
        </row>
        <row r="157">
          <cell r="A157">
            <v>1055</v>
          </cell>
          <cell r="B157" t="str">
            <v>1055 Modernización de la gestión institucional</v>
          </cell>
          <cell r="C157" t="str">
            <v>01 Modernización de los Procesos</v>
          </cell>
          <cell r="D157">
            <v>4</v>
          </cell>
          <cell r="E157" t="str">
            <v>01004 Actualización de procesos del nivel central, local e institucional.</v>
          </cell>
          <cell r="F157" t="str">
            <v>Apoyo Logístico Para El Desarrollo De Las Actividades Propias De Los Proyectos De Inversiónen General 03-01-0354</v>
          </cell>
          <cell r="G157" t="str">
            <v>APLICACIÓN DE PROYECTOS EDUCATIVOS TRANSVERSALES - A.1.7.2</v>
          </cell>
          <cell r="H157" t="str">
            <v>Consultoría</v>
          </cell>
          <cell r="I157">
            <v>1</v>
          </cell>
          <cell r="J157" t="str">
            <v>105501004</v>
          </cell>
          <cell r="K157">
            <v>260974000</v>
          </cell>
        </row>
        <row r="158">
          <cell r="A158">
            <v>1055</v>
          </cell>
          <cell r="B158" t="str">
            <v>1055 Modernización de la gestión institucional</v>
          </cell>
          <cell r="C158" t="str">
            <v>01 Modernización de los Procesos</v>
          </cell>
          <cell r="D158">
            <v>5</v>
          </cell>
          <cell r="E158" t="str">
            <v>01005 Garantizar los procesos de mejoramiento de la gestión documental y archivo en la SED.</v>
          </cell>
          <cell r="F158" t="str">
            <v>Apoyo Logístico Para El Desarrollo De Las Actividades Propias De Los Proyectos De Inversiónen General 03-01-0354</v>
          </cell>
          <cell r="G158" t="str">
            <v>APLICACIÓN DE PROYECTOS EDUCATIVOS TRANSVERSALES - A.1.7.2</v>
          </cell>
          <cell r="H158" t="str">
            <v>Intervenciones</v>
          </cell>
          <cell r="I158">
            <v>7</v>
          </cell>
          <cell r="J158" t="str">
            <v>105501005</v>
          </cell>
          <cell r="K158">
            <v>1498741000</v>
          </cell>
        </row>
        <row r="159">
          <cell r="A159">
            <v>1055</v>
          </cell>
          <cell r="B159" t="str">
            <v>1055 Modernización de la gestión institucional</v>
          </cell>
          <cell r="C159" t="str">
            <v>02 Comunicación Organizacional</v>
          </cell>
          <cell r="D159">
            <v>7</v>
          </cell>
          <cell r="E159" t="str">
            <v>02007 Desarrollar y aplicar métodos para medir el impacto de la comunicación y los proyectos prioritarios de la SED.</v>
          </cell>
          <cell r="F159" t="str">
            <v>Desarrollo Del Plan General De Medios De Divulgación Y Comunicación 03-01-0327</v>
          </cell>
          <cell r="G159" t="str">
            <v>APLICACIÓN DE PROYECTOS EDUCATIVOS TRANSVERSALES - A.1.7.2</v>
          </cell>
          <cell r="H159" t="str">
            <v>Consultoría</v>
          </cell>
          <cell r="I159">
            <v>1</v>
          </cell>
          <cell r="J159" t="str">
            <v>105502007</v>
          </cell>
          <cell r="K159">
            <v>120000000</v>
          </cell>
        </row>
        <row r="160">
          <cell r="A160">
            <v>1055</v>
          </cell>
          <cell r="B160" t="str">
            <v>1055 Modernización de la gestión institucional</v>
          </cell>
          <cell r="C160" t="str">
            <v>02 Comunicación Organizacional</v>
          </cell>
          <cell r="D160">
            <v>8</v>
          </cell>
          <cell r="E160" t="str">
            <v>02008 Fortalecimiento de la cultura organizacional de la SED.</v>
          </cell>
          <cell r="F160" t="str">
            <v>Apoyo Logístico Para El Desarrollo De Las Actividades Propias De Los Proyectos De Inversiónen General 03-01-0354</v>
          </cell>
          <cell r="G160" t="str">
            <v>APLICACIÓN DE PROYECTOS EDUCATIVOS TRANSVERSALES - A.1.7.2</v>
          </cell>
          <cell r="H160" t="str">
            <v>Estrategia</v>
          </cell>
          <cell r="I160">
            <v>1</v>
          </cell>
          <cell r="J160" t="str">
            <v>105502008</v>
          </cell>
          <cell r="K160">
            <v>300000000</v>
          </cell>
        </row>
        <row r="161">
          <cell r="A161">
            <v>1055</v>
          </cell>
          <cell r="B161" t="str">
            <v>1055 Modernización de la gestión institucional</v>
          </cell>
          <cell r="C161" t="str">
            <v>03 Gestión de Servicio a la Ciudadania</v>
          </cell>
          <cell r="D161">
            <v>11</v>
          </cell>
          <cell r="E161" t="str">
            <v>03011 Apoyo profesional, técnico y asistencial para el mejoramiento de la gestión del Servicio al Ciudadano</v>
          </cell>
          <cell r="F161" t="str">
            <v>Personal Contratado Para Apoyar Las Actividades Propias De Los Proyectos De Inversión De La Entidad 03-04-0001</v>
          </cell>
          <cell r="G161" t="str">
            <v>MODERNIZACIÓN DE LA SECRETARIA DE EDUCACIÓN - A.1.4.1</v>
          </cell>
          <cell r="H161" t="str">
            <v>Personas</v>
          </cell>
          <cell r="I161">
            <v>12</v>
          </cell>
          <cell r="J161" t="str">
            <v>105503011</v>
          </cell>
          <cell r="K161">
            <v>668000000</v>
          </cell>
        </row>
        <row r="162">
          <cell r="A162">
            <v>1055</v>
          </cell>
          <cell r="B162" t="str">
            <v>1055 Modernización de la gestión institucional</v>
          </cell>
          <cell r="C162" t="str">
            <v>03 Gestión de Servicio a la Ciudadania</v>
          </cell>
          <cell r="D162">
            <v>12</v>
          </cell>
          <cell r="E162" t="str">
            <v>03012 Fortalecer la calidad de la experiencia de servicio a la ciudadanía en todos los canales de atención de la Secretaria de Educación del Distrito.</v>
          </cell>
          <cell r="F162" t="str">
            <v>Apoyo Logístico Para El Desarrollo De Las Actividades Propias De Los Proyectos De Inversiónen General 03-01-0354</v>
          </cell>
          <cell r="G162" t="str">
            <v>APLICACIÓN DE PROYECTOS EDUCATIVOS TRANSVERSALES - A.1.7.2</v>
          </cell>
          <cell r="H162" t="str">
            <v>Intervenciones</v>
          </cell>
          <cell r="I162">
            <v>3</v>
          </cell>
          <cell r="J162" t="str">
            <v>105503012</v>
          </cell>
          <cell r="K162">
            <v>1832000000</v>
          </cell>
        </row>
        <row r="163">
          <cell r="A163">
            <v>1056</v>
          </cell>
          <cell r="B163" t="str">
            <v>1056 Mejoramiento de la calidad educativa a través de la jornada única y el uso del tiempo escolar</v>
          </cell>
          <cell r="C163" t="str">
            <v>01 JORNADA UNICA</v>
          </cell>
          <cell r="D163">
            <v>1</v>
          </cell>
          <cell r="E163" t="str">
            <v>01001 Conformar un equipo profesional y técnico que coordina, orienta y apoya el desarrollo de la ampliación del tiempo escolar - Jornada Única</v>
          </cell>
          <cell r="F163" t="str">
            <v>Personal Contratado Para Apoyar Las Actividades Propias De Los Proyectos De Inversión De La Entidad 03-04-0001</v>
          </cell>
          <cell r="G163" t="str">
            <v>MODERNIZACIÓN DE LA SECRETARIA DE EDUCACIÓN - A.1.4.1</v>
          </cell>
          <cell r="H163" t="str">
            <v>Personas</v>
          </cell>
          <cell r="I163">
            <v>25</v>
          </cell>
          <cell r="J163" t="str">
            <v>105601001</v>
          </cell>
          <cell r="K163">
            <v>1595000000</v>
          </cell>
        </row>
        <row r="164">
          <cell r="A164">
            <v>1056</v>
          </cell>
          <cell r="B164" t="str">
            <v>1056 Mejoramiento de la calidad educativa a través de la jornada única y el uso del tiempo escolar</v>
          </cell>
          <cell r="C164" t="str">
            <v>01 JORNADA UNICA</v>
          </cell>
          <cell r="D164">
            <v>2</v>
          </cell>
          <cell r="E164" t="str">
            <v>01002 Garantizar los escenarios, organizaciones, personas externas u otro tipo de recursos que se requieran para implementar la Jornada Única en ambientes de aprendizajes seguros en una ciudad Educadora</v>
          </cell>
          <cell r="F164" t="str">
            <v>Acompañar A Colegios En La Formulación Y Ejecución De Planes Institucionales 03-01-0204</v>
          </cell>
          <cell r="G164" t="str">
            <v>APLICACIÓN DE PROYECTOS EDUCATIVOS TRANSVERSALES - A.1.7.2</v>
          </cell>
          <cell r="H164" t="str">
            <v>Estudiantes</v>
          </cell>
          <cell r="I164">
            <v>157742</v>
          </cell>
          <cell r="J164" t="str">
            <v>105601002</v>
          </cell>
          <cell r="K164">
            <v>18036700000</v>
          </cell>
        </row>
        <row r="165">
          <cell r="A165">
            <v>1056</v>
          </cell>
          <cell r="B165" t="str">
            <v>1056 Mejoramiento de la calidad educativa a través de la jornada única y el uso del tiempo escolar</v>
          </cell>
          <cell r="C165" t="str">
            <v>02 USO DEL TIEMPO ESCOLAR</v>
          </cell>
          <cell r="D165">
            <v>1</v>
          </cell>
          <cell r="E165" t="str">
            <v>02001 Garantizar los escenarios, organizaciones, personas externas u otro tipo de recursos que se requieran para implementar el Uso del Tiempo Escolar en ambientes de aprendizajes seguros en una ciudad Educadora</v>
          </cell>
          <cell r="F165" t="str">
            <v>Acompañar A Colegios En La Formulación Y Ejecución De Planes Institucionales 03-01-0204</v>
          </cell>
          <cell r="G165" t="str">
            <v>APLICACIÓN DE PROYECTOS EDUCATIVOS TRANSVERSALES - A.1.7.2</v>
          </cell>
          <cell r="H165" t="str">
            <v>Estudiantes</v>
          </cell>
          <cell r="I165">
            <v>252387</v>
          </cell>
          <cell r="J165" t="str">
            <v>105602001</v>
          </cell>
          <cell r="K165">
            <v>14636300000</v>
          </cell>
        </row>
        <row r="166">
          <cell r="A166">
            <v>1056</v>
          </cell>
          <cell r="B166" t="str">
            <v>1056 Mejoramiento de la calidad educativa a través de la jornada única y el uso del tiempo escolar</v>
          </cell>
          <cell r="C166" t="str">
            <v>02 USO DEL TIEMPO ESCOLAR</v>
          </cell>
          <cell r="D166">
            <v>2</v>
          </cell>
          <cell r="E166" t="str">
            <v>02002 Conformar un equipo profesional y técnico que coordina, orienta y apoya el desarrollo de la ampliación del tiempo escolar - Uso del tiempo escolar</v>
          </cell>
          <cell r="F166" t="str">
            <v>Personal Contratado Para Apoyar Las Actividades Propias De Los Proyectos De Inversión De La Entidad 03-04-0001</v>
          </cell>
          <cell r="G166" t="str">
            <v>MODERNIZACIÓN DE LA SECRETARIA DE EDUCACIÓN - A.1.4.1</v>
          </cell>
          <cell r="H166" t="str">
            <v>personas</v>
          </cell>
          <cell r="I166">
            <v>25</v>
          </cell>
          <cell r="J166" t="str">
            <v>105602002</v>
          </cell>
          <cell r="K166">
            <v>1595000000</v>
          </cell>
        </row>
        <row r="167">
          <cell r="A167">
            <v>1057</v>
          </cell>
          <cell r="B167" t="str">
            <v>1057 Competencias para el ciudadano de hoy</v>
          </cell>
          <cell r="C167" t="str">
            <v>01 Uso y apropiación de Tecnologías de la Información y las comunicaciones (TIC) y de los medios educativos</v>
          </cell>
          <cell r="D167">
            <v>1</v>
          </cell>
          <cell r="E167" t="str">
            <v>01001 Fortalecer y acompañar a los colegios en la implementación de estrategias que aporten al mejoramiento de los ambientes de aprendizaje y del conocimiento, promiviendo  el desarrollo de las capacidades en el uso inteligente de las TIC.</v>
          </cell>
          <cell r="F167" t="str">
            <v>Incentivar El Desarrollo Y Uso De La Tecnología, La Información Y La Comunicación A Través De Experiencias Pedagógicas 03-01-0218</v>
          </cell>
          <cell r="G167" t="str">
            <v>APLICACIÓN DE PROYECTOS EDUCATIVOS TRANSVERSALES - A.1.7.2</v>
          </cell>
          <cell r="H167" t="str">
            <v>colegios</v>
          </cell>
          <cell r="I167">
            <v>150</v>
          </cell>
          <cell r="J167" t="str">
            <v>105701001</v>
          </cell>
          <cell r="K167">
            <v>2550000000</v>
          </cell>
        </row>
        <row r="168">
          <cell r="A168">
            <v>1057</v>
          </cell>
          <cell r="B168" t="str">
            <v>1057 Competencias para el ciudadano de hoy</v>
          </cell>
          <cell r="C168" t="str">
            <v>01 Uso y apropiación de Tecnologías de la Información y las comunicaciones (TIC) y de los medios educativos</v>
          </cell>
          <cell r="D168">
            <v>2</v>
          </cell>
          <cell r="E168" t="str">
            <v>01002 Conformar un equipo profesional y técnico para el seguimiento y desarrollo de los programas y procesos del proyecto de inversión competencias para el ciudadano de hoy.</v>
          </cell>
          <cell r="F168" t="str">
            <v>Personal Contratado Para Apoyar Las Actividades Propias De Los Proyectos De Inversión De La Entidad 03-04-0001</v>
          </cell>
          <cell r="G168" t="str">
            <v>MODERNIZACIÓN DE LA SECRETARIA DE EDUCACIÓN - A.1.4.1</v>
          </cell>
          <cell r="H168" t="str">
            <v>Personas</v>
          </cell>
          <cell r="I168">
            <v>9</v>
          </cell>
          <cell r="J168" t="str">
            <v>105701002</v>
          </cell>
          <cell r="K168">
            <v>473572000</v>
          </cell>
        </row>
        <row r="169">
          <cell r="A169">
            <v>1057</v>
          </cell>
          <cell r="B169" t="str">
            <v>1057 Competencias para el ciudadano de hoy</v>
          </cell>
          <cell r="C169" t="str">
            <v>02 Lectoescritura y Fortalecimiento de Bibliotecas Escolares</v>
          </cell>
          <cell r="D169">
            <v>1</v>
          </cell>
          <cell r="E169" t="str">
            <v>02001 Implementar el plan distrital de lectura y escritura,  generando acciones que permitan mejorar los procesos de lectoescritura a través del aprovechamiento y fortalecimiento de las bibliotecas escolares y de ambientes de aprendizaje e investigación.</v>
          </cell>
          <cell r="F169" t="str">
            <v>Acompañar A Colegios En La Formulación Y Ejecución De Planes Institucionales 03-01-0204</v>
          </cell>
          <cell r="G169" t="str">
            <v>APLICACIÓN DE PROYECTOS EDUCATIVOS TRANSVERSALES - A.1.7.2</v>
          </cell>
          <cell r="H169" t="str">
            <v>colegios</v>
          </cell>
          <cell r="I169">
            <v>200</v>
          </cell>
          <cell r="J169" t="str">
            <v>105702001</v>
          </cell>
          <cell r="K169">
            <v>330000000</v>
          </cell>
        </row>
        <row r="170">
          <cell r="A170">
            <v>1057</v>
          </cell>
          <cell r="B170" t="str">
            <v>1057 Competencias para el ciudadano de hoy</v>
          </cell>
          <cell r="C170" t="str">
            <v>02 Lectoescritura y Fortalecimiento de Bibliotecas Escolares</v>
          </cell>
          <cell r="D170">
            <v>2</v>
          </cell>
          <cell r="E170" t="str">
            <v>02002 Conformar un equipo profesional y técnico para el seguimiento y desarrollo de los programas y procesos del proyecto de inversión competencias para el ciudadano de hoy - Lectoescritura y Fortalecimiento de Bibliotecas</v>
          </cell>
          <cell r="F170" t="str">
            <v>Personal Contratado Para Apoyar Las Actividades Propias De Los Proyectos De Inversión De La Entidad 03-04-0001</v>
          </cell>
          <cell r="G170" t="str">
            <v>MODERNIZACIÓN DE LA SECRETARIA DE EDUCACIÓN - A.1.4.1</v>
          </cell>
          <cell r="H170" t="str">
            <v>Personas</v>
          </cell>
          <cell r="I170">
            <v>51</v>
          </cell>
          <cell r="J170" t="str">
            <v>105702002</v>
          </cell>
          <cell r="K170">
            <v>2043897000</v>
          </cell>
        </row>
        <row r="171">
          <cell r="A171">
            <v>1057</v>
          </cell>
          <cell r="B171" t="str">
            <v>1057 Competencias para el ciudadano de hoy</v>
          </cell>
          <cell r="C171" t="str">
            <v>02 Lectoescritura y Fortalecimiento de Bibliotecas Escolares</v>
          </cell>
          <cell r="D171">
            <v>3</v>
          </cell>
          <cell r="E171" t="str">
            <v>02003 Garantizar la financiación, apoyo logístico para la participación de la IED en actividades culturales y académicas de Lectoescritura y Fortalecimiento de Bibliotecas Escolares.</v>
          </cell>
          <cell r="F171" t="str">
            <v>Apoyo Logístico Para El Desarrollo De Las Actividades Propias De Los Proyectos De Inversiónen General 03-01-0354</v>
          </cell>
          <cell r="G171" t="str">
            <v>APLICACIÓN DE PROYECTOS EDUCATIVOS TRANSVERSALES - A.1.7.2</v>
          </cell>
          <cell r="H171" t="str">
            <v>colegios</v>
          </cell>
          <cell r="I171">
            <v>363</v>
          </cell>
          <cell r="J171" t="str">
            <v>105702003</v>
          </cell>
          <cell r="K171">
            <v>1000000000</v>
          </cell>
        </row>
        <row r="172">
          <cell r="A172">
            <v>1057</v>
          </cell>
          <cell r="B172" t="str">
            <v>1057 Competencias para el ciudadano de hoy</v>
          </cell>
          <cell r="C172" t="str">
            <v>03 Fortalecimiento de Inglés como Segunda Lengua</v>
          </cell>
          <cell r="D172">
            <v>1</v>
          </cell>
          <cell r="E172" t="str">
            <v xml:space="preserve">03001 Acompañar y apoyar el fortalecimiento de los programas de aprendizaje del inglés como una segunda lengua mediante la articulación de planes de estudio, uso de medios educativos y ambientes de aprendizaje. </v>
          </cell>
          <cell r="F172" t="str">
            <v>Acompañar A Colegios En La Formulación Y Ejecución De Planes Institucionales 03-01-0204</v>
          </cell>
          <cell r="G172" t="str">
            <v>APLICACIÓN DE PROYECTOS EDUCATIVOS TRANSVERSALES - A.1.7.2</v>
          </cell>
          <cell r="H172" t="str">
            <v>colegios</v>
          </cell>
          <cell r="I172">
            <v>55</v>
          </cell>
          <cell r="J172" t="str">
            <v>105703001</v>
          </cell>
          <cell r="K172">
            <v>3309493000</v>
          </cell>
        </row>
        <row r="173">
          <cell r="A173">
            <v>1057</v>
          </cell>
          <cell r="B173" t="str">
            <v>1057 Competencias para el ciudadano de hoy</v>
          </cell>
          <cell r="C173" t="str">
            <v>03 Fortalecimiento de Inglés como Segunda Lengua</v>
          </cell>
          <cell r="D173">
            <v>2</v>
          </cell>
          <cell r="E173" t="str">
            <v>03002 Conformar un equipo profesional y técnico para el seguimiento y desarrollo de los programas y procesos del proyecto de inversión competencias para el ciudadano de hoy - Fortalecimiento de Inglés como Segunda Lengua</v>
          </cell>
          <cell r="F173" t="str">
            <v>Personal Contratado Para Apoyar Las Actividades Propias De Los Proyectos De Inversión De La Entidad 03-04-0001</v>
          </cell>
          <cell r="G173" t="str">
            <v>MODERNIZACIÓN DE LA SECRETARIA DE EDUCACIÓN - A.1.4.1</v>
          </cell>
          <cell r="H173" t="str">
            <v>personas</v>
          </cell>
          <cell r="I173">
            <v>5</v>
          </cell>
          <cell r="J173" t="str">
            <v>105703002</v>
          </cell>
          <cell r="K173">
            <v>370998000</v>
          </cell>
        </row>
        <row r="174">
          <cell r="A174">
            <v>1058</v>
          </cell>
          <cell r="B174" t="str">
            <v xml:space="preserve">1058 Participación ciudadana para el reencuentro, la reconciliación y la paz </v>
          </cell>
          <cell r="C174" t="str">
            <v>01 FORTALECIMIENTO DE  LAS CAPACIDADES DE LOS DIRECTORES LOCALES (DILES) Y DIRECTIVOS DOCENTES</v>
          </cell>
          <cell r="D174">
            <v>4</v>
          </cell>
          <cell r="E174" t="str">
            <v>01004 Implementar la estrategia para fortalecimiento de las capacidades de gestión de los directores locales y directivos docentes</v>
          </cell>
          <cell r="F174" t="str">
            <v>Acompañar A Colegios En La Formulación Y Ejecución De Planes Institucionales 03-01-0204</v>
          </cell>
          <cell r="G174" t="str">
            <v>APLICACIÓN DE PROYECTOS EDUCATIVOS TRANSVERSALES - A.1.7.2</v>
          </cell>
          <cell r="H174" t="str">
            <v>Directores locales y directivos docentes</v>
          </cell>
          <cell r="I174">
            <v>273</v>
          </cell>
          <cell r="J174" t="str">
            <v>105801004</v>
          </cell>
          <cell r="K174">
            <v>1440010000</v>
          </cell>
        </row>
        <row r="175">
          <cell r="A175">
            <v>1058</v>
          </cell>
          <cell r="B175" t="str">
            <v xml:space="preserve">1058 Participación ciudadana para el reencuentro, la reconciliación y la paz </v>
          </cell>
          <cell r="C175" t="str">
            <v>01 FORTALECIMIENTO DE  LAS CAPACIDADES DE LOS DIRECTORES LOCALES (DILES) Y DIRECTIVOS DOCENTES</v>
          </cell>
          <cell r="D175">
            <v>5</v>
          </cell>
          <cell r="E175" t="str">
            <v>01005 Apoyo profesional y técnico para las estrategias encaminadas a la construcción de una ciudad educadora, por el reencuentro, la reconciliación y la paz, con especial énfasis en el fortalecimiento de las capacidades de los DILES y directivos docentes</v>
          </cell>
          <cell r="F175" t="str">
            <v>Personal Contratado Para Apoyar Las Actividades Propias De Los Proyectos De Inversión De La Entidad 03-04-0001</v>
          </cell>
          <cell r="G175" t="str">
            <v>MODERNIZACIÓN DE LA SECRETARIA DE EDUCACIÓN - A.1.4.1</v>
          </cell>
          <cell r="H175" t="str">
            <v>Personas</v>
          </cell>
          <cell r="I175">
            <v>28</v>
          </cell>
          <cell r="J175" t="str">
            <v>105801005</v>
          </cell>
          <cell r="K175">
            <v>1986790000</v>
          </cell>
        </row>
        <row r="176">
          <cell r="A176">
            <v>1058</v>
          </cell>
          <cell r="B176" t="str">
            <v xml:space="preserve">1058 Participación ciudadana para el reencuentro, la reconciliación y la paz </v>
          </cell>
          <cell r="C176" t="str">
            <v>02 VOCES DEL TERRITORIO</v>
          </cell>
          <cell r="D176">
            <v>6</v>
          </cell>
          <cell r="E176" t="str">
            <v>02006 Divulgar campañas de comunicación en medios de carácter masivos, directos, comunitrarios o alternativos.</v>
          </cell>
          <cell r="F176" t="str">
            <v>Desarrollo Del Plan General De Medios De Divulgación Y Comunicación 03-01-0327</v>
          </cell>
          <cell r="G176" t="str">
            <v>APLICACIÓN DE PROYECTOS EDUCATIVOS TRANSVERSALES - A.1.7.2</v>
          </cell>
          <cell r="H176" t="str">
            <v>Estrategia</v>
          </cell>
          <cell r="I176">
            <v>1</v>
          </cell>
          <cell r="J176" t="str">
            <v>105802006</v>
          </cell>
          <cell r="K176">
            <v>869955000</v>
          </cell>
        </row>
        <row r="177">
          <cell r="A177">
            <v>1058</v>
          </cell>
          <cell r="B177" t="str">
            <v xml:space="preserve">1058 Participación ciudadana para el reencuentro, la reconciliación y la paz </v>
          </cell>
          <cell r="C177" t="str">
            <v>02 VOCES DEL TERRITORIO</v>
          </cell>
          <cell r="D177">
            <v>9</v>
          </cell>
          <cell r="E177" t="str">
            <v>02009 Producción y desarrollo de piezas de comunicación requeridas por las areas de la Secretaria de Educación del Distrito y su respectiva distribución.</v>
          </cell>
          <cell r="F177" t="str">
            <v>Desarrollo Del Plan General De Medios De Divulgación Y Comunicación 03-01-0327</v>
          </cell>
          <cell r="G177" t="str">
            <v>APLICACIÓN DE PROYECTOS EDUCATIVOS TRANSVERSALES - A.1.7.2</v>
          </cell>
          <cell r="H177" t="str">
            <v>Estrategia</v>
          </cell>
          <cell r="I177">
            <v>1</v>
          </cell>
          <cell r="J177" t="str">
            <v>105802009</v>
          </cell>
          <cell r="K177">
            <v>500000000</v>
          </cell>
        </row>
        <row r="178">
          <cell r="A178">
            <v>1058</v>
          </cell>
          <cell r="B178" t="str">
            <v xml:space="preserve">1058 Participación ciudadana para el reencuentro, la reconciliación y la paz </v>
          </cell>
          <cell r="C178" t="str">
            <v>02 VOCES DEL TERRITORIO</v>
          </cell>
          <cell r="D178">
            <v>22</v>
          </cell>
          <cell r="E178" t="str">
            <v>02022 Hacer seguimiento a las noticias y mensajes de la SED en los medios masivos de comunicación y redes sociales.</v>
          </cell>
          <cell r="F178" t="str">
            <v>Desarrollo Del Plan General De Medios De Divulgación Y Comunicación 03-01-0327</v>
          </cell>
          <cell r="G178" t="str">
            <v>APLICACIÓN DE PROYECTOS EDUCATIVOS TRANSVERSALES - A.1.7.2</v>
          </cell>
          <cell r="H178" t="str">
            <v>Estrategia</v>
          </cell>
          <cell r="I178">
            <v>1</v>
          </cell>
          <cell r="J178" t="str">
            <v>105802022</v>
          </cell>
          <cell r="K178">
            <v>130120000</v>
          </cell>
        </row>
        <row r="179">
          <cell r="A179">
            <v>1058</v>
          </cell>
          <cell r="B179" t="str">
            <v xml:space="preserve">1058 Participación ciudadana para el reencuentro, la reconciliación y la paz </v>
          </cell>
          <cell r="C179" t="str">
            <v>02 VOCES DEL TERRITORIO</v>
          </cell>
          <cell r="D179">
            <v>32</v>
          </cell>
          <cell r="E179" t="str">
            <v>02032 Documentar las historias de la educación a través de piezas audiovisuales, periodisticas o artísticas.</v>
          </cell>
          <cell r="F179" t="str">
            <v>Desarrollo Del Plan General De Medios De Divulgación Y Comunicación 03-01-0327</v>
          </cell>
          <cell r="G179" t="str">
            <v>APLICACIÓN DE PROYECTOS EDUCATIVOS TRANSVERSALES - A.1.7.2</v>
          </cell>
          <cell r="H179" t="str">
            <v>Estrategia</v>
          </cell>
          <cell r="I179">
            <v>1</v>
          </cell>
          <cell r="J179" t="str">
            <v>105802032</v>
          </cell>
          <cell r="K179">
            <v>450000000</v>
          </cell>
        </row>
        <row r="180">
          <cell r="A180">
            <v>1058</v>
          </cell>
          <cell r="B180" t="str">
            <v xml:space="preserve">1058 Participación ciudadana para el reencuentro, la reconciliación y la paz </v>
          </cell>
          <cell r="C180" t="str">
            <v>02 VOCES DEL TERRITORIO</v>
          </cell>
          <cell r="D180">
            <v>33</v>
          </cell>
          <cell r="E180" t="str">
            <v>02033 Elaborar un boletin mensual para docentes y funcionarios de la SED.</v>
          </cell>
          <cell r="F180" t="str">
            <v>Desarrollo Del Plan General De Medios De Divulgación Y Comunicación 03-01-0327</v>
          </cell>
          <cell r="G180" t="str">
            <v>APLICACIÓN DE PROYECTOS EDUCATIVOS TRANSVERSALES - A.1.7.2</v>
          </cell>
          <cell r="H180" t="str">
            <v>Estrategia</v>
          </cell>
          <cell r="I180">
            <v>1</v>
          </cell>
          <cell r="J180" t="str">
            <v>105802033</v>
          </cell>
          <cell r="K180">
            <v>198640000</v>
          </cell>
        </row>
        <row r="181">
          <cell r="A181">
            <v>1058</v>
          </cell>
          <cell r="B181" t="str">
            <v xml:space="preserve">1058 Participación ciudadana para el reencuentro, la reconciliación y la paz </v>
          </cell>
          <cell r="C181" t="str">
            <v>03 CONSOLIDACIÓN DEL OBSERVATORIO DE CONVIVENCIA ESCOLAR</v>
          </cell>
          <cell r="D181">
            <v>10</v>
          </cell>
          <cell r="E181" t="str">
            <v>03010 Apoyo profesional y técnico para las estrategias para la construcción de una ciudad educadora, por el reencuentro, la reconciliación y la paz, con énfasis en la consolidación del Observatorio y el Sistema Distrital de Convivencia Escolar</v>
          </cell>
          <cell r="F181" t="str">
            <v>Personal Contratado Para Apoyar Las Actividades Propias De Los Proyectos De Inversión De La Entidad 03-04-0001</v>
          </cell>
          <cell r="G181" t="str">
            <v>MODERNIZACIÓN DE LA SECRETARIA DE EDUCACIÓN - A.1.4.1</v>
          </cell>
          <cell r="H181" t="str">
            <v>Personas</v>
          </cell>
          <cell r="I181">
            <v>9</v>
          </cell>
          <cell r="J181" t="str">
            <v>105803010</v>
          </cell>
          <cell r="K181">
            <v>550272000</v>
          </cell>
        </row>
        <row r="182">
          <cell r="A182">
            <v>1058</v>
          </cell>
          <cell r="B182" t="str">
            <v xml:space="preserve">1058 Participación ciudadana para el reencuentro, la reconciliación y la paz </v>
          </cell>
          <cell r="C182" t="str">
            <v>03 CONSOLIDACIÓN DEL OBSERVATORIO DE CONVIVENCIA ESCOLAR</v>
          </cell>
          <cell r="D182">
            <v>11</v>
          </cell>
          <cell r="E182" t="str">
            <v>03011 Implementar la estrategia que permita el estudio y análisis de los fenómenos que afectan el clima escolar, los entornos escolares y la convivencia</v>
          </cell>
          <cell r="F182" t="str">
            <v>Acompañar A Colegios En La Formulación Y Ejecución De Planes Institucionales 03-01-0204</v>
          </cell>
          <cell r="G182" t="str">
            <v>APLICACIÓN DE PROYECTOS EDUCATIVOS TRANSVERSALES - A.1.7.2</v>
          </cell>
          <cell r="H182" t="str">
            <v>Proyectos</v>
          </cell>
          <cell r="I182">
            <v>3</v>
          </cell>
          <cell r="J182" t="str">
            <v>105803011</v>
          </cell>
          <cell r="K182">
            <v>1000000000</v>
          </cell>
        </row>
        <row r="183">
          <cell r="A183">
            <v>1058</v>
          </cell>
          <cell r="B183" t="str">
            <v xml:space="preserve">1058 Participación ciudadana para el reencuentro, la reconciliación y la paz </v>
          </cell>
          <cell r="C183" t="str">
            <v>04 MEJORAMIENTO DE ENTORNOS ESCOLARES</v>
          </cell>
          <cell r="D183">
            <v>12</v>
          </cell>
          <cell r="E183" t="str">
            <v>04012 Implementar las estrategias de intervención de los entornos escolares de los colegios distritales.</v>
          </cell>
          <cell r="F183" t="str">
            <v>Acompañar A Colegios En La Formulación Y Ejecución De Planes Institucionales 03-01-0204</v>
          </cell>
          <cell r="G183" t="str">
            <v>APLICACIÓN DE PROYECTOS EDUCATIVOS TRANSVERSALES - A.1.7.2</v>
          </cell>
          <cell r="H183" t="str">
            <v>Colegios</v>
          </cell>
          <cell r="I183">
            <v>137</v>
          </cell>
          <cell r="J183" t="str">
            <v>105804012</v>
          </cell>
          <cell r="K183">
            <v>1495000000</v>
          </cell>
        </row>
        <row r="184">
          <cell r="A184">
            <v>1058</v>
          </cell>
          <cell r="B184" t="str">
            <v xml:space="preserve">1058 Participación ciudadana para el reencuentro, la reconciliación y la paz </v>
          </cell>
          <cell r="C184" t="str">
            <v>04 MEJORAMIENTO DE ENTORNOS ESCOLARES</v>
          </cell>
          <cell r="D184">
            <v>13</v>
          </cell>
          <cell r="E184" t="str">
            <v>04013 Apoyo profesional y técnico para las estrategias para la construcción de una ciudad educadora, por el reencuentro, la reconciliación y la paz, con énfasis en el mejoramiento de entornos escolares</v>
          </cell>
          <cell r="F184" t="str">
            <v>Personal Contratado Para Apoyar Las Actividades Propias De Los Proyectos De Inversión De La Entidad 03-04-0001</v>
          </cell>
          <cell r="G184" t="str">
            <v>MODERNIZACIÓN DE LA SECRETARIA DE EDUCACIÓN - A.1.4.1</v>
          </cell>
          <cell r="H184" t="str">
            <v>Personas</v>
          </cell>
          <cell r="I184">
            <v>9</v>
          </cell>
          <cell r="J184" t="str">
            <v>105804013</v>
          </cell>
          <cell r="K184">
            <v>569715000</v>
          </cell>
        </row>
        <row r="185">
          <cell r="A185">
            <v>1058</v>
          </cell>
          <cell r="B185" t="str">
            <v xml:space="preserve">1058 Participación ciudadana para el reencuentro, la reconciliación y la paz </v>
          </cell>
          <cell r="C185" t="str">
            <v>05 FORTALECIMIENTO DE  LOS PLANES DE CONVIVENCIA HACIA EL REENCUENTRO, LA RECONCILIACIÓN Y LA PAZ.</v>
          </cell>
          <cell r="D185">
            <v>15</v>
          </cell>
          <cell r="E185" t="str">
            <v>05015 Apoyo profesional y técnico para las estrategias para la construcción de una ciudad educadora, por el reencuentro, la reconciliación y la paz, con énfasis en el fortalecimiento de los planes de convivencia y la implementación de la cátedra de paz</v>
          </cell>
          <cell r="F185" t="str">
            <v>Personal Contratado Para Apoyar Las Actividades Propias De Los Proyectos De Inversión De La Entidad 03-04-0001</v>
          </cell>
          <cell r="G185" t="str">
            <v>MODERNIZACIÓN DE LA SECRETARIA DE EDUCACIÓN - A.1.4.1</v>
          </cell>
          <cell r="H185" t="str">
            <v>Personas</v>
          </cell>
          <cell r="I185">
            <v>16</v>
          </cell>
          <cell r="J185" t="str">
            <v>105805015</v>
          </cell>
          <cell r="K185">
            <v>1190276000</v>
          </cell>
        </row>
        <row r="186">
          <cell r="A186">
            <v>1058</v>
          </cell>
          <cell r="B186" t="str">
            <v xml:space="preserve">1058 Participación ciudadana para el reencuentro, la reconciliación y la paz </v>
          </cell>
          <cell r="C186" t="str">
            <v>05 FORTALECIMIENTO DE  LOS PLANES DE CONVIVENCIA HACIA EL REENCUENTRO, LA RECONCILIACIÓN Y LA PAZ.</v>
          </cell>
          <cell r="D186">
            <v>27</v>
          </cell>
          <cell r="E186" t="str">
            <v>05027 Implementar las estrategias para el fortalecimiento de los planes de convivencia hacia el reencuentro, la reconciliación y la paz y para la implementación de la cátedra de paz con enfoque de cultura ciudadana</v>
          </cell>
          <cell r="F186" t="str">
            <v>Acompañar A Colegios En La Formulación Y Ejecución De Planes Institucionales 03-01-0204</v>
          </cell>
          <cell r="G186" t="str">
            <v>APLICACIÓN DE PROYECTOS EDUCATIVOS TRANSVERSALES - A.1.7.2</v>
          </cell>
          <cell r="H186" t="str">
            <v>Colegios</v>
          </cell>
          <cell r="I186">
            <v>261</v>
          </cell>
          <cell r="J186" t="str">
            <v>105805027</v>
          </cell>
          <cell r="K186">
            <v>400000000</v>
          </cell>
        </row>
        <row r="187">
          <cell r="A187">
            <v>1058</v>
          </cell>
          <cell r="B187" t="str">
            <v xml:space="preserve">1058 Participación ciudadana para el reencuentro, la reconciliación y la paz </v>
          </cell>
          <cell r="C187" t="str">
            <v>06 GESTION CON LA COMUNIDAD EDUCATIVA</v>
          </cell>
          <cell r="D187">
            <v>28</v>
          </cell>
          <cell r="E187" t="str">
            <v>06028 Apoyo profesional y técnico para las estrategias para la construcción de una ciudad educadora, por el reencuentro, la reconciliación y la paz, con énfasis en el fortalecimiento de la gestión con la comunidad educativa</v>
          </cell>
          <cell r="F187" t="str">
            <v>Personal Contratado Para Apoyar Las Actividades Propias De Los Proyectos De Inversión De La Entidad 03-04-0001</v>
          </cell>
          <cell r="G187" t="str">
            <v>MODERNIZACIÓN DE LA SECRETARIA DE EDUCACIÓN - A.1.4.1</v>
          </cell>
          <cell r="H187" t="str">
            <v>Personas</v>
          </cell>
          <cell r="I187">
            <v>11</v>
          </cell>
          <cell r="J187" t="str">
            <v>105806028</v>
          </cell>
          <cell r="K187">
            <v>767222000</v>
          </cell>
        </row>
        <row r="188">
          <cell r="A188">
            <v>1058</v>
          </cell>
          <cell r="B188" t="str">
            <v xml:space="preserve">1058 Participación ciudadana para el reencuentro, la reconciliación y la paz </v>
          </cell>
          <cell r="C188" t="str">
            <v>06 GESTION CON LA COMUNIDAD EDUCATIVA</v>
          </cell>
          <cell r="D188">
            <v>29</v>
          </cell>
          <cell r="E188" t="str">
            <v>06029 Apoyo profesional y técnico para las estrategias para la construcción de una ciudad educadora, por el reencuentro, la reconciliación y la paz, con énfasis en el acompañamiento de escuelas de padres y familia</v>
          </cell>
          <cell r="F188" t="str">
            <v>Personal Contratado Para Apoyar Las Actividades Propias De Los Proyectos De Inversión De La Entidad 03-04-0001</v>
          </cell>
          <cell r="G188" t="str">
            <v>MODERNIZACIÓN DE LA SECRETARIA DE EDUCACIÓN - A.1.4.1</v>
          </cell>
          <cell r="H188" t="str">
            <v>Personas</v>
          </cell>
          <cell r="I188">
            <v>5</v>
          </cell>
          <cell r="J188" t="str">
            <v>105806029</v>
          </cell>
          <cell r="K188">
            <v>297000000</v>
          </cell>
        </row>
        <row r="189">
          <cell r="A189">
            <v>1071</v>
          </cell>
          <cell r="B189" t="str">
            <v>1071 Gestión educativa institucional</v>
          </cell>
          <cell r="C189" t="str">
            <v>01 APOYO ADMINISTRATIVO</v>
          </cell>
          <cell r="D189">
            <v>1</v>
          </cell>
          <cell r="E189" t="str">
            <v xml:space="preserve">01001 Garantizar el pago del servicio de acueducto, alcantarillado y aseo en los colegios oficiales (plantas físicas propias, arrendadas y lotes). </v>
          </cell>
          <cell r="F189" t="str">
            <v>Servicios De Acueducto, Alcantarillado Y Aseo De Instituciones Educativas 02-06-0009</v>
          </cell>
          <cell r="G189" t="str">
            <v>ACUEDUCTO, ALCANTARILLADO Y ASEO - A.1.2.6.1</v>
          </cell>
          <cell r="H189" t="str">
            <v>Colegios</v>
          </cell>
          <cell r="I189">
            <v>369</v>
          </cell>
          <cell r="J189" t="str">
            <v>107101001</v>
          </cell>
          <cell r="K189">
            <v>16300745000</v>
          </cell>
        </row>
        <row r="190">
          <cell r="A190">
            <v>1071</v>
          </cell>
          <cell r="B190" t="str">
            <v>1071 Gestión educativa institucional</v>
          </cell>
          <cell r="C190" t="str">
            <v>01 APOYO ADMINISTRATIVO</v>
          </cell>
          <cell r="D190">
            <v>2</v>
          </cell>
          <cell r="E190" t="str">
            <v xml:space="preserve">01002 Garantizar el pago del servicio de energía en los colegios oficiales (plantas físicas propias, arrendadas y lotes). </v>
          </cell>
          <cell r="F190" t="str">
            <v>Servicios De Energía De Instituciones Educativas 02-06-0010</v>
          </cell>
          <cell r="G190" t="str">
            <v>ENERGÍA - A.1.2.6.2</v>
          </cell>
          <cell r="H190" t="str">
            <v>Colegios</v>
          </cell>
          <cell r="I190">
            <v>369</v>
          </cell>
          <cell r="J190" t="str">
            <v>107101002</v>
          </cell>
          <cell r="K190">
            <v>11693334000</v>
          </cell>
        </row>
        <row r="191">
          <cell r="A191">
            <v>1071</v>
          </cell>
          <cell r="B191" t="str">
            <v>1071 Gestión educativa institucional</v>
          </cell>
          <cell r="C191" t="str">
            <v>01 APOYO ADMINISTRATIVO</v>
          </cell>
          <cell r="D191">
            <v>3</v>
          </cell>
          <cell r="E191" t="str">
            <v>01003 Garantizar el pago del servicio telefónico; plantas físicas propias y arrendadas</v>
          </cell>
          <cell r="F191" t="str">
            <v>Servicios De Teléfono De Instituciones Educativas 02-06-0011</v>
          </cell>
          <cell r="G191" t="str">
            <v>TELÉFONO - A.1.2.6.3</v>
          </cell>
          <cell r="H191" t="str">
            <v>Colegios</v>
          </cell>
          <cell r="I191">
            <v>369</v>
          </cell>
          <cell r="J191" t="str">
            <v>107101003</v>
          </cell>
          <cell r="K191">
            <v>2881948000</v>
          </cell>
        </row>
        <row r="192">
          <cell r="A192">
            <v>1071</v>
          </cell>
          <cell r="B192" t="str">
            <v>1071 Gestión educativa institucional</v>
          </cell>
          <cell r="C192" t="str">
            <v>01 APOYO ADMINISTRATIVO</v>
          </cell>
          <cell r="D192">
            <v>4</v>
          </cell>
          <cell r="E192" t="str">
            <v>01004 Garantizar el pago del servicio de gas natural (plantas físicas propias, arrendadas y lotes)</v>
          </cell>
          <cell r="F192" t="str">
            <v>Legalización De Acometidas De Servicios Públicos  Y Pago De Gas 02-06-0217</v>
          </cell>
          <cell r="G192" t="str">
            <v>OTROS - A.1.2.6.5</v>
          </cell>
          <cell r="H192" t="str">
            <v>Colegios</v>
          </cell>
          <cell r="I192">
            <v>369</v>
          </cell>
          <cell r="J192" t="str">
            <v>107101004</v>
          </cell>
          <cell r="K192">
            <v>60444000</v>
          </cell>
        </row>
        <row r="193">
          <cell r="A193">
            <v>1071</v>
          </cell>
          <cell r="B193" t="str">
            <v>1071 Gestión educativa institucional</v>
          </cell>
          <cell r="C193" t="str">
            <v>01 APOYO ADMINISTRATIVO</v>
          </cell>
          <cell r="D193">
            <v>5</v>
          </cell>
          <cell r="E193" t="str">
            <v>01005 Servicios De Vigilancia De Instituciones Educativas 02-06-0022</v>
          </cell>
          <cell r="F193" t="str">
            <v>Servicios De Vigilancia De Instituciones Educativas 02-06-0022</v>
          </cell>
          <cell r="G193" t="str">
            <v>CONTRATACIÓN DE VIGILANCIA A LOS ESTABLECIMIENTOS EDUCATIVOS ESTATALES - A.1.1.7</v>
          </cell>
          <cell r="H193" t="str">
            <v>Colegios</v>
          </cell>
          <cell r="I193">
            <v>369</v>
          </cell>
          <cell r="J193" t="str">
            <v>107101005</v>
          </cell>
          <cell r="K193">
            <v>120000000000</v>
          </cell>
        </row>
        <row r="194">
          <cell r="A194">
            <v>1071</v>
          </cell>
          <cell r="B194" t="str">
            <v>1071 Gestión educativa institucional</v>
          </cell>
          <cell r="C194" t="str">
            <v>01 APOYO ADMINISTRATIVO</v>
          </cell>
          <cell r="D194">
            <v>6</v>
          </cell>
          <cell r="E194" t="str">
            <v>01006 Suministrar servicio de aseo privado para  todas las sedes de los colegios( plantas físicas propias, arriendos y convenios)  la interventoría, supervisión,  seguimiento, control del servicio y adiciones requeridas.</v>
          </cell>
          <cell r="F194" t="str">
            <v>Servicios De Aseo De Instituciones Educativas 02-06-0012</v>
          </cell>
          <cell r="G194" t="str">
            <v>OTROS - A.1.2.6.5</v>
          </cell>
          <cell r="H194" t="str">
            <v>Colegios</v>
          </cell>
          <cell r="I194">
            <v>369</v>
          </cell>
          <cell r="J194" t="str">
            <v>107101006</v>
          </cell>
          <cell r="K194">
            <v>92000000000</v>
          </cell>
        </row>
        <row r="195">
          <cell r="A195">
            <v>1071</v>
          </cell>
          <cell r="B195" t="str">
            <v>1071 Gestión educativa institucional</v>
          </cell>
          <cell r="C195" t="str">
            <v>02 ARRENDAMIENTOS</v>
          </cell>
          <cell r="D195">
            <v>7</v>
          </cell>
          <cell r="E195" t="str">
            <v>02007 Arrendar  inmuebles para ampliar la oferta educativa oficial, ajustar parámetros y atender a los alumnos que se trasladan por la intervención de plantas físicas y adelantar las adiciones.</v>
          </cell>
          <cell r="F195" t="str">
            <v>Arrendamiento De Inmuebles 02-06-0002</v>
          </cell>
          <cell r="G195" t="str">
            <v>ARRENDAMIENTO DE INMUEBLES DESTINADOS A LA PRESTACIÓN DEL SERVICIO PÚBLICO EDUCATIVO A.1.2.12</v>
          </cell>
          <cell r="H195" t="str">
            <v>Sedes Educativas</v>
          </cell>
          <cell r="I195">
            <v>77</v>
          </cell>
          <cell r="J195" t="str">
            <v>107102007</v>
          </cell>
          <cell r="K195">
            <v>11433675000</v>
          </cell>
        </row>
        <row r="196">
          <cell r="A196">
            <v>1071</v>
          </cell>
          <cell r="B196" t="str">
            <v>1071 Gestión educativa institucional</v>
          </cell>
          <cell r="C196" t="str">
            <v>02 ARRENDAMIENTOS</v>
          </cell>
          <cell r="D196">
            <v>8</v>
          </cell>
          <cell r="E196" t="str">
            <v>02008 Pagar de sentencias, laudos, conciliaciones, transacciones y providencias de autoridad jurisdiccional competente</v>
          </cell>
          <cell r="F196" t="str">
            <v>Arrendamiento De Inmuebles 02-06-0002</v>
          </cell>
          <cell r="G196" t="str">
            <v>ARRENDAMIENTO DE INMUEBLES DESTINADOS A LA PRESTACIÓN DEL SERVICIO PÚBLICO EDUCATIVO A.1.2.12</v>
          </cell>
          <cell r="H196" t="str">
            <v>Porcentaje</v>
          </cell>
          <cell r="I196">
            <v>100</v>
          </cell>
          <cell r="J196" t="str">
            <v>107102008</v>
          </cell>
          <cell r="K196">
            <v>128384000</v>
          </cell>
        </row>
        <row r="197">
          <cell r="A197">
            <v>1071</v>
          </cell>
          <cell r="B197" t="str">
            <v>1071 Gestión educativa institucional</v>
          </cell>
          <cell r="C197" t="str">
            <v xml:space="preserve">03 LOGÍSTICA Y APOYOS </v>
          </cell>
          <cell r="D197">
            <v>9</v>
          </cell>
          <cell r="E197" t="str">
            <v xml:space="preserve">03009 Suministrar el servicios de transporte para el traslado de funcionarios Administrativos a los colegios o  localidades para fortalecer la labor que realiza la SED a través de sus proyectos de inversión </v>
          </cell>
          <cell r="F197" t="str">
            <v>Apoyo Logístico Para El Desarrollo De Las Actividades Propias De Los Proyectos De Inversiónen General 03-01-0354</v>
          </cell>
          <cell r="G197" t="str">
            <v>APLICACIÓN DE PROYECTOS EDUCATIVOS TRANSVERSALES - A.1.7.2</v>
          </cell>
          <cell r="H197" t="str">
            <v>Servicios de Transporte</v>
          </cell>
          <cell r="I197">
            <v>2750</v>
          </cell>
          <cell r="J197" t="str">
            <v>107103009</v>
          </cell>
          <cell r="K197">
            <v>896425000</v>
          </cell>
        </row>
        <row r="198">
          <cell r="A198">
            <v>1071</v>
          </cell>
          <cell r="B198" t="str">
            <v>1071 Gestión educativa institucional</v>
          </cell>
          <cell r="C198" t="str">
            <v xml:space="preserve">03 LOGÍSTICA Y APOYOS </v>
          </cell>
          <cell r="D198">
            <v>10</v>
          </cell>
          <cell r="E198" t="str">
            <v xml:space="preserve">03010 Suministrar apoyo  técnico y profesional para actividades relacionadas con el proyecto de inversión </v>
          </cell>
          <cell r="F198" t="str">
            <v>Personal Contratado Para Apoyar Las Actividades Propias De Los Proyectos De Inversión De La Entidad 03-04-0001</v>
          </cell>
          <cell r="G198" t="str">
            <v>MODERNIZACIÓN DE LA SECRETARIA DE EDUCACIÓN - A.1.4.1</v>
          </cell>
          <cell r="H198" t="str">
            <v>Personas</v>
          </cell>
          <cell r="I198">
            <v>10</v>
          </cell>
          <cell r="J198" t="str">
            <v>107103010</v>
          </cell>
          <cell r="K198">
            <v>969913000</v>
          </cell>
        </row>
        <row r="199">
          <cell r="A199">
            <v>1071</v>
          </cell>
          <cell r="B199" t="str">
            <v>1071 Gestión educativa institucional</v>
          </cell>
          <cell r="C199" t="str">
            <v xml:space="preserve">03 LOGÍSTICA Y APOYOS </v>
          </cell>
          <cell r="D199">
            <v>11</v>
          </cell>
          <cell r="E199" t="str">
            <v>03011 Suministrar el apoyo logístico a los eventos de la entidad</v>
          </cell>
          <cell r="F199" t="str">
            <v>Soporte Logístico Para El Desarrollo De Las Actividades Propias De Los Proyectos De Inversión 02-01-0364</v>
          </cell>
          <cell r="G199" t="str">
            <v>APLICACIÓN DE PROYECTOS EDUCATIVOS TRANSVERSALES - A.1.7.2</v>
          </cell>
          <cell r="H199" t="str">
            <v>Eventos</v>
          </cell>
          <cell r="I199">
            <v>75</v>
          </cell>
          <cell r="J199" t="str">
            <v>107103011</v>
          </cell>
          <cell r="K199">
            <v>8912848000</v>
          </cell>
        </row>
        <row r="200">
          <cell r="A200">
            <v>1071</v>
          </cell>
          <cell r="B200" t="str">
            <v>1071 Gestión educativa institucional</v>
          </cell>
          <cell r="C200" t="str">
            <v xml:space="preserve">03 LOGÍSTICA Y APOYOS </v>
          </cell>
          <cell r="D200">
            <v>12</v>
          </cell>
          <cell r="E200" t="str">
            <v>03012 Interventoria al apoyo logístico a los eventos de la entidad</v>
          </cell>
          <cell r="F200" t="str">
            <v>Soporte Logístico Para El Desarrollo De Las Actividades Propias De Los Proyectos De Inversión 02-01-0364</v>
          </cell>
          <cell r="G200" t="str">
            <v>APLICACIÓN DE PROYECTOS EDUCATIVOS TRANSVERSALES - A.1.7.2</v>
          </cell>
          <cell r="H200" t="str">
            <v>Consultoría</v>
          </cell>
          <cell r="I200">
            <v>1</v>
          </cell>
          <cell r="J200" t="str">
            <v>107103012</v>
          </cell>
          <cell r="K200">
            <v>991284000</v>
          </cell>
        </row>
        <row r="201">
          <cell r="A201">
            <v>1072</v>
          </cell>
          <cell r="B201" t="str">
            <v>1072 Evaluar para transformar y mejorar</v>
          </cell>
          <cell r="C201" t="str">
            <v>01 Gestión del Conocimiento sobre evaluación para la Calidad de la Educación</v>
          </cell>
          <cell r="D201">
            <v>1</v>
          </cell>
          <cell r="E201" t="str">
            <v>01001 Producción de información relevante para caracterizar las Instituciones Educativas Distritales - IED</v>
          </cell>
          <cell r="F201" t="str">
            <v>Evaluación Educativa 03-01-0009</v>
          </cell>
          <cell r="G201" t="str">
            <v>DISEÑO E IMPLEMENTACIÓN DE PLANES DE MEJORAMIENTO - A.1.2.11</v>
          </cell>
          <cell r="H201" t="str">
            <v>Colegios</v>
          </cell>
          <cell r="I201">
            <v>362</v>
          </cell>
          <cell r="J201" t="str">
            <v>107201001</v>
          </cell>
          <cell r="K201">
            <v>408000000</v>
          </cell>
        </row>
        <row r="202">
          <cell r="A202">
            <v>1072</v>
          </cell>
          <cell r="B202" t="str">
            <v>1072 Evaluar para transformar y mejorar</v>
          </cell>
          <cell r="C202" t="str">
            <v>01 Gestión del Conocimiento sobre evaluación para la Calidad de la Educación</v>
          </cell>
          <cell r="D202">
            <v>2</v>
          </cell>
          <cell r="E202" t="str">
            <v>01002 Personal técnico y profesional para la ejecución de las actividades propuestas en los diferentes componentes del proyecto.</v>
          </cell>
          <cell r="F202" t="str">
            <v>Personal Contratado Para Apoyar Las Actividades Propias De Los Proyectos De Inversión De La Entidad 03-04-0001</v>
          </cell>
          <cell r="G202" t="str">
            <v>MODERNIZACIÓN DE LA SECRETARIA DE EDUCACIÓN - A.1.4.1</v>
          </cell>
          <cell r="H202" t="str">
            <v>Personas</v>
          </cell>
          <cell r="I202">
            <v>8</v>
          </cell>
          <cell r="J202" t="str">
            <v>107201002</v>
          </cell>
          <cell r="K202">
            <v>580600000</v>
          </cell>
        </row>
        <row r="203">
          <cell r="A203">
            <v>1072</v>
          </cell>
          <cell r="B203" t="str">
            <v>1072 Evaluar para transformar y mejorar</v>
          </cell>
          <cell r="C203" t="str">
            <v xml:space="preserve">02 Mejores practicas evaluativas </v>
          </cell>
          <cell r="D203">
            <v>2</v>
          </cell>
          <cell r="E203" t="str">
            <v>02002 Repositorio de mejores prácticas evaluativas en la ciudad.</v>
          </cell>
          <cell r="F203" t="str">
            <v>Evaluación Educativa 03-01-0009</v>
          </cell>
          <cell r="G203" t="str">
            <v>DISEÑO E IMPLEMENTACIÓN DE PLANES DE MEJORAMIENTO - A.1.2.11</v>
          </cell>
          <cell r="H203" t="str">
            <v>Repositorio</v>
          </cell>
          <cell r="I203">
            <v>1</v>
          </cell>
          <cell r="J203" t="str">
            <v>107202002</v>
          </cell>
          <cell r="K203">
            <v>200000000</v>
          </cell>
        </row>
        <row r="204">
          <cell r="A204">
            <v>1072</v>
          </cell>
          <cell r="B204" t="str">
            <v>1072 Evaluar para transformar y mejorar</v>
          </cell>
          <cell r="C204" t="str">
            <v xml:space="preserve">03 Articulación e integración de información sobre evaluaciones de aprendizaje, enseñanza y gestión en las IE </v>
          </cell>
          <cell r="D204">
            <v>1</v>
          </cell>
          <cell r="E204" t="str">
            <v>03001 Desarrollar, revisar y ajustar  estrategias  de evaluación en los diferentes componentes del sistema.</v>
          </cell>
          <cell r="F204" t="str">
            <v>Evaluación Educativa 03-01-0009</v>
          </cell>
          <cell r="G204" t="str">
            <v>DISEÑO E IMPLEMENTACIÓN DE PLANES DE MEJORAMIENTO - A.1.2.11</v>
          </cell>
          <cell r="H204" t="str">
            <v>Sistema</v>
          </cell>
          <cell r="I204">
            <v>1</v>
          </cell>
          <cell r="J204" t="str">
            <v>107203001</v>
          </cell>
          <cell r="K204">
            <v>1246000000</v>
          </cell>
        </row>
        <row r="205">
          <cell r="A205">
            <v>1072</v>
          </cell>
          <cell r="B205" t="str">
            <v>1072 Evaluar para transformar y mejorar</v>
          </cell>
          <cell r="C205" t="str">
            <v xml:space="preserve">03 Articulación e integración de información sobre evaluaciones de aprendizaje, enseñanza y gestión en las IE </v>
          </cell>
          <cell r="D205">
            <v>2</v>
          </cell>
          <cell r="E205" t="str">
            <v>03002 Aplicar pruebas internacionales, desarrollar y aplicar pruebas nacionales y las encuestas requeridas para el sector.</v>
          </cell>
          <cell r="F205" t="str">
            <v>Evaluación Educativa 03-01-0009</v>
          </cell>
          <cell r="G205" t="str">
            <v>DISEÑO E IMPLEMENTACIÓN DE PLANES DE MEJORAMIENTO - A.1.2.11</v>
          </cell>
          <cell r="H205" t="str">
            <v>Aplicaciones y encuestas</v>
          </cell>
          <cell r="I205">
            <v>4</v>
          </cell>
          <cell r="J205" t="str">
            <v>107203002</v>
          </cell>
          <cell r="K205">
            <v>1255000000</v>
          </cell>
        </row>
        <row r="206">
          <cell r="A206">
            <v>1072</v>
          </cell>
          <cell r="B206" t="str">
            <v>1072 Evaluar para transformar y mejorar</v>
          </cell>
          <cell r="C206" t="str">
            <v xml:space="preserve">04 Estímulos y reconocimientos a la Calidad de la educación </v>
          </cell>
          <cell r="D206">
            <v>1</v>
          </cell>
          <cell r="E206" t="str">
            <v>04001 Realizar el proceso requerido para la evaluación del incentivo por Gestión Institucional art. 23 Acuerdo 273.17</v>
          </cell>
          <cell r="F206" t="str">
            <v>Evaluación Educativa 03-01-0009</v>
          </cell>
          <cell r="G206" t="str">
            <v>DISEÑO E IMPLEMENTACIÓN DE PLANES DE MEJORAMIENTO - A.1.2.11</v>
          </cell>
          <cell r="H206" t="str">
            <v>Proceso</v>
          </cell>
          <cell r="I206">
            <v>1</v>
          </cell>
          <cell r="J206" t="str">
            <v>107204001</v>
          </cell>
          <cell r="K206">
            <v>150000000</v>
          </cell>
        </row>
        <row r="207">
          <cell r="A207">
            <v>1072</v>
          </cell>
          <cell r="B207" t="str">
            <v>1072 Evaluar para transformar y mejorar</v>
          </cell>
          <cell r="C207" t="str">
            <v xml:space="preserve">04 Estímulos y reconocimientos a la Calidad de la educación </v>
          </cell>
          <cell r="D207">
            <v>2</v>
          </cell>
          <cell r="E207" t="str">
            <v>04002 Entregar estímulos económicos a colegios premiados por su excelente gestión institucional en marco del Acuerdo 273/2007</v>
          </cell>
          <cell r="F207" t="str">
            <v>Incentivos Económicos  A Los Colegios Con Mejores Resultados Que Aporten Al Mejoramiento De La Calidad Educativa 05-02-0022</v>
          </cell>
          <cell r="G207" t="str">
            <v>DISEÑO E IMPLEMENTACIÓN DE PLANES DE MEJORAMIENTO - A.1.2.11</v>
          </cell>
          <cell r="H207" t="str">
            <v>Colegios</v>
          </cell>
          <cell r="I207">
            <v>5</v>
          </cell>
          <cell r="J207" t="str">
            <v>107204002</v>
          </cell>
          <cell r="K207">
            <v>95900000</v>
          </cell>
        </row>
        <row r="208">
          <cell r="A208">
            <v>1072</v>
          </cell>
          <cell r="B208" t="str">
            <v>1072 Evaluar para transformar y mejorar</v>
          </cell>
          <cell r="C208" t="str">
            <v xml:space="preserve">04 Estímulos y reconocimientos a la Calidad de la educación </v>
          </cell>
          <cell r="D208">
            <v>3</v>
          </cell>
          <cell r="E208" t="str">
            <v>04003 Entregar estímulos económicos a colegios oficiales por mejor rendimiento académico en las pruebas de Estado SABER 11°.</v>
          </cell>
          <cell r="F208" t="str">
            <v>Incentivos Económicos  A Los Colegios Con Mejores Resultados Que Aporten Al Mejoramiento De La Calidad Educativa 05-02-0022</v>
          </cell>
          <cell r="G208" t="str">
            <v>DISEÑO E IMPLEMENTACIÓN DE PLANES DE MEJORAMIENTO - A.1.2.11</v>
          </cell>
          <cell r="H208" t="str">
            <v>Colegios</v>
          </cell>
          <cell r="I208">
            <v>5</v>
          </cell>
          <cell r="J208" t="str">
            <v>107204003</v>
          </cell>
          <cell r="K208">
            <v>95900000</v>
          </cell>
        </row>
        <row r="209">
          <cell r="A209">
            <v>1072</v>
          </cell>
          <cell r="B209" t="str">
            <v>1072 Evaluar para transformar y mejorar</v>
          </cell>
          <cell r="C209" t="str">
            <v xml:space="preserve">04 Estímulos y reconocimientos a la Calidad de la educación </v>
          </cell>
          <cell r="D209">
            <v>4</v>
          </cell>
          <cell r="E209" t="str">
            <v>04004 Entregar estímulos económicos a colegios premiados por rendimiento académico en las pruebas SABER</v>
          </cell>
          <cell r="F209" t="str">
            <v>Incentivos Económicos  A Los Colegios Con Mejores Resultados Que Aporten Al Mejoramiento De La Calidad Educativa 05-02-0022</v>
          </cell>
          <cell r="G209" t="str">
            <v>DISEÑO E IMPLEMENTACIÓN DE PLANES DE MEJORAMIENTO - A.1.2.11</v>
          </cell>
          <cell r="H209" t="str">
            <v>Colegios</v>
          </cell>
          <cell r="I209">
            <v>5</v>
          </cell>
          <cell r="J209" t="str">
            <v>107204004</v>
          </cell>
          <cell r="K209">
            <v>95900000</v>
          </cell>
        </row>
        <row r="210">
          <cell r="A210">
            <v>1072</v>
          </cell>
          <cell r="B210" t="str">
            <v>1072 Evaluar para transformar y mejorar</v>
          </cell>
          <cell r="C210" t="str">
            <v xml:space="preserve">04 Estímulos y reconocimientos a la Calidad de la educación </v>
          </cell>
          <cell r="D210">
            <v>5</v>
          </cell>
          <cell r="E210" t="str">
            <v>04005 Entregar estímulos económicos a colegios oficiales que se destaquen por mejor nivel de inglés en las pruebas de Estado SABER 11°.</v>
          </cell>
          <cell r="F210" t="str">
            <v>Incentivos Económicos  A Los Colegios Con Mejores Resultados Que Aporten Al Mejoramiento De La Calidad Educativa 05-02-0022</v>
          </cell>
          <cell r="G210" t="str">
            <v>DISEÑO E IMPLEMENTACIÓN DE PLANES DE MEJORAMIENTO - A.1.2.11</v>
          </cell>
          <cell r="H210" t="str">
            <v>Colegios</v>
          </cell>
          <cell r="I210">
            <v>5</v>
          </cell>
          <cell r="J210" t="str">
            <v>107204005</v>
          </cell>
          <cell r="K210">
            <v>95900000</v>
          </cell>
        </row>
        <row r="211">
          <cell r="A211">
            <v>1072</v>
          </cell>
          <cell r="B211" t="str">
            <v>1072 Evaluar para transformar y mejorar</v>
          </cell>
          <cell r="C211" t="str">
            <v xml:space="preserve">04 Estímulos y reconocimientos a la Calidad de la educación </v>
          </cell>
          <cell r="D211">
            <v>6</v>
          </cell>
          <cell r="E211" t="str">
            <v>04006 Entregar estímulos económicos a colegios oficiales que cada año se destaquen como los de más bajo índice de deserción.</v>
          </cell>
          <cell r="F211" t="str">
            <v>Incentivos Económicos  A Los Colegios Con Mejores Resultados Que Aporten Al Mejoramiento De La Calidad Educativa 05-02-0022</v>
          </cell>
          <cell r="G211" t="str">
            <v>DISEÑO E IMPLEMENTACIÓN DE PLANES DE MEJORAMIENTO - A.1.2.11</v>
          </cell>
          <cell r="H211" t="str">
            <v>Colegios</v>
          </cell>
          <cell r="I211">
            <v>5</v>
          </cell>
          <cell r="J211" t="str">
            <v>107204006</v>
          </cell>
          <cell r="K211">
            <v>95900000</v>
          </cell>
        </row>
        <row r="212">
          <cell r="A212">
            <v>1072</v>
          </cell>
          <cell r="B212" t="str">
            <v>1072 Evaluar para transformar y mejorar</v>
          </cell>
          <cell r="C212" t="str">
            <v xml:space="preserve">04 Estímulos y reconocimientos a la Calidad de la educación </v>
          </cell>
          <cell r="D212">
            <v>7</v>
          </cell>
          <cell r="E212" t="str">
            <v>04007 Reconocimiento a colegios en el marco de la Acreditación según Rs 1881/2015</v>
          </cell>
          <cell r="F212" t="str">
            <v>Incentivos Económicos  A Los Colegios Con Mejores Resultados Que Aporten Al Mejoramiento De La Calidad Educativa 05-02-0022</v>
          </cell>
          <cell r="G212" t="str">
            <v>DISEÑO E IMPLEMENTACIÓN DE PLANES DE MEJORAMIENTO - A.1.2.11</v>
          </cell>
          <cell r="H212" t="str">
            <v>Colegios</v>
          </cell>
          <cell r="I212">
            <v>5</v>
          </cell>
          <cell r="J212" t="str">
            <v>107204007</v>
          </cell>
          <cell r="K212">
            <v>95900000</v>
          </cell>
        </row>
        <row r="213">
          <cell r="A213">
            <v>1073</v>
          </cell>
          <cell r="B213" t="str">
            <v>1073 Desarrollo integral de la educación media en las instituciones educativas del Distrito</v>
          </cell>
          <cell r="C213" t="str">
            <v>01 Competencias básicas, técnicas, tecnológicas, socioemocionales y exploración</v>
          </cell>
          <cell r="D213">
            <v>1</v>
          </cell>
          <cell r="E213" t="str">
            <v>01001 Prestar apoyo profesional y/o tecnico para acompañar a las IED en las actividades de planeción y seguimiento para desarrollo y fortalecimiento de las competencias básicas, sociales y emocionales de los estudiantes de educación media de Bogotá</v>
          </cell>
          <cell r="F213" t="str">
            <v>Personal Contratado Para Apoyar Las Actividades Propias De Los Proyectos De Inversión De La Entidad 03-04-0001</v>
          </cell>
          <cell r="G213" t="str">
            <v>MODERNIZACIÓN DE LA SECRETARIA DE EDUCACIÓN - A.1.4.1</v>
          </cell>
          <cell r="H213" t="str">
            <v>Personas</v>
          </cell>
          <cell r="I213">
            <v>32</v>
          </cell>
          <cell r="J213" t="str">
            <v>107301001</v>
          </cell>
          <cell r="K213">
            <v>1931591000</v>
          </cell>
        </row>
        <row r="214">
          <cell r="A214">
            <v>1073</v>
          </cell>
          <cell r="B214" t="str">
            <v>1073 Desarrollo integral de la educación media en las instituciones educativas del Distrito</v>
          </cell>
          <cell r="C214" t="str">
            <v>01 Competencias básicas, técnicas, tecnológicas, socioemocionales y exploración</v>
          </cell>
          <cell r="D214">
            <v>4</v>
          </cell>
          <cell r="E214" t="str">
            <v>01004 Realizar acompañamiento, seguimiento e implementación para desarrollo y fortalecimiento de las competencias básicas, sociales y emocionales de los estudiantes de educación media de Bogotá</v>
          </cell>
          <cell r="F214" t="str">
            <v>Acompañar A Colegios En La Formulación Y Ejecución De Planes Institucionales 03-01-0204</v>
          </cell>
          <cell r="G214" t="str">
            <v>APLICACIÓN DE PROYECTOS EDUCATIVOS TRANSVERSALES - A.1.7.2</v>
          </cell>
          <cell r="H214" t="str">
            <v>Persona Jurídica</v>
          </cell>
          <cell r="I214">
            <v>15</v>
          </cell>
          <cell r="J214" t="str">
            <v>107301004</v>
          </cell>
          <cell r="K214">
            <v>15270921000</v>
          </cell>
        </row>
        <row r="215">
          <cell r="A215">
            <v>1073</v>
          </cell>
          <cell r="B215" t="str">
            <v>1073 Desarrollo integral de la educación media en las instituciones educativas del Distrito</v>
          </cell>
          <cell r="C215" t="str">
            <v>02 Orientación sociocupacional</v>
          </cell>
          <cell r="D215">
            <v>1</v>
          </cell>
          <cell r="E215" t="str">
            <v>02001 Prestar apoyo profesional y/o tecnico para acompañar a las IED en las actividades de planeación y seguimiento para el desarrollo y fortalecimiento de la orientación sociocupacional de los estudiantes de educación media de Bogotá</v>
          </cell>
          <cell r="F215" t="str">
            <v>Personal Contratado Para Apoyar Las Actividades Propias De Los Proyectos De Inversión De La Entidad 03-04-0001</v>
          </cell>
          <cell r="G215" t="str">
            <v>MODERNIZACIÓN DE LA SECRETARIA DE EDUCACIÓN - A.1.4.1</v>
          </cell>
          <cell r="H215" t="str">
            <v>Personas</v>
          </cell>
          <cell r="I215">
            <v>3</v>
          </cell>
          <cell r="J215" t="str">
            <v>107302001</v>
          </cell>
          <cell r="K215">
            <v>209300000</v>
          </cell>
        </row>
        <row r="216">
          <cell r="A216">
            <v>1073</v>
          </cell>
          <cell r="B216" t="str">
            <v>1073 Desarrollo integral de la educación media en las instituciones educativas del Distrito</v>
          </cell>
          <cell r="C216" t="str">
            <v>02 Orientación sociocupacional</v>
          </cell>
          <cell r="D216">
            <v>2</v>
          </cell>
          <cell r="E216" t="str">
            <v>02002 Realizar acompañamiento, seguimiento e implementación de los procesos de orientación sociocupacional  de los estudiantes de educación media de Bogotá</v>
          </cell>
          <cell r="F216" t="str">
            <v>Acompañar A Colegios En La Formulación Y Ejecución De Planes Institucionales 03-01-0204</v>
          </cell>
          <cell r="G216" t="str">
            <v>APLICACIÓN DE PROYECTOS EDUCATIVOS TRANSVERSALES - A.1.7.2</v>
          </cell>
          <cell r="H216" t="str">
            <v>Persona Jurídica</v>
          </cell>
          <cell r="I216">
            <v>1</v>
          </cell>
          <cell r="J216" t="str">
            <v>107302002</v>
          </cell>
          <cell r="K216">
            <v>1750188000</v>
          </cell>
        </row>
        <row r="217">
          <cell r="A217">
            <v>1074</v>
          </cell>
          <cell r="B217" t="str">
            <v>1074 Educación superior para una ciudad de conocimiento</v>
          </cell>
          <cell r="C217" t="str">
            <v>01 ACCESO A EDUCACIÓN SUPERIOR</v>
          </cell>
          <cell r="D217">
            <v>1</v>
          </cell>
          <cell r="E217" t="str">
            <v>01001 Fondo de Reparación para el Acceso, Permanencia y Graduación en Educación Superior para la Población Víctima del Conflicto Armado en Colombia.</v>
          </cell>
          <cell r="F217" t="str">
            <v>Atención a Víctimas 03-02-0032</v>
          </cell>
          <cell r="G217" t="str">
            <v>APLICACIÓN DE PROYECTOS EDUCATIVOS TRANSVERSALES - A.1.7.2</v>
          </cell>
          <cell r="H217" t="str">
            <v>Cupos</v>
          </cell>
          <cell r="I217">
            <v>29</v>
          </cell>
          <cell r="J217" t="str">
            <v>107401001</v>
          </cell>
          <cell r="K217">
            <v>2000000000</v>
          </cell>
        </row>
        <row r="218">
          <cell r="A218">
            <v>1074</v>
          </cell>
          <cell r="B218" t="str">
            <v>1074 Educación superior para una ciudad de conocimiento</v>
          </cell>
          <cell r="C218" t="str">
            <v>01 ACCESO A EDUCACIÓN SUPERIOR</v>
          </cell>
          <cell r="D218">
            <v>2</v>
          </cell>
          <cell r="E218" t="str">
            <v>01002 Generar alternativas de financiación ofertadas en el portafolio de la Secretaria de Educación, para el acceso y la permanencia en la educación superior de los jóvenes residentes en Bogotá</v>
          </cell>
          <cell r="F218" t="str">
            <v>Financiación A Los Estudiantes Para El Acceso A La Educación Superior 06-01-0004</v>
          </cell>
          <cell r="G218" t="str">
            <v>COMPETENCIAS LABORALES GENERALES Y FORMACIÓN PARA EL TRABAJO Y EL DESARROLLO HUMANO - A.1.7.1</v>
          </cell>
          <cell r="H218" t="str">
            <v>Cupos</v>
          </cell>
          <cell r="I218">
            <v>783</v>
          </cell>
          <cell r="J218" t="str">
            <v>107401002</v>
          </cell>
          <cell r="K218">
            <v>31819000000</v>
          </cell>
        </row>
        <row r="219">
          <cell r="A219">
            <v>1074</v>
          </cell>
          <cell r="B219" t="str">
            <v>1074 Educación superior para una ciudad de conocimiento</v>
          </cell>
          <cell r="C219" t="str">
            <v>02 FORTALECIMIENTO DE LA CALIDAD</v>
          </cell>
          <cell r="D219">
            <v>3</v>
          </cell>
          <cell r="E219" t="str">
            <v>02003 Fortalecimiento de condiciones de calidad para fomentar procesos de acreditacion de programas.</v>
          </cell>
          <cell r="F219" t="str">
            <v>Asistencia técnica y fomento al mejoramiento de la calidad en el marco del Subsistema Distrital de Educación Superior 05-02-0179</v>
          </cell>
          <cell r="G219" t="str">
            <v>APLICACIÓN DE PROYECTOS EDUCATIVOS TRANSVERSALES - A.1.7.2</v>
          </cell>
          <cell r="H219" t="str">
            <v>Proyectos</v>
          </cell>
          <cell r="I219">
            <v>1</v>
          </cell>
          <cell r="J219" t="str">
            <v>107402003</v>
          </cell>
          <cell r="K219">
            <v>250000000</v>
          </cell>
        </row>
        <row r="220">
          <cell r="A220">
            <v>1074</v>
          </cell>
          <cell r="B220" t="str">
            <v>1074 Educación superior para una ciudad de conocimiento</v>
          </cell>
          <cell r="C220" t="str">
            <v>02 FORTALECIMIENTO DE LA CALIDAD</v>
          </cell>
          <cell r="D220">
            <v>4</v>
          </cell>
          <cell r="E220" t="str">
            <v>02004 Aunar esfuerzos con los actores del subsistema Distrital de Educacion Superior y el Gobierno Nacional, para orientar o desarrollar proyectos de Ciencia, Tecnología e Innovación, integrando apuestas productivas y de conocimiento de la región.</v>
          </cell>
          <cell r="F220" t="str">
            <v>Asistencia técnica y fomento al mejoramiento de la calidad en el marco del Subsistema Distrital de Educación Superior 05-02-0179</v>
          </cell>
          <cell r="G220" t="str">
            <v>APLICACIÓN DE PROYECTOS EDUCATIVOS TRANSVERSALES - A.1.7.2</v>
          </cell>
          <cell r="H220" t="str">
            <v>Proyectos</v>
          </cell>
          <cell r="I220">
            <v>2</v>
          </cell>
          <cell r="J220" t="str">
            <v>107402004</v>
          </cell>
          <cell r="K220">
            <v>500000000</v>
          </cell>
        </row>
        <row r="221">
          <cell r="A221">
            <v>1074</v>
          </cell>
          <cell r="B221" t="str">
            <v>1074 Educación superior para una ciudad de conocimiento</v>
          </cell>
          <cell r="C221" t="str">
            <v>02 FORTALECIMIENTO DE LA CALIDAD</v>
          </cell>
          <cell r="D221">
            <v>5</v>
          </cell>
          <cell r="E221" t="str">
            <v>02005 Implementacion gradual de una estrategia de Fomento a la calidad y mejores prácticas en los programas e instituciones de Formación para el Trabajo y el Desarrollo Humano</v>
          </cell>
          <cell r="F221" t="str">
            <v>Fortalecimiento de la formación para el trabajo y el desarrollo humano 03-02-0034</v>
          </cell>
          <cell r="G221" t="str">
            <v>COMPETENCIAS LABORALES GENERALES Y FORMACIÓN PARA EL TRABAJO Y EL DESARROLLO HUMANO - A.1.7.1</v>
          </cell>
          <cell r="H221" t="str">
            <v>Piloto</v>
          </cell>
          <cell r="I221">
            <v>1</v>
          </cell>
          <cell r="J221" t="str">
            <v>107402005</v>
          </cell>
          <cell r="K221">
            <v>550000000</v>
          </cell>
        </row>
        <row r="222">
          <cell r="A222">
            <v>1074</v>
          </cell>
          <cell r="B222" t="str">
            <v>1074 Educación superior para una ciudad de conocimiento</v>
          </cell>
          <cell r="C222" t="str">
            <v>02 FORTALECIMIENTO DE LA CALIDAD</v>
          </cell>
          <cell r="D222">
            <v>6</v>
          </cell>
          <cell r="E222" t="str">
            <v>02006 Prestar apoyo profesional y/o técnico en la ejecución, verificación y acompañamiento de proyectos de calidad en educacion superior</v>
          </cell>
          <cell r="F222" t="str">
            <v>Personal Contratado Para Apoyar Las Actividades Propias De Los Proyectos De Inversión De La Entidad 03-04-0001</v>
          </cell>
          <cell r="G222" t="str">
            <v>MODERNIZACIÓN DE LA SECRETARIA DE EDUCACIÓN - A.1.4.1</v>
          </cell>
          <cell r="H222" t="str">
            <v>Personas</v>
          </cell>
          <cell r="I222">
            <v>20</v>
          </cell>
          <cell r="J222" t="str">
            <v>107402006</v>
          </cell>
          <cell r="K222">
            <v>1260000000</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1-01-IF-002"/>
      <sheetName val="Hoja3"/>
      <sheetName val="Hoja5"/>
      <sheetName val="Hoja1"/>
    </sheetNames>
    <sheetDataSet>
      <sheetData sheetId="0" refreshError="1"/>
      <sheetData sheetId="1" refreshError="1">
        <row r="2">
          <cell r="A2" t="str">
            <v>CCE-01</v>
          </cell>
          <cell r="B2" t="str">
            <v>Solicitud de información a los Proveedores</v>
          </cell>
        </row>
        <row r="3">
          <cell r="A3" t="str">
            <v>CCE-02</v>
          </cell>
          <cell r="B3" t="str">
            <v>Licitación pública</v>
          </cell>
        </row>
        <row r="4">
          <cell r="A4" t="str">
            <v>CCE-03</v>
          </cell>
          <cell r="B4" t="str">
            <v>Concurso de méritos con precalificación</v>
          </cell>
        </row>
        <row r="5">
          <cell r="A5" t="str">
            <v>CCE-04</v>
          </cell>
          <cell r="B5" t="str">
            <v>Concurso de méritos abierto</v>
          </cell>
        </row>
        <row r="6">
          <cell r="A6" t="str">
            <v>CCE-05</v>
          </cell>
          <cell r="B6" t="str">
            <v>Contratación directa</v>
          </cell>
        </row>
        <row r="7">
          <cell r="A7" t="str">
            <v>CCE-06</v>
          </cell>
          <cell r="B7" t="str">
            <v>Selección abreviada menor cuantía</v>
          </cell>
        </row>
        <row r="8">
          <cell r="A8" t="str">
            <v>CCE-07</v>
          </cell>
          <cell r="B8" t="str">
            <v>Selección abreviada subasta inversa</v>
          </cell>
        </row>
        <row r="9">
          <cell r="A9" t="str">
            <v>CCE-10</v>
          </cell>
          <cell r="B9" t="str">
            <v>Mínima cuantía</v>
          </cell>
        </row>
        <row r="10">
          <cell r="A10" t="str">
            <v>CCE-11||01</v>
          </cell>
          <cell r="B10" t="str">
            <v>Publicación contratación régimen especial - Selección de comisionista</v>
          </cell>
        </row>
        <row r="11">
          <cell r="A11" t="str">
            <v>CCE-11||02</v>
          </cell>
          <cell r="B11" t="str">
            <v>Publicación contratación régimen especial - Enajenación de bienes para intermediarios idóneos</v>
          </cell>
        </row>
        <row r="12">
          <cell r="A12" t="str">
            <v>CCE-11||03</v>
          </cell>
          <cell r="B12" t="str">
            <v>Publicación contratación régimen especial - Régimen especial</v>
          </cell>
        </row>
        <row r="13">
          <cell r="A13" t="str">
            <v>CCE-11||04</v>
          </cell>
          <cell r="B13" t="str">
            <v>Publicación contratación régimen especial - Banco multilateral y organismos multilaterales</v>
          </cell>
        </row>
        <row r="14">
          <cell r="A14" t="str">
            <v>CCE-99</v>
          </cell>
          <cell r="B14" t="str">
            <v>Selección abreviada - acuerdo marco</v>
          </cell>
        </row>
      </sheetData>
      <sheetData sheetId="2" refreshError="1"/>
      <sheetData sheetId="3"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2"/>
      <sheetName val="Adiciones"/>
      <sheetName val="11-01-IF-002"/>
      <sheetName val="Hoja3"/>
      <sheetName val="Hoja5"/>
      <sheetName val="Hoja1"/>
    </sheetNames>
    <sheetDataSet>
      <sheetData sheetId="0" refreshError="1"/>
      <sheetData sheetId="1" refreshError="1"/>
      <sheetData sheetId="2" refreshError="1"/>
      <sheetData sheetId="3">
        <row r="2">
          <cell r="A2" t="str">
            <v>CCE-01</v>
          </cell>
          <cell r="B2" t="str">
            <v>Solicitud de información a los Proveedores</v>
          </cell>
        </row>
        <row r="3">
          <cell r="A3" t="str">
            <v>CCE-02</v>
          </cell>
          <cell r="B3" t="str">
            <v>Licitación pública</v>
          </cell>
        </row>
        <row r="4">
          <cell r="A4" t="str">
            <v>CCE-17</v>
          </cell>
          <cell r="B4" t="str">
            <v>Licitación pública (Obra pública)</v>
          </cell>
        </row>
        <row r="5">
          <cell r="A5" t="str">
            <v>CCE-03</v>
          </cell>
          <cell r="B5" t="str">
            <v>Concurso de méritos con precalificación</v>
          </cell>
        </row>
        <row r="6">
          <cell r="A6" t="str">
            <v>CCE-04</v>
          </cell>
          <cell r="B6" t="str">
            <v>Concurso de méritos abierto</v>
          </cell>
        </row>
        <row r="7">
          <cell r="A7" t="str">
            <v>CCE-05</v>
          </cell>
          <cell r="B7" t="str">
            <v>Contratación directa (con ofertas)</v>
          </cell>
        </row>
        <row r="8">
          <cell r="A8" t="str">
            <v>CCE-06</v>
          </cell>
          <cell r="B8" t="str">
            <v>Selección abreviada menor cuantía</v>
          </cell>
        </row>
        <row r="9">
          <cell r="A9" t="str">
            <v>CCE-18-Seleccion_Abreviada_Menor_Cuantia_Sin_Manifestacion_Interes</v>
          </cell>
          <cell r="B9" t="str">
            <v>Selección Abreviada de Menor Cuantia sin Manifestacion de Interés</v>
          </cell>
        </row>
        <row r="10">
          <cell r="A10" t="str">
            <v>CCE-07</v>
          </cell>
          <cell r="B10" t="str">
            <v>Selección abreviada subasta inversa</v>
          </cell>
        </row>
        <row r="11">
          <cell r="A11" t="str">
            <v>CCE-10</v>
          </cell>
          <cell r="B11" t="str">
            <v>Mínima cuantía</v>
          </cell>
        </row>
        <row r="12">
          <cell r="A12" t="str">
            <v>CCE-11||01</v>
          </cell>
          <cell r="B12" t="str">
            <v>Contratación régimen especial - Selección de comisionista</v>
          </cell>
        </row>
        <row r="13">
          <cell r="A13" t="str">
            <v>CCE-11||02</v>
          </cell>
          <cell r="B13" t="str">
            <v>Contratación régimen especial - Enajenación de bienes para intermediarios idóneos</v>
          </cell>
        </row>
        <row r="14">
          <cell r="A14" t="str">
            <v>CCE-11||03</v>
          </cell>
          <cell r="B14" t="str">
            <v>Contratación régimen especial - Régimen especial</v>
          </cell>
        </row>
        <row r="15">
          <cell r="A15" t="str">
            <v>CCE-11||04</v>
          </cell>
          <cell r="B15" t="str">
            <v>Contratación régimen especial - Banco multilateral y organismos multilaterales</v>
          </cell>
        </row>
        <row r="16">
          <cell r="A16" t="str">
            <v>CCE-15||01</v>
          </cell>
          <cell r="B16" t="str">
            <v>Contratación régimen especial (con ofertas) - Selección de comisionista</v>
          </cell>
        </row>
        <row r="17">
          <cell r="A17" t="str">
            <v>CCE-15||02</v>
          </cell>
          <cell r="B17" t="str">
            <v>Contratación régimen especial (con ofertas) - Enajenación de bienes para intermediarios idóneos</v>
          </cell>
        </row>
        <row r="18">
          <cell r="A18" t="str">
            <v>CCE-15||03</v>
          </cell>
          <cell r="B18" t="str">
            <v>Contratación régimen especial (con ofertas) - Régimen especial</v>
          </cell>
        </row>
        <row r="19">
          <cell r="A19" t="str">
            <v>CCE-15||04</v>
          </cell>
          <cell r="B19" t="str">
            <v>Contratación régimen especial (con ofertas) - Banco multilateral y organismos multilaterales</v>
          </cell>
        </row>
        <row r="20">
          <cell r="A20" t="str">
            <v>CCE-16</v>
          </cell>
          <cell r="B20" t="str">
            <v>Contratación directa</v>
          </cell>
        </row>
        <row r="21">
          <cell r="A21" t="str">
            <v>CCE-99</v>
          </cell>
          <cell r="B21" t="str">
            <v>Selección abreviada - acuerdo marco</v>
          </cell>
        </row>
      </sheetData>
      <sheetData sheetId="4" refreshError="1"/>
      <sheetData sheetId="5">
        <row r="3">
          <cell r="A3">
            <v>898</v>
          </cell>
          <cell r="B3" t="str">
            <v>898 Administración del talento humano</v>
          </cell>
          <cell r="C3" t="str">
            <v xml:space="preserve">01 NÓMINA </v>
          </cell>
          <cell r="D3">
            <v>1</v>
          </cell>
          <cell r="E3" t="str">
            <v>01001 Pago de Aportes para Cesantías del personal directivo docente SSF</v>
          </cell>
          <cell r="F3" t="str">
            <v>Aportes Para Cesantías Del Personal Directivo Docente Sin Situación De Fondos 03-03-0021</v>
          </cell>
          <cell r="G3" t="str">
            <v>APORTES PARA CESANTÍAS - A.1.1.2.3.2</v>
          </cell>
          <cell r="H3" t="str">
            <v>Personas</v>
          </cell>
          <cell r="I3">
            <v>1955</v>
          </cell>
          <cell r="J3" t="str">
            <v>89801001</v>
          </cell>
          <cell r="K3">
            <v>8377292000</v>
          </cell>
        </row>
        <row r="4">
          <cell r="A4">
            <v>898</v>
          </cell>
          <cell r="B4" t="str">
            <v>898 Administración del talento humano</v>
          </cell>
          <cell r="C4" t="str">
            <v xml:space="preserve">01 NÓMINA </v>
          </cell>
          <cell r="D4">
            <v>2</v>
          </cell>
          <cell r="E4" t="str">
            <v>01002 Pago de Aportes para salud del personal directivo docente SSF</v>
          </cell>
          <cell r="F4" t="str">
            <v>Aportes Para Salud Del Personal Directivo Docente Sin Situación De Fondos 03-03-0018</v>
          </cell>
          <cell r="G4" t="str">
            <v>APORTES PARA SALUD - A.1.1.2.4.1.1</v>
          </cell>
          <cell r="H4" t="str">
            <v>Personas</v>
          </cell>
          <cell r="I4">
            <v>1955</v>
          </cell>
          <cell r="J4" t="str">
            <v>89801002</v>
          </cell>
          <cell r="K4">
            <v>7372027000</v>
          </cell>
        </row>
        <row r="5">
          <cell r="A5">
            <v>898</v>
          </cell>
          <cell r="B5" t="str">
            <v>898 Administración del talento humano</v>
          </cell>
          <cell r="C5" t="str">
            <v xml:space="preserve">01 NÓMINA </v>
          </cell>
          <cell r="D5">
            <v>3</v>
          </cell>
          <cell r="E5" t="str">
            <v>01003 Pagar sueldos de Pensionados Nacionalizados</v>
          </cell>
          <cell r="F5" t="str">
            <v>Pago Fondo De Pensionados De Bogotá 03-03-0069</v>
          </cell>
          <cell r="G5" t="str">
            <v>CANCELACIONES DE PRESTASIONES SOCIALES DEL MAGISTERIO (CPSM) - A.1.1.8</v>
          </cell>
          <cell r="H5" t="str">
            <v>Personas</v>
          </cell>
          <cell r="I5">
            <v>1800</v>
          </cell>
          <cell r="J5" t="str">
            <v>89801003</v>
          </cell>
          <cell r="K5">
            <v>48814968000</v>
          </cell>
        </row>
        <row r="6">
          <cell r="A6">
            <v>898</v>
          </cell>
          <cell r="B6" t="str">
            <v>898 Administración del talento humano</v>
          </cell>
          <cell r="C6" t="str">
            <v xml:space="preserve">01 NÓMINA </v>
          </cell>
          <cell r="D6">
            <v>4</v>
          </cell>
          <cell r="E6" t="str">
            <v>01004 Pago de Aportes para ARP del Personal Administrativo de Instituciones Educativas</v>
          </cell>
          <cell r="F6" t="str">
            <v>Aportes Para Arp Del Personal Administrativo De Instituciones Educativas 03-03-0033</v>
          </cell>
          <cell r="G6" t="str">
            <v>APORTES ARP - A.1.1.2.5.1.3</v>
          </cell>
          <cell r="H6" t="str">
            <v>Personas</v>
          </cell>
          <cell r="I6">
            <v>1590</v>
          </cell>
          <cell r="J6" t="str">
            <v>89801004</v>
          </cell>
          <cell r="K6">
            <v>293154000</v>
          </cell>
        </row>
        <row r="7">
          <cell r="A7">
            <v>898</v>
          </cell>
          <cell r="B7" t="str">
            <v>898 Administración del talento humano</v>
          </cell>
          <cell r="C7" t="str">
            <v xml:space="preserve">01 NÓMINA </v>
          </cell>
          <cell r="D7">
            <v>5</v>
          </cell>
          <cell r="E7" t="str">
            <v>01005 Pago de Aportes para Cesantías del Personal Administrativo de Instituciones Educativas</v>
          </cell>
          <cell r="F7" t="str">
            <v>Aportes Para Cesantías Del Personal Administrativo De Instituciones Educativas 03-03-0034</v>
          </cell>
          <cell r="G7" t="str">
            <v>APORTES PARA CESANTÍAS - A.1.1.2.5.1.4</v>
          </cell>
          <cell r="H7" t="str">
            <v>Personas</v>
          </cell>
          <cell r="I7">
            <v>1590</v>
          </cell>
          <cell r="J7" t="str">
            <v>89801005</v>
          </cell>
          <cell r="K7">
            <v>6351651000</v>
          </cell>
        </row>
        <row r="8">
          <cell r="A8">
            <v>898</v>
          </cell>
          <cell r="B8" t="str">
            <v>898 Administración del talento humano</v>
          </cell>
          <cell r="C8" t="str">
            <v xml:space="preserve">01 NÓMINA </v>
          </cell>
          <cell r="D8">
            <v>6</v>
          </cell>
          <cell r="E8" t="str">
            <v>01006 Pago de Aportes para Cesantías del personal docente Con Situación de Fondos</v>
          </cell>
          <cell r="F8" t="str">
            <v>Aportes Para Cesantías Del Personal Docente Con Situación De Fondos 03-03-0012</v>
          </cell>
          <cell r="G8" t="str">
            <v>APORTES PARA CESANTÍAS - A.1.1.2.2.1.4</v>
          </cell>
          <cell r="H8" t="str">
            <v>Personas</v>
          </cell>
          <cell r="I8">
            <v>5938</v>
          </cell>
          <cell r="J8" t="str">
            <v>89801006</v>
          </cell>
          <cell r="K8">
            <v>11398887000</v>
          </cell>
        </row>
        <row r="9">
          <cell r="A9">
            <v>898</v>
          </cell>
          <cell r="B9" t="str">
            <v>898 Administración del talento humano</v>
          </cell>
          <cell r="C9" t="str">
            <v xml:space="preserve">01 NÓMINA </v>
          </cell>
          <cell r="D9">
            <v>7</v>
          </cell>
          <cell r="E9" t="str">
            <v>01007 Pago de Aportes para Cesantías del personal docente SSF</v>
          </cell>
          <cell r="F9" t="str">
            <v>Aportes Para Cesantías Del Personal Docente Sin Situación De Fondos 03-03-0008</v>
          </cell>
          <cell r="G9" t="str">
            <v>APORTES PARA CESANTÍAS - A.1.1.2.1.2</v>
          </cell>
          <cell r="H9" t="str">
            <v>Personas</v>
          </cell>
          <cell r="I9">
            <v>27050</v>
          </cell>
          <cell r="J9" t="str">
            <v>89801007</v>
          </cell>
          <cell r="K9">
            <v>96338855000</v>
          </cell>
        </row>
        <row r="10">
          <cell r="A10">
            <v>898</v>
          </cell>
          <cell r="B10" t="str">
            <v>898 Administración del talento humano</v>
          </cell>
          <cell r="C10" t="str">
            <v xml:space="preserve">01 NÓMINA </v>
          </cell>
          <cell r="D10">
            <v>8</v>
          </cell>
          <cell r="E10" t="str">
            <v>01008 Pago de Aportes para el ESAP del Personal Administrativo de Instituciones Educativas</v>
          </cell>
          <cell r="F10" t="str">
            <v>Aportes Para La Esap Del Personal Administrativo De Instituciones Educativas 03-03-0037</v>
          </cell>
          <cell r="G10" t="str">
            <v>ESAP - A.1.1.2.5.2.3</v>
          </cell>
          <cell r="H10" t="str">
            <v>Personas</v>
          </cell>
          <cell r="I10">
            <v>1590</v>
          </cell>
          <cell r="J10" t="str">
            <v>89801008</v>
          </cell>
          <cell r="K10">
            <v>321621000</v>
          </cell>
        </row>
        <row r="11">
          <cell r="A11">
            <v>898</v>
          </cell>
          <cell r="B11" t="str">
            <v>898 Administración del talento humano</v>
          </cell>
          <cell r="C11" t="str">
            <v xml:space="preserve">01 NÓMINA </v>
          </cell>
          <cell r="D11">
            <v>9</v>
          </cell>
          <cell r="E11" t="str">
            <v>01009 Pago de Aportes para el ICBF del Personal Administrativo de Instituciones Educativas</v>
          </cell>
          <cell r="F11" t="str">
            <v>Aportes Para El Icbf Del Personal Administrativo De Instituciones Educativas 03-03-0036</v>
          </cell>
          <cell r="G11" t="str">
            <v>ICBF - A.1.1.2.5.2.2</v>
          </cell>
          <cell r="H11" t="str">
            <v>Personas</v>
          </cell>
          <cell r="I11">
            <v>1590</v>
          </cell>
          <cell r="J11" t="str">
            <v>89801009</v>
          </cell>
          <cell r="K11">
            <v>1929726000</v>
          </cell>
        </row>
        <row r="12">
          <cell r="A12">
            <v>898</v>
          </cell>
          <cell r="B12" t="str">
            <v>898 Administración del talento humano</v>
          </cell>
          <cell r="C12" t="str">
            <v xml:space="preserve">01 NÓMINA </v>
          </cell>
          <cell r="D12">
            <v>10</v>
          </cell>
          <cell r="E12" t="str">
            <v xml:space="preserve">01010 Pago de Aportes para el ICBF del Personal directivo docente </v>
          </cell>
          <cell r="F12" t="str">
            <v>Aportes Para El Icbf Del Personal Directivo Docente 03-03-0027</v>
          </cell>
          <cell r="G12" t="str">
            <v>ICBF - A.1.1.2.4.2.2</v>
          </cell>
          <cell r="H12" t="str">
            <v>Personas</v>
          </cell>
          <cell r="I12">
            <v>1955</v>
          </cell>
          <cell r="J12" t="str">
            <v>89801010</v>
          </cell>
          <cell r="K12">
            <v>3159785000</v>
          </cell>
        </row>
        <row r="13">
          <cell r="A13">
            <v>898</v>
          </cell>
          <cell r="B13" t="str">
            <v>898 Administración del talento humano</v>
          </cell>
          <cell r="C13" t="str">
            <v xml:space="preserve">01 NÓMINA </v>
          </cell>
          <cell r="D13">
            <v>11</v>
          </cell>
          <cell r="E13" t="str">
            <v>01011 Pago de Aportes para el ICBF personal docente</v>
          </cell>
          <cell r="F13" t="str">
            <v>Aportes Para El Icbf Personal Docente 03-03-0014</v>
          </cell>
          <cell r="G13" t="str">
            <v>ICBF - A.1.1.2.2.2.2</v>
          </cell>
          <cell r="H13" t="str">
            <v>Personas</v>
          </cell>
          <cell r="I13">
            <v>32988</v>
          </cell>
          <cell r="J13" t="str">
            <v>89801011</v>
          </cell>
          <cell r="K13">
            <v>40272258000</v>
          </cell>
        </row>
        <row r="14">
          <cell r="A14">
            <v>898</v>
          </cell>
          <cell r="B14" t="str">
            <v>898 Administración del talento humano</v>
          </cell>
          <cell r="C14" t="str">
            <v xml:space="preserve">01 NÓMINA </v>
          </cell>
          <cell r="D14">
            <v>12</v>
          </cell>
          <cell r="E14" t="str">
            <v>01012 Pago de Aportes para el SENA del Personal Administrativo de Instituciones Educativas</v>
          </cell>
          <cell r="F14" t="str">
            <v>Aportes Para El Sena Del Personal Administrativo De Instituciones Educativas 03-03-0035</v>
          </cell>
          <cell r="G14" t="str">
            <v>SENA - A.1.1.2.5.2.1</v>
          </cell>
          <cell r="H14" t="str">
            <v>Personas</v>
          </cell>
          <cell r="I14">
            <v>1590</v>
          </cell>
          <cell r="J14" t="str">
            <v>89801012</v>
          </cell>
          <cell r="K14">
            <v>321621000</v>
          </cell>
        </row>
        <row r="15">
          <cell r="A15">
            <v>898</v>
          </cell>
          <cell r="B15" t="str">
            <v>898 Administración del talento humano</v>
          </cell>
          <cell r="C15" t="str">
            <v xml:space="preserve">01 NÓMINA </v>
          </cell>
          <cell r="D15">
            <v>13</v>
          </cell>
          <cell r="E15" t="str">
            <v xml:space="preserve">01013 Pago de Aportes para el SENA del Personal directivo docente </v>
          </cell>
          <cell r="F15" t="str">
            <v>Aportes Para El Sena Del Personal Directivo Docente 03-03-0026</v>
          </cell>
          <cell r="G15" t="str">
            <v>SENA - A.1.1.2.4.2.1</v>
          </cell>
          <cell r="H15" t="str">
            <v>Personas</v>
          </cell>
          <cell r="I15">
            <v>1955</v>
          </cell>
          <cell r="J15" t="str">
            <v>89801013</v>
          </cell>
          <cell r="K15">
            <v>526631000</v>
          </cell>
        </row>
        <row r="16">
          <cell r="A16">
            <v>898</v>
          </cell>
          <cell r="B16" t="str">
            <v>898 Administración del talento humano</v>
          </cell>
          <cell r="C16" t="str">
            <v xml:space="preserve">01 NÓMINA </v>
          </cell>
          <cell r="D16">
            <v>14</v>
          </cell>
          <cell r="E16" t="str">
            <v>01014 Pago de Aportes para el SENA personal docente</v>
          </cell>
          <cell r="F16" t="str">
            <v>Aportes Para El Sena Personal Docente 03-03-0013</v>
          </cell>
          <cell r="G16" t="str">
            <v>SENA - A.1.1.2.2.2.1</v>
          </cell>
          <cell r="H16" t="str">
            <v>Personas</v>
          </cell>
          <cell r="I16">
            <v>32988</v>
          </cell>
          <cell r="J16" t="str">
            <v>89801014</v>
          </cell>
          <cell r="K16">
            <v>6712044000</v>
          </cell>
        </row>
        <row r="17">
          <cell r="A17">
            <v>898</v>
          </cell>
          <cell r="B17" t="str">
            <v>898 Administración del talento humano</v>
          </cell>
          <cell r="C17" t="str">
            <v xml:space="preserve">01 NÓMINA </v>
          </cell>
          <cell r="D17">
            <v>15</v>
          </cell>
          <cell r="E17" t="str">
            <v>01015 Pago de Aportes para Institutos Técnicos del Personal Administrativo de Instituciones Educativas</v>
          </cell>
          <cell r="F17" t="str">
            <v>Aportes Para Los Institutos Técnicos Del Personal Administrativo De Instituciones Educativas 03-03-0039</v>
          </cell>
          <cell r="G17" t="str">
            <v>INSTITUTOS TÉCNICOS - A.1.1.2.5.2.5</v>
          </cell>
          <cell r="H17" t="str">
            <v>Personas</v>
          </cell>
          <cell r="I17">
            <v>1590</v>
          </cell>
          <cell r="J17" t="str">
            <v>89801015</v>
          </cell>
          <cell r="K17">
            <v>643242000</v>
          </cell>
        </row>
        <row r="18">
          <cell r="A18">
            <v>898</v>
          </cell>
          <cell r="B18" t="str">
            <v>898 Administración del talento humano</v>
          </cell>
          <cell r="C18" t="str">
            <v xml:space="preserve">01 NÓMINA </v>
          </cell>
          <cell r="D18">
            <v>16</v>
          </cell>
          <cell r="E18" t="str">
            <v xml:space="preserve">01016 Pago de Aportes para Institutos Técnicos personal docente </v>
          </cell>
          <cell r="F18" t="str">
            <v>Aportes Para Institutos Técnicos Personal Docente 03-03-0017</v>
          </cell>
          <cell r="G18" t="str">
            <v>INSTITUTOS TÉCNICOS - A.1.1.2.2.2.5</v>
          </cell>
          <cell r="H18" t="str">
            <v>Personas</v>
          </cell>
          <cell r="I18">
            <v>32988</v>
          </cell>
          <cell r="J18" t="str">
            <v>89801016</v>
          </cell>
          <cell r="K18">
            <v>13424086000</v>
          </cell>
        </row>
        <row r="19">
          <cell r="A19">
            <v>898</v>
          </cell>
          <cell r="B19" t="str">
            <v>898 Administración del talento humano</v>
          </cell>
          <cell r="C19" t="str">
            <v xml:space="preserve">01 NÓMINA </v>
          </cell>
          <cell r="D19">
            <v>18</v>
          </cell>
          <cell r="E19" t="str">
            <v xml:space="preserve">01018 Pago de Aportes para la ESAP personal docente </v>
          </cell>
          <cell r="F19" t="str">
            <v>Aportes Para La Esap Personal Docente 03-03-0015</v>
          </cell>
          <cell r="G19" t="str">
            <v>ESAP - A.1.1.2.2.2.3</v>
          </cell>
          <cell r="H19" t="str">
            <v>Personas</v>
          </cell>
          <cell r="I19">
            <v>32988</v>
          </cell>
          <cell r="J19" t="str">
            <v>89801018</v>
          </cell>
          <cell r="K19">
            <v>6712044000</v>
          </cell>
        </row>
        <row r="20">
          <cell r="A20">
            <v>898</v>
          </cell>
          <cell r="B20" t="str">
            <v>898 Administración del talento humano</v>
          </cell>
          <cell r="C20" t="str">
            <v xml:space="preserve">01 NÓMINA </v>
          </cell>
          <cell r="D20">
            <v>19</v>
          </cell>
          <cell r="E20" t="str">
            <v>01019 Pago de Aportes para las Cajas de Compensación del Personal Administrativo de Instituciones Educativas</v>
          </cell>
          <cell r="F20" t="str">
            <v>Aportes Para Las Cajas De Compensación Familiar Del Personal Administrativo De Instituciones Educativas 03-03-0038</v>
          </cell>
          <cell r="G20" t="str">
            <v>CAJAS DE COMPENSACIÓN FAMILIAR - A.1.1.2.5.2.4</v>
          </cell>
          <cell r="H20" t="str">
            <v>Personas</v>
          </cell>
          <cell r="I20">
            <v>1590</v>
          </cell>
          <cell r="J20" t="str">
            <v>89801019</v>
          </cell>
          <cell r="K20">
            <v>2572969000</v>
          </cell>
        </row>
        <row r="21">
          <cell r="A21">
            <v>898</v>
          </cell>
          <cell r="B21" t="str">
            <v>898 Administración del talento humano</v>
          </cell>
          <cell r="C21" t="str">
            <v xml:space="preserve">01 NÓMINA </v>
          </cell>
          <cell r="D21">
            <v>20</v>
          </cell>
          <cell r="E21" t="str">
            <v xml:space="preserve">01020 Pago de Aportes para las Cajas de Compensación Personal directivo docente </v>
          </cell>
          <cell r="F21" t="str">
            <v>Aportes Para Las Cajas De Compensación Familiar Del Personal Directivo Docente 03-03-0029</v>
          </cell>
          <cell r="G21" t="str">
            <v>CAJAS DE COMPENSACIÓN FAMILIAR - A.1.1.2.4.2.4</v>
          </cell>
          <cell r="H21" t="str">
            <v>Personas</v>
          </cell>
          <cell r="I21">
            <v>1955</v>
          </cell>
          <cell r="J21" t="str">
            <v>89801020</v>
          </cell>
          <cell r="K21">
            <v>4213046000</v>
          </cell>
        </row>
        <row r="22">
          <cell r="A22">
            <v>898</v>
          </cell>
          <cell r="B22" t="str">
            <v>898 Administración del talento humano</v>
          </cell>
          <cell r="C22" t="str">
            <v xml:space="preserve">01 NÓMINA </v>
          </cell>
          <cell r="D22">
            <v>21</v>
          </cell>
          <cell r="E22" t="str">
            <v xml:space="preserve">01021 Pago de Aportes para las Cajas de Compensación personal docente </v>
          </cell>
          <cell r="F22" t="str">
            <v>Aportes Para Las Cajas De Compensación Familiar Personal Docente 03-03-0016</v>
          </cell>
          <cell r="G22" t="str">
            <v>CAJAS DE COMPENSACIÓN FAMILIAR - A.1.1.2.2.2.4</v>
          </cell>
          <cell r="H22" t="str">
            <v>Personas</v>
          </cell>
          <cell r="I22">
            <v>32988</v>
          </cell>
          <cell r="J22" t="str">
            <v>89801021</v>
          </cell>
          <cell r="K22">
            <v>53696344000</v>
          </cell>
        </row>
        <row r="23">
          <cell r="A23">
            <v>898</v>
          </cell>
          <cell r="B23" t="str">
            <v>898 Administración del talento humano</v>
          </cell>
          <cell r="C23" t="str">
            <v xml:space="preserve">01 NÓMINA </v>
          </cell>
          <cell r="D23">
            <v>22</v>
          </cell>
          <cell r="E23" t="str">
            <v xml:space="preserve">01022 Pago de Aportes para los Institutos Técnicos Personal directivo docente </v>
          </cell>
          <cell r="F23" t="str">
            <v>Aportes Para Los Institutos Técnicos Del Personal Directivo Docente 03-03-0030</v>
          </cell>
          <cell r="G23" t="str">
            <v>INSTITUTOS TÉCNICOS - A.1.1.2.4.2.5</v>
          </cell>
          <cell r="H23" t="str">
            <v>Personas</v>
          </cell>
          <cell r="I23">
            <v>1955</v>
          </cell>
          <cell r="J23" t="str">
            <v>89801022</v>
          </cell>
          <cell r="K23">
            <v>1053262000</v>
          </cell>
        </row>
        <row r="24">
          <cell r="A24">
            <v>898</v>
          </cell>
          <cell r="B24" t="str">
            <v>898 Administración del talento humano</v>
          </cell>
          <cell r="C24" t="str">
            <v xml:space="preserve">01 NÓMINA </v>
          </cell>
          <cell r="D24">
            <v>23</v>
          </cell>
          <cell r="E24" t="str">
            <v>01023 Pago de Aportes para pensión del Personal Administrativo de Instituciones Educativas</v>
          </cell>
          <cell r="F24" t="str">
            <v>Aportes Para Pensión Del Personal Administrativo De Instituciones Educativas 03-03-0032</v>
          </cell>
          <cell r="G24" t="str">
            <v>APORTES PARA PENSIÓN - A.1.1.2.5.1.2</v>
          </cell>
          <cell r="H24" t="str">
            <v>Personas</v>
          </cell>
          <cell r="I24">
            <v>1590</v>
          </cell>
          <cell r="J24" t="str">
            <v>89801023</v>
          </cell>
          <cell r="K24">
            <v>6739172000</v>
          </cell>
        </row>
        <row r="25">
          <cell r="A25">
            <v>898</v>
          </cell>
          <cell r="B25" t="str">
            <v>898 Administración del talento humano</v>
          </cell>
          <cell r="C25" t="str">
            <v xml:space="preserve">01 NÓMINA </v>
          </cell>
          <cell r="D25">
            <v>24</v>
          </cell>
          <cell r="E25" t="str">
            <v>01024 Pago de Aportes para Pensión del personal docente Con Situación de Fondos</v>
          </cell>
          <cell r="F25" t="str">
            <v>Aportes Para Pensión Del Personal Docente Con Situación De Fondos 03-03-0010</v>
          </cell>
          <cell r="G25" t="str">
            <v>APORTES PARA PENSIÓN - A.1.1.2.2.1.2</v>
          </cell>
          <cell r="H25" t="str">
            <v>Personas</v>
          </cell>
          <cell r="I25">
            <v>5938</v>
          </cell>
          <cell r="J25" t="str">
            <v>89801024</v>
          </cell>
          <cell r="K25">
            <v>14521931000</v>
          </cell>
        </row>
        <row r="26">
          <cell r="A26">
            <v>898</v>
          </cell>
          <cell r="B26" t="str">
            <v>898 Administración del talento humano</v>
          </cell>
          <cell r="C26" t="str">
            <v xml:space="preserve">01 NÓMINA </v>
          </cell>
          <cell r="D26">
            <v>25</v>
          </cell>
          <cell r="E26" t="str">
            <v>01025 Pago de Aportes para salud del Personal Administrativo de Instituciones Educativas</v>
          </cell>
          <cell r="F26" t="str">
            <v>Aportes Para Salud Del Personal Administrativo De Instituciones Educativas 03-03-0031</v>
          </cell>
          <cell r="G26" t="str">
            <v>APORTES PARA SALUD - A.1.1.2.5.1.1</v>
          </cell>
          <cell r="H26" t="str">
            <v>Personas</v>
          </cell>
          <cell r="I26">
            <v>1590</v>
          </cell>
          <cell r="J26" t="str">
            <v>89801025</v>
          </cell>
          <cell r="K26">
            <v>4773580000</v>
          </cell>
        </row>
        <row r="27">
          <cell r="A27">
            <v>898</v>
          </cell>
          <cell r="B27" t="str">
            <v>898 Administración del talento humano</v>
          </cell>
          <cell r="C27" t="str">
            <v xml:space="preserve">01 NÓMINA </v>
          </cell>
          <cell r="D27">
            <v>26</v>
          </cell>
          <cell r="E27" t="str">
            <v>01026 Pago de Aportes para Salud del personal docente Con Situación de Fondos</v>
          </cell>
          <cell r="F27" t="str">
            <v>Aportes Para Salud Del Personal Docente Con Situación De Fondos 03-03-0009</v>
          </cell>
          <cell r="G27" t="str">
            <v>APORTES PARA SALUD - A.1.1.2.2.1.1</v>
          </cell>
          <cell r="H27" t="str">
            <v>Personas</v>
          </cell>
          <cell r="I27">
            <v>5398</v>
          </cell>
          <cell r="J27" t="str">
            <v>89801026</v>
          </cell>
          <cell r="K27">
            <v>10286368000</v>
          </cell>
        </row>
        <row r="28">
          <cell r="A28">
            <v>898</v>
          </cell>
          <cell r="B28" t="str">
            <v>898 Administración del talento humano</v>
          </cell>
          <cell r="C28" t="str">
            <v xml:space="preserve">01 NÓMINA </v>
          </cell>
          <cell r="D28">
            <v>27</v>
          </cell>
          <cell r="E28" t="str">
            <v>01027 Pago de Aportes para salud del personal docente SSF</v>
          </cell>
          <cell r="F28" t="str">
            <v>Aportes Para Salud Del Personal Docente Sin Situación De Fondos 03-03-0005</v>
          </cell>
          <cell r="G28" t="str">
            <v>APORTES DE PREVISION SOCIAL - A.1.1.2.1.1.10</v>
          </cell>
          <cell r="H28" t="str">
            <v>Personas</v>
          </cell>
          <cell r="I28">
            <v>27050</v>
          </cell>
          <cell r="J28" t="str">
            <v>89801027</v>
          </cell>
          <cell r="K28">
            <v>84778312000</v>
          </cell>
        </row>
        <row r="29">
          <cell r="A29">
            <v>898</v>
          </cell>
          <cell r="B29" t="str">
            <v>898 Administración del talento humano</v>
          </cell>
          <cell r="C29" t="str">
            <v xml:space="preserve">01 NÓMINA </v>
          </cell>
          <cell r="D29">
            <v>28</v>
          </cell>
          <cell r="E29" t="str">
            <v>01028 Pago de Ascensos en escalafón del Personal docente y directivo docente</v>
          </cell>
          <cell r="F29" t="str">
            <v>Ascensos En Escalafón Del Personal Docente O Directivo Docente 03-03-0004</v>
          </cell>
          <cell r="G29" t="str">
            <v>PERSONAL DOCENTE - CON SITUACIÓN DE FONDOS (CSF) - A.1.1.1.1.1</v>
          </cell>
          <cell r="H29" t="str">
            <v>Personas</v>
          </cell>
          <cell r="I29">
            <v>34943</v>
          </cell>
          <cell r="J29" t="str">
            <v>89801028</v>
          </cell>
          <cell r="K29">
            <v>8000000000</v>
          </cell>
        </row>
        <row r="30">
          <cell r="A30">
            <v>898</v>
          </cell>
          <cell r="B30" t="str">
            <v>898 Administración del talento humano</v>
          </cell>
          <cell r="C30" t="str">
            <v xml:space="preserve">01 NÓMINA </v>
          </cell>
          <cell r="D30">
            <v>29</v>
          </cell>
          <cell r="E30" t="str">
            <v>01029 Pago de Personal Administrativo de Instituciones Educativas</v>
          </cell>
          <cell r="F30" t="str">
            <v>Personal Administrativo de Instituciones Educativas con situación de fondos 03-03-0098</v>
          </cell>
          <cell r="G30" t="str">
            <v>PERSONAL ADMINISTRATIVO DE INSTITUCIONES EDUCATIVAS A.1.1.1.3</v>
          </cell>
          <cell r="H30" t="str">
            <v>Personas</v>
          </cell>
          <cell r="I30">
            <v>1590</v>
          </cell>
          <cell r="J30" t="str">
            <v>89801029</v>
          </cell>
          <cell r="K30">
            <v>73240497000</v>
          </cell>
        </row>
        <row r="31">
          <cell r="A31">
            <v>898</v>
          </cell>
          <cell r="B31" t="str">
            <v>898 Administración del talento humano</v>
          </cell>
          <cell r="C31" t="str">
            <v xml:space="preserve">01 NÓMINA </v>
          </cell>
          <cell r="D31">
            <v>30</v>
          </cell>
          <cell r="E31" t="str">
            <v>01030 Pago de Personal Directivo Docente</v>
          </cell>
          <cell r="F31" t="str">
            <v>Personal Directivo Docente Con Situación De Fondos 03-03-0094</v>
          </cell>
          <cell r="G31" t="str">
            <v>PERSONAL DIRECTIVO DOCENTE - CON SITUACIÓN DE FONDOS (CSF) - A.1.1.1.2.1</v>
          </cell>
          <cell r="H31" t="str">
            <v>Personas</v>
          </cell>
          <cell r="I31">
            <v>1955</v>
          </cell>
          <cell r="J31" t="str">
            <v>89801030</v>
          </cell>
          <cell r="K31">
            <v>106430730000</v>
          </cell>
        </row>
        <row r="32">
          <cell r="A32">
            <v>898</v>
          </cell>
          <cell r="B32" t="str">
            <v>898 Administración del talento humano</v>
          </cell>
          <cell r="C32" t="str">
            <v xml:space="preserve">01 NÓMINA </v>
          </cell>
          <cell r="D32">
            <v>31</v>
          </cell>
          <cell r="E32" t="str">
            <v>01031 Pago de Personal Docente</v>
          </cell>
          <cell r="F32" t="str">
            <v>Personal Docente Vinculado A La Planta De Personal Con Situación De Fondos 03-03-0096</v>
          </cell>
          <cell r="G32" t="str">
            <v>PERSONAL DOCENTE - CON SITUACIÓN DE FONDOS (CSF) - A.1.1.1.1.1</v>
          </cell>
          <cell r="H32" t="str">
            <v>Personas</v>
          </cell>
          <cell r="I32">
            <v>32988</v>
          </cell>
          <cell r="J32" t="str">
            <v>89801031</v>
          </cell>
          <cell r="K32">
            <v>1381465361000</v>
          </cell>
        </row>
        <row r="33">
          <cell r="A33">
            <v>898</v>
          </cell>
          <cell r="B33" t="str">
            <v>898 Administración del talento humano</v>
          </cell>
          <cell r="C33" t="str">
            <v xml:space="preserve">01 NÓMINA </v>
          </cell>
          <cell r="D33">
            <v>32</v>
          </cell>
          <cell r="E33" t="str">
            <v>01032 Pago de Personal Docente SSF</v>
          </cell>
          <cell r="F33" t="str">
            <v>Personal Docente Vinculado A La Planta De Personal Sin Situación De Fondos 03-03-0095</v>
          </cell>
          <cell r="G33" t="str">
            <v>PERSONAL DOCENTE - SIN SITUACIÓN DE FONDOS (SSF) - A.1.1.1.1.2</v>
          </cell>
          <cell r="H33" t="str">
            <v>Personas</v>
          </cell>
          <cell r="I33">
            <v>27050</v>
          </cell>
          <cell r="J33" t="str">
            <v>89801032</v>
          </cell>
          <cell r="K33">
            <v>81604696000</v>
          </cell>
        </row>
        <row r="34">
          <cell r="A34">
            <v>898</v>
          </cell>
          <cell r="B34" t="str">
            <v>898 Administración del talento humano</v>
          </cell>
          <cell r="C34" t="str">
            <v xml:space="preserve">01 NÓMINA </v>
          </cell>
          <cell r="D34">
            <v>33</v>
          </cell>
          <cell r="E34" t="str">
            <v>01033 Pago de Personal Directivo  Docente SSF</v>
          </cell>
          <cell r="F34" t="str">
            <v>Personal Directivo Docente Sin Situación De Fondos 03-03-0093</v>
          </cell>
          <cell r="G34" t="str">
            <v>PERSONAL DIRECTIVO DOCENTE - SIN SITUACIÓN DE FONDOS (SSF) - A.1.1.1.2.2</v>
          </cell>
          <cell r="H34" t="str">
            <v>Personas</v>
          </cell>
          <cell r="I34">
            <v>1955</v>
          </cell>
          <cell r="J34" t="str">
            <v>89801033</v>
          </cell>
          <cell r="K34">
            <v>7976280000</v>
          </cell>
        </row>
        <row r="35">
          <cell r="A35">
            <v>898</v>
          </cell>
          <cell r="B35" t="str">
            <v>898 Administración del talento humano</v>
          </cell>
          <cell r="C35" t="str">
            <v xml:space="preserve">01 NÓMINA </v>
          </cell>
          <cell r="D35">
            <v>34</v>
          </cell>
          <cell r="E35" t="str">
            <v>01034 Pago de incentivo al mejoramiento de la Calidad MEN, "Decreto 914 de 2016"</v>
          </cell>
          <cell r="F35" t="str">
            <v>Incentivos Al Personal Docente 03-02-0023</v>
          </cell>
          <cell r="G35" t="str">
            <v>DISEÑO E IMPLEMENTACIÓN DE PLANES DE MEJORAMIENTO - A.1.2.11</v>
          </cell>
          <cell r="H35" t="str">
            <v>Personas</v>
          </cell>
          <cell r="I35">
            <v>1470</v>
          </cell>
          <cell r="J35" t="str">
            <v>89801034</v>
          </cell>
          <cell r="K35">
            <v>3562000000</v>
          </cell>
        </row>
        <row r="36">
          <cell r="A36">
            <v>898</v>
          </cell>
          <cell r="B36" t="str">
            <v>898 Administración del talento humano</v>
          </cell>
          <cell r="C36" t="str">
            <v xml:space="preserve">01 NÓMINA </v>
          </cell>
          <cell r="D36">
            <v>35</v>
          </cell>
          <cell r="E36" t="str">
            <v>01035 Pago de Aportes para la ESAP del Personal directivo docente</v>
          </cell>
          <cell r="F36" t="str">
            <v>Aportes Para La Esap Del Personal Directivo Docente 03-03-0028</v>
          </cell>
          <cell r="G36" t="str">
            <v>ESAP - A.1.1.2.4.2.3</v>
          </cell>
          <cell r="H36" t="str">
            <v>Personas</v>
          </cell>
          <cell r="I36">
            <v>1955</v>
          </cell>
          <cell r="J36" t="str">
            <v>89801035</v>
          </cell>
          <cell r="K36">
            <v>526631000</v>
          </cell>
        </row>
        <row r="37">
          <cell r="A37">
            <v>898</v>
          </cell>
          <cell r="B37" t="str">
            <v>898 Administración del talento humano</v>
          </cell>
          <cell r="C37" t="str">
            <v>02 PERSONAL DE APOYO A LA GESTION DE LA SED</v>
          </cell>
          <cell r="D37">
            <v>36</v>
          </cell>
          <cell r="E37" t="str">
            <v>02036 Asignar apoyo (profesional, técnico, asistencial),  para el desarrollo de actividades organizacionales requeridos para el normal funcionamiento de la SED y de esta manera garantizar la prestación del servicio educativo.</v>
          </cell>
          <cell r="F37" t="str">
            <v>Personal Contratado Para Apoyar Las Actividades Propias De Los Proyectos De Inversión De La Entidad 03-04-0001</v>
          </cell>
          <cell r="G37" t="str">
            <v>MODERNIZACIÓN DE LA SECRETARIA DE EDUCACIÓN - A.1.4.1</v>
          </cell>
          <cell r="H37" t="str">
            <v>personal</v>
          </cell>
          <cell r="I37">
            <v>407</v>
          </cell>
          <cell r="J37" t="str">
            <v>89802036</v>
          </cell>
          <cell r="K37">
            <v>21498135764</v>
          </cell>
        </row>
        <row r="38">
          <cell r="A38">
            <v>898</v>
          </cell>
          <cell r="B38" t="str">
            <v>898 Administración del talento humano</v>
          </cell>
          <cell r="C38" t="str">
            <v>02 PERSONAL DE APOYO A LA GESTION DE LA SED</v>
          </cell>
          <cell r="D38">
            <v>37</v>
          </cell>
          <cell r="E38" t="str">
            <v>02037 Suministrar  personal de apoyo administrativo y de atención a bibliotecas de los Colegios del Distrito Capital.</v>
          </cell>
          <cell r="F38" t="str">
            <v>Personal Contratado Para Apoyar Las Actividades Propias De Los Proyectos De Inversión De La Entidad 03-04-0001</v>
          </cell>
          <cell r="G38" t="str">
            <v>MODERNIZACIÓN DE LA SECRETARIA DE EDUCACIÓN - A.1.4.1</v>
          </cell>
          <cell r="H38" t="str">
            <v>personal</v>
          </cell>
          <cell r="I38">
            <v>128</v>
          </cell>
          <cell r="J38" t="str">
            <v>89802037</v>
          </cell>
          <cell r="K38">
            <v>3201864236</v>
          </cell>
        </row>
        <row r="39">
          <cell r="A39">
            <v>898</v>
          </cell>
          <cell r="B39" t="str">
            <v>898 Administración del talento humano</v>
          </cell>
          <cell r="C39" t="str">
            <v>02 PERSONAL DE APOYO A LA GESTION DE LA SED</v>
          </cell>
          <cell r="D39">
            <v>48</v>
          </cell>
          <cell r="E39" t="str">
            <v>02048 Brindar los apoyos comunicativos a los estudiantes con discapacidad durante su permanencia en el ambito escolar</v>
          </cell>
          <cell r="F39" t="str">
            <v>Personal Contratado Para Apoyar Las Actividades Propias De Los Proyectos De Inversión De La Entidad 03-04-0001</v>
          </cell>
          <cell r="G39" t="str">
            <v>MODERNIZACIÓN DE LA SECRETARIA DE EDUCACIÓN - A.1.4.1</v>
          </cell>
          <cell r="H39" t="str">
            <v>personas</v>
          </cell>
          <cell r="I39">
            <v>93</v>
          </cell>
          <cell r="J39" t="str">
            <v>89802048</v>
          </cell>
          <cell r="K39">
            <v>2253000000</v>
          </cell>
        </row>
        <row r="40">
          <cell r="A40">
            <v>898</v>
          </cell>
          <cell r="B40" t="str">
            <v>898 Administración del talento humano</v>
          </cell>
          <cell r="C40" t="str">
            <v>03 BE BIENESTAR, CAPACITACION, SALUD OCUPACIONAL Y  DOTACION</v>
          </cell>
          <cell r="D40">
            <v>38</v>
          </cell>
          <cell r="E40" t="str">
            <v>03038 Adquirir  la dotación de vestido  y calzado de labor para los funcionarios que conforme a la Ley tienen este derecho.</v>
          </cell>
          <cell r="F40" t="str">
            <v>Actividades De Bienestar Del Personal Docente Y Administrativo 03-04-0292</v>
          </cell>
          <cell r="G40" t="str">
            <v>APLICACIÓN DE PROYECTOS EDUCATIVOS TRANSVERSALES - A.1.7.2</v>
          </cell>
          <cell r="H40" t="str">
            <v>Funcionarios</v>
          </cell>
          <cell r="I40">
            <v>846</v>
          </cell>
          <cell r="J40" t="str">
            <v>89803038</v>
          </cell>
          <cell r="K40">
            <v>1120403000</v>
          </cell>
        </row>
        <row r="41">
          <cell r="A41">
            <v>898</v>
          </cell>
          <cell r="B41" t="str">
            <v>898 Administración del talento humano</v>
          </cell>
          <cell r="C41" t="str">
            <v>03 BE BIENESTAR, CAPACITACION, SALUD OCUPACIONAL Y  DOTACION</v>
          </cell>
          <cell r="D41">
            <v>39</v>
          </cell>
          <cell r="E41" t="str">
            <v>03039 Realizar actividades culturales, recreativas, deportivas, lúdicas, reconocimientos y demás que demanden los funcionarios administrativos y docentes</v>
          </cell>
          <cell r="F41" t="str">
            <v>Actividades De Bienestar Del Personal Docente Y Administrativo 03-04-0292</v>
          </cell>
          <cell r="G41" t="str">
            <v>APLICACIÓN DE PROYECTOS EDUCATIVOS TRANSVERSALES - A.1.7.2</v>
          </cell>
          <cell r="H41" t="str">
            <v>Funcionarios</v>
          </cell>
          <cell r="I41">
            <v>36533</v>
          </cell>
          <cell r="J41" t="str">
            <v>89803039</v>
          </cell>
          <cell r="K41">
            <v>6629597000</v>
          </cell>
        </row>
        <row r="42">
          <cell r="A42">
            <v>898</v>
          </cell>
          <cell r="B42" t="str">
            <v>898 Administración del talento humano</v>
          </cell>
          <cell r="C42" t="str">
            <v>03 BE BIENESTAR, CAPACITACION, SALUD OCUPACIONAL Y  DOTACION</v>
          </cell>
          <cell r="D42">
            <v>40</v>
          </cell>
          <cell r="E42" t="str">
            <v>03040 Garantizar el servicio de transporte a Docentes y Directivos Docentes en zonas que presentan dificil acceso y/o inseguridad</v>
          </cell>
          <cell r="F42" t="str">
            <v>Incentivos Al Personal Docente 03-02-0023</v>
          </cell>
          <cell r="G42" t="str">
            <v>DISEÑO E IMPLEMENTACIÓN DE PLANES DE MEJORAMIENTO - A.1.2.11</v>
          </cell>
          <cell r="H42" t="str">
            <v>Funcionarios</v>
          </cell>
          <cell r="I42">
            <v>1300</v>
          </cell>
          <cell r="J42" t="str">
            <v>89803040</v>
          </cell>
          <cell r="K42">
            <v>2950000000</v>
          </cell>
        </row>
        <row r="43">
          <cell r="A43">
            <v>898</v>
          </cell>
          <cell r="B43" t="str">
            <v>898 Administración del talento humano</v>
          </cell>
          <cell r="C43" t="str">
            <v>03 BE BIENESTAR, CAPACITACION, SALUD OCUPACIONAL Y  DOTACION</v>
          </cell>
          <cell r="D43">
            <v>41</v>
          </cell>
          <cell r="E43" t="str">
            <v>03041 Implementar acciones de prevención y mitigación de los riesgos ocupacionales identificados en el diagnostico de condiciones de trabajo y diagnostico de condiciones de salud desde los subprogramas de medicina preventiva, medicina del trabajo higiene y seguridad industria</v>
          </cell>
          <cell r="F43" t="str">
            <v>Gastos Para Los Programas De Salud Ocupacional De Docentes Y Administartivos Del Nivel Institucional 02-06-0018</v>
          </cell>
          <cell r="G43" t="str">
            <v>APLICACIÓN DE PROYECTOS EDUCATIVOS TRANSVERSALES - A.1.7.2</v>
          </cell>
          <cell r="H43" t="str">
            <v>Funcionarios</v>
          </cell>
          <cell r="I43">
            <v>993</v>
          </cell>
          <cell r="J43" t="str">
            <v>89803041</v>
          </cell>
          <cell r="K43">
            <v>1200000000</v>
          </cell>
        </row>
        <row r="44">
          <cell r="A44">
            <v>898</v>
          </cell>
          <cell r="B44" t="str">
            <v>898 Administración del talento humano</v>
          </cell>
          <cell r="C44" t="str">
            <v>03 BE BIENESTAR, CAPACITACION, SALUD OCUPACIONAL Y  DOTACION</v>
          </cell>
          <cell r="D44">
            <v>42</v>
          </cell>
          <cell r="E44" t="str">
            <v>03042 Garantizar el desarrollo del Plan Anual de Capacitación</v>
          </cell>
          <cell r="F44" t="str">
            <v>Actividades De Capacitación Institucional A Los Funcionarios De Las Entidades 05-01-0004</v>
          </cell>
          <cell r="G44" t="str">
            <v>APLICACIÓN DE PROYECTOS EDUCATIVOS TRANSVERSALES - A.1.7.2</v>
          </cell>
          <cell r="H44" t="str">
            <v>Funcionarios</v>
          </cell>
          <cell r="I44">
            <v>100</v>
          </cell>
          <cell r="J44" t="str">
            <v>89803042</v>
          </cell>
          <cell r="K44">
            <v>1100000000</v>
          </cell>
        </row>
        <row r="45">
          <cell r="A45">
            <v>898</v>
          </cell>
          <cell r="B45" t="str">
            <v>898 Administración del talento humano</v>
          </cell>
          <cell r="C45" t="str">
            <v xml:space="preserve">04 REQUERIMIENTOS DE PAGO </v>
          </cell>
          <cell r="D45">
            <v>43</v>
          </cell>
          <cell r="E45" t="str">
            <v>04043 Pagar las sentencia proferidas por las instancias judiciales derivadas del pago de la nómina</v>
          </cell>
          <cell r="F45" t="str">
            <v>Sentencias Personal Docente Y Administrativo 03-03-0082</v>
          </cell>
          <cell r="G45" t="str">
            <v>PERSONAL DOCENTE - CON SITUACIÓN DE FONDOS (CSF) - A.1.1.1.1.1</v>
          </cell>
          <cell r="H45" t="str">
            <v>Porcentaje</v>
          </cell>
          <cell r="I45">
            <v>100</v>
          </cell>
          <cell r="J45" t="str">
            <v>89804043</v>
          </cell>
          <cell r="K45">
            <v>370000000</v>
          </cell>
        </row>
        <row r="46">
          <cell r="A46">
            <v>1005</v>
          </cell>
          <cell r="B46" t="str">
            <v>1005 Fortalecimiento curricular para el desarrollo de aprendizajes a lo largo de la vida</v>
          </cell>
          <cell r="C46" t="str">
            <v>01 CURRÍCULO</v>
          </cell>
          <cell r="D46">
            <v>3</v>
          </cell>
          <cell r="E46" t="str">
            <v>01003 Contar con profesionales y técnicos para la adecuada ejecución administrativa del proyecto</v>
          </cell>
          <cell r="F46" t="str">
            <v>Personal Contratado Para Apoyar Las Actividades Propias De Los Proyectos De Inversión De La Entidad 03-04-0001</v>
          </cell>
          <cell r="G46" t="str">
            <v>MODERNIZACIÓN DE LA SECRETARIA DE EDUCACIÓN - A.1.4.1</v>
          </cell>
          <cell r="H46" t="str">
            <v>Personas</v>
          </cell>
          <cell r="I46">
            <v>53</v>
          </cell>
          <cell r="J46" t="str">
            <v>100501003</v>
          </cell>
          <cell r="K46">
            <v>2760852000</v>
          </cell>
        </row>
        <row r="47">
          <cell r="A47">
            <v>1005</v>
          </cell>
          <cell r="B47" t="str">
            <v>1005 Fortalecimiento curricular para el desarrollo de aprendizajes a lo largo de la vida</v>
          </cell>
          <cell r="C47" t="str">
            <v>01 CURRÍCULO</v>
          </cell>
          <cell r="D47">
            <v>5</v>
          </cell>
          <cell r="E47" t="str">
            <v xml:space="preserve">01005 Apoyar y acompañar con entidades,  profesionales y técnicos la implementación de estrategias pedagógicas y administrativas en las instituciones educativas que propendan por el fortalecimiento curricular </v>
          </cell>
          <cell r="F47" t="str">
            <v>Acompañar A Colegios En La Formulación Y Ejecución De Planes Institucionales 03-01-0204</v>
          </cell>
          <cell r="G47" t="str">
            <v>APLICACIÓN DE PROYECTOS EDUCATIVOS TRANSVERSALES - A.1.7.2</v>
          </cell>
          <cell r="H47" t="str">
            <v>Colegios</v>
          </cell>
          <cell r="I47">
            <v>301</v>
          </cell>
          <cell r="J47" t="str">
            <v>100501005</v>
          </cell>
          <cell r="K47">
            <v>2244148000</v>
          </cell>
        </row>
        <row r="48">
          <cell r="A48">
            <v>1040</v>
          </cell>
          <cell r="B48" t="str">
            <v>1040 Bogotá reconoce a sus maestros, maestras y directivos docentes líderes de la transformación educativa</v>
          </cell>
          <cell r="C48" t="str">
            <v>01 FORMACIÓN INICIAL</v>
          </cell>
          <cell r="D48">
            <v>16</v>
          </cell>
          <cell r="E48" t="str">
            <v>01016 Acompañamiento a lo maestros, maestras y Directivos Docentes recien vinculados en la Planta de personal Docente de la SED</v>
          </cell>
          <cell r="F48" t="str">
            <v>Capacitación Y Formación Del Personal Docente 03-01-0314</v>
          </cell>
          <cell r="G48" t="str">
            <v>CAPACITACIÓN A DOCENTES Y DIRECTIVOS DOCENTES - A.1.2.8</v>
          </cell>
          <cell r="H48" t="str">
            <v>Docentes y directivos docentes</v>
          </cell>
          <cell r="I48">
            <v>114</v>
          </cell>
          <cell r="J48" t="str">
            <v>104001016</v>
          </cell>
          <cell r="K48">
            <v>45576000</v>
          </cell>
        </row>
        <row r="49">
          <cell r="A49">
            <v>1040</v>
          </cell>
          <cell r="B49" t="str">
            <v>1040 Bogotá reconoce a sus maestros, maestras y directivos docentes líderes de la transformación educativa</v>
          </cell>
          <cell r="C49" t="str">
            <v>01 FORMACIÓN INICIAL</v>
          </cell>
          <cell r="D49">
            <v>17</v>
          </cell>
          <cell r="E49" t="str">
            <v>01017 Apoyar la participación de Docentes y Directivos Docentes normalistas y profesionales no licenciados en programas de formación de lincenciatura y actualización pedagógica</v>
          </cell>
          <cell r="F49" t="str">
            <v>Capacitación Y Formación Del Personal Docente 03-01-0314</v>
          </cell>
          <cell r="G49" t="str">
            <v>CAPACITACIÓN A DOCENTES Y DIRECTIVOS DOCENTES - A.1.2.8</v>
          </cell>
          <cell r="H49" t="str">
            <v>Docentes y directivos docentes</v>
          </cell>
          <cell r="I49">
            <v>67</v>
          </cell>
          <cell r="J49" t="str">
            <v>104001017</v>
          </cell>
          <cell r="K49">
            <v>926160000</v>
          </cell>
        </row>
        <row r="50">
          <cell r="A50">
            <v>1040</v>
          </cell>
          <cell r="B50" t="str">
            <v>1040 Bogotá reconoce a sus maestros, maestras y directivos docentes líderes de la transformación educativa</v>
          </cell>
          <cell r="C50" t="str">
            <v>01 FORMACIÓN INICIAL</v>
          </cell>
          <cell r="D50">
            <v>18</v>
          </cell>
          <cell r="E50" t="str">
            <v>01018 Prestar apoyo profesional y/o técnico para el seguimiento pedagógico, administrativo y financiero  de las actividades del componente</v>
          </cell>
          <cell r="F50" t="str">
            <v>Personal Contratado Para Apoyar Las Actividades Propias De Los Proyectos De Inversión De La Entidad 03-04-0001</v>
          </cell>
          <cell r="G50" t="str">
            <v>MODERNIZACIÓN DE LA SECRETARIA DE EDUCACIÓN - A.1.4.1</v>
          </cell>
          <cell r="H50" t="str">
            <v>Personas</v>
          </cell>
          <cell r="I50">
            <v>1</v>
          </cell>
          <cell r="J50" t="str">
            <v>104001018</v>
          </cell>
          <cell r="K50">
            <v>42000000</v>
          </cell>
        </row>
        <row r="51">
          <cell r="A51">
            <v>1040</v>
          </cell>
          <cell r="B51" t="str">
            <v>1040 Bogotá reconoce a sus maestros, maestras y directivos docentes líderes de la transformación educativa</v>
          </cell>
          <cell r="C51" t="str">
            <v>02 FORMACIÓN PERMANENTE</v>
          </cell>
          <cell r="D51">
            <v>1</v>
          </cell>
          <cell r="E51" t="str">
            <v>02001 Apoyar la participación de Docentes y Directivos Docentes en programas de formación permanente y/o  acompañamiento in - situ  en diferentes temáticas de profundización disciplinar y pedagógica</v>
          </cell>
          <cell r="F51" t="str">
            <v>Capacitación Y Formación Del Personal Docente 03-01-0314</v>
          </cell>
          <cell r="G51" t="str">
            <v>CAPACITACIÓN A DOCENTES Y DIRECTIVOS DOCENTES - A.1.2.8</v>
          </cell>
          <cell r="H51" t="str">
            <v>Docentes y directivos docentes</v>
          </cell>
          <cell r="I51">
            <v>217</v>
          </cell>
          <cell r="J51" t="str">
            <v>104002001</v>
          </cell>
          <cell r="K51">
            <v>309938000</v>
          </cell>
        </row>
        <row r="52">
          <cell r="A52">
            <v>1040</v>
          </cell>
          <cell r="B52" t="str">
            <v>1040 Bogotá reconoce a sus maestros, maestras y directivos docentes líderes de la transformación educativa</v>
          </cell>
          <cell r="C52" t="str">
            <v>02 FORMACIÓN PERMANENTE</v>
          </cell>
          <cell r="D52">
            <v>2</v>
          </cell>
          <cell r="E52" t="str">
            <v>02002 Apoyar la participación de docentes y directivos docentes en eventos culturales y académicos a nivel local, nacional e internacional</v>
          </cell>
          <cell r="F52" t="str">
            <v>Capacitación Y Formación Del Personal Docente 03-01-0314</v>
          </cell>
          <cell r="G52" t="str">
            <v>CAPACITACIÓN A DOCENTES Y DIRECTIVOS DOCENTES - A.1.2.8</v>
          </cell>
          <cell r="H52" t="str">
            <v>Docentes y directivos docentes</v>
          </cell>
          <cell r="I52">
            <v>150</v>
          </cell>
          <cell r="J52" t="str">
            <v>104002002</v>
          </cell>
          <cell r="K52">
            <v>180000000</v>
          </cell>
        </row>
        <row r="53">
          <cell r="A53">
            <v>1040</v>
          </cell>
          <cell r="B53" t="str">
            <v>1040 Bogotá reconoce a sus maestros, maestras y directivos docentes líderes de la transformación educativa</v>
          </cell>
          <cell r="C53" t="str">
            <v>02 FORMACIÓN PERMANENTE</v>
          </cell>
          <cell r="D53">
            <v>3</v>
          </cell>
          <cell r="E53" t="str">
            <v>02003 Prestar apoyo profesional y/o técnico para el seguimiento pedagógico, administrativo y financiero  de las actividades del componente</v>
          </cell>
          <cell r="F53" t="str">
            <v>Personal Contratado Para Apoyar Las Actividades Propias De Los Proyectos De Inversión De La Entidad 03-04-0001</v>
          </cell>
          <cell r="G53" t="str">
            <v>MODERNIZACIÓN DE LA SECRETARIA DE EDUCACIÓN - A.1.4.1</v>
          </cell>
          <cell r="H53" t="str">
            <v>Docentes y directivos docentes</v>
          </cell>
          <cell r="I53">
            <v>3</v>
          </cell>
          <cell r="J53" t="str">
            <v>104002003</v>
          </cell>
          <cell r="K53">
            <v>260000000</v>
          </cell>
        </row>
        <row r="54">
          <cell r="A54">
            <v>1040</v>
          </cell>
          <cell r="B54" t="str">
            <v>1040 Bogotá reconoce a sus maestros, maestras y directivos docentes líderes de la transformación educativa</v>
          </cell>
          <cell r="C54" t="str">
            <v>02 FORMACIÓN PERMANENTE</v>
          </cell>
          <cell r="D54">
            <v>4</v>
          </cell>
          <cell r="E54" t="str">
            <v>02004 Apoyar la participación de Docentes y Directivos Docentes de los Colegios Oficiales en programas de pasantias a nivel nacional o internacional</v>
          </cell>
          <cell r="F54" t="str">
            <v>Capacitación Y Formación Del Personal Docente 03-01-0314</v>
          </cell>
          <cell r="G54" t="str">
            <v>CAPACITACIÓN A DOCENTES Y DIRECTIVOS DOCENTES - A.1.2.8</v>
          </cell>
          <cell r="H54" t="str">
            <v>Docentes y directivos docentes</v>
          </cell>
          <cell r="I54">
            <v>100</v>
          </cell>
          <cell r="J54" t="str">
            <v>104002004</v>
          </cell>
          <cell r="K54">
            <v>286000000</v>
          </cell>
        </row>
        <row r="55">
          <cell r="A55">
            <v>1040</v>
          </cell>
          <cell r="B55" t="str">
            <v>1040 Bogotá reconoce a sus maestros, maestras y directivos docentes líderes de la transformación educativa</v>
          </cell>
          <cell r="C55" t="str">
            <v>02 FORMACIÓN PERMANENTE</v>
          </cell>
          <cell r="D55">
            <v>20</v>
          </cell>
          <cell r="E55" t="str">
            <v>02020 Implementar el portafolio virtual de Formación Docente</v>
          </cell>
          <cell r="F55" t="str">
            <v>Capacitación Y Formación Del Personal Docente 03-01-0314</v>
          </cell>
          <cell r="G55" t="str">
            <v>CAPACITACIÓN A DOCENTES Y DIRECTIVOS DOCENTES - A.1.2.8</v>
          </cell>
          <cell r="H55" t="str">
            <v>Docentes y directivos docentes</v>
          </cell>
          <cell r="I55">
            <v>4000</v>
          </cell>
          <cell r="J55" t="str">
            <v>104002020</v>
          </cell>
          <cell r="K55">
            <v>1000000000</v>
          </cell>
        </row>
        <row r="56">
          <cell r="A56">
            <v>1040</v>
          </cell>
          <cell r="B56" t="str">
            <v>1040 Bogotá reconoce a sus maestros, maestras y directivos docentes líderes de la transformación educativa</v>
          </cell>
          <cell r="C56" t="str">
            <v>02 FORMACIÓN PERMANENTE</v>
          </cell>
          <cell r="D56">
            <v>21</v>
          </cell>
          <cell r="E56" t="str">
            <v>02021 Aplicación de la encuesta de caracterización docente</v>
          </cell>
          <cell r="F56" t="str">
            <v>Capacitación Y Formación Del Personal Docente 03-01-0314</v>
          </cell>
          <cell r="G56" t="str">
            <v>CAPACITACIÓN A DOCENTES Y DIRECTIVOS DOCENTES - A.1.2.8</v>
          </cell>
          <cell r="H56" t="str">
            <v>Docentes y directivos docentes</v>
          </cell>
          <cell r="I56">
            <v>10000</v>
          </cell>
          <cell r="J56" t="str">
            <v>104002021</v>
          </cell>
          <cell r="K56">
            <v>200000000</v>
          </cell>
        </row>
        <row r="57">
          <cell r="A57">
            <v>1040</v>
          </cell>
          <cell r="B57" t="str">
            <v>1040 Bogotá reconoce a sus maestros, maestras y directivos docentes líderes de la transformación educativa</v>
          </cell>
          <cell r="C57" t="str">
            <v>03 FORMACIÓN POSGRADUAL</v>
          </cell>
          <cell r="D57">
            <v>6</v>
          </cell>
          <cell r="E57" t="str">
            <v>03006 Prestar apoyo profesional y/o técnico para el seguimiento pedagógico, administrativo y financiero  de las actividades del componente</v>
          </cell>
          <cell r="F57" t="str">
            <v>Personal Contratado Para Apoyar Las Actividades Propias De Los Proyectos De Inversión De La Entidad 03-04-0001</v>
          </cell>
          <cell r="G57" t="str">
            <v>MODERNIZACIÓN DE LA SECRETARIA DE EDUCACIÓN - A.1.4.1</v>
          </cell>
          <cell r="H57" t="str">
            <v>Personas</v>
          </cell>
          <cell r="I57">
            <v>3</v>
          </cell>
          <cell r="J57" t="str">
            <v>104003006</v>
          </cell>
          <cell r="K57">
            <v>270000000</v>
          </cell>
        </row>
        <row r="58">
          <cell r="A58">
            <v>1040</v>
          </cell>
          <cell r="B58" t="str">
            <v>1040 Bogotá reconoce a sus maestros, maestras y directivos docentes líderes de la transformación educativa</v>
          </cell>
          <cell r="C58" t="str">
            <v>03 FORMACIÓN POSGRADUAL</v>
          </cell>
          <cell r="D58">
            <v>14</v>
          </cell>
          <cell r="E58" t="str">
            <v>03014 Apoyar la participación de Docentes y Directivos Docentes de los Colegios Oficiales en programas de posgrado en los niveles de Especialización, Maestría y Doctorado</v>
          </cell>
          <cell r="F58" t="str">
            <v>Capacitación Y Formación Del Personal Docente 03-01-0314</v>
          </cell>
          <cell r="G58" t="str">
            <v>CAPACITACIÓN A DOCENTES Y DIRECTIVOS DOCENTES - A.1.2.8</v>
          </cell>
          <cell r="H58" t="str">
            <v>Docentes y directivos docentes</v>
          </cell>
          <cell r="I58">
            <v>243</v>
          </cell>
          <cell r="J58" t="str">
            <v>104003014</v>
          </cell>
          <cell r="K58">
            <v>5337815000</v>
          </cell>
        </row>
        <row r="59">
          <cell r="A59">
            <v>1040</v>
          </cell>
          <cell r="B59" t="str">
            <v>1040 Bogotá reconoce a sus maestros, maestras y directivos docentes líderes de la transformación educativa</v>
          </cell>
          <cell r="C59" t="str">
            <v>04 INNOVACION EDUCATIVA</v>
          </cell>
          <cell r="D59">
            <v>8</v>
          </cell>
          <cell r="E59" t="str">
            <v>04008 Fortalecer la comunidad académica de maestros y maestras de Bogotá a partir de la conformación y consolidación de las  redes locales, mediante el intercambio del saber pedagógico  y la socialización de experiencias.</v>
          </cell>
          <cell r="F59" t="str">
            <v>Capacitación Y Formación Del Personal Docente 03-01-0314</v>
          </cell>
          <cell r="G59" t="str">
            <v>CAPACITACIÓN A DOCENTES Y DIRECTIVOS DOCENTES - A.1.2.8</v>
          </cell>
          <cell r="H59" t="str">
            <v>Docentes y directivos docentes</v>
          </cell>
          <cell r="I59">
            <v>355</v>
          </cell>
          <cell r="J59" t="str">
            <v>104004008</v>
          </cell>
          <cell r="K59">
            <v>1026665000</v>
          </cell>
        </row>
        <row r="60">
          <cell r="A60">
            <v>1040</v>
          </cell>
          <cell r="B60" t="str">
            <v>1040 Bogotá reconoce a sus maestros, maestras y directivos docentes líderes de la transformación educativa</v>
          </cell>
          <cell r="C60" t="str">
            <v>04 INNOVACION EDUCATIVA</v>
          </cell>
          <cell r="D60">
            <v>9</v>
          </cell>
          <cell r="E60" t="str">
            <v>04009 Prestar apoyo profesional y/o técnico para el seguimiento pedagógico, administrativo y financiero  de las actividades del componente</v>
          </cell>
          <cell r="F60" t="str">
            <v>Personal Contratado Para Apoyar Las Actividades Propias De Los Proyectos De Inversión De La Entidad 03-04-0001</v>
          </cell>
          <cell r="G60" t="str">
            <v>MODERNIZACIÓN DE LA SECRETARIA DE EDUCACIÓN - A.1.4.1</v>
          </cell>
          <cell r="H60" t="str">
            <v>Personas</v>
          </cell>
          <cell r="I60">
            <v>5</v>
          </cell>
          <cell r="J60" t="str">
            <v>104004009</v>
          </cell>
          <cell r="K60">
            <v>522000000</v>
          </cell>
        </row>
        <row r="61">
          <cell r="A61">
            <v>1040</v>
          </cell>
          <cell r="B61" t="str">
            <v>1040 Bogotá reconoce a sus maestros, maestras y directivos docentes líderes de la transformación educativa</v>
          </cell>
          <cell r="C61" t="str">
            <v>04 INNOVACION EDUCATIVA</v>
          </cell>
          <cell r="D61">
            <v>22</v>
          </cell>
          <cell r="E61" t="str">
            <v>04022 Fomentar y visibilizar la Innovación Educativa en las IEs mediante la implementación de programas y proyectos para los maestros y directivos docentes en el marco del Ecosistema Distrital de Innovación Educativa</v>
          </cell>
          <cell r="F61" t="str">
            <v>Capacitación Y Formación Del Personal Docente 03-01-0314</v>
          </cell>
          <cell r="G61" t="str">
            <v>CAPACITACIÓN A DOCENTES Y DIRECTIVOS DOCENTES - A.1.2.8</v>
          </cell>
          <cell r="H61" t="str">
            <v>Docentes y directivos docentes</v>
          </cell>
          <cell r="I61">
            <v>1390</v>
          </cell>
          <cell r="J61" t="str">
            <v>104004022</v>
          </cell>
          <cell r="K61">
            <v>1960045000</v>
          </cell>
        </row>
        <row r="62">
          <cell r="A62">
            <v>1040</v>
          </cell>
          <cell r="B62" t="str">
            <v>1040 Bogotá reconoce a sus maestros, maestras y directivos docentes líderes de la transformación educativa</v>
          </cell>
          <cell r="C62" t="str">
            <v>05 RECONOCIMIENTO DOCENTE</v>
          </cell>
          <cell r="D62">
            <v>10</v>
          </cell>
          <cell r="E62" t="str">
            <v>05010 Otorgar el premio de Investigación e Innovacion  el cual se encuentra en  el marco del acuerdo  273 del 2007</v>
          </cell>
          <cell r="F62" t="str">
            <v>Incentivos Al Personal Docente 03-02-0023</v>
          </cell>
          <cell r="G62" t="str">
            <v>DISEÑO E IMPLEMENTACIÓN DE PLANES DE MEJORAMIENTO - A.1.2.11</v>
          </cell>
          <cell r="H62" t="str">
            <v>Propuestas pedagógicas</v>
          </cell>
          <cell r="I62">
            <v>10</v>
          </cell>
          <cell r="J62" t="str">
            <v>104005010</v>
          </cell>
          <cell r="K62">
            <v>703000000</v>
          </cell>
        </row>
        <row r="63">
          <cell r="A63">
            <v>1040</v>
          </cell>
          <cell r="B63" t="str">
            <v>1040 Bogotá reconoce a sus maestros, maestras y directivos docentes líderes de la transformación educativa</v>
          </cell>
          <cell r="C63" t="str">
            <v>05 RECONOCIMIENTO DOCENTE</v>
          </cell>
          <cell r="D63">
            <v>13</v>
          </cell>
          <cell r="E63" t="str">
            <v>05013 Prestar apoyo profesional y/o técnico para el seguimiento pedagógico, administrativo y financiero  de las actividades del componente</v>
          </cell>
          <cell r="F63" t="str">
            <v>Personal Contratado Para Apoyar Las Actividades Propias De Los Proyectos De Inversión De La Entidad 03-04-0001</v>
          </cell>
          <cell r="G63" t="str">
            <v>MODERNIZACIÓN DE LA SECRETARIA DE EDUCACIÓN - A.1.4.1</v>
          </cell>
          <cell r="H63" t="str">
            <v>Personas</v>
          </cell>
          <cell r="I63">
            <v>1</v>
          </cell>
          <cell r="J63" t="str">
            <v>104005013</v>
          </cell>
          <cell r="K63">
            <v>75000000</v>
          </cell>
        </row>
        <row r="64">
          <cell r="A64">
            <v>1040</v>
          </cell>
          <cell r="B64" t="str">
            <v>1040 Bogotá reconoce a sus maestros, maestras y directivos docentes líderes de la transformación educativa</v>
          </cell>
          <cell r="C64" t="str">
            <v>05 RECONOCIMIENTO DOCENTE</v>
          </cell>
          <cell r="D64">
            <v>23</v>
          </cell>
          <cell r="E64" t="str">
            <v>05023 Reconocer  a maestros, maestras y directivos docentes  investigadores e innovadores de la educación</v>
          </cell>
          <cell r="F64" t="str">
            <v>Incentivos Al Personal Docente 03-02-0023</v>
          </cell>
          <cell r="G64" t="str">
            <v>DISEÑO E IMPLEMENTACIÓN DE PLANES DE MEJORAMIENTO - A.1.2.11</v>
          </cell>
          <cell r="H64" t="str">
            <v>Docentes y directivos docentes</v>
          </cell>
          <cell r="I64">
            <v>228</v>
          </cell>
          <cell r="J64" t="str">
            <v>104005023</v>
          </cell>
          <cell r="K64">
            <v>274801000</v>
          </cell>
        </row>
        <row r="65">
          <cell r="A65">
            <v>1043</v>
          </cell>
          <cell r="B65" t="str">
            <v xml:space="preserve">1043 Sistemas de información al servicio de la gestión educativa </v>
          </cell>
          <cell r="C65" t="str">
            <v>01 SISTEMAS INTEGRADOS DE INFORMACIÓN Y SOSTENIMIENTO DE LA PLATAFORMA TECNOLOGICA</v>
          </cell>
          <cell r="D65">
            <v>1</v>
          </cell>
          <cell r="E65" t="str">
            <v>01001 Contar con apoyo profesional,  técnico y asistencial para los procesos de sistemas integrados de información y de comunicaciones</v>
          </cell>
          <cell r="F65" t="str">
            <v>Personal Contratado Para Apoyar Las Actividades Propias De Los Proyectos De Inversión De La Entidad 03-04-0001</v>
          </cell>
          <cell r="G65" t="str">
            <v>MODERNIZACIÓN DE LA SECRETARIA DE EDUCACIÓN - A.1.4.1</v>
          </cell>
          <cell r="H65" t="str">
            <v>Personas</v>
          </cell>
          <cell r="I65">
            <v>70</v>
          </cell>
          <cell r="J65" t="str">
            <v>104301001</v>
          </cell>
          <cell r="K65">
            <v>2700000000</v>
          </cell>
        </row>
        <row r="66">
          <cell r="A66">
            <v>1043</v>
          </cell>
          <cell r="B66" t="str">
            <v xml:space="preserve">1043 Sistemas de información al servicio de la gestión educativa </v>
          </cell>
          <cell r="C66" t="str">
            <v>01 SISTEMAS INTEGRADOS DE INFORMACIÓN Y SOSTENIMIENTO DE LA PLATAFORMA TECNOLOGICA</v>
          </cell>
          <cell r="D66">
            <v>2</v>
          </cell>
          <cell r="E66" t="str">
            <v>01002 Adquisición de recursos informáticos para el fortalecimiento y consolidación de los Sistemas de información y el sostenimiento de la plataforma tecnológica</v>
          </cell>
          <cell r="F66" t="str">
            <v>Adquisición De Hardware Y/O Software 02-01-0734</v>
          </cell>
          <cell r="G66" t="str">
            <v>CONECTIVIDAD - A.1.4.3</v>
          </cell>
          <cell r="H66" t="str">
            <v>Contrato</v>
          </cell>
          <cell r="I66">
            <v>8</v>
          </cell>
          <cell r="J66" t="str">
            <v>104301002</v>
          </cell>
          <cell r="K66">
            <v>6750000000</v>
          </cell>
        </row>
        <row r="67">
          <cell r="A67">
            <v>1043</v>
          </cell>
          <cell r="B67" t="str">
            <v xml:space="preserve">1043 Sistemas de información al servicio de la gestión educativa </v>
          </cell>
          <cell r="C67" t="str">
            <v>01 SISTEMAS INTEGRADOS DE INFORMACIÓN Y SOSTENIMIENTO DE LA PLATAFORMA TECNOLOGICA</v>
          </cell>
          <cell r="D67">
            <v>3</v>
          </cell>
          <cell r="E67" t="str">
            <v xml:space="preserve">01003 Renovar el licenciamiento de los equipos de cómputo de la sed nivel central, local e institucional  </v>
          </cell>
          <cell r="F67" t="str">
            <v>Adquisición De Hardware Y/O Software 02-01-0734</v>
          </cell>
          <cell r="G67" t="str">
            <v>CONECTIVIDAD - A.1.4.3</v>
          </cell>
          <cell r="H67" t="str">
            <v>Programas</v>
          </cell>
          <cell r="I67">
            <v>1</v>
          </cell>
          <cell r="J67" t="str">
            <v>104301003</v>
          </cell>
          <cell r="K67">
            <v>4500000000</v>
          </cell>
        </row>
        <row r="68">
          <cell r="A68">
            <v>1043</v>
          </cell>
          <cell r="B68" t="str">
            <v xml:space="preserve">1043 Sistemas de información al servicio de la gestión educativa </v>
          </cell>
          <cell r="C68" t="str">
            <v>01 SISTEMAS INTEGRADOS DE INFORMACIÓN Y SOSTENIMIENTO DE LA PLATAFORMA TECNOLOGICA</v>
          </cell>
          <cell r="D68">
            <v>4</v>
          </cell>
          <cell r="E68" t="str">
            <v>01004 Realizar el soporte de herramientas Oracle para la REDP y nivel central de la Secretaría de Educación  y los servicios asociados</v>
          </cell>
          <cell r="F68" t="str">
            <v>Adquisición De Hardware Y/O Software 02-01-0734</v>
          </cell>
          <cell r="G68" t="str">
            <v>CONECTIVIDAD - A.1.4.3</v>
          </cell>
          <cell r="H68" t="str">
            <v>Programas</v>
          </cell>
          <cell r="I68">
            <v>1</v>
          </cell>
          <cell r="J68" t="str">
            <v>104301004</v>
          </cell>
          <cell r="K68">
            <v>2500000000</v>
          </cell>
        </row>
        <row r="69">
          <cell r="A69">
            <v>1043</v>
          </cell>
          <cell r="B69" t="str">
            <v xml:space="preserve">1043 Sistemas de información al servicio de la gestión educativa </v>
          </cell>
          <cell r="C69" t="str">
            <v>01 SISTEMAS INTEGRADOS DE INFORMACIÓN Y SOSTENIMIENTO DE LA PLATAFORMA TECNOLOGICA</v>
          </cell>
          <cell r="D69">
            <v>5</v>
          </cell>
          <cell r="E69" t="str">
            <v>01005 Administrar la plataforma tecnológica del Centro de Gestión y  centro de computo , y brindar servicio de la mesa de ayuda y suministro de bolsa de repuestos y periféricos para los equipos de cómputo de la SED</v>
          </cell>
          <cell r="F69" t="str">
            <v>Mantenimiento, Administración Y Conectividad De Redp 02-01-0501</v>
          </cell>
          <cell r="G69" t="str">
            <v>CONECTIVIDAD - A.1.4.3</v>
          </cell>
          <cell r="H69" t="str">
            <v>Contrato</v>
          </cell>
          <cell r="I69">
            <v>3</v>
          </cell>
          <cell r="J69" t="str">
            <v>104301005</v>
          </cell>
          <cell r="K69">
            <v>20500000000</v>
          </cell>
        </row>
        <row r="70">
          <cell r="A70">
            <v>1043</v>
          </cell>
          <cell r="B70" t="str">
            <v xml:space="preserve">1043 Sistemas de información al servicio de la gestión educativa </v>
          </cell>
          <cell r="C70" t="str">
            <v>02 TECNOLOGÍA WIFI</v>
          </cell>
          <cell r="D70">
            <v>7</v>
          </cell>
          <cell r="E70" t="str">
            <v>02007 Despliegue de soluciones de red WiFi</v>
          </cell>
          <cell r="F70" t="str">
            <v>Mantenimiento, Administración Y Conectividad De Redp 02-01-0501</v>
          </cell>
          <cell r="G70" t="str">
            <v>CONECTIVIDAD - A.1.4.3</v>
          </cell>
          <cell r="H70" t="str">
            <v>Sedes</v>
          </cell>
          <cell r="I70">
            <v>8</v>
          </cell>
          <cell r="J70" t="str">
            <v>104302007</v>
          </cell>
          <cell r="K70">
            <v>500000000</v>
          </cell>
        </row>
        <row r="71">
          <cell r="A71">
            <v>1043</v>
          </cell>
          <cell r="B71" t="str">
            <v xml:space="preserve">1043 Sistemas de información al servicio de la gestión educativa </v>
          </cell>
          <cell r="C71" t="str">
            <v>03 CONECTIVIDAD, TECNOLOGIAS Y COMUNICACIONES</v>
          </cell>
          <cell r="D71">
            <v>8</v>
          </cell>
          <cell r="E71" t="str">
            <v>03008 Ampliar e implementar servicios de conectividad al servicio de la Educación de Calidad de los niños, niñas y jovenes de ciudad</v>
          </cell>
          <cell r="F71" t="str">
            <v>Mantenimiento, Administración Y Conectividad De Redp 02-01-0501</v>
          </cell>
          <cell r="G71" t="str">
            <v>CONECTIVIDAD - A.1.4.3</v>
          </cell>
          <cell r="H71" t="str">
            <v>Sedes</v>
          </cell>
          <cell r="I71">
            <v>706</v>
          </cell>
          <cell r="J71" t="str">
            <v>104303008</v>
          </cell>
          <cell r="K71">
            <v>22199455000</v>
          </cell>
        </row>
        <row r="72">
          <cell r="A72">
            <v>1046</v>
          </cell>
          <cell r="B72" t="str">
            <v>1046 Infraestructura y dotación al servicio de los ambientes de aprendizaje</v>
          </cell>
          <cell r="C72" t="str">
            <v>01 CONSTRUCCION, RESTITUCION, TERMINACION Y AMPLIACION</v>
          </cell>
          <cell r="D72">
            <v>1</v>
          </cell>
          <cell r="E72" t="str">
            <v>01001 Compra de lotes, diseño, construcción e interventoría de estudios y/o ejecución de obras de infraestructura, para la construcción de colegios nuevos y/o adicionales.</v>
          </cell>
          <cell r="F72" t="str">
            <v>Adecuación Y Ampliación De Colegios Y Universidad 01-01-0002</v>
          </cell>
          <cell r="G72" t="str">
            <v>CONSTRUCCIÓN AMPLIACIÓN Y ADECUACIÓN DE INFRAESTRUCTURA EDUCATIVA - A.1.2.2</v>
          </cell>
          <cell r="H72" t="str">
            <v>Colegios</v>
          </cell>
          <cell r="I72">
            <v>13</v>
          </cell>
          <cell r="J72" t="str">
            <v>104601001</v>
          </cell>
          <cell r="K72">
            <v>135899407000</v>
          </cell>
        </row>
        <row r="73">
          <cell r="A73">
            <v>1046</v>
          </cell>
          <cell r="B73" t="str">
            <v>1046 Infraestructura y dotación al servicio de los ambientes de aprendizaje</v>
          </cell>
          <cell r="C73" t="str">
            <v>01 CONSTRUCCION, RESTITUCION, TERMINACION Y AMPLIACION</v>
          </cell>
          <cell r="D73">
            <v>2</v>
          </cell>
          <cell r="E73" t="str">
            <v>01002 Diseño, construcción e interventoría de estudios y/o ejecución de obras de infraestructura,  para las obras  de restituciones, terminaciones y ampliaciones a la infraestructura de los colegios distritales y/o adicionales</v>
          </cell>
          <cell r="F73" t="str">
            <v>Adecuación Y Ampliación De Colegios Y Universidad 01-01-0002</v>
          </cell>
          <cell r="G73" t="str">
            <v>CONSTRUCCIÓN AMPLIACIÓN Y ADECUACIÓN DE INFRAESTRUCTURA EDUCATIVA - A.1.2.2</v>
          </cell>
          <cell r="H73" t="str">
            <v>Sedes Educativas</v>
          </cell>
          <cell r="I73">
            <v>9</v>
          </cell>
          <cell r="J73" t="str">
            <v>104601002</v>
          </cell>
          <cell r="K73">
            <v>58595710000</v>
          </cell>
        </row>
        <row r="74">
          <cell r="A74">
            <v>1046</v>
          </cell>
          <cell r="B74" t="str">
            <v>1046 Infraestructura y dotación al servicio de los ambientes de aprendizaje</v>
          </cell>
          <cell r="C74" t="str">
            <v>01 CONSTRUCCION, RESTITUCION, TERMINACION Y AMPLIACION</v>
          </cell>
          <cell r="D74">
            <v>4</v>
          </cell>
          <cell r="E74" t="str">
            <v>01004 Suministrar el personal de apoyo profesional y técnico para garantizar la adecuada ejecución del proyecto</v>
          </cell>
          <cell r="F74" t="str">
            <v>Personal Contratado Para Apoyar Las Actividades Propias De Los Proyectos De Inversión De La Entidad 03-04-0001</v>
          </cell>
          <cell r="G74" t="str">
            <v>MODERNIZACIÓN DE LA SECRETARIA DE EDUCACIÓN - A.1.4.1</v>
          </cell>
          <cell r="H74" t="str">
            <v>Personas</v>
          </cell>
          <cell r="I74">
            <v>108</v>
          </cell>
          <cell r="J74" t="str">
            <v>104601004</v>
          </cell>
          <cell r="K74">
            <v>6646200000</v>
          </cell>
        </row>
        <row r="75">
          <cell r="A75">
            <v>1046</v>
          </cell>
          <cell r="B75" t="str">
            <v>1046 Infraestructura y dotación al servicio de los ambientes de aprendizaje</v>
          </cell>
          <cell r="C75" t="str">
            <v>01 CONSTRUCCION, RESTITUCION, TERMINACION Y AMPLIACION</v>
          </cell>
          <cell r="D75">
            <v>5</v>
          </cell>
          <cell r="E75" t="str">
            <v>01005 Diseño, construcción e interventoría de estudios y/o ejecución de obras, para la construcción de infraestructura educativa nueva para la primera infancia y/o adicionales</v>
          </cell>
          <cell r="F75" t="str">
            <v>Construcción, Adecuación Y Ampliación Primera Infancia 01-01-0097</v>
          </cell>
          <cell r="G75" t="str">
            <v>MEJORAMIENTO Y MANTENIMIENTO DE DEPENDENCIAS DE LA ADMINISTRACIÓN - A.15.3</v>
          </cell>
          <cell r="H75" t="str">
            <v>Sedes Educativas</v>
          </cell>
          <cell r="I75">
            <v>3</v>
          </cell>
          <cell r="J75" t="str">
            <v>104601005</v>
          </cell>
          <cell r="K75">
            <v>18707734000</v>
          </cell>
        </row>
        <row r="76">
          <cell r="A76">
            <v>1046</v>
          </cell>
          <cell r="B76" t="str">
            <v>1046 Infraestructura y dotación al servicio de los ambientes de aprendizaje</v>
          </cell>
          <cell r="C76" t="str">
            <v>01 CONSTRUCCION, RESTITUCION, TERMINACION Y AMPLIACION</v>
          </cell>
          <cell r="D76">
            <v>6</v>
          </cell>
          <cell r="E76" t="str">
            <v>01006 Pagar impuestos, trámites, vallas, copias y permisos ante otras entidades del estado, peritos en los procesos de expropiación y/o compra y cargo fijo y/o variable correspondiente a las licencias obtenidas  para cada uno de los predios</v>
          </cell>
          <cell r="F76" t="str">
            <v>Adecuación Y Ampliación De Colegios Y Universidad 01-01-0002</v>
          </cell>
          <cell r="G76" t="str">
            <v>CONSTRUCCIÓN AMPLIACIÓN Y ADECUACIÓN DE INFRAESTRUCTURA EDUCATIVA - A.1.2.2</v>
          </cell>
          <cell r="H76" t="str">
            <v>Porcentaje</v>
          </cell>
          <cell r="I76">
            <v>100</v>
          </cell>
          <cell r="J76" t="str">
            <v>104601006</v>
          </cell>
          <cell r="K76">
            <v>100000000</v>
          </cell>
        </row>
        <row r="77">
          <cell r="A77">
            <v>1046</v>
          </cell>
          <cell r="B77" t="str">
            <v>1046 Infraestructura y dotación al servicio de los ambientes de aprendizaje</v>
          </cell>
          <cell r="C77" t="str">
            <v>01 CONSTRUCCION, RESTITUCION, TERMINACION Y AMPLIACION</v>
          </cell>
          <cell r="D77">
            <v>7</v>
          </cell>
          <cell r="E77" t="str">
            <v>01007 Pago de pasivos exigibles</v>
          </cell>
          <cell r="F77" t="str">
            <v>Adecuación Y Ampliación De Colegios Y Universidad 01-01-0002</v>
          </cell>
          <cell r="G77" t="str">
            <v>CONSTRUCCIÓN AMPLIACIÓN Y ADECUACIÓN DE INFRAESTRUCTURA EDUCATIVA - A.1.2.2</v>
          </cell>
          <cell r="H77" t="str">
            <v>Porcentaje</v>
          </cell>
          <cell r="I77">
            <v>100</v>
          </cell>
          <cell r="J77" t="str">
            <v>104601007</v>
          </cell>
          <cell r="K77">
            <v>3000000000</v>
          </cell>
        </row>
        <row r="78">
          <cell r="A78">
            <v>1046</v>
          </cell>
          <cell r="B78" t="str">
            <v>1046 Infraestructura y dotación al servicio de los ambientes de aprendizaje</v>
          </cell>
          <cell r="C78" t="str">
            <v>01 CONSTRUCCION, RESTITUCION, TERMINACION Y AMPLIACION</v>
          </cell>
          <cell r="D78">
            <v>8</v>
          </cell>
          <cell r="E78" t="str">
            <v>01008 Contar con el acompañamiento especializado en materia técnica, jurídica, contractual, financiera, tributaria y ambiental, además de actividades de gestión social e interventoría, que soporten el diseño y la construcción de colegios nuevos, restituciones, terminaciones y ampliaciones en sus fases pre y post-contractuales.</v>
          </cell>
          <cell r="F78" t="str">
            <v>Adecuación Y Ampliación De Colegios Y Universidad 01-01-0002</v>
          </cell>
          <cell r="G78" t="str">
            <v>CONSTRUCCIÓN AMPLIACIÓN Y ADECUACIÓN DE INFRAESTRUCTURA EDUCATIVA - A.1.2.2</v>
          </cell>
          <cell r="H78" t="str">
            <v>Consultoría</v>
          </cell>
          <cell r="I78">
            <v>2</v>
          </cell>
          <cell r="J78" t="str">
            <v>104601008</v>
          </cell>
          <cell r="K78">
            <v>500000000</v>
          </cell>
        </row>
        <row r="79">
          <cell r="A79">
            <v>1046</v>
          </cell>
          <cell r="B79" t="str">
            <v>1046 Infraestructura y dotación al servicio de los ambientes de aprendizaje</v>
          </cell>
          <cell r="C79" t="str">
            <v>02 OBRAS MENORES Y ADECUACIONES</v>
          </cell>
          <cell r="D79">
            <v>1</v>
          </cell>
          <cell r="E79" t="str">
            <v>02001 Diseño, construcción e interventoría de estudios y/o ejecución de obras de infraestructura,  para las obras de mejoramiento menor complementarias a la infraestructura de los colegios distritales y/o adicionales</v>
          </cell>
          <cell r="F79" t="str">
            <v>Adecuación Y Ampliación De Colegios Y Universidad 01-01-0002</v>
          </cell>
          <cell r="G79" t="str">
            <v>CONSTRUCCIÓN AMPLIACIÓN Y ADECUACIÓN DE INFRAESTRUCTURA EDUCATIVA - A.1.2.2</v>
          </cell>
          <cell r="H79" t="str">
            <v>Sedes Educativas</v>
          </cell>
          <cell r="I79">
            <v>50</v>
          </cell>
          <cell r="J79" t="str">
            <v>104602001</v>
          </cell>
          <cell r="K79">
            <v>10375800000</v>
          </cell>
        </row>
        <row r="80">
          <cell r="A80">
            <v>1046</v>
          </cell>
          <cell r="B80" t="str">
            <v>1046 Infraestructura y dotación al servicio de los ambientes de aprendizaje</v>
          </cell>
          <cell r="C80" t="str">
            <v>02 OBRAS MENORES Y ADECUACIONES</v>
          </cell>
          <cell r="D80">
            <v>2</v>
          </cell>
          <cell r="E80" t="str">
            <v>02002 Realizar los estudios topograficos, de vulnerabilidad sismica, calculos estructurales y de revisión arquitectónica  necesarios para los proyectos, asi como la interventoria de los mismos</v>
          </cell>
          <cell r="F80" t="str">
            <v>Adecuación Y Ampliación De Colegios Y Universidad 01-01-0002</v>
          </cell>
          <cell r="G80" t="str">
            <v>CONSTRUCCIÓN AMPLIACIÓN Y ADECUACIÓN DE INFRAESTRUCTURA EDUCATIVA - A.1.2.2</v>
          </cell>
          <cell r="H80" t="str">
            <v>Porcentaje</v>
          </cell>
          <cell r="I80">
            <v>100</v>
          </cell>
          <cell r="J80" t="str">
            <v>104602002</v>
          </cell>
          <cell r="K80">
            <v>400000000</v>
          </cell>
        </row>
        <row r="81">
          <cell r="A81">
            <v>1046</v>
          </cell>
          <cell r="B81" t="str">
            <v>1046 Infraestructura y dotación al servicio de los ambientes de aprendizaje</v>
          </cell>
          <cell r="C81" t="str">
            <v>02 OBRAS MENORES Y ADECUACIONES</v>
          </cell>
          <cell r="D81">
            <v>3</v>
          </cell>
          <cell r="E81" t="str">
            <v>02003 Pagar impuestos, trámites, gestiones ambientales, vallas y permisos ante otras entidades del estado, peritos en los procesos de expropiación y/o compra y cargo fijo y/o variable correspondiente a las licencias obtenidas para cada uno de los predios.</v>
          </cell>
          <cell r="F81" t="str">
            <v>Adecuación Y Ampliación De Colegios Y Universidad 01-01-0002</v>
          </cell>
          <cell r="G81" t="str">
            <v>CONSTRUCCIÓN AMPLIACIÓN Y ADECUACIÓN DE INFRAESTRUCTURA EDUCATIVA - A.1.2.2</v>
          </cell>
          <cell r="H81" t="str">
            <v>Porcentaje</v>
          </cell>
          <cell r="I81">
            <v>100</v>
          </cell>
          <cell r="J81" t="str">
            <v>104602003</v>
          </cell>
          <cell r="K81">
            <v>150000000</v>
          </cell>
        </row>
        <row r="82">
          <cell r="A82">
            <v>1046</v>
          </cell>
          <cell r="B82" t="str">
            <v>1046 Infraestructura y dotación al servicio de los ambientes de aprendizaje</v>
          </cell>
          <cell r="C82" t="str">
            <v>02 OBRAS MENORES Y ADECUACIONES</v>
          </cell>
          <cell r="D82">
            <v>4</v>
          </cell>
          <cell r="E82" t="str">
            <v>02004  Alquiler (incluye mantenimiento) de baños portátiles móviles para atender los requerimientos de las diferentes Instituciones Educativas</v>
          </cell>
          <cell r="F82" t="str">
            <v>Adecuación Y Ampliación De Colegios Y Universidad 01-01-0002</v>
          </cell>
          <cell r="G82" t="str">
            <v>CONSTRUCCIÓN AMPLIACIÓN Y ADECUACIÓN DE INFRAESTRUCTURA EDUCATIVA - A.1.2.2</v>
          </cell>
          <cell r="H82" t="str">
            <v>Porcentaje</v>
          </cell>
          <cell r="I82">
            <v>100</v>
          </cell>
          <cell r="J82" t="str">
            <v>104602004</v>
          </cell>
          <cell r="K82">
            <v>250000000</v>
          </cell>
        </row>
        <row r="83">
          <cell r="A83">
            <v>1046</v>
          </cell>
          <cell r="B83" t="str">
            <v>1046 Infraestructura y dotación al servicio de los ambientes de aprendizaje</v>
          </cell>
          <cell r="C83" t="str">
            <v>02 OBRAS MENORES Y ADECUACIONES</v>
          </cell>
          <cell r="D83">
            <v>5</v>
          </cell>
          <cell r="E83" t="str">
            <v>02005 Realizar las obras y/o adecuaciones para la legalización y normalización de servicios públicos domiciliarios de la infraestructura educativa oficial</v>
          </cell>
          <cell r="F83" t="str">
            <v>Obras Y/O Adecuaciones Para La Legalización Y Normalización De Servicios Públicos Domiciliarios De Los Colegios. 02-06-0218</v>
          </cell>
          <cell r="G83" t="str">
            <v>CONSTRUCCIÓN AMPLIACIÓN Y ADECUACIÓN DE INFRAESTRUCTURA EDUCATIVA - A.1.2.2</v>
          </cell>
          <cell r="H83" t="str">
            <v>Porcentaje</v>
          </cell>
          <cell r="I83">
            <v>100</v>
          </cell>
          <cell r="J83" t="str">
            <v>104602005</v>
          </cell>
          <cell r="K83">
            <v>1200000000</v>
          </cell>
        </row>
        <row r="84">
          <cell r="A84">
            <v>1046</v>
          </cell>
          <cell r="B84" t="str">
            <v>1046 Infraestructura y dotación al servicio de los ambientes de aprendizaje</v>
          </cell>
          <cell r="C84" t="str">
            <v>02 OBRAS MENORES Y ADECUACIONES</v>
          </cell>
          <cell r="D84">
            <v>6</v>
          </cell>
          <cell r="E84" t="str">
            <v>02006 Pagar los fallos de sentencias, reclamaciones u otras que se generen producto de los contratos relacionados con el proyecto o derivados de sanciones impuestas a la entidad.</v>
          </cell>
          <cell r="F84" t="str">
            <v>Adecuación Y Ampliación De Colegios Y Universidad 01-01-0002</v>
          </cell>
          <cell r="G84" t="str">
            <v>CONSTRUCCIÓN AMPLIACIÓN Y ADECUACIÓN DE INFRAESTRUCTURA EDUCATIVA - A.1.2.2</v>
          </cell>
          <cell r="H84" t="str">
            <v>Porcentaje</v>
          </cell>
          <cell r="I84">
            <v>100</v>
          </cell>
          <cell r="J84" t="str">
            <v>104602006</v>
          </cell>
          <cell r="K84">
            <v>6250000000</v>
          </cell>
        </row>
        <row r="85">
          <cell r="A85">
            <v>1046</v>
          </cell>
          <cell r="B85" t="str">
            <v>1046 Infraestructura y dotación al servicio de los ambientes de aprendizaje</v>
          </cell>
          <cell r="C85" t="str">
            <v>02 OBRAS MENORES Y ADECUACIONES</v>
          </cell>
          <cell r="D85">
            <v>7</v>
          </cell>
          <cell r="E85" t="str">
            <v>02007 Realizar las intervenciones de obras e interventorías para el mantenimiento preventivo y/o correctivo, atención de emergencias de la infraestructura educativa oficial (incluye adicionales).</v>
          </cell>
          <cell r="F85" t="str">
            <v>Adecuación Y Ampliación De Colegios Y Universidad 01-01-0002</v>
          </cell>
          <cell r="G85" t="str">
            <v>CONSTRUCCIÓN AMPLIACIÓN Y ADECUACIÓN DE INFRAESTRUCTURA EDUCATIVA - A.1.2.2</v>
          </cell>
          <cell r="H85" t="str">
            <v>Porcentaje</v>
          </cell>
          <cell r="I85">
            <v>100</v>
          </cell>
          <cell r="J85" t="str">
            <v>104602007</v>
          </cell>
          <cell r="K85">
            <v>3000000000</v>
          </cell>
        </row>
        <row r="86">
          <cell r="A86">
            <v>1046</v>
          </cell>
          <cell r="B86" t="str">
            <v>1046 Infraestructura y dotación al servicio de los ambientes de aprendizaje</v>
          </cell>
          <cell r="C86" t="str">
            <v>02 OBRAS MENORES Y ADECUACIONES</v>
          </cell>
          <cell r="D86">
            <v>9</v>
          </cell>
          <cell r="E86" t="str">
            <v xml:space="preserve">02009 Construir, adecuar y/o mejorar comedores escolares de los colegios distritales (incluye interventoría y adicionales) </v>
          </cell>
          <cell r="F86" t="str">
            <v>Adecuación Y Ampliación De Colegios Y Universidad 01-01-0002</v>
          </cell>
          <cell r="G86" t="str">
            <v>CONSTRUCCIÓN AMPLIACIÓN Y ADECUACIÓN DE INFRAESTRUCTURA EDUCATIVA - A.1.2.2</v>
          </cell>
          <cell r="H86" t="str">
            <v>Intervenciones</v>
          </cell>
          <cell r="I86">
            <v>30</v>
          </cell>
          <cell r="J86" t="str">
            <v>104602009</v>
          </cell>
          <cell r="K86">
            <v>700000000</v>
          </cell>
        </row>
        <row r="87">
          <cell r="A87">
            <v>1046</v>
          </cell>
          <cell r="B87" t="str">
            <v>1046 Infraestructura y dotación al servicio de los ambientes de aprendizaje</v>
          </cell>
          <cell r="C87" t="str">
            <v>02 OBRAS MENORES Y ADECUACIONES</v>
          </cell>
          <cell r="D87">
            <v>11</v>
          </cell>
          <cell r="E87" t="str">
            <v>02011 Construcción e interventoría a las adecuaciones locativas a ejecutarse en sedes administrativas (SED + DILES)</v>
          </cell>
          <cell r="F87" t="str">
            <v>Obras De Adecuación Y Ampliación De Las Sedes Administrativas Del Sector Educativo 01-04-0001</v>
          </cell>
          <cell r="G87" t="str">
            <v>CONSTRUCCIÓN AMPLIACIÓN Y ADECUACIÓN DE INFRAESTRUCTURA EDUCATIVA - A.1.2.2</v>
          </cell>
          <cell r="H87" t="str">
            <v>Intervenciones</v>
          </cell>
          <cell r="I87">
            <v>3</v>
          </cell>
          <cell r="J87" t="str">
            <v>104602011</v>
          </cell>
          <cell r="K87">
            <v>800000000</v>
          </cell>
        </row>
        <row r="88">
          <cell r="A88">
            <v>1046</v>
          </cell>
          <cell r="B88" t="str">
            <v>1046 Infraestructura y dotación al servicio de los ambientes de aprendizaje</v>
          </cell>
          <cell r="C88" t="str">
            <v xml:space="preserve">03 CENTROS DE MAESTROS </v>
          </cell>
          <cell r="D88">
            <v>1</v>
          </cell>
          <cell r="E88" t="str">
            <v>03001 Diseño, construcción e interventoría de las adecuaciones en infraestructura para los Centros de la Red de Innvovación del maestro</v>
          </cell>
          <cell r="F88" t="str">
            <v>Obras De Adecuación Y Ampliación De Las Sedes Administrativas Del Sector Educativo 01-04-0001</v>
          </cell>
          <cell r="G88" t="str">
            <v>CONSTRUCCIÓN AMPLIACIÓN Y ADECUACIÓN DE INFRAESTRUCTURA EDUCATIVA - A.1.2.2</v>
          </cell>
          <cell r="H88" t="str">
            <v>Sede</v>
          </cell>
          <cell r="I88">
            <v>1</v>
          </cell>
          <cell r="J88" t="str">
            <v>104603001</v>
          </cell>
          <cell r="K88">
            <v>800000000</v>
          </cell>
        </row>
        <row r="89">
          <cell r="A89">
            <v>1046</v>
          </cell>
          <cell r="B89" t="str">
            <v>1046 Infraestructura y dotación al servicio de los ambientes de aprendizaje</v>
          </cell>
          <cell r="C89" t="str">
            <v>04 DOTACIONES</v>
          </cell>
          <cell r="D89">
            <v>1</v>
          </cell>
          <cell r="E89" t="str">
            <v>04001 Dotar mobiliario, equipos, maquinaria, herramientas, instrumentos, implementos y materiales de:  cómputo, tecnología, electrónica, electricidad, comunicaciones, audiovisuales, música, laboratorio, recreación, deporte, cocina y comedor, recursos de bibliotecas, arte y cultura, y demás que requieran los ambientes pedagógicos y administrativos para garantizar ambientes de aprendizaje adecuados y seguros en el nivel central y local.</v>
          </cell>
          <cell r="F89" t="str">
            <v>Dotación De Instalaciones 02-01-0509</v>
          </cell>
          <cell r="G89" t="str">
            <v>DOTACIÓN INSTITUCIONAL DE INFRAESTRUCTURA EDUCATIVA - A.1.2.4</v>
          </cell>
          <cell r="H89" t="str">
            <v>Sede</v>
          </cell>
          <cell r="I89">
            <v>110</v>
          </cell>
          <cell r="J89" t="str">
            <v>104604001</v>
          </cell>
          <cell r="K89">
            <v>24827075000</v>
          </cell>
        </row>
        <row r="90">
          <cell r="A90">
            <v>1046</v>
          </cell>
          <cell r="B90" t="str">
            <v>1046 Infraestructura y dotación al servicio de los ambientes de aprendizaje</v>
          </cell>
          <cell r="C90" t="str">
            <v>04 DOTACIONES</v>
          </cell>
          <cell r="D90">
            <v>5</v>
          </cell>
          <cell r="E90" t="str">
            <v>04005 Garantizar el personal de apoyo profesional y técnico en la contratación, supervisión, administración, aseguramiento y control de los bienes a dotar y dotados; así como el seguimiento y reporte de información inherente a la ejecución del componente.</v>
          </cell>
          <cell r="F90" t="str">
            <v>Personal Contratado Para Apoyar Las Actividades Propias De Los Proyectos De Inversión De La Entidad 03-04-0001</v>
          </cell>
          <cell r="G90" t="str">
            <v>MODERNIZACIÓN DE LA SECRETARIA DE EDUCACIÓN - A.1.4.1</v>
          </cell>
          <cell r="H90" t="str">
            <v>Personas</v>
          </cell>
          <cell r="I90">
            <v>41</v>
          </cell>
          <cell r="J90" t="str">
            <v>104604005</v>
          </cell>
          <cell r="K90">
            <v>2227925000</v>
          </cell>
        </row>
        <row r="91">
          <cell r="A91">
            <v>1049</v>
          </cell>
          <cell r="B91" t="str">
            <v>1049 Cobertura con equidad</v>
          </cell>
          <cell r="C91" t="str">
            <v>01 Gestión territorial de la cobertura educativa</v>
          </cell>
          <cell r="D91">
            <v>1</v>
          </cell>
          <cell r="E91" t="str">
            <v>01001 Prestar servicios profesionales, técnicos y/o  de apoyo a la gestión territorial de la cobertura educativa.</v>
          </cell>
          <cell r="F91" t="str">
            <v>Personal Contratado Para Apoyar Las Actividades Propias De Los Proyectos De Inversión De La Entidad 03-04-0001</v>
          </cell>
          <cell r="G91" t="str">
            <v>MODERNIZACIÓN DE LA SECRETARIA DE EDUCACIÓN - A.1.4.1</v>
          </cell>
          <cell r="H91" t="str">
            <v>Personas naturales y/o jurídicas</v>
          </cell>
          <cell r="I91">
            <v>29</v>
          </cell>
          <cell r="J91" t="str">
            <v>104901001</v>
          </cell>
          <cell r="K91">
            <v>1525000000</v>
          </cell>
        </row>
        <row r="92">
          <cell r="A92">
            <v>1049</v>
          </cell>
          <cell r="B92" t="str">
            <v>1049 Cobertura con equidad</v>
          </cell>
          <cell r="C92" t="str">
            <v>01 Gestión territorial de la cobertura educativa</v>
          </cell>
          <cell r="D92">
            <v>2</v>
          </cell>
          <cell r="E92" t="str">
            <v>01002 Realizar diseño, implementación, seguimiento y evaluación de Planes de Cobertura Local y de  Ruta del Acceso y Permanencia Escolar.</v>
          </cell>
          <cell r="F92" t="str">
            <v>Personal Contratado Para Las Actividades Propias De Los Procesos De Mejoramiento De Gestión De La Entidad 05-02-0020</v>
          </cell>
          <cell r="G92" t="str">
            <v>MODERNIZACIÓN DE LA SECRETARIA DE EDUCACIÓN - A.1.4.1</v>
          </cell>
          <cell r="H92" t="str">
            <v>Servicios</v>
          </cell>
          <cell r="I92">
            <v>1</v>
          </cell>
          <cell r="J92" t="str">
            <v>104901002</v>
          </cell>
          <cell r="K92">
            <v>267000000</v>
          </cell>
        </row>
        <row r="93">
          <cell r="A93">
            <v>1049</v>
          </cell>
          <cell r="B93" t="str">
            <v>1049 Cobertura con equidad</v>
          </cell>
          <cell r="C93" t="str">
            <v>01 Gestión territorial de la cobertura educativa</v>
          </cell>
          <cell r="D93">
            <v>3</v>
          </cell>
          <cell r="E93" t="str">
            <v>01003 Realizar acompañamiento y/o asistencia técnica a los establecimientos educativos con alta tasa de deserción escolar para fortalecer el acceso y la permanencia escolar</v>
          </cell>
          <cell r="F93" t="str">
            <v>Personal Contratado Para Las Actividades Propias De Los Procesos De Mejoramiento De Gestión De La Entidad 05-02-0020</v>
          </cell>
          <cell r="G93" t="str">
            <v>MODERNIZACIÓN DE LA SECRETARIA DE EDUCACIÓN - A.1.4.1</v>
          </cell>
          <cell r="H93" t="str">
            <v>Colegios</v>
          </cell>
          <cell r="I93">
            <v>100</v>
          </cell>
          <cell r="J93" t="str">
            <v>104901003</v>
          </cell>
          <cell r="K93">
            <v>416000000</v>
          </cell>
        </row>
        <row r="94">
          <cell r="A94">
            <v>1049</v>
          </cell>
          <cell r="B94" t="str">
            <v>1049 Cobertura con equidad</v>
          </cell>
          <cell r="C94" t="str">
            <v>01 Gestión territorial de la cobertura educativa</v>
          </cell>
          <cell r="D94">
            <v>4</v>
          </cell>
          <cell r="E94" t="str">
            <v>01004 Implementar incentivos a las IED para lograr mejorar resultados en acceso y permanencia escolar</v>
          </cell>
          <cell r="F94" t="str">
            <v>Incentivos económicos  a los colegios que contribuyan a mejorar los resultados de acceso y permanencia escolar 05-02-0178</v>
          </cell>
          <cell r="G94" t="str">
            <v>DISEÑO E IMPLEMENTACIÓN DE PLANES DE MEJORAMIENTO - A.17.1</v>
          </cell>
          <cell r="H94" t="str">
            <v>Colegios</v>
          </cell>
          <cell r="I94">
            <v>90</v>
          </cell>
          <cell r="J94" t="str">
            <v>104901004</v>
          </cell>
          <cell r="K94">
            <v>1324000000</v>
          </cell>
        </row>
        <row r="95">
          <cell r="A95">
            <v>1049</v>
          </cell>
          <cell r="B95" t="str">
            <v>1049 Cobertura con equidad</v>
          </cell>
          <cell r="C95" t="str">
            <v>01 Gestión territorial de la cobertura educativa</v>
          </cell>
          <cell r="D95">
            <v>5</v>
          </cell>
          <cell r="E95" t="str">
            <v>01005 Realizar las labores de  verificación, seguimiento y/o actualización de información de la cobertura educativa</v>
          </cell>
          <cell r="F95" t="str">
            <v>Personal contratado para apoyar las actividades propias de los proyectos de inversión misionales de la entidad 03-04-0312</v>
          </cell>
          <cell r="G95" t="str">
            <v>APLICACIÓN DE PROYECTOS EDUCATIVOS TRANSVERSALES - A.1.7.2</v>
          </cell>
          <cell r="H95" t="str">
            <v>Servicios</v>
          </cell>
          <cell r="I95">
            <v>1</v>
          </cell>
          <cell r="J95" t="str">
            <v>104901005</v>
          </cell>
          <cell r="K95">
            <v>150000000</v>
          </cell>
        </row>
        <row r="96">
          <cell r="A96">
            <v>1049</v>
          </cell>
          <cell r="B96" t="str">
            <v>1049 Cobertura con equidad</v>
          </cell>
          <cell r="C96" t="str">
            <v>01 Gestión territorial de la cobertura educativa</v>
          </cell>
          <cell r="D96">
            <v>6</v>
          </cell>
          <cell r="E96" t="str">
            <v>01006 Realizar eventos de socializacion relacionados con la cobertura y las experiencias del acceso y la permanencia escolar</v>
          </cell>
          <cell r="F96" t="str">
            <v>Apoyo Logístico Para El Desarrollo De Las Actividades Propias De Los Proyectos De Inversiónen General 03-01-0354</v>
          </cell>
          <cell r="G96" t="str">
            <v>APLICACIÓN DE PROYECTOS EDUCATIVOS TRANSVERSALES - A.1.7.2</v>
          </cell>
          <cell r="H96" t="str">
            <v>Servicios</v>
          </cell>
          <cell r="I96">
            <v>1</v>
          </cell>
          <cell r="J96" t="str">
            <v>104901006</v>
          </cell>
          <cell r="K96">
            <v>400000000</v>
          </cell>
        </row>
        <row r="97">
          <cell r="A97">
            <v>1049</v>
          </cell>
          <cell r="B97" t="str">
            <v>1049 Cobertura con equidad</v>
          </cell>
          <cell r="C97" t="str">
            <v>02 Modernización del proceso de matrícula</v>
          </cell>
          <cell r="D97">
            <v>1</v>
          </cell>
          <cell r="E97" t="str">
            <v>02001 Prestar servicios profesionales, técnicos y/o  de apoyo a la gestión del proceso de matrícula con enfoque de servicio al ciudadano y búsqueda activa de población desescolarizada.</v>
          </cell>
          <cell r="F97" t="str">
            <v>Personal Contratado Para Apoyar Las Actividades Propias De Los Proyectos De Inversión De La Entidad 03-04-0001</v>
          </cell>
          <cell r="G97" t="str">
            <v>MODERNIZACIÓN DE LA SECRETARIA DE EDUCACIÓN - A.1.4.1</v>
          </cell>
          <cell r="H97" t="str">
            <v>Personas naturales y/o jurídicas</v>
          </cell>
          <cell r="I97">
            <v>29</v>
          </cell>
          <cell r="J97" t="str">
            <v>104902001</v>
          </cell>
          <cell r="K97">
            <v>1473000000</v>
          </cell>
        </row>
        <row r="98">
          <cell r="A98">
            <v>1049</v>
          </cell>
          <cell r="B98" t="str">
            <v>1049 Cobertura con equidad</v>
          </cell>
          <cell r="C98" t="str">
            <v>02 Modernización del proceso de matrícula</v>
          </cell>
          <cell r="D98">
            <v>2</v>
          </cell>
          <cell r="E98" t="str">
            <v>02002 Realizar búsqueda activa de población desescolarizada</v>
          </cell>
          <cell r="F98" t="str">
            <v>Gestión del sevicio a la comunidad educativa 05-02-172</v>
          </cell>
          <cell r="G98" t="str">
            <v>MODERNIZACIÓN DE LA SECRETARIA DE EDUCACIÓN - A.1.4.1</v>
          </cell>
          <cell r="H98" t="str">
            <v>Proceso</v>
          </cell>
          <cell r="I98">
            <v>1</v>
          </cell>
          <cell r="J98" t="str">
            <v>104902002</v>
          </cell>
          <cell r="K98">
            <v>1780000000</v>
          </cell>
        </row>
        <row r="99">
          <cell r="A99">
            <v>1049</v>
          </cell>
          <cell r="B99" t="str">
            <v>1049 Cobertura con equidad</v>
          </cell>
          <cell r="C99" t="str">
            <v>02 Modernización del proceso de matrícula</v>
          </cell>
          <cell r="D99">
            <v>4</v>
          </cell>
          <cell r="E99" t="str">
            <v xml:space="preserve">02004 Acompañamiento en implementación de los sistemas de información para la cobertura educativa </v>
          </cell>
          <cell r="F99" t="str">
            <v>Personal contratado para las actividades propias de los procesos de mejoramiento de gestión de la entidad 05-02-0020</v>
          </cell>
          <cell r="G99" t="str">
            <v>MODERNIZACIÓN DE LA SECRETARIA DE EDUCACIÓN - A.1.4.1</v>
          </cell>
          <cell r="H99" t="str">
            <v>servicios</v>
          </cell>
          <cell r="I99">
            <v>1</v>
          </cell>
          <cell r="J99" t="str">
            <v>104902004</v>
          </cell>
          <cell r="K99">
            <v>500000000</v>
          </cell>
        </row>
        <row r="100">
          <cell r="A100">
            <v>1049</v>
          </cell>
          <cell r="B100" t="str">
            <v>1049 Cobertura con equidad</v>
          </cell>
          <cell r="C100" t="str">
            <v>02 Modernización del proceso de matrícula</v>
          </cell>
          <cell r="D100">
            <v>5</v>
          </cell>
          <cell r="E100" t="str">
            <v>02005 Atender los fallos proferidos en contra de la SED que se asocien con la ejecucion del proyecto Cobertura con equidad</v>
          </cell>
          <cell r="F100" t="str">
            <v>Pago de sentencias judiciales asociadas al proyecto de inversión 05-02-0169</v>
          </cell>
          <cell r="G100" t="str">
            <v>PAGO DE DÉFICIT DE INVERSIÓN EN EDUCACIÓN - (DE CARÁCTER EXCEPCIONAL) - A.1.7.4</v>
          </cell>
          <cell r="H100" t="str">
            <v>Fallos judiciales</v>
          </cell>
          <cell r="I100">
            <v>1</v>
          </cell>
          <cell r="J100" t="str">
            <v>104902005</v>
          </cell>
          <cell r="K100">
            <v>10000000</v>
          </cell>
        </row>
        <row r="101">
          <cell r="A101">
            <v>1049</v>
          </cell>
          <cell r="B101" t="str">
            <v>1049 Cobertura con equidad</v>
          </cell>
          <cell r="C101" t="str">
            <v>03 Acciones afirmativas para poblaciones vulnerables</v>
          </cell>
          <cell r="D101">
            <v>1</v>
          </cell>
          <cell r="E101" t="str">
            <v>03001 Prestar servicios profesionales, técnicos y/o  de apoyo a la gestión de acciones afirmativas para poblaciones vulnerables.</v>
          </cell>
          <cell r="F101" t="str">
            <v>Personal Contratado Para Apoyar Las Actividades Propias De Los Proyectos De Inversión De La Entidad 03-04-0001</v>
          </cell>
          <cell r="G101" t="str">
            <v>MODERNIZACIÓN DE LA SECRETARIA DE EDUCACIÓN - A.1.4.1</v>
          </cell>
          <cell r="H101" t="str">
            <v>Personas naturales y/o jurídicas</v>
          </cell>
          <cell r="I101">
            <v>13</v>
          </cell>
          <cell r="J101" t="str">
            <v>104903001</v>
          </cell>
          <cell r="K101">
            <v>642000000</v>
          </cell>
        </row>
        <row r="102">
          <cell r="A102">
            <v>1049</v>
          </cell>
          <cell r="B102" t="str">
            <v>1049 Cobertura con equidad</v>
          </cell>
          <cell r="C102" t="str">
            <v>03 Acciones afirmativas para poblaciones vulnerables</v>
          </cell>
          <cell r="D102">
            <v>2</v>
          </cell>
          <cell r="E102" t="str">
            <v>03002 Garantizar la financiación por concepto de gratuidad a la matrícula oficial SGP.</v>
          </cell>
          <cell r="F102" t="str">
            <v>Gratuidad Total Para Los Estudiantes Matriculados En El Sistema Educativo Oficial 06-02-0022</v>
          </cell>
          <cell r="G102" t="str">
            <v>TRANSFERENCIAS PARA CALIDAD GRATUIDAD (SIN SITUACIÓN DE FONDOS) A.1.3.8</v>
          </cell>
          <cell r="H102" t="str">
            <v>estudiantes</v>
          </cell>
          <cell r="I102">
            <v>830000</v>
          </cell>
          <cell r="J102" t="str">
            <v>104903002</v>
          </cell>
          <cell r="K102">
            <v>59258038000</v>
          </cell>
        </row>
        <row r="103">
          <cell r="A103">
            <v>1049</v>
          </cell>
          <cell r="B103" t="str">
            <v>1049 Cobertura con equidad</v>
          </cell>
          <cell r="C103" t="str">
            <v>03 Acciones afirmativas para poblaciones vulnerables</v>
          </cell>
          <cell r="D103">
            <v>4</v>
          </cell>
          <cell r="E103" t="str">
            <v>03004 Realizar estrategias de alfabetización y acciones orientadas a fortalecer la educación de adultos con oferta educativa pertinente</v>
          </cell>
          <cell r="F103" t="str">
            <v>Atención educativa diferencial 03-02-0033</v>
          </cell>
          <cell r="G103" t="str">
            <v>SERVICIO PERSONAL APOYO - A.1.5.1</v>
          </cell>
          <cell r="H103" t="str">
            <v>Estudiantes</v>
          </cell>
          <cell r="I103">
            <v>2425</v>
          </cell>
          <cell r="J103" t="str">
            <v>104903004</v>
          </cell>
          <cell r="K103">
            <v>1387000000</v>
          </cell>
        </row>
        <row r="104">
          <cell r="A104">
            <v>1049</v>
          </cell>
          <cell r="B104" t="str">
            <v>1049 Cobertura con equidad</v>
          </cell>
          <cell r="C104" t="str">
            <v>03 Acciones afirmativas para poblaciones vulnerables</v>
          </cell>
          <cell r="D104">
            <v>5</v>
          </cell>
          <cell r="E104" t="str">
            <v>03005 Acciones diferenciales para garantizar el acceso y la permanencia escolar de población diversa y vulnerable (población rural, víctima, discapacidad, grupos étnicos, entre otros)</v>
          </cell>
          <cell r="F104" t="str">
            <v>Atención educativa diferencial 03-02-0033</v>
          </cell>
          <cell r="G104" t="str">
            <v>SERVICIO PERSONAL APOYO - A.1.5.1</v>
          </cell>
          <cell r="H104" t="str">
            <v>Modelo</v>
          </cell>
          <cell r="I104">
            <v>1</v>
          </cell>
          <cell r="J104" t="str">
            <v>104903005</v>
          </cell>
          <cell r="K104">
            <v>1228000000</v>
          </cell>
        </row>
        <row r="105">
          <cell r="A105">
            <v>1049</v>
          </cell>
          <cell r="B105" t="str">
            <v>1049 Cobertura con equidad</v>
          </cell>
          <cell r="C105" t="str">
            <v>03 Acciones afirmativas para poblaciones vulnerables</v>
          </cell>
          <cell r="D105">
            <v>6</v>
          </cell>
          <cell r="E105" t="str">
            <v>03006 Asignar recursos propios a las instituciones educativas distritales que atienden población no cubierta por la asignación de gratuidad del MEN o población vulnerable y diversa que requiere atención diferencial</v>
          </cell>
          <cell r="F105" t="str">
            <v>Gratuidad Total Para Los Estudiantes Matriculados En El Sistema Educativo Oficial - Recursos Distrito 06-02-0062</v>
          </cell>
          <cell r="G105" t="str">
            <v>DISEÑO E IMPLEMENTACIÓN DE PLANES DE MEJORAMIENTO A.1.2.11</v>
          </cell>
          <cell r="H105" t="str">
            <v>Colegios</v>
          </cell>
          <cell r="I105">
            <v>363</v>
          </cell>
          <cell r="J105" t="str">
            <v>104903006</v>
          </cell>
          <cell r="K105">
            <v>16500000000</v>
          </cell>
        </row>
        <row r="106">
          <cell r="A106">
            <v>1049</v>
          </cell>
          <cell r="B106" t="str">
            <v>1049 Cobertura con equidad</v>
          </cell>
          <cell r="C106" t="str">
            <v>03 Acciones afirmativas para poblaciones vulnerables</v>
          </cell>
          <cell r="D106">
            <v>7</v>
          </cell>
          <cell r="E106" t="str">
            <v>03007 Implementar estrategias o modelos flexibles, presenciales o virtuales para la atención de población en extraedad, vulnerable y/o diversa</v>
          </cell>
          <cell r="F106" t="str">
            <v>Personal contratado para apoyar las actividades propias de los proyectos de inversión misionales de la entidad 03-04-0312</v>
          </cell>
          <cell r="G106" t="str">
            <v>APLICACIÓN DE PROYECTOS EDUCATIVOS TRANSVERSALES - A.1.7.2</v>
          </cell>
          <cell r="H106" t="str">
            <v>Estudiantes</v>
          </cell>
          <cell r="I106">
            <v>12109</v>
          </cell>
          <cell r="J106" t="str">
            <v>104903007</v>
          </cell>
          <cell r="K106">
            <v>3926142000</v>
          </cell>
        </row>
        <row r="107">
          <cell r="A107">
            <v>1049</v>
          </cell>
          <cell r="B107" t="str">
            <v>1049 Cobertura con equidad</v>
          </cell>
          <cell r="C107" t="str">
            <v>03 Acciones afirmativas para poblaciones vulnerables</v>
          </cell>
          <cell r="D107">
            <v>8</v>
          </cell>
          <cell r="E107" t="str">
            <v>03008 Entregar un Kit escolar gratuito a los estudiantes matriculados en las instituciones educativas oficiales del Distrito Capital, que por su condición socioeconómica o de vulnerabilidad lo requieren</v>
          </cell>
          <cell r="F107" t="str">
            <v>Gratuidad Total Para Los Estudiantes Matriculados En El Sistema Educativo Oficial - Recursos Distrito 06-02-0062</v>
          </cell>
          <cell r="G107" t="str">
            <v>DISEÑO E IMPLEMENTACIÓN DE PLANES DE MEJORAMIENTO A.1.2.11</v>
          </cell>
          <cell r="H107" t="str">
            <v>Estudiantes</v>
          </cell>
          <cell r="I107">
            <v>34315</v>
          </cell>
          <cell r="J107" t="str">
            <v>104903008</v>
          </cell>
          <cell r="K107">
            <v>1500000000</v>
          </cell>
        </row>
        <row r="108">
          <cell r="A108">
            <v>1049</v>
          </cell>
          <cell r="B108" t="str">
            <v>1049 Cobertura con equidad</v>
          </cell>
          <cell r="C108" t="str">
            <v>04 Administración del servicio educativo</v>
          </cell>
          <cell r="D108">
            <v>1</v>
          </cell>
          <cell r="E108" t="str">
            <v>04001 Prestar servicios profesionales, técnicos y/o  de apoyo a la gestión de la administración del servicio educativo de instituciones educativas oficiales.</v>
          </cell>
          <cell r="F108" t="str">
            <v>Personal Contratado Para Apoyar Las Actividades Propias De Los Proyectos De Inversión De La Entidad 03-04-0001</v>
          </cell>
          <cell r="G108" t="str">
            <v>MODERNIZACIÓN DE LA SECRETARIA DE EDUCACIÓN - A.1.4.1</v>
          </cell>
          <cell r="H108" t="str">
            <v>Personas naturales y/o jurídicas</v>
          </cell>
          <cell r="I108">
            <v>9</v>
          </cell>
          <cell r="J108" t="str">
            <v>104904001</v>
          </cell>
          <cell r="K108">
            <v>592000000</v>
          </cell>
        </row>
        <row r="109">
          <cell r="A109">
            <v>1049</v>
          </cell>
          <cell r="B109" t="str">
            <v>1049 Cobertura con equidad</v>
          </cell>
          <cell r="C109" t="str">
            <v>04 Administración del servicio educativo</v>
          </cell>
          <cell r="D109">
            <v>2</v>
          </cell>
          <cell r="E109" t="str">
            <v>04002 Contratar la administración del servicio educativo en establecimientos educativos oficiales</v>
          </cell>
          <cell r="F109" t="str">
            <v>Contratos para la administración del servicio educativo 06-02-0061</v>
          </cell>
          <cell r="G109" t="str">
            <v>CONTRATOS PARA LA ADMINISTRACION DEL SERVICIO EDUCATIVO - A.1.1.10.2</v>
          </cell>
          <cell r="H109" t="str">
            <v>Colegios</v>
          </cell>
          <cell r="I109">
            <v>22</v>
          </cell>
          <cell r="J109" t="str">
            <v>104904002</v>
          </cell>
          <cell r="K109">
            <v>83654000000</v>
          </cell>
        </row>
        <row r="110">
          <cell r="A110">
            <v>1049</v>
          </cell>
          <cell r="B110" t="str">
            <v>1049 Cobertura con equidad</v>
          </cell>
          <cell r="C110" t="str">
            <v>04 Administración del servicio educativo</v>
          </cell>
          <cell r="D110">
            <v>3</v>
          </cell>
          <cell r="E110" t="str">
            <v>04003 Realizar acciones de acompañamiento e intercambio de buenas prácticas entre los colegios con administración del servicio educativo y colegios oficiales de menor desempeño de las respectivas localidades</v>
          </cell>
          <cell r="F110" t="str">
            <v>Personal contratado para las actividades propias de los procesos de mejoramiento de gestión de la entidad 05-02-0020</v>
          </cell>
          <cell r="G110" t="str">
            <v>MODERNIZACIÓN DE LA SECRETARIA DE EDUCACIÓN - A.1.4.1</v>
          </cell>
          <cell r="H110" t="str">
            <v>Colegios</v>
          </cell>
          <cell r="I110">
            <v>88</v>
          </cell>
          <cell r="J110" t="str">
            <v>104904003</v>
          </cell>
          <cell r="K110">
            <v>312000000</v>
          </cell>
        </row>
        <row r="111">
          <cell r="A111">
            <v>1049</v>
          </cell>
          <cell r="B111" t="str">
            <v>1049 Cobertura con equidad</v>
          </cell>
          <cell r="C111" t="str">
            <v>04 Administración del servicio educativo</v>
          </cell>
          <cell r="D111">
            <v>4</v>
          </cell>
          <cell r="E111" t="str">
            <v>04004 Realizar seguimiento, verificación y/o evaluación a la administración del servicio educativo</v>
          </cell>
          <cell r="F111" t="str">
            <v>Personal contratado para apoyar las actividades propias de los proyectos de inversión misionales de la entidad 03-04-0312</v>
          </cell>
          <cell r="G111" t="str">
            <v>APLICACIÓN DE PROYECTOS EDUCATIVOS TRANSVERSALES - A.1.7.2</v>
          </cell>
          <cell r="H111" t="str">
            <v>Servicios</v>
          </cell>
          <cell r="I111">
            <v>1</v>
          </cell>
          <cell r="J111" t="str">
            <v>104904004</v>
          </cell>
          <cell r="K111">
            <v>1248000000</v>
          </cell>
        </row>
        <row r="112">
          <cell r="A112">
            <v>1049</v>
          </cell>
          <cell r="B112" t="str">
            <v>1049 Cobertura con equidad</v>
          </cell>
          <cell r="C112" t="str">
            <v>05 Prestación del servicio educativo en establecimientos educativos no oficiales</v>
          </cell>
          <cell r="D112">
            <v>1</v>
          </cell>
          <cell r="E112" t="str">
            <v>05001 Prestar servicios profesionales, técnicos y/o  de apoyo a la gestión en la implementación o uso de la estrategia de contratación de la prestación del servicio educativo.</v>
          </cell>
          <cell r="F112" t="str">
            <v>Personal Contratado Para Apoyar Las Actividades Propias De Los Proyectos De Inversión De La Entidad 03-04-0001</v>
          </cell>
          <cell r="G112" t="str">
            <v>MODERNIZACIÓN DE LA SECRETARIA DE EDUCACIÓN - A.1.4.1</v>
          </cell>
          <cell r="H112" t="str">
            <v>Personas naturales y/o jurídicas</v>
          </cell>
          <cell r="I112">
            <v>8</v>
          </cell>
          <cell r="J112" t="str">
            <v>104905001</v>
          </cell>
          <cell r="K112">
            <v>454000000</v>
          </cell>
        </row>
        <row r="113">
          <cell r="A113">
            <v>1049</v>
          </cell>
          <cell r="B113" t="str">
            <v>1049 Cobertura con equidad</v>
          </cell>
          <cell r="C113" t="str">
            <v>05 Prestación del servicio educativo en establecimientos educativos no oficiales</v>
          </cell>
          <cell r="D113">
            <v>2</v>
          </cell>
          <cell r="E113" t="str">
            <v>05002 Contratar la prestación del servicio público educativo en establecimientos educativos no oficiales</v>
          </cell>
          <cell r="F113" t="str">
            <v>Contratos Con Instituciones Para La Prestación Del Servicio Educativo 06-02-0037</v>
          </cell>
          <cell r="G113" t="str">
            <v>CONTRATOS PARA LA PRESTACIÓN DEL SERVICIO EDUCATIVO - A.1.1.10.1</v>
          </cell>
          <cell r="H113" t="str">
            <v>Colegios</v>
          </cell>
          <cell r="I113">
            <v>54</v>
          </cell>
          <cell r="J113" t="str">
            <v>104905002</v>
          </cell>
          <cell r="K113">
            <v>21654112000</v>
          </cell>
        </row>
        <row r="114">
          <cell r="A114">
            <v>1049</v>
          </cell>
          <cell r="B114" t="str">
            <v>1049 Cobertura con equidad</v>
          </cell>
          <cell r="C114" t="str">
            <v>05 Prestación del servicio educativo en establecimientos educativos no oficiales</v>
          </cell>
          <cell r="D114">
            <v>3</v>
          </cell>
          <cell r="E114" t="str">
            <v>05003 Realizar las labores de  verificación, seguimiento y/o actualización de información del Banco de Oferentes y/o de la contratación de la prestación del servicio público educativo.</v>
          </cell>
          <cell r="F114" t="str">
            <v>Personal contratado para apoyar las actividades propias de los proyectos de inversión misionales de la entidad 03-04-0312</v>
          </cell>
          <cell r="G114" t="str">
            <v>APLICACIÓN DE PROYECTOS EDUCATIVOS TRANSVERSALES - A.1.7.2</v>
          </cell>
          <cell r="H114" t="str">
            <v>Servicios</v>
          </cell>
          <cell r="I114">
            <v>1</v>
          </cell>
          <cell r="J114" t="str">
            <v>104905003</v>
          </cell>
          <cell r="K114">
            <v>1592000000</v>
          </cell>
        </row>
        <row r="115">
          <cell r="A115">
            <v>1049</v>
          </cell>
          <cell r="B115" t="str">
            <v>1049 Cobertura con equidad</v>
          </cell>
          <cell r="C115" t="str">
            <v>05 Prestación del servicio educativo en establecimientos educativos no oficiales</v>
          </cell>
          <cell r="D115">
            <v>4</v>
          </cell>
          <cell r="E115" t="str">
            <v>05004 Garantizar el pago de las obligaciones ó ajustes derivadas de la prestación del servicio educativo</v>
          </cell>
          <cell r="F115" t="str">
            <v>Contratos Con Instituciones Para La Prestación Del Servicio Educativo 06-02-0037</v>
          </cell>
          <cell r="G115" t="str">
            <v>CONTRATOS PARA LA PRESTACIÓN DEL SERVICIO EDUCATIVO - A.1.1.10.1</v>
          </cell>
          <cell r="H115" t="str">
            <v>Colegios</v>
          </cell>
          <cell r="I115">
            <v>54</v>
          </cell>
          <cell r="J115" t="str">
            <v>104905004</v>
          </cell>
          <cell r="K115">
            <v>1200000000</v>
          </cell>
        </row>
        <row r="116">
          <cell r="A116">
            <v>1049</v>
          </cell>
          <cell r="B116" t="str">
            <v>1049 Cobertura con equidad</v>
          </cell>
          <cell r="C116" t="str">
            <v>05 Prestación del servicio educativo en establecimientos educativos no oficiales</v>
          </cell>
          <cell r="D116">
            <v>5</v>
          </cell>
          <cell r="E116" t="str">
            <v>05005 Atender los fallos proferidos en contra de la SED que se asocien con la prestación del servicio público educativo.</v>
          </cell>
          <cell r="F116" t="str">
            <v>Pago de sentencias judiciales asociadas al proyecto de inversión 05-02-0169</v>
          </cell>
          <cell r="G116" t="str">
            <v>PAGO DE DÉFICIT DE INVERSIÓN EN EDUCACIÓN - (DE CARÁCTER EXCEPCIONAL) - A.1.7.4</v>
          </cell>
          <cell r="H116" t="str">
            <v>Fallos judiciales</v>
          </cell>
          <cell r="I116">
            <v>1</v>
          </cell>
          <cell r="J116" t="str">
            <v>104905005</v>
          </cell>
          <cell r="K116">
            <v>300000000</v>
          </cell>
        </row>
        <row r="117">
          <cell r="A117">
            <v>1050</v>
          </cell>
          <cell r="B117" t="str">
            <v>1050 Educación inicial de calidad en el marco de la ruta de atención integral a la primera infancia</v>
          </cell>
          <cell r="C117" t="str">
            <v>01 INFANCIA</v>
          </cell>
          <cell r="D117">
            <v>1</v>
          </cell>
          <cell r="E117" t="str">
            <v>01001 Apoyar y desarrollar con profesionales y/o entidades los procesos de gestión, acompañamiento e implementación de las metas y objetivos del proyecto.</v>
          </cell>
          <cell r="F117" t="str">
            <v>Personal Contratado Para Apoyar Las Actividades Propias De Los Proyectos De Inversión De La Entidad 03-04-0001</v>
          </cell>
          <cell r="G117" t="str">
            <v>MODERNIZACIÓN DE LA SECRETARIA DE EDUCACIÓN - A.1.4.1</v>
          </cell>
          <cell r="H117" t="str">
            <v>Personas</v>
          </cell>
          <cell r="I117">
            <v>37</v>
          </cell>
          <cell r="J117" t="str">
            <v>105001001</v>
          </cell>
          <cell r="K117">
            <v>2199419000</v>
          </cell>
        </row>
        <row r="118">
          <cell r="A118">
            <v>1050</v>
          </cell>
          <cell r="B118" t="str">
            <v>1050 Educación inicial de calidad en el marco de la ruta de atención integral a la primera infancia</v>
          </cell>
          <cell r="C118" t="str">
            <v>01 INFANCIA</v>
          </cell>
          <cell r="D118">
            <v>5</v>
          </cell>
          <cell r="E118" t="str">
            <v>01005 Garantizar la atención integral de los niños y niñas del ciclo inicial en el marco de la RIA, la articulación intersectorial de la Ciudad y la implementación de los estándares de calidad de la Educación Inicial en el marco de la atención integral</v>
          </cell>
          <cell r="F118" t="str">
            <v>Acompañar A Colegios En La Formulación Y Ejecución De Planes Institucionales 03-01-0204</v>
          </cell>
          <cell r="G118" t="str">
            <v>APLICACIÓN DE PROYECTOS EDUCATIVOS TRANSVERSALES - A.1.7.2</v>
          </cell>
          <cell r="H118" t="str">
            <v>Estudiantes</v>
          </cell>
          <cell r="I118">
            <v>55000</v>
          </cell>
          <cell r="J118" t="str">
            <v>105001005</v>
          </cell>
          <cell r="K118">
            <v>19684356000</v>
          </cell>
        </row>
        <row r="119">
          <cell r="A119">
            <v>1050</v>
          </cell>
          <cell r="B119" t="str">
            <v>1050 Educación inicial de calidad en el marco de la ruta de atención integral a la primera infancia</v>
          </cell>
          <cell r="C119" t="str">
            <v xml:space="preserve">02 CICLOS </v>
          </cell>
          <cell r="D119">
            <v>1</v>
          </cell>
          <cell r="E119" t="str">
            <v>02001 Apoyar y acompañar  con los medios necesarios, la implementación de lineamientos y/u orientaciones y/o estrategias pedagógicas y administrativas en las IED, que propendan por el fortalecimiento curricular y el intercambio de experiencias pedagógicas exitosas, en armonía con el modelo pedagógico de Educación Inicial</v>
          </cell>
          <cell r="F119" t="str">
            <v>Acompañar A Colegios En La Formulación Y Ejecución De Planes Institucionales 03-01-0204</v>
          </cell>
          <cell r="G119" t="str">
            <v>APLICACIÓN DE PROYECTOS EDUCATIVOS TRANSVERSALES - A.1.7.2</v>
          </cell>
          <cell r="H119" t="str">
            <v>Colegios</v>
          </cell>
          <cell r="I119">
            <v>210</v>
          </cell>
          <cell r="J119" t="str">
            <v>105002001</v>
          </cell>
          <cell r="K119">
            <v>1500000000</v>
          </cell>
        </row>
        <row r="120">
          <cell r="A120">
            <v>1050</v>
          </cell>
          <cell r="B120" t="str">
            <v>1050 Educación inicial de calidad en el marco de la ruta de atención integral a la primera infancia</v>
          </cell>
          <cell r="C120" t="str">
            <v>03 VALORACION INTEGRAL DEL DESARROLLO DE LA PRIMERA INFANCIA</v>
          </cell>
          <cell r="D120">
            <v>1</v>
          </cell>
          <cell r="E120" t="str">
            <v xml:space="preserve">03001 Desarrollar, aplicar y disponer de herramientas de gestión que conduzcan a la valoración del desarrollo integral de los niños y niñas de primera infancia </v>
          </cell>
          <cell r="F120" t="str">
            <v>Diseñar Desarrollar E Implementar Acciones Participativas En El Sistema Educativo Oficial 03-04-0239</v>
          </cell>
          <cell r="G120" t="str">
            <v>APLICACIÓN DE PROYECTOS EDUCATIVOS TRANSVERSALES - A.1.7.2</v>
          </cell>
          <cell r="H120" t="str">
            <v>Herramientas de gestión</v>
          </cell>
          <cell r="I120">
            <v>1</v>
          </cell>
          <cell r="J120" t="str">
            <v>105003001</v>
          </cell>
          <cell r="K120">
            <v>2076225000</v>
          </cell>
        </row>
        <row r="121">
          <cell r="A121">
            <v>1052</v>
          </cell>
          <cell r="B121" t="str">
            <v>1052 Bienestar estudiantil para todos</v>
          </cell>
          <cell r="C121" t="str">
            <v>01 ALIMENTACIÓN ESCOLAR</v>
          </cell>
          <cell r="D121">
            <v>1</v>
          </cell>
          <cell r="E121" t="str">
            <v>01001 Entregar desayunos, almuerzos y cenas escolares a los estudiantes matriculados en el sistema educativo oficial</v>
          </cell>
          <cell r="F121" t="str">
            <v>Comida Caliente Para Estudiantes 06-02-0026</v>
          </cell>
          <cell r="G121" t="str">
            <v>CONTRATACIÓN CON TERCEROS PARA LA PROVISIÓN INTEGRAL DEL SERVICIO DE ALIMENTACIÓN ESCOLAR - A.1.2.10.2</v>
          </cell>
          <cell r="H121" t="str">
            <v>Alimentos</v>
          </cell>
          <cell r="I121">
            <v>35642542</v>
          </cell>
          <cell r="J121" t="str">
            <v>105201001</v>
          </cell>
          <cell r="K121">
            <v>144480753000</v>
          </cell>
        </row>
        <row r="122">
          <cell r="A122">
            <v>1052</v>
          </cell>
          <cell r="B122" t="str">
            <v>1052 Bienestar estudiantil para todos</v>
          </cell>
          <cell r="C122" t="str">
            <v>01 ALIMENTACIÓN ESCOLAR</v>
          </cell>
          <cell r="D122">
            <v>2</v>
          </cell>
          <cell r="E122" t="str">
            <v>01002 Entregar refrigerios escolares a los estudiantes matriculados en el sistema educativo oficial</v>
          </cell>
          <cell r="F122" t="str">
            <v>Refrigerios Para Estudiantes 06-02-0025</v>
          </cell>
          <cell r="G122" t="str">
            <v>CONTRATACIÓN CON TERCEROS PARA LA PROVISIÓN INTEGRAL DEL SERVICIO DE ALIMENTACIÓN ESCOLAR - A.1.2.10.2</v>
          </cell>
          <cell r="H122" t="str">
            <v>Alimentos</v>
          </cell>
          <cell r="I122">
            <v>88182228</v>
          </cell>
          <cell r="J122" t="str">
            <v>105201002</v>
          </cell>
          <cell r="K122">
            <v>210229689000</v>
          </cell>
        </row>
        <row r="123">
          <cell r="A123">
            <v>1052</v>
          </cell>
          <cell r="B123" t="str">
            <v>1052 Bienestar estudiantil para todos</v>
          </cell>
          <cell r="C123" t="str">
            <v>01 ALIMENTACIÓN ESCOLAR</v>
          </cell>
          <cell r="D123">
            <v>3</v>
          </cell>
          <cell r="E123" t="str">
            <v>01003 Realizar la interventoría técnica, financiera, administrativa y jurídica a los contratos y convenios celebrados para la ejecución del programa de alimentación escolar</v>
          </cell>
          <cell r="F123" t="str">
            <v>Personal Contratado Para Apoyar Las Actividades Propias De Los Proyectos De Inversión De La Entidad 03-04-0001</v>
          </cell>
          <cell r="G123" t="str">
            <v>MODERNIZACIÓN DE LA SECRETARIA DE EDUCACIÓN - A.1.4.1</v>
          </cell>
          <cell r="H123" t="str">
            <v>Interventorías</v>
          </cell>
          <cell r="I123">
            <v>1</v>
          </cell>
          <cell r="J123" t="str">
            <v>105201003</v>
          </cell>
          <cell r="K123">
            <v>20750558000</v>
          </cell>
        </row>
        <row r="124">
          <cell r="A124">
            <v>1052</v>
          </cell>
          <cell r="B124" t="str">
            <v>1052 Bienestar estudiantil para todos</v>
          </cell>
          <cell r="C124" t="str">
            <v>01 ALIMENTACIÓN ESCOLAR</v>
          </cell>
          <cell r="D124">
            <v>4</v>
          </cell>
          <cell r="E124" t="str">
            <v>01004 Prestar servicios en la Dirección de Bienestar Estudiantil para el apoyo en los temas relacionados con el programa de alimentación escolar</v>
          </cell>
          <cell r="F124" t="str">
            <v>Personal Contratado Para Apoyar Las Actividades Propias De Los Proyectos De Inversión De La Entidad 03-04-0001</v>
          </cell>
          <cell r="G124" t="str">
            <v>MODERNIZACIÓN DE LA SECRETARIA DE EDUCACIÓN - A.1.4.1</v>
          </cell>
          <cell r="H124" t="str">
            <v>Personas</v>
          </cell>
          <cell r="I124">
            <v>68</v>
          </cell>
          <cell r="J124" t="str">
            <v>105201004</v>
          </cell>
          <cell r="K124">
            <v>4900000000</v>
          </cell>
        </row>
        <row r="125">
          <cell r="A125">
            <v>1052</v>
          </cell>
          <cell r="B125" t="str">
            <v>1052 Bienestar estudiantil para todos</v>
          </cell>
          <cell r="C125" t="str">
            <v>01 ALIMENTACIÓN ESCOLAR</v>
          </cell>
          <cell r="D125">
            <v>5</v>
          </cell>
          <cell r="E125" t="str">
            <v>01005 Llevar a cabo el seguimiento y la evaluación al programa de alimentación escolar.</v>
          </cell>
          <cell r="F125" t="str">
            <v>Personal Contratado Para Apoyar Las Actividades Propias De Los Proyectos De Inversión De La Entidad 03-04-0001</v>
          </cell>
          <cell r="G125" t="str">
            <v>MODERNIZACIÓN DE LA SECRETARIA DE EDUCACIÓN - A.1.4.1</v>
          </cell>
          <cell r="H125" t="str">
            <v>Persona Jurídica</v>
          </cell>
          <cell r="I125">
            <v>3</v>
          </cell>
          <cell r="J125" t="str">
            <v>105201005</v>
          </cell>
          <cell r="K125">
            <v>2587000000</v>
          </cell>
        </row>
        <row r="126">
          <cell r="A126">
            <v>1052</v>
          </cell>
          <cell r="B126" t="str">
            <v>1052 Bienestar estudiantil para todos</v>
          </cell>
          <cell r="C126" t="str">
            <v>01 ALIMENTACIÓN ESCOLAR</v>
          </cell>
          <cell r="D126">
            <v>6</v>
          </cell>
          <cell r="E126" t="str">
            <v>01006 Diseñar, producir e implementar acciones pedagógicas para la generación de hábitos de vida saludable en los estudiantes matriculados en el sistema educativo oficial.</v>
          </cell>
          <cell r="F126" t="str">
            <v>Diseñar Desarrollar E Implementar Acciones Participativas De Los Jóvenes En El Sistema Educativo Oficial 03-01-0282</v>
          </cell>
          <cell r="G126" t="str">
            <v>APLICACIÓN DE PROYECTOS EDUCATIVOS TRANSVERSALES - A.1.7.2</v>
          </cell>
          <cell r="H126" t="str">
            <v>Acciones</v>
          </cell>
          <cell r="I126">
            <v>1</v>
          </cell>
          <cell r="J126" t="str">
            <v>105201006</v>
          </cell>
          <cell r="K126">
            <v>600000000</v>
          </cell>
        </row>
        <row r="127">
          <cell r="A127">
            <v>1052</v>
          </cell>
          <cell r="B127" t="str">
            <v>1052 Bienestar estudiantil para todos</v>
          </cell>
          <cell r="C127" t="str">
            <v>01 ALIMENTACIÓN ESCOLAR</v>
          </cell>
          <cell r="D127">
            <v>7</v>
          </cell>
          <cell r="E127" t="str">
            <v>01007 Diseñar, formular y realizar el estudio de costos de los complementos alimentarios que entrega la Secretaría de Educación del Distrito, en las diferentes modalidades y el asociado a la Interventoría a dicha entrega.</v>
          </cell>
          <cell r="F127" t="str">
            <v>Personal Contratado Para Apoyar Las Actividades Propias De Los Proyectos De Inversión De La Entidad 03-04-0001</v>
          </cell>
          <cell r="G127" t="str">
            <v>MODERNIZACIÓN DE LA SECRETARIA DE EDUCACIÓN - A.1.4.1</v>
          </cell>
          <cell r="H127" t="str">
            <v>Personas</v>
          </cell>
          <cell r="I127">
            <v>17</v>
          </cell>
          <cell r="J127" t="str">
            <v>105201007</v>
          </cell>
          <cell r="K127">
            <v>280000000</v>
          </cell>
        </row>
        <row r="128">
          <cell r="A128">
            <v>1052</v>
          </cell>
          <cell r="B128" t="str">
            <v>1052 Bienestar estudiantil para todos</v>
          </cell>
          <cell r="C128" t="str">
            <v>02 MOVILIDAD ESCOLAR</v>
          </cell>
          <cell r="D128">
            <v>1</v>
          </cell>
          <cell r="E128" t="str">
            <v>02001 Suministrar el transporte a estudiantes beneficiados con el programa de Movilidad Escolar.</v>
          </cell>
          <cell r="F128" t="str">
            <v>Transporte Escolar Para Las Actividades Pedagógicas 02-01-0492</v>
          </cell>
          <cell r="G128" t="str">
            <v>TRANSPORTE ESCOLAR - A.1.2.7</v>
          </cell>
          <cell r="H128" t="str">
            <v>Estudiantes</v>
          </cell>
          <cell r="I128">
            <v>94304</v>
          </cell>
          <cell r="J128" t="str">
            <v>105202001</v>
          </cell>
          <cell r="K128">
            <v>96491399000</v>
          </cell>
        </row>
        <row r="129">
          <cell r="A129">
            <v>1052</v>
          </cell>
          <cell r="B129" t="str">
            <v>1052 Bienestar estudiantil para todos</v>
          </cell>
          <cell r="C129" t="str">
            <v>02 MOVILIDAD ESCOLAR</v>
          </cell>
          <cell r="D129">
            <v>2</v>
          </cell>
          <cell r="E129" t="str">
            <v>02002 Prestar servicios en la Dirección de Bienestar Estudiantil para el apoyo en los temas relacionados con el componente Movilidad Escolar</v>
          </cell>
          <cell r="F129" t="str">
            <v>Personal Contratado Para Apoyar Las Actividades Propias De Los Proyectos De Inversión De La Entidad 03-04-0001</v>
          </cell>
          <cell r="G129" t="str">
            <v>MODERNIZACIÓN DE LA SECRETARIA DE EDUCACIÓN - A.1.4.1</v>
          </cell>
          <cell r="H129" t="str">
            <v>Personas</v>
          </cell>
          <cell r="I129">
            <v>117</v>
          </cell>
          <cell r="J129" t="str">
            <v>105202002</v>
          </cell>
          <cell r="K129">
            <v>4000000000</v>
          </cell>
        </row>
        <row r="130">
          <cell r="A130">
            <v>1052</v>
          </cell>
          <cell r="B130" t="str">
            <v>1052 Bienestar estudiantil para todos</v>
          </cell>
          <cell r="C130" t="str">
            <v>02 MOVILIDAD ESCOLAR</v>
          </cell>
          <cell r="D130">
            <v>3</v>
          </cell>
          <cell r="E130" t="str">
            <v>02003 Supervisión, Interventoría, control y acompañamiento en lo técnico, administrativo jurídico y financiero para la prestación del servicio de Movilidad Escolar a los estudiantes matriculados en el sistema oficial.</v>
          </cell>
          <cell r="F130" t="str">
            <v>Personal Contratado Para Apoyar Las Actividades Propias De Los Proyectos De Inversión De La Entidad 03-04-0001</v>
          </cell>
          <cell r="G130" t="str">
            <v>MODERNIZACIÓN DE LA SECRETARIA DE EDUCACIÓN - A.1.4.1</v>
          </cell>
          <cell r="H130" t="str">
            <v>Interventoria</v>
          </cell>
          <cell r="I130">
            <v>1</v>
          </cell>
          <cell r="J130" t="str">
            <v>105202003</v>
          </cell>
          <cell r="K130">
            <v>5794355000</v>
          </cell>
        </row>
        <row r="131">
          <cell r="A131">
            <v>1052</v>
          </cell>
          <cell r="B131" t="str">
            <v>1052 Bienestar estudiantil para todos</v>
          </cell>
          <cell r="C131" t="str">
            <v>02 MOVILIDAD ESCOLAR</v>
          </cell>
          <cell r="D131">
            <v>4</v>
          </cell>
          <cell r="E131" t="str">
            <v>02004 Proveer, suministrar y entregar los beneficios a estudiantes que cumplan con las condiciones establecidas por la Dirección de Bienestar Estudiantil</v>
          </cell>
          <cell r="F131" t="str">
            <v>Transporte Escolar Para Las Actividades Pedagógicas 02-01-0492</v>
          </cell>
          <cell r="G131" t="str">
            <v>TRANSPORTE ESCOLAR - A.1.2.7</v>
          </cell>
          <cell r="H131" t="str">
            <v>Estudiantes</v>
          </cell>
          <cell r="I131">
            <v>36650</v>
          </cell>
          <cell r="J131" t="str">
            <v>105202004</v>
          </cell>
          <cell r="K131">
            <v>39490827000</v>
          </cell>
        </row>
        <row r="132">
          <cell r="A132">
            <v>1052</v>
          </cell>
          <cell r="B132" t="str">
            <v>1052 Bienestar estudiantil para todos</v>
          </cell>
          <cell r="C132" t="str">
            <v>02 MOVILIDAD ESCOLAR</v>
          </cell>
          <cell r="D132">
            <v>5</v>
          </cell>
          <cell r="E132" t="str">
            <v>02005 Fomentar el uso de medios alternativos de transporte escolar, a través de estrategias administrativas, pedagógicas, promoción y suscripción de convenios, promoviendo una cultura de uso de la bicicleta como medio de transporte. </v>
          </cell>
          <cell r="F132" t="str">
            <v>Transporte Escolar Para Las Actividades Pedagógicas 02-01-0492</v>
          </cell>
          <cell r="G132" t="str">
            <v>TRANSPORTE ESCOLAR - A.1.2.7</v>
          </cell>
          <cell r="H132" t="str">
            <v>Persona Jurídica</v>
          </cell>
          <cell r="I132">
            <v>5998</v>
          </cell>
          <cell r="J132" t="str">
            <v>105202005</v>
          </cell>
          <cell r="K132">
            <v>4394419000</v>
          </cell>
        </row>
        <row r="133">
          <cell r="A133">
            <v>1052</v>
          </cell>
          <cell r="B133" t="str">
            <v>1052 Bienestar estudiantil para todos</v>
          </cell>
          <cell r="C133" t="str">
            <v>03 PROMOCIÓN DEL BIENESTAR</v>
          </cell>
          <cell r="D133">
            <v>1</v>
          </cell>
          <cell r="E133" t="str">
            <v>03001 Amparar al 100% de los estudiantes del Sistema de matrícula oficial en caso de accidentes escolares.</v>
          </cell>
          <cell r="F133" t="str">
            <v>Promoción, Prevención Y Protección En Salud Escolar 03-02-0019</v>
          </cell>
          <cell r="G133" t="str">
            <v>APLICACIÓN DE PROYECTOS EDUCATIVOS TRANSVERSALES - A.1.7.2</v>
          </cell>
          <cell r="H133" t="str">
            <v>Porcentaje</v>
          </cell>
          <cell r="I133">
            <v>100</v>
          </cell>
          <cell r="J133" t="str">
            <v>105203001</v>
          </cell>
          <cell r="K133">
            <v>140000000</v>
          </cell>
        </row>
        <row r="134">
          <cell r="A134">
            <v>1052</v>
          </cell>
          <cell r="B134" t="str">
            <v>1052 Bienestar estudiantil para todos</v>
          </cell>
          <cell r="C134" t="str">
            <v>03 PROMOCIÓN DEL BIENESTAR</v>
          </cell>
          <cell r="D134">
            <v>2</v>
          </cell>
          <cell r="E134" t="str">
            <v>03002 Diseñar, producir, implementar y evaluar estrategias pedagógicas y comunicativas para la implementación de acciones pedagógicas en gestión del riesgo y promoción del bienestar estudiantil en Colegios Oficiales</v>
          </cell>
          <cell r="F134" t="str">
            <v>Promoción, Prevención Y Protección En Salud Escolar 03-02-0019</v>
          </cell>
          <cell r="G134" t="str">
            <v>APLICACIÓN DE PROYECTOS EDUCATIVOS TRANSVERSALES - A.1.7.2</v>
          </cell>
          <cell r="H134" t="str">
            <v>Colegios</v>
          </cell>
          <cell r="I134">
            <v>126</v>
          </cell>
          <cell r="J134" t="str">
            <v>105203002</v>
          </cell>
          <cell r="K134">
            <v>546637000</v>
          </cell>
        </row>
        <row r="135">
          <cell r="A135">
            <v>1052</v>
          </cell>
          <cell r="B135" t="str">
            <v>1052 Bienestar estudiantil para todos</v>
          </cell>
          <cell r="C135" t="str">
            <v>03 PROMOCIÓN DEL BIENESTAR</v>
          </cell>
          <cell r="D135">
            <v>3</v>
          </cell>
          <cell r="E135" t="str">
            <v xml:space="preserve">03003 Realizar los pagos de sentencias, fallos judiciales y de los deducibles que surjan de la afectación a la póliza civil extracontractual, como consecuencia de acciones adelantadas por terceros contra la entidad asociados a los accidentes escolares.
</v>
          </cell>
          <cell r="F135" t="str">
            <v>Promoción, Prevención Y Protección En Salud Escolar 03-02-0019</v>
          </cell>
          <cell r="G135" t="str">
            <v>APLICACIÓN DE PROYECTOS EDUCATIVOS TRANSVERSALES - A.1.7.2</v>
          </cell>
          <cell r="H135" t="str">
            <v>Porcentaje</v>
          </cell>
          <cell r="I135">
            <v>100</v>
          </cell>
          <cell r="J135" t="str">
            <v>105203003</v>
          </cell>
          <cell r="K135">
            <v>860000000</v>
          </cell>
        </row>
        <row r="136">
          <cell r="A136">
            <v>1052</v>
          </cell>
          <cell r="B136" t="str">
            <v>1052 Bienestar estudiantil para todos</v>
          </cell>
          <cell r="C136" t="str">
            <v>03 PROMOCIÓN DEL BIENESTAR</v>
          </cell>
          <cell r="D136">
            <v>4</v>
          </cell>
          <cell r="E136" t="str">
            <v>03004 Prestar servicios en la Dirección de Bienestar  Estudiantil para el apoyo en los temas relacionados con el componente de Promoción del Bienestar</v>
          </cell>
          <cell r="F136" t="str">
            <v>Personal Contratado Para Apoyar Las Actividades Propias De Los Proyectos De Inversión De La Entidad 03-04-0001</v>
          </cell>
          <cell r="G136" t="str">
            <v>MODERNIZACIÓN DE LA SECRETARIA DE EDUCACIÓN - A.1.4.1</v>
          </cell>
          <cell r="H136" t="str">
            <v>Personas</v>
          </cell>
          <cell r="I136">
            <v>55</v>
          </cell>
          <cell r="J136" t="str">
            <v>105203004</v>
          </cell>
          <cell r="K136">
            <v>3745701000</v>
          </cell>
        </row>
        <row r="137">
          <cell r="A137">
            <v>1052</v>
          </cell>
          <cell r="B137" t="str">
            <v>1052 Bienestar estudiantil para todos</v>
          </cell>
          <cell r="C137" t="str">
            <v>03 PROMOCIÓN DEL BIENESTAR</v>
          </cell>
          <cell r="D137">
            <v>5</v>
          </cell>
          <cell r="E137" t="str">
            <v>03005 Amparar con cobertura de ARL, a los estudiantes de la matrícula Oficial del Distrito que realizan práctica laboral como parte de su proceso educativo en el nivel de secundaria y media,en cumplimiento del decreto 055/2015.</v>
          </cell>
          <cell r="F137" t="str">
            <v>Promoción, Prevención Y Protección En Salud Escolar 03-02-0019</v>
          </cell>
          <cell r="G137" t="str">
            <v>APLICACIÓN DE PROYECTOS EDUCATIVOS TRANSVERSALES - A.1.7.2</v>
          </cell>
          <cell r="H137" t="str">
            <v>Porcentaje</v>
          </cell>
          <cell r="I137">
            <v>100</v>
          </cell>
          <cell r="J137" t="str">
            <v>105203005</v>
          </cell>
          <cell r="K137">
            <v>2627256000</v>
          </cell>
        </row>
        <row r="138">
          <cell r="A138">
            <v>1052</v>
          </cell>
          <cell r="B138" t="str">
            <v>1052 Bienestar estudiantil para todos</v>
          </cell>
          <cell r="C138" t="str">
            <v>03 PROMOCIÓN DEL BIENESTAR</v>
          </cell>
          <cell r="D138">
            <v>6</v>
          </cell>
          <cell r="E138" t="str">
            <v xml:space="preserve">03006 Suministrar el apoyo logístico y la interventoría a los eventos del proyecto </v>
          </cell>
          <cell r="F138" t="str">
            <v>Soporte Logístico Para El Desarrollo De Las Actividades Propias De Los Proyectos De Inversión 02-01-0364</v>
          </cell>
          <cell r="G138" t="str">
            <v>APLICACIÓN DE PROYECTOS EDUCATIVOS TRANSVERSALES - A.1.7.2</v>
          </cell>
          <cell r="H138" t="str">
            <v>Eventos</v>
          </cell>
          <cell r="I138">
            <v>35</v>
          </cell>
          <cell r="J138" t="str">
            <v>105203006</v>
          </cell>
          <cell r="K138">
            <v>880000000</v>
          </cell>
        </row>
        <row r="139">
          <cell r="A139">
            <v>1053</v>
          </cell>
          <cell r="B139" t="str">
            <v>1053 Oportunidades de aprendizaje desde el enfoque diferencial</v>
          </cell>
          <cell r="C139" t="str">
            <v>01  Atención Educativa Integral desde el enfoque diferencial</v>
          </cell>
          <cell r="D139">
            <v>1</v>
          </cell>
          <cell r="E139" t="str">
            <v>01001 Desarrollar capacidades locales e institucionales  para la atención integral bajo el enfoque diferencial, de estudiantes con discapacidad</v>
          </cell>
          <cell r="F139" t="str">
            <v>Atención educativa diferencial 03-02-0033</v>
          </cell>
          <cell r="G139" t="str">
            <v>SERVICIO PERSONAL APOYO - A.1.5.1</v>
          </cell>
          <cell r="H139" t="str">
            <v>Colegios</v>
          </cell>
          <cell r="I139">
            <v>361</v>
          </cell>
          <cell r="J139" t="str">
            <v>105301001</v>
          </cell>
          <cell r="K139">
            <v>7438000000</v>
          </cell>
        </row>
        <row r="140">
          <cell r="A140">
            <v>1053</v>
          </cell>
          <cell r="B140" t="str">
            <v>1053 Oportunidades de aprendizaje desde el enfoque diferencial</v>
          </cell>
          <cell r="C140" t="str">
            <v>01  Atención Educativa Integral desde el enfoque diferencial</v>
          </cell>
          <cell r="D140">
            <v>3</v>
          </cell>
          <cell r="E140" t="str">
            <v>01003 Desarrollar capacidades locales e institucionales  para la atención integral bajo el enfoque diferencial, de estudiantes con  talentos y/o capacidades  excepcionales</v>
          </cell>
          <cell r="F140" t="str">
            <v>Atención educativa diferencial 03-02-0033</v>
          </cell>
          <cell r="G140" t="str">
            <v>SERVICIO PERSONAL APOYO - A.1.5.1</v>
          </cell>
          <cell r="H140" t="str">
            <v>Colegios</v>
          </cell>
          <cell r="I140">
            <v>90</v>
          </cell>
          <cell r="J140" t="str">
            <v>105301003</v>
          </cell>
          <cell r="K140">
            <v>562888000</v>
          </cell>
        </row>
        <row r="141">
          <cell r="A141">
            <v>1053</v>
          </cell>
          <cell r="B141" t="str">
            <v>1053 Oportunidades de aprendizaje desde el enfoque diferencial</v>
          </cell>
          <cell r="C141" t="str">
            <v>01  Atención Educativa Integral desde el enfoque diferencial</v>
          </cell>
          <cell r="D141">
            <v>5</v>
          </cell>
          <cell r="E141" t="str">
            <v>01005 Desarrollar las acciones necesarias para garantizar la operación de la Secretaría Técnica Distrital de Discapacidad (STDD)</v>
          </cell>
          <cell r="F141" t="str">
            <v>Atención educativa diferencial 03-02-0033</v>
          </cell>
          <cell r="G141" t="str">
            <v>SERVICIO PERSONAL APOYO - A.1.5.1</v>
          </cell>
          <cell r="H141" t="str">
            <v>Personas</v>
          </cell>
          <cell r="I141">
            <v>6</v>
          </cell>
          <cell r="J141" t="str">
            <v>105301005</v>
          </cell>
          <cell r="K141">
            <v>304663000</v>
          </cell>
        </row>
        <row r="142">
          <cell r="A142">
            <v>1053</v>
          </cell>
          <cell r="B142" t="str">
            <v>1053 Oportunidades de aprendizaje desde el enfoque diferencial</v>
          </cell>
          <cell r="C142" t="str">
            <v>01  Atención Educativa Integral desde el enfoque diferencial</v>
          </cell>
          <cell r="D142">
            <v>8</v>
          </cell>
          <cell r="E142" t="str">
            <v xml:space="preserve">01008 
Desarrollar capacidades locales e institucionales para la atención integral bajo el enfoque diferencial, en la linea de educación intercultural y grupos étnicos 
</v>
          </cell>
          <cell r="F142" t="str">
            <v>Atención educativa diferencial 03-02-0033</v>
          </cell>
          <cell r="G142" t="str">
            <v>SERVICIO PERSONAL APOYO - A.1.5.1</v>
          </cell>
          <cell r="H142" t="str">
            <v>Colegios</v>
          </cell>
          <cell r="I142">
            <v>46</v>
          </cell>
          <cell r="J142" t="str">
            <v>105301008</v>
          </cell>
          <cell r="K142">
            <v>1846146000</v>
          </cell>
        </row>
        <row r="143">
          <cell r="A143">
            <v>1053</v>
          </cell>
          <cell r="B143" t="str">
            <v>1053 Oportunidades de aprendizaje desde el enfoque diferencial</v>
          </cell>
          <cell r="C143" t="str">
            <v>01  Atención Educativa Integral desde el enfoque diferencial</v>
          </cell>
          <cell r="D143">
            <v>10</v>
          </cell>
          <cell r="E143" t="str">
            <v>01010 Desarrollar capacidades locales e institucionales  para la atención integral bajo el enfoque diferencial, de estudiantes según su condición social y orientación sexual</v>
          </cell>
          <cell r="F143" t="str">
            <v>Atención educativa diferencial 03-02-0033</v>
          </cell>
          <cell r="G143" t="str">
            <v>SERVICIO PERSONAL APOYO - A.1.5.1</v>
          </cell>
          <cell r="H143" t="str">
            <v>Colegios</v>
          </cell>
          <cell r="I143">
            <v>80</v>
          </cell>
          <cell r="J143" t="str">
            <v>105301010</v>
          </cell>
          <cell r="K143">
            <v>302082000</v>
          </cell>
        </row>
        <row r="144">
          <cell r="A144">
            <v>1053</v>
          </cell>
          <cell r="B144" t="str">
            <v>1053 Oportunidades de aprendizaje desde el enfoque diferencial</v>
          </cell>
          <cell r="C144" t="str">
            <v>01  Atención Educativa Integral desde el enfoque diferencial</v>
          </cell>
          <cell r="D144">
            <v>12</v>
          </cell>
          <cell r="E144" t="str">
            <v>01012 Desarrollar capacidades locales e institucionales  para la atención integral bajo el enfoque diferencial de cuidado y autocuidado</v>
          </cell>
          <cell r="F144" t="str">
            <v>Atención educativa diferencial 03-02-0033</v>
          </cell>
          <cell r="G144" t="str">
            <v>SERVICIO PERSONAL APOYO - A.1.5.1</v>
          </cell>
          <cell r="H144" t="str">
            <v>Colegios</v>
          </cell>
          <cell r="I144">
            <v>70</v>
          </cell>
          <cell r="J144" t="str">
            <v>105301012</v>
          </cell>
          <cell r="K144">
            <v>1487065000</v>
          </cell>
        </row>
        <row r="145">
          <cell r="A145">
            <v>1053</v>
          </cell>
          <cell r="B145" t="str">
            <v>1053 Oportunidades de aprendizaje desde el enfoque diferencial</v>
          </cell>
          <cell r="C145" t="str">
            <v>01  Atención Educativa Integral desde el enfoque diferencial</v>
          </cell>
          <cell r="D145">
            <v>15</v>
          </cell>
          <cell r="E145" t="str">
            <v>01015 Desarrollar capacidades locales e institucionales  para la atención integral bajo el enfoque diferencial, de estudiantes  víctimas del conflicto armado</v>
          </cell>
          <cell r="F145" t="str">
            <v>Atención a Víctimas 03- 02-0032</v>
          </cell>
          <cell r="G145" t="str">
            <v>APLICACIÓN DE PROYECTOS EDUCATIVOS TRANSVERSALES - A.1.7.2</v>
          </cell>
          <cell r="H145" t="str">
            <v>Colegios</v>
          </cell>
          <cell r="I145">
            <v>40</v>
          </cell>
          <cell r="J145" t="str">
            <v>105301015</v>
          </cell>
          <cell r="K145">
            <v>914843000</v>
          </cell>
        </row>
        <row r="146">
          <cell r="A146">
            <v>1053</v>
          </cell>
          <cell r="B146" t="str">
            <v>1053 Oportunidades de aprendizaje desde el enfoque diferencial</v>
          </cell>
          <cell r="C146" t="str">
            <v>01  Atención Educativa Integral desde el enfoque diferencial</v>
          </cell>
          <cell r="D146">
            <v>17</v>
          </cell>
          <cell r="E146" t="str">
            <v>01017 Prestar apoyo profesional y/o técnico a la gestión de la Dirección de Inclusión e Integración de Poblaciones  para   el cumplimiento de las politicas públicas poblacionales</v>
          </cell>
          <cell r="F146" t="str">
            <v>Atención educativa diferencial 03-02-0033</v>
          </cell>
          <cell r="G146" t="str">
            <v>SERVICIO PERSONAL APOYO - A.1.5.1</v>
          </cell>
          <cell r="H146" t="str">
            <v>Personas</v>
          </cell>
          <cell r="I146">
            <v>11</v>
          </cell>
          <cell r="J146" t="str">
            <v>105301017</v>
          </cell>
          <cell r="K146">
            <v>526015000</v>
          </cell>
        </row>
        <row r="147">
          <cell r="A147">
            <v>1053</v>
          </cell>
          <cell r="B147" t="str">
            <v>1053 Oportunidades de aprendizaje desde el enfoque diferencial</v>
          </cell>
          <cell r="C147" t="str">
            <v>01  Atención Educativa Integral desde el enfoque diferencial</v>
          </cell>
          <cell r="D147">
            <v>18</v>
          </cell>
          <cell r="E147" t="str">
            <v>01018 Desarrollar capacidades locales e institucionales  para la atención integral bajo el enfoque diferencial, de estudiantes con trastornos de aprendizaje</v>
          </cell>
          <cell r="F147" t="str">
            <v>Atención educativa diferencial 03-02-0033</v>
          </cell>
          <cell r="G147" t="str">
            <v>SERVICIO PERSONAL APOYO - A.1.5.1</v>
          </cell>
          <cell r="H147" t="str">
            <v>Colegios</v>
          </cell>
          <cell r="I147">
            <v>40</v>
          </cell>
          <cell r="J147" t="str">
            <v>105301018</v>
          </cell>
          <cell r="K147">
            <v>415656000</v>
          </cell>
        </row>
        <row r="148">
          <cell r="A148">
            <v>1053</v>
          </cell>
          <cell r="B148" t="str">
            <v>1053 Oportunidades de aprendizaje desde el enfoque diferencial</v>
          </cell>
          <cell r="C148" t="str">
            <v>01  Atención Educativa Integral desde el enfoque diferencial</v>
          </cell>
          <cell r="D148">
            <v>20</v>
          </cell>
          <cell r="E148" t="str">
            <v xml:space="preserve">01020 Desarrollar capacidades locales e institucionales  para la atención integral bajo el enfoque diferencial, de estudiantes en riesgo de trabajo infantil </v>
          </cell>
          <cell r="F148" t="str">
            <v>Atención educativa diferencial 03-02-0033</v>
          </cell>
          <cell r="G148" t="str">
            <v>SERVICIO PERSONAL APOYO - A.1.5.1</v>
          </cell>
          <cell r="H148" t="str">
            <v>Colegios</v>
          </cell>
          <cell r="I148">
            <v>70</v>
          </cell>
          <cell r="J148" t="str">
            <v>105301020</v>
          </cell>
          <cell r="K148">
            <v>748631000</v>
          </cell>
        </row>
        <row r="149">
          <cell r="A149">
            <v>1053</v>
          </cell>
          <cell r="B149" t="str">
            <v>1053 Oportunidades de aprendizaje desde el enfoque diferencial</v>
          </cell>
          <cell r="C149" t="str">
            <v>01  Atención Educativa Integral desde el enfoque diferencial</v>
          </cell>
          <cell r="D149">
            <v>21</v>
          </cell>
          <cell r="E149" t="str">
            <v>01021 Desarrollar capacidades locales e institucionales  para la atención integral bajo el enfoque diferencial, de estudiantes en riesgo de trata de personas</v>
          </cell>
          <cell r="F149" t="str">
            <v>Atención educativa diferencial 03-02-0033</v>
          </cell>
          <cell r="G149" t="str">
            <v>SERVICIO PERSONAL APOYO - A.1.5.1</v>
          </cell>
          <cell r="H149" t="str">
            <v>Colegios</v>
          </cell>
          <cell r="I149">
            <v>10</v>
          </cell>
          <cell r="J149" t="str">
            <v>105301021</v>
          </cell>
          <cell r="K149">
            <v>114309000</v>
          </cell>
        </row>
        <row r="150">
          <cell r="A150">
            <v>1053</v>
          </cell>
          <cell r="B150" t="str">
            <v>1053 Oportunidades de aprendizaje desde el enfoque diferencial</v>
          </cell>
          <cell r="C150" t="str">
            <v>02 Modelos Educativos Flexibles</v>
          </cell>
          <cell r="D150">
            <v>1</v>
          </cell>
          <cell r="E150" t="str">
            <v>02001 Desarrollar capacidades locales e institucionales  para la atención integral bajo el enfoque diferencial, de estudiantes  hospitalizados e incapacitados</v>
          </cell>
          <cell r="F150" t="str">
            <v>Atención educativa diferencial 03-02-0033</v>
          </cell>
          <cell r="G150" t="str">
            <v>SERVICIO PERSONAL APOYO - A.1.5.1</v>
          </cell>
          <cell r="H150" t="str">
            <v>Aulas Hospitalarias</v>
          </cell>
          <cell r="I150">
            <v>28</v>
          </cell>
          <cell r="J150" t="str">
            <v>105302001</v>
          </cell>
          <cell r="K150">
            <v>107840000</v>
          </cell>
        </row>
        <row r="151">
          <cell r="A151">
            <v>1053</v>
          </cell>
          <cell r="B151" t="str">
            <v>1053 Oportunidades de aprendizaje desde el enfoque diferencial</v>
          </cell>
          <cell r="C151" t="str">
            <v>02 Modelos Educativos Flexibles</v>
          </cell>
          <cell r="D151">
            <v>3</v>
          </cell>
          <cell r="E151" t="str">
            <v xml:space="preserve">02003 Desarrollar capacidades locales e institucionales  para la atención integral bajo el enfoque diferencial, para la educación de jóvenes y adultos </v>
          </cell>
          <cell r="F151" t="str">
            <v>Atención educativa diferencial 03-02-0033</v>
          </cell>
          <cell r="G151" t="str">
            <v>SERVICIO PERSONAL APOYO - A.1.5.1</v>
          </cell>
          <cell r="H151" t="str">
            <v>Colegios</v>
          </cell>
          <cell r="I151">
            <v>59</v>
          </cell>
          <cell r="J151" t="str">
            <v>105302003</v>
          </cell>
          <cell r="K151">
            <v>188344000</v>
          </cell>
        </row>
        <row r="152">
          <cell r="A152">
            <v>1053</v>
          </cell>
          <cell r="B152" t="str">
            <v>1053 Oportunidades de aprendizaje desde el enfoque diferencial</v>
          </cell>
          <cell r="C152" t="str">
            <v>02 Modelos Educativos Flexibles</v>
          </cell>
          <cell r="D152">
            <v>5</v>
          </cell>
          <cell r="E152" t="str">
            <v>02005 Desarrollar capacidades locales e institucionales  para la atención integral bajo el enfoque diferencial, de estudiantes  en extraedad</v>
          </cell>
          <cell r="F152" t="str">
            <v>Atención educativa diferencial 03-02-0033</v>
          </cell>
          <cell r="G152" t="str">
            <v>SERVICIO PERSONAL APOYO - A.1.5.1</v>
          </cell>
          <cell r="H152" t="str">
            <v>Colegios</v>
          </cell>
          <cell r="I152">
            <v>75</v>
          </cell>
          <cell r="J152" t="str">
            <v>105302005</v>
          </cell>
          <cell r="K152">
            <v>272347000</v>
          </cell>
        </row>
        <row r="153">
          <cell r="A153">
            <v>1053</v>
          </cell>
          <cell r="B153" t="str">
            <v>1053 Oportunidades de aprendizaje desde el enfoque diferencial</v>
          </cell>
          <cell r="C153" t="str">
            <v>02 Modelos Educativos Flexibles</v>
          </cell>
          <cell r="D153">
            <v>7</v>
          </cell>
          <cell r="E153" t="str">
            <v>02007 Desarrollar capacidades locales e institucionales  para la atención integral bajo el enfoque diferencial, de estudiantes en conflicto con la  ley penal</v>
          </cell>
          <cell r="F153" t="str">
            <v>Atención educativa diferencial 03-02-0033</v>
          </cell>
          <cell r="G153" t="str">
            <v>SERVICIO PERSONAL APOYO - A.1.5.1</v>
          </cell>
          <cell r="H153" t="str">
            <v>Colegios</v>
          </cell>
          <cell r="I153">
            <v>75</v>
          </cell>
          <cell r="J153" t="str">
            <v>105302007</v>
          </cell>
          <cell r="K153">
            <v>105766000</v>
          </cell>
        </row>
        <row r="154">
          <cell r="A154">
            <v>1055</v>
          </cell>
          <cell r="B154" t="str">
            <v>1055 Modernización de la gestión institucional</v>
          </cell>
          <cell r="C154" t="str">
            <v>01 Modernización de los Procesos</v>
          </cell>
          <cell r="D154">
            <v>1</v>
          </cell>
          <cell r="E154" t="str">
            <v>01001 Apoyo profesional para dirigir y coordinar las acciones a desarrollar en el proyecto de inversión "Modernización de la gestión institucional".</v>
          </cell>
          <cell r="F154" t="str">
            <v>Personal Contratado Para Apoyar Las Actividades Propias De Los Proyectos De Inversión De La Entidad 03-04-0001</v>
          </cell>
          <cell r="G154" t="str">
            <v>MODERNIZACIÓN DE LA SECRETARIA DE EDUCACIÓN - A.1.4.1</v>
          </cell>
          <cell r="H154" t="str">
            <v>Personas</v>
          </cell>
          <cell r="I154">
            <v>1</v>
          </cell>
          <cell r="J154" t="str">
            <v>105501001</v>
          </cell>
          <cell r="K154">
            <v>139942000</v>
          </cell>
        </row>
        <row r="155">
          <cell r="A155">
            <v>1055</v>
          </cell>
          <cell r="B155" t="str">
            <v>1055 Modernización de la gestión institucional</v>
          </cell>
          <cell r="C155" t="str">
            <v>01 Modernización de los Procesos</v>
          </cell>
          <cell r="D155">
            <v>2</v>
          </cell>
          <cell r="E155" t="str">
            <v>01002 Contar con el personal requerido para impulsar y promover el fortalecimiento de la transparencia en la SED</v>
          </cell>
          <cell r="F155" t="str">
            <v>Personal Contratado Para Apoyar Las Actividades Propias De Los Proyectos De Inversión De La Entidad 03-04-0001</v>
          </cell>
          <cell r="G155" t="str">
            <v>MODERNIZACIÓN DE LA SECRETARIA DE EDUCACIÓN - A.1.4.1</v>
          </cell>
          <cell r="H155" t="str">
            <v>Personas</v>
          </cell>
          <cell r="I155">
            <v>1</v>
          </cell>
          <cell r="J155" t="str">
            <v>105501002</v>
          </cell>
          <cell r="K155">
            <v>41005000</v>
          </cell>
        </row>
        <row r="156">
          <cell r="A156">
            <v>1055</v>
          </cell>
          <cell r="B156" t="str">
            <v>1055 Modernización de la gestión institucional</v>
          </cell>
          <cell r="C156" t="str">
            <v>01 Modernización de los Procesos</v>
          </cell>
          <cell r="D156">
            <v>3</v>
          </cell>
          <cell r="E156" t="str">
            <v>01003 Apoyo profesional y técnico para el desarrollo de las acciones tendientes a mejorar los procesos internos de la SED tales como: Sistema Integrado de Gestión, POA , PIGA, Gestión Documental y Archivo.</v>
          </cell>
          <cell r="F156" t="str">
            <v>Personal Contratado Para Apoyar Las Actividades Propias De Los Proyectos De Inversión De La Entidad 03-04-0001</v>
          </cell>
          <cell r="G156" t="str">
            <v>MODERNIZACIÓN DE LA SECRETARIA DE EDUCACIÓN - A.1.4.1</v>
          </cell>
          <cell r="H156" t="str">
            <v>Personas</v>
          </cell>
          <cell r="I156">
            <v>11</v>
          </cell>
          <cell r="J156" t="str">
            <v>105501003</v>
          </cell>
          <cell r="K156">
            <v>710338000</v>
          </cell>
        </row>
        <row r="157">
          <cell r="A157">
            <v>1055</v>
          </cell>
          <cell r="B157" t="str">
            <v>1055 Modernización de la gestión institucional</v>
          </cell>
          <cell r="C157" t="str">
            <v>01 Modernización de los Procesos</v>
          </cell>
          <cell r="D157">
            <v>4</v>
          </cell>
          <cell r="E157" t="str">
            <v>01004 Actualización de procesos del nivel central, local e institucional.</v>
          </cell>
          <cell r="F157" t="str">
            <v>Apoyo Logístico Para El Desarrollo De Las Actividades Propias De Los Proyectos De Inversiónen General 03-01-0354</v>
          </cell>
          <cell r="G157" t="str">
            <v>APLICACIÓN DE PROYECTOS EDUCATIVOS TRANSVERSALES - A.1.7.2</v>
          </cell>
          <cell r="H157" t="str">
            <v>Consultoría</v>
          </cell>
          <cell r="I157">
            <v>1</v>
          </cell>
          <cell r="J157" t="str">
            <v>105501004</v>
          </cell>
          <cell r="K157">
            <v>260974000</v>
          </cell>
        </row>
        <row r="158">
          <cell r="A158">
            <v>1055</v>
          </cell>
          <cell r="B158" t="str">
            <v>1055 Modernización de la gestión institucional</v>
          </cell>
          <cell r="C158" t="str">
            <v>01 Modernización de los Procesos</v>
          </cell>
          <cell r="D158">
            <v>5</v>
          </cell>
          <cell r="E158" t="str">
            <v>01005 Garantizar los procesos de mejoramiento de la gestión documental y archivo en la SED.</v>
          </cell>
          <cell r="F158" t="str">
            <v>Apoyo Logístico Para El Desarrollo De Las Actividades Propias De Los Proyectos De Inversiónen General 03-01-0354</v>
          </cell>
          <cell r="G158" t="str">
            <v>APLICACIÓN DE PROYECTOS EDUCATIVOS TRANSVERSALES - A.1.7.2</v>
          </cell>
          <cell r="H158" t="str">
            <v>Intervenciones</v>
          </cell>
          <cell r="I158">
            <v>7</v>
          </cell>
          <cell r="J158" t="str">
            <v>105501005</v>
          </cell>
          <cell r="K158">
            <v>1498741000</v>
          </cell>
        </row>
        <row r="159">
          <cell r="A159">
            <v>1055</v>
          </cell>
          <cell r="B159" t="str">
            <v>1055 Modernización de la gestión institucional</v>
          </cell>
          <cell r="C159" t="str">
            <v>02 Comunicación Organizacional</v>
          </cell>
          <cell r="D159">
            <v>7</v>
          </cell>
          <cell r="E159" t="str">
            <v>02007 Desarrollar y aplicar métodos para medir el impacto de la comunicación y los proyectos prioritarios de la SED.</v>
          </cell>
          <cell r="F159" t="str">
            <v>Desarrollo Del Plan General De Medios De Divulgación Y Comunicación 03-01-0327</v>
          </cell>
          <cell r="G159" t="str">
            <v>APLICACIÓN DE PROYECTOS EDUCATIVOS TRANSVERSALES - A.1.7.2</v>
          </cell>
          <cell r="H159" t="str">
            <v>Consultoría</v>
          </cell>
          <cell r="I159">
            <v>1</v>
          </cell>
          <cell r="J159" t="str">
            <v>105502007</v>
          </cell>
          <cell r="K159">
            <v>120000000</v>
          </cell>
        </row>
        <row r="160">
          <cell r="A160">
            <v>1055</v>
          </cell>
          <cell r="B160" t="str">
            <v>1055 Modernización de la gestión institucional</v>
          </cell>
          <cell r="C160" t="str">
            <v>02 Comunicación Organizacional</v>
          </cell>
          <cell r="D160">
            <v>8</v>
          </cell>
          <cell r="E160" t="str">
            <v>02008 Fortalecimiento de la cultura organizacional de la SED.</v>
          </cell>
          <cell r="F160" t="str">
            <v>Apoyo Logístico Para El Desarrollo De Las Actividades Propias De Los Proyectos De Inversiónen General 03-01-0354</v>
          </cell>
          <cell r="G160" t="str">
            <v>APLICACIÓN DE PROYECTOS EDUCATIVOS TRANSVERSALES - A.1.7.2</v>
          </cell>
          <cell r="H160" t="str">
            <v>Estrategia</v>
          </cell>
          <cell r="I160">
            <v>1</v>
          </cell>
          <cell r="J160" t="str">
            <v>105502008</v>
          </cell>
          <cell r="K160">
            <v>300000000</v>
          </cell>
        </row>
        <row r="161">
          <cell r="A161">
            <v>1055</v>
          </cell>
          <cell r="B161" t="str">
            <v>1055 Modernización de la gestión institucional</v>
          </cell>
          <cell r="C161" t="str">
            <v>03 Gestión de Servicio a la Ciudadania</v>
          </cell>
          <cell r="D161">
            <v>11</v>
          </cell>
          <cell r="E161" t="str">
            <v>03011 Apoyo profesional, técnico y asistencial para el mejoramiento de la gestión del Servicio al Ciudadano</v>
          </cell>
          <cell r="F161" t="str">
            <v>Personal Contratado Para Apoyar Las Actividades Propias De Los Proyectos De Inversión De La Entidad 03-04-0001</v>
          </cell>
          <cell r="G161" t="str">
            <v>MODERNIZACIÓN DE LA SECRETARIA DE EDUCACIÓN - A.1.4.1</v>
          </cell>
          <cell r="H161" t="str">
            <v>Personas</v>
          </cell>
          <cell r="I161">
            <v>12</v>
          </cell>
          <cell r="J161" t="str">
            <v>105503011</v>
          </cell>
          <cell r="K161">
            <v>668000000</v>
          </cell>
        </row>
        <row r="162">
          <cell r="A162">
            <v>1055</v>
          </cell>
          <cell r="B162" t="str">
            <v>1055 Modernización de la gestión institucional</v>
          </cell>
          <cell r="C162" t="str">
            <v>03 Gestión de Servicio a la Ciudadania</v>
          </cell>
          <cell r="D162">
            <v>12</v>
          </cell>
          <cell r="E162" t="str">
            <v>03012 Fortalecer la calidad de la experiencia de servicio a la ciudadanía en todos los canales de atención de la Secretaria de Educación del Distrito.</v>
          </cell>
          <cell r="F162" t="str">
            <v>Apoyo Logístico Para El Desarrollo De Las Actividades Propias De Los Proyectos De Inversiónen General 03-01-0354</v>
          </cell>
          <cell r="G162" t="str">
            <v>APLICACIÓN DE PROYECTOS EDUCATIVOS TRANSVERSALES - A.1.7.2</v>
          </cell>
          <cell r="H162" t="str">
            <v>Intervenciones</v>
          </cell>
          <cell r="I162">
            <v>3</v>
          </cell>
          <cell r="J162" t="str">
            <v>105503012</v>
          </cell>
          <cell r="K162">
            <v>1832000000</v>
          </cell>
        </row>
        <row r="163">
          <cell r="A163">
            <v>1056</v>
          </cell>
          <cell r="B163" t="str">
            <v>1056 Mejoramiento de la calidad educativa a través de la jornada única y el uso del tiempo escolar</v>
          </cell>
          <cell r="C163" t="str">
            <v>01 JORNADA UNICA</v>
          </cell>
          <cell r="D163">
            <v>1</v>
          </cell>
          <cell r="E163" t="str">
            <v>01001 Conformar un equipo profesional y técnico que coordina, orienta y apoya el desarrollo de la ampliación del tiempo escolar - Jornada Única</v>
          </cell>
          <cell r="F163" t="str">
            <v>Personal Contratado Para Apoyar Las Actividades Propias De Los Proyectos De Inversión De La Entidad 03-04-0001</v>
          </cell>
          <cell r="G163" t="str">
            <v>MODERNIZACIÓN DE LA SECRETARIA DE EDUCACIÓN - A.1.4.1</v>
          </cell>
          <cell r="H163" t="str">
            <v>Personas</v>
          </cell>
          <cell r="I163">
            <v>25</v>
          </cell>
          <cell r="J163" t="str">
            <v>105601001</v>
          </cell>
          <cell r="K163">
            <v>1595000000</v>
          </cell>
        </row>
        <row r="164">
          <cell r="A164">
            <v>1056</v>
          </cell>
          <cell r="B164" t="str">
            <v>1056 Mejoramiento de la calidad educativa a través de la jornada única y el uso del tiempo escolar</v>
          </cell>
          <cell r="C164" t="str">
            <v>01 JORNADA UNICA</v>
          </cell>
          <cell r="D164">
            <v>2</v>
          </cell>
          <cell r="E164" t="str">
            <v>01002 Garantizar los escenarios, organizaciones, personas externas u otro tipo de recursos que se requieran para implementar la Jornada Única en ambientes de aprendizajes seguros en una ciudad Educadora</v>
          </cell>
          <cell r="F164" t="str">
            <v>Acompañar A Colegios En La Formulación Y Ejecución De Planes Institucionales 03-01-0204</v>
          </cell>
          <cell r="G164" t="str">
            <v>APLICACIÓN DE PROYECTOS EDUCATIVOS TRANSVERSALES - A.1.7.2</v>
          </cell>
          <cell r="H164" t="str">
            <v>Estudiantes</v>
          </cell>
          <cell r="I164">
            <v>157742</v>
          </cell>
          <cell r="J164" t="str">
            <v>105601002</v>
          </cell>
          <cell r="K164">
            <v>18036700000</v>
          </cell>
        </row>
        <row r="165">
          <cell r="A165">
            <v>1056</v>
          </cell>
          <cell r="B165" t="str">
            <v>1056 Mejoramiento de la calidad educativa a través de la jornada única y el uso del tiempo escolar</v>
          </cell>
          <cell r="C165" t="str">
            <v>02 USO DEL TIEMPO ESCOLAR</v>
          </cell>
          <cell r="D165">
            <v>1</v>
          </cell>
          <cell r="E165" t="str">
            <v>02001 Garantizar los escenarios, organizaciones, personas externas u otro tipo de recursos que se requieran para implementar el Uso del Tiempo Escolar en ambientes de aprendizajes seguros en una ciudad Educadora</v>
          </cell>
          <cell r="F165" t="str">
            <v>Acompañar A Colegios En La Formulación Y Ejecución De Planes Institucionales 03-01-0204</v>
          </cell>
          <cell r="G165" t="str">
            <v>APLICACIÓN DE PROYECTOS EDUCATIVOS TRANSVERSALES - A.1.7.2</v>
          </cell>
          <cell r="H165" t="str">
            <v>Estudiantes</v>
          </cell>
          <cell r="I165">
            <v>252387</v>
          </cell>
          <cell r="J165" t="str">
            <v>105602001</v>
          </cell>
          <cell r="K165">
            <v>14636300000</v>
          </cell>
        </row>
        <row r="166">
          <cell r="A166">
            <v>1056</v>
          </cell>
          <cell r="B166" t="str">
            <v>1056 Mejoramiento de la calidad educativa a través de la jornada única y el uso del tiempo escolar</v>
          </cell>
          <cell r="C166" t="str">
            <v>02 USO DEL TIEMPO ESCOLAR</v>
          </cell>
          <cell r="D166">
            <v>2</v>
          </cell>
          <cell r="E166" t="str">
            <v>02002 Conformar un equipo profesional y técnico que coordina, orienta y apoya el desarrollo de la ampliación del tiempo escolar - Uso del tiempo escolar</v>
          </cell>
          <cell r="F166" t="str">
            <v>Personal Contratado Para Apoyar Las Actividades Propias De Los Proyectos De Inversión De La Entidad 03-04-0001</v>
          </cell>
          <cell r="G166" t="str">
            <v>MODERNIZACIÓN DE LA SECRETARIA DE EDUCACIÓN - A.1.4.1</v>
          </cell>
          <cell r="H166" t="str">
            <v>personas</v>
          </cell>
          <cell r="I166">
            <v>25</v>
          </cell>
          <cell r="J166" t="str">
            <v>105602002</v>
          </cell>
          <cell r="K166">
            <v>1595000000</v>
          </cell>
        </row>
        <row r="167">
          <cell r="A167">
            <v>1057</v>
          </cell>
          <cell r="B167" t="str">
            <v>1057 Competencias para el ciudadano de hoy</v>
          </cell>
          <cell r="C167" t="str">
            <v>01 Uso y apropiación de Tecnologías de la Información y las comunicaciones (TIC) y de los medios educativos</v>
          </cell>
          <cell r="D167">
            <v>1</v>
          </cell>
          <cell r="E167" t="str">
            <v>01001 Fortalecer y acompañar a los colegios en la implementación de estrategias que aporten al mejoramiento de los ambientes de aprendizaje y del conocimiento, promiviendo  el desarrollo de las capacidades en el uso inteligente de las TIC.</v>
          </cell>
          <cell r="F167" t="str">
            <v>Incentivar El Desarrollo Y Uso De La Tecnología, La Información Y La Comunicación A Través De Experiencias Pedagógicas 03-01-0218</v>
          </cell>
          <cell r="G167" t="str">
            <v>APLICACIÓN DE PROYECTOS EDUCATIVOS TRANSVERSALES - A.1.7.2</v>
          </cell>
          <cell r="H167" t="str">
            <v>colegios</v>
          </cell>
          <cell r="I167">
            <v>150</v>
          </cell>
          <cell r="J167" t="str">
            <v>105701001</v>
          </cell>
          <cell r="K167">
            <v>2550000000</v>
          </cell>
        </row>
        <row r="168">
          <cell r="A168">
            <v>1057</v>
          </cell>
          <cell r="B168" t="str">
            <v>1057 Competencias para el ciudadano de hoy</v>
          </cell>
          <cell r="C168" t="str">
            <v>01 Uso y apropiación de Tecnologías de la Información y las comunicaciones (TIC) y de los medios educativos</v>
          </cell>
          <cell r="D168">
            <v>2</v>
          </cell>
          <cell r="E168" t="str">
            <v>01002 Conformar un equipo profesional y técnico para el seguimiento y desarrollo de los programas y procesos del proyecto de inversión competencias para el ciudadano de hoy.</v>
          </cell>
          <cell r="F168" t="str">
            <v>Personal Contratado Para Apoyar Las Actividades Propias De Los Proyectos De Inversión De La Entidad 03-04-0001</v>
          </cell>
          <cell r="G168" t="str">
            <v>MODERNIZACIÓN DE LA SECRETARIA DE EDUCACIÓN - A.1.4.1</v>
          </cell>
          <cell r="H168" t="str">
            <v>Personas</v>
          </cell>
          <cell r="I168">
            <v>9</v>
          </cell>
          <cell r="J168" t="str">
            <v>105701002</v>
          </cell>
          <cell r="K168">
            <v>473572000</v>
          </cell>
        </row>
        <row r="169">
          <cell r="A169">
            <v>1057</v>
          </cell>
          <cell r="B169" t="str">
            <v>1057 Competencias para el ciudadano de hoy</v>
          </cell>
          <cell r="C169" t="str">
            <v>02 Lectoescritura y Fortalecimiento de Bibliotecas Escolares</v>
          </cell>
          <cell r="D169">
            <v>1</v>
          </cell>
          <cell r="E169" t="str">
            <v>02001 Implementar el plan distrital de lectura y escritura,  generando acciones que permitan mejorar los procesos de lectoescritura a través del aprovechamiento y fortalecimiento de las bibliotecas escolares y de ambientes de aprendizaje e investigación.</v>
          </cell>
          <cell r="F169" t="str">
            <v>Acompañar A Colegios En La Formulación Y Ejecución De Planes Institucionales 03-01-0204</v>
          </cell>
          <cell r="G169" t="str">
            <v>APLICACIÓN DE PROYECTOS EDUCATIVOS TRANSVERSALES - A.1.7.2</v>
          </cell>
          <cell r="H169" t="str">
            <v>colegios</v>
          </cell>
          <cell r="I169">
            <v>200</v>
          </cell>
          <cell r="J169" t="str">
            <v>105702001</v>
          </cell>
          <cell r="K169">
            <v>330000000</v>
          </cell>
        </row>
        <row r="170">
          <cell r="A170">
            <v>1057</v>
          </cell>
          <cell r="B170" t="str">
            <v>1057 Competencias para el ciudadano de hoy</v>
          </cell>
          <cell r="C170" t="str">
            <v>02 Lectoescritura y Fortalecimiento de Bibliotecas Escolares</v>
          </cell>
          <cell r="D170">
            <v>2</v>
          </cell>
          <cell r="E170" t="str">
            <v>02002 Conformar un equipo profesional y técnico para el seguimiento y desarrollo de los programas y procesos del proyecto de inversión competencias para el ciudadano de hoy - Lectoescritura y Fortalecimiento de Bibliotecas</v>
          </cell>
          <cell r="F170" t="str">
            <v>Personal Contratado Para Apoyar Las Actividades Propias De Los Proyectos De Inversión De La Entidad 03-04-0001</v>
          </cell>
          <cell r="G170" t="str">
            <v>MODERNIZACIÓN DE LA SECRETARIA DE EDUCACIÓN - A.1.4.1</v>
          </cell>
          <cell r="H170" t="str">
            <v>Personas</v>
          </cell>
          <cell r="I170">
            <v>51</v>
          </cell>
          <cell r="J170" t="str">
            <v>105702002</v>
          </cell>
          <cell r="K170">
            <v>2043897000</v>
          </cell>
        </row>
        <row r="171">
          <cell r="A171">
            <v>1057</v>
          </cell>
          <cell r="B171" t="str">
            <v>1057 Competencias para el ciudadano de hoy</v>
          </cell>
          <cell r="C171" t="str">
            <v>02 Lectoescritura y Fortalecimiento de Bibliotecas Escolares</v>
          </cell>
          <cell r="D171">
            <v>3</v>
          </cell>
          <cell r="E171" t="str">
            <v>02003 Garantizar la financiación, apoyo logístico para la participación de la IED en actividades culturales y académicas de Lectoescritura y Fortalecimiento de Bibliotecas Escolares.</v>
          </cell>
          <cell r="F171" t="str">
            <v>Apoyo Logístico Para El Desarrollo De Las Actividades Propias De Los Proyectos De Inversiónen General 03-01-0354</v>
          </cell>
          <cell r="G171" t="str">
            <v>APLICACIÓN DE PROYECTOS EDUCATIVOS TRANSVERSALES - A.1.7.2</v>
          </cell>
          <cell r="H171" t="str">
            <v>colegios</v>
          </cell>
          <cell r="I171">
            <v>363</v>
          </cell>
          <cell r="J171" t="str">
            <v>105702003</v>
          </cell>
          <cell r="K171">
            <v>1000000000</v>
          </cell>
        </row>
        <row r="172">
          <cell r="A172">
            <v>1057</v>
          </cell>
          <cell r="B172" t="str">
            <v>1057 Competencias para el ciudadano de hoy</v>
          </cell>
          <cell r="C172" t="str">
            <v>03 Fortalecimiento de Inglés como Segunda Lengua</v>
          </cell>
          <cell r="D172">
            <v>1</v>
          </cell>
          <cell r="E172" t="str">
            <v xml:space="preserve">03001 Acompañar y apoyar el fortalecimiento de los programas de aprendizaje del inglés como una segunda lengua mediante la articulación de planes de estudio, uso de medios educativos y ambientes de aprendizaje. </v>
          </cell>
          <cell r="F172" t="str">
            <v>Acompañar A Colegios En La Formulación Y Ejecución De Planes Institucionales 03-01-0204</v>
          </cell>
          <cell r="G172" t="str">
            <v>APLICACIÓN DE PROYECTOS EDUCATIVOS TRANSVERSALES - A.1.7.2</v>
          </cell>
          <cell r="H172" t="str">
            <v>colegios</v>
          </cell>
          <cell r="I172">
            <v>55</v>
          </cell>
          <cell r="J172" t="str">
            <v>105703001</v>
          </cell>
          <cell r="K172">
            <v>3309493000</v>
          </cell>
        </row>
        <row r="173">
          <cell r="A173">
            <v>1057</v>
          </cell>
          <cell r="B173" t="str">
            <v>1057 Competencias para el ciudadano de hoy</v>
          </cell>
          <cell r="C173" t="str">
            <v>03 Fortalecimiento de Inglés como Segunda Lengua</v>
          </cell>
          <cell r="D173">
            <v>2</v>
          </cell>
          <cell r="E173" t="str">
            <v>03002 Conformar un equipo profesional y técnico para el seguimiento y desarrollo de los programas y procesos del proyecto de inversión competencias para el ciudadano de hoy - Fortalecimiento de Inglés como Segunda Lengua</v>
          </cell>
          <cell r="F173" t="str">
            <v>Personal Contratado Para Apoyar Las Actividades Propias De Los Proyectos De Inversión De La Entidad 03-04-0001</v>
          </cell>
          <cell r="G173" t="str">
            <v>MODERNIZACIÓN DE LA SECRETARIA DE EDUCACIÓN - A.1.4.1</v>
          </cell>
          <cell r="H173" t="str">
            <v>personas</v>
          </cell>
          <cell r="I173">
            <v>5</v>
          </cell>
          <cell r="J173" t="str">
            <v>105703002</v>
          </cell>
          <cell r="K173">
            <v>370998000</v>
          </cell>
        </row>
        <row r="174">
          <cell r="A174">
            <v>1058</v>
          </cell>
          <cell r="B174" t="str">
            <v xml:space="preserve">1058 Participación ciudadana para el reencuentro, la reconciliación y la paz </v>
          </cell>
          <cell r="C174" t="str">
            <v>01 FORTALECIMIENTO DE  LAS CAPACIDADES DE LOS DIRECTORES LOCALES (DILES) Y DIRECTIVOS DOCENTES</v>
          </cell>
          <cell r="D174">
            <v>4</v>
          </cell>
          <cell r="E174" t="str">
            <v>01004 Implementar la estrategia para fortalecimiento de las capacidades de gestión de los directores locales y directivos docentes</v>
          </cell>
          <cell r="F174" t="str">
            <v>Acompañar A Colegios En La Formulación Y Ejecución De Planes Institucionales 03-01-0204</v>
          </cell>
          <cell r="G174" t="str">
            <v>APLICACIÓN DE PROYECTOS EDUCATIVOS TRANSVERSALES - A.1.7.2</v>
          </cell>
          <cell r="H174" t="str">
            <v>Directores locales y directivos docentes</v>
          </cell>
          <cell r="I174">
            <v>273</v>
          </cell>
          <cell r="J174" t="str">
            <v>105801004</v>
          </cell>
          <cell r="K174">
            <v>1440010000</v>
          </cell>
        </row>
        <row r="175">
          <cell r="A175">
            <v>1058</v>
          </cell>
          <cell r="B175" t="str">
            <v xml:space="preserve">1058 Participación ciudadana para el reencuentro, la reconciliación y la paz </v>
          </cell>
          <cell r="C175" t="str">
            <v>01 FORTALECIMIENTO DE  LAS CAPACIDADES DE LOS DIRECTORES LOCALES (DILES) Y DIRECTIVOS DOCENTES</v>
          </cell>
          <cell r="D175">
            <v>5</v>
          </cell>
          <cell r="E175" t="str">
            <v>01005 Apoyo profesional y técnico para las estrategias encaminadas a la construcción de una ciudad educadora, por el reencuentro, la reconciliación y la paz, con especial énfasis en el fortalecimiento de las capacidades de los DILES y directivos docentes</v>
          </cell>
          <cell r="F175" t="str">
            <v>Personal Contratado Para Apoyar Las Actividades Propias De Los Proyectos De Inversión De La Entidad 03-04-0001</v>
          </cell>
          <cell r="G175" t="str">
            <v>MODERNIZACIÓN DE LA SECRETARIA DE EDUCACIÓN - A.1.4.1</v>
          </cell>
          <cell r="H175" t="str">
            <v>Personas</v>
          </cell>
          <cell r="I175">
            <v>28</v>
          </cell>
          <cell r="J175" t="str">
            <v>105801005</v>
          </cell>
          <cell r="K175">
            <v>1986790000</v>
          </cell>
        </row>
        <row r="176">
          <cell r="A176">
            <v>1058</v>
          </cell>
          <cell r="B176" t="str">
            <v xml:space="preserve">1058 Participación ciudadana para el reencuentro, la reconciliación y la paz </v>
          </cell>
          <cell r="C176" t="str">
            <v>02 VOCES DEL TERRITORIO</v>
          </cell>
          <cell r="D176">
            <v>6</v>
          </cell>
          <cell r="E176" t="str">
            <v>02006 Divulgar campañas de comunicación en medios de carácter masivos, directos, comunitrarios o alternativos.</v>
          </cell>
          <cell r="F176" t="str">
            <v>Desarrollo Del Plan General De Medios De Divulgación Y Comunicación 03-01-0327</v>
          </cell>
          <cell r="G176" t="str">
            <v>APLICACIÓN DE PROYECTOS EDUCATIVOS TRANSVERSALES - A.1.7.2</v>
          </cell>
          <cell r="H176" t="str">
            <v>Estrategia</v>
          </cell>
          <cell r="I176">
            <v>1</v>
          </cell>
          <cell r="J176" t="str">
            <v>105802006</v>
          </cell>
          <cell r="K176">
            <v>869955000</v>
          </cell>
        </row>
        <row r="177">
          <cell r="A177">
            <v>1058</v>
          </cell>
          <cell r="B177" t="str">
            <v xml:space="preserve">1058 Participación ciudadana para el reencuentro, la reconciliación y la paz </v>
          </cell>
          <cell r="C177" t="str">
            <v>02 VOCES DEL TERRITORIO</v>
          </cell>
          <cell r="D177">
            <v>9</v>
          </cell>
          <cell r="E177" t="str">
            <v>02009 Producción y desarrollo de piezas de comunicación requeridas por las areas de la Secretaria de Educación del Distrito y su respectiva distribución.</v>
          </cell>
          <cell r="F177" t="str">
            <v>Desarrollo Del Plan General De Medios De Divulgación Y Comunicación 03-01-0327</v>
          </cell>
          <cell r="G177" t="str">
            <v>APLICACIÓN DE PROYECTOS EDUCATIVOS TRANSVERSALES - A.1.7.2</v>
          </cell>
          <cell r="H177" t="str">
            <v>Estrategia</v>
          </cell>
          <cell r="I177">
            <v>1</v>
          </cell>
          <cell r="J177" t="str">
            <v>105802009</v>
          </cell>
          <cell r="K177">
            <v>500000000</v>
          </cell>
        </row>
        <row r="178">
          <cell r="A178">
            <v>1058</v>
          </cell>
          <cell r="B178" t="str">
            <v xml:space="preserve">1058 Participación ciudadana para el reencuentro, la reconciliación y la paz </v>
          </cell>
          <cell r="C178" t="str">
            <v>02 VOCES DEL TERRITORIO</v>
          </cell>
          <cell r="D178">
            <v>22</v>
          </cell>
          <cell r="E178" t="str">
            <v>02022 Hacer seguimiento a las noticias y mensajes de la SED en los medios masivos de comunicación y redes sociales.</v>
          </cell>
          <cell r="F178" t="str">
            <v>Desarrollo Del Plan General De Medios De Divulgación Y Comunicación 03-01-0327</v>
          </cell>
          <cell r="G178" t="str">
            <v>APLICACIÓN DE PROYECTOS EDUCATIVOS TRANSVERSALES - A.1.7.2</v>
          </cell>
          <cell r="H178" t="str">
            <v>Estrategia</v>
          </cell>
          <cell r="I178">
            <v>1</v>
          </cell>
          <cell r="J178" t="str">
            <v>105802022</v>
          </cell>
          <cell r="K178">
            <v>130120000</v>
          </cell>
        </row>
        <row r="179">
          <cell r="A179">
            <v>1058</v>
          </cell>
          <cell r="B179" t="str">
            <v xml:space="preserve">1058 Participación ciudadana para el reencuentro, la reconciliación y la paz </v>
          </cell>
          <cell r="C179" t="str">
            <v>02 VOCES DEL TERRITORIO</v>
          </cell>
          <cell r="D179">
            <v>32</v>
          </cell>
          <cell r="E179" t="str">
            <v>02032 Documentar las historias de la educación a través de piezas audiovisuales, periodisticas o artísticas.</v>
          </cell>
          <cell r="F179" t="str">
            <v>Desarrollo Del Plan General De Medios De Divulgación Y Comunicación 03-01-0327</v>
          </cell>
          <cell r="G179" t="str">
            <v>APLICACIÓN DE PROYECTOS EDUCATIVOS TRANSVERSALES - A.1.7.2</v>
          </cell>
          <cell r="H179" t="str">
            <v>Estrategia</v>
          </cell>
          <cell r="I179">
            <v>1</v>
          </cell>
          <cell r="J179" t="str">
            <v>105802032</v>
          </cell>
          <cell r="K179">
            <v>450000000</v>
          </cell>
        </row>
        <row r="180">
          <cell r="A180">
            <v>1058</v>
          </cell>
          <cell r="B180" t="str">
            <v xml:space="preserve">1058 Participación ciudadana para el reencuentro, la reconciliación y la paz </v>
          </cell>
          <cell r="C180" t="str">
            <v>02 VOCES DEL TERRITORIO</v>
          </cell>
          <cell r="D180">
            <v>33</v>
          </cell>
          <cell r="E180" t="str">
            <v>02033 Elaborar un boletin mensual para docentes y funcionarios de la SED.</v>
          </cell>
          <cell r="F180" t="str">
            <v>Desarrollo Del Plan General De Medios De Divulgación Y Comunicación 03-01-0327</v>
          </cell>
          <cell r="G180" t="str">
            <v>APLICACIÓN DE PROYECTOS EDUCATIVOS TRANSVERSALES - A.1.7.2</v>
          </cell>
          <cell r="H180" t="str">
            <v>Estrategia</v>
          </cell>
          <cell r="I180">
            <v>1</v>
          </cell>
          <cell r="J180" t="str">
            <v>105802033</v>
          </cell>
          <cell r="K180">
            <v>198640000</v>
          </cell>
        </row>
        <row r="181">
          <cell r="A181">
            <v>1058</v>
          </cell>
          <cell r="B181" t="str">
            <v xml:space="preserve">1058 Participación ciudadana para el reencuentro, la reconciliación y la paz </v>
          </cell>
          <cell r="C181" t="str">
            <v>03 CONSOLIDACIÓN DEL OBSERVATORIO DE CONVIVENCIA ESCOLAR</v>
          </cell>
          <cell r="D181">
            <v>10</v>
          </cell>
          <cell r="E181" t="str">
            <v>03010 Apoyo profesional y técnico para las estrategias para la construcción de una ciudad educadora, por el reencuentro, la reconciliación y la paz, con énfasis en la consolidación del Observatorio y el Sistema Distrital de Convivencia Escolar</v>
          </cell>
          <cell r="F181" t="str">
            <v>Personal Contratado Para Apoyar Las Actividades Propias De Los Proyectos De Inversión De La Entidad 03-04-0001</v>
          </cell>
          <cell r="G181" t="str">
            <v>MODERNIZACIÓN DE LA SECRETARIA DE EDUCACIÓN - A.1.4.1</v>
          </cell>
          <cell r="H181" t="str">
            <v>Personas</v>
          </cell>
          <cell r="I181">
            <v>9</v>
          </cell>
          <cell r="J181" t="str">
            <v>105803010</v>
          </cell>
          <cell r="K181">
            <v>550272000</v>
          </cell>
        </row>
        <row r="182">
          <cell r="A182">
            <v>1058</v>
          </cell>
          <cell r="B182" t="str">
            <v xml:space="preserve">1058 Participación ciudadana para el reencuentro, la reconciliación y la paz </v>
          </cell>
          <cell r="C182" t="str">
            <v>03 CONSOLIDACIÓN DEL OBSERVATORIO DE CONVIVENCIA ESCOLAR</v>
          </cell>
          <cell r="D182">
            <v>11</v>
          </cell>
          <cell r="E182" t="str">
            <v>03011 Implementar la estrategia que permita el estudio y análisis de los fenómenos que afectan el clima escolar, los entornos escolares y la convivencia</v>
          </cell>
          <cell r="F182" t="str">
            <v>Acompañar A Colegios En La Formulación Y Ejecución De Planes Institucionales 03-01-0204</v>
          </cell>
          <cell r="G182" t="str">
            <v>APLICACIÓN DE PROYECTOS EDUCATIVOS TRANSVERSALES - A.1.7.2</v>
          </cell>
          <cell r="H182" t="str">
            <v>Proyectos</v>
          </cell>
          <cell r="I182">
            <v>3</v>
          </cell>
          <cell r="J182" t="str">
            <v>105803011</v>
          </cell>
          <cell r="K182">
            <v>1000000000</v>
          </cell>
        </row>
        <row r="183">
          <cell r="A183">
            <v>1058</v>
          </cell>
          <cell r="B183" t="str">
            <v xml:space="preserve">1058 Participación ciudadana para el reencuentro, la reconciliación y la paz </v>
          </cell>
          <cell r="C183" t="str">
            <v>04 MEJORAMIENTO DE ENTORNOS ESCOLARES</v>
          </cell>
          <cell r="D183">
            <v>12</v>
          </cell>
          <cell r="E183" t="str">
            <v>04012 Implementar las estrategias de intervención de los entornos escolares de los colegios distritales.</v>
          </cell>
          <cell r="F183" t="str">
            <v>Acompañar A Colegios En La Formulación Y Ejecución De Planes Institucionales 03-01-0204</v>
          </cell>
          <cell r="G183" t="str">
            <v>APLICACIÓN DE PROYECTOS EDUCATIVOS TRANSVERSALES - A.1.7.2</v>
          </cell>
          <cell r="H183" t="str">
            <v>Colegios</v>
          </cell>
          <cell r="I183">
            <v>137</v>
          </cell>
          <cell r="J183" t="str">
            <v>105804012</v>
          </cell>
          <cell r="K183">
            <v>1495000000</v>
          </cell>
        </row>
        <row r="184">
          <cell r="A184">
            <v>1058</v>
          </cell>
          <cell r="B184" t="str">
            <v xml:space="preserve">1058 Participación ciudadana para el reencuentro, la reconciliación y la paz </v>
          </cell>
          <cell r="C184" t="str">
            <v>04 MEJORAMIENTO DE ENTORNOS ESCOLARES</v>
          </cell>
          <cell r="D184">
            <v>13</v>
          </cell>
          <cell r="E184" t="str">
            <v>04013 Apoyo profesional y técnico para las estrategias para la construcción de una ciudad educadora, por el reencuentro, la reconciliación y la paz, con énfasis en el mejoramiento de entornos escolares</v>
          </cell>
          <cell r="F184" t="str">
            <v>Personal Contratado Para Apoyar Las Actividades Propias De Los Proyectos De Inversión De La Entidad 03-04-0001</v>
          </cell>
          <cell r="G184" t="str">
            <v>MODERNIZACIÓN DE LA SECRETARIA DE EDUCACIÓN - A.1.4.1</v>
          </cell>
          <cell r="H184" t="str">
            <v>Personas</v>
          </cell>
          <cell r="I184">
            <v>9</v>
          </cell>
          <cell r="J184" t="str">
            <v>105804013</v>
          </cell>
          <cell r="K184">
            <v>569715000</v>
          </cell>
        </row>
        <row r="185">
          <cell r="A185">
            <v>1058</v>
          </cell>
          <cell r="B185" t="str">
            <v xml:space="preserve">1058 Participación ciudadana para el reencuentro, la reconciliación y la paz </v>
          </cell>
          <cell r="C185" t="str">
            <v>05 FORTALECIMIENTO DE  LOS PLANES DE CONVIVENCIA HACIA EL REENCUENTRO, LA RECONCILIACIÓN Y LA PAZ.</v>
          </cell>
          <cell r="D185">
            <v>15</v>
          </cell>
          <cell r="E185" t="str">
            <v>05015 Apoyo profesional y técnico para las estrategias para la construcción de una ciudad educadora, por el reencuentro, la reconciliación y la paz, con énfasis en el fortalecimiento de los planes de convivencia y la implementación de la cátedra de paz</v>
          </cell>
          <cell r="F185" t="str">
            <v>Personal Contratado Para Apoyar Las Actividades Propias De Los Proyectos De Inversión De La Entidad 03-04-0001</v>
          </cell>
          <cell r="G185" t="str">
            <v>MODERNIZACIÓN DE LA SECRETARIA DE EDUCACIÓN - A.1.4.1</v>
          </cell>
          <cell r="H185" t="str">
            <v>Personas</v>
          </cell>
          <cell r="I185">
            <v>16</v>
          </cell>
          <cell r="J185" t="str">
            <v>105805015</v>
          </cell>
          <cell r="K185">
            <v>1190276000</v>
          </cell>
        </row>
        <row r="186">
          <cell r="A186">
            <v>1058</v>
          </cell>
          <cell r="B186" t="str">
            <v xml:space="preserve">1058 Participación ciudadana para el reencuentro, la reconciliación y la paz </v>
          </cell>
          <cell r="C186" t="str">
            <v>05 FORTALECIMIENTO DE  LOS PLANES DE CONVIVENCIA HACIA EL REENCUENTRO, LA RECONCILIACIÓN Y LA PAZ.</v>
          </cell>
          <cell r="D186">
            <v>27</v>
          </cell>
          <cell r="E186" t="str">
            <v>05027 Implementar las estrategias para el fortalecimiento de los planes de convivencia hacia el reencuentro, la reconciliación y la paz y para la implementación de la cátedra de paz con enfoque de cultura ciudadana</v>
          </cell>
          <cell r="F186" t="str">
            <v>Acompañar A Colegios En La Formulación Y Ejecución De Planes Institucionales 03-01-0204</v>
          </cell>
          <cell r="G186" t="str">
            <v>APLICACIÓN DE PROYECTOS EDUCATIVOS TRANSVERSALES - A.1.7.2</v>
          </cell>
          <cell r="H186" t="str">
            <v>Colegios</v>
          </cell>
          <cell r="I186">
            <v>261</v>
          </cell>
          <cell r="J186" t="str">
            <v>105805027</v>
          </cell>
          <cell r="K186">
            <v>400000000</v>
          </cell>
        </row>
        <row r="187">
          <cell r="A187">
            <v>1058</v>
          </cell>
          <cell r="B187" t="str">
            <v xml:space="preserve">1058 Participación ciudadana para el reencuentro, la reconciliación y la paz </v>
          </cell>
          <cell r="C187" t="str">
            <v>06 GESTION CON LA COMUNIDAD EDUCATIVA</v>
          </cell>
          <cell r="D187">
            <v>28</v>
          </cell>
          <cell r="E187" t="str">
            <v>06028 Apoyo profesional y técnico para las estrategias para la construcción de una ciudad educadora, por el reencuentro, la reconciliación y la paz, con énfasis en el fortalecimiento de la gestión con la comunidad educativa</v>
          </cell>
          <cell r="F187" t="str">
            <v>Personal Contratado Para Apoyar Las Actividades Propias De Los Proyectos De Inversión De La Entidad 03-04-0001</v>
          </cell>
          <cell r="G187" t="str">
            <v>MODERNIZACIÓN DE LA SECRETARIA DE EDUCACIÓN - A.1.4.1</v>
          </cell>
          <cell r="H187" t="str">
            <v>Personas</v>
          </cell>
          <cell r="I187">
            <v>11</v>
          </cell>
          <cell r="J187" t="str">
            <v>105806028</v>
          </cell>
          <cell r="K187">
            <v>767222000</v>
          </cell>
        </row>
        <row r="188">
          <cell r="A188">
            <v>1058</v>
          </cell>
          <cell r="B188" t="str">
            <v xml:space="preserve">1058 Participación ciudadana para el reencuentro, la reconciliación y la paz </v>
          </cell>
          <cell r="C188" t="str">
            <v>06 GESTION CON LA COMUNIDAD EDUCATIVA</v>
          </cell>
          <cell r="D188">
            <v>29</v>
          </cell>
          <cell r="E188" t="str">
            <v>06029 Apoyo profesional y técnico para las estrategias para la construcción de una ciudad educadora, por el reencuentro, la reconciliación y la paz, con énfasis en el acompañamiento de escuelas de padres y familia</v>
          </cell>
          <cell r="F188" t="str">
            <v>Personal Contratado Para Apoyar Las Actividades Propias De Los Proyectos De Inversión De La Entidad 03-04-0001</v>
          </cell>
          <cell r="G188" t="str">
            <v>MODERNIZACIÓN DE LA SECRETARIA DE EDUCACIÓN - A.1.4.1</v>
          </cell>
          <cell r="H188" t="str">
            <v>Personas</v>
          </cell>
          <cell r="I188">
            <v>5</v>
          </cell>
          <cell r="J188" t="str">
            <v>105806029</v>
          </cell>
          <cell r="K188">
            <v>297000000</v>
          </cell>
        </row>
        <row r="189">
          <cell r="A189">
            <v>1071</v>
          </cell>
          <cell r="B189" t="str">
            <v>1071 Gestión educativa institucional</v>
          </cell>
          <cell r="C189" t="str">
            <v>01 APOYO ADMINISTRATIVO</v>
          </cell>
          <cell r="D189">
            <v>1</v>
          </cell>
          <cell r="E189" t="str">
            <v xml:space="preserve">01001 Garantizar el pago del servicio de acueducto, alcantarillado y aseo en los colegios oficiales (plantas físicas propias, arrendadas y lotes). </v>
          </cell>
          <cell r="F189" t="str">
            <v>Servicios De Acueducto, Alcantarillado Y Aseo De Instituciones Educativas 02-06-0009</v>
          </cell>
          <cell r="G189" t="str">
            <v>ACUEDUCTO, ALCANTARILLADO Y ASEO - A.1.2.6.1</v>
          </cell>
          <cell r="H189" t="str">
            <v>Colegios</v>
          </cell>
          <cell r="I189">
            <v>369</v>
          </cell>
          <cell r="J189" t="str">
            <v>107101001</v>
          </cell>
          <cell r="K189">
            <v>16300745000</v>
          </cell>
        </row>
        <row r="190">
          <cell r="A190">
            <v>1071</v>
          </cell>
          <cell r="B190" t="str">
            <v>1071 Gestión educativa institucional</v>
          </cell>
          <cell r="C190" t="str">
            <v>01 APOYO ADMINISTRATIVO</v>
          </cell>
          <cell r="D190">
            <v>2</v>
          </cell>
          <cell r="E190" t="str">
            <v xml:space="preserve">01002 Garantizar el pago del servicio de energía en los colegios oficiales (plantas físicas propias, arrendadas y lotes). </v>
          </cell>
          <cell r="F190" t="str">
            <v>Servicios De Energía De Instituciones Educativas 02-06-0010</v>
          </cell>
          <cell r="G190" t="str">
            <v>ENERGÍA - A.1.2.6.2</v>
          </cell>
          <cell r="H190" t="str">
            <v>Colegios</v>
          </cell>
          <cell r="I190">
            <v>369</v>
          </cell>
          <cell r="J190" t="str">
            <v>107101002</v>
          </cell>
          <cell r="K190">
            <v>11693334000</v>
          </cell>
        </row>
        <row r="191">
          <cell r="A191">
            <v>1071</v>
          </cell>
          <cell r="B191" t="str">
            <v>1071 Gestión educativa institucional</v>
          </cell>
          <cell r="C191" t="str">
            <v>01 APOYO ADMINISTRATIVO</v>
          </cell>
          <cell r="D191">
            <v>3</v>
          </cell>
          <cell r="E191" t="str">
            <v>01003 Garantizar el pago del servicio telefónico; plantas físicas propias y arrendadas</v>
          </cell>
          <cell r="F191" t="str">
            <v>Servicios De Teléfono De Instituciones Educativas 02-06-0011</v>
          </cell>
          <cell r="G191" t="str">
            <v>TELÉFONO - A.1.2.6.3</v>
          </cell>
          <cell r="H191" t="str">
            <v>Colegios</v>
          </cell>
          <cell r="I191">
            <v>369</v>
          </cell>
          <cell r="J191" t="str">
            <v>107101003</v>
          </cell>
          <cell r="K191">
            <v>2881948000</v>
          </cell>
        </row>
        <row r="192">
          <cell r="A192">
            <v>1071</v>
          </cell>
          <cell r="B192" t="str">
            <v>1071 Gestión educativa institucional</v>
          </cell>
          <cell r="C192" t="str">
            <v>01 APOYO ADMINISTRATIVO</v>
          </cell>
          <cell r="D192">
            <v>4</v>
          </cell>
          <cell r="E192" t="str">
            <v>01004 Garantizar el pago del servicio de gas natural (plantas físicas propias, arrendadas y lotes)</v>
          </cell>
          <cell r="F192" t="str">
            <v>Legalización De Acometidas De Servicios Públicos  Y Pago De Gas 02-06-0217</v>
          </cell>
          <cell r="G192" t="str">
            <v>OTROS - A.1.2.6.5</v>
          </cell>
          <cell r="H192" t="str">
            <v>Colegios</v>
          </cell>
          <cell r="I192">
            <v>369</v>
          </cell>
          <cell r="J192" t="str">
            <v>107101004</v>
          </cell>
          <cell r="K192">
            <v>60444000</v>
          </cell>
        </row>
        <row r="193">
          <cell r="A193">
            <v>1071</v>
          </cell>
          <cell r="B193" t="str">
            <v>1071 Gestión educativa institucional</v>
          </cell>
          <cell r="C193" t="str">
            <v>01 APOYO ADMINISTRATIVO</v>
          </cell>
          <cell r="D193">
            <v>5</v>
          </cell>
          <cell r="E193" t="str">
            <v>01005 Servicios De Vigilancia De Instituciones Educativas 02-06-0022</v>
          </cell>
          <cell r="F193" t="str">
            <v>Servicios De Vigilancia De Instituciones Educativas 02-06-0022</v>
          </cell>
          <cell r="G193" t="str">
            <v>CONTRATACIÓN DE VIGILANCIA A LOS ESTABLECIMIENTOS EDUCATIVOS ESTATALES - A.1.1.7</v>
          </cell>
          <cell r="H193" t="str">
            <v>Colegios</v>
          </cell>
          <cell r="I193">
            <v>369</v>
          </cell>
          <cell r="J193" t="str">
            <v>107101005</v>
          </cell>
          <cell r="K193">
            <v>120000000000</v>
          </cell>
        </row>
        <row r="194">
          <cell r="A194">
            <v>1071</v>
          </cell>
          <cell r="B194" t="str">
            <v>1071 Gestión educativa institucional</v>
          </cell>
          <cell r="C194" t="str">
            <v>01 APOYO ADMINISTRATIVO</v>
          </cell>
          <cell r="D194">
            <v>6</v>
          </cell>
          <cell r="E194" t="str">
            <v>01006 Suministrar servicio de aseo privado para  todas las sedes de los colegios( plantas físicas propias, arriendos y convenios)  la interventoría, supervisión,  seguimiento, control del servicio y adiciones requeridas.</v>
          </cell>
          <cell r="F194" t="str">
            <v>Servicios De Aseo De Instituciones Educativas 02-06-0012</v>
          </cell>
          <cell r="G194" t="str">
            <v>OTROS - A.1.2.6.5</v>
          </cell>
          <cell r="H194" t="str">
            <v>Colegios</v>
          </cell>
          <cell r="I194">
            <v>369</v>
          </cell>
          <cell r="J194" t="str">
            <v>107101006</v>
          </cell>
          <cell r="K194">
            <v>92000000000</v>
          </cell>
        </row>
        <row r="195">
          <cell r="A195">
            <v>1071</v>
          </cell>
          <cell r="B195" t="str">
            <v>1071 Gestión educativa institucional</v>
          </cell>
          <cell r="C195" t="str">
            <v>02 ARRENDAMIENTOS</v>
          </cell>
          <cell r="D195">
            <v>7</v>
          </cell>
          <cell r="E195" t="str">
            <v>02007 Arrendar  inmuebles para ampliar la oferta educativa oficial, ajustar parámetros y atender a los alumnos que se trasladan por la intervención de plantas físicas y adelantar las adiciones.</v>
          </cell>
          <cell r="F195" t="str">
            <v>Arrendamiento De Inmuebles 02-06-0002</v>
          </cell>
          <cell r="G195" t="str">
            <v>ARRENDAMIENTO DE INMUEBLES DESTINADOS A LA PRESTACIÓN DEL SERVICIO PÚBLICO EDUCATIVO A.1.2.12</v>
          </cell>
          <cell r="H195" t="str">
            <v>Sedes Educativas</v>
          </cell>
          <cell r="I195">
            <v>77</v>
          </cell>
          <cell r="J195" t="str">
            <v>107102007</v>
          </cell>
          <cell r="K195">
            <v>11433675000</v>
          </cell>
        </row>
        <row r="196">
          <cell r="A196">
            <v>1071</v>
          </cell>
          <cell r="B196" t="str">
            <v>1071 Gestión educativa institucional</v>
          </cell>
          <cell r="C196" t="str">
            <v>02 ARRENDAMIENTOS</v>
          </cell>
          <cell r="D196">
            <v>8</v>
          </cell>
          <cell r="E196" t="str">
            <v>02008 Pagar de sentencias, laudos, conciliaciones, transacciones y providencias de autoridad jurisdiccional competente</v>
          </cell>
          <cell r="F196" t="str">
            <v>Arrendamiento De Inmuebles 02-06-0002</v>
          </cell>
          <cell r="G196" t="str">
            <v>ARRENDAMIENTO DE INMUEBLES DESTINADOS A LA PRESTACIÓN DEL SERVICIO PÚBLICO EDUCATIVO A.1.2.12</v>
          </cell>
          <cell r="H196" t="str">
            <v>Porcentaje</v>
          </cell>
          <cell r="I196">
            <v>100</v>
          </cell>
          <cell r="J196" t="str">
            <v>107102008</v>
          </cell>
          <cell r="K196">
            <v>128384000</v>
          </cell>
        </row>
        <row r="197">
          <cell r="A197">
            <v>1071</v>
          </cell>
          <cell r="B197" t="str">
            <v>1071 Gestión educativa institucional</v>
          </cell>
          <cell r="C197" t="str">
            <v xml:space="preserve">03 LOGÍSTICA Y APOYOS </v>
          </cell>
          <cell r="D197">
            <v>9</v>
          </cell>
          <cell r="E197" t="str">
            <v xml:space="preserve">03009 Suministrar el servicios de transporte para el traslado de funcionarios Administrativos a los colegios o  localidades para fortalecer la labor que realiza la SED a través de sus proyectos de inversión </v>
          </cell>
          <cell r="F197" t="str">
            <v>Apoyo Logístico Para El Desarrollo De Las Actividades Propias De Los Proyectos De Inversiónen General 03-01-0354</v>
          </cell>
          <cell r="G197" t="str">
            <v>APLICACIÓN DE PROYECTOS EDUCATIVOS TRANSVERSALES - A.1.7.2</v>
          </cell>
          <cell r="H197" t="str">
            <v>Servicios de Transporte</v>
          </cell>
          <cell r="I197">
            <v>2750</v>
          </cell>
          <cell r="J197" t="str">
            <v>107103009</v>
          </cell>
          <cell r="K197">
            <v>896425000</v>
          </cell>
        </row>
        <row r="198">
          <cell r="A198">
            <v>1071</v>
          </cell>
          <cell r="B198" t="str">
            <v>1071 Gestión educativa institucional</v>
          </cell>
          <cell r="C198" t="str">
            <v xml:space="preserve">03 LOGÍSTICA Y APOYOS </v>
          </cell>
          <cell r="D198">
            <v>10</v>
          </cell>
          <cell r="E198" t="str">
            <v xml:space="preserve">03010 Suministrar apoyo  técnico y profesional para actividades relacionadas con el proyecto de inversión </v>
          </cell>
          <cell r="F198" t="str">
            <v>Personal Contratado Para Apoyar Las Actividades Propias De Los Proyectos De Inversión De La Entidad 03-04-0001</v>
          </cell>
          <cell r="G198" t="str">
            <v>MODERNIZACIÓN DE LA SECRETARIA DE EDUCACIÓN - A.1.4.1</v>
          </cell>
          <cell r="H198" t="str">
            <v>Personas</v>
          </cell>
          <cell r="I198">
            <v>10</v>
          </cell>
          <cell r="J198" t="str">
            <v>107103010</v>
          </cell>
          <cell r="K198">
            <v>969913000</v>
          </cell>
        </row>
        <row r="199">
          <cell r="A199">
            <v>1071</v>
          </cell>
          <cell r="B199" t="str">
            <v>1071 Gestión educativa institucional</v>
          </cell>
          <cell r="C199" t="str">
            <v xml:space="preserve">03 LOGÍSTICA Y APOYOS </v>
          </cell>
          <cell r="D199">
            <v>11</v>
          </cell>
          <cell r="E199" t="str">
            <v>03011 Suministrar el apoyo logístico a los eventos de la entidad</v>
          </cell>
          <cell r="F199" t="str">
            <v>Soporte Logístico Para El Desarrollo De Las Actividades Propias De Los Proyectos De Inversión 02-01-0364</v>
          </cell>
          <cell r="G199" t="str">
            <v>APLICACIÓN DE PROYECTOS EDUCATIVOS TRANSVERSALES - A.1.7.2</v>
          </cell>
          <cell r="H199" t="str">
            <v>Eventos</v>
          </cell>
          <cell r="I199">
            <v>75</v>
          </cell>
          <cell r="J199" t="str">
            <v>107103011</v>
          </cell>
          <cell r="K199">
            <v>8912848000</v>
          </cell>
        </row>
        <row r="200">
          <cell r="A200">
            <v>1071</v>
          </cell>
          <cell r="B200" t="str">
            <v>1071 Gestión educativa institucional</v>
          </cell>
          <cell r="C200" t="str">
            <v xml:space="preserve">03 LOGÍSTICA Y APOYOS </v>
          </cell>
          <cell r="D200">
            <v>12</v>
          </cell>
          <cell r="E200" t="str">
            <v>03012 Interventoria al apoyo logístico a los eventos de la entidad</v>
          </cell>
          <cell r="F200" t="str">
            <v>Soporte Logístico Para El Desarrollo De Las Actividades Propias De Los Proyectos De Inversión 02-01-0364</v>
          </cell>
          <cell r="G200" t="str">
            <v>APLICACIÓN DE PROYECTOS EDUCATIVOS TRANSVERSALES - A.1.7.2</v>
          </cell>
          <cell r="H200" t="str">
            <v>Consultoría</v>
          </cell>
          <cell r="I200">
            <v>1</v>
          </cell>
          <cell r="J200" t="str">
            <v>107103012</v>
          </cell>
          <cell r="K200">
            <v>991284000</v>
          </cell>
        </row>
        <row r="201">
          <cell r="A201">
            <v>1072</v>
          </cell>
          <cell r="B201" t="str">
            <v>1072 Evaluar para transformar y mejorar</v>
          </cell>
          <cell r="C201" t="str">
            <v>01 Gestión del Conocimiento sobre evaluación para la Calidad de la Educación</v>
          </cell>
          <cell r="D201">
            <v>1</v>
          </cell>
          <cell r="E201" t="str">
            <v>01001 Producción de información relevante para caracterizar las Instituciones Educativas Distritales - IED</v>
          </cell>
          <cell r="F201" t="str">
            <v>Evaluación Educativa 03-01-0009</v>
          </cell>
          <cell r="G201" t="str">
            <v>DISEÑO E IMPLEMENTACIÓN DE PLANES DE MEJORAMIENTO - A.1.2.11</v>
          </cell>
          <cell r="H201" t="str">
            <v>Colegios</v>
          </cell>
          <cell r="I201">
            <v>362</v>
          </cell>
          <cell r="J201" t="str">
            <v>107201001</v>
          </cell>
          <cell r="K201">
            <v>408000000</v>
          </cell>
        </row>
        <row r="202">
          <cell r="A202">
            <v>1072</v>
          </cell>
          <cell r="B202" t="str">
            <v>1072 Evaluar para transformar y mejorar</v>
          </cell>
          <cell r="C202" t="str">
            <v>01 Gestión del Conocimiento sobre evaluación para la Calidad de la Educación</v>
          </cell>
          <cell r="D202">
            <v>2</v>
          </cell>
          <cell r="E202" t="str">
            <v>01002 Personal técnico y profesional para la ejecución de las actividades propuestas en los diferentes componentes del proyecto.</v>
          </cell>
          <cell r="F202" t="str">
            <v>Personal Contratado Para Apoyar Las Actividades Propias De Los Proyectos De Inversión De La Entidad 03-04-0001</v>
          </cell>
          <cell r="G202" t="str">
            <v>MODERNIZACIÓN DE LA SECRETARIA DE EDUCACIÓN - A.1.4.1</v>
          </cell>
          <cell r="H202" t="str">
            <v>Personas</v>
          </cell>
          <cell r="I202">
            <v>8</v>
          </cell>
          <cell r="J202" t="str">
            <v>107201002</v>
          </cell>
          <cell r="K202">
            <v>580600000</v>
          </cell>
        </row>
        <row r="203">
          <cell r="A203">
            <v>1072</v>
          </cell>
          <cell r="B203" t="str">
            <v>1072 Evaluar para transformar y mejorar</v>
          </cell>
          <cell r="C203" t="str">
            <v xml:space="preserve">02 Mejores practicas evaluativas </v>
          </cell>
          <cell r="D203">
            <v>2</v>
          </cell>
          <cell r="E203" t="str">
            <v>02002 Repositorio de mejores prácticas evaluativas en la ciudad.</v>
          </cell>
          <cell r="F203" t="str">
            <v>Evaluación Educativa 03-01-0009</v>
          </cell>
          <cell r="G203" t="str">
            <v>DISEÑO E IMPLEMENTACIÓN DE PLANES DE MEJORAMIENTO - A.1.2.11</v>
          </cell>
          <cell r="H203" t="str">
            <v>Repositorio</v>
          </cell>
          <cell r="I203">
            <v>1</v>
          </cell>
          <cell r="J203" t="str">
            <v>107202002</v>
          </cell>
          <cell r="K203">
            <v>200000000</v>
          </cell>
        </row>
        <row r="204">
          <cell r="A204">
            <v>1072</v>
          </cell>
          <cell r="B204" t="str">
            <v>1072 Evaluar para transformar y mejorar</v>
          </cell>
          <cell r="C204" t="str">
            <v xml:space="preserve">03 Articulación e integración de información sobre evaluaciones de aprendizaje, enseñanza y gestión en las IE </v>
          </cell>
          <cell r="D204">
            <v>1</v>
          </cell>
          <cell r="E204" t="str">
            <v>03001 Desarrollar, revisar y ajustar  estrategias  de evaluación en los diferentes componentes del sistema.</v>
          </cell>
          <cell r="F204" t="str">
            <v>Evaluación Educativa 03-01-0009</v>
          </cell>
          <cell r="G204" t="str">
            <v>DISEÑO E IMPLEMENTACIÓN DE PLANES DE MEJORAMIENTO - A.1.2.11</v>
          </cell>
          <cell r="H204" t="str">
            <v>Sistema</v>
          </cell>
          <cell r="I204">
            <v>1</v>
          </cell>
          <cell r="J204" t="str">
            <v>107203001</v>
          </cell>
          <cell r="K204">
            <v>1246000000</v>
          </cell>
        </row>
        <row r="205">
          <cell r="A205">
            <v>1072</v>
          </cell>
          <cell r="B205" t="str">
            <v>1072 Evaluar para transformar y mejorar</v>
          </cell>
          <cell r="C205" t="str">
            <v xml:space="preserve">03 Articulación e integración de información sobre evaluaciones de aprendizaje, enseñanza y gestión en las IE </v>
          </cell>
          <cell r="D205">
            <v>2</v>
          </cell>
          <cell r="E205" t="str">
            <v>03002 Aplicar pruebas internacionales, desarrollar y aplicar pruebas nacionales y las encuestas requeridas para el sector.</v>
          </cell>
          <cell r="F205" t="str">
            <v>Evaluación Educativa 03-01-0009</v>
          </cell>
          <cell r="G205" t="str">
            <v>DISEÑO E IMPLEMENTACIÓN DE PLANES DE MEJORAMIENTO - A.1.2.11</v>
          </cell>
          <cell r="H205" t="str">
            <v>Aplicaciones y encuestas</v>
          </cell>
          <cell r="I205">
            <v>4</v>
          </cell>
          <cell r="J205" t="str">
            <v>107203002</v>
          </cell>
          <cell r="K205">
            <v>1255000000</v>
          </cell>
        </row>
        <row r="206">
          <cell r="A206">
            <v>1072</v>
          </cell>
          <cell r="B206" t="str">
            <v>1072 Evaluar para transformar y mejorar</v>
          </cell>
          <cell r="C206" t="str">
            <v xml:space="preserve">04 Estímulos y reconocimientos a la Calidad de la educación </v>
          </cell>
          <cell r="D206">
            <v>1</v>
          </cell>
          <cell r="E206" t="str">
            <v>04001 Realizar el proceso requerido para la evaluación del incentivo por Gestión Institucional art. 23 Acuerdo 273.17</v>
          </cell>
          <cell r="F206" t="str">
            <v>Evaluación Educativa 03-01-0009</v>
          </cell>
          <cell r="G206" t="str">
            <v>DISEÑO E IMPLEMENTACIÓN DE PLANES DE MEJORAMIENTO - A.1.2.11</v>
          </cell>
          <cell r="H206" t="str">
            <v>Proceso</v>
          </cell>
          <cell r="I206">
            <v>1</v>
          </cell>
          <cell r="J206" t="str">
            <v>107204001</v>
          </cell>
          <cell r="K206">
            <v>150000000</v>
          </cell>
        </row>
        <row r="207">
          <cell r="A207">
            <v>1072</v>
          </cell>
          <cell r="B207" t="str">
            <v>1072 Evaluar para transformar y mejorar</v>
          </cell>
          <cell r="C207" t="str">
            <v xml:space="preserve">04 Estímulos y reconocimientos a la Calidad de la educación </v>
          </cell>
          <cell r="D207">
            <v>2</v>
          </cell>
          <cell r="E207" t="str">
            <v>04002 Entregar estímulos económicos a colegios premiados por su excelente gestión institucional en marco del Acuerdo 273/2007</v>
          </cell>
          <cell r="F207" t="str">
            <v>Incentivos Económicos  A Los Colegios Con Mejores Resultados Que Aporten Al Mejoramiento De La Calidad Educativa 05-02-0022</v>
          </cell>
          <cell r="G207" t="str">
            <v>DISEÑO E IMPLEMENTACIÓN DE PLANES DE MEJORAMIENTO - A.1.2.11</v>
          </cell>
          <cell r="H207" t="str">
            <v>Colegios</v>
          </cell>
          <cell r="I207">
            <v>5</v>
          </cell>
          <cell r="J207" t="str">
            <v>107204002</v>
          </cell>
          <cell r="K207">
            <v>95900000</v>
          </cell>
        </row>
        <row r="208">
          <cell r="A208">
            <v>1072</v>
          </cell>
          <cell r="B208" t="str">
            <v>1072 Evaluar para transformar y mejorar</v>
          </cell>
          <cell r="C208" t="str">
            <v xml:space="preserve">04 Estímulos y reconocimientos a la Calidad de la educación </v>
          </cell>
          <cell r="D208">
            <v>3</v>
          </cell>
          <cell r="E208" t="str">
            <v>04003 Entregar estímulos económicos a colegios oficiales por mejor rendimiento académico en las pruebas de Estado SABER 11°.</v>
          </cell>
          <cell r="F208" t="str">
            <v>Incentivos Económicos  A Los Colegios Con Mejores Resultados Que Aporten Al Mejoramiento De La Calidad Educativa 05-02-0022</v>
          </cell>
          <cell r="G208" t="str">
            <v>DISEÑO E IMPLEMENTACIÓN DE PLANES DE MEJORAMIENTO - A.1.2.11</v>
          </cell>
          <cell r="H208" t="str">
            <v>Colegios</v>
          </cell>
          <cell r="I208">
            <v>5</v>
          </cell>
          <cell r="J208" t="str">
            <v>107204003</v>
          </cell>
          <cell r="K208">
            <v>95900000</v>
          </cell>
        </row>
        <row r="209">
          <cell r="A209">
            <v>1072</v>
          </cell>
          <cell r="B209" t="str">
            <v>1072 Evaluar para transformar y mejorar</v>
          </cell>
          <cell r="C209" t="str">
            <v xml:space="preserve">04 Estímulos y reconocimientos a la Calidad de la educación </v>
          </cell>
          <cell r="D209">
            <v>4</v>
          </cell>
          <cell r="E209" t="str">
            <v>04004 Entregar estímulos económicos a colegios premiados por rendimiento académico en las pruebas SABER</v>
          </cell>
          <cell r="F209" t="str">
            <v>Incentivos Económicos  A Los Colegios Con Mejores Resultados Que Aporten Al Mejoramiento De La Calidad Educativa 05-02-0022</v>
          </cell>
          <cell r="G209" t="str">
            <v>DISEÑO E IMPLEMENTACIÓN DE PLANES DE MEJORAMIENTO - A.1.2.11</v>
          </cell>
          <cell r="H209" t="str">
            <v>Colegios</v>
          </cell>
          <cell r="I209">
            <v>5</v>
          </cell>
          <cell r="J209" t="str">
            <v>107204004</v>
          </cell>
          <cell r="K209">
            <v>95900000</v>
          </cell>
        </row>
        <row r="210">
          <cell r="A210">
            <v>1072</v>
          </cell>
          <cell r="B210" t="str">
            <v>1072 Evaluar para transformar y mejorar</v>
          </cell>
          <cell r="C210" t="str">
            <v xml:space="preserve">04 Estímulos y reconocimientos a la Calidad de la educación </v>
          </cell>
          <cell r="D210">
            <v>5</v>
          </cell>
          <cell r="E210" t="str">
            <v>04005 Entregar estímulos económicos a colegios oficiales que se destaquen por mejor nivel de inglés en las pruebas de Estado SABER 11°.</v>
          </cell>
          <cell r="F210" t="str">
            <v>Incentivos Económicos  A Los Colegios Con Mejores Resultados Que Aporten Al Mejoramiento De La Calidad Educativa 05-02-0022</v>
          </cell>
          <cell r="G210" t="str">
            <v>DISEÑO E IMPLEMENTACIÓN DE PLANES DE MEJORAMIENTO - A.1.2.11</v>
          </cell>
          <cell r="H210" t="str">
            <v>Colegios</v>
          </cell>
          <cell r="I210">
            <v>5</v>
          </cell>
          <cell r="J210" t="str">
            <v>107204005</v>
          </cell>
          <cell r="K210">
            <v>95900000</v>
          </cell>
        </row>
        <row r="211">
          <cell r="A211">
            <v>1072</v>
          </cell>
          <cell r="B211" t="str">
            <v>1072 Evaluar para transformar y mejorar</v>
          </cell>
          <cell r="C211" t="str">
            <v xml:space="preserve">04 Estímulos y reconocimientos a la Calidad de la educación </v>
          </cell>
          <cell r="D211">
            <v>6</v>
          </cell>
          <cell r="E211" t="str">
            <v>04006 Entregar estímulos económicos a colegios oficiales que cada año se destaquen como los de más bajo índice de deserción.</v>
          </cell>
          <cell r="F211" t="str">
            <v>Incentivos Económicos  A Los Colegios Con Mejores Resultados Que Aporten Al Mejoramiento De La Calidad Educativa 05-02-0022</v>
          </cell>
          <cell r="G211" t="str">
            <v>DISEÑO E IMPLEMENTACIÓN DE PLANES DE MEJORAMIENTO - A.1.2.11</v>
          </cell>
          <cell r="H211" t="str">
            <v>Colegios</v>
          </cell>
          <cell r="I211">
            <v>5</v>
          </cell>
          <cell r="J211" t="str">
            <v>107204006</v>
          </cell>
          <cell r="K211">
            <v>95900000</v>
          </cell>
        </row>
        <row r="212">
          <cell r="A212">
            <v>1072</v>
          </cell>
          <cell r="B212" t="str">
            <v>1072 Evaluar para transformar y mejorar</v>
          </cell>
          <cell r="C212" t="str">
            <v xml:space="preserve">04 Estímulos y reconocimientos a la Calidad de la educación </v>
          </cell>
          <cell r="D212">
            <v>7</v>
          </cell>
          <cell r="E212" t="str">
            <v>04007 Reconocimiento a colegios en el marco de la Acreditación según Rs 1881/2015</v>
          </cell>
          <cell r="F212" t="str">
            <v>Incentivos Económicos  A Los Colegios Con Mejores Resultados Que Aporten Al Mejoramiento De La Calidad Educativa 05-02-0022</v>
          </cell>
          <cell r="G212" t="str">
            <v>DISEÑO E IMPLEMENTACIÓN DE PLANES DE MEJORAMIENTO - A.1.2.11</v>
          </cell>
          <cell r="H212" t="str">
            <v>Colegios</v>
          </cell>
          <cell r="I212">
            <v>5</v>
          </cell>
          <cell r="J212" t="str">
            <v>107204007</v>
          </cell>
          <cell r="K212">
            <v>95900000</v>
          </cell>
        </row>
        <row r="213">
          <cell r="A213">
            <v>1073</v>
          </cell>
          <cell r="B213" t="str">
            <v>1073 Desarrollo integral de la educación media en las instituciones educativas del Distrito</v>
          </cell>
          <cell r="C213" t="str">
            <v>01 Competencias básicas, técnicas, tecnológicas, socioemocionales y exploración</v>
          </cell>
          <cell r="D213">
            <v>1</v>
          </cell>
          <cell r="E213" t="str">
            <v>01001 Prestar apoyo profesional y/o tecnico para acompañar a las IED en las actividades de planeción y seguimiento para desarrollo y fortalecimiento de las competencias básicas, sociales y emocionales de los estudiantes de educación media de Bogotá</v>
          </cell>
          <cell r="F213" t="str">
            <v>Personal Contratado Para Apoyar Las Actividades Propias De Los Proyectos De Inversión De La Entidad 03-04-0001</v>
          </cell>
          <cell r="G213" t="str">
            <v>MODERNIZACIÓN DE LA SECRETARIA DE EDUCACIÓN - A.1.4.1</v>
          </cell>
          <cell r="H213" t="str">
            <v>Personas</v>
          </cell>
          <cell r="I213">
            <v>32</v>
          </cell>
          <cell r="J213" t="str">
            <v>107301001</v>
          </cell>
          <cell r="K213">
            <v>1931591000</v>
          </cell>
        </row>
        <row r="214">
          <cell r="A214">
            <v>1073</v>
          </cell>
          <cell r="B214" t="str">
            <v>1073 Desarrollo integral de la educación media en las instituciones educativas del Distrito</v>
          </cell>
          <cell r="C214" t="str">
            <v>01 Competencias básicas, técnicas, tecnológicas, socioemocionales y exploración</v>
          </cell>
          <cell r="D214">
            <v>4</v>
          </cell>
          <cell r="E214" t="str">
            <v>01004 Realizar acompañamiento, seguimiento e implementación para desarrollo y fortalecimiento de las competencias básicas, sociales y emocionales de los estudiantes de educación media de Bogotá</v>
          </cell>
          <cell r="F214" t="str">
            <v>Acompañar A Colegios En La Formulación Y Ejecución De Planes Institucionales 03-01-0204</v>
          </cell>
          <cell r="G214" t="str">
            <v>APLICACIÓN DE PROYECTOS EDUCATIVOS TRANSVERSALES - A.1.7.2</v>
          </cell>
          <cell r="H214" t="str">
            <v>Persona Jurídica</v>
          </cell>
          <cell r="I214">
            <v>15</v>
          </cell>
          <cell r="J214" t="str">
            <v>107301004</v>
          </cell>
          <cell r="K214">
            <v>15270921000</v>
          </cell>
        </row>
        <row r="215">
          <cell r="A215">
            <v>1073</v>
          </cell>
          <cell r="B215" t="str">
            <v>1073 Desarrollo integral de la educación media en las instituciones educativas del Distrito</v>
          </cell>
          <cell r="C215" t="str">
            <v>02 Orientación sociocupacional</v>
          </cell>
          <cell r="D215">
            <v>1</v>
          </cell>
          <cell r="E215" t="str">
            <v>02001 Prestar apoyo profesional y/o tecnico para acompañar a las IED en las actividades de planeación y seguimiento para el desarrollo y fortalecimiento de la orientación sociocupacional de los estudiantes de educación media de Bogotá</v>
          </cell>
          <cell r="F215" t="str">
            <v>Personal Contratado Para Apoyar Las Actividades Propias De Los Proyectos De Inversión De La Entidad 03-04-0001</v>
          </cell>
          <cell r="G215" t="str">
            <v>MODERNIZACIÓN DE LA SECRETARIA DE EDUCACIÓN - A.1.4.1</v>
          </cell>
          <cell r="H215" t="str">
            <v>Personas</v>
          </cell>
          <cell r="I215">
            <v>3</v>
          </cell>
          <cell r="J215" t="str">
            <v>107302001</v>
          </cell>
          <cell r="K215">
            <v>209300000</v>
          </cell>
        </row>
        <row r="216">
          <cell r="A216">
            <v>1073</v>
          </cell>
          <cell r="B216" t="str">
            <v>1073 Desarrollo integral de la educación media en las instituciones educativas del Distrito</v>
          </cell>
          <cell r="C216" t="str">
            <v>02 Orientación sociocupacional</v>
          </cell>
          <cell r="D216">
            <v>2</v>
          </cell>
          <cell r="E216" t="str">
            <v>02002 Realizar acompañamiento, seguimiento e implementación de los procesos de orientación sociocupacional  de los estudiantes de educación media de Bogotá</v>
          </cell>
          <cell r="F216" t="str">
            <v>Acompañar A Colegios En La Formulación Y Ejecución De Planes Institucionales 03-01-0204</v>
          </cell>
          <cell r="G216" t="str">
            <v>APLICACIÓN DE PROYECTOS EDUCATIVOS TRANSVERSALES - A.1.7.2</v>
          </cell>
          <cell r="H216" t="str">
            <v>Persona Jurídica</v>
          </cell>
          <cell r="I216">
            <v>1</v>
          </cell>
          <cell r="J216" t="str">
            <v>107302002</v>
          </cell>
          <cell r="K216">
            <v>1750188000</v>
          </cell>
        </row>
        <row r="217">
          <cell r="A217">
            <v>1074</v>
          </cell>
          <cell r="B217" t="str">
            <v>1074 Educación superior para una ciudad de conocimiento</v>
          </cell>
          <cell r="C217" t="str">
            <v>01 ACCESO A EDUCACIÓN SUPERIOR</v>
          </cell>
          <cell r="D217">
            <v>1</v>
          </cell>
          <cell r="E217" t="str">
            <v>01001 Fondo de Reparación para el Acceso, Permanencia y Graduación en Educación Superior para la Población Víctima del Conflicto Armado en Colombia.</v>
          </cell>
          <cell r="F217" t="str">
            <v>Atención a Víctimas 03-02-0032</v>
          </cell>
          <cell r="G217" t="str">
            <v>APLICACIÓN DE PROYECTOS EDUCATIVOS TRANSVERSALES - A.1.7.2</v>
          </cell>
          <cell r="H217" t="str">
            <v>Cupos</v>
          </cell>
          <cell r="I217">
            <v>29</v>
          </cell>
          <cell r="J217" t="str">
            <v>107401001</v>
          </cell>
          <cell r="K217">
            <v>2000000000</v>
          </cell>
        </row>
        <row r="218">
          <cell r="A218">
            <v>1074</v>
          </cell>
          <cell r="B218" t="str">
            <v>1074 Educación superior para una ciudad de conocimiento</v>
          </cell>
          <cell r="C218" t="str">
            <v>01 ACCESO A EDUCACIÓN SUPERIOR</v>
          </cell>
          <cell r="D218">
            <v>2</v>
          </cell>
          <cell r="E218" t="str">
            <v>01002 Generar alternativas de financiación ofertadas en el portafolio de la Secretaria de Educación, para el acceso y la permanencia en la educación superior de los jóvenes residentes en Bogotá</v>
          </cell>
          <cell r="F218" t="str">
            <v>Financiación A Los Estudiantes Para El Acceso A La Educación Superior 06-01-0004</v>
          </cell>
          <cell r="G218" t="str">
            <v>COMPETENCIAS LABORALES GENERALES Y FORMACIÓN PARA EL TRABAJO Y EL DESARROLLO HUMANO - A.1.7.1</v>
          </cell>
          <cell r="H218" t="str">
            <v>Cupos</v>
          </cell>
          <cell r="I218">
            <v>783</v>
          </cell>
          <cell r="J218" t="str">
            <v>107401002</v>
          </cell>
          <cell r="K218">
            <v>31819000000</v>
          </cell>
        </row>
        <row r="219">
          <cell r="A219">
            <v>1074</v>
          </cell>
          <cell r="B219" t="str">
            <v>1074 Educación superior para una ciudad de conocimiento</v>
          </cell>
          <cell r="C219" t="str">
            <v>02 FORTALECIMIENTO DE LA CALIDAD</v>
          </cell>
          <cell r="D219">
            <v>3</v>
          </cell>
          <cell r="E219" t="str">
            <v>02003 Fortalecimiento de condiciones de calidad para fomentar procesos de acreditacion de programas.</v>
          </cell>
          <cell r="F219" t="str">
            <v>Asistencia técnica y fomento al mejoramiento de la calidad en el marco del Subsistema Distrital de Educación Superior 05-02-0179</v>
          </cell>
          <cell r="G219" t="str">
            <v>APLICACIÓN DE PROYECTOS EDUCATIVOS TRANSVERSALES - A.1.7.2</v>
          </cell>
          <cell r="H219" t="str">
            <v>Proyectos</v>
          </cell>
          <cell r="I219">
            <v>1</v>
          </cell>
          <cell r="J219" t="str">
            <v>107402003</v>
          </cell>
          <cell r="K219">
            <v>250000000</v>
          </cell>
        </row>
        <row r="220">
          <cell r="A220">
            <v>1074</v>
          </cell>
          <cell r="B220" t="str">
            <v>1074 Educación superior para una ciudad de conocimiento</v>
          </cell>
          <cell r="C220" t="str">
            <v>02 FORTALECIMIENTO DE LA CALIDAD</v>
          </cell>
          <cell r="D220">
            <v>4</v>
          </cell>
          <cell r="E220" t="str">
            <v>02004 Aunar esfuerzos con los actores del subsistema Distrital de Educacion Superior y el Gobierno Nacional, para orientar o desarrollar proyectos de Ciencia, Tecnología e Innovación, integrando apuestas productivas y de conocimiento de la región.</v>
          </cell>
          <cell r="F220" t="str">
            <v>Asistencia técnica y fomento al mejoramiento de la calidad en el marco del Subsistema Distrital de Educación Superior 05-02-0179</v>
          </cell>
          <cell r="G220" t="str">
            <v>APLICACIÓN DE PROYECTOS EDUCATIVOS TRANSVERSALES - A.1.7.2</v>
          </cell>
          <cell r="H220" t="str">
            <v>Proyectos</v>
          </cell>
          <cell r="I220">
            <v>2</v>
          </cell>
          <cell r="J220" t="str">
            <v>107402004</v>
          </cell>
          <cell r="K220">
            <v>500000000</v>
          </cell>
        </row>
        <row r="221">
          <cell r="A221">
            <v>1074</v>
          </cell>
          <cell r="B221" t="str">
            <v>1074 Educación superior para una ciudad de conocimiento</v>
          </cell>
          <cell r="C221" t="str">
            <v>02 FORTALECIMIENTO DE LA CALIDAD</v>
          </cell>
          <cell r="D221">
            <v>5</v>
          </cell>
          <cell r="E221" t="str">
            <v>02005 Implementacion gradual de una estrategia de Fomento a la calidad y mejores prácticas en los programas e instituciones de Formación para el Trabajo y el Desarrollo Humano</v>
          </cell>
          <cell r="F221" t="str">
            <v>Fortalecimiento de la formación para el trabajo y el desarrollo humano 03-02-0034</v>
          </cell>
          <cell r="G221" t="str">
            <v>COMPETENCIAS LABORALES GENERALES Y FORMACIÓN PARA EL TRABAJO Y EL DESARROLLO HUMANO - A.1.7.1</v>
          </cell>
          <cell r="H221" t="str">
            <v>Piloto</v>
          </cell>
          <cell r="I221">
            <v>1</v>
          </cell>
          <cell r="J221" t="str">
            <v>107402005</v>
          </cell>
          <cell r="K221">
            <v>550000000</v>
          </cell>
        </row>
        <row r="222">
          <cell r="A222">
            <v>1074</v>
          </cell>
          <cell r="B222" t="str">
            <v>1074 Educación superior para una ciudad de conocimiento</v>
          </cell>
          <cell r="C222" t="str">
            <v>02 FORTALECIMIENTO DE LA CALIDAD</v>
          </cell>
          <cell r="D222">
            <v>6</v>
          </cell>
          <cell r="E222" t="str">
            <v>02006 Prestar apoyo profesional y/o técnico en la ejecución, verificación y acompañamiento de proyectos de calidad en educacion superior</v>
          </cell>
          <cell r="F222" t="str">
            <v>Personal Contratado Para Apoyar Las Actividades Propias De Los Proyectos De Inversión De La Entidad 03-04-0001</v>
          </cell>
          <cell r="G222" t="str">
            <v>MODERNIZACIÓN DE LA SECRETARIA DE EDUCACIÓN - A.1.4.1</v>
          </cell>
          <cell r="H222" t="str">
            <v>Personas</v>
          </cell>
          <cell r="I222">
            <v>20</v>
          </cell>
          <cell r="J222" t="str">
            <v>107402006</v>
          </cell>
          <cell r="K222">
            <v>1260000000</v>
          </cell>
        </row>
      </sheetData>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1-01-IF-002"/>
      <sheetName val="ADICIONES"/>
      <sheetName val="VALORES"/>
      <sheetName val="Hoja3"/>
      <sheetName val="Hoja5"/>
      <sheetName val="Hoja1"/>
    </sheetNames>
    <sheetDataSet>
      <sheetData sheetId="0" refreshError="1"/>
      <sheetData sheetId="1" refreshError="1"/>
      <sheetData sheetId="2" refreshError="1"/>
      <sheetData sheetId="3">
        <row r="2">
          <cell r="A2" t="str">
            <v>CCE-01</v>
          </cell>
          <cell r="B2" t="str">
            <v>Solicitud de información a los Proveedores</v>
          </cell>
        </row>
        <row r="3">
          <cell r="A3" t="str">
            <v>CCE-02</v>
          </cell>
          <cell r="B3" t="str">
            <v>Licitación pública</v>
          </cell>
        </row>
        <row r="4">
          <cell r="A4" t="str">
            <v>CCE-17</v>
          </cell>
          <cell r="B4" t="str">
            <v>Licitación pública (Obra pública)</v>
          </cell>
        </row>
        <row r="5">
          <cell r="A5" t="str">
            <v>CCE-03</v>
          </cell>
          <cell r="B5" t="str">
            <v>Concurso de méritos con precalificación</v>
          </cell>
        </row>
        <row r="6">
          <cell r="A6" t="str">
            <v>CCE-04</v>
          </cell>
          <cell r="B6" t="str">
            <v>Concurso de méritos abierto</v>
          </cell>
        </row>
        <row r="7">
          <cell r="A7" t="str">
            <v>CCE-05</v>
          </cell>
          <cell r="B7" t="str">
            <v>Contratación directa (con ofertas)</v>
          </cell>
        </row>
        <row r="8">
          <cell r="A8" t="str">
            <v>CCE-06</v>
          </cell>
          <cell r="B8" t="str">
            <v>Selección abreviada menor cuantía</v>
          </cell>
        </row>
        <row r="9">
          <cell r="A9" t="str">
            <v>CCE-18-Seleccion_Abreviada_Menor_Cuantia_Sin_Manifestacion_Interes</v>
          </cell>
          <cell r="B9" t="str">
            <v>Selección Abreviada de Menor Cuantia sin Manifestacion de Interés</v>
          </cell>
        </row>
        <row r="10">
          <cell r="A10" t="str">
            <v>CCE-07</v>
          </cell>
          <cell r="B10" t="str">
            <v>Selección abreviada subasta inversa</v>
          </cell>
        </row>
        <row r="11">
          <cell r="A11" t="str">
            <v>CCE-10</v>
          </cell>
          <cell r="B11" t="str">
            <v>Mínima cuantía</v>
          </cell>
        </row>
        <row r="12">
          <cell r="A12" t="str">
            <v>CCE-11||01</v>
          </cell>
          <cell r="B12" t="str">
            <v>Contratación régimen especial - Selección de comisionista</v>
          </cell>
        </row>
        <row r="13">
          <cell r="A13" t="str">
            <v>CCE-11||02</v>
          </cell>
          <cell r="B13" t="str">
            <v>Contratación régimen especial - Enajenación de bienes para intermediarios idóneos</v>
          </cell>
        </row>
        <row r="14">
          <cell r="A14" t="str">
            <v>CCE-11||03</v>
          </cell>
          <cell r="B14" t="str">
            <v>Contratación régimen especial - Régimen especial</v>
          </cell>
        </row>
        <row r="15">
          <cell r="A15" t="str">
            <v>CCE-11||04</v>
          </cell>
          <cell r="B15" t="str">
            <v>Contratación régimen especial - Banco multilateral y organismos multilaterales</v>
          </cell>
        </row>
        <row r="16">
          <cell r="A16" t="str">
            <v>CCE-15||01</v>
          </cell>
          <cell r="B16" t="str">
            <v>Contratación régimen especial (con ofertas) - Selección de comisionista</v>
          </cell>
        </row>
        <row r="17">
          <cell r="A17" t="str">
            <v>CCE-15||02</v>
          </cell>
          <cell r="B17" t="str">
            <v>Contratación régimen especial (con ofertas) - Enajenación de bienes para intermediarios idóneos</v>
          </cell>
        </row>
        <row r="18">
          <cell r="A18" t="str">
            <v>CCE-15||03</v>
          </cell>
          <cell r="B18" t="str">
            <v>Contratación régimen especial (con ofertas) - Régimen especial</v>
          </cell>
        </row>
        <row r="19">
          <cell r="A19" t="str">
            <v>CCE-15||04</v>
          </cell>
          <cell r="B19" t="str">
            <v>Contratación régimen especial (con ofertas) - Banco multilateral y organismos multilaterales</v>
          </cell>
        </row>
        <row r="20">
          <cell r="A20" t="str">
            <v>CCE-16</v>
          </cell>
          <cell r="B20" t="str">
            <v>Contratación directa</v>
          </cell>
        </row>
        <row r="21">
          <cell r="A21" t="str">
            <v>CCE-99</v>
          </cell>
          <cell r="B21" t="str">
            <v>Selección abreviada - acuerdo marco</v>
          </cell>
        </row>
      </sheetData>
      <sheetData sheetId="4" refreshError="1"/>
      <sheetData sheetId="5">
        <row r="3">
          <cell r="A3">
            <v>898</v>
          </cell>
          <cell r="B3" t="str">
            <v>898 Administración del talento humano</v>
          </cell>
          <cell r="C3" t="str">
            <v xml:space="preserve">01 NÓMINA </v>
          </cell>
          <cell r="D3">
            <v>1</v>
          </cell>
          <cell r="E3" t="str">
            <v>01001 Pago de Aportes para Cesantías del personal directivo docente SSF</v>
          </cell>
          <cell r="F3" t="str">
            <v>Aportes Para Cesantías Del Personal Directivo Docente Sin Situación De Fondos 03-03-0021</v>
          </cell>
          <cell r="G3" t="str">
            <v>APORTES PARA CESANTÍAS - A.1.1.2.3.2</v>
          </cell>
          <cell r="H3" t="str">
            <v>Docentes</v>
          </cell>
          <cell r="I3">
            <v>35060</v>
          </cell>
          <cell r="J3" t="str">
            <v>89801001</v>
          </cell>
          <cell r="K3">
            <v>8557498000</v>
          </cell>
        </row>
        <row r="4">
          <cell r="A4">
            <v>898</v>
          </cell>
          <cell r="B4" t="str">
            <v>898 Administración del talento humano</v>
          </cell>
          <cell r="C4" t="str">
            <v xml:space="preserve">01 NÓMINA </v>
          </cell>
          <cell r="D4">
            <v>2</v>
          </cell>
          <cell r="E4" t="str">
            <v>01002 Pago de Aportes para salud del personal directivo docente SSF</v>
          </cell>
          <cell r="F4" t="str">
            <v>Aportes Para Salud Del Personal Directivo Docente Sin Situación De Fondos 03-03-0018</v>
          </cell>
          <cell r="G4" t="str">
            <v>APORTES PARA SALUD - A.1.1.2.4.1.1</v>
          </cell>
          <cell r="H4" t="str">
            <v>Docentes</v>
          </cell>
          <cell r="I4">
            <v>35060</v>
          </cell>
          <cell r="J4" t="str">
            <v>89801002</v>
          </cell>
          <cell r="K4">
            <v>7428893000</v>
          </cell>
        </row>
        <row r="5">
          <cell r="A5">
            <v>898</v>
          </cell>
          <cell r="B5" t="str">
            <v>898 Administración del talento humano</v>
          </cell>
          <cell r="C5" t="str">
            <v xml:space="preserve">01 NÓMINA </v>
          </cell>
          <cell r="D5">
            <v>3</v>
          </cell>
          <cell r="E5" t="str">
            <v>01003 Pagar sueldos de Pensionados Nacionalizados</v>
          </cell>
          <cell r="F5" t="str">
            <v>Pago Fondo De Pensionados De Bogotá 03-03-0069</v>
          </cell>
          <cell r="G5" t="str">
            <v>CANCELACIONES DE PRESTASIONES SOCIALES DEL MAGISTERIO (CPSM) - A.1.1.8</v>
          </cell>
          <cell r="J5" t="str">
            <v>89801003</v>
          </cell>
          <cell r="K5">
            <v>53809486000</v>
          </cell>
        </row>
        <row r="6">
          <cell r="A6">
            <v>898</v>
          </cell>
          <cell r="B6" t="str">
            <v>898 Administración del talento humano</v>
          </cell>
          <cell r="C6" t="str">
            <v xml:space="preserve">01 NÓMINA </v>
          </cell>
          <cell r="D6">
            <v>4</v>
          </cell>
          <cell r="E6" t="str">
            <v>01004 Pago de Aportes para ARP del Personal Administrativo de Instituciones Educativas</v>
          </cell>
          <cell r="F6" t="str">
            <v>Aportes Para Arp Del Personal Administrativo De Instituciones Educativas 03-03-0033</v>
          </cell>
          <cell r="G6" t="str">
            <v>APORTES ARP - A.1.1.2.5.1.3</v>
          </cell>
          <cell r="H6" t="str">
            <v>Funcionarios administrativos</v>
          </cell>
          <cell r="I6">
            <v>2159</v>
          </cell>
          <cell r="J6" t="str">
            <v>89801004</v>
          </cell>
          <cell r="K6">
            <v>341709000</v>
          </cell>
        </row>
        <row r="7">
          <cell r="A7">
            <v>898</v>
          </cell>
          <cell r="B7" t="str">
            <v>898 Administración del talento humano</v>
          </cell>
          <cell r="C7" t="str">
            <v xml:space="preserve">01 NÓMINA </v>
          </cell>
          <cell r="D7">
            <v>5</v>
          </cell>
          <cell r="E7" t="str">
            <v>01005 Pago de Aportes para Cesantías del Personal Administrativo de Instituciones Educativas</v>
          </cell>
          <cell r="F7" t="str">
            <v>Aportes Para Cesantías Del Personal Administrativo De Instituciones Educativas 03-03-0034</v>
          </cell>
          <cell r="G7" t="str">
            <v>APORTES PARA CESANTÍAS - A.1.1.2.5.1.4</v>
          </cell>
          <cell r="H7" t="str">
            <v>Funcionarios administrativos</v>
          </cell>
          <cell r="I7">
            <v>2159</v>
          </cell>
          <cell r="J7" t="str">
            <v>89801005</v>
          </cell>
          <cell r="K7">
            <v>7380650000</v>
          </cell>
        </row>
        <row r="8">
          <cell r="A8">
            <v>898</v>
          </cell>
          <cell r="B8" t="str">
            <v>898 Administración del talento humano</v>
          </cell>
          <cell r="C8" t="str">
            <v xml:space="preserve">01 NÓMINA </v>
          </cell>
          <cell r="D8">
            <v>6</v>
          </cell>
          <cell r="E8" t="str">
            <v>01006 Pago de Aportes para Cesantías del personal docente Con Situación de Fondos</v>
          </cell>
          <cell r="F8" t="str">
            <v>Aportes Para Cesantías Del Personal Docente Con Situación De Fondos 03-03-0012</v>
          </cell>
          <cell r="G8" t="str">
            <v>APORTES PARA CESANTÍAS - A.1.1.2.2.1.4</v>
          </cell>
          <cell r="H8" t="str">
            <v>Docentes</v>
          </cell>
          <cell r="I8">
            <v>35060</v>
          </cell>
          <cell r="J8" t="str">
            <v>89801006</v>
          </cell>
          <cell r="K8">
            <v>14295998000</v>
          </cell>
        </row>
        <row r="9">
          <cell r="A9">
            <v>898</v>
          </cell>
          <cell r="B9" t="str">
            <v>898 Administración del talento humano</v>
          </cell>
          <cell r="C9" t="str">
            <v xml:space="preserve">01 NÓMINA </v>
          </cell>
          <cell r="D9">
            <v>7</v>
          </cell>
          <cell r="E9" t="str">
            <v>01007 Pago de Aportes para Cesantías del personal docente SSF</v>
          </cell>
          <cell r="F9" t="str">
            <v>Aportes Para Cesantías Del Personal Docente Sin Situación De Fondos 03-03-0008</v>
          </cell>
          <cell r="G9" t="str">
            <v>APORTES PARA CESANTÍAS - A.1.1.2.1.2</v>
          </cell>
          <cell r="H9" t="str">
            <v>Docentes</v>
          </cell>
          <cell r="I9">
            <v>35060</v>
          </cell>
          <cell r="J9" t="str">
            <v>89801007</v>
          </cell>
          <cell r="K9">
            <v>100979198000</v>
          </cell>
        </row>
        <row r="10">
          <cell r="A10">
            <v>898</v>
          </cell>
          <cell r="B10" t="str">
            <v>898 Administración del talento humano</v>
          </cell>
          <cell r="C10" t="str">
            <v xml:space="preserve">01 NÓMINA </v>
          </cell>
          <cell r="D10">
            <v>8</v>
          </cell>
          <cell r="E10" t="str">
            <v>01008 Pago de Aportes para el ESAP del Personal Administrativo de Instituciones Educativas</v>
          </cell>
          <cell r="F10" t="str">
            <v>Aportes Para La Esap Del Personal Administrativo De Instituciones Educativas 03-03-0037</v>
          </cell>
          <cell r="G10" t="str">
            <v>ESAP - A.1.1.2.5.2.3</v>
          </cell>
          <cell r="H10" t="str">
            <v>Funcionarios administrativos</v>
          </cell>
          <cell r="I10">
            <v>2159</v>
          </cell>
          <cell r="J10" t="str">
            <v>89801008</v>
          </cell>
          <cell r="K10">
            <v>374620000</v>
          </cell>
        </row>
        <row r="11">
          <cell r="A11">
            <v>898</v>
          </cell>
          <cell r="B11" t="str">
            <v>898 Administración del talento humano</v>
          </cell>
          <cell r="C11" t="str">
            <v xml:space="preserve">01 NÓMINA </v>
          </cell>
          <cell r="D11">
            <v>9</v>
          </cell>
          <cell r="E11" t="str">
            <v>01009 Pago de Aportes para el ICBF del Personal Administrativo de Instituciones Educativas</v>
          </cell>
          <cell r="F11" t="str">
            <v>Aportes Para El Icbf Del Personal Administrativo De Instituciones Educativas 03-03-0036</v>
          </cell>
          <cell r="G11" t="str">
            <v>ICBF - A.1.1.2.5.2.2</v>
          </cell>
          <cell r="H11" t="str">
            <v>Funcionarios administrativos</v>
          </cell>
          <cell r="I11">
            <v>2159</v>
          </cell>
          <cell r="J11" t="str">
            <v>89801009</v>
          </cell>
          <cell r="K11">
            <v>2247726000</v>
          </cell>
        </row>
        <row r="12">
          <cell r="A12">
            <v>898</v>
          </cell>
          <cell r="B12" t="str">
            <v>898 Administración del talento humano</v>
          </cell>
          <cell r="C12" t="str">
            <v xml:space="preserve">01 NÓMINA </v>
          </cell>
          <cell r="D12">
            <v>10</v>
          </cell>
          <cell r="E12" t="str">
            <v xml:space="preserve">01010 Pago de Aportes para el ICBF del Personal directivo docente </v>
          </cell>
          <cell r="F12" t="str">
            <v>Aportes Para El Icbf Del Personal Directivo Docente 03-03-0027</v>
          </cell>
          <cell r="G12" t="str">
            <v>ICBF - A.1.1.2.4.2.2</v>
          </cell>
          <cell r="H12" t="str">
            <v>Docentes</v>
          </cell>
          <cell r="I12">
            <v>35060</v>
          </cell>
          <cell r="J12" t="str">
            <v>89801010</v>
          </cell>
          <cell r="K12">
            <v>3230400000</v>
          </cell>
        </row>
        <row r="13">
          <cell r="A13">
            <v>898</v>
          </cell>
          <cell r="B13" t="str">
            <v>898 Administración del talento humano</v>
          </cell>
          <cell r="C13" t="str">
            <v xml:space="preserve">01 NÓMINA </v>
          </cell>
          <cell r="D13">
            <v>11</v>
          </cell>
          <cell r="E13" t="str">
            <v>01011 Pago de Aportes para el ICBF personal docente</v>
          </cell>
          <cell r="F13" t="str">
            <v>Aportes Para El Icbf Personal Docente 03-03-0014</v>
          </cell>
          <cell r="G13" t="str">
            <v>ICBF - A.1.1.2.2.2.2</v>
          </cell>
          <cell r="H13" t="str">
            <v>Docentes</v>
          </cell>
          <cell r="I13">
            <v>35060</v>
          </cell>
          <cell r="J13" t="str">
            <v>89801011</v>
          </cell>
          <cell r="K13">
            <v>42072137000</v>
          </cell>
        </row>
        <row r="14">
          <cell r="A14">
            <v>898</v>
          </cell>
          <cell r="B14" t="str">
            <v>898 Administración del talento humano</v>
          </cell>
          <cell r="C14" t="str">
            <v xml:space="preserve">01 NÓMINA </v>
          </cell>
          <cell r="D14">
            <v>12</v>
          </cell>
          <cell r="E14" t="str">
            <v>01012 Pago de Aportes para el SENA del Personal Administrativo de Instituciones Educativas</v>
          </cell>
          <cell r="F14" t="str">
            <v>Aportes Para El Sena Del Personal Administrativo De Instituciones Educativas 03-03-0035</v>
          </cell>
          <cell r="G14" t="str">
            <v>SENA - A.1.1.2.5.2.1</v>
          </cell>
          <cell r="H14" t="str">
            <v>Funcionarios administrativos</v>
          </cell>
          <cell r="I14">
            <v>2159</v>
          </cell>
          <cell r="J14" t="str">
            <v>89801012</v>
          </cell>
          <cell r="K14">
            <v>374620000</v>
          </cell>
        </row>
        <row r="15">
          <cell r="A15">
            <v>898</v>
          </cell>
          <cell r="B15" t="str">
            <v>898 Administración del talento humano</v>
          </cell>
          <cell r="C15" t="str">
            <v xml:space="preserve">01 NÓMINA </v>
          </cell>
          <cell r="D15">
            <v>13</v>
          </cell>
          <cell r="E15" t="str">
            <v xml:space="preserve">01013 Pago de Aportes para el SENA del Personal directivo docente </v>
          </cell>
          <cell r="F15" t="str">
            <v>Aportes Para El Sena Del Personal Directivo Docente 03-03-0026</v>
          </cell>
          <cell r="G15" t="str">
            <v>SENA - A.1.1.2.4.2.1</v>
          </cell>
          <cell r="H15" t="str">
            <v>Docentes</v>
          </cell>
          <cell r="I15">
            <v>35060</v>
          </cell>
          <cell r="J15" t="str">
            <v>89801013</v>
          </cell>
          <cell r="K15">
            <v>538400000</v>
          </cell>
        </row>
        <row r="16">
          <cell r="A16">
            <v>898</v>
          </cell>
          <cell r="B16" t="str">
            <v>898 Administración del talento humano</v>
          </cell>
          <cell r="C16" t="str">
            <v xml:space="preserve">01 NÓMINA </v>
          </cell>
          <cell r="D16">
            <v>14</v>
          </cell>
          <cell r="E16" t="str">
            <v>01014 Pago de Aportes para el SENA personal docente</v>
          </cell>
          <cell r="F16" t="str">
            <v>Aportes Para El Sena Personal Docente 03-03-0013</v>
          </cell>
          <cell r="G16" t="str">
            <v>SENA - A.1.1.2.2.2.1</v>
          </cell>
          <cell r="H16" t="str">
            <v>Docentes</v>
          </cell>
          <cell r="I16">
            <v>35060</v>
          </cell>
          <cell r="J16" t="str">
            <v>89801014</v>
          </cell>
          <cell r="K16">
            <v>7012022000</v>
          </cell>
        </row>
        <row r="17">
          <cell r="A17">
            <v>898</v>
          </cell>
          <cell r="B17" t="str">
            <v>898 Administración del talento humano</v>
          </cell>
          <cell r="C17" t="str">
            <v xml:space="preserve">01 NÓMINA </v>
          </cell>
          <cell r="D17">
            <v>15</v>
          </cell>
          <cell r="E17" t="str">
            <v>01015 Pago de Aportes para Institutos Técnicos del Personal Administrativo de Instituciones Educativas</v>
          </cell>
          <cell r="F17" t="str">
            <v>Aportes Para Los Institutos Técnicos Del Personal Administrativo De Instituciones Educativas 03-03-0039</v>
          </cell>
          <cell r="G17" t="str">
            <v>INSTITUTOS TÉCNICOS - A.1.1.2.5.2.5</v>
          </cell>
          <cell r="H17" t="str">
            <v>Funcionarios administrativos</v>
          </cell>
          <cell r="I17">
            <v>2159</v>
          </cell>
          <cell r="J17" t="str">
            <v>89801015</v>
          </cell>
          <cell r="K17">
            <v>749241000</v>
          </cell>
        </row>
        <row r="18">
          <cell r="A18">
            <v>898</v>
          </cell>
          <cell r="B18" t="str">
            <v>898 Administración del talento humano</v>
          </cell>
          <cell r="C18" t="str">
            <v xml:space="preserve">01 NÓMINA </v>
          </cell>
          <cell r="D18">
            <v>16</v>
          </cell>
          <cell r="E18" t="str">
            <v xml:space="preserve">01016 Pago de Aportes para Institutos Técnicos personal docente </v>
          </cell>
          <cell r="F18" t="str">
            <v>Aportes Para Institutos Técnicos Personal Docente 03-03-0017</v>
          </cell>
          <cell r="G18" t="str">
            <v>INSTITUTOS TÉCNICOS - A.1.1.2.2.2.5</v>
          </cell>
          <cell r="H18" t="str">
            <v>Docentes</v>
          </cell>
          <cell r="I18">
            <v>35060</v>
          </cell>
          <cell r="J18" t="str">
            <v>89801016</v>
          </cell>
          <cell r="K18">
            <v>14024045000</v>
          </cell>
        </row>
        <row r="19">
          <cell r="A19">
            <v>898</v>
          </cell>
          <cell r="B19" t="str">
            <v>898 Administración del talento humano</v>
          </cell>
          <cell r="C19" t="str">
            <v xml:space="preserve">01 NÓMINA </v>
          </cell>
          <cell r="D19">
            <v>17</v>
          </cell>
          <cell r="E19" t="str">
            <v>01017 Pago de horas extras del personal docente y directivo docente</v>
          </cell>
          <cell r="F19" t="str">
            <v>Pago de horas extras del personal docente y directivo docente 03-03-0099</v>
          </cell>
          <cell r="G19" t="str">
            <v>PERSONAL DOCENTE – CON SITUACION DE FONDOS ( CSF ) A.1.1.1.1.1</v>
          </cell>
          <cell r="H19" t="str">
            <v>Docentes</v>
          </cell>
          <cell r="I19">
            <v>35060</v>
          </cell>
          <cell r="J19" t="str">
            <v>89801017</v>
          </cell>
          <cell r="K19">
            <v>16911540000</v>
          </cell>
        </row>
        <row r="20">
          <cell r="A20">
            <v>898</v>
          </cell>
          <cell r="B20" t="str">
            <v>898 Administración del talento humano</v>
          </cell>
          <cell r="C20" t="str">
            <v xml:space="preserve">01 NÓMINA </v>
          </cell>
          <cell r="D20">
            <v>18</v>
          </cell>
          <cell r="E20" t="str">
            <v xml:space="preserve">01018 Pago de Aportes para la ESAP personal docente </v>
          </cell>
          <cell r="F20" t="str">
            <v>Aportes Para La Esap Personal Docente 03-03-0015</v>
          </cell>
          <cell r="G20" t="str">
            <v>ESAP - A.1.1.2.2.2.3</v>
          </cell>
          <cell r="H20" t="str">
            <v>Docentes</v>
          </cell>
          <cell r="I20">
            <v>35060</v>
          </cell>
          <cell r="J20" t="str">
            <v>89801018</v>
          </cell>
          <cell r="K20">
            <v>7061180000</v>
          </cell>
        </row>
        <row r="21">
          <cell r="A21">
            <v>898</v>
          </cell>
          <cell r="B21" t="str">
            <v>898 Administración del talento humano</v>
          </cell>
          <cell r="C21" t="str">
            <v xml:space="preserve">01 NÓMINA </v>
          </cell>
          <cell r="D21">
            <v>19</v>
          </cell>
          <cell r="E21" t="str">
            <v>01019 Pago de Aportes para las Cajas de Compensación del Personal Administrativo de Instituciones Educativas</v>
          </cell>
          <cell r="F21" t="str">
            <v>Aportes Para Las Cajas De Compensación Familiar Del Personal Administrativo De Instituciones Educativas 03-03-0038</v>
          </cell>
          <cell r="G21" t="str">
            <v>CAJAS DE COMPENSACIÓN FAMILIAR - A.1.1.2.5.2.4</v>
          </cell>
          <cell r="H21" t="str">
            <v>Funcionarios administrativos</v>
          </cell>
          <cell r="I21">
            <v>2159</v>
          </cell>
          <cell r="J21" t="str">
            <v>89801019</v>
          </cell>
          <cell r="K21">
            <v>2996968000</v>
          </cell>
        </row>
        <row r="22">
          <cell r="A22">
            <v>898</v>
          </cell>
          <cell r="B22" t="str">
            <v>898 Administración del talento humano</v>
          </cell>
          <cell r="C22" t="str">
            <v xml:space="preserve">01 NÓMINA </v>
          </cell>
          <cell r="D22">
            <v>20</v>
          </cell>
          <cell r="E22" t="str">
            <v xml:space="preserve">01020 Pago de Aportes para las Cajas de Compensación Personal directivo docente </v>
          </cell>
          <cell r="F22" t="str">
            <v>Aportes Para Las Cajas De Compensación Familiar Del Personal Directivo Docente 03-03-0029</v>
          </cell>
          <cell r="G22" t="str">
            <v>CAJAS DE COMPENSACIÓN FAMILIAR - A.1.1.2.4.2.4</v>
          </cell>
          <cell r="H22" t="str">
            <v>Docentes</v>
          </cell>
          <cell r="I22">
            <v>35060</v>
          </cell>
          <cell r="J22" t="str">
            <v>89801020</v>
          </cell>
          <cell r="K22">
            <v>4185686000</v>
          </cell>
        </row>
        <row r="23">
          <cell r="A23">
            <v>898</v>
          </cell>
          <cell r="B23" t="str">
            <v>898 Administración del talento humano</v>
          </cell>
          <cell r="C23" t="str">
            <v xml:space="preserve">01 NÓMINA </v>
          </cell>
          <cell r="D23">
            <v>21</v>
          </cell>
          <cell r="E23" t="str">
            <v xml:space="preserve">01021 Pago de Aportes para las Cajas de Compensación personal docente </v>
          </cell>
          <cell r="F23" t="str">
            <v>Aportes Para Las Cajas De Compensación Familiar Personal Docente 03-03-0016</v>
          </cell>
          <cell r="G23" t="str">
            <v>CAJAS DE COMPENSACIÓN FAMILIAR - A.1.1.2.2.2.4</v>
          </cell>
          <cell r="H23" t="str">
            <v>Docentes</v>
          </cell>
          <cell r="I23">
            <v>35060</v>
          </cell>
          <cell r="J23" t="str">
            <v>89801021</v>
          </cell>
          <cell r="K23">
            <v>54698770000</v>
          </cell>
        </row>
        <row r="24">
          <cell r="A24">
            <v>898</v>
          </cell>
          <cell r="B24" t="str">
            <v>898 Administración del talento humano</v>
          </cell>
          <cell r="C24" t="str">
            <v xml:space="preserve">01 NÓMINA </v>
          </cell>
          <cell r="D24">
            <v>22</v>
          </cell>
          <cell r="E24" t="str">
            <v xml:space="preserve">01022 Pago de Aportes para los Institutos Técnicos Personal directivo docente </v>
          </cell>
          <cell r="F24" t="str">
            <v>Aportes Para Los Institutos Técnicos Del Personal Directivo Docente 03-03-0030</v>
          </cell>
          <cell r="G24" t="str">
            <v>INSTITUTOS TÉCNICOS - A.1.1.2.4.2.5</v>
          </cell>
          <cell r="H24" t="str">
            <v>Docentes</v>
          </cell>
          <cell r="I24">
            <v>35060</v>
          </cell>
          <cell r="J24" t="str">
            <v>89801022</v>
          </cell>
          <cell r="K24">
            <v>1076800000</v>
          </cell>
        </row>
        <row r="25">
          <cell r="A25">
            <v>898</v>
          </cell>
          <cell r="B25" t="str">
            <v>898 Administración del talento humano</v>
          </cell>
          <cell r="C25" t="str">
            <v xml:space="preserve">01 NÓMINA </v>
          </cell>
          <cell r="D25">
            <v>23</v>
          </cell>
          <cell r="E25" t="str">
            <v>01023 Pago de Aportes para pensión del Personal Administrativo de Instituciones Educativas</v>
          </cell>
          <cell r="F25" t="str">
            <v>Aportes Para Pensión Del Personal Administrativo De Instituciones Educativas 03-03-0032</v>
          </cell>
          <cell r="G25" t="str">
            <v>APORTES PARA PENSIÓN - A.1.1.2.5.1.2</v>
          </cell>
          <cell r="H25" t="str">
            <v>Funcionarios administrativos</v>
          </cell>
          <cell r="I25">
            <v>2159</v>
          </cell>
          <cell r="J25" t="str">
            <v>89801023</v>
          </cell>
          <cell r="K25">
            <v>7855403000</v>
          </cell>
        </row>
        <row r="26">
          <cell r="A26">
            <v>898</v>
          </cell>
          <cell r="B26" t="str">
            <v>898 Administración del talento humano</v>
          </cell>
          <cell r="C26" t="str">
            <v xml:space="preserve">01 NÓMINA </v>
          </cell>
          <cell r="D26">
            <v>24</v>
          </cell>
          <cell r="E26" t="str">
            <v>01024 Pago de Aportes para Pensión del personal docente Con Situación de Fondos</v>
          </cell>
          <cell r="F26" t="str">
            <v>Aportes Para Pensión Del Personal Docente Con Situación De Fondos 03-03-0010</v>
          </cell>
          <cell r="G26" t="str">
            <v>APORTES PARA PENSIÓN - A.1.1.2.2.1.2</v>
          </cell>
          <cell r="H26" t="str">
            <v>Docentes</v>
          </cell>
          <cell r="I26">
            <v>35060</v>
          </cell>
          <cell r="J26" t="str">
            <v>89801024</v>
          </cell>
          <cell r="K26">
            <v>18076347000</v>
          </cell>
        </row>
        <row r="27">
          <cell r="A27">
            <v>898</v>
          </cell>
          <cell r="B27" t="str">
            <v>898 Administración del talento humano</v>
          </cell>
          <cell r="C27" t="str">
            <v xml:space="preserve">01 NÓMINA </v>
          </cell>
          <cell r="D27">
            <v>25</v>
          </cell>
          <cell r="E27" t="str">
            <v>01025 Pago de Aportes para salud del Personal Administrativo de Instituciones Educativas</v>
          </cell>
          <cell r="F27" t="str">
            <v>Aportes Para Salud Del Personal Administrativo De Instituciones Educativas 03-03-0031</v>
          </cell>
          <cell r="G27" t="str">
            <v>APORTES PARA SALUD - A.1.1.2.5.1.1</v>
          </cell>
          <cell r="H27" t="str">
            <v>Funcionarios administrativos</v>
          </cell>
          <cell r="I27">
            <v>2159</v>
          </cell>
          <cell r="J27" t="str">
            <v>89801025</v>
          </cell>
          <cell r="K27">
            <v>5564243000</v>
          </cell>
        </row>
        <row r="28">
          <cell r="A28">
            <v>898</v>
          </cell>
          <cell r="B28" t="str">
            <v>898 Administración del talento humano</v>
          </cell>
          <cell r="C28" t="str">
            <v xml:space="preserve">01 NÓMINA </v>
          </cell>
          <cell r="D28">
            <v>26</v>
          </cell>
          <cell r="E28" t="str">
            <v>01026 Pago de Aportes para Salud del personal docente Con Situación de Fondos</v>
          </cell>
          <cell r="F28" t="str">
            <v>Aportes Para Salud Del Personal Docente Con Situación De Fondos 03-03-0009</v>
          </cell>
          <cell r="G28" t="str">
            <v>APORTES PARA SALUD - A.1.1.2.2.1.1</v>
          </cell>
          <cell r="H28" t="str">
            <v>Docentes</v>
          </cell>
          <cell r="I28">
            <v>35060</v>
          </cell>
          <cell r="J28" t="str">
            <v>89801026</v>
          </cell>
          <cell r="K28">
            <v>12804079000</v>
          </cell>
        </row>
        <row r="29">
          <cell r="A29">
            <v>898</v>
          </cell>
          <cell r="B29" t="str">
            <v>898 Administración del talento humano</v>
          </cell>
          <cell r="C29" t="str">
            <v xml:space="preserve">01 NÓMINA </v>
          </cell>
          <cell r="D29">
            <v>27</v>
          </cell>
          <cell r="E29" t="str">
            <v>01027 Pago de Aportes para salud del personal docente SSF</v>
          </cell>
          <cell r="F29" t="str">
            <v>Aportes Para Salud Del Personal Docente Sin Situación De Fondos 03-03-0005</v>
          </cell>
          <cell r="G29" t="str">
            <v>APORTES DE PREVISION SOCIAL - A.1.1.2.1.1.10</v>
          </cell>
          <cell r="H29" t="str">
            <v>Docentes</v>
          </cell>
          <cell r="I29">
            <v>35060</v>
          </cell>
          <cell r="J29" t="str">
            <v>89801027</v>
          </cell>
          <cell r="K29">
            <v>87775556000</v>
          </cell>
        </row>
        <row r="30">
          <cell r="A30">
            <v>898</v>
          </cell>
          <cell r="B30" t="str">
            <v>898 Administración del talento humano</v>
          </cell>
          <cell r="C30" t="str">
            <v xml:space="preserve">01 NÓMINA </v>
          </cell>
          <cell r="D30">
            <v>28</v>
          </cell>
          <cell r="E30" t="str">
            <v>01028 Pago de Ascensos en escalafón del Personal docente y directivo docente</v>
          </cell>
          <cell r="F30" t="str">
            <v>Ascensos En Escalafón Del Personal Docente O Directivo Docente 03-03-0004</v>
          </cell>
          <cell r="G30" t="str">
            <v>PERSONAL DOCENTE - CON SITUACIÓN DE FONDOS (CSF) - A.1.1.1.1.1</v>
          </cell>
          <cell r="H30" t="str">
            <v>Docentes</v>
          </cell>
          <cell r="I30">
            <v>35060</v>
          </cell>
          <cell r="J30" t="str">
            <v>89801028</v>
          </cell>
          <cell r="K30">
            <v>11354883000</v>
          </cell>
        </row>
        <row r="31">
          <cell r="A31">
            <v>898</v>
          </cell>
          <cell r="B31" t="str">
            <v>898 Administración del talento humano</v>
          </cell>
          <cell r="C31" t="str">
            <v xml:space="preserve">01 NÓMINA </v>
          </cell>
          <cell r="D31">
            <v>29</v>
          </cell>
          <cell r="E31" t="str">
            <v>01029 Pago de Personal Administrativo de Instituciones Educativas</v>
          </cell>
          <cell r="F31" t="str">
            <v>Personal Administrativo de Instituciones Educativas con situación de fondos 03-03-0098</v>
          </cell>
          <cell r="G31" t="str">
            <v>PERSONAL ADMINISTRATIVO DE INSTITUCIONES EDUCATIVAS A.1.1.1.3</v>
          </cell>
          <cell r="H31" t="str">
            <v>Funcionarios administrativos</v>
          </cell>
          <cell r="I31">
            <v>2159</v>
          </cell>
          <cell r="J31" t="str">
            <v>89801029</v>
          </cell>
          <cell r="K31">
            <v>83600096000</v>
          </cell>
        </row>
        <row r="32">
          <cell r="A32">
            <v>898</v>
          </cell>
          <cell r="B32" t="str">
            <v>898 Administración del talento humano</v>
          </cell>
          <cell r="C32" t="str">
            <v xml:space="preserve">01 NÓMINA </v>
          </cell>
          <cell r="D32">
            <v>30</v>
          </cell>
          <cell r="E32" t="str">
            <v>01030 Pago de Personal Directivo Docente</v>
          </cell>
          <cell r="F32" t="str">
            <v>Personal Directivo Docente Con Situación De Fondos 03-03-0094</v>
          </cell>
          <cell r="G32" t="str">
            <v>PERSONAL DIRECTIVO DOCENTE - CON SITUACIÓN DE FONDOS (CSF) - A.1.1.1.2.1</v>
          </cell>
          <cell r="H32" t="str">
            <v>Docentes</v>
          </cell>
          <cell r="I32">
            <v>35060</v>
          </cell>
          <cell r="J32" t="str">
            <v>89801030</v>
          </cell>
          <cell r="K32">
            <v>111297149000</v>
          </cell>
        </row>
        <row r="33">
          <cell r="A33">
            <v>898</v>
          </cell>
          <cell r="B33" t="str">
            <v>898 Administración del talento humano</v>
          </cell>
          <cell r="C33" t="str">
            <v xml:space="preserve">01 NÓMINA </v>
          </cell>
          <cell r="D33">
            <v>31</v>
          </cell>
          <cell r="E33" t="str">
            <v>01031 Pago de Personal Docente</v>
          </cell>
          <cell r="F33" t="str">
            <v>Personal Docente Vinculado A La Planta De Personal Con Situación De Fondos 03-03-0096</v>
          </cell>
          <cell r="G33" t="str">
            <v>PERSONAL DOCENTE - CON SITUACIÓN DE FONDOS (CSF) - A.1.1.1.1.1</v>
          </cell>
          <cell r="H33" t="str">
            <v>Docentes</v>
          </cell>
          <cell r="I33">
            <v>35060</v>
          </cell>
          <cell r="J33" t="str">
            <v>89801031</v>
          </cell>
          <cell r="K33">
            <v>1508410725000</v>
          </cell>
        </row>
        <row r="34">
          <cell r="A34">
            <v>898</v>
          </cell>
          <cell r="B34" t="str">
            <v>898 Administración del talento humano</v>
          </cell>
          <cell r="C34" t="str">
            <v xml:space="preserve">01 NÓMINA </v>
          </cell>
          <cell r="D34">
            <v>32</v>
          </cell>
          <cell r="E34" t="str">
            <v>01032 Pago de Personal Docente SSF</v>
          </cell>
          <cell r="F34" t="str">
            <v>Personal Docente Vinculado A La Planta De Personal Sin Situación De Fondos 03-03-0095</v>
          </cell>
          <cell r="G34" t="str">
            <v>PERSONAL DOCENTE - SIN SITUACIÓN DE FONDOS (SSF) - A.1.1.1.1.2</v>
          </cell>
          <cell r="H34" t="str">
            <v>Docentes</v>
          </cell>
          <cell r="I34">
            <v>35060</v>
          </cell>
          <cell r="J34" t="str">
            <v>89801032</v>
          </cell>
          <cell r="K34">
            <v>91175869000</v>
          </cell>
        </row>
        <row r="35">
          <cell r="A35">
            <v>898</v>
          </cell>
          <cell r="B35" t="str">
            <v>898 Administración del talento humano</v>
          </cell>
          <cell r="C35" t="str">
            <v xml:space="preserve">01 NÓMINA </v>
          </cell>
          <cell r="D35">
            <v>33</v>
          </cell>
          <cell r="E35" t="str">
            <v>01033 Pago de Personal Directivo  Docente SSF</v>
          </cell>
          <cell r="F35" t="str">
            <v>Personal Directivo Docente Sin Situación De Fondos 03-03-0093</v>
          </cell>
          <cell r="G35" t="str">
            <v>PERSONAL DIRECTIVO DOCENTE - SIN SITUACIÓN DE FONDOS (SSF) - A.1.1.1.2.2</v>
          </cell>
          <cell r="H35" t="str">
            <v>Docentes</v>
          </cell>
          <cell r="I35">
            <v>35060</v>
          </cell>
          <cell r="J35" t="str">
            <v>89801033</v>
          </cell>
          <cell r="K35">
            <v>7928338000</v>
          </cell>
        </row>
        <row r="36">
          <cell r="A36">
            <v>898</v>
          </cell>
          <cell r="B36" t="str">
            <v>898 Administración del talento humano</v>
          </cell>
          <cell r="C36" t="str">
            <v xml:space="preserve">01 NÓMINA </v>
          </cell>
          <cell r="D36">
            <v>34</v>
          </cell>
          <cell r="E36" t="str">
            <v>01034 Pago de incentivo al mejoramiento de la Calidad MEN, "Decreto 914 de 2016"</v>
          </cell>
          <cell r="F36" t="str">
            <v>Incentivos Al Personal Docente y Administrativo 03-02-0035</v>
          </cell>
          <cell r="G36" t="str">
            <v>DISEÑO E IMPLEMENTACIÓN DE PLANES DE MEJORAMIENTO - A.1.2.11</v>
          </cell>
          <cell r="J36" t="str">
            <v>89801034</v>
          </cell>
          <cell r="K36">
            <v>8761953000</v>
          </cell>
        </row>
        <row r="37">
          <cell r="A37">
            <v>898</v>
          </cell>
          <cell r="B37" t="str">
            <v>898 Administración del talento humano</v>
          </cell>
          <cell r="C37" t="str">
            <v xml:space="preserve">01 NÓMINA </v>
          </cell>
          <cell r="D37">
            <v>35</v>
          </cell>
          <cell r="E37" t="str">
            <v xml:space="preserve">01035 Pago de Aportes para la ESAP del Personal directivo docente </v>
          </cell>
          <cell r="F37" t="str">
            <v>Aportes Para La Esap Del Personal Directivo Docente 03-03-0028</v>
          </cell>
          <cell r="G37" t="str">
            <v>ESAP - A.1.1.2.4.2.3</v>
          </cell>
          <cell r="H37" t="str">
            <v>Docentes</v>
          </cell>
          <cell r="I37">
            <v>35060</v>
          </cell>
          <cell r="J37" t="str">
            <v>89801035</v>
          </cell>
          <cell r="K37">
            <v>538400000</v>
          </cell>
        </row>
        <row r="38">
          <cell r="A38">
            <v>898</v>
          </cell>
          <cell r="B38" t="str">
            <v>898 Administración del talento humano</v>
          </cell>
          <cell r="C38" t="str">
            <v>02 PERSONAL DE APOYO A LA GESTION DE LA SED</v>
          </cell>
          <cell r="D38">
            <v>36</v>
          </cell>
          <cell r="E38" t="str">
            <v>02036 Asignar apoyo (profesional, técnico, asistencial),  para el desarrollo de actividades organizacionales requeridos para el normal funcionamiento de la SED y de esta manera garantizar la prestación del servicio educativo.</v>
          </cell>
          <cell r="F38" t="str">
            <v>Personal Contratado Para Apoyar Las Actividades Propias De Los Proyectos De Inversión De La Entidad 03-04-0001</v>
          </cell>
          <cell r="G38" t="str">
            <v>MODERNIZACIÓN DE LA SECRETARIA DE EDUCACIÓN - A.1.4.1</v>
          </cell>
          <cell r="H38" t="str">
            <v>Personas</v>
          </cell>
          <cell r="I38">
            <v>439</v>
          </cell>
          <cell r="J38" t="str">
            <v>89802036</v>
          </cell>
          <cell r="K38">
            <v>24459380000</v>
          </cell>
        </row>
        <row r="39">
          <cell r="A39">
            <v>898</v>
          </cell>
          <cell r="B39" t="str">
            <v>898 Administración del talento humano</v>
          </cell>
          <cell r="C39" t="str">
            <v>03  BIENESTAR, CAPACITACION, SALUD OCUPACIONAL Y  DOTACION</v>
          </cell>
          <cell r="D39">
            <v>37</v>
          </cell>
          <cell r="E39" t="str">
            <v>03037 Adquirir  la dotación de vestido  y calzado de labor para los funcionarios que conforme a la Ley tienen este derecho.</v>
          </cell>
          <cell r="F39" t="str">
            <v>Actividades De Bienestar Del Personal Docente Y Administrativo 03-04-0292</v>
          </cell>
          <cell r="G39" t="str">
            <v>APLICACIÓN DE PROYECTOS EDUCATIVOS TRANSVERSALES - A.1.7.2</v>
          </cell>
          <cell r="H39" t="str">
            <v>Funcionarios docentes y administrativos</v>
          </cell>
          <cell r="I39">
            <v>848</v>
          </cell>
          <cell r="J39" t="str">
            <v>89803037</v>
          </cell>
          <cell r="K39">
            <v>1112317000</v>
          </cell>
        </row>
        <row r="40">
          <cell r="A40">
            <v>898</v>
          </cell>
          <cell r="B40" t="str">
            <v>898 Administración del talento humano</v>
          </cell>
          <cell r="C40" t="str">
            <v>03  BIENESTAR, CAPACITACION, SALUD OCUPACIONAL Y  DOTACION</v>
          </cell>
          <cell r="D40">
            <v>38</v>
          </cell>
          <cell r="E40" t="str">
            <v>03038 Realizar actividades culturales, recreativas, deportivas, lúdicas, reconocimientos y demás que demanden los funcionarios administrativos y docentes</v>
          </cell>
          <cell r="F40" t="str">
            <v>Actividades De Bienestar Del Personal Docente Y Administrativo 03-04-0292</v>
          </cell>
          <cell r="G40" t="str">
            <v>APLICACIÓN DE PROYECTOS EDUCATIVOS TRANSVERSALES - A.1.7.2</v>
          </cell>
          <cell r="H40" t="str">
            <v>Funcionarios docentes y administrativos</v>
          </cell>
          <cell r="I40">
            <v>36650</v>
          </cell>
          <cell r="J40" t="str">
            <v>89803038</v>
          </cell>
          <cell r="K40">
            <v>8667162000</v>
          </cell>
        </row>
        <row r="41">
          <cell r="A41">
            <v>898</v>
          </cell>
          <cell r="B41" t="str">
            <v>898 Administración del talento humano</v>
          </cell>
          <cell r="C41" t="str">
            <v>03  BIENESTAR, CAPACITACION, SALUD OCUPACIONAL Y  DOTACION</v>
          </cell>
          <cell r="D41">
            <v>39</v>
          </cell>
          <cell r="E41" t="str">
            <v>03039 Garantizar el servicio de transporte a Docentes y Directivos Docentes en zonas que presentan dificil acceso y/o inseguridad</v>
          </cell>
          <cell r="F41" t="str">
            <v>Incentivos Al Personal Docente 03-02-0023</v>
          </cell>
          <cell r="G41" t="str">
            <v>DISEÑO E IMPLEMENTACIÓN DE PLANES DE MEJORAMIENTO - A.1.2.11</v>
          </cell>
          <cell r="H41" t="str">
            <v>Funcionarios docentes y administrativos</v>
          </cell>
          <cell r="I41">
            <v>1800</v>
          </cell>
          <cell r="J41" t="str">
            <v>89803039</v>
          </cell>
          <cell r="K41">
            <v>3085400000</v>
          </cell>
        </row>
        <row r="42">
          <cell r="A42">
            <v>898</v>
          </cell>
          <cell r="B42" t="str">
            <v>898 Administración del talento humano</v>
          </cell>
          <cell r="C42" t="str">
            <v>03  BIENESTAR, CAPACITACION, SALUD OCUPACIONAL Y  DOTACION</v>
          </cell>
          <cell r="D42">
            <v>40</v>
          </cell>
          <cell r="E42" t="str">
            <v>03040 Implementar las líneas de acción: Entornos Seguros y Entornos Saludables, de acuerdo al alcance establecido en la Política de Seguridad y Salud en el Trabajo — SST de la Secretaria de Educación del Distrito.</v>
          </cell>
          <cell r="F42" t="str">
            <v>Gastos Para Los Programas De Salud Ocupacional De Docentes Y Administartivos Del Nivel Institucional 02-06-0018</v>
          </cell>
          <cell r="G42" t="str">
            <v>APLICACIÓN DE PROYECTOS EDUCATIVOS TRANSVERSALES - A.1.7.2</v>
          </cell>
          <cell r="H42" t="str">
            <v>Funcionarios docentes y administrativos</v>
          </cell>
          <cell r="I42">
            <v>36650</v>
          </cell>
          <cell r="J42" t="str">
            <v>89803040</v>
          </cell>
          <cell r="K42">
            <v>2157800000</v>
          </cell>
        </row>
        <row r="43">
          <cell r="A43">
            <v>898</v>
          </cell>
          <cell r="B43" t="str">
            <v>898 Administración del talento humano</v>
          </cell>
          <cell r="C43" t="str">
            <v>03  BIENESTAR, CAPACITACION, SALUD OCUPACIONAL Y  DOTACION</v>
          </cell>
          <cell r="D43">
            <v>41</v>
          </cell>
          <cell r="E43" t="str">
            <v>03041 Garantizar el desarrollo del Plan Anual de Capacitación</v>
          </cell>
          <cell r="F43" t="str">
            <v>Actividades De Capacitación Institucional A Los Funcionarios De Las Entidades 05-01-0004</v>
          </cell>
          <cell r="G43" t="str">
            <v>APLICACIÓN DE PROYECTOS EDUCATIVOS TRANSVERSALES - A.1.7.2</v>
          </cell>
          <cell r="H43" t="str">
            <v>Funcionarios administrativos</v>
          </cell>
          <cell r="I43">
            <v>2159</v>
          </cell>
          <cell r="J43" t="str">
            <v>89803041</v>
          </cell>
          <cell r="K43">
            <v>1133000000</v>
          </cell>
        </row>
        <row r="44">
          <cell r="A44">
            <v>898</v>
          </cell>
          <cell r="B44" t="str">
            <v>898 Administración del talento humano</v>
          </cell>
          <cell r="C44" t="str">
            <v xml:space="preserve">04 REQUERIMIENTOS DE PAGO </v>
          </cell>
          <cell r="D44">
            <v>42</v>
          </cell>
          <cell r="E44" t="str">
            <v>04042 Pagar las sentencia proferidas por las instancias judiciales derivadas del pago de la nómina</v>
          </cell>
          <cell r="F44" t="str">
            <v>Sentencias Personal Docente Y Administrativo 03-03-0082</v>
          </cell>
          <cell r="G44" t="str">
            <v>PERSONAL DOCENTE - CON SITUACIÓN DE FONDOS (CSF) - A.1.1.1.1.1</v>
          </cell>
          <cell r="H44" t="str">
            <v>Porcentaje</v>
          </cell>
          <cell r="I44">
            <v>100</v>
          </cell>
          <cell r="J44" t="str">
            <v>89804042</v>
          </cell>
          <cell r="K44">
            <v>0</v>
          </cell>
        </row>
        <row r="45">
          <cell r="A45">
            <v>898</v>
          </cell>
          <cell r="B45" t="str">
            <v>898 Administración del talento humano</v>
          </cell>
          <cell r="C45" t="str">
            <v xml:space="preserve">04 REQUERIMIENTOS DE PAGO </v>
          </cell>
          <cell r="D45">
            <v>43</v>
          </cell>
          <cell r="E45" t="str">
            <v xml:space="preserve">04043 Garantizar el cubrimiento de vacantes de docentes y directivos docentes </v>
          </cell>
          <cell r="F45" t="str">
            <v>Cubrimiento De Vacantes De Docentes Y Directivos Docentes 03-03-0084</v>
          </cell>
          <cell r="G45" t="str">
            <v/>
          </cell>
          <cell r="H45" t="str">
            <v>Porcentaje</v>
          </cell>
          <cell r="I45">
            <v>100</v>
          </cell>
          <cell r="J45" t="str">
            <v>89804043</v>
          </cell>
          <cell r="K45">
            <v>0</v>
          </cell>
        </row>
        <row r="46">
          <cell r="A46">
            <v>898</v>
          </cell>
          <cell r="B46" t="str">
            <v>898 Administración del talento humano</v>
          </cell>
          <cell r="C46" t="str">
            <v>02 PERSONAL DE APOYO A LA GESTION DE LA SED</v>
          </cell>
          <cell r="D46">
            <v>44</v>
          </cell>
          <cell r="E46" t="str">
            <v>02044 Pago de personal administrativo practicante y/o aprendiz de instituciones de educación superior y SENA.</v>
          </cell>
          <cell r="F46" t="str">
            <v>Personal Administrativo de Instituciones Educativas con situación de fondos 03-03-0003</v>
          </cell>
          <cell r="G46" t="str">
            <v/>
          </cell>
          <cell r="H46" t="str">
            <v>Personas</v>
          </cell>
          <cell r="I46">
            <v>20</v>
          </cell>
          <cell r="J46" t="str">
            <v>89802044</v>
          </cell>
          <cell r="K46">
            <v>224572000</v>
          </cell>
        </row>
        <row r="47">
          <cell r="A47">
            <v>1071</v>
          </cell>
          <cell r="B47" t="str">
            <v>1071 Gestión educativa institucional</v>
          </cell>
          <cell r="C47" t="str">
            <v>01 APOYO ADMINISTRATIVO</v>
          </cell>
          <cell r="D47">
            <v>1</v>
          </cell>
          <cell r="E47" t="str">
            <v xml:space="preserve">01001 Garantizar el pago del servicio de acueducto, alcantarillado y aseo en los colegios oficiales (plantas físicas propias, arrendadas y lotes). </v>
          </cell>
          <cell r="F47" t="str">
            <v>Servicios De Acueducto, Alcantarillado Y Aseo De Instituciones Educativas 02-06-0009</v>
          </cell>
          <cell r="G47" t="str">
            <v>ACUEDUCTO, ALCANTARILLADO Y ASEO - A.1.2.6.1</v>
          </cell>
          <cell r="H47" t="str">
            <v>Colegios</v>
          </cell>
          <cell r="I47">
            <v>363</v>
          </cell>
          <cell r="J47" t="str">
            <v>107101001</v>
          </cell>
          <cell r="K47">
            <v>17755654000</v>
          </cell>
        </row>
        <row r="48">
          <cell r="A48">
            <v>1071</v>
          </cell>
          <cell r="B48" t="str">
            <v>1071 Gestión educativa institucional</v>
          </cell>
          <cell r="C48" t="str">
            <v>01 APOYO ADMINISTRATIVO</v>
          </cell>
          <cell r="D48">
            <v>2</v>
          </cell>
          <cell r="E48" t="str">
            <v xml:space="preserve">01002 Garantizar el pago del servicio de energía en los colegios oficiales (plantas físicas propias, arrendadas y lotes). </v>
          </cell>
          <cell r="F48" t="str">
            <v>Servicios De Energía De Instituciones Educativas 02-06-0010</v>
          </cell>
          <cell r="G48" t="str">
            <v>ENERGÍA - A.1.2.6.2</v>
          </cell>
          <cell r="H48" t="str">
            <v>Colegios</v>
          </cell>
          <cell r="I48">
            <v>363</v>
          </cell>
          <cell r="J48" t="str">
            <v>107101002</v>
          </cell>
          <cell r="K48">
            <v>14775560000</v>
          </cell>
        </row>
        <row r="49">
          <cell r="A49">
            <v>1071</v>
          </cell>
          <cell r="B49" t="str">
            <v>1071 Gestión educativa institucional</v>
          </cell>
          <cell r="C49" t="str">
            <v>01 APOYO ADMINISTRATIVO</v>
          </cell>
          <cell r="D49">
            <v>3</v>
          </cell>
          <cell r="E49" t="str">
            <v>01003 Garantizar el pago del servicio telefónico; plantas físicas propias y arrendadas</v>
          </cell>
          <cell r="F49" t="str">
            <v>Servicios De Teléfono De Instituciones Educativas 02-06-0011</v>
          </cell>
          <cell r="G49" t="str">
            <v>TELÉFONO - A.1.2.6.3</v>
          </cell>
          <cell r="H49" t="str">
            <v>Colegios</v>
          </cell>
          <cell r="I49">
            <v>363</v>
          </cell>
          <cell r="J49" t="str">
            <v>107101003</v>
          </cell>
          <cell r="K49">
            <v>2684174000</v>
          </cell>
        </row>
        <row r="50">
          <cell r="A50">
            <v>1071</v>
          </cell>
          <cell r="B50" t="str">
            <v>1071 Gestión educativa institucional</v>
          </cell>
          <cell r="C50" t="str">
            <v>01 APOYO ADMINISTRATIVO</v>
          </cell>
          <cell r="D50">
            <v>4</v>
          </cell>
          <cell r="E50" t="str">
            <v>01004 Garantizar el pago del servicio de gas natural (plantas físicas propias, arrendadas y lotes)</v>
          </cell>
          <cell r="F50" t="str">
            <v>Legalización De Acometidas De Servicios Públicos  Y Pago De Gas 02-06-0217</v>
          </cell>
          <cell r="G50" t="str">
            <v>OTROS - A.1.2.6.5</v>
          </cell>
          <cell r="H50" t="str">
            <v>Colegios</v>
          </cell>
          <cell r="I50">
            <v>363</v>
          </cell>
          <cell r="J50" t="str">
            <v>107101004</v>
          </cell>
          <cell r="K50">
            <v>68080000</v>
          </cell>
        </row>
        <row r="51">
          <cell r="A51">
            <v>1071</v>
          </cell>
          <cell r="B51" t="str">
            <v>1071 Gestión educativa institucional</v>
          </cell>
          <cell r="C51" t="str">
            <v>01 APOYO ADMINISTRATIVO</v>
          </cell>
          <cell r="D51">
            <v>5</v>
          </cell>
          <cell r="E51" t="str">
            <v>01005 Suministar servicio de vigilancia privada para  todas las sedes de los establecimientos educativos (predios nuevos y cerrados, arrendamientos y convenios) la interventoría, supervisión, seguimiento, control del servicio y adiciones requeridas</v>
          </cell>
          <cell r="F51" t="str">
            <v>Servicios De Vigilancia De Instituciones Educativas 02-06-0022</v>
          </cell>
          <cell r="G51" t="str">
            <v>CONTRATACIÓN DE VIGILANCIA A LOS ESTABLECIMIENTOS EDUCATIVOS ESTATALES - A.1.1.7</v>
          </cell>
          <cell r="H51" t="str">
            <v>Colegios</v>
          </cell>
          <cell r="I51">
            <v>363</v>
          </cell>
          <cell r="J51" t="str">
            <v>107101005</v>
          </cell>
          <cell r="K51">
            <v>137550487000</v>
          </cell>
        </row>
        <row r="52">
          <cell r="A52">
            <v>1071</v>
          </cell>
          <cell r="B52" t="str">
            <v>1071 Gestión educativa institucional</v>
          </cell>
          <cell r="C52" t="str">
            <v>01 APOYO ADMINISTRATIVO</v>
          </cell>
          <cell r="D52">
            <v>6</v>
          </cell>
          <cell r="E52" t="str">
            <v>01006 Suministrar servicio de aseo privado para  todas las sedes de los colegios( plantas físicas propias, arriendos y convenios)  la interventoría, supervisión,  seguimiento, control del servicio y adiciones requeridas.</v>
          </cell>
          <cell r="F52" t="str">
            <v>Servicios De Aseo De Instituciones Educativas 02-06-0012</v>
          </cell>
          <cell r="G52" t="str">
            <v>OTROS - A.1.2.6.5</v>
          </cell>
          <cell r="H52" t="str">
            <v>Colegios</v>
          </cell>
          <cell r="I52">
            <v>363</v>
          </cell>
          <cell r="J52" t="str">
            <v>107101006</v>
          </cell>
          <cell r="K52">
            <v>97760000000</v>
          </cell>
        </row>
        <row r="53">
          <cell r="A53">
            <v>1071</v>
          </cell>
          <cell r="B53" t="str">
            <v>1071 Gestión educativa institucional</v>
          </cell>
          <cell r="C53" t="str">
            <v>02 ARRENDAMIENTOS</v>
          </cell>
          <cell r="D53">
            <v>7</v>
          </cell>
          <cell r="E53" t="str">
            <v>02007 Arrendar  inmuebles para ampliar la oferta educativa oficial, ajustar parámetros y atender a los alumnos que se trasladan por la intervención de plantas físicas y adelantar las adiciones.</v>
          </cell>
          <cell r="F53" t="str">
            <v>Arrendamiento De Inmuebles 02-06-0002</v>
          </cell>
          <cell r="G53" t="str">
            <v>ARRENDAMIENTO DE INMUEBLES DESTINADOS A LA PRESTACIÓN DEL SERVICIO PÚBLICO EDUCATIVO A.1.2.12</v>
          </cell>
          <cell r="H53" t="str">
            <v>Sedes Educativas</v>
          </cell>
          <cell r="I53">
            <v>77</v>
          </cell>
          <cell r="J53" t="str">
            <v>107102007</v>
          </cell>
          <cell r="K53">
            <v>13259679000</v>
          </cell>
        </row>
        <row r="54">
          <cell r="A54">
            <v>1071</v>
          </cell>
          <cell r="B54" t="str">
            <v>1071 Gestión educativa institucional</v>
          </cell>
          <cell r="C54" t="str">
            <v>02 ARRENDAMIENTOS</v>
          </cell>
          <cell r="D54">
            <v>8</v>
          </cell>
          <cell r="E54" t="str">
            <v>02008 Pagar de sentencias, laudos, conciliaciones, transacciones y providencias de autoridad jurisdiccional competente</v>
          </cell>
          <cell r="F54" t="str">
            <v>Arrendamiento De Inmuebles 02-06-0002</v>
          </cell>
          <cell r="G54" t="str">
            <v>ARRENDAMIENTO DE INMUEBLES DESTINADOS A LA PRESTACIÓN DEL SERVICIO PÚBLICO EDUCATIVO A.1.2.12</v>
          </cell>
          <cell r="H54" t="str">
            <v>Porcentaje</v>
          </cell>
          <cell r="I54">
            <v>100</v>
          </cell>
          <cell r="J54" t="str">
            <v>107102008</v>
          </cell>
          <cell r="K54">
            <v>129037000</v>
          </cell>
        </row>
        <row r="55">
          <cell r="A55">
            <v>1071</v>
          </cell>
          <cell r="B55" t="str">
            <v>1071 Gestión educativa institucional</v>
          </cell>
          <cell r="C55" t="str">
            <v xml:space="preserve">03 LOGÍSTICA Y APOYOS </v>
          </cell>
          <cell r="D55">
            <v>9</v>
          </cell>
          <cell r="E55" t="str">
            <v xml:space="preserve">03009 Suministrar el servicio de transporte para el traslado de funcionarios Administrativos a los colegios o  localidades para fortalecer la labor que realiza la SED a través de sus proyectos de inversión </v>
          </cell>
          <cell r="F55" t="str">
            <v>Apoyo Logístico Para El Desarrollo De Las Actividades Propias De Los Proyectos De Inversiónen General 03-01-0354</v>
          </cell>
          <cell r="G55" t="str">
            <v>APLICACIÓN DE PROYECTOS EDUCATIVOS TRANSVERSALES - A.1.7.2</v>
          </cell>
          <cell r="H55" t="str">
            <v>Servicios de Transporte</v>
          </cell>
          <cell r="I55">
            <v>3252</v>
          </cell>
          <cell r="J55" t="str">
            <v>107103009</v>
          </cell>
          <cell r="K55">
            <v>1000000000</v>
          </cell>
        </row>
        <row r="56">
          <cell r="A56">
            <v>1071</v>
          </cell>
          <cell r="B56" t="str">
            <v>1071 Gestión educativa institucional</v>
          </cell>
          <cell r="C56" t="str">
            <v xml:space="preserve">03 LOGÍSTICA Y APOYOS </v>
          </cell>
          <cell r="D56">
            <v>10</v>
          </cell>
          <cell r="E56" t="str">
            <v xml:space="preserve">03010 Suministrar apoyo  técnico y profesional para actividades relacionadas con el proyecto de inversión </v>
          </cell>
          <cell r="F56" t="str">
            <v>Personal Contratado Para Apoyar Las Actividades Propias De Los Proyectos De Inversión De La Entidad 03-04-0001</v>
          </cell>
          <cell r="G56" t="str">
            <v>MODERNIZACIÓN DE LA SECRETARIA DE EDUCACIÓN - A.1.4.1</v>
          </cell>
          <cell r="H56" t="str">
            <v>Personas</v>
          </cell>
          <cell r="I56">
            <v>15</v>
          </cell>
          <cell r="J56" t="str">
            <v>107103010</v>
          </cell>
          <cell r="K56">
            <v>1045422000</v>
          </cell>
        </row>
        <row r="57">
          <cell r="A57">
            <v>1071</v>
          </cell>
          <cell r="B57" t="str">
            <v>1071 Gestión educativa institucional</v>
          </cell>
          <cell r="C57" t="str">
            <v xml:space="preserve">03 LOGÍSTICA Y APOYOS </v>
          </cell>
          <cell r="D57">
            <v>11</v>
          </cell>
          <cell r="E57" t="str">
            <v>03011 Suministrar el apoyo logístico y realizar la interventoría  a los eventos de la entidad</v>
          </cell>
          <cell r="F57" t="str">
            <v>Soporte Logístico Para El Desarrollo De Las Actividades Propias De Los Proyectos De Inversión 02-01-0364</v>
          </cell>
          <cell r="G57" t="str">
            <v>APLICACIÓN DE PROYECTOS EDUCATIVOS TRANSVERSALES - A.1.7.2</v>
          </cell>
          <cell r="H57" t="str">
            <v>Eventos</v>
          </cell>
          <cell r="I57">
            <v>350</v>
          </cell>
          <cell r="J57" t="str">
            <v>107103011</v>
          </cell>
          <cell r="K57">
            <v>9174042000</v>
          </cell>
        </row>
        <row r="58">
          <cell r="A58">
            <v>1055</v>
          </cell>
          <cell r="B58" t="str">
            <v>1055 Modernización de la gestión institucional</v>
          </cell>
          <cell r="C58" t="str">
            <v>01 Modernización de los Procesos</v>
          </cell>
          <cell r="D58">
            <v>3</v>
          </cell>
          <cell r="E58" t="str">
            <v>01003 Apoyo profesional y técnico para el desarrollo de las acciones tendientes a mejorar los procesos internos de la SED tales como: Sistema Integrado de Gestión, POA , PIGA, Gestión Documental y Archivo.</v>
          </cell>
          <cell r="F58" t="str">
            <v>Personal Contratado Para Apoyar Las Actividades Propias De Los Proyectos De Inversión De La Entidad 03-04-0001</v>
          </cell>
          <cell r="G58" t="str">
            <v>MODERNIZACIÓN DE LA SECRETARIA DE EDUCACIÓN - A.1.4.1</v>
          </cell>
          <cell r="H58" t="str">
            <v>Personas</v>
          </cell>
          <cell r="I58">
            <v>13</v>
          </cell>
          <cell r="J58" t="str">
            <v>105501003</v>
          </cell>
          <cell r="K58">
            <v>892893000</v>
          </cell>
        </row>
        <row r="59">
          <cell r="A59">
            <v>1055</v>
          </cell>
          <cell r="B59" t="str">
            <v>1055 Modernización de la gestión institucional</v>
          </cell>
          <cell r="C59" t="str">
            <v>01 Modernización de los Procesos</v>
          </cell>
          <cell r="D59">
            <v>5</v>
          </cell>
          <cell r="E59" t="str">
            <v>01005 Garantizar los procesos de mejoramiento de la gestión documental y archivo en la SED.</v>
          </cell>
          <cell r="F59" t="str">
            <v>Apoyo Logístico Para El Desarrollo De Las Actividades Propias De Los Proyectos De Inversiónen General 03-01-0354</v>
          </cell>
          <cell r="G59" t="str">
            <v>APLICACIÓN DE PROYECTOS EDUCATIVOS TRANSVERSALES - A.1.7.2</v>
          </cell>
          <cell r="H59" t="str">
            <v>Intervenciones</v>
          </cell>
          <cell r="I59">
            <v>5</v>
          </cell>
          <cell r="J59" t="str">
            <v>105501005</v>
          </cell>
          <cell r="K59">
            <v>815000000</v>
          </cell>
        </row>
        <row r="60">
          <cell r="A60">
            <v>1055</v>
          </cell>
          <cell r="B60" t="str">
            <v>1055 Modernización de la gestión institucional</v>
          </cell>
          <cell r="C60" t="str">
            <v>02 Comunicación Organizacional</v>
          </cell>
          <cell r="D60">
            <v>8</v>
          </cell>
          <cell r="E60" t="str">
            <v>02008 Fortalecimiento de la cultura organizacional de la SED.</v>
          </cell>
          <cell r="F60" t="str">
            <v>Apoyo Logístico Para El Desarrollo De Las Actividades Propias De Los Proyectos De Inversiónen General 03-01-0354</v>
          </cell>
          <cell r="G60" t="str">
            <v>APLICACIÓN DE PROYECTOS EDUCATIVOS TRANSVERSALES - A.1.7.2</v>
          </cell>
          <cell r="H60" t="str">
            <v>Estrategia</v>
          </cell>
          <cell r="I60">
            <v>1</v>
          </cell>
          <cell r="J60" t="str">
            <v>105502008</v>
          </cell>
          <cell r="K60">
            <v>432600000</v>
          </cell>
        </row>
        <row r="61">
          <cell r="A61">
            <v>1055</v>
          </cell>
          <cell r="B61" t="str">
            <v>1055 Modernización de la gestión institucional</v>
          </cell>
          <cell r="C61" t="str">
            <v>03 Gestión de Servicio a la Ciudadania</v>
          </cell>
          <cell r="D61">
            <v>11</v>
          </cell>
          <cell r="E61" t="str">
            <v>03011 Apoyo profesional, técnico y asistencial para el mejoramiento de la gestión del Servicio al Ciudadano</v>
          </cell>
          <cell r="F61" t="str">
            <v>Personal Contratado Para Apoyar Las Actividades Propias De Los Proyectos De Inversión De La Entidad 03-04-0001</v>
          </cell>
          <cell r="G61" t="str">
            <v>MODERNIZACIÓN DE LA SECRETARIA DE EDUCACIÓN - A.1.4.1</v>
          </cell>
          <cell r="H61" t="str">
            <v>Personas</v>
          </cell>
          <cell r="I61">
            <v>7</v>
          </cell>
          <cell r="J61" t="str">
            <v>105503011</v>
          </cell>
          <cell r="K61">
            <v>462000000</v>
          </cell>
        </row>
        <row r="62">
          <cell r="A62">
            <v>1055</v>
          </cell>
          <cell r="B62" t="str">
            <v>1055 Modernización de la gestión institucional</v>
          </cell>
          <cell r="C62" t="str">
            <v>03 Gestión de Servicio a la Ciudadania</v>
          </cell>
          <cell r="D62">
            <v>12</v>
          </cell>
          <cell r="E62" t="str">
            <v>03012 Fortalecer la calidad de la experiencia de servicio a la ciudadanía en todos los canales de atención de la Secretaria de Educación del Distrito.</v>
          </cell>
          <cell r="F62" t="str">
            <v>Apoyo Logístico Para El Desarrollo De Las Actividades Propias De Los Proyectos De Inversiónen General 03-01-0354</v>
          </cell>
          <cell r="G62" t="str">
            <v>APLICACIÓN DE PROYECTOS EDUCATIVOS TRANSVERSALES - A.1.7.2</v>
          </cell>
          <cell r="H62" t="str">
            <v>Intervenciones</v>
          </cell>
          <cell r="I62">
            <v>1</v>
          </cell>
          <cell r="J62" t="str">
            <v>105503012</v>
          </cell>
          <cell r="K62">
            <v>1886960000</v>
          </cell>
        </row>
        <row r="63">
          <cell r="A63">
            <v>1055</v>
          </cell>
          <cell r="B63" t="str">
            <v>1055 Modernización de la gestión institucional</v>
          </cell>
          <cell r="C63" t="str">
            <v>03 Gestión de Servicio a la Ciudadania</v>
          </cell>
          <cell r="D63">
            <v>14</v>
          </cell>
          <cell r="E63" t="str">
            <v xml:space="preserve">03014 Modelo de medición de la percepción de calidad y satisfacción del usuario. </v>
          </cell>
          <cell r="F63" t="str">
            <v>Personal Contratado Para Apoyar Las Actividades Propias De Los Proyectos De Inversión De La Entidad 03-04-0001</v>
          </cell>
          <cell r="G63" t="str">
            <v>MODERNIZACIÓN DE LA SECRETARIA DE EDUCACIÓN - A.1.4.1</v>
          </cell>
          <cell r="H63" t="str">
            <v>Consultoría</v>
          </cell>
          <cell r="I63">
            <v>1</v>
          </cell>
          <cell r="J63" t="str">
            <v>105503014</v>
          </cell>
          <cell r="K63">
            <v>500000000</v>
          </cell>
        </row>
        <row r="64">
          <cell r="A64">
            <v>1055</v>
          </cell>
          <cell r="B64" t="str">
            <v>1055 Modernización de la gestión institucional</v>
          </cell>
          <cell r="C64" t="str">
            <v>03 Gestión de Servicio a la Ciudadania</v>
          </cell>
          <cell r="D64">
            <v>15</v>
          </cell>
          <cell r="E64" t="str">
            <v>03015 Fortalecer la calidad de la experiencia de servicio a la ciudadanía en el territorio.</v>
          </cell>
          <cell r="F64" t="str">
            <v>Apoyo Logístico Para El Desarrollo De Las Actividades Propias De Los Proyectos De Inversiónen General 03-01-0354</v>
          </cell>
          <cell r="G64" t="str">
            <v>APLICACIÓN DE PROYECTOS EDUCATIVOS TRANSVERSALES - A.1.7.2</v>
          </cell>
          <cell r="H64" t="str">
            <v>Estrategia</v>
          </cell>
          <cell r="I64">
            <v>1</v>
          </cell>
          <cell r="J64" t="str">
            <v>105503015</v>
          </cell>
          <cell r="K64">
            <v>240000000</v>
          </cell>
        </row>
        <row r="65">
          <cell r="A65">
            <v>1057</v>
          </cell>
          <cell r="B65" t="str">
            <v>1057 Competencias para el ciudadano de hoy</v>
          </cell>
          <cell r="C65" t="str">
            <v>01 Uso y apropiación de Tecnologías de la Información y las comunicaciones (TIC) y de los medios educativos</v>
          </cell>
          <cell r="D65">
            <v>1</v>
          </cell>
          <cell r="E65" t="str">
            <v>01001 Fortalecer y acompañar a los colegios en la implementación de estrategias que aporten al mejoramiento de los ambientes de aprendizaje y del conocimiento, promiviendo  el desarrollo de las capacidades en el uso inteligente de las TIC.</v>
          </cell>
          <cell r="F65" t="str">
            <v>Incentivar El Desarrollo Y Uso De La Tecnología, La Información Y La Comunicación A Través De Experiencias Pedagógicas 03-01-0218</v>
          </cell>
          <cell r="G65" t="str">
            <v>APLICACIÓN DE PROYECTOS EDUCATIVOS TRANSVERSALES - A.1.7.2</v>
          </cell>
          <cell r="H65" t="str">
            <v>Colegios</v>
          </cell>
          <cell r="I65">
            <v>383</v>
          </cell>
          <cell r="J65" t="str">
            <v>105701001</v>
          </cell>
          <cell r="K65">
            <v>3403200000</v>
          </cell>
        </row>
        <row r="66">
          <cell r="A66">
            <v>1057</v>
          </cell>
          <cell r="B66" t="str">
            <v>1057 Competencias para el ciudadano de hoy</v>
          </cell>
          <cell r="C66" t="str">
            <v>01 Uso y apropiación de Tecnologías de la Información y las comunicaciones (TIC) y de los medios educativos</v>
          </cell>
          <cell r="D66">
            <v>2</v>
          </cell>
          <cell r="E66" t="str">
            <v>01002 Conformar un equipo profesional y técnico para el seguimiento y desarrollo de los programas y procesos del proyecto de inversión competencias para el ciudadano de hoy.</v>
          </cell>
          <cell r="F66" t="str">
            <v>Personal Contratado Para Apoyar Las Actividades Propias De Los Proyectos De Inversión De La Entidad 03-04-0001</v>
          </cell>
          <cell r="G66" t="str">
            <v>MODERNIZACIÓN DE LA SECRETARIA DE EDUCACIÓN - A.1.4.1</v>
          </cell>
          <cell r="H66" t="str">
            <v>Personas</v>
          </cell>
          <cell r="I66">
            <v>12</v>
          </cell>
          <cell r="J66" t="str">
            <v>105701002</v>
          </cell>
          <cell r="K66">
            <v>601700000</v>
          </cell>
        </row>
        <row r="67">
          <cell r="A67">
            <v>1057</v>
          </cell>
          <cell r="B67" t="str">
            <v>1057 Competencias para el ciudadano de hoy</v>
          </cell>
          <cell r="C67" t="str">
            <v>02 Lectoescritura y Fortalecimiento de Bibliotecas Escolares</v>
          </cell>
          <cell r="D67">
            <v>1</v>
          </cell>
          <cell r="E67" t="str">
            <v>02001 Implementar el plan distrital de lectura y escritura,  generando acciones que permitan mejorar los procesos de lectoescritura a través del aprovechamiento y fortalecimiento de las bibliotecas escolares y de ambientes de aprendizaje e investigación.</v>
          </cell>
          <cell r="F67" t="str">
            <v>Acompañar A Colegios En La Formulación Y Ejecución De Planes Institucionales 03-01-0204</v>
          </cell>
          <cell r="G67" t="str">
            <v>APLICACIÓN DE PROYECTOS EDUCATIVOS TRANSVERSALES - A.1.7.2</v>
          </cell>
          <cell r="H67" t="str">
            <v>Colegios</v>
          </cell>
          <cell r="I67">
            <v>383</v>
          </cell>
          <cell r="J67" t="str">
            <v>105702001</v>
          </cell>
          <cell r="K67">
            <v>2100000000</v>
          </cell>
        </row>
        <row r="68">
          <cell r="A68">
            <v>1057</v>
          </cell>
          <cell r="B68" t="str">
            <v>1057 Competencias para el ciudadano de hoy</v>
          </cell>
          <cell r="C68" t="str">
            <v>02 Lectoescritura y Fortalecimiento de Bibliotecas Escolares</v>
          </cell>
          <cell r="D68">
            <v>2</v>
          </cell>
          <cell r="E68" t="str">
            <v>02002 Conformar un equipo profesional y técnico para el seguimiento y desarrollo de los programas y procesos del proyecto de inversión competencias para el ciudadano de hoy - Lectoescritura y Fortalecimiento de Bibliotecas</v>
          </cell>
          <cell r="F68" t="str">
            <v>Personal Contratado Para Apoyar Las Actividades Propias De Los Proyectos De Inversión De La Entidad 03-04-0001</v>
          </cell>
          <cell r="G68" t="str">
            <v>MODERNIZACIÓN DE LA SECRETARIA DE EDUCACIÓN - A.1.4.1</v>
          </cell>
          <cell r="H68" t="str">
            <v>Personas</v>
          </cell>
          <cell r="I68">
            <v>126</v>
          </cell>
          <cell r="J68" t="str">
            <v>105702002</v>
          </cell>
          <cell r="K68">
            <v>3667100000</v>
          </cell>
        </row>
        <row r="69">
          <cell r="A69">
            <v>1057</v>
          </cell>
          <cell r="B69" t="str">
            <v>1057 Competencias para el ciudadano de hoy</v>
          </cell>
          <cell r="C69" t="str">
            <v>02 Lectoescritura y Fortalecimiento de Bibliotecas Escolares</v>
          </cell>
          <cell r="D69">
            <v>3</v>
          </cell>
          <cell r="E69" t="str">
            <v>02003 Garantizar la financiación, apoyo logístico para la participación de la IED en actividades culturales y académicas de Lectoescritura y Fortalecimiento de Bibliotecas Escolares.</v>
          </cell>
          <cell r="F69" t="str">
            <v>Apoyo Logístico Para El Desarrollo De Las Actividades Propias De Los Proyectos De Inversiónen General 03-01-0354</v>
          </cell>
          <cell r="G69" t="str">
            <v>APLICACIÓN DE PROYECTOS EDUCATIVOS TRANSVERSALES - A.1.7.2</v>
          </cell>
          <cell r="H69" t="str">
            <v>Colegios</v>
          </cell>
          <cell r="I69">
            <v>350</v>
          </cell>
          <cell r="J69" t="str">
            <v>105702003</v>
          </cell>
          <cell r="K69">
            <v>1100000000</v>
          </cell>
        </row>
        <row r="70">
          <cell r="A70">
            <v>1057</v>
          </cell>
          <cell r="B70" t="str">
            <v>1057 Competencias para el ciudadano de hoy</v>
          </cell>
          <cell r="C70" t="str">
            <v>02 Lectoescritura y Fortalecimiento de Bibliotecas Escolares</v>
          </cell>
          <cell r="D70">
            <v>4</v>
          </cell>
          <cell r="E70" t="str">
            <v xml:space="preserve">02004 Desarrollar actividades en las Instituciones Educativas Distritales para la creación y desarrollo de estrategias virtuales, materiales de apoyo y herramientas didácticas que permitan la consolidación de los planes de Fortalecimiento </v>
          </cell>
          <cell r="F70" t="str">
            <v>Acompañar A Colegios En La Formulación Y Ejecución De Planes Institucionales 03-01-0204</v>
          </cell>
          <cell r="G70" t="str">
            <v>APLICACIÓN DE PROYECTOS EDUCATIVOS TRANSVERSALES - A.1.7.2</v>
          </cell>
          <cell r="H70" t="str">
            <v>Colegios</v>
          </cell>
          <cell r="J70" t="str">
            <v>105702004</v>
          </cell>
          <cell r="K70">
            <v>0</v>
          </cell>
        </row>
        <row r="71">
          <cell r="A71">
            <v>1057</v>
          </cell>
          <cell r="B71" t="str">
            <v>1057 Competencias para el ciudadano de hoy</v>
          </cell>
          <cell r="C71" t="str">
            <v>03 Fortalecimiento de Inglés como Segunda Lengua</v>
          </cell>
          <cell r="D71">
            <v>1</v>
          </cell>
          <cell r="E71" t="str">
            <v xml:space="preserve">03001 Acompañar y apoyar el fortalecimiento de los programas de aprendizaje del inglés como una segunda lengua mediante la articulación de planes de estudio, uso de medios educativos y ambientes de aprendizaje. </v>
          </cell>
          <cell r="F71" t="str">
            <v>Acompañar A Colegios En La Formulación Y Ejecución De Planes Institucionales 03-01-0204</v>
          </cell>
          <cell r="G71" t="str">
            <v>APLICACIÓN DE PROYECTOS EDUCATIVOS TRANSVERSALES - A.1.7.2</v>
          </cell>
          <cell r="H71" t="str">
            <v>Colegios</v>
          </cell>
          <cell r="I71">
            <v>110</v>
          </cell>
          <cell r="J71" t="str">
            <v>105703001</v>
          </cell>
          <cell r="K71">
            <v>3443046000</v>
          </cell>
        </row>
        <row r="72">
          <cell r="A72">
            <v>1057</v>
          </cell>
          <cell r="B72" t="str">
            <v>1057 Competencias para el ciudadano de hoy</v>
          </cell>
          <cell r="C72" t="str">
            <v>03 Fortalecimiento de Inglés como Segunda Lengua</v>
          </cell>
          <cell r="D72">
            <v>2</v>
          </cell>
          <cell r="E72" t="str">
            <v>03002 Conformar un equipo profesional y técnico para el seguimiento y desarrollo de los programas y procesos del proyecto de inversión competencias para el ciudadano de hoy - Fortalecimiento de Inglés como Segunda Lengua</v>
          </cell>
          <cell r="F72" t="str">
            <v>Personal Contratado Para Apoyar Las Actividades Propias De Los Proyectos De Inversión De La Entidad 03-04-0001</v>
          </cell>
          <cell r="G72" t="str">
            <v>MODERNIZACIÓN DE LA SECRETARIA DE EDUCACIÓN - A.1.4.1</v>
          </cell>
          <cell r="H72" t="str">
            <v>Personas</v>
          </cell>
          <cell r="I72">
            <v>5</v>
          </cell>
          <cell r="J72" t="str">
            <v>105703002</v>
          </cell>
          <cell r="K72">
            <v>384954000</v>
          </cell>
        </row>
        <row r="73">
          <cell r="A73">
            <v>1073</v>
          </cell>
          <cell r="B73" t="str">
            <v>1073 Desarrollo integral de la educación media en las instituciones educativas del Distrito</v>
          </cell>
          <cell r="C73" t="str">
            <v>01 Competencias básicas, técnicas, tecnológicas, socioemocionales y exploración</v>
          </cell>
          <cell r="D73">
            <v>1</v>
          </cell>
          <cell r="E73" t="str">
            <v>01001 Prestar apoyo profesional y/o tecnico para acompañar a las IED en las actividades de planeción y seguimiento para desarrollo y fortalecimiento de las competencias básicas, sociales y emocionales de los estudiantes de educación media de Bogotá</v>
          </cell>
          <cell r="F73" t="str">
            <v>Personal Contratado Para Apoyar Las Actividades Propias De Los Proyectos De Inversión De La Entidad 03-04-0001</v>
          </cell>
          <cell r="G73" t="str">
            <v>MODERNIZACIÓN DE LA SECRETARIA DE EDUCACIÓN - A.1.4.1</v>
          </cell>
          <cell r="H73" t="str">
            <v>Personas</v>
          </cell>
          <cell r="I73">
            <v>34</v>
          </cell>
          <cell r="J73" t="str">
            <v>107301001</v>
          </cell>
          <cell r="K73">
            <v>1995369000</v>
          </cell>
        </row>
        <row r="74">
          <cell r="A74">
            <v>1073</v>
          </cell>
          <cell r="B74" t="str">
            <v>1073 Desarrollo integral de la educación media en las instituciones educativas del Distrito</v>
          </cell>
          <cell r="C74" t="str">
            <v>01 Competencias básicas, técnicas, tecnológicas, socioemocionales y exploración</v>
          </cell>
          <cell r="D74">
            <v>4</v>
          </cell>
          <cell r="E74" t="str">
            <v>01004 Realizar acompañamiento, seguimiento e implementación para desarrollo y fortalecimiento de las competencias básicas, sociales y emocionales de los estudiantes de educación media de Bogotá</v>
          </cell>
          <cell r="F74" t="str">
            <v>Acompañar A Colegios En La Formulación Y Ejecución De Planes Institucionales 03-01-0204</v>
          </cell>
          <cell r="G74" t="str">
            <v>APLICACIÓN DE PROYECTOS EDUCATIVOS TRANSVERSALES - A.1.7.2</v>
          </cell>
          <cell r="H74" t="str">
            <v>Persona Jurídica</v>
          </cell>
          <cell r="I74">
            <v>16</v>
          </cell>
          <cell r="J74" t="str">
            <v>107301004</v>
          </cell>
          <cell r="K74">
            <v>10076465000</v>
          </cell>
        </row>
        <row r="75">
          <cell r="A75">
            <v>1073</v>
          </cell>
          <cell r="B75" t="str">
            <v>1073 Desarrollo integral de la educación media en las instituciones educativas del Distrito</v>
          </cell>
          <cell r="C75" t="str">
            <v>02 Orientación sociocupacional</v>
          </cell>
          <cell r="D75">
            <v>1</v>
          </cell>
          <cell r="E75" t="str">
            <v>02001 Prestar apoyo profesional y/o tecnico para acompañar a las IED en las actividades de planeación y seguimiento para el desarrollo y fortalecimiento de la orientación sociocupacional de los estudiantes de educación media de Bogotá</v>
          </cell>
          <cell r="F75" t="str">
            <v>Personal Contratado Para Apoyar Las Actividades Propias De Los Proyectos De Inversión De La Entidad 03-04-0001</v>
          </cell>
          <cell r="G75" t="str">
            <v>MODERNIZACIÓN DE LA SECRETARIA DE EDUCACIÓN - A.1.4.1</v>
          </cell>
          <cell r="H75" t="str">
            <v>Personas</v>
          </cell>
          <cell r="I75">
            <v>6</v>
          </cell>
          <cell r="J75" t="str">
            <v>107302001</v>
          </cell>
          <cell r="K75">
            <v>405444000</v>
          </cell>
        </row>
        <row r="76">
          <cell r="A76">
            <v>1073</v>
          </cell>
          <cell r="B76" t="str">
            <v>1073 Desarrollo integral de la educación media en las instituciones educativas del Distrito</v>
          </cell>
          <cell r="C76" t="str">
            <v>02 Orientación sociocupacional</v>
          </cell>
          <cell r="D76">
            <v>2</v>
          </cell>
          <cell r="E76" t="str">
            <v>02002 Realizar acompañamiento, seguimiento e implementación de los procesos de orientación sociocupacional  de los estudiantes de educación media de Bogotá</v>
          </cell>
          <cell r="F76" t="str">
            <v>Acompañar A Colegios En La Formulación Y Ejecución De Planes Institucionales 03-01-0204</v>
          </cell>
          <cell r="G76" t="str">
            <v>APLICACIÓN DE PROYECTOS EDUCATIVOS TRANSVERSALES - A.1.7.2</v>
          </cell>
          <cell r="H76" t="str">
            <v>Persona Jurídica</v>
          </cell>
          <cell r="I76">
            <v>1</v>
          </cell>
          <cell r="J76" t="str">
            <v>107302002</v>
          </cell>
          <cell r="K76">
            <v>822722000</v>
          </cell>
        </row>
        <row r="77">
          <cell r="A77">
            <v>1074</v>
          </cell>
          <cell r="B77" t="str">
            <v>1074 Educación superior para una ciudad de conocimiento</v>
          </cell>
          <cell r="C77" t="str">
            <v>01 ACCESO A EDUCACIÓN SUPERIOR</v>
          </cell>
          <cell r="D77">
            <v>1</v>
          </cell>
          <cell r="E77" t="str">
            <v>01001 Fondo de Reparación para el Acceso, Permanencia y Graduación en Educación Superior para la Población Víctima del Conflicto Armado en Colombia.</v>
          </cell>
          <cell r="F77" t="str">
            <v>Atención a Víctimas 03-02-0032</v>
          </cell>
          <cell r="G77" t="str">
            <v>APLICACIÓN DE PROYECTOS EDUCATIVOS TRANSVERSALES - A.1.7.2</v>
          </cell>
          <cell r="H77" t="str">
            <v>Cupos</v>
          </cell>
          <cell r="I77">
            <v>35</v>
          </cell>
          <cell r="J77" t="str">
            <v>107401001</v>
          </cell>
          <cell r="K77">
            <v>2000000000</v>
          </cell>
        </row>
        <row r="78">
          <cell r="A78">
            <v>1074</v>
          </cell>
          <cell r="B78" t="str">
            <v>1074 Educación superior para una ciudad de conocimiento</v>
          </cell>
          <cell r="C78" t="str">
            <v>01 ACCESO A EDUCACIÓN SUPERIOR</v>
          </cell>
          <cell r="D78">
            <v>2</v>
          </cell>
          <cell r="E78" t="str">
            <v>01002 Generar alternativas de financiación ofertadas en el portafolio de la Secretaria de Educación, para el acceso y la permanencia en la educación superior de los jóvenes residentes en Bogotá</v>
          </cell>
          <cell r="F78" t="str">
            <v>Financiación A Los Estudiantes Para El Acceso A La Educación Superior 06-01-0004</v>
          </cell>
          <cell r="G78" t="str">
            <v>COMPETENCIAS LABORALES GENERALES Y FORMACIÓN PARA EL TRABAJO Y EL DESARROLLO HUMANO - A.1.7.1</v>
          </cell>
          <cell r="H78" t="str">
            <v>Cupos</v>
          </cell>
          <cell r="I78">
            <v>1194</v>
          </cell>
          <cell r="J78" t="str">
            <v>107401002</v>
          </cell>
          <cell r="K78">
            <v>25115921000</v>
          </cell>
        </row>
        <row r="79">
          <cell r="A79">
            <v>1074</v>
          </cell>
          <cell r="B79" t="str">
            <v>1074 Educación superior para una ciudad de conocimiento</v>
          </cell>
          <cell r="C79" t="str">
            <v>02 FORTALECIMIENTO DE LA CALIDAD</v>
          </cell>
          <cell r="D79">
            <v>4</v>
          </cell>
          <cell r="E79" t="str">
            <v>02004 Aunar esfuerzos con los actores del subsistema Distrital de Educacion Superior y el Gobierno Nacional, para orientar o desarrollar proyectos de Ciencia, Tecnología e Innovación, integrando apuestas productivas y de conocimiento de la región.</v>
          </cell>
          <cell r="F79" t="str">
            <v>Asistencia técnica y fomento al mejoramiento de la calidad en el marco del Subsistema Distrital de Educación Superior 05-02-0179</v>
          </cell>
          <cell r="G79" t="str">
            <v/>
          </cell>
          <cell r="H79" t="str">
            <v>proyectos</v>
          </cell>
          <cell r="I79">
            <v>3</v>
          </cell>
          <cell r="J79" t="str">
            <v>107402004</v>
          </cell>
          <cell r="K79">
            <v>500000000</v>
          </cell>
        </row>
        <row r="80">
          <cell r="A80">
            <v>1074</v>
          </cell>
          <cell r="B80" t="str">
            <v>1074 Educación superior para una ciudad de conocimiento</v>
          </cell>
          <cell r="C80" t="str">
            <v>02 FORTALECIMIENTO DE LA CALIDAD</v>
          </cell>
          <cell r="D80">
            <v>6</v>
          </cell>
          <cell r="E80" t="str">
            <v>02006 Prestar apoyo profesional y/o técnico en la ejecución, verificación y acompañamiento de proyectos de calidad en educacion superior</v>
          </cell>
          <cell r="F80" t="str">
            <v>Personal Contratado Para Apoyar Las Actividades Propias De Los Proyectos De Inversión De La Entidad 03-04-0001</v>
          </cell>
          <cell r="G80" t="str">
            <v>MODERNIZACIÓN DE LA SECRETARIA DE EDUCACIÓN - A.1.4.1</v>
          </cell>
          <cell r="H80" t="str">
            <v>Personas</v>
          </cell>
          <cell r="I80">
            <v>19</v>
          </cell>
          <cell r="J80" t="str">
            <v>107402006</v>
          </cell>
          <cell r="K80">
            <v>1375519000</v>
          </cell>
        </row>
        <row r="81">
          <cell r="A81">
            <v>1040</v>
          </cell>
          <cell r="B81" t="str">
            <v>1040 Bogotá reconoce a sus maestros, maestras y directivos docentes líderes de la transformación educativa</v>
          </cell>
          <cell r="C81" t="str">
            <v>01 FORMACIÓN INICIAL</v>
          </cell>
          <cell r="D81">
            <v>16</v>
          </cell>
          <cell r="E81" t="str">
            <v>01016 Acompañamiento a lo maestros, maestras y Directivos Docentes recien vinculados en la Planta de personal Docente de la SED</v>
          </cell>
          <cell r="F81" t="str">
            <v>Capacitación Y Formación Del Personal Docente 03-01-0314</v>
          </cell>
          <cell r="G81" t="str">
            <v>CAPACITACIÓN A DOCENTES Y DIRECTIVOS DOCENTES - A.1.2.8</v>
          </cell>
          <cell r="H81" t="str">
            <v>Docentes y directivos docentes</v>
          </cell>
          <cell r="I81">
            <v>200</v>
          </cell>
          <cell r="J81" t="str">
            <v>104001016</v>
          </cell>
          <cell r="K81">
            <v>219000000</v>
          </cell>
        </row>
        <row r="82">
          <cell r="A82">
            <v>1040</v>
          </cell>
          <cell r="B82" t="str">
            <v>1040 Bogotá reconoce a sus maestros, maestras y directivos docentes líderes de la transformación educativa</v>
          </cell>
          <cell r="C82" t="str">
            <v>01 FORMACIÓN INICIAL</v>
          </cell>
          <cell r="D82">
            <v>18</v>
          </cell>
          <cell r="E82" t="str">
            <v>01018 Prestar apoyo profesional y/o técnico para el seguimiento pedagógico, administrativo y financiero  de las actividades del componente</v>
          </cell>
          <cell r="F82" t="str">
            <v>Personal Contratado Para Apoyar Las Actividades Propias De Los Proyectos De Inversión De La Entidad 03-04-0001</v>
          </cell>
          <cell r="G82" t="str">
            <v>MODERNIZACIÓN DE LA SECRETARIA DE EDUCACIÓN - A.1.4.1</v>
          </cell>
          <cell r="H82" t="str">
            <v>Personas</v>
          </cell>
          <cell r="I82">
            <v>2</v>
          </cell>
          <cell r="J82" t="str">
            <v>104001018</v>
          </cell>
          <cell r="K82">
            <v>175937000</v>
          </cell>
        </row>
        <row r="83">
          <cell r="A83">
            <v>1040</v>
          </cell>
          <cell r="B83" t="str">
            <v>1040 Bogotá reconoce a sus maestros, maestras y directivos docentes líderes de la transformación educativa</v>
          </cell>
          <cell r="C83" t="str">
            <v>02 FORMACIÓN PERMANENTE</v>
          </cell>
          <cell r="D83">
            <v>1</v>
          </cell>
          <cell r="E83" t="str">
            <v>02001 Apoyar la participación de Docentes y Directivos Docentes en programas de formación permanente y/o  acompañamiento in - situ  en diferentes temáticas de profundización disciplinar y pedagógica</v>
          </cell>
          <cell r="F83" t="str">
            <v>Capacitación Y Formación Del Personal Docente 03-01-0314</v>
          </cell>
          <cell r="G83" t="str">
            <v>CAPACITACIÓN A DOCENTES Y DIRECTIVOS DOCENTES - A.1.2.8</v>
          </cell>
          <cell r="H83" t="str">
            <v>Docentes y directivos docentes</v>
          </cell>
          <cell r="I83">
            <v>100</v>
          </cell>
          <cell r="J83" t="str">
            <v>104002001</v>
          </cell>
          <cell r="K83">
            <v>200000000</v>
          </cell>
        </row>
        <row r="84">
          <cell r="A84">
            <v>1040</v>
          </cell>
          <cell r="B84" t="str">
            <v>1040 Bogotá reconoce a sus maestros, maestras y directivos docentes líderes de la transformación educativa</v>
          </cell>
          <cell r="C84" t="str">
            <v>02 FORMACIÓN PERMANENTE</v>
          </cell>
          <cell r="D84">
            <v>2</v>
          </cell>
          <cell r="E84" t="str">
            <v>02002 Apoyar la participación de docentes y directivos docentes en eventos culturales y académicos a nivel local, nacional e internacional</v>
          </cell>
          <cell r="F84" t="str">
            <v>Capacitación Y Formación Del Personal Docente 03-01-0314</v>
          </cell>
          <cell r="G84" t="str">
            <v>CAPACITACIÓN A DOCENTES Y DIRECTIVOS DOCENTES - A.1.2.8</v>
          </cell>
          <cell r="H84" t="str">
            <v>Docentes y directivos docentes</v>
          </cell>
          <cell r="I84">
            <v>120</v>
          </cell>
          <cell r="J84" t="str">
            <v>104002002</v>
          </cell>
          <cell r="K84">
            <v>120000000</v>
          </cell>
        </row>
        <row r="85">
          <cell r="A85">
            <v>1040</v>
          </cell>
          <cell r="B85" t="str">
            <v>1040 Bogotá reconoce a sus maestros, maestras y directivos docentes líderes de la transformación educativa</v>
          </cell>
          <cell r="C85" t="str">
            <v>02 FORMACIÓN PERMANENTE</v>
          </cell>
          <cell r="D85">
            <v>3</v>
          </cell>
          <cell r="E85" t="str">
            <v>02003 Prestar apoyo profesional y/o técnico para el seguimiento pedagógico, administrativo y financiero  de las actividades del componente</v>
          </cell>
          <cell r="F85" t="str">
            <v>Personal Contratado Para Apoyar Las Actividades Propias De Los Proyectos De Inversión De La Entidad 03-04-0001</v>
          </cell>
          <cell r="G85" t="str">
            <v>MODERNIZACIÓN DE LA SECRETARIA DE EDUCACIÓN - A.1.4.1</v>
          </cell>
          <cell r="H85" t="str">
            <v>Personas</v>
          </cell>
          <cell r="I85">
            <v>5</v>
          </cell>
          <cell r="J85" t="str">
            <v>104002003</v>
          </cell>
          <cell r="K85">
            <v>391071000</v>
          </cell>
        </row>
        <row r="86">
          <cell r="A86">
            <v>1040</v>
          </cell>
          <cell r="B86" t="str">
            <v>1040 Bogotá reconoce a sus maestros, maestras y directivos docentes líderes de la transformación educativa</v>
          </cell>
          <cell r="C86" t="str">
            <v>02 FORMACIÓN PERMANENTE</v>
          </cell>
          <cell r="D86">
            <v>4</v>
          </cell>
          <cell r="E86" t="str">
            <v>02004 Apoyar la participación de Docentes y Directivos Docentes de los Colegios Oficiales en programas de pasantias a nivel nacional o internacional</v>
          </cell>
          <cell r="F86" t="str">
            <v>Capacitación Y Formación Del Personal Docente 03-01-0314</v>
          </cell>
          <cell r="G86" t="str">
            <v>CAPACITACIÓN A DOCENTES Y DIRECTIVOS DOCENTES - A.1.2.8</v>
          </cell>
          <cell r="H86" t="str">
            <v>Docentes y directivos docentes</v>
          </cell>
          <cell r="I86">
            <v>80</v>
          </cell>
          <cell r="J86" t="str">
            <v>104002004</v>
          </cell>
          <cell r="K86">
            <v>150000000</v>
          </cell>
        </row>
        <row r="87">
          <cell r="A87">
            <v>1040</v>
          </cell>
          <cell r="B87" t="str">
            <v>1040 Bogotá reconoce a sus maestros, maestras y directivos docentes líderes de la transformación educativa</v>
          </cell>
          <cell r="C87" t="str">
            <v>02 FORMACIÓN PERMANENTE</v>
          </cell>
          <cell r="D87">
            <v>20</v>
          </cell>
          <cell r="E87" t="str">
            <v>02020 Implementar el portafolio virtual de Formación Docente</v>
          </cell>
          <cell r="F87" t="str">
            <v>Capacitación Y Formación Del Personal Docente 03-01-0314</v>
          </cell>
          <cell r="G87" t="str">
            <v>CAPACITACIÓN A DOCENTES Y DIRECTIVOS DOCENTES - A.1.2.8</v>
          </cell>
          <cell r="H87" t="str">
            <v>Docentes y directivos docentes</v>
          </cell>
          <cell r="I87">
            <v>600</v>
          </cell>
          <cell r="J87" t="str">
            <v>104002020</v>
          </cell>
          <cell r="K87">
            <v>600000000</v>
          </cell>
        </row>
        <row r="88">
          <cell r="A88">
            <v>1040</v>
          </cell>
          <cell r="B88" t="str">
            <v>1040 Bogotá reconoce a sus maestros, maestras y directivos docentes líderes de la transformación educativa</v>
          </cell>
          <cell r="C88" t="str">
            <v>03 FORMACIÓN POSGRADUAL</v>
          </cell>
          <cell r="D88">
            <v>14</v>
          </cell>
          <cell r="E88" t="str">
            <v>03014 Apoyar la participación de Docentes y Directivos Docentes de los Colegios Oficiales en programas de posgrado en los niveles de Especialización, Maestría y Doctorado</v>
          </cell>
          <cell r="F88" t="str">
            <v>Capacitación Y Formación Del Personal Docente 03-01-0314</v>
          </cell>
          <cell r="G88" t="str">
            <v>CAPACITACIÓN A DOCENTES Y DIRECTIVOS DOCENTES - A.1.2.8</v>
          </cell>
          <cell r="H88" t="str">
            <v>Docentes y directivos docentes</v>
          </cell>
          <cell r="I88">
            <v>75</v>
          </cell>
          <cell r="J88" t="str">
            <v>104003014</v>
          </cell>
          <cell r="K88">
            <v>1033790000</v>
          </cell>
        </row>
        <row r="89">
          <cell r="A89">
            <v>1040</v>
          </cell>
          <cell r="B89" t="str">
            <v>1040 Bogotá reconoce a sus maestros, maestras y directivos docentes líderes de la transformación educativa</v>
          </cell>
          <cell r="C89" t="str">
            <v>03 FORMACIÓN POSGRADUAL</v>
          </cell>
          <cell r="D89">
            <v>6</v>
          </cell>
          <cell r="E89" t="str">
            <v>03006 Prestar apoyo profesional y/o técnico para el seguimiento pedagógico, administrativo y financiero  de las actividades del componente</v>
          </cell>
          <cell r="F89" t="str">
            <v>Personal Contratado Para Apoyar Las Actividades Propias De Los Proyectos De Inversión De La Entidad 03-04-0001</v>
          </cell>
          <cell r="G89" t="str">
            <v>MODERNIZACIÓN DE LA SECRETARIA DE EDUCACIÓN - A.1.4.1</v>
          </cell>
          <cell r="H89" t="str">
            <v>Personas</v>
          </cell>
          <cell r="I89">
            <v>3</v>
          </cell>
          <cell r="J89" t="str">
            <v>104003006</v>
          </cell>
          <cell r="K89">
            <v>283044000</v>
          </cell>
        </row>
        <row r="90">
          <cell r="A90">
            <v>1040</v>
          </cell>
          <cell r="B90" t="str">
            <v>1040 Bogotá reconoce a sus maestros, maestras y directivos docentes líderes de la transformación educativa</v>
          </cell>
          <cell r="C90" t="str">
            <v>04 INNOVACION EDUCATIVA</v>
          </cell>
          <cell r="D90">
            <v>8</v>
          </cell>
          <cell r="E90" t="str">
            <v>04008 Fortalecer la comunidad académica de maestros y maestras de Bogotá a partir de la conformación y consolidación de las  redes locales, mediante el intercambio del saber pedagógico  y la socialización de experiencias.</v>
          </cell>
          <cell r="F90" t="str">
            <v>Capacitación Y Formación Del Personal Docente 03-01-0314</v>
          </cell>
          <cell r="G90" t="str">
            <v>CAPACITACIÓN A DOCENTES Y DIRECTIVOS DOCENTES - A.1.2.8</v>
          </cell>
          <cell r="H90" t="str">
            <v>Proyectos pedagógicos</v>
          </cell>
          <cell r="I90">
            <v>10</v>
          </cell>
          <cell r="J90" t="str">
            <v>104004008</v>
          </cell>
          <cell r="K90">
            <v>200000000</v>
          </cell>
        </row>
        <row r="91">
          <cell r="A91">
            <v>1040</v>
          </cell>
          <cell r="B91" t="str">
            <v>1040 Bogotá reconoce a sus maestros, maestras y directivos docentes líderes de la transformación educativa</v>
          </cell>
          <cell r="C91" t="str">
            <v>04 INNOVACION EDUCATIVA</v>
          </cell>
          <cell r="D91">
            <v>9</v>
          </cell>
          <cell r="E91" t="str">
            <v>04009 Prestar apoyo profesional y/o técnico para el seguimiento pedagógico, administrativo y financiero  de las actividades del componente</v>
          </cell>
          <cell r="F91" t="str">
            <v>Personal Contratado Para Apoyar Las Actividades Propias De Los Proyectos De Inversión De La Entidad 03-04-0001</v>
          </cell>
          <cell r="G91" t="str">
            <v>MODERNIZACIÓN DE LA SECRETARIA DE EDUCACIÓN - A.1.4.1</v>
          </cell>
          <cell r="H91" t="str">
            <v>Personas</v>
          </cell>
          <cell r="I91">
            <v>9</v>
          </cell>
          <cell r="J91" t="str">
            <v>104004009</v>
          </cell>
          <cell r="K91">
            <v>730278000</v>
          </cell>
        </row>
        <row r="92">
          <cell r="A92">
            <v>1040</v>
          </cell>
          <cell r="B92" t="str">
            <v>1040 Bogotá reconoce a sus maestros, maestras y directivos docentes líderes de la transformación educativa</v>
          </cell>
          <cell r="C92" t="str">
            <v>04 INNOVACION EDUCATIVA</v>
          </cell>
          <cell r="D92">
            <v>22</v>
          </cell>
          <cell r="E92" t="str">
            <v>04022 Fomentar y visibilizar la Innovación Educativa en las IEs mediante la implementación de programas y proyectos para los maestros y directivos docentes en el marco del Ecosistema Distrital de Innovación Educativa</v>
          </cell>
          <cell r="F92" t="str">
            <v>Capacitación Y Formación Del Personal Docente 03-01-0314</v>
          </cell>
          <cell r="G92" t="str">
            <v>CAPACITACIÓN A DOCENTES Y DIRECTIVOS DOCENTES - A.1.2.8</v>
          </cell>
          <cell r="H92" t="str">
            <v>Docentes y directivos docentes</v>
          </cell>
          <cell r="I92">
            <v>2900</v>
          </cell>
          <cell r="J92" t="str">
            <v>104004022</v>
          </cell>
          <cell r="K92">
            <v>3028000000</v>
          </cell>
        </row>
        <row r="93">
          <cell r="A93">
            <v>1040</v>
          </cell>
          <cell r="B93" t="str">
            <v>1040 Bogotá reconoce a sus maestros, maestras y directivos docentes líderes de la transformación educativa</v>
          </cell>
          <cell r="C93" t="str">
            <v>05 RECONOCIMIENTO DOCENTE</v>
          </cell>
          <cell r="D93">
            <v>10</v>
          </cell>
          <cell r="E93" t="str">
            <v>05010 Otorgar el premio de Investigación e Innovacion  el cual se encuentra en  el marco del acuerdo  273 del 2007</v>
          </cell>
          <cell r="F93" t="str">
            <v>Incentivos Al Personal Docente 03-02-0023</v>
          </cell>
          <cell r="G93" t="str">
            <v>DISEÑO E IMPLEMENTACIÓN DE PLANES DE MEJORAMIENTO - A.1.2.11</v>
          </cell>
          <cell r="H93" t="str">
            <v>Propuestas pedagógicas</v>
          </cell>
          <cell r="I93">
            <v>10</v>
          </cell>
          <cell r="J93" t="str">
            <v>104005010</v>
          </cell>
          <cell r="K93">
            <v>550000000</v>
          </cell>
        </row>
        <row r="94">
          <cell r="A94">
            <v>1040</v>
          </cell>
          <cell r="B94" t="str">
            <v>1040 Bogotá reconoce a sus maestros, maestras y directivos docentes líderes de la transformación educativa</v>
          </cell>
          <cell r="C94" t="str">
            <v>05 RECONOCIMIENTO DOCENTE</v>
          </cell>
          <cell r="D94">
            <v>13</v>
          </cell>
          <cell r="E94" t="str">
            <v>05013 Prestar apoyo profesional y/o técnico para el seguimiento pedagógico, administrativo y financiero  de las actividades del componente</v>
          </cell>
          <cell r="F94" t="str">
            <v>Personal Contratado Para Apoyar Las Actividades Propias De Los Proyectos De Inversión De La Entidad 03-04-0001</v>
          </cell>
          <cell r="G94" t="str">
            <v>MODERNIZACIÓN DE LA SECRETARIA DE EDUCACIÓN - A.1.4.1</v>
          </cell>
          <cell r="H94" t="str">
            <v>Personas</v>
          </cell>
          <cell r="I94">
            <v>1</v>
          </cell>
          <cell r="J94" t="str">
            <v>104005013</v>
          </cell>
          <cell r="K94">
            <v>98880000</v>
          </cell>
        </row>
        <row r="95">
          <cell r="A95">
            <v>1040</v>
          </cell>
          <cell r="B95" t="str">
            <v>1040 Bogotá reconoce a sus maestros, maestras y directivos docentes líderes de la transformación educativa</v>
          </cell>
          <cell r="C95" t="str">
            <v>05 RECONOCIMIENTO DOCENTE</v>
          </cell>
          <cell r="D95">
            <v>23</v>
          </cell>
          <cell r="E95" t="str">
            <v>05023 Reconocer  a maestros, maestras y directivos docentes  investigadores e innovadores de la educación</v>
          </cell>
          <cell r="F95" t="str">
            <v>Incentivos Al Personal Docente 03-02-0023</v>
          </cell>
          <cell r="G95" t="str">
            <v>DISEÑO E IMPLEMENTACIÓN DE PLANES DE MEJORAMIENTO - A.1.2.11</v>
          </cell>
          <cell r="H95" t="str">
            <v>Docentes y directivos docentes</v>
          </cell>
          <cell r="I95">
            <v>100</v>
          </cell>
          <cell r="J95" t="str">
            <v>104005023</v>
          </cell>
          <cell r="K95">
            <v>170000000</v>
          </cell>
        </row>
        <row r="96">
          <cell r="A96">
            <v>1040</v>
          </cell>
          <cell r="B96" t="str">
            <v>1040 Bogotá reconoce a sus maestros, maestras y directivos docentes líderes de la transformación educativa</v>
          </cell>
          <cell r="C96" t="str">
            <v>05 RECONOCIMIENTO DOCENTE</v>
          </cell>
          <cell r="D96">
            <v>24</v>
          </cell>
          <cell r="E96" t="str">
            <v>05024 Acompañamiento a docentes y directivos docentes  para la postulacion de proyecto de investigación e innovación educativa  en premios a nivel nacional e internacional</v>
          </cell>
          <cell r="F96" t="str">
            <v>Incentivos Al Personal Docente 03-02-0023</v>
          </cell>
          <cell r="G96" t="str">
            <v>DISEÑO E IMPLEMENTACIÓN DE PLANES DE MEJORAMIENTO - A.1.2.11</v>
          </cell>
          <cell r="H96" t="str">
            <v>Propuestas pedagógicas</v>
          </cell>
          <cell r="I96">
            <v>10</v>
          </cell>
          <cell r="J96" t="str">
            <v>104005024</v>
          </cell>
          <cell r="K96">
            <v>50000000</v>
          </cell>
        </row>
        <row r="97">
          <cell r="A97">
            <v>1053</v>
          </cell>
          <cell r="B97" t="str">
            <v>1053 Oportunidades de aprendizaje desde el enfoque diferencial</v>
          </cell>
          <cell r="C97" t="str">
            <v>01  Atención Educativa Integral desde el enfoque diferencial</v>
          </cell>
          <cell r="D97">
            <v>1</v>
          </cell>
          <cell r="E97" t="str">
            <v>01001 Desarrollar capacidades locales e institucionales  para la atención integral bajo el enfoque diferencial, de estudiantes con discapacidad</v>
          </cell>
          <cell r="F97" t="str">
            <v>Atención educativa diferencial 03-02-0033</v>
          </cell>
          <cell r="G97" t="str">
            <v>SERVICIO PERSONAL APOYO - A.1.5.1</v>
          </cell>
          <cell r="H97" t="str">
            <v>Colegios</v>
          </cell>
          <cell r="I97">
            <v>361</v>
          </cell>
          <cell r="J97" t="str">
            <v>105301001</v>
          </cell>
          <cell r="K97">
            <v>8110450000</v>
          </cell>
        </row>
        <row r="98">
          <cell r="A98">
            <v>1053</v>
          </cell>
          <cell r="B98" t="str">
            <v>1053 Oportunidades de aprendizaje desde el enfoque diferencial</v>
          </cell>
          <cell r="C98" t="str">
            <v>01  Atención Educativa Integral desde el enfoque diferencial</v>
          </cell>
          <cell r="D98">
            <v>3</v>
          </cell>
          <cell r="E98" t="str">
            <v>01003 Desarrollar capacidades locales e institucionales  para la atención integral bajo el enfoque diferencial, de estudiantes con  talentos y/o capacidades  excepcionales</v>
          </cell>
          <cell r="F98" t="str">
            <v>Atención educativa diferencial 03-02-0033</v>
          </cell>
          <cell r="G98" t="str">
            <v>SERVICIO PERSONAL APOYO - A.1.5.1</v>
          </cell>
          <cell r="H98" t="str">
            <v>Colegios</v>
          </cell>
          <cell r="I98">
            <v>90</v>
          </cell>
          <cell r="J98" t="str">
            <v>105301003</v>
          </cell>
          <cell r="K98">
            <v>594356000</v>
          </cell>
        </row>
        <row r="99">
          <cell r="A99">
            <v>1053</v>
          </cell>
          <cell r="B99" t="str">
            <v>1053 Oportunidades de aprendizaje desde el enfoque diferencial</v>
          </cell>
          <cell r="C99" t="str">
            <v>01  Atención Educativa Integral desde el enfoque diferencial</v>
          </cell>
          <cell r="D99">
            <v>5</v>
          </cell>
          <cell r="E99" t="str">
            <v>01005 Desarrollar las acciones necesarias para garantizar la operación de la Secretaría Técnica Distrital de Discapacidad (STDD)</v>
          </cell>
          <cell r="F99" t="str">
            <v>Atención educativa diferencial 03-02-0033</v>
          </cell>
          <cell r="G99" t="str">
            <v>SERVICIO PERSONAL APOYO - A.1.5.1</v>
          </cell>
          <cell r="H99" t="str">
            <v>Personas</v>
          </cell>
          <cell r="I99">
            <v>6</v>
          </cell>
          <cell r="J99" t="str">
            <v>105301005</v>
          </cell>
          <cell r="K99">
            <v>316854000</v>
          </cell>
        </row>
        <row r="100">
          <cell r="A100">
            <v>1053</v>
          </cell>
          <cell r="B100" t="str">
            <v>1053 Oportunidades de aprendizaje desde el enfoque diferencial</v>
          </cell>
          <cell r="C100" t="str">
            <v>01  Atención Educativa Integral desde el enfoque diferencial</v>
          </cell>
          <cell r="D100">
            <v>8</v>
          </cell>
          <cell r="E100" t="str">
            <v xml:space="preserve">01008 
Desarrollar capacidades locales e institucionales para la atención integral bajo el enfoque diferencial, en la linea de educación intercultural y grupos étnicos 
</v>
          </cell>
          <cell r="F100" t="str">
            <v>Atención educativa diferencial 03-02-0033</v>
          </cell>
          <cell r="G100" t="str">
            <v/>
          </cell>
          <cell r="H100" t="str">
            <v>Colegios</v>
          </cell>
          <cell r="I100">
            <v>46</v>
          </cell>
          <cell r="J100" t="str">
            <v>105301008</v>
          </cell>
          <cell r="K100">
            <v>1745724000</v>
          </cell>
        </row>
        <row r="101">
          <cell r="A101">
            <v>1053</v>
          </cell>
          <cell r="B101" t="str">
            <v>1053 Oportunidades de aprendizaje desde el enfoque diferencial</v>
          </cell>
          <cell r="C101" t="str">
            <v>01  Atención Educativa Integral desde el enfoque diferencial</v>
          </cell>
          <cell r="D101">
            <v>10</v>
          </cell>
          <cell r="E101" t="str">
            <v>01010 Desarrollar capacidades locales e institucionales  para la atención integral bajo el enfoque diferencial, de estudiantes según su condición social y orientación sexual</v>
          </cell>
          <cell r="F101" t="str">
            <v>Atención educativa diferencial 03-02-0033</v>
          </cell>
          <cell r="G101" t="str">
            <v/>
          </cell>
          <cell r="H101" t="str">
            <v>Colegios</v>
          </cell>
          <cell r="I101">
            <v>80</v>
          </cell>
          <cell r="J101" t="str">
            <v>105301010</v>
          </cell>
          <cell r="K101">
            <v>314800000</v>
          </cell>
        </row>
        <row r="102">
          <cell r="A102">
            <v>1053</v>
          </cell>
          <cell r="B102" t="str">
            <v>1053 Oportunidades de aprendizaje desde el enfoque diferencial</v>
          </cell>
          <cell r="C102" t="str">
            <v>01  Atención Educativa Integral desde el enfoque diferencial</v>
          </cell>
          <cell r="D102">
            <v>12</v>
          </cell>
          <cell r="E102" t="str">
            <v>01012 Desarrollar capacidades locales e institucionales  para la atención integral bajo el enfoque diferencial de cuidado y autocuidado</v>
          </cell>
          <cell r="F102" t="str">
            <v>Atención educativa diferencial 03-02-0033</v>
          </cell>
          <cell r="G102" t="str">
            <v/>
          </cell>
          <cell r="H102" t="str">
            <v>Colegios</v>
          </cell>
          <cell r="I102">
            <v>70</v>
          </cell>
          <cell r="J102" t="str">
            <v>105301012</v>
          </cell>
          <cell r="K102">
            <v>1239890000</v>
          </cell>
        </row>
        <row r="103">
          <cell r="A103">
            <v>1053</v>
          </cell>
          <cell r="B103" t="str">
            <v>1053 Oportunidades de aprendizaje desde el enfoque diferencial</v>
          </cell>
          <cell r="C103" t="str">
            <v>01  Atención Educativa Integral desde el enfoque diferencial</v>
          </cell>
          <cell r="D103">
            <v>15</v>
          </cell>
          <cell r="E103" t="str">
            <v>01015 Desarrollar capacidades locales e institucionales  para la atención integral bajo el enfoque diferencial, de estudiantes  víctimas del conflicto armado</v>
          </cell>
          <cell r="F103" t="str">
            <v>Atención a Víctimas 03- 02-0032</v>
          </cell>
          <cell r="G103" t="str">
            <v/>
          </cell>
          <cell r="H103" t="str">
            <v>Colegios</v>
          </cell>
          <cell r="I103">
            <v>40</v>
          </cell>
          <cell r="J103" t="str">
            <v>105301015</v>
          </cell>
          <cell r="K103">
            <v>675181000</v>
          </cell>
        </row>
        <row r="104">
          <cell r="A104">
            <v>1053</v>
          </cell>
          <cell r="B104" t="str">
            <v>1053 Oportunidades de aprendizaje desde el enfoque diferencial</v>
          </cell>
          <cell r="C104" t="str">
            <v>01  Atención Educativa Integral desde el enfoque diferencial</v>
          </cell>
          <cell r="D104">
            <v>17</v>
          </cell>
          <cell r="E104" t="str">
            <v>01017 Prestar apoyo profesional y/o técnico a la gestión de la Dirección de Inclusión e Integración de Poblaciones  para   el cumplimiento de las politicas públicas poblacionales</v>
          </cell>
          <cell r="F104" t="str">
            <v>Atención educativa diferencial 03-02-0033</v>
          </cell>
          <cell r="G104" t="str">
            <v/>
          </cell>
          <cell r="H104" t="str">
            <v>Personas</v>
          </cell>
          <cell r="I104">
            <v>11</v>
          </cell>
          <cell r="J104" t="str">
            <v>105301017</v>
          </cell>
          <cell r="K104">
            <v>493184000</v>
          </cell>
        </row>
        <row r="105">
          <cell r="A105">
            <v>1053</v>
          </cell>
          <cell r="B105" t="str">
            <v>1053 Oportunidades de aprendizaje desde el enfoque diferencial</v>
          </cell>
          <cell r="C105" t="str">
            <v>01  Atención Educativa Integral desde el enfoque diferencial</v>
          </cell>
          <cell r="D105">
            <v>18</v>
          </cell>
          <cell r="E105" t="str">
            <v>01018 Desarrollar capacidades locales e institucionales  para la atención integral bajo el enfoque diferencial, de estudiantes con trastornos de aprendizaje</v>
          </cell>
          <cell r="F105" t="str">
            <v>Atención educativa diferencial 03-02-0033</v>
          </cell>
          <cell r="G105" t="str">
            <v/>
          </cell>
          <cell r="H105" t="str">
            <v>Colegios</v>
          </cell>
          <cell r="I105">
            <v>40</v>
          </cell>
          <cell r="J105" t="str">
            <v>105301018</v>
          </cell>
          <cell r="K105">
            <v>280008000</v>
          </cell>
        </row>
        <row r="106">
          <cell r="A106">
            <v>1053</v>
          </cell>
          <cell r="B106" t="str">
            <v>1053 Oportunidades de aprendizaje desde el enfoque diferencial</v>
          </cell>
          <cell r="C106" t="str">
            <v>01  Atención Educativa Integral desde el enfoque diferencial</v>
          </cell>
          <cell r="D106">
            <v>20</v>
          </cell>
          <cell r="E106" t="str">
            <v xml:space="preserve">01020 Desarrollar capacidades locales e institucionales  para la atención integral bajo el enfoque diferencial, de estudiantes en riesgo de trabajo infantil </v>
          </cell>
          <cell r="F106" t="str">
            <v>Atención educativa diferencial 03-02-0033</v>
          </cell>
          <cell r="G106" t="str">
            <v/>
          </cell>
          <cell r="H106" t="str">
            <v>Colegios</v>
          </cell>
          <cell r="I106">
            <v>70</v>
          </cell>
          <cell r="J106" t="str">
            <v>105301020</v>
          </cell>
          <cell r="K106">
            <v>351480000</v>
          </cell>
        </row>
        <row r="107">
          <cell r="A107">
            <v>1053</v>
          </cell>
          <cell r="B107" t="str">
            <v>1053 Oportunidades de aprendizaje desde el enfoque diferencial</v>
          </cell>
          <cell r="C107" t="str">
            <v>01  Atención Educativa Integral desde el enfoque diferencial</v>
          </cell>
          <cell r="D107">
            <v>21</v>
          </cell>
          <cell r="E107" t="str">
            <v>01021 Desarrollar capacidades locales e institucionales  para la atención integral bajo el enfoque diferencial, de estudiantes en riesgo de trata de personas</v>
          </cell>
          <cell r="F107" t="str">
            <v>Atención educativa diferencial 03-02-0033</v>
          </cell>
          <cell r="G107" t="str">
            <v/>
          </cell>
          <cell r="H107" t="str">
            <v>Colegios</v>
          </cell>
          <cell r="I107">
            <v>10</v>
          </cell>
          <cell r="J107" t="str">
            <v>105301021</v>
          </cell>
          <cell r="K107">
            <v>47258000</v>
          </cell>
        </row>
        <row r="108">
          <cell r="A108">
            <v>1053</v>
          </cell>
          <cell r="B108" t="str">
            <v>1053 Oportunidades de aprendizaje desde el enfoque diferencial</v>
          </cell>
          <cell r="C108" t="str">
            <v>02 Modelos Educativos Flexibles</v>
          </cell>
          <cell r="D108">
            <v>1</v>
          </cell>
          <cell r="E108" t="str">
            <v>02001 Desarrollar capacidades locales e institucionales  para la atención integral bajo el enfoque diferencial, de estudiantes  hospitalizados e incapacitados</v>
          </cell>
          <cell r="F108" t="str">
            <v>Atención educativa diferencial 03-02-0033</v>
          </cell>
          <cell r="G108" t="str">
            <v/>
          </cell>
          <cell r="H108" t="str">
            <v>Aulas Hospitalarias</v>
          </cell>
          <cell r="I108">
            <v>28</v>
          </cell>
          <cell r="J108" t="str">
            <v>105302001</v>
          </cell>
          <cell r="K108">
            <v>112154000</v>
          </cell>
        </row>
        <row r="109">
          <cell r="A109">
            <v>1053</v>
          </cell>
          <cell r="B109" t="str">
            <v>1053 Oportunidades de aprendizaje desde el enfoque diferencial</v>
          </cell>
          <cell r="C109" t="str">
            <v>02 Modelos Educativos Flexibles</v>
          </cell>
          <cell r="D109">
            <v>3</v>
          </cell>
          <cell r="E109" t="str">
            <v xml:space="preserve">02003 Desarrollar capacidades locales e institucionales  para la atención integral bajo el enfoque diferencial, para la educación de jóvenes y adultos </v>
          </cell>
          <cell r="F109" t="str">
            <v>Atención educativa diferencial 03-02-0033</v>
          </cell>
          <cell r="G109" t="str">
            <v/>
          </cell>
          <cell r="H109" t="str">
            <v>Colegios</v>
          </cell>
          <cell r="I109">
            <v>59</v>
          </cell>
          <cell r="J109" t="str">
            <v>105302003</v>
          </cell>
          <cell r="K109">
            <v>216597000</v>
          </cell>
        </row>
        <row r="110">
          <cell r="A110">
            <v>1053</v>
          </cell>
          <cell r="B110" t="str">
            <v>1053 Oportunidades de aprendizaje desde el enfoque diferencial</v>
          </cell>
          <cell r="C110" t="str">
            <v>02 Modelos Educativos Flexibles</v>
          </cell>
          <cell r="D110">
            <v>5</v>
          </cell>
          <cell r="E110" t="str">
            <v>02005 Desarrollar capacidades locales e institucionales  para la atención integral bajo el enfoque diferencial, de estudiantes  en extraedad</v>
          </cell>
          <cell r="F110" t="str">
            <v>Atención educativa diferencial 03-02-0033</v>
          </cell>
          <cell r="G110" t="str">
            <v/>
          </cell>
          <cell r="H110" t="str">
            <v>Colegios</v>
          </cell>
          <cell r="I110">
            <v>75</v>
          </cell>
          <cell r="J110" t="str">
            <v>105302005</v>
          </cell>
          <cell r="K110">
            <v>192767000</v>
          </cell>
        </row>
        <row r="111">
          <cell r="A111">
            <v>1053</v>
          </cell>
          <cell r="B111" t="str">
            <v>1053 Oportunidades de aprendizaje desde el enfoque diferencial</v>
          </cell>
          <cell r="C111" t="str">
            <v>02 Modelos Educativos Flexibles</v>
          </cell>
          <cell r="D111">
            <v>7</v>
          </cell>
          <cell r="E111" t="str">
            <v>02007 Desarrollar capacidades locales e institucionales  para la atención integral bajo el enfoque diferencial, de estudiantes en conflicto con la  ley penal</v>
          </cell>
          <cell r="F111" t="str">
            <v>Atención educativa diferencial 03-02-0033</v>
          </cell>
          <cell r="G111" t="str">
            <v/>
          </cell>
          <cell r="H111" t="str">
            <v>Colegios</v>
          </cell>
          <cell r="I111">
            <v>75</v>
          </cell>
          <cell r="J111" t="str">
            <v>105302007</v>
          </cell>
          <cell r="K111">
            <v>112154000</v>
          </cell>
        </row>
        <row r="112">
          <cell r="A112">
            <v>1058</v>
          </cell>
          <cell r="B112" t="str">
            <v xml:space="preserve">1058 Participación ciudadana para el reencuentro, la reconciliación y la paz </v>
          </cell>
          <cell r="C112" t="str">
            <v>01 FORTALECIMIENTO DE  LAS CAPACIDADES DE LOS DIRECTORES LOCALES (DILES) Y DIRECTIVOS DOCENTES</v>
          </cell>
          <cell r="D112">
            <v>4</v>
          </cell>
          <cell r="E112" t="str">
            <v>01004 Implementar la estrategia para fortalecimiento de las capacidades de gestión de los directores locales y directivos docentes</v>
          </cell>
          <cell r="F112" t="str">
            <v>Acompañar A Colegios En La Formulación Y Ejecución De Planes Institucionales 03-01-0204</v>
          </cell>
          <cell r="G112" t="str">
            <v>APLICACIÓN DE PROYECTOS EDUCATIVOS TRANSVERSALES - A.1.7.2</v>
          </cell>
          <cell r="H112" t="str">
            <v>Directores locales y directivos docentes</v>
          </cell>
          <cell r="I112">
            <v>382</v>
          </cell>
          <cell r="J112" t="str">
            <v>105801004</v>
          </cell>
          <cell r="K112">
            <v>2238628000</v>
          </cell>
        </row>
        <row r="113">
          <cell r="A113">
            <v>1058</v>
          </cell>
          <cell r="B113" t="str">
            <v xml:space="preserve">1058 Participación ciudadana para el reencuentro, la reconciliación y la paz </v>
          </cell>
          <cell r="C113" t="str">
            <v>01 FORTALECIMIENTO DE  LAS CAPACIDADES DE LOS DIRECTORES LOCALES (DILES) Y DIRECTIVOS DOCENTES</v>
          </cell>
          <cell r="D113">
            <v>5</v>
          </cell>
          <cell r="E113" t="str">
            <v>01005 Apoyo profesional y técnico para las estrategias encaminadas a la construcción de una ciudad educadora, por el reencuentro, la reconciliación y la paz, con especial énfasis en el fortalecimiento de las capacidades de los DILES y directivos docentes</v>
          </cell>
          <cell r="F113" t="str">
            <v>Personal Contratado Para Apoyar Las Actividades Propias De Los Proyectos De Inversión De La Entidad 03-04-0001</v>
          </cell>
          <cell r="G113" t="str">
            <v>MODERNIZACIÓN DE LA SECRETARIA DE EDUCACIÓN - A.1.4.1</v>
          </cell>
          <cell r="H113" t="str">
            <v>Personas</v>
          </cell>
          <cell r="I113">
            <v>27</v>
          </cell>
          <cell r="J113" t="str">
            <v>105801005</v>
          </cell>
          <cell r="K113">
            <v>1808026000</v>
          </cell>
        </row>
        <row r="114">
          <cell r="A114">
            <v>1058</v>
          </cell>
          <cell r="B114" t="str">
            <v xml:space="preserve">1058 Participación ciudadana para el reencuentro, la reconciliación y la paz </v>
          </cell>
          <cell r="C114" t="str">
            <v>02 VOCES DEL TERRITORIO</v>
          </cell>
          <cell r="D114">
            <v>6</v>
          </cell>
          <cell r="E114" t="str">
            <v>02006 Divulgar campañas de comunicación en medios de carácter masivos, directos, comunitrarios o alternativos.</v>
          </cell>
          <cell r="F114" t="str">
            <v>Desarrollo Del Plan General De Medios De Divulgación Y Comunicación 03-01-0327</v>
          </cell>
          <cell r="G114" t="str">
            <v>APLICACIÓN DE PROYECTOS EDUCATIVOS TRANSVERSALES - A.1.7.2</v>
          </cell>
          <cell r="H114" t="str">
            <v>Estrategia</v>
          </cell>
          <cell r="I114">
            <v>1</v>
          </cell>
          <cell r="J114" t="str">
            <v>105802006</v>
          </cell>
          <cell r="K114">
            <v>1700000000</v>
          </cell>
        </row>
        <row r="115">
          <cell r="A115">
            <v>1058</v>
          </cell>
          <cell r="B115" t="str">
            <v xml:space="preserve">1058 Participación ciudadana para el reencuentro, la reconciliación y la paz </v>
          </cell>
          <cell r="C115" t="str">
            <v>02 VOCES DEL TERRITORIO</v>
          </cell>
          <cell r="D115">
            <v>9</v>
          </cell>
          <cell r="E115" t="str">
            <v>02009 Producción y desarrollo de piezas de comunicación requeridas por las areas de la Secretaria de Educación del Distrito y su respectiva distribución.</v>
          </cell>
          <cell r="F115" t="str">
            <v>Desarrollo Del Plan General De Medios De Divulgación Y Comunicación 03-01-0327</v>
          </cell>
          <cell r="G115" t="str">
            <v>APLICACIÓN DE PROYECTOS EDUCATIVOS TRANSVERSALES - A.1.7.2</v>
          </cell>
          <cell r="H115" t="str">
            <v>Estrategia</v>
          </cell>
          <cell r="I115">
            <v>1</v>
          </cell>
          <cell r="J115" t="str">
            <v>105802009</v>
          </cell>
          <cell r="K115">
            <v>550000000</v>
          </cell>
        </row>
        <row r="116">
          <cell r="A116">
            <v>1058</v>
          </cell>
          <cell r="B116" t="str">
            <v xml:space="preserve">1058 Participación ciudadana para el reencuentro, la reconciliación y la paz </v>
          </cell>
          <cell r="C116" t="str">
            <v>02 VOCES DEL TERRITORIO</v>
          </cell>
          <cell r="D116">
            <v>22</v>
          </cell>
          <cell r="E116" t="str">
            <v>02022 Hacer seguimiento a las noticias y mensajes de la SED en los medios masivos de comunicación y redes sociales.</v>
          </cell>
          <cell r="F116" t="str">
            <v>Desarrollo Del Plan General De Medios De Divulgación Y Comunicación 03-01-0327</v>
          </cell>
          <cell r="G116" t="str">
            <v>APLICACIÓN DE PROYECTOS EDUCATIVOS TRANSVERSALES - A.1.7.2</v>
          </cell>
          <cell r="H116" t="str">
            <v>Estrategia</v>
          </cell>
          <cell r="I116">
            <v>1</v>
          </cell>
          <cell r="J116" t="str">
            <v>105802022</v>
          </cell>
          <cell r="K116">
            <v>95176000</v>
          </cell>
        </row>
        <row r="117">
          <cell r="A117">
            <v>1058</v>
          </cell>
          <cell r="B117" t="str">
            <v xml:space="preserve">1058 Participación ciudadana para el reencuentro, la reconciliación y la paz </v>
          </cell>
          <cell r="C117" t="str">
            <v>02 VOCES DEL TERRITORIO</v>
          </cell>
          <cell r="D117">
            <v>32</v>
          </cell>
          <cell r="E117" t="str">
            <v>02032 Documentar las historias de la educación a través de piezas audiovisuales, periodisticas o artísticas.</v>
          </cell>
          <cell r="F117" t="str">
            <v>Desarrollo Del Plan General De Medios De Divulgación Y Comunicación 03-01-0327</v>
          </cell>
          <cell r="G117" t="str">
            <v>APLICACIÓN DE PROYECTOS EDUCATIVOS TRANSVERSALES - A.1.7.2</v>
          </cell>
          <cell r="H117" t="str">
            <v>Estrategia</v>
          </cell>
          <cell r="I117">
            <v>1</v>
          </cell>
          <cell r="J117" t="str">
            <v>105802032</v>
          </cell>
          <cell r="K117">
            <v>709269000</v>
          </cell>
        </row>
        <row r="118">
          <cell r="A118">
            <v>1058</v>
          </cell>
          <cell r="B118" t="str">
            <v xml:space="preserve">1058 Participación ciudadana para el reencuentro, la reconciliación y la paz </v>
          </cell>
          <cell r="C118" t="str">
            <v>03 CONSOLIDACIÓN DEL OBSERVATORIO DE CONVIVENCIA ESCOLAR</v>
          </cell>
          <cell r="D118">
            <v>10</v>
          </cell>
          <cell r="E118" t="str">
            <v>03010 Apoyo profesional y técnico para las estrategias para la construcción de una ciudad educadora, por el reencuentro, la reconciliación y la paz, con énfasis en la consolidación del Observatorio y el Sistema Distrital de Convivencia Escolar</v>
          </cell>
          <cell r="F118" t="str">
            <v>Personal Contratado Para Apoyar Las Actividades Propias De Los Proyectos De Inversión De La Entidad 03-04-0001</v>
          </cell>
          <cell r="G118" t="str">
            <v>MODERNIZACIÓN DE LA SECRETARIA DE EDUCACIÓN - A.1.4.1</v>
          </cell>
          <cell r="H118" t="str">
            <v>Personas</v>
          </cell>
          <cell r="I118">
            <v>8</v>
          </cell>
          <cell r="J118" t="str">
            <v>105803010</v>
          </cell>
          <cell r="K118">
            <v>442643000</v>
          </cell>
        </row>
        <row r="119">
          <cell r="A119">
            <v>1058</v>
          </cell>
          <cell r="B119" t="str">
            <v xml:space="preserve">1058 Participación ciudadana para el reencuentro, la reconciliación y la paz </v>
          </cell>
          <cell r="C119" t="str">
            <v>04 MEJORAMIENTO DE ENTORNOS ESCOLARES</v>
          </cell>
          <cell r="D119">
            <v>12</v>
          </cell>
          <cell r="E119" t="str">
            <v>04012 Implementar las estrategias de intervención de los entornos escolares de los colegios distritales.</v>
          </cell>
          <cell r="F119" t="str">
            <v>Acompañar A Colegios En La Formulación Y Ejecución De Planes Institucionales 03-01-0204</v>
          </cell>
          <cell r="G119" t="str">
            <v>APLICACIÓN DE PROYECTOS EDUCATIVOS TRANSVERSALES - A.1.7.2</v>
          </cell>
          <cell r="H119" t="str">
            <v>Colegios</v>
          </cell>
          <cell r="I119">
            <v>92</v>
          </cell>
          <cell r="J119" t="str">
            <v>105804012</v>
          </cell>
          <cell r="K119">
            <v>2114496000</v>
          </cell>
        </row>
        <row r="120">
          <cell r="A120">
            <v>1058</v>
          </cell>
          <cell r="B120" t="str">
            <v xml:space="preserve">1058 Participación ciudadana para el reencuentro, la reconciliación y la paz </v>
          </cell>
          <cell r="C120" t="str">
            <v>04 MEJORAMIENTO DE ENTORNOS ESCOLARES</v>
          </cell>
          <cell r="D120">
            <v>13</v>
          </cell>
          <cell r="E120" t="str">
            <v>04013 Apoyo profesional y técnico para las estrategias para la construcción de una ciudad educadora, por el reencuentro, la reconciliación y la paz, con énfasis en el mejoramiento de entornos escolares</v>
          </cell>
          <cell r="F120" t="str">
            <v>Personal Contratado Para Apoyar Las Actividades Propias De Los Proyectos De Inversión De La Entidad 03-04-0001</v>
          </cell>
          <cell r="G120" t="str">
            <v>MODERNIZACIÓN DE LA SECRETARIA DE EDUCACIÓN - A.1.4.1</v>
          </cell>
          <cell r="H120" t="str">
            <v>Personas</v>
          </cell>
          <cell r="I120">
            <v>8</v>
          </cell>
          <cell r="J120" t="str">
            <v>105804013</v>
          </cell>
          <cell r="K120">
            <v>537425000</v>
          </cell>
        </row>
        <row r="121">
          <cell r="A121">
            <v>1058</v>
          </cell>
          <cell r="B121" t="str">
            <v xml:space="preserve">1058 Participación ciudadana para el reencuentro, la reconciliación y la paz </v>
          </cell>
          <cell r="C121" t="str">
            <v>05 FORTALECIMIENTO DE  LOS PLANES DE CONVIVENCIA HACIA EL REENCUENTRO, LA RECONCILIACIÓN Y LA PAZ.</v>
          </cell>
          <cell r="D121">
            <v>15</v>
          </cell>
          <cell r="E121" t="str">
            <v>05015 Apoyo profesional y técnico para las estrategias para la construcción de una ciudad educadora, por el reencuentro, la reconciliación y la paz, con énfasis en el fortalecimiento de los planes de convivencia y la implementación de la cátedra de paz</v>
          </cell>
          <cell r="F121" t="str">
            <v>Personal Contratado Para Apoyar Las Actividades Propias De Los Proyectos De Inversión De La Entidad 03-04-0001</v>
          </cell>
          <cell r="G121" t="str">
            <v>MODERNIZACIÓN DE LA SECRETARIA DE EDUCACIÓN - A.1.4.1</v>
          </cell>
          <cell r="H121" t="str">
            <v>Personas</v>
          </cell>
          <cell r="I121">
            <v>21</v>
          </cell>
          <cell r="J121" t="str">
            <v>105805015</v>
          </cell>
          <cell r="K121">
            <v>1484204000</v>
          </cell>
        </row>
        <row r="122">
          <cell r="A122">
            <v>1058</v>
          </cell>
          <cell r="B122" t="str">
            <v xml:space="preserve">1058 Participación ciudadana para el reencuentro, la reconciliación y la paz </v>
          </cell>
          <cell r="C122" t="str">
            <v>06 GESTION CON LA COMUNIDAD EDUCATIVA</v>
          </cell>
          <cell r="D122">
            <v>28</v>
          </cell>
          <cell r="E122" t="str">
            <v>06028 Apoyo profesional y técnico para las estrategias para la construcción de una ciudad educadora, por el reencuentro, la reconciliación y la paz, con énfasis en el fortalecimiento de la gestión con la comunidad educativa</v>
          </cell>
          <cell r="F122" t="str">
            <v>Personal Contratado Para Apoyar Las Actividades Propias De Los Proyectos De Inversión De La Entidad 03-04-0001</v>
          </cell>
          <cell r="G122" t="str">
            <v>MODERNIZACIÓN DE LA SECRETARIA DE EDUCACIÓN - A.1.4.1</v>
          </cell>
          <cell r="H122" t="str">
            <v>Personas</v>
          </cell>
          <cell r="I122">
            <v>12</v>
          </cell>
          <cell r="J122" t="str">
            <v>105806028</v>
          </cell>
          <cell r="K122">
            <v>809812000</v>
          </cell>
        </row>
        <row r="123">
          <cell r="A123">
            <v>1058</v>
          </cell>
          <cell r="B123" t="str">
            <v xml:space="preserve">1058 Participación ciudadana para el reencuentro, la reconciliación y la paz </v>
          </cell>
          <cell r="C123" t="str">
            <v>06 GESTION CON LA COMUNIDAD EDUCATIVA</v>
          </cell>
          <cell r="D123">
            <v>29</v>
          </cell>
          <cell r="E123" t="str">
            <v>06029 Apoyo profesional y técnico para las estrategias para la construcción de una ciudad educadora, por el reencuentro, la reconciliación y la paz, con énfasis en el acompañamiento de escuelas de padres y familia</v>
          </cell>
          <cell r="F123" t="str">
            <v>Personal Contratado Para Apoyar Las Actividades Propias De Los Proyectos De Inversión De La Entidad 03-04-0001</v>
          </cell>
          <cell r="G123" t="str">
            <v>MODERNIZACIÓN DE LA SECRETARIA DE EDUCACIÓN - A.1.4.1</v>
          </cell>
          <cell r="H123" t="str">
            <v>Personas</v>
          </cell>
          <cell r="I123">
            <v>4</v>
          </cell>
          <cell r="J123" t="str">
            <v>105806029</v>
          </cell>
          <cell r="K123">
            <v>169950000</v>
          </cell>
        </row>
        <row r="124">
          <cell r="A124">
            <v>1058</v>
          </cell>
          <cell r="B124" t="str">
            <v xml:space="preserve">1058 Participación ciudadana para el reencuentro, la reconciliación y la paz </v>
          </cell>
          <cell r="C124" t="str">
            <v>06 GESTION CON LA COMUNIDAD EDUCATIVA</v>
          </cell>
          <cell r="D124">
            <v>30</v>
          </cell>
          <cell r="E124" t="str">
            <v xml:space="preserve">06030 Atender los espacios de encuentro con la comunidad educativa, incluyendo los de obligatorio cumplimiento y otros tales como las Escuelas de Padres y Familias. </v>
          </cell>
          <cell r="F124" t="str">
            <v>Acompañar A Colegios En La Formulación Y Ejecución De Planes Institucionales 03-01-0204</v>
          </cell>
          <cell r="G124" t="str">
            <v>APLICACIÓN DE PROYECTOS EDUCATIVOS TRANSVERSALES - A.1.7.2</v>
          </cell>
          <cell r="H124" t="str">
            <v>Campañas</v>
          </cell>
          <cell r="I124">
            <v>1</v>
          </cell>
          <cell r="J124" t="str">
            <v>105806030</v>
          </cell>
          <cell r="K124">
            <v>804700000</v>
          </cell>
        </row>
        <row r="125">
          <cell r="A125">
            <v>1005</v>
          </cell>
          <cell r="B125" t="str">
            <v>1005 Fortalecimiento curricular para el desarrollo de aprendizajes a lo largo de la vida</v>
          </cell>
          <cell r="C125" t="str">
            <v>01 CURRÍCULO</v>
          </cell>
          <cell r="D125">
            <v>3</v>
          </cell>
          <cell r="E125" t="str">
            <v>01003 Contar con profesionales y técnicos para la adecuada ejecución administrativa del proyecto</v>
          </cell>
          <cell r="F125" t="str">
            <v>Personal Contratado Para Apoyar Las Actividades Propias De Los Proyectos De Inversión De La Entidad 03-04-0001</v>
          </cell>
          <cell r="H125" t="str">
            <v>Personas</v>
          </cell>
          <cell r="I125">
            <v>22</v>
          </cell>
          <cell r="J125" t="str">
            <v>100501003</v>
          </cell>
          <cell r="K125">
            <v>1619000000</v>
          </cell>
        </row>
        <row r="126">
          <cell r="A126">
            <v>1005</v>
          </cell>
          <cell r="B126" t="str">
            <v>1005 Fortalecimiento curricular para el desarrollo de aprendizajes a lo largo de la vida</v>
          </cell>
          <cell r="C126" t="str">
            <v>01 CURRÍCULO</v>
          </cell>
          <cell r="D126">
            <v>5</v>
          </cell>
          <cell r="E126" t="str">
            <v xml:space="preserve">01005 Apoyar y acompañar con entidades,  profesionales y técnicos la implementación de estrategias pedagógicas y administrativas en las instituciones educativas que propendan por el fortalecimiento curricular </v>
          </cell>
          <cell r="F126" t="str">
            <v>Acompañar A Colegios En La Formulación Y Ejecución De Planes Institucionales 03-01-0204</v>
          </cell>
          <cell r="H126" t="str">
            <v>Colegios</v>
          </cell>
          <cell r="I126">
            <v>376</v>
          </cell>
          <cell r="J126" t="str">
            <v>100501005</v>
          </cell>
          <cell r="K126">
            <v>3481000000</v>
          </cell>
        </row>
        <row r="127">
          <cell r="A127">
            <v>1050</v>
          </cell>
          <cell r="B127" t="str">
            <v>1050 Educación inicial de calidad en el marco de la ruta de atención integral a la primera infancia</v>
          </cell>
          <cell r="C127" t="str">
            <v>01 INFANCIA</v>
          </cell>
          <cell r="D127">
            <v>1</v>
          </cell>
          <cell r="E127" t="str">
            <v>01001 Apoyar y desarrollar con profesionales y/o entidades los procesos de gestión, acompañamiento e implementación de las metas y objetivos del proyecto.</v>
          </cell>
          <cell r="F127" t="str">
            <v>Personal Contratado Para Apoyar Las Actividades Propias De Los Proyectos De Inversión De La Entidad 03-04-0001</v>
          </cell>
          <cell r="G127" t="str">
            <v>MODERNIZACIÓN DE LA SECRETARIA DE EDUCACIÓN - A.1.4.1</v>
          </cell>
          <cell r="H127" t="str">
            <v>Personas</v>
          </cell>
          <cell r="I127">
            <v>34</v>
          </cell>
          <cell r="J127" t="str">
            <v>105001001</v>
          </cell>
          <cell r="K127">
            <v>2351909000</v>
          </cell>
        </row>
        <row r="128">
          <cell r="A128">
            <v>1050</v>
          </cell>
          <cell r="B128" t="str">
            <v>1050 Educación inicial de calidad en el marco de la ruta de atención integral a la primera infancia</v>
          </cell>
          <cell r="C128" t="str">
            <v>01 INFANCIA</v>
          </cell>
          <cell r="D128">
            <v>5</v>
          </cell>
          <cell r="E128" t="str">
            <v>01005 Garantizar la atención integral de los niños y niñas del ciclo inicial en el marco de la RIA, la articulación intersectorial de la Ciudad y la implementación de los estándares de calidad de la Educación Inicial en el marco de la atención integral</v>
          </cell>
          <cell r="F128" t="str">
            <v>Acompañar A Colegios En La Formulación Y Ejecución De Planes Institucionales 03-01-0204</v>
          </cell>
          <cell r="G128" t="str">
            <v>APLICACIÓN DE PROYECTOS EDUCATIVOS TRANSVERSALES - A.1.7.2</v>
          </cell>
          <cell r="H128" t="str">
            <v>Estudiantes</v>
          </cell>
          <cell r="I128">
            <v>72000</v>
          </cell>
          <cell r="J128" t="str">
            <v>105001005</v>
          </cell>
          <cell r="K128">
            <v>27198091000</v>
          </cell>
        </row>
        <row r="129">
          <cell r="A129">
            <v>1050</v>
          </cell>
          <cell r="B129" t="str">
            <v>1050 Educación inicial de calidad en el marco de la ruta de atención integral a la primera infancia</v>
          </cell>
          <cell r="C129" t="str">
            <v xml:space="preserve">02 CICLOS </v>
          </cell>
          <cell r="D129">
            <v>1</v>
          </cell>
          <cell r="E129" t="str">
            <v>02001 Apoyar y acompañar  con los medios necesarios, la implementación de lineamientos y/u orientaciones y/o estrategias pedagógicas y administrativas en las IED, que propendan por el fortalecimiento curricular y el intercambio de experiencias pedagógicas exitosas, en armonía con el modelo pedagógico de Educación Inicial</v>
          </cell>
          <cell r="F129" t="str">
            <v>Acompañar A Colegios En La Formulación Y Ejecución De Planes Institucionales 03-01-0204</v>
          </cell>
          <cell r="G129" t="str">
            <v>APLICACIÓN DE PROYECTOS EDUCATIVOS TRANSVERSALES - A.1.7.2</v>
          </cell>
          <cell r="H129" t="str">
            <v>Colegios</v>
          </cell>
          <cell r="I129">
            <v>300</v>
          </cell>
          <cell r="J129" t="str">
            <v>105002001</v>
          </cell>
          <cell r="K129">
            <v>250000000</v>
          </cell>
        </row>
        <row r="130">
          <cell r="A130">
            <v>1050</v>
          </cell>
          <cell r="B130" t="str">
            <v>1050 Educación inicial de calidad en el marco de la ruta de atención integral a la primera infancia</v>
          </cell>
          <cell r="C130" t="str">
            <v>03 VALORACION INTEGRAL DEL DESARROLLO DE LA PRIMERA INFANCIA</v>
          </cell>
          <cell r="D130">
            <v>2</v>
          </cell>
          <cell r="E130" t="str">
            <v>03002 Garantizar los recursos técnicos, humanos y operativos  para  la implementación del Sistema  de Valoracion del Desarrollo Infantil  como eje estructurante en la educación inicial  de calidad en el marco de la ruta integral de atenciones</v>
          </cell>
          <cell r="F130" t="str">
            <v>Acompañar A Colegios En La Formulación Y Ejecución De Planes Institucionales 03-01-0204</v>
          </cell>
          <cell r="G130" t="str">
            <v>APLICACIÓN DE PROYECTOS EDUCATIVOS TRANSVERSALES - A.1.7.2</v>
          </cell>
          <cell r="H130" t="str">
            <v>Colegios</v>
          </cell>
          <cell r="I130">
            <v>200</v>
          </cell>
          <cell r="J130" t="str">
            <v>105003002</v>
          </cell>
          <cell r="K130">
            <v>200000000</v>
          </cell>
        </row>
        <row r="131">
          <cell r="A131">
            <v>1056</v>
          </cell>
          <cell r="B131" t="str">
            <v>1056 Mejoramiento de la calidad educativa a través de la jornada única y el uso del tiempo escolar</v>
          </cell>
          <cell r="C131" t="str">
            <v>01 JORNADA UNICA</v>
          </cell>
          <cell r="D131">
            <v>1</v>
          </cell>
          <cell r="E131" t="str">
            <v>01001 Conformar un equipo profesional y técnico que coordina, orienta y apoya el desarrollo de la ampliación del tiempo escolar - Jornada Única</v>
          </cell>
          <cell r="F131" t="str">
            <v>Personal Contratado Para Apoyar Las Actividades Propias De Los Proyectos De Inversión De La Entidad 03-04-0001</v>
          </cell>
          <cell r="G131" t="str">
            <v>MODERNIZACIÓN DE LA SECRETARIA DE EDUCACIÓN - A.1.4.1</v>
          </cell>
          <cell r="H131" t="str">
            <v>Personas</v>
          </cell>
          <cell r="I131">
            <v>22</v>
          </cell>
          <cell r="J131" t="str">
            <v>105601001</v>
          </cell>
          <cell r="K131">
            <v>1400000000</v>
          </cell>
        </row>
        <row r="132">
          <cell r="A132">
            <v>1056</v>
          </cell>
          <cell r="B132" t="str">
            <v>1056 Mejoramiento de la calidad educativa a través de la jornada única y el uso del tiempo escolar</v>
          </cell>
          <cell r="C132" t="str">
            <v>01 JORNADA UNICA</v>
          </cell>
          <cell r="D132">
            <v>2</v>
          </cell>
          <cell r="E132" t="str">
            <v>01002 Garantizar los escenarios, organizaciones, personas externas u otro tipo de recursos que se requieran para implementar la Jornada Única en ambientes de aprendizajes seguros en una ciudad Educadora</v>
          </cell>
          <cell r="F132" t="str">
            <v>Acompañar A Colegios En La Formulación Y Ejecución De Planes Institucionales 03-01-0204</v>
          </cell>
          <cell r="G132" t="str">
            <v>APLICACIÓN DE PROYECTOS EDUCATIVOS TRANSVERSALES - A.1.7.2</v>
          </cell>
          <cell r="H132" t="str">
            <v>Estudiantes</v>
          </cell>
          <cell r="I132">
            <v>127537</v>
          </cell>
          <cell r="J132" t="str">
            <v>105601002</v>
          </cell>
          <cell r="K132">
            <v>16417600000</v>
          </cell>
        </row>
        <row r="133">
          <cell r="A133">
            <v>1056</v>
          </cell>
          <cell r="B133" t="str">
            <v>1056 Mejoramiento de la calidad educativa a través de la jornada única y el uso del tiempo escolar</v>
          </cell>
          <cell r="C133" t="str">
            <v>02 USO DEL TIEMPO ESCOLAR</v>
          </cell>
          <cell r="D133">
            <v>1</v>
          </cell>
          <cell r="E133" t="str">
            <v>02001 Garantizar los escenarios, organizaciones, personas externas u otro tipo de recursos que se requieran para implementar el Uso del Tiempo Escolar en ambientes de aprendizajes seguros en una ciudad Educadora</v>
          </cell>
          <cell r="F133" t="str">
            <v>Acompañar A Colegios En La Formulación Y Ejecución De Planes Institucionales 03-01-0204</v>
          </cell>
          <cell r="G133" t="str">
            <v>APLICACIÓN DE PROYECTOS EDUCATIVOS TRANSVERSALES - A.1.7.2</v>
          </cell>
          <cell r="H133" t="str">
            <v>Estudiantes</v>
          </cell>
          <cell r="I133">
            <v>281691</v>
          </cell>
          <cell r="J133" t="str">
            <v>105602001</v>
          </cell>
          <cell r="K133">
            <v>9046400000</v>
          </cell>
        </row>
        <row r="134">
          <cell r="A134">
            <v>1056</v>
          </cell>
          <cell r="B134" t="str">
            <v>1056 Mejoramiento de la calidad educativa a través de la jornada única y el uso del tiempo escolar</v>
          </cell>
          <cell r="C134" t="str">
            <v>02 USO DEL TIEMPO ESCOLAR</v>
          </cell>
          <cell r="D134">
            <v>2</v>
          </cell>
          <cell r="E134" t="str">
            <v>02002 Conformar un equipo profesional y técnico que coordina, orienta y apoya el desarrollo de la ampliación del tiempo escolar - Uso del tiempo escolar</v>
          </cell>
          <cell r="F134" t="str">
            <v>Personal Contratado Para Apoyar Las Actividades Propias De Los Proyectos De Inversión De La Entidad 03-04-0001</v>
          </cell>
          <cell r="G134" t="str">
            <v>MODERNIZACIÓN DE LA SECRETARIA DE EDUCACIÓN - A.1.4.1</v>
          </cell>
          <cell r="H134" t="str">
            <v>personas</v>
          </cell>
          <cell r="I134">
            <v>22</v>
          </cell>
          <cell r="J134" t="str">
            <v>105602002</v>
          </cell>
          <cell r="K134">
            <v>1400000000</v>
          </cell>
        </row>
        <row r="135">
          <cell r="A135">
            <v>1043</v>
          </cell>
          <cell r="B135" t="str">
            <v xml:space="preserve">1043 Sistemas de información al servicio de la gestión educativa </v>
          </cell>
          <cell r="C135" t="str">
            <v>01 SISTEMAS INTEGRADOS DE INFORMACIÓN Y SOSTENIMIENTO DE LA PLATAFORMA TECNOLOGICA</v>
          </cell>
          <cell r="D135">
            <v>1</v>
          </cell>
          <cell r="E135" t="str">
            <v>01001 Contar con apoyo profesional,  técnico y asistencial para los procesos de sistemas integrados de información y de comunicaciones</v>
          </cell>
          <cell r="F135" t="str">
            <v>Personal Contratado Para Apoyar Las Actividades Propias De Los Proyectos De Inversión De La Entidad 03-04-0001</v>
          </cell>
          <cell r="G135" t="str">
            <v>MODERNIZACIÓN DE LA SECRETARIA DE EDUCACIÓN - A.1.4.1</v>
          </cell>
          <cell r="H135" t="str">
            <v>Personas</v>
          </cell>
          <cell r="I135">
            <v>72</v>
          </cell>
          <cell r="J135" t="str">
            <v>104301001</v>
          </cell>
          <cell r="K135">
            <v>2800000000</v>
          </cell>
        </row>
        <row r="136">
          <cell r="A136">
            <v>1043</v>
          </cell>
          <cell r="B136" t="str">
            <v xml:space="preserve">1043 Sistemas de información al servicio de la gestión educativa </v>
          </cell>
          <cell r="C136" t="str">
            <v>01 SISTEMAS INTEGRADOS DE INFORMACIÓN Y SOSTENIMIENTO DE LA PLATAFORMA TECNOLOGICA</v>
          </cell>
          <cell r="D136">
            <v>2</v>
          </cell>
          <cell r="E136" t="str">
            <v>01002 Adquisición de recursos informáticos para el fortalecimiento y consolidación de los Sistemas de información y el sostenimiento de la plataforma tecnológica</v>
          </cell>
          <cell r="F136" t="str">
            <v>Adquisición De Hardware Y/O Software 02-01-0734</v>
          </cell>
          <cell r="G136" t="str">
            <v>CONECTIVIDAD - A.1.4.3</v>
          </cell>
          <cell r="H136" t="str">
            <v>Contrato</v>
          </cell>
          <cell r="I136">
            <v>4</v>
          </cell>
          <cell r="J136" t="str">
            <v>104301002</v>
          </cell>
          <cell r="K136">
            <v>3498000000</v>
          </cell>
        </row>
        <row r="137">
          <cell r="A137">
            <v>1043</v>
          </cell>
          <cell r="B137" t="str">
            <v xml:space="preserve">1043 Sistemas de información al servicio de la gestión educativa </v>
          </cell>
          <cell r="C137" t="str">
            <v>01 SISTEMAS INTEGRADOS DE INFORMACIÓN Y SOSTENIMIENTO DE LA PLATAFORMA TECNOLOGICA</v>
          </cell>
          <cell r="D137">
            <v>3</v>
          </cell>
          <cell r="E137" t="str">
            <v xml:space="preserve">01003 Renovar el licenciamiento de los equipos de cómputo de la sed nivel central, local e institucional  </v>
          </cell>
          <cell r="F137" t="str">
            <v>Adquisición De Hardware Y/O Software 02-01-0734</v>
          </cell>
          <cell r="G137" t="str">
            <v>CONECTIVIDAD - A.1.4.3</v>
          </cell>
          <cell r="H137" t="str">
            <v>Programas</v>
          </cell>
          <cell r="I137">
            <v>1</v>
          </cell>
          <cell r="J137" t="str">
            <v>104301003</v>
          </cell>
          <cell r="K137">
            <v>6500000000</v>
          </cell>
        </row>
        <row r="138">
          <cell r="A138">
            <v>1043</v>
          </cell>
          <cell r="B138" t="str">
            <v xml:space="preserve">1043 Sistemas de información al servicio de la gestión educativa </v>
          </cell>
          <cell r="C138" t="str">
            <v>01 SISTEMAS INTEGRADOS DE INFORMACIÓN Y SOSTENIMIENTO DE LA PLATAFORMA TECNOLOGICA</v>
          </cell>
          <cell r="D138">
            <v>4</v>
          </cell>
          <cell r="E138" t="str">
            <v>01004 Realizar el soporte de herramientas Oracle para la REDP y nivel central de la Secretaría de Educación  y los servicios asociados</v>
          </cell>
          <cell r="F138" t="str">
            <v>Adquisición De Hardware Y/O Software 02-01-0734</v>
          </cell>
          <cell r="G138" t="str">
            <v>CONECTIVIDAD - A.1.4.3</v>
          </cell>
          <cell r="H138" t="str">
            <v>Programas</v>
          </cell>
          <cell r="I138">
            <v>1</v>
          </cell>
          <cell r="J138" t="str">
            <v>104301004</v>
          </cell>
          <cell r="K138">
            <v>2600000000</v>
          </cell>
        </row>
        <row r="139">
          <cell r="A139">
            <v>1043</v>
          </cell>
          <cell r="B139" t="str">
            <v xml:space="preserve">1043 Sistemas de información al servicio de la gestión educativa </v>
          </cell>
          <cell r="C139" t="str">
            <v>01 SISTEMAS INTEGRADOS DE INFORMACIÓN Y SOSTENIMIENTO DE LA PLATAFORMA TECNOLOGICA</v>
          </cell>
          <cell r="D139">
            <v>5</v>
          </cell>
          <cell r="E139" t="str">
            <v>01005 Administrar la plataforma tecnológica del Centro de Gestión y  centro de computo , y brindar servicio de la mesa de ayuda y suministro de bolsa de repuestos y periféricos para los equipos de cómputo de la SED</v>
          </cell>
          <cell r="F139" t="str">
            <v>Mantenimiento, Administración Y Conectividad De Redp 02-01-0501</v>
          </cell>
          <cell r="G139" t="str">
            <v>CONECTIVIDAD - A.1.4.3</v>
          </cell>
          <cell r="H139" t="str">
            <v>Contrato</v>
          </cell>
          <cell r="I139">
            <v>1</v>
          </cell>
          <cell r="J139" t="str">
            <v>104301005</v>
          </cell>
          <cell r="K139">
            <v>20210000000</v>
          </cell>
        </row>
        <row r="140">
          <cell r="A140">
            <v>1043</v>
          </cell>
          <cell r="B140" t="str">
            <v xml:space="preserve">1043 Sistemas de información al servicio de la gestión educativa </v>
          </cell>
          <cell r="C140" t="str">
            <v>02 TECNOLOGÍA WIFI</v>
          </cell>
          <cell r="D140">
            <v>6</v>
          </cell>
          <cell r="E140" t="str">
            <v>02006 Despliegue de soluciones de red WiFi</v>
          </cell>
          <cell r="F140" t="str">
            <v>Mantenimiento, Administración Y Conectividad De Redp 02-01-0501</v>
          </cell>
          <cell r="G140" t="str">
            <v>CONECTIVIDAD - A.1.4.3</v>
          </cell>
          <cell r="H140" t="str">
            <v>Sedes</v>
          </cell>
          <cell r="I140">
            <v>1</v>
          </cell>
          <cell r="J140" t="str">
            <v>104302006</v>
          </cell>
          <cell r="K140">
            <v>500000000</v>
          </cell>
        </row>
        <row r="141">
          <cell r="A141">
            <v>1043</v>
          </cell>
          <cell r="B141" t="str">
            <v xml:space="preserve">1043 Sistemas de información al servicio de la gestión educativa </v>
          </cell>
          <cell r="C141" t="str">
            <v>03 CONECTIVIDAD, TECNOLOGIAS Y COMUNICACIONES</v>
          </cell>
          <cell r="D141">
            <v>7</v>
          </cell>
          <cell r="E141" t="str">
            <v>03007 Ampliar e implementar servicios de conectividad al servicio de la Educación de Calidad de los niños, niñas y jovenes de ciudad</v>
          </cell>
          <cell r="F141" t="str">
            <v>Mantenimiento, Administración Y Conectividad De Redp 02-01-0501</v>
          </cell>
          <cell r="G141" t="str">
            <v>CONECTIVIDAD - A.1.4.3</v>
          </cell>
          <cell r="H141" t="str">
            <v>Sedes</v>
          </cell>
          <cell r="I141">
            <v>647</v>
          </cell>
          <cell r="J141" t="str">
            <v>104303007</v>
          </cell>
          <cell r="K141">
            <v>29642000000</v>
          </cell>
        </row>
        <row r="142">
          <cell r="A142">
            <v>1052</v>
          </cell>
          <cell r="B142" t="str">
            <v>1052 Bienestar estudiantil para todos</v>
          </cell>
          <cell r="C142" t="str">
            <v>01 ALIMENTACIÓN ESCOLAR</v>
          </cell>
          <cell r="D142">
            <v>1</v>
          </cell>
          <cell r="E142" t="str">
            <v>01001 Entregar desayunos, almuerzos y cenas escolares a los estudiantes matriculados en el sistema educativo oficial</v>
          </cell>
          <cell r="F142" t="str">
            <v>Comida Caliente Para Estudiantes 06-02-0026</v>
          </cell>
          <cell r="G142" t="str">
            <v>CONTRATACIÓN CON TERCEROS PARA LA PROVISIÓN INTEGRAL DEL SERVICIO DE ALIMENTACIÓN ESCOLAR - A.1.2.10.2</v>
          </cell>
          <cell r="H142" t="str">
            <v>Sedes Educativas</v>
          </cell>
          <cell r="I142">
            <v>144</v>
          </cell>
          <cell r="J142" t="str">
            <v>105201001</v>
          </cell>
          <cell r="K142">
            <v>141861000000</v>
          </cell>
        </row>
        <row r="143">
          <cell r="A143">
            <v>1052</v>
          </cell>
          <cell r="B143" t="str">
            <v>1052 Bienestar estudiantil para todos</v>
          </cell>
          <cell r="C143" t="str">
            <v>01 ALIMENTACIÓN ESCOLAR</v>
          </cell>
          <cell r="D143">
            <v>2</v>
          </cell>
          <cell r="E143" t="str">
            <v>01002 Entregar refrigerios escolares a los estudiantes matriculados en el sistema educativo oficial</v>
          </cell>
          <cell r="F143" t="str">
            <v>Refrigerios Para Estudiantes 06-02-0025</v>
          </cell>
          <cell r="G143" t="str">
            <v>COMPRA DE ALIMENTOS -A.1.2.10.1.1</v>
          </cell>
          <cell r="H143" t="str">
            <v>sedes educativas</v>
          </cell>
          <cell r="I143">
            <v>627</v>
          </cell>
          <cell r="J143" t="str">
            <v>105201002</v>
          </cell>
          <cell r="K143">
            <v>242046793000</v>
          </cell>
        </row>
        <row r="144">
          <cell r="A144">
            <v>1052</v>
          </cell>
          <cell r="B144" t="str">
            <v>1052 Bienestar estudiantil para todos</v>
          </cell>
          <cell r="C144" t="str">
            <v>01 ALIMENTACIÓN ESCOLAR</v>
          </cell>
          <cell r="D144">
            <v>3</v>
          </cell>
          <cell r="E144" t="str">
            <v>01003 Realizar la interventoría técnica, financiera, administrativa y jurídica a los contratos y convenios celebrados para la ejecución del programa de alimentación escolar</v>
          </cell>
          <cell r="F144" t="str">
            <v>Personal Contratado Para Apoyar Las Actividades Propias Del Proyecto De Alimentación Escolar 03-04-0147</v>
          </cell>
          <cell r="G144" t="str">
            <v>INTERVENTORIA, SUPERVICIÓN, MONITOREO Y CONTROL DE LA PRESTACIÓN DEL SERVICIO DE ALIMENTACIÓN ESCOLAR A.1.2.10.4</v>
          </cell>
          <cell r="H144" t="str">
            <v>Interventorías</v>
          </cell>
          <cell r="I144">
            <v>1</v>
          </cell>
          <cell r="J144" t="str">
            <v>105201003</v>
          </cell>
          <cell r="K144">
            <v>22802000000</v>
          </cell>
        </row>
        <row r="145">
          <cell r="A145">
            <v>1052</v>
          </cell>
          <cell r="B145" t="str">
            <v>1052 Bienestar estudiantil para todos</v>
          </cell>
          <cell r="C145" t="str">
            <v>01 ALIMENTACIÓN ESCOLAR</v>
          </cell>
          <cell r="D145">
            <v>4</v>
          </cell>
          <cell r="E145" t="str">
            <v>01004 Prestar servicios en la Dirección de Bienestar Estudiantil para el apoyo en los temas relacionados con el programa de alimentación escolar</v>
          </cell>
          <cell r="F145" t="str">
            <v>Personal Contratado Para Apoyar Las Actividades Propias Del Proyecto De Alimentación Escolar 03-04-0147</v>
          </cell>
          <cell r="G145" t="str">
            <v>INTERVENTORIA, SUPERVICIÓN, MONITOREO Y CONTROL DE LA PRESTACIÓN DEL SERVICIO DE ALIMENTACIÓN ESCOLAR A.1.2.10.4</v>
          </cell>
          <cell r="H145" t="str">
            <v>Personas</v>
          </cell>
          <cell r="I145">
            <v>118</v>
          </cell>
          <cell r="J145" t="str">
            <v>105201004</v>
          </cell>
          <cell r="K145">
            <v>5812000000</v>
          </cell>
        </row>
        <row r="146">
          <cell r="A146">
            <v>1052</v>
          </cell>
          <cell r="B146" t="str">
            <v>1052 Bienestar estudiantil para todos</v>
          </cell>
          <cell r="C146" t="str">
            <v>01 ALIMENTACIÓN ESCOLAR</v>
          </cell>
          <cell r="D146">
            <v>5</v>
          </cell>
          <cell r="E146" t="str">
            <v>01005 Llevar a cabo el seguimiento y la evaluación al programa de alimentación escolar.</v>
          </cell>
          <cell r="F146" t="str">
            <v>Personal Contratado Para Apoyar Las Actividades Propias Del Proyecto De Alimentación Escolar 03-04-0147</v>
          </cell>
          <cell r="G146" t="str">
            <v>INTERVENTORIA, SUPERVICIÓN, MONITOREO Y CONTROL DE LA PRESTACIÓN DEL SERVICIO DE ALIMENTACIÓN ESCOLAR A.1.2.10.4</v>
          </cell>
          <cell r="H146" t="str">
            <v>Persona Jurídica</v>
          </cell>
          <cell r="I146">
            <v>3</v>
          </cell>
          <cell r="J146" t="str">
            <v>105201005</v>
          </cell>
          <cell r="K146">
            <v>1650000000</v>
          </cell>
        </row>
        <row r="147">
          <cell r="A147">
            <v>1052</v>
          </cell>
          <cell r="B147" t="str">
            <v>1052 Bienestar estudiantil para todos</v>
          </cell>
          <cell r="C147" t="str">
            <v>01 ALIMENTACIÓN ESCOLAR</v>
          </cell>
          <cell r="D147">
            <v>6</v>
          </cell>
          <cell r="E147" t="str">
            <v>01006 Diseñar, producir e implementar acciones pedagógicas para la generación de hábitos de vida saludable en los estudiantes matriculados en el sistema educativo oficial.</v>
          </cell>
          <cell r="F147" t="str">
            <v>Diseñar Desarrollar E Implementar Acciones Participativas De Los Jóvenes En El Sistema Educativo Oficial 03-01-0282</v>
          </cell>
          <cell r="G147" t="str">
            <v>INTERVENTORIA, SUPERVICIÓN, MONITOREO Y CONTROL DE LA PRESTACIÓN DEL SERVICIO DE ALIMENTACIÓN ESCOLAR A.1.2.10.4</v>
          </cell>
          <cell r="H147" t="str">
            <v>Acciones</v>
          </cell>
          <cell r="I147">
            <v>1</v>
          </cell>
          <cell r="J147" t="str">
            <v>105201006</v>
          </cell>
          <cell r="K147">
            <v>541620000</v>
          </cell>
        </row>
        <row r="148">
          <cell r="A148">
            <v>1052</v>
          </cell>
          <cell r="B148" t="str">
            <v>1052 Bienestar estudiantil para todos</v>
          </cell>
          <cell r="C148" t="str">
            <v>01 ALIMENTACIÓN ESCOLAR</v>
          </cell>
          <cell r="D148">
            <v>8</v>
          </cell>
          <cell r="E148" t="str">
            <v>01007 Pagar pasivos exigibles de compromisos de vigencias anteriores</v>
          </cell>
          <cell r="F148" t="str">
            <v xml:space="preserve"> Refrigerios para estudiantes 06-02-0025</v>
          </cell>
          <cell r="H148" t="str">
            <v>Porcentaje</v>
          </cell>
          <cell r="I148">
            <v>100</v>
          </cell>
          <cell r="J148" t="str">
            <v>105201007</v>
          </cell>
          <cell r="K148">
            <v>108000000</v>
          </cell>
        </row>
        <row r="149">
          <cell r="A149">
            <v>1052</v>
          </cell>
          <cell r="B149" t="str">
            <v>1052 Bienestar estudiantil para todos</v>
          </cell>
          <cell r="C149" t="str">
            <v>02 MOVILIDAD ESCOLAR</v>
          </cell>
          <cell r="D149">
            <v>1</v>
          </cell>
          <cell r="E149" t="str">
            <v>02001 Suministrar el transporte a estudiantes beneficiados con el programa de Movilidad Escolar.</v>
          </cell>
          <cell r="F149" t="str">
            <v>Transporte Escolar Para Las Actividades Pedagógicas 02-01-0492</v>
          </cell>
          <cell r="G149" t="str">
            <v>TRANSPORTE ESCOLAR - A.1.2.7</v>
          </cell>
          <cell r="H149" t="str">
            <v>Estudiantes</v>
          </cell>
          <cell r="I149">
            <v>94404</v>
          </cell>
          <cell r="J149" t="str">
            <v>105202001</v>
          </cell>
          <cell r="K149">
            <v>104852339000</v>
          </cell>
        </row>
        <row r="150">
          <cell r="A150">
            <v>1052</v>
          </cell>
          <cell r="B150" t="str">
            <v>1052 Bienestar estudiantil para todos</v>
          </cell>
          <cell r="C150" t="str">
            <v>02 MOVILIDAD ESCOLAR</v>
          </cell>
          <cell r="D150">
            <v>2</v>
          </cell>
          <cell r="E150" t="str">
            <v>02002 Prestar servicios en la Dirección de Bienestar Estudiantil para el apoyo en los temas relacionados con el componente Movilidad Escolar</v>
          </cell>
          <cell r="F150" t="str">
            <v>Personal Contratado Para Apoyar Las Actividades Propias De Los Proyectos De Inversión De La Entidad 03-04-0001</v>
          </cell>
          <cell r="G150" t="str">
            <v>MODERNIZACIÓN DE LA SECRETARIA DE EDUCACIÓN - A.1.4.1</v>
          </cell>
          <cell r="H150" t="str">
            <v>Personas</v>
          </cell>
          <cell r="I150">
            <v>96</v>
          </cell>
          <cell r="J150" t="str">
            <v>105202002</v>
          </cell>
          <cell r="K150">
            <v>4419005000</v>
          </cell>
        </row>
        <row r="151">
          <cell r="A151">
            <v>1052</v>
          </cell>
          <cell r="B151" t="str">
            <v>1052 Bienestar estudiantil para todos</v>
          </cell>
          <cell r="C151" t="str">
            <v>02 MOVILIDAD ESCOLAR</v>
          </cell>
          <cell r="D151">
            <v>3</v>
          </cell>
          <cell r="E151" t="str">
            <v>02003 Supervisión, Interventoría, control y acompañamiento en lo técnico, administrativo jurídico y financiero para la prestación del servicio de Movilidad Escolar a los estudiantes matriculados en el sistema oficial.</v>
          </cell>
          <cell r="F151" t="str">
            <v>Personal Contratado Para Apoyar Las Actividades Propias De Los Proyectos De Inversión De La Entidad 03-04-0001</v>
          </cell>
          <cell r="G151" t="str">
            <v>MODERNIZACIÓN DE LA SECRETARIA DE EDUCACIÓN - A.1.4.1</v>
          </cell>
          <cell r="H151" t="str">
            <v>Interventorías</v>
          </cell>
          <cell r="I151">
            <v>2</v>
          </cell>
          <cell r="J151" t="str">
            <v>105202003</v>
          </cell>
          <cell r="K151">
            <v>7254000000</v>
          </cell>
        </row>
        <row r="152">
          <cell r="A152">
            <v>1052</v>
          </cell>
          <cell r="B152" t="str">
            <v>1052 Bienestar estudiantil para todos</v>
          </cell>
          <cell r="C152" t="str">
            <v>02 MOVILIDAD ESCOLAR</v>
          </cell>
          <cell r="D152">
            <v>4</v>
          </cell>
          <cell r="E152" t="str">
            <v>02004 Proveer, suministrar y entregar los beneficios a estudiantes que cumplan con las condiciones establecidas por la Dirección de Bienestar Estudiantil</v>
          </cell>
          <cell r="F152" t="str">
            <v>Transporte Escolar Para Las Actividades Pedagógicas 02-01-0492</v>
          </cell>
          <cell r="G152" t="str">
            <v>TRANSPORTE ESCOLAR - A.1.2.7</v>
          </cell>
          <cell r="H152" t="str">
            <v>Estudiantes</v>
          </cell>
          <cell r="I152">
            <v>36650</v>
          </cell>
          <cell r="J152" t="str">
            <v>105202004</v>
          </cell>
          <cell r="K152">
            <v>39068099000</v>
          </cell>
        </row>
        <row r="153">
          <cell r="A153">
            <v>1052</v>
          </cell>
          <cell r="B153" t="str">
            <v>1052 Bienestar estudiantil para todos</v>
          </cell>
          <cell r="C153" t="str">
            <v>02 MOVILIDAD ESCOLAR</v>
          </cell>
          <cell r="D153">
            <v>5</v>
          </cell>
          <cell r="E153" t="str">
            <v>02005 Fomentar el uso de medios alternativos de transporte escolar, a través de estrategias administrativas, pedagógicas, promoción y suscripción de convenios, promoviendo una cultura de uso de la bicicleta como medio de transporte. </v>
          </cell>
          <cell r="F153" t="str">
            <v>Transporte Escolar Para Las Actividades Pedagógicas 02-01-0492</v>
          </cell>
          <cell r="G153" t="str">
            <v>TRANSPORTE ESCOLAR - A.1.2.7</v>
          </cell>
          <cell r="H153" t="str">
            <v>Persona Jurídica</v>
          </cell>
          <cell r="I153">
            <v>5998</v>
          </cell>
          <cell r="J153" t="str">
            <v>105202005</v>
          </cell>
          <cell r="K153">
            <v>5073251000</v>
          </cell>
        </row>
        <row r="154">
          <cell r="A154">
            <v>1052</v>
          </cell>
          <cell r="B154" t="str">
            <v>1052 Bienestar estudiantil para todos</v>
          </cell>
          <cell r="C154" t="str">
            <v>02 MOVILIDAD ESCOLAR</v>
          </cell>
          <cell r="D154">
            <v>6</v>
          </cell>
          <cell r="E154" t="str">
            <v>02006 Cumplimiento a pagos de sentencias y fallos judiciales que afecten la SED y se relacionen con el componente de movilidad escolar.</v>
          </cell>
          <cell r="F154" t="str">
            <v>Pago de sentencias judiciales asociadas al proyecto de inversión 05-02-0169</v>
          </cell>
          <cell r="G154" t="str">
            <v>PAGO DE DÉFICIT DE INVERSIÓN EN EDUCACIÓN - (DE CARÁCTER EXCEPCIONAL)</v>
          </cell>
          <cell r="H154" t="str">
            <v>Adultos</v>
          </cell>
          <cell r="I154">
            <v>3</v>
          </cell>
          <cell r="J154" t="str">
            <v>105202006</v>
          </cell>
          <cell r="K154">
            <v>5000000</v>
          </cell>
        </row>
        <row r="155">
          <cell r="A155">
            <v>1052</v>
          </cell>
          <cell r="B155" t="str">
            <v>1052 Bienestar estudiantil para todos</v>
          </cell>
          <cell r="C155" t="str">
            <v>02 MOVILIDAD ESCOLAR</v>
          </cell>
          <cell r="D155">
            <v>7</v>
          </cell>
          <cell r="E155" t="str">
            <v>02007 Llevar a cabo el seguimiento y la evaluación al programa de movilidad escolar.</v>
          </cell>
          <cell r="F155" t="str">
            <v>Personal Contratado Para Apoyar Las Actividades Propias De Los Proyectos De Inversión De La Entidad 03-04-0001</v>
          </cell>
          <cell r="G155" t="str">
            <v>MODERNIZACIÓN DE LA SECRETARIA DE EDUCACIÓN - A.1.4.1</v>
          </cell>
          <cell r="H155" t="str">
            <v>Persona Jurídica</v>
          </cell>
          <cell r="I155">
            <v>2</v>
          </cell>
          <cell r="J155" t="str">
            <v>105202007</v>
          </cell>
          <cell r="K155">
            <v>810000000</v>
          </cell>
        </row>
        <row r="156">
          <cell r="A156">
            <v>1052</v>
          </cell>
          <cell r="B156" t="str">
            <v>1052 Bienestar estudiantil para todos</v>
          </cell>
          <cell r="C156" t="str">
            <v>03 PROMOCIÓN DEL BIENESTAR</v>
          </cell>
          <cell r="D156">
            <v>3</v>
          </cell>
          <cell r="E156" t="str">
            <v xml:space="preserve">03003 Realizar los pagos de sentencias, fallos judiciales y de los deducibles que surjan de la afectación a la póliza civil extracontractual, como consecuencia de acciones adelantadas por terceros contra la entidad asociados a los accidentes escolares.
</v>
          </cell>
          <cell r="F156" t="str">
            <v>Pago de sentencias judiciales asociadas al proyecto de inversión 05-02-0170</v>
          </cell>
          <cell r="G156" t="str">
            <v>PAGO DE DÉFICIT DE INVERSIÓN EN EDUCACIÓN - (DE CARÁCTER EXCEPCIONAL)</v>
          </cell>
          <cell r="H156" t="str">
            <v>Porcentaje</v>
          </cell>
          <cell r="I156">
            <v>100</v>
          </cell>
          <cell r="J156" t="str">
            <v>105203003</v>
          </cell>
          <cell r="K156">
            <v>726189000</v>
          </cell>
        </row>
        <row r="157">
          <cell r="A157">
            <v>1052</v>
          </cell>
          <cell r="B157" t="str">
            <v>1052 Bienestar estudiantil para todos</v>
          </cell>
          <cell r="C157" t="str">
            <v>03 PROMOCIÓN DEL BIENESTAR</v>
          </cell>
          <cell r="D157">
            <v>4</v>
          </cell>
          <cell r="E157" t="str">
            <v>03004 Prestar servicios en la Dirección de Bienestar  Estudiantil para el apoyo en los temas relacionados con el componente de Promoción del Bienestar</v>
          </cell>
          <cell r="F157" t="str">
            <v>Personal Contratado Para Apoyar Las Actividades Propias De Los Proyectos De Inversión De La Entidad 03-04-0001</v>
          </cell>
          <cell r="G157" t="str">
            <v>MODERNIZACIÓN DE LA SECRETARIA DE EDUCACIÓN - A.1.4.1</v>
          </cell>
          <cell r="H157" t="str">
            <v>Personas</v>
          </cell>
          <cell r="I157">
            <v>61</v>
          </cell>
          <cell r="J157" t="str">
            <v>105203004</v>
          </cell>
          <cell r="K157">
            <v>3887629000</v>
          </cell>
        </row>
        <row r="158">
          <cell r="A158">
            <v>1052</v>
          </cell>
          <cell r="B158" t="str">
            <v>1052 Bienestar estudiantil para todos</v>
          </cell>
          <cell r="C158" t="str">
            <v>03 PROMOCIÓN DEL BIENESTAR</v>
          </cell>
          <cell r="D158">
            <v>5</v>
          </cell>
          <cell r="E158" t="str">
            <v>03005 Amparar con cobertura de ARL, a los estudiantes de la matrícula Oficial del Distrito que realizan práctica laboral como parte de su proceso educativo en el nivel de secundaria y media,en cumplimiento del decreto 055/2015.</v>
          </cell>
          <cell r="F158" t="str">
            <v>Promoción, Prevención Y Protección En Salud Escolar 03-02-0019</v>
          </cell>
          <cell r="G158" t="str">
            <v>APLICACIÓN DE PROYECTOS EDUCATIVOS TRANSVERSALES - A.1.7.2</v>
          </cell>
          <cell r="H158" t="str">
            <v>Porcentaje</v>
          </cell>
          <cell r="I158">
            <v>100</v>
          </cell>
          <cell r="J158" t="str">
            <v>105203005</v>
          </cell>
          <cell r="K158">
            <v>3898519000</v>
          </cell>
        </row>
        <row r="159">
          <cell r="A159">
            <v>1052</v>
          </cell>
          <cell r="B159" t="str">
            <v>1052 Bienestar estudiantil para todos</v>
          </cell>
          <cell r="C159" t="str">
            <v>03 PROMOCIÓN DEL BIENESTAR</v>
          </cell>
          <cell r="D159">
            <v>7</v>
          </cell>
          <cell r="E159" t="str">
            <v>03007 Llevar a cabo el seguimiento y la evaluación a la estrategia de Promoción del Bienestar</v>
          </cell>
          <cell r="F159" t="str">
            <v>Personal Contratado Para Apoyar Las Actividades Propias De Los Proyectos De Inversión De La Entidad 03-04-0001</v>
          </cell>
          <cell r="G159" t="str">
            <v>MODERNIZACIÓN DE LA SECRETARIA DE EDUCACIÓN - A.1.4.1</v>
          </cell>
          <cell r="H159" t="str">
            <v>Persona Jurídica</v>
          </cell>
          <cell r="I159">
            <v>1</v>
          </cell>
          <cell r="J159" t="str">
            <v>105203007</v>
          </cell>
          <cell r="K159">
            <v>140000000</v>
          </cell>
        </row>
        <row r="160">
          <cell r="A160">
            <v>1046</v>
          </cell>
          <cell r="B160" t="str">
            <v>1046 Infraestructura y dotación al servicio de los ambientes de aprendizaje</v>
          </cell>
          <cell r="C160" t="str">
            <v>01 CONSTRUCCION, RESTITUCION, TERMINACION Y AMPLIACION</v>
          </cell>
          <cell r="D160">
            <v>1</v>
          </cell>
          <cell r="E160" t="str">
            <v>01001 Compra de lotes, diseño, construcción e interventoría de estudios y/o ejecución de obras de infraestructura, para la construcción de colegios nuevos y/o adicionales.</v>
          </cell>
          <cell r="F160" t="str">
            <v>Adecuación Y Ampliación De Colegios Y Universidad 01-01-0002</v>
          </cell>
          <cell r="G160" t="str">
            <v>CONSTRUCCIÓN AMPLIACIÓN Y ADECUACIÓN DE INFRAESTRUCTURA EDUCATIVA - A.1.2.2</v>
          </cell>
          <cell r="H160" t="str">
            <v>Colegios</v>
          </cell>
          <cell r="I160">
            <v>7</v>
          </cell>
          <cell r="J160" t="str">
            <v>104601001</v>
          </cell>
          <cell r="K160">
            <v>139644232000</v>
          </cell>
        </row>
        <row r="161">
          <cell r="A161">
            <v>1046</v>
          </cell>
          <cell r="B161" t="str">
            <v>1046 Infraestructura y dotación al servicio de los ambientes de aprendizaje</v>
          </cell>
          <cell r="C161" t="str">
            <v>01 CONSTRUCCION, RESTITUCION, TERMINACION Y AMPLIACION</v>
          </cell>
          <cell r="D161">
            <v>2</v>
          </cell>
          <cell r="E161" t="str">
            <v>01002 Diseño, construcción e interventoría de estudios y/o ejecución de obras de infraestructura,  para las obras  de restituciones, terminaciones y ampliaciones a la infraestructura de los colegios distritales y/o adicionales</v>
          </cell>
          <cell r="F161" t="str">
            <v>Adecuación Y Ampliación De Colegios Y Universidad 01-01-0002</v>
          </cell>
          <cell r="G161" t="str">
            <v>CONSTRUCCIÓN AMPLIACIÓN Y ADECUACIÓN DE INFRAESTRUCTURA EDUCATIVA - A.1.2.2</v>
          </cell>
          <cell r="H161" t="str">
            <v>Sedes Educativas</v>
          </cell>
          <cell r="I161">
            <v>5</v>
          </cell>
          <cell r="J161" t="str">
            <v>104601002</v>
          </cell>
          <cell r="K161">
            <v>61426213000</v>
          </cell>
        </row>
        <row r="162">
          <cell r="A162">
            <v>1046</v>
          </cell>
          <cell r="B162" t="str">
            <v>1046 Infraestructura y dotación al servicio de los ambientes de aprendizaje</v>
          </cell>
          <cell r="C162" t="str">
            <v>01 CONSTRUCCION, RESTITUCION, TERMINACION Y AMPLIACION</v>
          </cell>
          <cell r="D162">
            <v>4</v>
          </cell>
          <cell r="E162" t="str">
            <v>01004 Suministrar el personal de apoyo profesional y técnico para garantizar la adecuada ejecución del proyecto</v>
          </cell>
          <cell r="F162" t="str">
            <v>Personal Contratado Para Apoyar Las Actividades Propias De Los Proyectos De Inversión De La Entidad 03-04-0001</v>
          </cell>
          <cell r="G162" t="str">
            <v>MODERNIZACIÓN DE LA SECRETARIA DE EDUCACIÓN - A.1.4.1</v>
          </cell>
          <cell r="H162" t="str">
            <v>Personas</v>
          </cell>
          <cell r="I162">
            <v>95</v>
          </cell>
          <cell r="J162" t="str">
            <v>104601004</v>
          </cell>
          <cell r="K162">
            <v>7550000000</v>
          </cell>
        </row>
        <row r="163">
          <cell r="A163">
            <v>1046</v>
          </cell>
          <cell r="B163" t="str">
            <v>1046 Infraestructura y dotación al servicio de los ambientes de aprendizaje</v>
          </cell>
          <cell r="C163" t="str">
            <v>01 CONSTRUCCION, RESTITUCION, TERMINACION Y AMPLIACION</v>
          </cell>
          <cell r="D163">
            <v>5</v>
          </cell>
          <cell r="E163" t="str">
            <v>01005 Diseño, construcción e interventoría de estudios y/o ejecución de obras, para la construcción de infraestructura educativa nueva para la primera infancia y/o adicionales</v>
          </cell>
          <cell r="F163" t="str">
            <v>Construcción, Adecuación Y Ampliación Primera Infancia 01-01-0097</v>
          </cell>
          <cell r="G163" t="str">
            <v>MEJORAMIENTO Y MANTENIMIENTO DE DEPENDENCIAS DE LA ADMINISTRACIÓN - A.15.3</v>
          </cell>
          <cell r="H163" t="str">
            <v>Sedes Educativas</v>
          </cell>
          <cell r="I163">
            <v>7</v>
          </cell>
          <cell r="J163" t="str">
            <v>104601005</v>
          </cell>
          <cell r="K163">
            <v>37989732000</v>
          </cell>
        </row>
        <row r="164">
          <cell r="A164">
            <v>1046</v>
          </cell>
          <cell r="B164" t="str">
            <v>1046 Infraestructura y dotación al servicio de los ambientes de aprendizaje</v>
          </cell>
          <cell r="C164" t="str">
            <v>01 CONSTRUCCION, RESTITUCION, TERMINACION Y AMPLIACION</v>
          </cell>
          <cell r="D164">
            <v>6</v>
          </cell>
          <cell r="E164" t="str">
            <v>01006 Pagar impuestos, trámites, vallas, copias y permisos ante otras entidades del estado, peritos en los procesos de expropiación y/o compra y cargo fijo y/o variable correspondiente a las licencias obtenidas  para cada uno de los predios</v>
          </cell>
          <cell r="F164" t="str">
            <v>Adecuación Y Ampliación De Colegios Y Universidad 01-01-0002</v>
          </cell>
          <cell r="G164" t="str">
            <v>CONSTRUCCIÓN AMPLIACIÓN Y ADECUACIÓN DE INFRAESTRUCTURA EDUCATIVA - A.1.2.2</v>
          </cell>
          <cell r="H164" t="str">
            <v>Porcentaje</v>
          </cell>
          <cell r="I164">
            <v>100</v>
          </cell>
          <cell r="J164" t="str">
            <v>104601006</v>
          </cell>
          <cell r="K164">
            <v>600000000</v>
          </cell>
        </row>
        <row r="165">
          <cell r="A165">
            <v>1046</v>
          </cell>
          <cell r="B165" t="str">
            <v>1046 Infraestructura y dotación al servicio de los ambientes de aprendizaje</v>
          </cell>
          <cell r="C165" t="str">
            <v>01 CONSTRUCCION, RESTITUCION, TERMINACION Y AMPLIACION</v>
          </cell>
          <cell r="D165">
            <v>7</v>
          </cell>
          <cell r="E165" t="str">
            <v>01007 Pago de pasivos exigibles 1</v>
          </cell>
          <cell r="F165" t="str">
            <v>Adecuación Y Ampliación De Colegios Y Universidad 01-01-0002</v>
          </cell>
          <cell r="G165" t="str">
            <v>CONSTRUCCIÓN AMPLIACIÓN Y ADECUACIÓN DE INFRAESTRUCTURA EDUCATIVA - A.1.2.2</v>
          </cell>
          <cell r="H165" t="str">
            <v>Porcentaje</v>
          </cell>
          <cell r="I165">
            <v>100</v>
          </cell>
          <cell r="J165" t="str">
            <v>104601007</v>
          </cell>
          <cell r="K165">
            <v>43303000000</v>
          </cell>
        </row>
        <row r="166">
          <cell r="A166">
            <v>1046</v>
          </cell>
          <cell r="B166" t="str">
            <v>1046 Infraestructura y dotación al servicio de los ambientes de aprendizaje</v>
          </cell>
          <cell r="C166" t="str">
            <v>01 CONSTRUCCION, RESTITUCION, TERMINACION Y AMPLIACION</v>
          </cell>
          <cell r="D166">
            <v>8</v>
          </cell>
          <cell r="E166" t="str">
            <v>01008 Contar con el acompañamiento especializado en materia técnica, jurídica, contractual, financiera, tributaria y ambiental, además de actividades de gestión social e interventoría, que soporten el diseño y la construcción de colegios nuevos, restituciones, terminaciones y ampliaciones en sus fases pre y post-contractuales.</v>
          </cell>
          <cell r="F166" t="str">
            <v>Adecuación Y Ampliación De Colegios Y Universidad 01-01-0002</v>
          </cell>
          <cell r="G166" t="str">
            <v>CONSTRUCCIÓN AMPLIACIÓN Y ADECUACIÓN DE INFRAESTRUCTURA EDUCATIVA - A.1.2.2</v>
          </cell>
          <cell r="H166" t="str">
            <v>Consultoría</v>
          </cell>
          <cell r="J166" t="str">
            <v>104601008</v>
          </cell>
          <cell r="K166">
            <v>0</v>
          </cell>
        </row>
        <row r="167">
          <cell r="A167">
            <v>1046</v>
          </cell>
          <cell r="B167" t="str">
            <v>1046 Infraestructura y dotación al servicio de los ambientes de aprendizaje</v>
          </cell>
          <cell r="C167" t="str">
            <v>01 CONSTRUCCION, RESTITUCION, TERMINACION Y AMPLIACION</v>
          </cell>
          <cell r="D167">
            <v>9</v>
          </cell>
          <cell r="E167" t="str">
            <v>01009 Pago de pasivos exigibles 2</v>
          </cell>
          <cell r="F167" t="str">
            <v>Construcción, Adecuación Y Ampliación Primera Infancia 01-01-0097</v>
          </cell>
          <cell r="G167" t="str">
            <v/>
          </cell>
          <cell r="H167" t="str">
            <v>Porcentaje</v>
          </cell>
          <cell r="I167">
            <v>100</v>
          </cell>
          <cell r="J167" t="str">
            <v>104601009</v>
          </cell>
          <cell r="K167">
            <v>251000000</v>
          </cell>
        </row>
        <row r="168">
          <cell r="A168">
            <v>1046</v>
          </cell>
          <cell r="B168" t="str">
            <v>1046 Infraestructura y dotación al servicio de los ambientes de aprendizaje</v>
          </cell>
          <cell r="C168" t="str">
            <v>01 CONSTRUCCION, RESTITUCION, TERMINACION Y AMPLIACION</v>
          </cell>
          <cell r="D168">
            <v>10</v>
          </cell>
          <cell r="E168" t="str">
            <v>01010 Pago de pasivos exigibles 3</v>
          </cell>
          <cell r="F168" t="str">
            <v>01-01-0536-Acuerdo 527-2013-Obras construcción infraestructura</v>
          </cell>
          <cell r="G168" t="str">
            <v/>
          </cell>
          <cell r="H168" t="str">
            <v>Porcentaje</v>
          </cell>
          <cell r="I168">
            <v>100</v>
          </cell>
          <cell r="J168" t="str">
            <v>104601010</v>
          </cell>
          <cell r="K168">
            <v>17618000000</v>
          </cell>
        </row>
        <row r="169">
          <cell r="A169">
            <v>1046</v>
          </cell>
          <cell r="B169" t="str">
            <v>1046 Infraestructura y dotación al servicio de los ambientes de aprendizaje</v>
          </cell>
          <cell r="C169" t="str">
            <v>01 CONSTRUCCION, RESTITUCION, TERMINACION Y AMPLIACION</v>
          </cell>
          <cell r="D169">
            <v>11</v>
          </cell>
          <cell r="E169" t="str">
            <v>01011 Pago de pasivos exigibles 4</v>
          </cell>
          <cell r="F169" t="str">
            <v>01-01-0537-Acuerdo 527-2013-Interventoría construcción e infraestructura</v>
          </cell>
          <cell r="G169" t="str">
            <v/>
          </cell>
          <cell r="H169" t="str">
            <v>Porcentaje</v>
          </cell>
          <cell r="I169">
            <v>100</v>
          </cell>
          <cell r="J169" t="str">
            <v>104601011</v>
          </cell>
          <cell r="K169">
            <v>2023000000</v>
          </cell>
        </row>
        <row r="170">
          <cell r="A170">
            <v>1046</v>
          </cell>
          <cell r="B170" t="str">
            <v>1046 Infraestructura y dotación al servicio de los ambientes de aprendizaje</v>
          </cell>
          <cell r="C170" t="str">
            <v>01 CONSTRUCCION, RESTITUCION, TERMINACION Y AMPLIACION</v>
          </cell>
          <cell r="D170">
            <v>12</v>
          </cell>
          <cell r="E170" t="str">
            <v>01012 Pago de pasivos exigibles 5</v>
          </cell>
          <cell r="F170" t="str">
            <v>01-02-0005 Legalización de Plantas Físicas Educativas</v>
          </cell>
          <cell r="G170" t="str">
            <v/>
          </cell>
          <cell r="H170" t="str">
            <v>Porcentaje</v>
          </cell>
          <cell r="I170">
            <v>100</v>
          </cell>
          <cell r="J170" t="str">
            <v>104601012</v>
          </cell>
          <cell r="K170">
            <v>307000000</v>
          </cell>
        </row>
        <row r="171">
          <cell r="A171">
            <v>1046</v>
          </cell>
          <cell r="B171" t="str">
            <v>1046 Infraestructura y dotación al servicio de los ambientes de aprendizaje</v>
          </cell>
          <cell r="C171" t="str">
            <v>01 CONSTRUCCION, RESTITUCION, TERMINACION Y AMPLIACION</v>
          </cell>
          <cell r="D171">
            <v>13</v>
          </cell>
          <cell r="E171" t="str">
            <v>01013 Pago de pasivos exigibles 6</v>
          </cell>
          <cell r="F171" t="str">
            <v>04-02-0025-Acuerdo 527-2013- Estudios y diseños para construcción infraestructura</v>
          </cell>
          <cell r="G171" t="str">
            <v/>
          </cell>
          <cell r="H171" t="str">
            <v>Porcentaje</v>
          </cell>
          <cell r="I171">
            <v>100</v>
          </cell>
          <cell r="J171" t="str">
            <v>104601013</v>
          </cell>
          <cell r="K171">
            <v>573000000</v>
          </cell>
        </row>
        <row r="172">
          <cell r="A172">
            <v>1046</v>
          </cell>
          <cell r="B172" t="str">
            <v>1046 Infraestructura y dotación al servicio de los ambientes de aprendizaje</v>
          </cell>
          <cell r="C172" t="str">
            <v>02 OBRAS MENORES Y ADECUACIONES</v>
          </cell>
          <cell r="D172">
            <v>1</v>
          </cell>
          <cell r="E172" t="str">
            <v>02001 Diseño, construcción e interventoría de estudios y/o ejecución de obras de infraestructura,  para las obras de mejoramiento menor complementarias a la infraestructura de los colegios distritales y/o adicionales</v>
          </cell>
          <cell r="F172" t="str">
            <v>Adecuación Y Ampliación De Colegios Y Universidad 01-01-0002</v>
          </cell>
          <cell r="G172" t="str">
            <v>CONSTRUCCIÓN AMPLIACIÓN Y ADECUACIÓN DE INFRAESTRUCTURA EDUCATIVA - A.1.2.2</v>
          </cell>
          <cell r="H172" t="str">
            <v>Sedes Educativas</v>
          </cell>
          <cell r="I172">
            <v>80</v>
          </cell>
          <cell r="J172" t="str">
            <v>104602001</v>
          </cell>
          <cell r="K172">
            <v>12000000000</v>
          </cell>
        </row>
        <row r="173">
          <cell r="A173">
            <v>1046</v>
          </cell>
          <cell r="B173" t="str">
            <v>1046 Infraestructura y dotación al servicio de los ambientes de aprendizaje</v>
          </cell>
          <cell r="C173" t="str">
            <v>02 OBRAS MENORES Y ADECUACIONES</v>
          </cell>
          <cell r="D173">
            <v>2</v>
          </cell>
          <cell r="E173" t="str">
            <v>02002 Realizar los estudios topográficos, de vulnerabilidad sísmica, cálculos estructurales y de revisión arquitectónica  necesarios para los proyectos, así como la interventoría de los mismos</v>
          </cell>
          <cell r="F173" t="str">
            <v>Adecuación Y Ampliación De Colegios Y Universidad 01-01-0002</v>
          </cell>
          <cell r="G173" t="str">
            <v>CONSTRUCCIÓN AMPLIACIÓN Y ADECUACIÓN DE INFRAESTRUCTURA EDUCATIVA - A.1.2.2</v>
          </cell>
          <cell r="H173" t="str">
            <v>Porcentaje</v>
          </cell>
          <cell r="I173">
            <v>100</v>
          </cell>
          <cell r="J173" t="str">
            <v>104602002</v>
          </cell>
          <cell r="K173">
            <v>400000000</v>
          </cell>
        </row>
        <row r="174">
          <cell r="A174">
            <v>1046</v>
          </cell>
          <cell r="B174" t="str">
            <v>1046 Infraestructura y dotación al servicio de los ambientes de aprendizaje</v>
          </cell>
          <cell r="C174" t="str">
            <v>02 OBRAS MENORES Y ADECUACIONES</v>
          </cell>
          <cell r="D174">
            <v>3</v>
          </cell>
          <cell r="E174" t="str">
            <v>02003 Pagar impuestos, trámites, gestiones ambientales, vallas y permisos ante otras entidades del estado, peritos en los procesos de expropiación y/o compra y cargo fijo y/o variable correspondiente a las licencias obtenidas para cada uno de los predios.</v>
          </cell>
          <cell r="F174" t="str">
            <v>Adecuación Y Ampliación De Colegios Y Universidad 01-01-0002</v>
          </cell>
          <cell r="G174" t="str">
            <v>CONSTRUCCIÓN AMPLIACIÓN Y ADECUACIÓN DE INFRAESTRUCTURA EDUCATIVA - A.1.2.2</v>
          </cell>
          <cell r="H174" t="str">
            <v>Porcentaje</v>
          </cell>
          <cell r="I174">
            <v>100</v>
          </cell>
          <cell r="J174" t="str">
            <v>104602003</v>
          </cell>
          <cell r="K174">
            <v>465000000</v>
          </cell>
        </row>
        <row r="175">
          <cell r="A175">
            <v>1046</v>
          </cell>
          <cell r="B175" t="str">
            <v>1046 Infraestructura y dotación al servicio de los ambientes de aprendizaje</v>
          </cell>
          <cell r="C175" t="str">
            <v>02 OBRAS MENORES Y ADECUACIONES</v>
          </cell>
          <cell r="D175">
            <v>4</v>
          </cell>
          <cell r="E175" t="str">
            <v>02004  Alquiler (incluye mantenimiento) de baños portátiles móviles para atender los requerimientos de las diferentes Instituciones Educativas</v>
          </cell>
          <cell r="F175" t="str">
            <v>Adecuación Y Ampliación De Colegios Y Universidad 01-01-0002</v>
          </cell>
          <cell r="G175" t="str">
            <v>CONSTRUCCIÓN AMPLIACIÓN Y ADECUACIÓN DE INFRAESTRUCTURA EDUCATIVA - A.1.2.2</v>
          </cell>
          <cell r="H175" t="str">
            <v>Porcentaje</v>
          </cell>
          <cell r="J175" t="str">
            <v>104602004</v>
          </cell>
          <cell r="K175">
            <v>0</v>
          </cell>
        </row>
        <row r="176">
          <cell r="A176">
            <v>1046</v>
          </cell>
          <cell r="B176" t="str">
            <v>1046 Infraestructura y dotación al servicio de los ambientes de aprendizaje</v>
          </cell>
          <cell r="C176" t="str">
            <v>02 OBRAS MENORES Y ADECUACIONES</v>
          </cell>
          <cell r="D176">
            <v>5</v>
          </cell>
          <cell r="E176" t="str">
            <v>02005 Realizar las obras y/o adecuaciones para la legalización y normalización de servicios públicos domiciliarios de la infraestructura educativa oficial</v>
          </cell>
          <cell r="F176" t="str">
            <v>Obras Y/O Adecuaciones Para La Legalización Y Normalización De Servicios Públicos Domiciliarios De Los Colegios. 02-06-0218</v>
          </cell>
          <cell r="G176" t="str">
            <v>CONSTRUCCIÓN AMPLIACIÓN Y ADECUACIÓN DE INFRAESTRUCTURA EDUCATIVA - A.1.2.2</v>
          </cell>
          <cell r="H176" t="str">
            <v>Porcentaje</v>
          </cell>
          <cell r="I176">
            <v>100</v>
          </cell>
          <cell r="J176" t="str">
            <v>104602005</v>
          </cell>
          <cell r="K176">
            <v>1000000000</v>
          </cell>
        </row>
        <row r="177">
          <cell r="A177">
            <v>1046</v>
          </cell>
          <cell r="B177" t="str">
            <v>1046 Infraestructura y dotación al servicio de los ambientes de aprendizaje</v>
          </cell>
          <cell r="C177" t="str">
            <v>02 OBRAS MENORES Y ADECUACIONES</v>
          </cell>
          <cell r="D177">
            <v>6</v>
          </cell>
          <cell r="E177" t="str">
            <v>02006 Pagar los fallos de sentencias, reclamaciones u otras que se generen producto de los contratos relacionados con el proyecto o derivados de sanciones impuestas a la entidad.</v>
          </cell>
          <cell r="F177" t="str">
            <v>Adecuación Y Ampliación De Colegios Y Universidad 01-01-0002</v>
          </cell>
          <cell r="G177" t="str">
            <v>CONSTRUCCIÓN AMPLIACIÓN Y ADECUACIÓN DE INFRAESTRUCTURA EDUCATIVA - A.1.2.2</v>
          </cell>
          <cell r="H177" t="str">
            <v>Porcentaje</v>
          </cell>
          <cell r="I177">
            <v>100</v>
          </cell>
          <cell r="J177" t="str">
            <v>104602006</v>
          </cell>
          <cell r="K177">
            <v>1000000000</v>
          </cell>
        </row>
        <row r="178">
          <cell r="A178">
            <v>1046</v>
          </cell>
          <cell r="B178" t="str">
            <v>1046 Infraestructura y dotación al servicio de los ambientes de aprendizaje</v>
          </cell>
          <cell r="C178" t="str">
            <v>02 OBRAS MENORES Y ADECUACIONES</v>
          </cell>
          <cell r="D178">
            <v>7</v>
          </cell>
          <cell r="E178" t="str">
            <v>02007 Realizar las intervenciones de obras e interventorías para el mantenimiento preventivo y/o correctivo, atención de emergencias de la infraestructura educativa oficial (incluye adicionales).</v>
          </cell>
          <cell r="F178" t="str">
            <v>Adecuación Y Ampliación De Colegios Y Universidad 01-01-0002</v>
          </cell>
          <cell r="G178" t="str">
            <v>CONSTRUCCIÓN AMPLIACIÓN Y ADECUACIÓN DE INFRAESTRUCTURA EDUCATIVA - A.1.2.2</v>
          </cell>
          <cell r="H178" t="str">
            <v>Porcentaje</v>
          </cell>
          <cell r="I178">
            <v>100</v>
          </cell>
          <cell r="J178" t="str">
            <v>104602007</v>
          </cell>
          <cell r="K178">
            <v>3000000000</v>
          </cell>
        </row>
        <row r="179">
          <cell r="A179">
            <v>1046</v>
          </cell>
          <cell r="B179" t="str">
            <v>1046 Infraestructura y dotación al servicio de los ambientes de aprendizaje</v>
          </cell>
          <cell r="C179" t="str">
            <v>02 OBRAS MENORES Y ADECUACIONES</v>
          </cell>
          <cell r="D179">
            <v>9</v>
          </cell>
          <cell r="E179" t="str">
            <v xml:space="preserve">02009 Construir, adecuar y/o mejorar comedores escolares de los colegios distritales (incluye interventoría y adicionales) </v>
          </cell>
          <cell r="F179" t="str">
            <v>Adecuación Y Ampliación De Colegios Y Universidad 01-01-0002</v>
          </cell>
          <cell r="G179" t="str">
            <v>CONSTRUCCIÓN AMPLIACIÓN Y ADECUACIÓN DE INFRAESTRUCTURA EDUCATIVA - A.1.2.2</v>
          </cell>
          <cell r="H179" t="str">
            <v>Intervenciones</v>
          </cell>
          <cell r="J179" t="str">
            <v>104602009</v>
          </cell>
          <cell r="K179">
            <v>0</v>
          </cell>
        </row>
        <row r="180">
          <cell r="A180">
            <v>1046</v>
          </cell>
          <cell r="B180" t="str">
            <v>1046 Infraestructura y dotación al servicio de los ambientes de aprendizaje</v>
          </cell>
          <cell r="C180" t="str">
            <v>02 OBRAS MENORES Y ADECUACIONES</v>
          </cell>
          <cell r="D180">
            <v>11</v>
          </cell>
          <cell r="E180" t="str">
            <v>02011 Construcción e interventoría a las adecuaciones locativas a ejecutarse en sedes administrativas (SED + DILES)</v>
          </cell>
          <cell r="F180" t="str">
            <v>Obras De Adecuación Y Ampliación De Las Sedes Administrativas Del Sector Educativo 01-04-0001</v>
          </cell>
          <cell r="G180" t="str">
            <v>CONSTRUCCIÓN AMPLIACIÓN Y ADECUACIÓN DE INFRAESTRUCTURA EDUCATIVA - A.1.2.2</v>
          </cell>
          <cell r="H180" t="str">
            <v>Intervenciones</v>
          </cell>
          <cell r="I180">
            <v>2</v>
          </cell>
          <cell r="J180" t="str">
            <v>104602011</v>
          </cell>
          <cell r="K180">
            <v>850000000</v>
          </cell>
        </row>
        <row r="181">
          <cell r="A181">
            <v>1046</v>
          </cell>
          <cell r="B181" t="str">
            <v>1046 Infraestructura y dotación al servicio de los ambientes de aprendizaje</v>
          </cell>
          <cell r="C181" t="str">
            <v>02 OBRAS MENORES Y ADECUACIONES</v>
          </cell>
          <cell r="D181">
            <v>12</v>
          </cell>
          <cell r="E181" t="str">
            <v>02012 Pago pasivos 7</v>
          </cell>
          <cell r="F181" t="str">
            <v>Adecuación Y Ampliación De Colegios Y Universidad 01-01-0002</v>
          </cell>
          <cell r="G181" t="str">
            <v/>
          </cell>
          <cell r="H181" t="str">
            <v>Porcentaje</v>
          </cell>
          <cell r="I181">
            <v>100</v>
          </cell>
          <cell r="J181" t="str">
            <v>104602012</v>
          </cell>
          <cell r="K181">
            <v>250000000</v>
          </cell>
        </row>
        <row r="182">
          <cell r="A182">
            <v>1046</v>
          </cell>
          <cell r="B182" t="str">
            <v>1046 Infraestructura y dotación al servicio de los ambientes de aprendizaje</v>
          </cell>
          <cell r="C182" t="str">
            <v>02 OBRAS MENORES Y ADECUACIONES</v>
          </cell>
          <cell r="D182">
            <v>13</v>
          </cell>
          <cell r="E182" t="str">
            <v>02013 Pago pasivos 8</v>
          </cell>
          <cell r="F182" t="str">
            <v>01-01-0536-Acuerdo 527-2013-Obras construcción infraestructura</v>
          </cell>
          <cell r="G182" t="str">
            <v/>
          </cell>
          <cell r="H182" t="str">
            <v>Porcentaje</v>
          </cell>
          <cell r="I182">
            <v>100</v>
          </cell>
          <cell r="J182" t="str">
            <v>104602013</v>
          </cell>
          <cell r="K182">
            <v>870000000</v>
          </cell>
        </row>
        <row r="183">
          <cell r="A183">
            <v>1046</v>
          </cell>
          <cell r="B183" t="str">
            <v>1046 Infraestructura y dotación al servicio de los ambientes de aprendizaje</v>
          </cell>
          <cell r="C183" t="str">
            <v>02 OBRAS MENORES Y ADECUACIONES</v>
          </cell>
          <cell r="D183">
            <v>14</v>
          </cell>
          <cell r="E183" t="str">
            <v>02014 Pago pasivos 9</v>
          </cell>
          <cell r="F183" t="str">
            <v>01-01-0537-Acuerdo 527-2013-Interventoría construcción e infraestructura</v>
          </cell>
          <cell r="G183" t="str">
            <v/>
          </cell>
          <cell r="H183" t="str">
            <v>Porcentaje</v>
          </cell>
          <cell r="I183">
            <v>100</v>
          </cell>
          <cell r="J183" t="str">
            <v>104602014</v>
          </cell>
          <cell r="K183">
            <v>66000000</v>
          </cell>
        </row>
        <row r="184">
          <cell r="A184">
            <v>1046</v>
          </cell>
          <cell r="B184" t="str">
            <v>1046 Infraestructura y dotación al servicio de los ambientes de aprendizaje</v>
          </cell>
          <cell r="C184" t="str">
            <v>04 DOTACIONES</v>
          </cell>
          <cell r="D184">
            <v>1</v>
          </cell>
          <cell r="E184" t="str">
            <v xml:space="preserve">04001 Dotar mobiliario, equipos, maquinaria, herramientas, instrumentos, implementos y materiales de:  cómputo, tecnología, electrónica, electricidad, comunicaciones, audiovisuales, música, laboratorio, recreación, deporte, cocina y comedor, recursos de bibliotecas, arte y cultura, y demás que requieran los ambientes pedagógicos y administrativos; así como realizar el mantenimiento de algunos bienes especializados, para garantizar ambientes de aprendizaje adecuados y seguros en el nivel, institucional,central y local. </v>
          </cell>
          <cell r="F184" t="str">
            <v>Dotación De Instalaciones 02-01-0509</v>
          </cell>
          <cell r="G184" t="str">
            <v>DOTACIÓN INSTITUCIONAL DE INFRAESTRUCTURA EDUCATIVA - A.1.2.4</v>
          </cell>
          <cell r="H184" t="str">
            <v>Sedes Educativas</v>
          </cell>
          <cell r="I184">
            <v>166</v>
          </cell>
          <cell r="J184" t="str">
            <v>104604001</v>
          </cell>
          <cell r="K184">
            <v>32816233000</v>
          </cell>
        </row>
        <row r="185">
          <cell r="A185">
            <v>1046</v>
          </cell>
          <cell r="B185" t="str">
            <v>1046 Infraestructura y dotación al servicio de los ambientes de aprendizaje</v>
          </cell>
          <cell r="C185" t="str">
            <v>04 DOTACIONES</v>
          </cell>
          <cell r="D185">
            <v>5</v>
          </cell>
          <cell r="E185" t="str">
            <v>04005 Garantizar el personal de apoyo profesional y técnico en la contratación, supervisión, administración, aseguramiento y control de los bienes a dotar y dotados; así como el seguimiento y reporte de información inherente a la ejecución del componente.</v>
          </cell>
          <cell r="F185" t="str">
            <v>Personal Contratado Para Apoyar Las Actividades Propias De Los Proyectos De Inversión De La Entidad 03-04-0001</v>
          </cell>
          <cell r="G185" t="str">
            <v>MODERNIZACIÓN DE LA SECRETARIA DE EDUCACIÓN - A.1.4.1</v>
          </cell>
          <cell r="H185" t="str">
            <v>Personas</v>
          </cell>
          <cell r="I185">
            <v>45</v>
          </cell>
          <cell r="J185" t="str">
            <v>104604005</v>
          </cell>
          <cell r="K185">
            <v>2183767000</v>
          </cell>
        </row>
        <row r="186">
          <cell r="A186">
            <v>1072</v>
          </cell>
          <cell r="B186" t="str">
            <v>1072 Evaluar para transformar y mejorar</v>
          </cell>
          <cell r="C186" t="str">
            <v>01 Gestión del Conocimiento sobre evaluación para la Calidad de la Educación</v>
          </cell>
          <cell r="D186">
            <v>1</v>
          </cell>
          <cell r="E186" t="str">
            <v>01001 Producción de información relevante para caracterizar las Instituciones Educativas Distritales - IED</v>
          </cell>
          <cell r="F186" t="str">
            <v>Evaluación Educativa 03-01-0009</v>
          </cell>
          <cell r="G186" t="str">
            <v>DISEÑO E IMPLEMENTACIÓN DE PLANES DE MEJORAMIENTO - A.1.2.11</v>
          </cell>
          <cell r="H186" t="str">
            <v>Colegios</v>
          </cell>
          <cell r="I186">
            <v>363</v>
          </cell>
          <cell r="J186" t="str">
            <v>107201001</v>
          </cell>
          <cell r="K186">
            <v>400376000</v>
          </cell>
        </row>
        <row r="187">
          <cell r="A187">
            <v>1072</v>
          </cell>
          <cell r="B187" t="str">
            <v>1072 Evaluar para transformar y mejorar</v>
          </cell>
          <cell r="C187" t="str">
            <v>01 Gestión del Conocimiento sobre evaluación para la Calidad de la Educación</v>
          </cell>
          <cell r="D187">
            <v>2</v>
          </cell>
          <cell r="E187" t="str">
            <v>01002 Personal técnico y profesional para la ejecución de las actividades propuestas en los diferentes componentes del proyecto.</v>
          </cell>
          <cell r="F187" t="str">
            <v>Personal Contratado Para Apoyar Las Actividades Propias De Los Proyectos De Inversión De La Entidad 03-04-0001</v>
          </cell>
          <cell r="G187" t="str">
            <v>MODERNIZACIÓN DE LA SECRETARIA DE EDUCACIÓN - A.1.4.1</v>
          </cell>
          <cell r="H187" t="str">
            <v>Personas</v>
          </cell>
          <cell r="I187">
            <v>10</v>
          </cell>
          <cell r="J187" t="str">
            <v>107201002</v>
          </cell>
          <cell r="K187">
            <v>599624000</v>
          </cell>
        </row>
        <row r="188">
          <cell r="A188">
            <v>1072</v>
          </cell>
          <cell r="B188" t="str">
            <v>1072 Evaluar para transformar y mejorar</v>
          </cell>
          <cell r="C188" t="str">
            <v xml:space="preserve">02 Mejores practicas evaluativas </v>
          </cell>
          <cell r="D188">
            <v>2</v>
          </cell>
          <cell r="E188" t="str">
            <v>02002 Repositorio de mejores prácticas evaluativas en la ciudad.</v>
          </cell>
          <cell r="F188" t="str">
            <v>Evaluación Educativa 03-01-0009</v>
          </cell>
          <cell r="G188" t="str">
            <v>DISEÑO E IMPLEMENTACIÓN DE PLANES DE MEJORAMIENTO - A.1.2.11</v>
          </cell>
          <cell r="H188" t="str">
            <v>Repositorio</v>
          </cell>
          <cell r="I188">
            <v>1</v>
          </cell>
          <cell r="J188" t="str">
            <v>107202002</v>
          </cell>
          <cell r="K188">
            <v>200000000</v>
          </cell>
        </row>
        <row r="189">
          <cell r="A189">
            <v>1072</v>
          </cell>
          <cell r="B189" t="str">
            <v>1072 Evaluar para transformar y mejorar</v>
          </cell>
          <cell r="C189" t="str">
            <v xml:space="preserve">03 Articulación e integración de información sobre evaluaciones de aprendizaje, enseñanza y gestión en las IE </v>
          </cell>
          <cell r="D189">
            <v>1</v>
          </cell>
          <cell r="E189" t="str">
            <v>03001 Desarrollar, revisar y ajustar  estrategias  de evaluación en los diferentes componentes del sistema.</v>
          </cell>
          <cell r="F189" t="str">
            <v>Evaluación Educativa 03-01-0009</v>
          </cell>
          <cell r="G189" t="str">
            <v>DISEÑO E IMPLEMENTACIÓN DE PLANES DE MEJORAMIENTO - A.1.2.11</v>
          </cell>
          <cell r="H189" t="str">
            <v>Sistema</v>
          </cell>
          <cell r="I189">
            <v>1</v>
          </cell>
          <cell r="J189" t="str">
            <v>107203001</v>
          </cell>
          <cell r="K189">
            <v>1100000000</v>
          </cell>
        </row>
        <row r="190">
          <cell r="A190">
            <v>1072</v>
          </cell>
          <cell r="B190" t="str">
            <v>1072 Evaluar para transformar y mejorar</v>
          </cell>
          <cell r="C190" t="str">
            <v xml:space="preserve">03 Articulación e integración de información sobre evaluaciones de aprendizaje, enseñanza y gestión en las IE </v>
          </cell>
          <cell r="D190">
            <v>2</v>
          </cell>
          <cell r="E190" t="str">
            <v>03002 Aplicar pruebas internacionales, desarrollar y aplicar pruebas nacionales y las encuestas requeridas para el sector.</v>
          </cell>
          <cell r="F190" t="str">
            <v>Evaluación Educativa 03-01-0009</v>
          </cell>
          <cell r="G190" t="str">
            <v>DISEÑO E IMPLEMENTACIÓN DE PLANES DE MEJORAMIENTO - A.1.2.11</v>
          </cell>
          <cell r="H190" t="str">
            <v>Aplicaciones y encuestas</v>
          </cell>
          <cell r="I190">
            <v>3</v>
          </cell>
          <cell r="J190" t="str">
            <v>107203002</v>
          </cell>
          <cell r="K190">
            <v>5636000000</v>
          </cell>
        </row>
        <row r="191">
          <cell r="A191">
            <v>1072</v>
          </cell>
          <cell r="B191" t="str">
            <v>1072 Evaluar para transformar y mejorar</v>
          </cell>
          <cell r="C191" t="str">
            <v xml:space="preserve">04 Estímulos y reconocimientos a la Calidad de la educación </v>
          </cell>
          <cell r="D191">
            <v>1</v>
          </cell>
          <cell r="E191" t="str">
            <v>04001 Realizar el proceso requerido para la evaluación de incentivos y reconocimientos  del Modelo de Acreditación a la Excelencia en Gestión Educativa  en el marco del art. 23 Acuerdo 273.17</v>
          </cell>
          <cell r="F191" t="str">
            <v>Evaluación Educativa 03-01-0009</v>
          </cell>
          <cell r="G191" t="str">
            <v>DISEÑO E IMPLEMENTACIÓN DE PLANES DE MEJORAMIENTO - A.1.2.11</v>
          </cell>
          <cell r="H191" t="str">
            <v>Proceso</v>
          </cell>
          <cell r="I191">
            <v>1</v>
          </cell>
          <cell r="J191" t="str">
            <v>107204001</v>
          </cell>
          <cell r="K191">
            <v>160000000</v>
          </cell>
        </row>
        <row r="192">
          <cell r="A192">
            <v>1072</v>
          </cell>
          <cell r="B192" t="str">
            <v>1072 Evaluar para transformar y mejorar</v>
          </cell>
          <cell r="C192" t="str">
            <v xml:space="preserve">04 Estímulos y reconocimientos a la Calidad de la educación </v>
          </cell>
          <cell r="D192">
            <v>2</v>
          </cell>
          <cell r="E192" t="str">
            <v>04002 Entregar estímulos económicos a colegios premiados por su excelente gestión institucional en marco del Acuerdo 273/2007</v>
          </cell>
          <cell r="F192" t="str">
            <v>Incentivos Económicos  A Los Colegios Con Mejores Resultados Que Aporten Al Mejoramiento De La Calidad Educativa 05-02-0022</v>
          </cell>
          <cell r="G192" t="str">
            <v>DISEÑO E IMPLEMENTACIÓN DE PLANES DE MEJORAMIENTO - A.1.2.11</v>
          </cell>
          <cell r="H192" t="str">
            <v>Colegios</v>
          </cell>
          <cell r="I192">
            <v>5</v>
          </cell>
          <cell r="J192" t="str">
            <v>107204002</v>
          </cell>
          <cell r="K192">
            <v>101000000</v>
          </cell>
        </row>
        <row r="193">
          <cell r="A193">
            <v>1072</v>
          </cell>
          <cell r="B193" t="str">
            <v>1072 Evaluar para transformar y mejorar</v>
          </cell>
          <cell r="C193" t="str">
            <v xml:space="preserve">04 Estímulos y reconocimientos a la Calidad de la educación </v>
          </cell>
          <cell r="D193">
            <v>3</v>
          </cell>
          <cell r="E193" t="str">
            <v>04003 Entregar estímulos económicos a colegios oficiales por mejor rendimiento académico en las pruebas de Estado SABER 11°.</v>
          </cell>
          <cell r="F193" t="str">
            <v>Incentivos Económicos  A Los Colegios Con Mejores Resultados Que Aporten Al Mejoramiento De La Calidad Educativa 05-02-0022</v>
          </cell>
          <cell r="G193" t="str">
            <v>DISEÑO E IMPLEMENTACIÓN DE PLANES DE MEJORAMIENTO - A.1.2.11</v>
          </cell>
          <cell r="H193" t="str">
            <v>Colegios</v>
          </cell>
          <cell r="I193">
            <v>5</v>
          </cell>
          <cell r="J193" t="str">
            <v>107204003</v>
          </cell>
          <cell r="K193">
            <v>101000000</v>
          </cell>
        </row>
        <row r="194">
          <cell r="A194">
            <v>1072</v>
          </cell>
          <cell r="B194" t="str">
            <v>1072 Evaluar para transformar y mejorar</v>
          </cell>
          <cell r="C194" t="str">
            <v xml:space="preserve">04 Estímulos y reconocimientos a la Calidad de la educación </v>
          </cell>
          <cell r="D194">
            <v>4</v>
          </cell>
          <cell r="E194" t="str">
            <v>04004 Entregar estímulos económicos a colegios premiados por rendimiento académico en las pruebas SABER</v>
          </cell>
          <cell r="F194" t="str">
            <v>Incentivos Económicos  A Los Colegios Con Mejores Resultados Que Aporten Al Mejoramiento De La Calidad Educativa 05-02-0022</v>
          </cell>
          <cell r="G194" t="str">
            <v>DISEÑO E IMPLEMENTACIÓN DE PLANES DE MEJORAMIENTO - A.1.2.11</v>
          </cell>
          <cell r="H194" t="str">
            <v>Colegios</v>
          </cell>
          <cell r="I194">
            <v>5</v>
          </cell>
          <cell r="J194" t="str">
            <v>107204004</v>
          </cell>
          <cell r="K194">
            <v>101000000</v>
          </cell>
        </row>
        <row r="195">
          <cell r="A195">
            <v>1072</v>
          </cell>
          <cell r="B195" t="str">
            <v>1072 Evaluar para transformar y mejorar</v>
          </cell>
          <cell r="C195" t="str">
            <v xml:space="preserve">04 Estímulos y reconocimientos a la Calidad de la educación </v>
          </cell>
          <cell r="D195">
            <v>5</v>
          </cell>
          <cell r="E195" t="str">
            <v>04005 Entregar estímulos económicos a colegios oficiales que se destaquen por mejor nivel de inglés en las pruebas de Estado SABER 11°.</v>
          </cell>
          <cell r="F195" t="str">
            <v>Incentivos Económicos  A Los Colegios Con Mejores Resultados Que Aporten Al Mejoramiento De La Calidad Educativa 05-02-0022</v>
          </cell>
          <cell r="G195" t="str">
            <v>DISEÑO E IMPLEMENTACIÓN DE PLANES DE MEJORAMIENTO - A.1.2.11</v>
          </cell>
          <cell r="H195" t="str">
            <v>Colegios</v>
          </cell>
          <cell r="I195">
            <v>5</v>
          </cell>
          <cell r="J195" t="str">
            <v>107204005</v>
          </cell>
          <cell r="K195">
            <v>101000000</v>
          </cell>
        </row>
        <row r="196">
          <cell r="A196">
            <v>1049</v>
          </cell>
          <cell r="B196" t="str">
            <v>1049 Cobertura con equidad</v>
          </cell>
          <cell r="C196" t="str">
            <v>01 Gestión territorial de la cobertura educativa</v>
          </cell>
          <cell r="D196">
            <v>1</v>
          </cell>
          <cell r="E196" t="str">
            <v>01001 Prestar servicios profesionales, técnicos y/o  de apoyo a la gestión territorial de la cobertura educativa.</v>
          </cell>
          <cell r="F196" t="str">
            <v>Personal Contratado Para Apoyar Las Actividades Propias De Los Proyectos De Inversión De La Entidad 03-04-0001</v>
          </cell>
          <cell r="G196" t="str">
            <v>MODERNIZACIÓN DE LA SECRETARIA DE EDUCACIÓN - A.1.4.1</v>
          </cell>
          <cell r="H196" t="str">
            <v>Personas</v>
          </cell>
          <cell r="I196">
            <v>28</v>
          </cell>
          <cell r="J196" t="str">
            <v>104901001</v>
          </cell>
          <cell r="K196">
            <v>1570000000</v>
          </cell>
        </row>
        <row r="197">
          <cell r="A197">
            <v>1049</v>
          </cell>
          <cell r="B197" t="str">
            <v>1049 Cobertura con equidad</v>
          </cell>
          <cell r="C197" t="str">
            <v>01 Gestión territorial de la cobertura educativa</v>
          </cell>
          <cell r="D197">
            <v>2</v>
          </cell>
          <cell r="E197" t="str">
            <v>01002 Realizar diseño, implementación, seguimiento y evaluación de Planes de Cobertura Local y de  Ruta del Acceso y Permanencia Escolar.</v>
          </cell>
          <cell r="F197" t="str">
            <v>Personal Contratado Para Las Actividades Propias De Los Procesos De Mejoramiento De Gestión De La Entidad 05-02-0020</v>
          </cell>
          <cell r="G197" t="str">
            <v>MODERNIZACIÓN DE LA SECRETARIA DE EDUCACIÓN - A.1.4.1</v>
          </cell>
          <cell r="H197" t="str">
            <v>Persona Jurídica</v>
          </cell>
          <cell r="I197">
            <v>1</v>
          </cell>
          <cell r="J197" t="str">
            <v>104901002</v>
          </cell>
          <cell r="K197">
            <v>276000000</v>
          </cell>
        </row>
        <row r="198">
          <cell r="A198">
            <v>1049</v>
          </cell>
          <cell r="B198" t="str">
            <v>1049 Cobertura con equidad</v>
          </cell>
          <cell r="C198" t="str">
            <v>01 Gestión territorial de la cobertura educativa</v>
          </cell>
          <cell r="D198">
            <v>3</v>
          </cell>
          <cell r="E198" t="str">
            <v>01003 Realizar acompañamiento y/o asistencia técnica a los establecimientos educativos con alta tasa de deserción escolar para fortalecer el acceso y la permanencia escolar</v>
          </cell>
          <cell r="F198" t="str">
            <v>Personal Contratado Para Las Actividades Propias De Los Procesos De Mejoramiento De Gestión De La Entidad 05-02-0020</v>
          </cell>
          <cell r="G198" t="str">
            <v>MODERNIZACIÓN DE LA SECRETARIA DE EDUCACIÓN - A.1.4.1</v>
          </cell>
          <cell r="H198" t="str">
            <v>Colegios</v>
          </cell>
          <cell r="I198">
            <v>100</v>
          </cell>
          <cell r="J198" t="str">
            <v>104901003</v>
          </cell>
          <cell r="K198">
            <v>429000000</v>
          </cell>
        </row>
        <row r="199">
          <cell r="A199">
            <v>1049</v>
          </cell>
          <cell r="B199" t="str">
            <v>1049 Cobertura con equidad</v>
          </cell>
          <cell r="C199" t="str">
            <v>01 Gestión territorial de la cobertura educativa</v>
          </cell>
          <cell r="D199">
            <v>4</v>
          </cell>
          <cell r="E199" t="str">
            <v>01004 Implementar incentivos a las IED para lograr mejorar resultados en acceso y permanencia escolar</v>
          </cell>
          <cell r="F199" t="str">
            <v>Incentivos económicos  a los colegios que contribuyan a mejorar los resultados de acceso y permanencia escolar 05-02-0178</v>
          </cell>
          <cell r="G199" t="str">
            <v/>
          </cell>
          <cell r="H199" t="str">
            <v>Colegios</v>
          </cell>
          <cell r="I199">
            <v>140</v>
          </cell>
          <cell r="J199" t="str">
            <v>104901004</v>
          </cell>
          <cell r="K199">
            <v>1700000000</v>
          </cell>
        </row>
        <row r="200">
          <cell r="A200">
            <v>1049</v>
          </cell>
          <cell r="B200" t="str">
            <v>1049 Cobertura con equidad</v>
          </cell>
          <cell r="C200" t="str">
            <v>01 Gestión territorial de la cobertura educativa</v>
          </cell>
          <cell r="D200">
            <v>5</v>
          </cell>
          <cell r="E200" t="str">
            <v>01005 Realizar las labores de  verificación, seguimiento y/o actualización de información de la cobertura educativa</v>
          </cell>
          <cell r="F200" t="str">
            <v>Personal contratado para apoyar las actividades propias de los proyectos de inversión misionales de la entidad 03-04-0312</v>
          </cell>
          <cell r="G200" t="str">
            <v>APLICACIÓN DE PROYECTOS EDUCATIVOS TRANSVERSALES - A.1.7.2</v>
          </cell>
          <cell r="H200" t="str">
            <v>Persona Jurídica</v>
          </cell>
          <cell r="I200">
            <v>1</v>
          </cell>
          <cell r="J200" t="str">
            <v>104901005</v>
          </cell>
          <cell r="K200">
            <v>1000000000</v>
          </cell>
        </row>
        <row r="201">
          <cell r="A201">
            <v>1049</v>
          </cell>
          <cell r="B201" t="str">
            <v>1049 Cobertura con equidad</v>
          </cell>
          <cell r="C201" t="str">
            <v>01 Gestión territorial de la cobertura educativa</v>
          </cell>
          <cell r="D201">
            <v>6</v>
          </cell>
          <cell r="E201" t="str">
            <v>01006 Realizar eventos de socializacion relacionados con la cobertura y las experiencias del acceso y la permanencia escolar</v>
          </cell>
          <cell r="F201" t="str">
            <v>Apoyo Logístico Para El Desarrollo De Las Actividades Propias De Los Proyectos De Inversiónen General 03-01-0354</v>
          </cell>
          <cell r="G201" t="str">
            <v>APLICACIÓN DE PROYECTOS EDUCATIVOS TRANSVERSALES - A.1.7.2</v>
          </cell>
          <cell r="H201" t="str">
            <v>Persona Jurídica</v>
          </cell>
          <cell r="I201">
            <v>1</v>
          </cell>
          <cell r="J201" t="str">
            <v>104901006</v>
          </cell>
          <cell r="K201">
            <v>0</v>
          </cell>
        </row>
        <row r="202">
          <cell r="A202">
            <v>1049</v>
          </cell>
          <cell r="B202" t="str">
            <v>1049 Cobertura con equidad</v>
          </cell>
          <cell r="C202" t="str">
            <v>02 Modernización del proceso de matrícula</v>
          </cell>
          <cell r="D202">
            <v>1</v>
          </cell>
          <cell r="E202" t="str">
            <v>02001 Prestar servicios profesionales, técnicos y/o  de apoyo a la gestión del proceso de matrícula con enfoque de servicio al ciudadano y búsqueda activa de población desescolarizada.</v>
          </cell>
          <cell r="F202" t="str">
            <v>Personal Contratado Para Apoyar Las Actividades Propias De Los Proyectos De Inversión De La Entidad 03-04-0001</v>
          </cell>
          <cell r="G202" t="str">
            <v>MODERNIZACIÓN DE LA SECRETARIA DE EDUCACIÓN - A.1.4.1</v>
          </cell>
          <cell r="H202" t="str">
            <v>Personas</v>
          </cell>
          <cell r="I202">
            <v>29</v>
          </cell>
          <cell r="J202" t="str">
            <v>104902001</v>
          </cell>
          <cell r="K202">
            <v>1517000000</v>
          </cell>
        </row>
        <row r="203">
          <cell r="A203">
            <v>1049</v>
          </cell>
          <cell r="B203" t="str">
            <v>1049 Cobertura con equidad</v>
          </cell>
          <cell r="C203" t="str">
            <v>02 Modernización del proceso de matrícula</v>
          </cell>
          <cell r="D203">
            <v>2</v>
          </cell>
          <cell r="E203" t="str">
            <v>02002 Realizar búsqueda activa de población desescolarizada</v>
          </cell>
          <cell r="F203" t="str">
            <v>Gestión del sevicio a la comunidad educativa 05-02-172</v>
          </cell>
          <cell r="G203" t="str">
            <v/>
          </cell>
          <cell r="H203" t="str">
            <v>Persona Jurídica</v>
          </cell>
          <cell r="I203">
            <v>1</v>
          </cell>
          <cell r="J203" t="str">
            <v>104902002</v>
          </cell>
          <cell r="K203">
            <v>2000000000</v>
          </cell>
        </row>
        <row r="204">
          <cell r="A204">
            <v>1049</v>
          </cell>
          <cell r="B204" t="str">
            <v>1049 Cobertura con equidad</v>
          </cell>
          <cell r="C204" t="str">
            <v>02 Modernización del proceso de matrícula</v>
          </cell>
          <cell r="D204">
            <v>3</v>
          </cell>
          <cell r="E204" t="str">
            <v>02003 Movilización social con canales de atención y servicio al ciudadano para el proceso de matrícula</v>
          </cell>
          <cell r="F204" t="str">
            <v>Gestión del sevicio a la comunidad educativa 05-02-172</v>
          </cell>
          <cell r="G204" t="str">
            <v/>
          </cell>
          <cell r="H204" t="str">
            <v>Persona Jurídica</v>
          </cell>
          <cell r="I204">
            <v>1</v>
          </cell>
          <cell r="J204" t="str">
            <v>104902003</v>
          </cell>
          <cell r="K204">
            <v>0</v>
          </cell>
        </row>
        <row r="205">
          <cell r="A205">
            <v>1049</v>
          </cell>
          <cell r="B205" t="str">
            <v>1049 Cobertura con equidad</v>
          </cell>
          <cell r="C205" t="str">
            <v>02 Modernización del proceso de matrícula</v>
          </cell>
          <cell r="D205">
            <v>4</v>
          </cell>
          <cell r="E205" t="str">
            <v xml:space="preserve">02004 Acompañamiento en implementación de los sistemas de información para la cobertura educativa </v>
          </cell>
          <cell r="F205" t="str">
            <v>Personal contratado para las actividades propias de los procesos de mejoramiento de gestión de la entidad 05-02-0020</v>
          </cell>
          <cell r="G205" t="str">
            <v/>
          </cell>
          <cell r="H205" t="str">
            <v>Persona Jurídica</v>
          </cell>
          <cell r="I205">
            <v>1</v>
          </cell>
          <cell r="J205" t="str">
            <v>104902004</v>
          </cell>
          <cell r="K205">
            <v>0</v>
          </cell>
        </row>
        <row r="206">
          <cell r="A206">
            <v>1049</v>
          </cell>
          <cell r="B206" t="str">
            <v>1049 Cobertura con equidad</v>
          </cell>
          <cell r="C206" t="str">
            <v>03 Acciones afirmativas para poblaciones vulnerables</v>
          </cell>
          <cell r="D206">
            <v>1</v>
          </cell>
          <cell r="E206" t="str">
            <v>03001 Prestar servicios profesionales, técnicos y/o  de apoyo a la gestión de acciones afirmativas para poblaciones vulnerables.</v>
          </cell>
          <cell r="F206" t="str">
            <v>Personal Contratado Para Apoyar Las Actividades Propias De Los Proyectos De Inversión De La Entidad 03-04-0001</v>
          </cell>
          <cell r="G206" t="str">
            <v>MODERNIZACIÓN DE LA SECRETARIA DE EDUCACIÓN - A.1.4.1</v>
          </cell>
          <cell r="H206" t="str">
            <v>Personas</v>
          </cell>
          <cell r="I206">
            <v>12</v>
          </cell>
          <cell r="J206" t="str">
            <v>104903001</v>
          </cell>
          <cell r="K206">
            <v>661200000</v>
          </cell>
        </row>
        <row r="207">
          <cell r="A207">
            <v>1049</v>
          </cell>
          <cell r="B207" t="str">
            <v>1049 Cobertura con equidad</v>
          </cell>
          <cell r="C207" t="str">
            <v>03 Acciones afirmativas para poblaciones vulnerables</v>
          </cell>
          <cell r="D207">
            <v>2</v>
          </cell>
          <cell r="E207" t="str">
            <v>03002 Garantizar la financiación por concepto de gratuidad a la matrícula oficial SGP.</v>
          </cell>
          <cell r="F207" t="str">
            <v>Gratuidad Total Para Los Estudiantes Matriculados En El Sistema Educativo Oficial 06-02-0022</v>
          </cell>
          <cell r="G207" t="str">
            <v>TRANSFERENCIAS PARA CALIDAD GRATUIDAD (SIN SITUACIÓN DE FONDOS) A.1.3.8</v>
          </cell>
          <cell r="H207" t="str">
            <v>Estudiantes</v>
          </cell>
          <cell r="I207">
            <v>830000</v>
          </cell>
          <cell r="J207" t="str">
            <v>104903002</v>
          </cell>
          <cell r="K207">
            <v>51619309000</v>
          </cell>
        </row>
        <row r="208">
          <cell r="A208">
            <v>1049</v>
          </cell>
          <cell r="B208" t="str">
            <v>1049 Cobertura con equidad</v>
          </cell>
          <cell r="C208" t="str">
            <v>03 Acciones afirmativas para poblaciones vulnerables</v>
          </cell>
          <cell r="D208">
            <v>3</v>
          </cell>
          <cell r="E208" t="str">
            <v>03003 Asistencia técnica a localidades e instituciones educativas que atienden en mayor medida a poblaciones vulnerables y diversas</v>
          </cell>
          <cell r="F208" t="str">
            <v>Personal contratado para las actividades propias de los procesos de mejoramiento de gestión de la entidad 05-02-0020</v>
          </cell>
          <cell r="G208" t="str">
            <v/>
          </cell>
          <cell r="H208" t="str">
            <v>Persona Jurídica</v>
          </cell>
          <cell r="I208">
            <v>1</v>
          </cell>
          <cell r="J208" t="str">
            <v>104903003</v>
          </cell>
          <cell r="K208">
            <v>0</v>
          </cell>
        </row>
        <row r="209">
          <cell r="A209">
            <v>1049</v>
          </cell>
          <cell r="B209" t="str">
            <v>1049 Cobertura con equidad</v>
          </cell>
          <cell r="C209" t="str">
            <v>03 Acciones afirmativas para poblaciones vulnerables</v>
          </cell>
          <cell r="D209">
            <v>4</v>
          </cell>
          <cell r="E209" t="str">
            <v>03004 Realizar estrategias de alfabetización y acciones orientadas a fortalecer la educación de adultos con oferta educativa pertinente</v>
          </cell>
          <cell r="F209" t="str">
            <v>Atención educativa diferencial 03-02-0033</v>
          </cell>
          <cell r="G209" t="str">
            <v/>
          </cell>
          <cell r="H209" t="str">
            <v>Estudiantes</v>
          </cell>
          <cell r="I209">
            <v>2240</v>
          </cell>
          <cell r="J209" t="str">
            <v>104903004</v>
          </cell>
          <cell r="K209">
            <v>1000000000</v>
          </cell>
        </row>
        <row r="210">
          <cell r="A210">
            <v>1049</v>
          </cell>
          <cell r="B210" t="str">
            <v>1049 Cobertura con equidad</v>
          </cell>
          <cell r="C210" t="str">
            <v>03 Acciones afirmativas para poblaciones vulnerables</v>
          </cell>
          <cell r="D210">
            <v>5</v>
          </cell>
          <cell r="E210" t="str">
            <v>03005 Acciones diferenciales para garantizar el acceso y la permanencia escolar de población diversa y vulnerable (población rural, víctima, discapacidad, grupos étnicos, entre otros)</v>
          </cell>
          <cell r="F210" t="str">
            <v>Atención educativa diferencial 03-02-0033</v>
          </cell>
          <cell r="G210" t="str">
            <v/>
          </cell>
          <cell r="H210" t="str">
            <v>Modelo</v>
          </cell>
          <cell r="I210">
            <v>1</v>
          </cell>
          <cell r="J210" t="str">
            <v>104903005</v>
          </cell>
          <cell r="K210">
            <v>1265000000</v>
          </cell>
        </row>
        <row r="211">
          <cell r="A211">
            <v>1049</v>
          </cell>
          <cell r="B211" t="str">
            <v>1049 Cobertura con equidad</v>
          </cell>
          <cell r="C211" t="str">
            <v>03 Acciones afirmativas para poblaciones vulnerables</v>
          </cell>
          <cell r="D211">
            <v>6</v>
          </cell>
          <cell r="E211" t="str">
            <v>03006 Asignar recursos propios a las instituciones educativas distritales que atienden población no cubierta por la asignación de gratuidad del MEN o población vulnerable y diversa que requiere atención diferencial</v>
          </cell>
          <cell r="F211" t="str">
            <v>Gratuidad Total Para Los Estudiantes Matriculados En El Sistema Educativo Oficial - Recursos Distrito 06-02-0062</v>
          </cell>
          <cell r="G211" t="str">
            <v/>
          </cell>
          <cell r="H211" t="str">
            <v>Colegios</v>
          </cell>
          <cell r="I211">
            <v>363</v>
          </cell>
          <cell r="J211" t="str">
            <v>104903006</v>
          </cell>
          <cell r="K211">
            <v>26411491000</v>
          </cell>
        </row>
        <row r="212">
          <cell r="A212">
            <v>1049</v>
          </cell>
          <cell r="B212" t="str">
            <v>1049 Cobertura con equidad</v>
          </cell>
          <cell r="C212" t="str">
            <v>03 Acciones afirmativas para poblaciones vulnerables</v>
          </cell>
          <cell r="D212">
            <v>7</v>
          </cell>
          <cell r="E212" t="str">
            <v>03007 Implementar estrategias o modelos flexibles, presenciales o virtuales para la atención de población en extraedad, vulnerable y/o diversa</v>
          </cell>
          <cell r="F212" t="str">
            <v>Personal contratado para apoyar las actividades propias de los proyectos de inversión misionales de la entidad 03-04-0312</v>
          </cell>
          <cell r="G212" t="str">
            <v>APLICACIÓN DE PROYECTOS EDUCATIVOS TRANSVERSALES - A.1.7.2</v>
          </cell>
          <cell r="H212" t="str">
            <v>Estudiantes</v>
          </cell>
          <cell r="I212">
            <v>14109</v>
          </cell>
          <cell r="J212" t="str">
            <v>104903007</v>
          </cell>
          <cell r="K212">
            <v>5000000000</v>
          </cell>
        </row>
        <row r="213">
          <cell r="A213">
            <v>1049</v>
          </cell>
          <cell r="B213" t="str">
            <v>1049 Cobertura con equidad</v>
          </cell>
          <cell r="C213" t="str">
            <v>03 Acciones afirmativas para poblaciones vulnerables</v>
          </cell>
          <cell r="D213">
            <v>8</v>
          </cell>
          <cell r="E213" t="str">
            <v>03008 Entregar un Kit escolar gratuito a los estudiantes matriculados en las instituciones educativas oficiales del Distrito Capital, que por su condición socioeconómica o de vulnerabilidad lo requieren</v>
          </cell>
          <cell r="F213" t="str">
            <v>Gratuidad Total Para Los Estudiantes Matriculados En El Sistema Educativo Oficial - Recursos Distrito 06-02-0062</v>
          </cell>
          <cell r="G213" t="str">
            <v/>
          </cell>
          <cell r="H213" t="str">
            <v>Estudiantes</v>
          </cell>
          <cell r="I213">
            <v>70000</v>
          </cell>
          <cell r="J213" t="str">
            <v>104903008</v>
          </cell>
          <cell r="K213">
            <v>0</v>
          </cell>
        </row>
        <row r="214">
          <cell r="A214">
            <v>1049</v>
          </cell>
          <cell r="B214" t="str">
            <v>1049 Cobertura con equidad</v>
          </cell>
          <cell r="C214" t="str">
            <v>04 Administración del servicio educativo</v>
          </cell>
          <cell r="D214">
            <v>1</v>
          </cell>
          <cell r="E214" t="str">
            <v>04001 Prestar servicios profesionales, técnicos y/o  de apoyo a la gestión de la administración del servicio educativo de instituciones educativas oficiales.</v>
          </cell>
          <cell r="F214" t="str">
            <v>Personal Contratado Para Apoyar Las Actividades Propias De Los Proyectos De Inversión De La Entidad 03-04-0001</v>
          </cell>
          <cell r="G214" t="str">
            <v>MODERNIZACIÓN DE LA SECRETARIA DE EDUCACIÓN - A.1.4.1</v>
          </cell>
          <cell r="H214" t="str">
            <v>Personas</v>
          </cell>
          <cell r="I214">
            <v>9</v>
          </cell>
          <cell r="J214" t="str">
            <v>104904001</v>
          </cell>
          <cell r="K214">
            <v>609760000</v>
          </cell>
        </row>
        <row r="215">
          <cell r="A215">
            <v>1049</v>
          </cell>
          <cell r="B215" t="str">
            <v>1049 Cobertura con equidad</v>
          </cell>
          <cell r="C215" t="str">
            <v>04 Administración del servicio educativo</v>
          </cell>
          <cell r="D215">
            <v>2</v>
          </cell>
          <cell r="E215" t="str">
            <v>04002 Contratar la administración del servicio educativo en establecimientos educativos oficiales</v>
          </cell>
          <cell r="F215" t="str">
            <v>Contratos para la administración del servicio educativo 06-02-0061</v>
          </cell>
          <cell r="G215" t="str">
            <v/>
          </cell>
          <cell r="H215" t="str">
            <v>Colegios</v>
          </cell>
          <cell r="I215">
            <v>35</v>
          </cell>
          <cell r="J215" t="str">
            <v>104904002</v>
          </cell>
          <cell r="K215">
            <v>103937224000</v>
          </cell>
        </row>
        <row r="216">
          <cell r="A216">
            <v>1049</v>
          </cell>
          <cell r="B216" t="str">
            <v>1049 Cobertura con equidad</v>
          </cell>
          <cell r="C216" t="str">
            <v>04 Administración del servicio educativo</v>
          </cell>
          <cell r="D216">
            <v>3</v>
          </cell>
          <cell r="E216" t="str">
            <v>04003 Realizar acciones de acompañamiento e intercambio de buenas prácticas entre los colegios con administración del servicio educativo y colegios oficiales de menor desempeño de las respectivas localidades</v>
          </cell>
          <cell r="F216" t="str">
            <v>Personal contratado para las actividades propias de los procesos de mejoramiento de gestión de la entidad 05-02-0020</v>
          </cell>
          <cell r="G216" t="str">
            <v/>
          </cell>
          <cell r="H216" t="str">
            <v>Colegios</v>
          </cell>
          <cell r="I216">
            <v>112</v>
          </cell>
          <cell r="J216" t="str">
            <v>104904003</v>
          </cell>
          <cell r="K216">
            <v>321360000</v>
          </cell>
        </row>
        <row r="217">
          <cell r="A217">
            <v>1049</v>
          </cell>
          <cell r="B217" t="str">
            <v>1049 Cobertura con equidad</v>
          </cell>
          <cell r="C217" t="str">
            <v>04 Administración del servicio educativo</v>
          </cell>
          <cell r="D217">
            <v>4</v>
          </cell>
          <cell r="E217" t="str">
            <v>04004 Realizar seguimiento, verificación y/o evaluación a la administración del servicio educativo</v>
          </cell>
          <cell r="F217" t="str">
            <v>Personal contratado para apoyar las actividades propias de los proyectos de inversión misionales de la entidad 03-04-0312</v>
          </cell>
          <cell r="G217" t="str">
            <v>APLICACIÓN DE PROYECTOS EDUCATIVOS TRANSVERSALES - A.1.7.2</v>
          </cell>
          <cell r="H217" t="str">
            <v>Persona Jurídica</v>
          </cell>
          <cell r="I217">
            <v>2</v>
          </cell>
          <cell r="J217" t="str">
            <v>104904004</v>
          </cell>
          <cell r="K217">
            <v>2961053000</v>
          </cell>
        </row>
        <row r="218">
          <cell r="A218">
            <v>1049</v>
          </cell>
          <cell r="B218" t="str">
            <v>1049 Cobertura con equidad</v>
          </cell>
          <cell r="C218" t="str">
            <v>05 Prestación del servicio educativo en establecimientos educativos no oficiales</v>
          </cell>
          <cell r="D218">
            <v>1</v>
          </cell>
          <cell r="E218" t="str">
            <v>05001 Prestar servicios profesionales, técnicos y/o  de apoyo a la gestión en la implementación o uso de la estrategia de contratación de la prestación del servicio educativo.</v>
          </cell>
          <cell r="F218" t="str">
            <v>Personal Contratado Para Apoyar Las Actividades Propias De Los Proyectos De Inversión De La Entidad 03-04-0001</v>
          </cell>
          <cell r="G218" t="str">
            <v>MODERNIZACIÓN DE LA SECRETARIA DE EDUCACIÓN - A.1.4.1</v>
          </cell>
          <cell r="H218" t="str">
            <v>Personas</v>
          </cell>
          <cell r="I218">
            <v>8</v>
          </cell>
          <cell r="J218" t="str">
            <v>104905001</v>
          </cell>
          <cell r="K218">
            <v>467620000</v>
          </cell>
        </row>
        <row r="219">
          <cell r="A219">
            <v>1049</v>
          </cell>
          <cell r="B219" t="str">
            <v>1049 Cobertura con equidad</v>
          </cell>
          <cell r="C219" t="str">
            <v>05 Prestación del servicio educativo en establecimientos educativos no oficiales</v>
          </cell>
          <cell r="D219">
            <v>2</v>
          </cell>
          <cell r="E219" t="str">
            <v>05002 Contratar la prestación del servicio público educativo en establecimientos educativos no oficiales</v>
          </cell>
          <cell r="F219" t="str">
            <v>Contratos Con Instituciones Para La Prestación Del Servicio Educativo 06-02-0037</v>
          </cell>
          <cell r="G219" t="str">
            <v>CONTRATOS PARA LA PRESTACIÓN DEL SERVICIO EDUCATIVO - A.1.1.10.1</v>
          </cell>
          <cell r="H219" t="str">
            <v>Colegios</v>
          </cell>
          <cell r="I219">
            <v>44</v>
          </cell>
          <cell r="J219" t="str">
            <v>104905002</v>
          </cell>
          <cell r="K219">
            <v>19791447000</v>
          </cell>
        </row>
        <row r="220">
          <cell r="A220">
            <v>1049</v>
          </cell>
          <cell r="B220" t="str">
            <v>1049 Cobertura con equidad</v>
          </cell>
          <cell r="C220" t="str">
            <v>05 Prestación del servicio educativo en establecimientos educativos no oficiales</v>
          </cell>
          <cell r="D220">
            <v>3</v>
          </cell>
          <cell r="E220" t="str">
            <v>05003 Realizar las labores de  verificación, seguimiento y/o actualización de información del Banco de Oferentes y/o de la contratación de la prestación del servicio público educativo.</v>
          </cell>
          <cell r="F220" t="str">
            <v>Personal contratado para apoyar las actividades propias de los proyectos de inversión misionales de la entidad 03-04-0312</v>
          </cell>
          <cell r="G220" t="str">
            <v>APLICACIÓN DE PROYECTOS EDUCATIVOS TRANSVERSALES - A.1.7.2</v>
          </cell>
          <cell r="H220" t="str">
            <v>Persona Jurídica</v>
          </cell>
          <cell r="I220">
            <v>1</v>
          </cell>
          <cell r="J220" t="str">
            <v>104905003</v>
          </cell>
          <cell r="K220">
            <v>1639760000</v>
          </cell>
        </row>
        <row r="221">
          <cell r="A221">
            <v>1049</v>
          </cell>
          <cell r="B221" t="str">
            <v>1049 Cobertura con equidad</v>
          </cell>
          <cell r="C221" t="str">
            <v>05 Prestación del servicio educativo en establecimientos educativos no oficiales</v>
          </cell>
          <cell r="D221">
            <v>4</v>
          </cell>
          <cell r="E221" t="str">
            <v>05004 Garantizar el pago de las obligaciones ó ajustes derivadas de la prestación del servicio educativo</v>
          </cell>
          <cell r="F221" t="str">
            <v>Contratos Con Instituciones Para La Prestación Del Servicio Educativo 06-02-0037</v>
          </cell>
          <cell r="G221" t="str">
            <v>CONTRATOS PARA LA PRESTACIÓN DEL SERVICIO EDUCATIVO - A.1.1.10.1</v>
          </cell>
          <cell r="H221" t="str">
            <v>Colegios</v>
          </cell>
          <cell r="I221">
            <v>44</v>
          </cell>
          <cell r="J221" t="str">
            <v>104905004</v>
          </cell>
          <cell r="K221">
            <v>0</v>
          </cell>
        </row>
        <row r="222">
          <cell r="A222">
            <v>1049</v>
          </cell>
          <cell r="B222" t="str">
            <v>1049 Cobertura con equidad</v>
          </cell>
          <cell r="C222" t="str">
            <v>05 Prestación del servicio educativo en establecimientos educativos no oficiales</v>
          </cell>
          <cell r="D222">
            <v>5</v>
          </cell>
          <cell r="E222" t="str">
            <v>05005 Atender los fallos proferidos en contra de la SED que se asocien con la prestación del servicio público educativo.</v>
          </cell>
          <cell r="F222" t="str">
            <v>Pago de sentencias judiciales asociadas al proyecto de inversión 05-02-0169</v>
          </cell>
          <cell r="G222" t="str">
            <v/>
          </cell>
          <cell r="I222">
            <v>1</v>
          </cell>
          <cell r="J222" t="str">
            <v>104905005</v>
          </cell>
          <cell r="K222">
            <v>309000000</v>
          </cell>
        </row>
      </sheetData>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OBJETOS Y FINANCIACIÓN 2019"/>
      <sheetName val="INFO GENERAL"/>
      <sheetName val="PAG. 1"/>
      <sheetName val="PAG. 2"/>
      <sheetName val="PAG. 3"/>
      <sheetName val="PAG. 4"/>
      <sheetName val="PAG. 5"/>
      <sheetName val="PAG. 6"/>
      <sheetName val="PAG. 7"/>
      <sheetName val="PAG. 8"/>
      <sheetName val="PAG. 9"/>
      <sheetName val="PAG. 10"/>
      <sheetName val="EJECUCION PROYECTO"/>
      <sheetName val="P.A. DATOS BÁSICOS 2016"/>
      <sheetName val="P.A.OBJETOS Y FINANCIACIÓN2016"/>
      <sheetName val="MAPA DE RIESGOS 2016"/>
      <sheetName val="P.A. DATOS BÁSICOS 2017"/>
      <sheetName val="P.A.OBJETOS Y FINANCIACIÓN2017"/>
      <sheetName val="MAPA DE RIESGOS"/>
      <sheetName val="P.A. DATOS BÁSICOS 2018"/>
      <sheetName val="P.A.OBJETOS Y FINANCIACIÓN 2018"/>
      <sheetName val="MAPA DE RIESGOS2018"/>
      <sheetName val="P.A. DATOS BÁSICOS 2019"/>
      <sheetName val="P.A. META MENSUAL 2019"/>
      <sheetName val="P.A. DATOS BÁSICOS 2020"/>
      <sheetName val="P.A.OBJETOS Y FINANCIACIÓN 2020"/>
      <sheetName val="P.A. META MENSUAL 2020"/>
      <sheetName val="COMPROMISOS PROYECTADOS"/>
      <sheetName val="NECESIDADES OTROS PROYECTOS"/>
      <sheetName val="GESTION OTRAS ENTIDADES"/>
      <sheetName val="5. REDACCION MES"/>
      <sheetName val="INDICADORES Y METAS"/>
      <sheetName val="TERRITORIALIZACIÓN"/>
      <sheetName val="P.A.Terri-Local Vigencia"/>
      <sheetName val="2016"/>
      <sheetName val="2017"/>
      <sheetName val="2017 RESERVA"/>
      <sheetName val="2018"/>
      <sheetName val="2018 RESERVA"/>
      <sheetName val="2019"/>
      <sheetName val="2019 RESERVA"/>
      <sheetName val="2020"/>
      <sheetName val="2020 RESERVA"/>
      <sheetName val="Hoja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efreshError="1"/>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1-01-IF-002"/>
      <sheetName val="Hoja3"/>
      <sheetName val="Hoja5"/>
      <sheetName val="Hoja1"/>
    </sheetNames>
    <sheetDataSet>
      <sheetData sheetId="0" refreshError="1"/>
      <sheetData sheetId="1">
        <row r="2">
          <cell r="A2" t="str">
            <v>CCE-01</v>
          </cell>
          <cell r="B2" t="str">
            <v>Solicitud de información a los Proveedores</v>
          </cell>
        </row>
        <row r="3">
          <cell r="A3" t="str">
            <v>CCE-02</v>
          </cell>
          <cell r="B3" t="str">
            <v>Licitación pública</v>
          </cell>
        </row>
        <row r="4">
          <cell r="A4" t="str">
            <v>CCE-17</v>
          </cell>
          <cell r="B4" t="str">
            <v>Licitación pública (Obra pública)</v>
          </cell>
        </row>
        <row r="5">
          <cell r="A5" t="str">
            <v>CCE-03</v>
          </cell>
          <cell r="B5" t="str">
            <v>Concurso de méritos con precalificación</v>
          </cell>
        </row>
        <row r="6">
          <cell r="A6" t="str">
            <v>CCE-04</v>
          </cell>
          <cell r="B6" t="str">
            <v>Concurso de méritos abierto</v>
          </cell>
        </row>
        <row r="7">
          <cell r="A7" t="str">
            <v>CCE-05</v>
          </cell>
          <cell r="B7" t="str">
            <v>Contratación directa (con ofertas)</v>
          </cell>
        </row>
        <row r="8">
          <cell r="A8" t="str">
            <v>CCE-06</v>
          </cell>
          <cell r="B8" t="str">
            <v>Selección abreviada menor cuantía</v>
          </cell>
        </row>
        <row r="9">
          <cell r="A9" t="str">
            <v>CCE-18-Seleccion_Abreviada_Menor_Cuantia_Sin_Manifestacion_Interes</v>
          </cell>
          <cell r="B9" t="str">
            <v>Selección Abreviada de Menor Cuantia sin Manifestacion de Interés</v>
          </cell>
        </row>
        <row r="10">
          <cell r="A10" t="str">
            <v>CCE-07</v>
          </cell>
          <cell r="B10" t="str">
            <v>Selección abreviada subasta inversa</v>
          </cell>
        </row>
        <row r="11">
          <cell r="A11" t="str">
            <v>CCE-10</v>
          </cell>
          <cell r="B11" t="str">
            <v>Mínima cuantía</v>
          </cell>
        </row>
        <row r="12">
          <cell r="A12" t="str">
            <v>CCE-11||01</v>
          </cell>
          <cell r="B12" t="str">
            <v>Contratación régimen especial - Selección de comisionista</v>
          </cell>
        </row>
        <row r="13">
          <cell r="A13" t="str">
            <v>CCE-11||02</v>
          </cell>
          <cell r="B13" t="str">
            <v>Contratación régimen especial - Enajenación de bienes para intermediarios idóneos</v>
          </cell>
        </row>
        <row r="14">
          <cell r="A14" t="str">
            <v>CCE-11||03</v>
          </cell>
          <cell r="B14" t="str">
            <v>Contratación régimen especial - Régimen especial</v>
          </cell>
        </row>
        <row r="15">
          <cell r="A15" t="str">
            <v>CCE-11||04</v>
          </cell>
          <cell r="B15" t="str">
            <v>Contratación régimen especial - Banco multilateral y organismos multilaterales</v>
          </cell>
        </row>
        <row r="16">
          <cell r="A16" t="str">
            <v>CCE-15||01</v>
          </cell>
          <cell r="B16" t="str">
            <v>Contratación régimen especial (con ofertas) - Selección de comisionista</v>
          </cell>
        </row>
        <row r="17">
          <cell r="A17" t="str">
            <v>CCE-15||02</v>
          </cell>
          <cell r="B17" t="str">
            <v>Contratación régimen especial (con ofertas) - Enajenación de bienes para intermediarios idóneos</v>
          </cell>
        </row>
        <row r="18">
          <cell r="A18" t="str">
            <v>CCE-15||03</v>
          </cell>
          <cell r="B18" t="str">
            <v>Contratación régimen especial (con ofertas) - Régimen especial</v>
          </cell>
        </row>
        <row r="19">
          <cell r="A19" t="str">
            <v>CCE-15||04</v>
          </cell>
          <cell r="B19" t="str">
            <v>Contratación régimen especial (con ofertas) - Banco multilateral y organismos multilaterales</v>
          </cell>
        </row>
        <row r="20">
          <cell r="A20" t="str">
            <v>CCE-16</v>
          </cell>
          <cell r="B20" t="str">
            <v>Contratación directa</v>
          </cell>
        </row>
        <row r="21">
          <cell r="A21" t="str">
            <v>CCE-99</v>
          </cell>
          <cell r="B21" t="str">
            <v>Selección abreviada - acuerdo marco</v>
          </cell>
        </row>
      </sheetData>
      <sheetData sheetId="2" refreshError="1"/>
      <sheetData sheetId="3">
        <row r="3">
          <cell r="A3">
            <v>898</v>
          </cell>
          <cell r="B3" t="str">
            <v>898 Administración del talento humano</v>
          </cell>
          <cell r="C3" t="str">
            <v xml:space="preserve">01 NÓMINA </v>
          </cell>
          <cell r="D3">
            <v>1</v>
          </cell>
          <cell r="E3" t="str">
            <v>01001 Pago de Aportes para Cesantías del personal directivo docente SSF</v>
          </cell>
          <cell r="F3" t="str">
            <v>Aportes Para Cesantías Del Personal Directivo Docente Sin Situación De Fondos 03-03-0021</v>
          </cell>
          <cell r="G3" t="str">
            <v>APORTES PARA CESANTÍAS - A.1.1.2.3.2</v>
          </cell>
          <cell r="H3" t="str">
            <v>Docentes</v>
          </cell>
          <cell r="I3">
            <v>35060</v>
          </cell>
          <cell r="J3" t="str">
            <v>89801001</v>
          </cell>
          <cell r="K3">
            <v>8557498000</v>
          </cell>
        </row>
        <row r="4">
          <cell r="A4">
            <v>898</v>
          </cell>
          <cell r="B4" t="str">
            <v>898 Administración del talento humano</v>
          </cell>
          <cell r="C4" t="str">
            <v xml:space="preserve">01 NÓMINA </v>
          </cell>
          <cell r="D4">
            <v>2</v>
          </cell>
          <cell r="E4" t="str">
            <v>01002 Pago de Aportes para salud del personal directivo docente SSF</v>
          </cell>
          <cell r="F4" t="str">
            <v>Aportes Para Salud Del Personal Directivo Docente Sin Situación De Fondos 03-03-0018</v>
          </cell>
          <cell r="G4" t="str">
            <v>APORTES PARA SALUD - A.1.1.2.4.1.1</v>
          </cell>
          <cell r="H4" t="str">
            <v>Docentes</v>
          </cell>
          <cell r="I4">
            <v>35060</v>
          </cell>
          <cell r="J4" t="str">
            <v>89801002</v>
          </cell>
          <cell r="K4">
            <v>7428893000</v>
          </cell>
        </row>
        <row r="5">
          <cell r="A5">
            <v>898</v>
          </cell>
          <cell r="B5" t="str">
            <v>898 Administración del talento humano</v>
          </cell>
          <cell r="C5" t="str">
            <v xml:space="preserve">01 NÓMINA </v>
          </cell>
          <cell r="D5">
            <v>3</v>
          </cell>
          <cell r="E5" t="str">
            <v>01003 Pagar sueldos de Pensionados Nacionalizados</v>
          </cell>
          <cell r="F5" t="str">
            <v>Pago Fondo De Pensionados De Bogotá 03-03-0069</v>
          </cell>
          <cell r="G5" t="str">
            <v>CANCELACIONES DE PRESTASIONES SOCIALES DEL MAGISTERIO (CPSM) - A.1.1.8</v>
          </cell>
          <cell r="J5" t="str">
            <v>89801003</v>
          </cell>
          <cell r="K5">
            <v>53809486000</v>
          </cell>
        </row>
        <row r="6">
          <cell r="A6">
            <v>898</v>
          </cell>
          <cell r="B6" t="str">
            <v>898 Administración del talento humano</v>
          </cell>
          <cell r="C6" t="str">
            <v xml:space="preserve">01 NÓMINA </v>
          </cell>
          <cell r="D6">
            <v>4</v>
          </cell>
          <cell r="E6" t="str">
            <v>01004 Pago de Aportes para ARP del Personal Administrativo de Instituciones Educativas</v>
          </cell>
          <cell r="F6" t="str">
            <v>Aportes Para Arp Del Personal Administrativo De Instituciones Educativas 03-03-0033</v>
          </cell>
          <cell r="G6" t="str">
            <v>APORTES ARP - A.1.1.2.5.1.3</v>
          </cell>
          <cell r="H6" t="str">
            <v>Funcionarios administrativos</v>
          </cell>
          <cell r="I6">
            <v>2159</v>
          </cell>
          <cell r="J6" t="str">
            <v>89801004</v>
          </cell>
          <cell r="K6">
            <v>341709000</v>
          </cell>
        </row>
        <row r="7">
          <cell r="A7">
            <v>898</v>
          </cell>
          <cell r="B7" t="str">
            <v>898 Administración del talento humano</v>
          </cell>
          <cell r="C7" t="str">
            <v xml:space="preserve">01 NÓMINA </v>
          </cell>
          <cell r="D7">
            <v>5</v>
          </cell>
          <cell r="E7" t="str">
            <v>01005 Pago de Aportes para Cesantías del Personal Administrativo de Instituciones Educativas</v>
          </cell>
          <cell r="F7" t="str">
            <v>Aportes Para Cesantías Del Personal Administrativo De Instituciones Educativas 03-03-0034</v>
          </cell>
          <cell r="G7" t="str">
            <v>APORTES PARA CESANTÍAS - A.1.1.2.5.1.4</v>
          </cell>
          <cell r="H7" t="str">
            <v>Funcionarios administrativos</v>
          </cell>
          <cell r="I7">
            <v>2159</v>
          </cell>
          <cell r="J7" t="str">
            <v>89801005</v>
          </cell>
          <cell r="K7">
            <v>7380650000</v>
          </cell>
        </row>
        <row r="8">
          <cell r="A8">
            <v>898</v>
          </cell>
          <cell r="B8" t="str">
            <v>898 Administración del talento humano</v>
          </cell>
          <cell r="C8" t="str">
            <v xml:space="preserve">01 NÓMINA </v>
          </cell>
          <cell r="D8">
            <v>6</v>
          </cell>
          <cell r="E8" t="str">
            <v>01006 Pago de Aportes para Cesantías del personal docente Con Situación de Fondos</v>
          </cell>
          <cell r="F8" t="str">
            <v>Aportes Para Cesantías Del Personal Docente Con Situación De Fondos 03-03-0012</v>
          </cell>
          <cell r="G8" t="str">
            <v>APORTES PARA CESANTÍAS - A.1.1.2.2.1.4</v>
          </cell>
          <cell r="H8" t="str">
            <v>Docentes</v>
          </cell>
          <cell r="I8">
            <v>35060</v>
          </cell>
          <cell r="J8" t="str">
            <v>89801006</v>
          </cell>
          <cell r="K8">
            <v>14295998000</v>
          </cell>
        </row>
        <row r="9">
          <cell r="A9">
            <v>898</v>
          </cell>
          <cell r="B9" t="str">
            <v>898 Administración del talento humano</v>
          </cell>
          <cell r="C9" t="str">
            <v xml:space="preserve">01 NÓMINA </v>
          </cell>
          <cell r="D9">
            <v>7</v>
          </cell>
          <cell r="E9" t="str">
            <v>01007 Pago de Aportes para Cesantías del personal docente SSF</v>
          </cell>
          <cell r="F9" t="str">
            <v>Aportes Para Cesantías Del Personal Docente Sin Situación De Fondos 03-03-0008</v>
          </cell>
          <cell r="G9" t="str">
            <v>APORTES PARA CESANTÍAS - A.1.1.2.1.2</v>
          </cell>
          <cell r="H9" t="str">
            <v>Docentes</v>
          </cell>
          <cell r="I9">
            <v>35060</v>
          </cell>
          <cell r="J9" t="str">
            <v>89801007</v>
          </cell>
          <cell r="K9">
            <v>100979198000</v>
          </cell>
        </row>
        <row r="10">
          <cell r="A10">
            <v>898</v>
          </cell>
          <cell r="B10" t="str">
            <v>898 Administración del talento humano</v>
          </cell>
          <cell r="C10" t="str">
            <v xml:space="preserve">01 NÓMINA </v>
          </cell>
          <cell r="D10">
            <v>8</v>
          </cell>
          <cell r="E10" t="str">
            <v>01008 Pago de Aportes para el ESAP del Personal Administrativo de Instituciones Educativas</v>
          </cell>
          <cell r="F10" t="str">
            <v>Aportes Para La Esap Del Personal Administrativo De Instituciones Educativas 03-03-0037</v>
          </cell>
          <cell r="G10" t="str">
            <v>ESAP - A.1.1.2.5.2.3</v>
          </cell>
          <cell r="H10" t="str">
            <v>Funcionarios administrativos</v>
          </cell>
          <cell r="I10">
            <v>2159</v>
          </cell>
          <cell r="J10" t="str">
            <v>89801008</v>
          </cell>
          <cell r="K10">
            <v>374620000</v>
          </cell>
        </row>
        <row r="11">
          <cell r="A11">
            <v>898</v>
          </cell>
          <cell r="B11" t="str">
            <v>898 Administración del talento humano</v>
          </cell>
          <cell r="C11" t="str">
            <v xml:space="preserve">01 NÓMINA </v>
          </cell>
          <cell r="D11">
            <v>9</v>
          </cell>
          <cell r="E11" t="str">
            <v>01009 Pago de Aportes para el ICBF del Personal Administrativo de Instituciones Educativas</v>
          </cell>
          <cell r="F11" t="str">
            <v>Aportes Para El Icbf Del Personal Administrativo De Instituciones Educativas 03-03-0036</v>
          </cell>
          <cell r="G11" t="str">
            <v>ICBF - A.1.1.2.5.2.2</v>
          </cell>
          <cell r="H11" t="str">
            <v>Funcionarios administrativos</v>
          </cell>
          <cell r="I11">
            <v>2159</v>
          </cell>
          <cell r="J11" t="str">
            <v>89801009</v>
          </cell>
          <cell r="K11">
            <v>2247726000</v>
          </cell>
        </row>
        <row r="12">
          <cell r="A12">
            <v>898</v>
          </cell>
          <cell r="B12" t="str">
            <v>898 Administración del talento humano</v>
          </cell>
          <cell r="C12" t="str">
            <v xml:space="preserve">01 NÓMINA </v>
          </cell>
          <cell r="D12">
            <v>10</v>
          </cell>
          <cell r="E12" t="str">
            <v xml:space="preserve">01010 Pago de Aportes para el ICBF del Personal directivo docente </v>
          </cell>
          <cell r="F12" t="str">
            <v>Aportes Para El Icbf Del Personal Directivo Docente 03-03-0027</v>
          </cell>
          <cell r="G12" t="str">
            <v>ICBF - A.1.1.2.4.2.2</v>
          </cell>
          <cell r="H12" t="str">
            <v>Docentes</v>
          </cell>
          <cell r="I12">
            <v>35060</v>
          </cell>
          <cell r="J12" t="str">
            <v>89801010</v>
          </cell>
          <cell r="K12">
            <v>3230400000</v>
          </cell>
        </row>
        <row r="13">
          <cell r="A13">
            <v>898</v>
          </cell>
          <cell r="B13" t="str">
            <v>898 Administración del talento humano</v>
          </cell>
          <cell r="C13" t="str">
            <v xml:space="preserve">01 NÓMINA </v>
          </cell>
          <cell r="D13">
            <v>11</v>
          </cell>
          <cell r="E13" t="str">
            <v>01011 Pago de Aportes para el ICBF personal docente</v>
          </cell>
          <cell r="F13" t="str">
            <v>Aportes Para El Icbf Personal Docente 03-03-0014</v>
          </cell>
          <cell r="G13" t="str">
            <v>ICBF - A.1.1.2.2.2.2</v>
          </cell>
          <cell r="H13" t="str">
            <v>Docentes</v>
          </cell>
          <cell r="I13">
            <v>35060</v>
          </cell>
          <cell r="J13" t="str">
            <v>89801011</v>
          </cell>
          <cell r="K13">
            <v>42072137000</v>
          </cell>
        </row>
        <row r="14">
          <cell r="A14">
            <v>898</v>
          </cell>
          <cell r="B14" t="str">
            <v>898 Administración del talento humano</v>
          </cell>
          <cell r="C14" t="str">
            <v xml:space="preserve">01 NÓMINA </v>
          </cell>
          <cell r="D14">
            <v>12</v>
          </cell>
          <cell r="E14" t="str">
            <v>01012 Pago de Aportes para el SENA del Personal Administrativo de Instituciones Educativas</v>
          </cell>
          <cell r="F14" t="str">
            <v>Aportes Para El Sena Del Personal Administrativo De Instituciones Educativas 03-03-0035</v>
          </cell>
          <cell r="G14" t="str">
            <v>SENA - A.1.1.2.5.2.1</v>
          </cell>
          <cell r="H14" t="str">
            <v>Funcionarios administrativos</v>
          </cell>
          <cell r="I14">
            <v>2159</v>
          </cell>
          <cell r="J14" t="str">
            <v>89801012</v>
          </cell>
          <cell r="K14">
            <v>374620000</v>
          </cell>
        </row>
        <row r="15">
          <cell r="A15">
            <v>898</v>
          </cell>
          <cell r="B15" t="str">
            <v>898 Administración del talento humano</v>
          </cell>
          <cell r="C15" t="str">
            <v xml:space="preserve">01 NÓMINA </v>
          </cell>
          <cell r="D15">
            <v>13</v>
          </cell>
          <cell r="E15" t="str">
            <v xml:space="preserve">01013 Pago de Aportes para el SENA del Personal directivo docente </v>
          </cell>
          <cell r="F15" t="str">
            <v>Aportes Para El Sena Del Personal Directivo Docente 03-03-0026</v>
          </cell>
          <cell r="G15" t="str">
            <v>SENA - A.1.1.2.4.2.1</v>
          </cell>
          <cell r="H15" t="str">
            <v>Docentes</v>
          </cell>
          <cell r="I15">
            <v>35060</v>
          </cell>
          <cell r="J15" t="str">
            <v>89801013</v>
          </cell>
          <cell r="K15">
            <v>538400000</v>
          </cell>
        </row>
        <row r="16">
          <cell r="A16">
            <v>898</v>
          </cell>
          <cell r="B16" t="str">
            <v>898 Administración del talento humano</v>
          </cell>
          <cell r="C16" t="str">
            <v xml:space="preserve">01 NÓMINA </v>
          </cell>
          <cell r="D16">
            <v>14</v>
          </cell>
          <cell r="E16" t="str">
            <v>01014 Pago de Aportes para el SENA personal docente</v>
          </cell>
          <cell r="F16" t="str">
            <v>Aportes Para El Sena Personal Docente 03-03-0013</v>
          </cell>
          <cell r="G16" t="str">
            <v>SENA - A.1.1.2.2.2.1</v>
          </cell>
          <cell r="H16" t="str">
            <v>Docentes</v>
          </cell>
          <cell r="I16">
            <v>35060</v>
          </cell>
          <cell r="J16" t="str">
            <v>89801014</v>
          </cell>
          <cell r="K16">
            <v>7012022000</v>
          </cell>
        </row>
        <row r="17">
          <cell r="A17">
            <v>898</v>
          </cell>
          <cell r="B17" t="str">
            <v>898 Administración del talento humano</v>
          </cell>
          <cell r="C17" t="str">
            <v xml:space="preserve">01 NÓMINA </v>
          </cell>
          <cell r="D17">
            <v>15</v>
          </cell>
          <cell r="E17" t="str">
            <v>01015 Pago de Aportes para Institutos Técnicos del Personal Administrativo de Instituciones Educativas</v>
          </cell>
          <cell r="F17" t="str">
            <v>Aportes Para Los Institutos Técnicos Del Personal Administrativo De Instituciones Educativas 03-03-0039</v>
          </cell>
          <cell r="G17" t="str">
            <v>INSTITUTOS TÉCNICOS - A.1.1.2.5.2.5</v>
          </cell>
          <cell r="H17" t="str">
            <v>Funcionarios administrativos</v>
          </cell>
          <cell r="I17">
            <v>2159</v>
          </cell>
          <cell r="J17" t="str">
            <v>89801015</v>
          </cell>
          <cell r="K17">
            <v>749241000</v>
          </cell>
        </row>
        <row r="18">
          <cell r="A18">
            <v>898</v>
          </cell>
          <cell r="B18" t="str">
            <v>898 Administración del talento humano</v>
          </cell>
          <cell r="C18" t="str">
            <v xml:space="preserve">01 NÓMINA </v>
          </cell>
          <cell r="D18">
            <v>16</v>
          </cell>
          <cell r="E18" t="str">
            <v xml:space="preserve">01016 Pago de Aportes para Institutos Técnicos personal docente </v>
          </cell>
          <cell r="F18" t="str">
            <v>Aportes Para Institutos Técnicos Personal Docente 03-03-0017</v>
          </cell>
          <cell r="G18" t="str">
            <v>INSTITUTOS TÉCNICOS - A.1.1.2.2.2.5</v>
          </cell>
          <cell r="H18" t="str">
            <v>Docentes</v>
          </cell>
          <cell r="I18">
            <v>35060</v>
          </cell>
          <cell r="J18" t="str">
            <v>89801016</v>
          </cell>
          <cell r="K18">
            <v>14024045000</v>
          </cell>
        </row>
        <row r="19">
          <cell r="A19">
            <v>898</v>
          </cell>
          <cell r="B19" t="str">
            <v>898 Administración del talento humano</v>
          </cell>
          <cell r="C19" t="str">
            <v xml:space="preserve">01 NÓMINA </v>
          </cell>
          <cell r="D19">
            <v>17</v>
          </cell>
          <cell r="E19" t="str">
            <v>01017 Pago de horas extras del personal docente y directivo docente</v>
          </cell>
          <cell r="F19" t="str">
            <v>Pago de horas extras del personal docente y directivo docente 03-03-0099</v>
          </cell>
          <cell r="G19" t="str">
            <v>PERSONAL DOCENTE – CON SITUACION DE FONDOS ( CSF ) A.1.1.1.1.1</v>
          </cell>
          <cell r="H19" t="str">
            <v>Docentes</v>
          </cell>
          <cell r="I19">
            <v>35060</v>
          </cell>
          <cell r="J19" t="str">
            <v>89801017</v>
          </cell>
          <cell r="K19">
            <v>16911540000</v>
          </cell>
        </row>
        <row r="20">
          <cell r="A20">
            <v>898</v>
          </cell>
          <cell r="B20" t="str">
            <v>898 Administración del talento humano</v>
          </cell>
          <cell r="C20" t="str">
            <v xml:space="preserve">01 NÓMINA </v>
          </cell>
          <cell r="D20">
            <v>18</v>
          </cell>
          <cell r="E20" t="str">
            <v xml:space="preserve">01018 Pago de Aportes para la ESAP personal docente </v>
          </cell>
          <cell r="F20" t="str">
            <v>Aportes Para La Esap Personal Docente 03-03-0015</v>
          </cell>
          <cell r="G20" t="str">
            <v>ESAP - A.1.1.2.2.2.3</v>
          </cell>
          <cell r="H20" t="str">
            <v>Docentes</v>
          </cell>
          <cell r="I20">
            <v>35060</v>
          </cell>
          <cell r="J20" t="str">
            <v>89801018</v>
          </cell>
          <cell r="K20">
            <v>7061180000</v>
          </cell>
        </row>
        <row r="21">
          <cell r="A21">
            <v>898</v>
          </cell>
          <cell r="B21" t="str">
            <v>898 Administración del talento humano</v>
          </cell>
          <cell r="C21" t="str">
            <v xml:space="preserve">01 NÓMINA </v>
          </cell>
          <cell r="D21">
            <v>19</v>
          </cell>
          <cell r="E21" t="str">
            <v>01019 Pago de Aportes para las Cajas de Compensación del Personal Administrativo de Instituciones Educativas</v>
          </cell>
          <cell r="F21" t="str">
            <v>Aportes Para Las Cajas De Compensación Familiar Del Personal Administrativo De Instituciones Educativas 03-03-0038</v>
          </cell>
          <cell r="G21" t="str">
            <v>CAJAS DE COMPENSACIÓN FAMILIAR - A.1.1.2.5.2.4</v>
          </cell>
          <cell r="H21" t="str">
            <v>Funcionarios administrativos</v>
          </cell>
          <cell r="I21">
            <v>2159</v>
          </cell>
          <cell r="J21" t="str">
            <v>89801019</v>
          </cell>
          <cell r="K21">
            <v>2996968000</v>
          </cell>
        </row>
        <row r="22">
          <cell r="A22">
            <v>898</v>
          </cell>
          <cell r="B22" t="str">
            <v>898 Administración del talento humano</v>
          </cell>
          <cell r="C22" t="str">
            <v xml:space="preserve">01 NÓMINA </v>
          </cell>
          <cell r="D22">
            <v>20</v>
          </cell>
          <cell r="E22" t="str">
            <v xml:space="preserve">01020 Pago de Aportes para las Cajas de Compensación Personal directivo docente </v>
          </cell>
          <cell r="F22" t="str">
            <v>Aportes Para Las Cajas De Compensación Familiar Del Personal Directivo Docente 03-03-0029</v>
          </cell>
          <cell r="G22" t="str">
            <v>CAJAS DE COMPENSACIÓN FAMILIAR - A.1.1.2.4.2.4</v>
          </cell>
          <cell r="H22" t="str">
            <v>Docentes</v>
          </cell>
          <cell r="I22">
            <v>35060</v>
          </cell>
          <cell r="J22" t="str">
            <v>89801020</v>
          </cell>
          <cell r="K22">
            <v>4185686000</v>
          </cell>
        </row>
        <row r="23">
          <cell r="A23">
            <v>898</v>
          </cell>
          <cell r="B23" t="str">
            <v>898 Administración del talento humano</v>
          </cell>
          <cell r="C23" t="str">
            <v xml:space="preserve">01 NÓMINA </v>
          </cell>
          <cell r="D23">
            <v>21</v>
          </cell>
          <cell r="E23" t="str">
            <v xml:space="preserve">01021 Pago de Aportes para las Cajas de Compensación personal docente </v>
          </cell>
          <cell r="F23" t="str">
            <v>Aportes Para Las Cajas De Compensación Familiar Personal Docente 03-03-0016</v>
          </cell>
          <cell r="G23" t="str">
            <v>CAJAS DE COMPENSACIÓN FAMILIAR - A.1.1.2.2.2.4</v>
          </cell>
          <cell r="H23" t="str">
            <v>Docentes</v>
          </cell>
          <cell r="I23">
            <v>35060</v>
          </cell>
          <cell r="J23" t="str">
            <v>89801021</v>
          </cell>
          <cell r="K23">
            <v>54698770000</v>
          </cell>
        </row>
        <row r="24">
          <cell r="A24">
            <v>898</v>
          </cell>
          <cell r="B24" t="str">
            <v>898 Administración del talento humano</v>
          </cell>
          <cell r="C24" t="str">
            <v xml:space="preserve">01 NÓMINA </v>
          </cell>
          <cell r="D24">
            <v>22</v>
          </cell>
          <cell r="E24" t="str">
            <v xml:space="preserve">01022 Pago de Aportes para los Institutos Técnicos Personal directivo docente </v>
          </cell>
          <cell r="F24" t="str">
            <v>Aportes Para Los Institutos Técnicos Del Personal Directivo Docente 03-03-0030</v>
          </cell>
          <cell r="G24" t="str">
            <v>INSTITUTOS TÉCNICOS - A.1.1.2.4.2.5</v>
          </cell>
          <cell r="H24" t="str">
            <v>Docentes</v>
          </cell>
          <cell r="I24">
            <v>35060</v>
          </cell>
          <cell r="J24" t="str">
            <v>89801022</v>
          </cell>
          <cell r="K24">
            <v>1076800000</v>
          </cell>
        </row>
        <row r="25">
          <cell r="A25">
            <v>898</v>
          </cell>
          <cell r="B25" t="str">
            <v>898 Administración del talento humano</v>
          </cell>
          <cell r="C25" t="str">
            <v xml:space="preserve">01 NÓMINA </v>
          </cell>
          <cell r="D25">
            <v>23</v>
          </cell>
          <cell r="E25" t="str">
            <v>01023 Pago de Aportes para pensión del Personal Administrativo de Instituciones Educativas</v>
          </cell>
          <cell r="F25" t="str">
            <v>Aportes Para Pensión Del Personal Administrativo De Instituciones Educativas 03-03-0032</v>
          </cell>
          <cell r="G25" t="str">
            <v>APORTES PARA PENSIÓN - A.1.1.2.5.1.2</v>
          </cell>
          <cell r="H25" t="str">
            <v>Funcionarios administrativos</v>
          </cell>
          <cell r="I25">
            <v>2159</v>
          </cell>
          <cell r="J25" t="str">
            <v>89801023</v>
          </cell>
          <cell r="K25">
            <v>7855403000</v>
          </cell>
        </row>
        <row r="26">
          <cell r="A26">
            <v>898</v>
          </cell>
          <cell r="B26" t="str">
            <v>898 Administración del talento humano</v>
          </cell>
          <cell r="C26" t="str">
            <v xml:space="preserve">01 NÓMINA </v>
          </cell>
          <cell r="D26">
            <v>24</v>
          </cell>
          <cell r="E26" t="str">
            <v>01024 Pago de Aportes para Pensión del personal docente Con Situación de Fondos</v>
          </cell>
          <cell r="F26" t="str">
            <v>Aportes Para Pensión Del Personal Docente Con Situación De Fondos 03-03-0010</v>
          </cell>
          <cell r="G26" t="str">
            <v>APORTES PARA PENSIÓN - A.1.1.2.2.1.2</v>
          </cell>
          <cell r="H26" t="str">
            <v>Docentes</v>
          </cell>
          <cell r="I26">
            <v>35060</v>
          </cell>
          <cell r="J26" t="str">
            <v>89801024</v>
          </cell>
          <cell r="K26">
            <v>18076347000</v>
          </cell>
        </row>
        <row r="27">
          <cell r="A27">
            <v>898</v>
          </cell>
          <cell r="B27" t="str">
            <v>898 Administración del talento humano</v>
          </cell>
          <cell r="C27" t="str">
            <v xml:space="preserve">01 NÓMINA </v>
          </cell>
          <cell r="D27">
            <v>25</v>
          </cell>
          <cell r="E27" t="str">
            <v>01025 Pago de Aportes para salud del Personal Administrativo de Instituciones Educativas</v>
          </cell>
          <cell r="F27" t="str">
            <v>Aportes Para Salud Del Personal Administrativo De Instituciones Educativas 03-03-0031</v>
          </cell>
          <cell r="G27" t="str">
            <v>APORTES PARA SALUD - A.1.1.2.5.1.1</v>
          </cell>
          <cell r="H27" t="str">
            <v>Funcionarios administrativos</v>
          </cell>
          <cell r="I27">
            <v>2159</v>
          </cell>
          <cell r="J27" t="str">
            <v>89801025</v>
          </cell>
          <cell r="K27">
            <v>5564243000</v>
          </cell>
        </row>
        <row r="28">
          <cell r="A28">
            <v>898</v>
          </cell>
          <cell r="B28" t="str">
            <v>898 Administración del talento humano</v>
          </cell>
          <cell r="C28" t="str">
            <v xml:space="preserve">01 NÓMINA </v>
          </cell>
          <cell r="D28">
            <v>26</v>
          </cell>
          <cell r="E28" t="str">
            <v>01026 Pago de Aportes para Salud del personal docente Con Situación de Fondos</v>
          </cell>
          <cell r="F28" t="str">
            <v>Aportes Para Salud Del Personal Docente Con Situación De Fondos 03-03-0009</v>
          </cell>
          <cell r="G28" t="str">
            <v>APORTES PARA SALUD - A.1.1.2.2.1.1</v>
          </cell>
          <cell r="H28" t="str">
            <v>Docentes</v>
          </cell>
          <cell r="I28">
            <v>35060</v>
          </cell>
          <cell r="J28" t="str">
            <v>89801026</v>
          </cell>
          <cell r="K28">
            <v>12804079000</v>
          </cell>
        </row>
        <row r="29">
          <cell r="A29">
            <v>898</v>
          </cell>
          <cell r="B29" t="str">
            <v>898 Administración del talento humano</v>
          </cell>
          <cell r="C29" t="str">
            <v xml:space="preserve">01 NÓMINA </v>
          </cell>
          <cell r="D29">
            <v>27</v>
          </cell>
          <cell r="E29" t="str">
            <v>01027 Pago de Aportes para salud del personal docente SSF</v>
          </cell>
          <cell r="F29" t="str">
            <v>Aportes Para Salud Del Personal Docente Sin Situación De Fondos 03-03-0005</v>
          </cell>
          <cell r="G29" t="str">
            <v>APORTES DE PREVISION SOCIAL - A.1.1.2.1.1.10</v>
          </cell>
          <cell r="H29" t="str">
            <v>Docentes</v>
          </cell>
          <cell r="I29">
            <v>35060</v>
          </cell>
          <cell r="J29" t="str">
            <v>89801027</v>
          </cell>
          <cell r="K29">
            <v>87775556000</v>
          </cell>
        </row>
        <row r="30">
          <cell r="A30">
            <v>898</v>
          </cell>
          <cell r="B30" t="str">
            <v>898 Administración del talento humano</v>
          </cell>
          <cell r="C30" t="str">
            <v xml:space="preserve">01 NÓMINA </v>
          </cell>
          <cell r="D30">
            <v>28</v>
          </cell>
          <cell r="E30" t="str">
            <v>01028 Pago de Ascensos en escalafón del Personal docente y directivo docente</v>
          </cell>
          <cell r="F30" t="str">
            <v>Ascensos En Escalafón Del Personal Docente O Directivo Docente 03-03-0004</v>
          </cell>
          <cell r="G30" t="str">
            <v>PERSONAL DOCENTE - CON SITUACIÓN DE FONDOS (CSF) - A.1.1.1.1.1</v>
          </cell>
          <cell r="H30" t="str">
            <v>Docentes</v>
          </cell>
          <cell r="I30">
            <v>35060</v>
          </cell>
          <cell r="J30" t="str">
            <v>89801028</v>
          </cell>
          <cell r="K30">
            <v>11354883000</v>
          </cell>
        </row>
        <row r="31">
          <cell r="A31">
            <v>898</v>
          </cell>
          <cell r="B31" t="str">
            <v>898 Administración del talento humano</v>
          </cell>
          <cell r="C31" t="str">
            <v xml:space="preserve">01 NÓMINA </v>
          </cell>
          <cell r="D31">
            <v>29</v>
          </cell>
          <cell r="E31" t="str">
            <v>01029 Pago de Personal Administrativo de Instituciones Educativas</v>
          </cell>
          <cell r="F31" t="str">
            <v>Personal Administrativo de Instituciones Educativas con situación de fondos 03-03-0098</v>
          </cell>
          <cell r="G31" t="str">
            <v>PERSONAL ADMINISTRATIVO DE INSTITUCIONES EDUCATIVAS A.1.1.1.3</v>
          </cell>
          <cell r="H31" t="str">
            <v>Funcionarios administrativos</v>
          </cell>
          <cell r="I31">
            <v>2159</v>
          </cell>
          <cell r="J31" t="str">
            <v>89801029</v>
          </cell>
          <cell r="K31">
            <v>83600096000</v>
          </cell>
        </row>
        <row r="32">
          <cell r="A32">
            <v>898</v>
          </cell>
          <cell r="B32" t="str">
            <v>898 Administración del talento humano</v>
          </cell>
          <cell r="C32" t="str">
            <v xml:space="preserve">01 NÓMINA </v>
          </cell>
          <cell r="D32">
            <v>30</v>
          </cell>
          <cell r="E32" t="str">
            <v>01030 Pago de Personal Directivo Docente</v>
          </cell>
          <cell r="F32" t="str">
            <v>Personal Directivo Docente Con Situación De Fondos 03-03-0094</v>
          </cell>
          <cell r="G32" t="str">
            <v>PERSONAL DIRECTIVO DOCENTE - CON SITUACIÓN DE FONDOS (CSF) - A.1.1.1.2.1</v>
          </cell>
          <cell r="H32" t="str">
            <v>Docentes</v>
          </cell>
          <cell r="I32">
            <v>35060</v>
          </cell>
          <cell r="J32" t="str">
            <v>89801030</v>
          </cell>
          <cell r="K32">
            <v>111297149000</v>
          </cell>
        </row>
        <row r="33">
          <cell r="A33">
            <v>898</v>
          </cell>
          <cell r="B33" t="str">
            <v>898 Administración del talento humano</v>
          </cell>
          <cell r="C33" t="str">
            <v xml:space="preserve">01 NÓMINA </v>
          </cell>
          <cell r="D33">
            <v>31</v>
          </cell>
          <cell r="E33" t="str">
            <v>01031 Pago de Personal Docente</v>
          </cell>
          <cell r="F33" t="str">
            <v>Personal Docente Vinculado A La Planta De Personal Con Situación De Fondos 03-03-0096</v>
          </cell>
          <cell r="G33" t="str">
            <v>PERSONAL DOCENTE - CON SITUACIÓN DE FONDOS (CSF) - A.1.1.1.1.1</v>
          </cell>
          <cell r="H33" t="str">
            <v>Docentes</v>
          </cell>
          <cell r="I33">
            <v>35060</v>
          </cell>
          <cell r="J33" t="str">
            <v>89801031</v>
          </cell>
          <cell r="K33">
            <v>1508410725000</v>
          </cell>
        </row>
        <row r="34">
          <cell r="A34">
            <v>898</v>
          </cell>
          <cell r="B34" t="str">
            <v>898 Administración del talento humano</v>
          </cell>
          <cell r="C34" t="str">
            <v xml:space="preserve">01 NÓMINA </v>
          </cell>
          <cell r="D34">
            <v>32</v>
          </cell>
          <cell r="E34" t="str">
            <v>01032 Pago de Personal Docente SSF</v>
          </cell>
          <cell r="F34" t="str">
            <v>Personal Docente Vinculado A La Planta De Personal Sin Situación De Fondos 03-03-0095</v>
          </cell>
          <cell r="G34" t="str">
            <v>PERSONAL DOCENTE - SIN SITUACIÓN DE FONDOS (SSF) - A.1.1.1.1.2</v>
          </cell>
          <cell r="H34" t="str">
            <v>Docentes</v>
          </cell>
          <cell r="I34">
            <v>35060</v>
          </cell>
          <cell r="J34" t="str">
            <v>89801032</v>
          </cell>
          <cell r="K34">
            <v>91175869000</v>
          </cell>
        </row>
        <row r="35">
          <cell r="A35">
            <v>898</v>
          </cell>
          <cell r="B35" t="str">
            <v>898 Administración del talento humano</v>
          </cell>
          <cell r="C35" t="str">
            <v xml:space="preserve">01 NÓMINA </v>
          </cell>
          <cell r="D35">
            <v>33</v>
          </cell>
          <cell r="E35" t="str">
            <v>01033 Pago de Personal Directivo  Docente SSF</v>
          </cell>
          <cell r="F35" t="str">
            <v>Personal Directivo Docente Sin Situación De Fondos 03-03-0093</v>
          </cell>
          <cell r="G35" t="str">
            <v>PERSONAL DIRECTIVO DOCENTE - SIN SITUACIÓN DE FONDOS (SSF) - A.1.1.1.2.2</v>
          </cell>
          <cell r="H35" t="str">
            <v>Docentes</v>
          </cell>
          <cell r="I35">
            <v>35060</v>
          </cell>
          <cell r="J35" t="str">
            <v>89801033</v>
          </cell>
          <cell r="K35">
            <v>7928338000</v>
          </cell>
        </row>
        <row r="36">
          <cell r="A36">
            <v>898</v>
          </cell>
          <cell r="B36" t="str">
            <v>898 Administración del talento humano</v>
          </cell>
          <cell r="C36" t="str">
            <v xml:space="preserve">01 NÓMINA </v>
          </cell>
          <cell r="D36">
            <v>34</v>
          </cell>
          <cell r="E36" t="str">
            <v>01034 Pago de incentivo al mejoramiento de la Calidad MEN, "Decreto 914 de 2016"</v>
          </cell>
          <cell r="F36" t="str">
            <v>Incentivos Al Personal Docente y Administrativo 03-02-0035</v>
          </cell>
          <cell r="G36" t="str">
            <v>DISEÑO E IMPLEMENTACIÓN DE PLANES DE MEJORAMIENTO - A.1.2.11</v>
          </cell>
          <cell r="J36" t="str">
            <v>89801034</v>
          </cell>
          <cell r="K36">
            <v>8761953000</v>
          </cell>
        </row>
        <row r="37">
          <cell r="A37">
            <v>898</v>
          </cell>
          <cell r="B37" t="str">
            <v>898 Administración del talento humano</v>
          </cell>
          <cell r="C37" t="str">
            <v xml:space="preserve">01 NÓMINA </v>
          </cell>
          <cell r="D37">
            <v>35</v>
          </cell>
          <cell r="E37" t="str">
            <v xml:space="preserve">01035 Pago de Aportes para la ESAP del Personal directivo docente </v>
          </cell>
          <cell r="F37" t="str">
            <v>Aportes Para La Esap Del Personal Directivo Docente 03-03-0028</v>
          </cell>
          <cell r="G37" t="str">
            <v>ESAP - A.1.1.2.4.2.3</v>
          </cell>
          <cell r="H37" t="str">
            <v>Docentes</v>
          </cell>
          <cell r="I37">
            <v>35060</v>
          </cell>
          <cell r="J37" t="str">
            <v>89801035</v>
          </cell>
          <cell r="K37">
            <v>538400000</v>
          </cell>
        </row>
        <row r="38">
          <cell r="A38">
            <v>898</v>
          </cell>
          <cell r="B38" t="str">
            <v>898 Administración del talento humano</v>
          </cell>
          <cell r="C38" t="str">
            <v>02 PERSONAL DE APOYO A LA GESTION DE LA SED</v>
          </cell>
          <cell r="D38">
            <v>36</v>
          </cell>
          <cell r="E38" t="str">
            <v>02036 Asignar apoyo (profesional, técnico, asistencial),  para el desarrollo de actividades organizacionales requeridos para el normal funcionamiento de la SED y de esta manera garantizar la prestación del servicio educativo.</v>
          </cell>
          <cell r="F38" t="str">
            <v>Personal Contratado Para Apoyar Las Actividades Propias De Los Proyectos De Inversión De La Entidad 03-04-0001</v>
          </cell>
          <cell r="G38" t="str">
            <v>MODERNIZACIÓN DE LA SECRETARIA DE EDUCACIÓN - A.1.4.1</v>
          </cell>
          <cell r="H38" t="str">
            <v>Personas</v>
          </cell>
          <cell r="I38">
            <v>439</v>
          </cell>
          <cell r="J38" t="str">
            <v>89802036</v>
          </cell>
          <cell r="K38">
            <v>24459380000</v>
          </cell>
        </row>
        <row r="39">
          <cell r="A39">
            <v>898</v>
          </cell>
          <cell r="B39" t="str">
            <v>898 Administración del talento humano</v>
          </cell>
          <cell r="C39" t="str">
            <v>03  BIENESTAR, CAPACITACION, SALUD OCUPACIONAL Y  DOTACION</v>
          </cell>
          <cell r="D39">
            <v>37</v>
          </cell>
          <cell r="E39" t="str">
            <v>03037 Adquirir  la dotación de vestido  y calzado de labor para los funcionarios que conforme a la Ley tienen este derecho.</v>
          </cell>
          <cell r="F39" t="str">
            <v>Actividades De Bienestar Del Personal Docente Y Administrativo 03-04-0292</v>
          </cell>
          <cell r="G39" t="str">
            <v>APLICACIÓN DE PROYECTOS EDUCATIVOS TRANSVERSALES - A.1.7.2</v>
          </cell>
          <cell r="H39" t="str">
            <v>Funcionarios docentes y administrativos</v>
          </cell>
          <cell r="I39">
            <v>848</v>
          </cell>
          <cell r="J39" t="str">
            <v>89803037</v>
          </cell>
          <cell r="K39">
            <v>1112317000</v>
          </cell>
        </row>
        <row r="40">
          <cell r="A40">
            <v>898</v>
          </cell>
          <cell r="B40" t="str">
            <v>898 Administración del talento humano</v>
          </cell>
          <cell r="C40" t="str">
            <v>03  BIENESTAR, CAPACITACION, SALUD OCUPACIONAL Y  DOTACION</v>
          </cell>
          <cell r="D40">
            <v>38</v>
          </cell>
          <cell r="E40" t="str">
            <v>03038 Realizar actividades culturales, recreativas, deportivas, lúdicas, reconocimientos y demás que demanden los funcionarios administrativos y docentes</v>
          </cell>
          <cell r="F40" t="str">
            <v>Actividades De Bienestar Del Personal Docente Y Administrativo 03-04-0292</v>
          </cell>
          <cell r="G40" t="str">
            <v>APLICACIÓN DE PROYECTOS EDUCATIVOS TRANSVERSALES - A.1.7.2</v>
          </cell>
          <cell r="H40" t="str">
            <v>Funcionarios docentes y administrativos</v>
          </cell>
          <cell r="I40">
            <v>36650</v>
          </cell>
          <cell r="J40" t="str">
            <v>89803038</v>
          </cell>
          <cell r="K40">
            <v>8667162000</v>
          </cell>
        </row>
        <row r="41">
          <cell r="A41">
            <v>898</v>
          </cell>
          <cell r="B41" t="str">
            <v>898 Administración del talento humano</v>
          </cell>
          <cell r="C41" t="str">
            <v>03  BIENESTAR, CAPACITACION, SALUD OCUPACIONAL Y  DOTACION</v>
          </cell>
          <cell r="D41">
            <v>39</v>
          </cell>
          <cell r="E41" t="str">
            <v>03039 Garantizar el servicio de transporte a Docentes y Directivos Docentes en zonas que presentan dificil acceso y/o inseguridad</v>
          </cell>
          <cell r="F41" t="str">
            <v>Incentivos Al Personal Docente 03-02-0023</v>
          </cell>
          <cell r="G41" t="str">
            <v>DISEÑO E IMPLEMENTACIÓN DE PLANES DE MEJORAMIENTO - A.1.2.11</v>
          </cell>
          <cell r="H41" t="str">
            <v>Funcionarios docentes y administrativos</v>
          </cell>
          <cell r="I41">
            <v>1800</v>
          </cell>
          <cell r="J41" t="str">
            <v>89803039</v>
          </cell>
          <cell r="K41">
            <v>3085400000</v>
          </cell>
        </row>
        <row r="42">
          <cell r="A42">
            <v>898</v>
          </cell>
          <cell r="B42" t="str">
            <v>898 Administración del talento humano</v>
          </cell>
          <cell r="C42" t="str">
            <v>03  BIENESTAR, CAPACITACION, SALUD OCUPACIONAL Y  DOTACION</v>
          </cell>
          <cell r="D42">
            <v>40</v>
          </cell>
          <cell r="E42" t="str">
            <v>03040 Implementar las líneas de acción: Entornos Seguros y Entornos Saludables, de acuerdo al alcance establecido en la Política de Seguridad y Salud en el Trabajo — SST de la Secretaria de Educación del Distrito.</v>
          </cell>
          <cell r="F42" t="str">
            <v>Gastos Para Los Programas De Salud Ocupacional De Docentes Y Administartivos Del Nivel Institucional 02-06-0018</v>
          </cell>
          <cell r="G42" t="str">
            <v>APLICACIÓN DE PROYECTOS EDUCATIVOS TRANSVERSALES - A.1.7.2</v>
          </cell>
          <cell r="H42" t="str">
            <v>Funcionarios docentes y administrativos</v>
          </cell>
          <cell r="I42">
            <v>36650</v>
          </cell>
          <cell r="J42" t="str">
            <v>89803040</v>
          </cell>
          <cell r="K42">
            <v>2157800000</v>
          </cell>
        </row>
        <row r="43">
          <cell r="A43">
            <v>898</v>
          </cell>
          <cell r="B43" t="str">
            <v>898 Administración del talento humano</v>
          </cell>
          <cell r="C43" t="str">
            <v>03  BIENESTAR, CAPACITACION, SALUD OCUPACIONAL Y  DOTACION</v>
          </cell>
          <cell r="D43">
            <v>41</v>
          </cell>
          <cell r="E43" t="str">
            <v>03041 Garantizar el desarrollo del Plan Anual de Capacitación</v>
          </cell>
          <cell r="F43" t="str">
            <v>Actividades De Capacitación Institucional A Los Funcionarios De Las Entidades 05-01-0004</v>
          </cell>
          <cell r="G43" t="str">
            <v>APLICACIÓN DE PROYECTOS EDUCATIVOS TRANSVERSALES - A.1.7.2</v>
          </cell>
          <cell r="H43" t="str">
            <v>Funcionarios administrativos</v>
          </cell>
          <cell r="I43">
            <v>2159</v>
          </cell>
          <cell r="J43" t="str">
            <v>89803041</v>
          </cell>
          <cell r="K43">
            <v>1133000000</v>
          </cell>
        </row>
        <row r="44">
          <cell r="A44">
            <v>898</v>
          </cell>
          <cell r="B44" t="str">
            <v>898 Administración del talento humano</v>
          </cell>
          <cell r="C44" t="str">
            <v xml:space="preserve">04 REQUERIMIENTOS DE PAGO </v>
          </cell>
          <cell r="D44">
            <v>42</v>
          </cell>
          <cell r="E44" t="str">
            <v>04042 Pagar las sentencia proferidas por las instancias judiciales derivadas del pago de la nómina</v>
          </cell>
          <cell r="F44" t="str">
            <v>Sentencias Personal Docente Y Administrativo 03-03-0082</v>
          </cell>
          <cell r="G44" t="str">
            <v>PERSONAL DOCENTE - CON SITUACIÓN DE FONDOS (CSF) - A.1.1.1.1.1</v>
          </cell>
          <cell r="H44" t="str">
            <v>Porcentaje</v>
          </cell>
          <cell r="I44">
            <v>100</v>
          </cell>
          <cell r="J44" t="str">
            <v>89804042</v>
          </cell>
          <cell r="K44">
            <v>0</v>
          </cell>
        </row>
        <row r="45">
          <cell r="A45">
            <v>898</v>
          </cell>
          <cell r="B45" t="str">
            <v>898 Administración del talento humano</v>
          </cell>
          <cell r="C45" t="str">
            <v xml:space="preserve">04 REQUERIMIENTOS DE PAGO </v>
          </cell>
          <cell r="D45">
            <v>43</v>
          </cell>
          <cell r="E45" t="str">
            <v xml:space="preserve">04043 Garantizar el cubrimiento de vacantes de docentes y directivos docentes </v>
          </cell>
          <cell r="F45" t="str">
            <v>Cubrimiento De Vacantes De Docentes Y Directivos Docentes 03-03-0084</v>
          </cell>
          <cell r="G45" t="str">
            <v/>
          </cell>
          <cell r="H45" t="str">
            <v>Porcentaje</v>
          </cell>
          <cell r="I45">
            <v>100</v>
          </cell>
          <cell r="J45" t="str">
            <v>89804043</v>
          </cell>
          <cell r="K45">
            <v>0</v>
          </cell>
        </row>
        <row r="46">
          <cell r="A46">
            <v>898</v>
          </cell>
          <cell r="B46" t="str">
            <v>898 Administración del talento humano</v>
          </cell>
          <cell r="C46" t="str">
            <v>02 PERSONAL DE APOYO A LA GESTION DE LA SED</v>
          </cell>
          <cell r="D46">
            <v>44</v>
          </cell>
          <cell r="E46" t="str">
            <v>02044 Pago de personal administrativo practicante y/o aprendiz de instituciones de educación superior y SENA.</v>
          </cell>
          <cell r="F46" t="str">
            <v>Personal Administrativo de Instituciones Educativas con situación de fondos 03-03-0003</v>
          </cell>
          <cell r="G46" t="str">
            <v/>
          </cell>
          <cell r="H46" t="str">
            <v>Personas</v>
          </cell>
          <cell r="I46">
            <v>20</v>
          </cell>
          <cell r="J46" t="str">
            <v>89802044</v>
          </cell>
          <cell r="K46">
            <v>224572000</v>
          </cell>
        </row>
        <row r="47">
          <cell r="A47">
            <v>1071</v>
          </cell>
          <cell r="B47" t="str">
            <v>1071 Gestión educativa institucional</v>
          </cell>
          <cell r="C47" t="str">
            <v>01 APOYO ADMINISTRATIVO</v>
          </cell>
          <cell r="D47">
            <v>1</v>
          </cell>
          <cell r="E47" t="str">
            <v xml:space="preserve">01001 Garantizar el pago del servicio de acueducto, alcantarillado y aseo en los colegios oficiales (plantas físicas propias, arrendadas y lotes). </v>
          </cell>
          <cell r="F47" t="str">
            <v>Servicios De Acueducto, Alcantarillado Y Aseo De Instituciones Educativas 02-06-0009</v>
          </cell>
          <cell r="G47" t="str">
            <v>ACUEDUCTO, ALCANTARILLADO Y ASEO - A.1.2.6.1</v>
          </cell>
          <cell r="H47" t="str">
            <v>Colegios</v>
          </cell>
          <cell r="I47">
            <v>363</v>
          </cell>
          <cell r="J47" t="str">
            <v>107101001</v>
          </cell>
          <cell r="K47">
            <v>17755654000</v>
          </cell>
        </row>
        <row r="48">
          <cell r="A48">
            <v>1071</v>
          </cell>
          <cell r="B48" t="str">
            <v>1071 Gestión educativa institucional</v>
          </cell>
          <cell r="C48" t="str">
            <v>01 APOYO ADMINISTRATIVO</v>
          </cell>
          <cell r="D48">
            <v>2</v>
          </cell>
          <cell r="E48" t="str">
            <v xml:space="preserve">01002 Garantizar el pago del servicio de energía en los colegios oficiales (plantas físicas propias, arrendadas y lotes). </v>
          </cell>
          <cell r="F48" t="str">
            <v>Servicios De Energía De Instituciones Educativas 02-06-0010</v>
          </cell>
          <cell r="G48" t="str">
            <v>ENERGÍA - A.1.2.6.2</v>
          </cell>
          <cell r="H48" t="str">
            <v>Colegios</v>
          </cell>
          <cell r="I48">
            <v>363</v>
          </cell>
          <cell r="J48" t="str">
            <v>107101002</v>
          </cell>
          <cell r="K48">
            <v>14775560000</v>
          </cell>
        </row>
        <row r="49">
          <cell r="A49">
            <v>1071</v>
          </cell>
          <cell r="B49" t="str">
            <v>1071 Gestión educativa institucional</v>
          </cell>
          <cell r="C49" t="str">
            <v>01 APOYO ADMINISTRATIVO</v>
          </cell>
          <cell r="D49">
            <v>3</v>
          </cell>
          <cell r="E49" t="str">
            <v>01003 Garantizar el pago del servicio telefónico; plantas físicas propias y arrendadas</v>
          </cell>
          <cell r="F49" t="str">
            <v>Servicios De Teléfono De Instituciones Educativas 02-06-0011</v>
          </cell>
          <cell r="G49" t="str">
            <v>TELÉFONO - A.1.2.6.3</v>
          </cell>
          <cell r="H49" t="str">
            <v>Colegios</v>
          </cell>
          <cell r="I49">
            <v>363</v>
          </cell>
          <cell r="J49" t="str">
            <v>107101003</v>
          </cell>
          <cell r="K49">
            <v>2684174000</v>
          </cell>
        </row>
        <row r="50">
          <cell r="A50">
            <v>1071</v>
          </cell>
          <cell r="B50" t="str">
            <v>1071 Gestión educativa institucional</v>
          </cell>
          <cell r="C50" t="str">
            <v>01 APOYO ADMINISTRATIVO</v>
          </cell>
          <cell r="D50">
            <v>4</v>
          </cell>
          <cell r="E50" t="str">
            <v>01004 Garantizar el pago del servicio de gas natural (plantas físicas propias, arrendadas y lotes)</v>
          </cell>
          <cell r="F50" t="str">
            <v>Legalización De Acometidas De Servicios Públicos  Y Pago De Gas 02-06-0217</v>
          </cell>
          <cell r="G50" t="str">
            <v>OTROS - A.1.2.6.5</v>
          </cell>
          <cell r="H50" t="str">
            <v>Colegios</v>
          </cell>
          <cell r="I50">
            <v>363</v>
          </cell>
          <cell r="J50" t="str">
            <v>107101004</v>
          </cell>
          <cell r="K50">
            <v>68080000</v>
          </cell>
        </row>
        <row r="51">
          <cell r="A51">
            <v>1071</v>
          </cell>
          <cell r="B51" t="str">
            <v>1071 Gestión educativa institucional</v>
          </cell>
          <cell r="C51" t="str">
            <v>01 APOYO ADMINISTRATIVO</v>
          </cell>
          <cell r="D51">
            <v>5</v>
          </cell>
          <cell r="E51" t="str">
            <v>01005 Suministar servicio de vigilancia privada para  todas las sedes de los establecimientos educativos (predios nuevos y cerrados, arrendamientos y convenios) la interventoría, supervisión, seguimiento, control del servicio y adiciones requeridas</v>
          </cell>
          <cell r="F51" t="str">
            <v>Servicios De Vigilancia De Instituciones Educativas 02-06-0022</v>
          </cell>
          <cell r="G51" t="str">
            <v>CONTRATACIÓN DE VIGILANCIA A LOS ESTABLECIMIENTOS EDUCATIVOS ESTATALES - A.1.1.7</v>
          </cell>
          <cell r="H51" t="str">
            <v>Colegios</v>
          </cell>
          <cell r="I51">
            <v>363</v>
          </cell>
          <cell r="J51" t="str">
            <v>107101005</v>
          </cell>
          <cell r="K51">
            <v>137550487000</v>
          </cell>
        </row>
        <row r="52">
          <cell r="A52">
            <v>1071</v>
          </cell>
          <cell r="B52" t="str">
            <v>1071 Gestión educativa institucional</v>
          </cell>
          <cell r="C52" t="str">
            <v>01 APOYO ADMINISTRATIVO</v>
          </cell>
          <cell r="D52">
            <v>6</v>
          </cell>
          <cell r="E52" t="str">
            <v>01006 Suministrar servicio de aseo privado para  todas las sedes de los colegios( plantas físicas propias, arriendos y convenios)  la interventoría, supervisión,  seguimiento, control del servicio y adiciones requeridas.</v>
          </cell>
          <cell r="F52" t="str">
            <v>Servicios De Aseo De Instituciones Educativas 02-06-0012</v>
          </cell>
          <cell r="G52" t="str">
            <v>OTROS - A.1.2.6.5</v>
          </cell>
          <cell r="H52" t="str">
            <v>Colegios</v>
          </cell>
          <cell r="I52">
            <v>363</v>
          </cell>
          <cell r="J52" t="str">
            <v>107101006</v>
          </cell>
          <cell r="K52">
            <v>97760000000</v>
          </cell>
        </row>
        <row r="53">
          <cell r="A53">
            <v>1071</v>
          </cell>
          <cell r="B53" t="str">
            <v>1071 Gestión educativa institucional</v>
          </cell>
          <cell r="C53" t="str">
            <v>02 ARRENDAMIENTOS</v>
          </cell>
          <cell r="D53">
            <v>7</v>
          </cell>
          <cell r="E53" t="str">
            <v>02007 Arrendar  inmuebles para ampliar la oferta educativa oficial, ajustar parámetros y atender a los alumnos que se trasladan por la intervención de plantas físicas y adelantar las adiciones.</v>
          </cell>
          <cell r="F53" t="str">
            <v>Arrendamiento De Inmuebles 02-06-0002</v>
          </cell>
          <cell r="G53" t="str">
            <v>ARRENDAMIENTO DE INMUEBLES DESTINADOS A LA PRESTACIÓN DEL SERVICIO PÚBLICO EDUCATIVO A.1.2.12</v>
          </cell>
          <cell r="H53" t="str">
            <v>Sedes Educativas</v>
          </cell>
          <cell r="I53">
            <v>77</v>
          </cell>
          <cell r="J53" t="str">
            <v>107102007</v>
          </cell>
          <cell r="K53">
            <v>13259679000</v>
          </cell>
        </row>
        <row r="54">
          <cell r="A54">
            <v>1071</v>
          </cell>
          <cell r="B54" t="str">
            <v>1071 Gestión educativa institucional</v>
          </cell>
          <cell r="C54" t="str">
            <v>02 ARRENDAMIENTOS</v>
          </cell>
          <cell r="D54">
            <v>8</v>
          </cell>
          <cell r="E54" t="str">
            <v>02008 Pagar de sentencias, laudos, conciliaciones, transacciones y providencias de autoridad jurisdiccional competente</v>
          </cell>
          <cell r="F54" t="str">
            <v>Arrendamiento De Inmuebles 02-06-0002</v>
          </cell>
          <cell r="G54" t="str">
            <v>ARRENDAMIENTO DE INMUEBLES DESTINADOS A LA PRESTACIÓN DEL SERVICIO PÚBLICO EDUCATIVO A.1.2.12</v>
          </cell>
          <cell r="H54" t="str">
            <v>Porcentaje</v>
          </cell>
          <cell r="I54">
            <v>100</v>
          </cell>
          <cell r="J54" t="str">
            <v>107102008</v>
          </cell>
          <cell r="K54">
            <v>129037000</v>
          </cell>
        </row>
        <row r="55">
          <cell r="A55">
            <v>1071</v>
          </cell>
          <cell r="B55" t="str">
            <v>1071 Gestión educativa institucional</v>
          </cell>
          <cell r="C55" t="str">
            <v xml:space="preserve">03 LOGÍSTICA Y APOYOS </v>
          </cell>
          <cell r="D55">
            <v>9</v>
          </cell>
          <cell r="E55" t="str">
            <v xml:space="preserve">03009 Suministrar el servicio de transporte para el traslado de funcionarios Administrativos a los colegios o  localidades para fortalecer la labor que realiza la SED a través de sus proyectos de inversión </v>
          </cell>
          <cell r="F55" t="str">
            <v>Apoyo Logístico Para El Desarrollo De Las Actividades Propias De Los Proyectos De Inversiónen General 03-01-0354</v>
          </cell>
          <cell r="G55" t="str">
            <v>APLICACIÓN DE PROYECTOS EDUCATIVOS TRANSVERSALES - A.1.7.2</v>
          </cell>
          <cell r="H55" t="str">
            <v>Servicios de Transporte</v>
          </cell>
          <cell r="I55">
            <v>3252</v>
          </cell>
          <cell r="J55" t="str">
            <v>107103009</v>
          </cell>
          <cell r="K55">
            <v>1000000000</v>
          </cell>
        </row>
        <row r="56">
          <cell r="A56">
            <v>1071</v>
          </cell>
          <cell r="B56" t="str">
            <v>1071 Gestión educativa institucional</v>
          </cell>
          <cell r="C56" t="str">
            <v xml:space="preserve">03 LOGÍSTICA Y APOYOS </v>
          </cell>
          <cell r="D56">
            <v>10</v>
          </cell>
          <cell r="E56" t="str">
            <v xml:space="preserve">03010 Suministrar apoyo  técnico y profesional para actividades relacionadas con el proyecto de inversión </v>
          </cell>
          <cell r="F56" t="str">
            <v>Personal Contratado Para Apoyar Las Actividades Propias De Los Proyectos De Inversión De La Entidad 03-04-0001</v>
          </cell>
          <cell r="G56" t="str">
            <v>MODERNIZACIÓN DE LA SECRETARIA DE EDUCACIÓN - A.1.4.1</v>
          </cell>
          <cell r="H56" t="str">
            <v>Personas</v>
          </cell>
          <cell r="I56">
            <v>15</v>
          </cell>
          <cell r="J56" t="str">
            <v>107103010</v>
          </cell>
          <cell r="K56">
            <v>1045422000</v>
          </cell>
        </row>
        <row r="57">
          <cell r="A57">
            <v>1071</v>
          </cell>
          <cell r="B57" t="str">
            <v>1071 Gestión educativa institucional</v>
          </cell>
          <cell r="C57" t="str">
            <v xml:space="preserve">03 LOGÍSTICA Y APOYOS </v>
          </cell>
          <cell r="D57">
            <v>11</v>
          </cell>
          <cell r="E57" t="str">
            <v>03011 Suministrar el apoyo logístico y realizar la interventoría  a los eventos de la entidad</v>
          </cell>
          <cell r="F57" t="str">
            <v>Soporte Logístico Para El Desarrollo De Las Actividades Propias De Los Proyectos De Inversión 02-01-0364</v>
          </cell>
          <cell r="G57" t="str">
            <v>APLICACIÓN DE PROYECTOS EDUCATIVOS TRANSVERSALES - A.1.7.2</v>
          </cell>
          <cell r="H57" t="str">
            <v>Eventos</v>
          </cell>
          <cell r="I57">
            <v>350</v>
          </cell>
          <cell r="J57" t="str">
            <v>107103011</v>
          </cell>
          <cell r="K57">
            <v>9174042000</v>
          </cell>
        </row>
        <row r="58">
          <cell r="A58">
            <v>1055</v>
          </cell>
          <cell r="B58" t="str">
            <v>1055 Modernización de la gestión institucional</v>
          </cell>
          <cell r="C58" t="str">
            <v>01 Modernización de los Procesos</v>
          </cell>
          <cell r="D58">
            <v>3</v>
          </cell>
          <cell r="E58" t="str">
            <v>01003 Apoyo profesional y técnico para el desarrollo de las acciones tendientes a mejorar los procesos internos de la SED tales como: Sistema Integrado de Gestión, POA , PIGA, Gestión Documental y Archivo.</v>
          </cell>
          <cell r="F58" t="str">
            <v>Personal Contratado Para Apoyar Las Actividades Propias De Los Proyectos De Inversión De La Entidad 03-04-0001</v>
          </cell>
          <cell r="G58" t="str">
            <v>MODERNIZACIÓN DE LA SECRETARIA DE EDUCACIÓN - A.1.4.1</v>
          </cell>
          <cell r="H58" t="str">
            <v>Personas</v>
          </cell>
          <cell r="I58">
            <v>13</v>
          </cell>
          <cell r="J58" t="str">
            <v>105501003</v>
          </cell>
          <cell r="K58">
            <v>892893000</v>
          </cell>
        </row>
        <row r="59">
          <cell r="A59">
            <v>1055</v>
          </cell>
          <cell r="B59" t="str">
            <v>1055 Modernización de la gestión institucional</v>
          </cell>
          <cell r="C59" t="str">
            <v>01 Modernización de los Procesos</v>
          </cell>
          <cell r="D59">
            <v>5</v>
          </cell>
          <cell r="E59" t="str">
            <v>01005 Garantizar los procesos de mejoramiento de la gestión documental y archivo en la SED.</v>
          </cell>
          <cell r="F59" t="str">
            <v>Apoyo Logístico Para El Desarrollo De Las Actividades Propias De Los Proyectos De Inversiónen General 03-01-0354</v>
          </cell>
          <cell r="G59" t="str">
            <v>APLICACIÓN DE PROYECTOS EDUCATIVOS TRANSVERSALES - A.1.7.2</v>
          </cell>
          <cell r="H59" t="str">
            <v>Intervenciones</v>
          </cell>
          <cell r="I59">
            <v>5</v>
          </cell>
          <cell r="J59" t="str">
            <v>105501005</v>
          </cell>
          <cell r="K59">
            <v>815000000</v>
          </cell>
        </row>
        <row r="60">
          <cell r="A60">
            <v>1055</v>
          </cell>
          <cell r="B60" t="str">
            <v>1055 Modernización de la gestión institucional</v>
          </cell>
          <cell r="C60" t="str">
            <v>02 Comunicación Organizacional</v>
          </cell>
          <cell r="D60">
            <v>8</v>
          </cell>
          <cell r="E60" t="str">
            <v>02008 Fortalecimiento de la cultura organizacional de la SED.</v>
          </cell>
          <cell r="F60" t="str">
            <v>Apoyo Logístico Para El Desarrollo De Las Actividades Propias De Los Proyectos De Inversiónen General 03-01-0354</v>
          </cell>
          <cell r="G60" t="str">
            <v>APLICACIÓN DE PROYECTOS EDUCATIVOS TRANSVERSALES - A.1.7.2</v>
          </cell>
          <cell r="H60" t="str">
            <v>Estrategia</v>
          </cell>
          <cell r="I60">
            <v>1</v>
          </cell>
          <cell r="J60" t="str">
            <v>105502008</v>
          </cell>
          <cell r="K60">
            <v>432600000</v>
          </cell>
        </row>
        <row r="61">
          <cell r="A61">
            <v>1055</v>
          </cell>
          <cell r="B61" t="str">
            <v>1055 Modernización de la gestión institucional</v>
          </cell>
          <cell r="C61" t="str">
            <v>03 Gestión de Servicio a la Ciudadania</v>
          </cell>
          <cell r="D61">
            <v>11</v>
          </cell>
          <cell r="E61" t="str">
            <v>03011 Apoyo profesional, técnico y asistencial para el mejoramiento de la gestión del Servicio al Ciudadano</v>
          </cell>
          <cell r="F61" t="str">
            <v>Personal Contratado Para Apoyar Las Actividades Propias De Los Proyectos De Inversión De La Entidad 03-04-0001</v>
          </cell>
          <cell r="G61" t="str">
            <v>MODERNIZACIÓN DE LA SECRETARIA DE EDUCACIÓN - A.1.4.1</v>
          </cell>
          <cell r="H61" t="str">
            <v>Personas</v>
          </cell>
          <cell r="I61">
            <v>7</v>
          </cell>
          <cell r="J61" t="str">
            <v>105503011</v>
          </cell>
          <cell r="K61">
            <v>462000000</v>
          </cell>
        </row>
        <row r="62">
          <cell r="A62">
            <v>1055</v>
          </cell>
          <cell r="B62" t="str">
            <v>1055 Modernización de la gestión institucional</v>
          </cell>
          <cell r="C62" t="str">
            <v>03 Gestión de Servicio a la Ciudadania</v>
          </cell>
          <cell r="D62">
            <v>12</v>
          </cell>
          <cell r="E62" t="str">
            <v>03012 Fortalecer la calidad de la experiencia de servicio a la ciudadanía en todos los canales de atención de la Secretaria de Educación del Distrito.</v>
          </cell>
          <cell r="F62" t="str">
            <v>Apoyo Logístico Para El Desarrollo De Las Actividades Propias De Los Proyectos De Inversiónen General 03-01-0354</v>
          </cell>
          <cell r="G62" t="str">
            <v>APLICACIÓN DE PROYECTOS EDUCATIVOS TRANSVERSALES - A.1.7.2</v>
          </cell>
          <cell r="H62" t="str">
            <v>Intervenciones</v>
          </cell>
          <cell r="I62">
            <v>1</v>
          </cell>
          <cell r="J62" t="str">
            <v>105503012</v>
          </cell>
          <cell r="K62">
            <v>1886960000</v>
          </cell>
        </row>
        <row r="63">
          <cell r="A63">
            <v>1055</v>
          </cell>
          <cell r="B63" t="str">
            <v>1055 Modernización de la gestión institucional</v>
          </cell>
          <cell r="C63" t="str">
            <v>03 Gestión de Servicio a la Ciudadania</v>
          </cell>
          <cell r="D63">
            <v>14</v>
          </cell>
          <cell r="E63" t="str">
            <v xml:space="preserve">03014 Modelo de medición de la percepción de calidad y satisfacción del usuario. </v>
          </cell>
          <cell r="F63" t="str">
            <v>Personal Contratado Para Apoyar Las Actividades Propias De Los Proyectos De Inversión De La Entidad 03-04-0001</v>
          </cell>
          <cell r="G63" t="str">
            <v>MODERNIZACIÓN DE LA SECRETARIA DE EDUCACIÓN - A.1.4.1</v>
          </cell>
          <cell r="H63" t="str">
            <v>Consultoría</v>
          </cell>
          <cell r="I63">
            <v>1</v>
          </cell>
          <cell r="J63" t="str">
            <v>105503014</v>
          </cell>
          <cell r="K63">
            <v>500000000</v>
          </cell>
        </row>
        <row r="64">
          <cell r="A64">
            <v>1055</v>
          </cell>
          <cell r="B64" t="str">
            <v>1055 Modernización de la gestión institucional</v>
          </cell>
          <cell r="C64" t="str">
            <v>03 Gestión de Servicio a la Ciudadania</v>
          </cell>
          <cell r="D64">
            <v>15</v>
          </cell>
          <cell r="E64" t="str">
            <v>03015 Fortalecer la calidad de la experiencia de servicio a la ciudadanía en el territorio.</v>
          </cell>
          <cell r="F64" t="str">
            <v>Apoyo Logístico Para El Desarrollo De Las Actividades Propias De Los Proyectos De Inversiónen General 03-01-0354</v>
          </cell>
          <cell r="G64" t="str">
            <v>APLICACIÓN DE PROYECTOS EDUCATIVOS TRANSVERSALES - A.1.7.2</v>
          </cell>
          <cell r="H64" t="str">
            <v>Estrategia</v>
          </cell>
          <cell r="I64">
            <v>1</v>
          </cell>
          <cell r="J64" t="str">
            <v>105503015</v>
          </cell>
          <cell r="K64">
            <v>240000000</v>
          </cell>
        </row>
        <row r="65">
          <cell r="A65">
            <v>1057</v>
          </cell>
          <cell r="B65" t="str">
            <v>1057 Competencias para el ciudadano de hoy</v>
          </cell>
          <cell r="C65" t="str">
            <v>01 Uso y apropiación de Tecnologías de la Información y las comunicaciones (TIC) y de los medios educativos</v>
          </cell>
          <cell r="D65">
            <v>1</v>
          </cell>
          <cell r="E65" t="str">
            <v>01001 Fortalecer y acompañar a los colegios en la implementación de estrategias que aporten al mejoramiento de los ambientes de aprendizaje y del conocimiento, promiviendo  el desarrollo de las capacidades en el uso inteligente de las TIC.</v>
          </cell>
          <cell r="F65" t="str">
            <v>Incentivar El Desarrollo Y Uso De La Tecnología, La Información Y La Comunicación A Través De Experiencias Pedagógicas 03-01-0218</v>
          </cell>
          <cell r="G65" t="str">
            <v>APLICACIÓN DE PROYECTOS EDUCATIVOS TRANSVERSALES - A.1.7.2</v>
          </cell>
          <cell r="H65" t="str">
            <v>Colegios</v>
          </cell>
          <cell r="I65">
            <v>383</v>
          </cell>
          <cell r="J65" t="str">
            <v>105701001</v>
          </cell>
          <cell r="K65">
            <v>3403200000</v>
          </cell>
        </row>
        <row r="66">
          <cell r="A66">
            <v>1057</v>
          </cell>
          <cell r="B66" t="str">
            <v>1057 Competencias para el ciudadano de hoy</v>
          </cell>
          <cell r="C66" t="str">
            <v>01 Uso y apropiación de Tecnologías de la Información y las comunicaciones (TIC) y de los medios educativos</v>
          </cell>
          <cell r="D66">
            <v>2</v>
          </cell>
          <cell r="E66" t="str">
            <v>01002 Conformar un equipo profesional y técnico para el seguimiento y desarrollo de los programas y procesos del proyecto de inversión competencias para el ciudadano de hoy.</v>
          </cell>
          <cell r="F66" t="str">
            <v>Personal Contratado Para Apoyar Las Actividades Propias De Los Proyectos De Inversión De La Entidad 03-04-0001</v>
          </cell>
          <cell r="G66" t="str">
            <v>MODERNIZACIÓN DE LA SECRETARIA DE EDUCACIÓN - A.1.4.1</v>
          </cell>
          <cell r="H66" t="str">
            <v>Personas</v>
          </cell>
          <cell r="I66">
            <v>12</v>
          </cell>
          <cell r="J66" t="str">
            <v>105701002</v>
          </cell>
          <cell r="K66">
            <v>601700000</v>
          </cell>
        </row>
        <row r="67">
          <cell r="A67">
            <v>1057</v>
          </cell>
          <cell r="B67" t="str">
            <v>1057 Competencias para el ciudadano de hoy</v>
          </cell>
          <cell r="C67" t="str">
            <v>02 Lectoescritura y Fortalecimiento de Bibliotecas Escolares</v>
          </cell>
          <cell r="D67">
            <v>1</v>
          </cell>
          <cell r="E67" t="str">
            <v>02001 Implementar el plan distrital de lectura y escritura,  generando acciones que permitan mejorar los procesos de lectoescritura a través del aprovechamiento y fortalecimiento de las bibliotecas escolares y de ambientes de aprendizaje e investigación.</v>
          </cell>
          <cell r="F67" t="str">
            <v>Acompañar A Colegios En La Formulación Y Ejecución De Planes Institucionales 03-01-0204</v>
          </cell>
          <cell r="G67" t="str">
            <v>APLICACIÓN DE PROYECTOS EDUCATIVOS TRANSVERSALES - A.1.7.2</v>
          </cell>
          <cell r="H67" t="str">
            <v>Colegios</v>
          </cell>
          <cell r="I67">
            <v>383</v>
          </cell>
          <cell r="J67" t="str">
            <v>105702001</v>
          </cell>
          <cell r="K67">
            <v>2100000000</v>
          </cell>
        </row>
        <row r="68">
          <cell r="A68">
            <v>1057</v>
          </cell>
          <cell r="B68" t="str">
            <v>1057 Competencias para el ciudadano de hoy</v>
          </cell>
          <cell r="C68" t="str">
            <v>02 Lectoescritura y Fortalecimiento de Bibliotecas Escolares</v>
          </cell>
          <cell r="D68">
            <v>2</v>
          </cell>
          <cell r="E68" t="str">
            <v>02002 Conformar un equipo profesional y técnico para el seguimiento y desarrollo de los programas y procesos del proyecto de inversión competencias para el ciudadano de hoy - Lectoescritura y Fortalecimiento de Bibliotecas</v>
          </cell>
          <cell r="F68" t="str">
            <v>Personal Contratado Para Apoyar Las Actividades Propias De Los Proyectos De Inversión De La Entidad 03-04-0001</v>
          </cell>
          <cell r="G68" t="str">
            <v>MODERNIZACIÓN DE LA SECRETARIA DE EDUCACIÓN - A.1.4.1</v>
          </cell>
          <cell r="H68" t="str">
            <v>Personas</v>
          </cell>
          <cell r="I68">
            <v>126</v>
          </cell>
          <cell r="J68" t="str">
            <v>105702002</v>
          </cell>
          <cell r="K68">
            <v>3667100000</v>
          </cell>
        </row>
        <row r="69">
          <cell r="A69">
            <v>1057</v>
          </cell>
          <cell r="B69" t="str">
            <v>1057 Competencias para el ciudadano de hoy</v>
          </cell>
          <cell r="C69" t="str">
            <v>02 Lectoescritura y Fortalecimiento de Bibliotecas Escolares</v>
          </cell>
          <cell r="D69">
            <v>3</v>
          </cell>
          <cell r="E69" t="str">
            <v>02003 Garantizar la financiación, apoyo logístico para la participación de la IED en actividades culturales y académicas de Lectoescritura y Fortalecimiento de Bibliotecas Escolares.</v>
          </cell>
          <cell r="F69" t="str">
            <v>Apoyo Logístico Para El Desarrollo De Las Actividades Propias De Los Proyectos De Inversiónen General 03-01-0354</v>
          </cell>
          <cell r="G69" t="str">
            <v>APLICACIÓN DE PROYECTOS EDUCATIVOS TRANSVERSALES - A.1.7.2</v>
          </cell>
          <cell r="H69" t="str">
            <v>Colegios</v>
          </cell>
          <cell r="I69">
            <v>350</v>
          </cell>
          <cell r="J69" t="str">
            <v>105702003</v>
          </cell>
          <cell r="K69">
            <v>1100000000</v>
          </cell>
        </row>
        <row r="70">
          <cell r="A70">
            <v>1057</v>
          </cell>
          <cell r="B70" t="str">
            <v>1057 Competencias para el ciudadano de hoy</v>
          </cell>
          <cell r="C70" t="str">
            <v>02 Lectoescritura y Fortalecimiento de Bibliotecas Escolares</v>
          </cell>
          <cell r="D70">
            <v>4</v>
          </cell>
          <cell r="E70" t="str">
            <v xml:space="preserve">02004 Desarrollar actividades en las Instituciones Educativas Distritales para la creación y desarrollo de estrategias virtuales, materiales de apoyo y herramientas didácticas que permitan la consolidación de los planes de Fortalecimiento </v>
          </cell>
          <cell r="F70" t="str">
            <v>Acompañar A Colegios En La Formulación Y Ejecución De Planes Institucionales 03-01-0204</v>
          </cell>
          <cell r="G70" t="str">
            <v>APLICACIÓN DE PROYECTOS EDUCATIVOS TRANSVERSALES - A.1.7.2</v>
          </cell>
          <cell r="H70" t="str">
            <v>Colegios</v>
          </cell>
          <cell r="J70" t="str">
            <v>105702004</v>
          </cell>
          <cell r="K70">
            <v>0</v>
          </cell>
        </row>
        <row r="71">
          <cell r="A71">
            <v>1057</v>
          </cell>
          <cell r="B71" t="str">
            <v>1057 Competencias para el ciudadano de hoy</v>
          </cell>
          <cell r="C71" t="str">
            <v>03 Fortalecimiento de Inglés como Segunda Lengua</v>
          </cell>
          <cell r="D71">
            <v>1</v>
          </cell>
          <cell r="E71" t="str">
            <v xml:space="preserve">03001 Acompañar y apoyar el fortalecimiento de los programas de aprendizaje del inglés como una segunda lengua mediante la articulación de planes de estudio, uso de medios educativos y ambientes de aprendizaje. </v>
          </cell>
          <cell r="F71" t="str">
            <v>Acompañar A Colegios En La Formulación Y Ejecución De Planes Institucionales 03-01-0204</v>
          </cell>
          <cell r="G71" t="str">
            <v>APLICACIÓN DE PROYECTOS EDUCATIVOS TRANSVERSALES - A.1.7.2</v>
          </cell>
          <cell r="H71" t="str">
            <v>Colegios</v>
          </cell>
          <cell r="I71">
            <v>110</v>
          </cell>
          <cell r="J71" t="str">
            <v>105703001</v>
          </cell>
          <cell r="K71">
            <v>3443046000</v>
          </cell>
        </row>
        <row r="72">
          <cell r="A72">
            <v>1057</v>
          </cell>
          <cell r="B72" t="str">
            <v>1057 Competencias para el ciudadano de hoy</v>
          </cell>
          <cell r="C72" t="str">
            <v>03 Fortalecimiento de Inglés como Segunda Lengua</v>
          </cell>
          <cell r="D72">
            <v>2</v>
          </cell>
          <cell r="E72" t="str">
            <v>03002 Conformar un equipo profesional y técnico para el seguimiento y desarrollo de los programas y procesos del proyecto de inversión competencias para el ciudadano de hoy - Fortalecimiento de Inglés como Segunda Lengua</v>
          </cell>
          <cell r="F72" t="str">
            <v>Personal Contratado Para Apoyar Las Actividades Propias De Los Proyectos De Inversión De La Entidad 03-04-0001</v>
          </cell>
          <cell r="G72" t="str">
            <v>MODERNIZACIÓN DE LA SECRETARIA DE EDUCACIÓN - A.1.4.1</v>
          </cell>
          <cell r="H72" t="str">
            <v>Personas</v>
          </cell>
          <cell r="I72">
            <v>5</v>
          </cell>
          <cell r="J72" t="str">
            <v>105703002</v>
          </cell>
          <cell r="K72">
            <v>384954000</v>
          </cell>
        </row>
        <row r="73">
          <cell r="A73">
            <v>1073</v>
          </cell>
          <cell r="B73" t="str">
            <v>1073 Desarrollo integral de la educación media en las instituciones educativas del Distrito</v>
          </cell>
          <cell r="C73" t="str">
            <v>01 Competencias básicas, técnicas, tecnológicas, socioemocionales y exploración</v>
          </cell>
          <cell r="D73">
            <v>1</v>
          </cell>
          <cell r="E73" t="str">
            <v>01001 Prestar apoyo profesional y/o tecnico para acompañar a las IED en las actividades de planeción y seguimiento para desarrollo y fortalecimiento de las competencias básicas, sociales y emocionales de los estudiantes de educación media de Bogotá</v>
          </cell>
          <cell r="F73" t="str">
            <v>Personal Contratado Para Apoyar Las Actividades Propias De Los Proyectos De Inversión De La Entidad 03-04-0001</v>
          </cell>
          <cell r="G73" t="str">
            <v>MODERNIZACIÓN DE LA SECRETARIA DE EDUCACIÓN - A.1.4.1</v>
          </cell>
          <cell r="H73" t="str">
            <v>Personas</v>
          </cell>
          <cell r="I73">
            <v>34</v>
          </cell>
          <cell r="J73" t="str">
            <v>107301001</v>
          </cell>
          <cell r="K73">
            <v>1995369000</v>
          </cell>
        </row>
        <row r="74">
          <cell r="A74">
            <v>1073</v>
          </cell>
          <cell r="B74" t="str">
            <v>1073 Desarrollo integral de la educación media en las instituciones educativas del Distrito</v>
          </cell>
          <cell r="C74" t="str">
            <v>01 Competencias básicas, técnicas, tecnológicas, socioemocionales y exploración</v>
          </cell>
          <cell r="D74">
            <v>4</v>
          </cell>
          <cell r="E74" t="str">
            <v>01004 Realizar acompañamiento, seguimiento e implementación para desarrollo y fortalecimiento de las competencias básicas, sociales y emocionales de los estudiantes de educación media de Bogotá</v>
          </cell>
          <cell r="F74" t="str">
            <v>Acompañar A Colegios En La Formulación Y Ejecución De Planes Institucionales 03-01-0204</v>
          </cell>
          <cell r="G74" t="str">
            <v>APLICACIÓN DE PROYECTOS EDUCATIVOS TRANSVERSALES - A.1.7.2</v>
          </cell>
          <cell r="H74" t="str">
            <v>Persona Jurídica</v>
          </cell>
          <cell r="I74">
            <v>16</v>
          </cell>
          <cell r="J74" t="str">
            <v>107301004</v>
          </cell>
          <cell r="K74">
            <v>10076465000</v>
          </cell>
        </row>
        <row r="75">
          <cell r="A75">
            <v>1073</v>
          </cell>
          <cell r="B75" t="str">
            <v>1073 Desarrollo integral de la educación media en las instituciones educativas del Distrito</v>
          </cell>
          <cell r="C75" t="str">
            <v>02 Orientación sociocupacional</v>
          </cell>
          <cell r="D75">
            <v>1</v>
          </cell>
          <cell r="E75" t="str">
            <v>02001 Prestar apoyo profesional y/o tecnico para acompañar a las IED en las actividades de planeación y seguimiento para el desarrollo y fortalecimiento de la orientación sociocupacional de los estudiantes de educación media de Bogotá</v>
          </cell>
          <cell r="F75" t="str">
            <v>Personal Contratado Para Apoyar Las Actividades Propias De Los Proyectos De Inversión De La Entidad 03-04-0001</v>
          </cell>
          <cell r="G75" t="str">
            <v>MODERNIZACIÓN DE LA SECRETARIA DE EDUCACIÓN - A.1.4.1</v>
          </cell>
          <cell r="H75" t="str">
            <v>Personas</v>
          </cell>
          <cell r="I75">
            <v>6</v>
          </cell>
          <cell r="J75" t="str">
            <v>107302001</v>
          </cell>
          <cell r="K75">
            <v>405444000</v>
          </cell>
        </row>
        <row r="76">
          <cell r="A76">
            <v>1073</v>
          </cell>
          <cell r="B76" t="str">
            <v>1073 Desarrollo integral de la educación media en las instituciones educativas del Distrito</v>
          </cell>
          <cell r="C76" t="str">
            <v>02 Orientación sociocupacional</v>
          </cell>
          <cell r="D76">
            <v>2</v>
          </cell>
          <cell r="E76" t="str">
            <v>02002 Realizar acompañamiento, seguimiento e implementación de los procesos de orientación sociocupacional  de los estudiantes de educación media de Bogotá</v>
          </cell>
          <cell r="F76" t="str">
            <v>Acompañar A Colegios En La Formulación Y Ejecución De Planes Institucionales 03-01-0204</v>
          </cell>
          <cell r="G76" t="str">
            <v>APLICACIÓN DE PROYECTOS EDUCATIVOS TRANSVERSALES - A.1.7.2</v>
          </cell>
          <cell r="H76" t="str">
            <v>Persona Jurídica</v>
          </cell>
          <cell r="I76">
            <v>1</v>
          </cell>
          <cell r="J76" t="str">
            <v>107302002</v>
          </cell>
          <cell r="K76">
            <v>822722000</v>
          </cell>
        </row>
        <row r="77">
          <cell r="A77">
            <v>1074</v>
          </cell>
          <cell r="B77" t="str">
            <v>1074 Educación superior para una ciudad de conocimiento</v>
          </cell>
          <cell r="C77" t="str">
            <v>01 ACCESO A EDUCACIÓN SUPERIOR</v>
          </cell>
          <cell r="D77">
            <v>1</v>
          </cell>
          <cell r="E77" t="str">
            <v>01001 Fondo de Reparación para el Acceso, Permanencia y Graduación en Educación Superior para la Población Víctima del Conflicto Armado en Colombia.</v>
          </cell>
          <cell r="F77" t="str">
            <v>Atención a Víctimas 03-02-0032</v>
          </cell>
          <cell r="G77" t="str">
            <v>APLICACIÓN DE PROYECTOS EDUCATIVOS TRANSVERSALES - A.1.7.2</v>
          </cell>
          <cell r="H77" t="str">
            <v>Cupos</v>
          </cell>
          <cell r="I77">
            <v>35</v>
          </cell>
          <cell r="J77" t="str">
            <v>107401001</v>
          </cell>
          <cell r="K77">
            <v>2000000000</v>
          </cell>
        </row>
        <row r="78">
          <cell r="A78">
            <v>1074</v>
          </cell>
          <cell r="B78" t="str">
            <v>1074 Educación superior para una ciudad de conocimiento</v>
          </cell>
          <cell r="C78" t="str">
            <v>01 ACCESO A EDUCACIÓN SUPERIOR</v>
          </cell>
          <cell r="D78">
            <v>2</v>
          </cell>
          <cell r="E78" t="str">
            <v>01002 Generar alternativas de financiación ofertadas en el portafolio de la Secretaria de Educación, para el acceso y la permanencia en la educación superior de los jóvenes residentes en Bogotá</v>
          </cell>
          <cell r="F78" t="str">
            <v>Financiación A Los Estudiantes Para El Acceso A La Educación Superior 06-01-0004</v>
          </cell>
          <cell r="G78" t="str">
            <v>COMPETENCIAS LABORALES GENERALES Y FORMACIÓN PARA EL TRABAJO Y EL DESARROLLO HUMANO - A.1.7.1</v>
          </cell>
          <cell r="H78" t="str">
            <v>Cupos</v>
          </cell>
          <cell r="I78">
            <v>1194</v>
          </cell>
          <cell r="J78" t="str">
            <v>107401002</v>
          </cell>
          <cell r="K78">
            <v>25115921000</v>
          </cell>
        </row>
        <row r="79">
          <cell r="A79">
            <v>1074</v>
          </cell>
          <cell r="B79" t="str">
            <v>1074 Educación superior para una ciudad de conocimiento</v>
          </cell>
          <cell r="C79" t="str">
            <v>02 FORTALECIMIENTO DE LA CALIDAD</v>
          </cell>
          <cell r="D79">
            <v>4</v>
          </cell>
          <cell r="E79" t="str">
            <v>02004 Aunar esfuerzos con los actores del subsistema Distrital de Educacion Superior y el Gobierno Nacional, para orientar o desarrollar proyectos de Ciencia, Tecnología e Innovación, integrando apuestas productivas y de conocimiento de la región.</v>
          </cell>
          <cell r="F79" t="str">
            <v>Asistencia técnica y fomento al mejoramiento de la calidad en el marco del Subsistema Distrital de Educación Superior 05-02-0179</v>
          </cell>
          <cell r="G79" t="str">
            <v/>
          </cell>
          <cell r="H79" t="str">
            <v>proyectos</v>
          </cell>
          <cell r="I79">
            <v>3</v>
          </cell>
          <cell r="J79" t="str">
            <v>107402004</v>
          </cell>
          <cell r="K79">
            <v>500000000</v>
          </cell>
        </row>
        <row r="80">
          <cell r="A80">
            <v>1074</v>
          </cell>
          <cell r="B80" t="str">
            <v>1074 Educación superior para una ciudad de conocimiento</v>
          </cell>
          <cell r="C80" t="str">
            <v>02 FORTALECIMIENTO DE LA CALIDAD</v>
          </cell>
          <cell r="D80">
            <v>6</v>
          </cell>
          <cell r="E80" t="str">
            <v>02006 Prestar apoyo profesional y/o técnico en la ejecución, verificación y acompañamiento de proyectos de calidad en educacion superior</v>
          </cell>
          <cell r="F80" t="str">
            <v>Personal Contratado Para Apoyar Las Actividades Propias De Los Proyectos De Inversión De La Entidad 03-04-0001</v>
          </cell>
          <cell r="G80" t="str">
            <v>MODERNIZACIÓN DE LA SECRETARIA DE EDUCACIÓN - A.1.4.1</v>
          </cell>
          <cell r="H80" t="str">
            <v>Personas</v>
          </cell>
          <cell r="I80">
            <v>19</v>
          </cell>
          <cell r="J80" t="str">
            <v>107402006</v>
          </cell>
          <cell r="K80">
            <v>1375519000</v>
          </cell>
        </row>
        <row r="81">
          <cell r="A81">
            <v>1040</v>
          </cell>
          <cell r="B81" t="str">
            <v>1040 Bogotá reconoce a sus maestros, maestras y directivos docentes líderes de la transformación educativa</v>
          </cell>
          <cell r="C81" t="str">
            <v>01 FORMACIÓN INICIAL</v>
          </cell>
          <cell r="D81">
            <v>16</v>
          </cell>
          <cell r="E81" t="str">
            <v>01016 Acompañamiento a lo maestros, maestras y Directivos Docentes recien vinculados en la Planta de personal Docente de la SED</v>
          </cell>
          <cell r="F81" t="str">
            <v>Capacitación Y Formación Del Personal Docente 03-01-0314</v>
          </cell>
          <cell r="G81" t="str">
            <v>CAPACITACIÓN A DOCENTES Y DIRECTIVOS DOCENTES - A.1.2.8</v>
          </cell>
          <cell r="H81" t="str">
            <v>Docentes y directivos docentes</v>
          </cell>
          <cell r="I81">
            <v>200</v>
          </cell>
          <cell r="J81" t="str">
            <v>104001016</v>
          </cell>
          <cell r="K81">
            <v>219000000</v>
          </cell>
        </row>
        <row r="82">
          <cell r="A82">
            <v>1040</v>
          </cell>
          <cell r="B82" t="str">
            <v>1040 Bogotá reconoce a sus maestros, maestras y directivos docentes líderes de la transformación educativa</v>
          </cell>
          <cell r="C82" t="str">
            <v>01 FORMACIÓN INICIAL</v>
          </cell>
          <cell r="D82">
            <v>18</v>
          </cell>
          <cell r="E82" t="str">
            <v>01018 Prestar apoyo profesional y/o técnico para el seguimiento pedagógico, administrativo y financiero  de las actividades del componente</v>
          </cell>
          <cell r="F82" t="str">
            <v>Personal Contratado Para Apoyar Las Actividades Propias De Los Proyectos De Inversión De La Entidad 03-04-0001</v>
          </cell>
          <cell r="G82" t="str">
            <v>MODERNIZACIÓN DE LA SECRETARIA DE EDUCACIÓN - A.1.4.1</v>
          </cell>
          <cell r="H82" t="str">
            <v>Personas</v>
          </cell>
          <cell r="I82">
            <v>2</v>
          </cell>
          <cell r="J82" t="str">
            <v>104001018</v>
          </cell>
          <cell r="K82">
            <v>175937000</v>
          </cell>
        </row>
        <row r="83">
          <cell r="A83">
            <v>1040</v>
          </cell>
          <cell r="B83" t="str">
            <v>1040 Bogotá reconoce a sus maestros, maestras y directivos docentes líderes de la transformación educativa</v>
          </cell>
          <cell r="C83" t="str">
            <v>02 FORMACIÓN PERMANENTE</v>
          </cell>
          <cell r="D83">
            <v>1</v>
          </cell>
          <cell r="E83" t="str">
            <v>02001 Apoyar la participación de Docentes y Directivos Docentes en programas de formación permanente y/o  acompañamiento in - situ  en diferentes temáticas de profundización disciplinar y pedagógica</v>
          </cell>
          <cell r="F83" t="str">
            <v>Capacitación Y Formación Del Personal Docente 03-01-0314</v>
          </cell>
          <cell r="G83" t="str">
            <v>CAPACITACIÓN A DOCENTES Y DIRECTIVOS DOCENTES - A.1.2.8</v>
          </cell>
          <cell r="H83" t="str">
            <v>Docentes y directivos docentes</v>
          </cell>
          <cell r="I83">
            <v>100</v>
          </cell>
          <cell r="J83" t="str">
            <v>104002001</v>
          </cell>
          <cell r="K83">
            <v>200000000</v>
          </cell>
        </row>
        <row r="84">
          <cell r="A84">
            <v>1040</v>
          </cell>
          <cell r="B84" t="str">
            <v>1040 Bogotá reconoce a sus maestros, maestras y directivos docentes líderes de la transformación educativa</v>
          </cell>
          <cell r="C84" t="str">
            <v>02 FORMACIÓN PERMANENTE</v>
          </cell>
          <cell r="D84">
            <v>2</v>
          </cell>
          <cell r="E84" t="str">
            <v>02002 Apoyar la participación de docentes y directivos docentes en eventos culturales y académicos a nivel local, nacional e internacional</v>
          </cell>
          <cell r="F84" t="str">
            <v>Capacitación Y Formación Del Personal Docente 03-01-0314</v>
          </cell>
          <cell r="G84" t="str">
            <v>CAPACITACIÓN A DOCENTES Y DIRECTIVOS DOCENTES - A.1.2.8</v>
          </cell>
          <cell r="H84" t="str">
            <v>Docentes y directivos docentes</v>
          </cell>
          <cell r="I84">
            <v>120</v>
          </cell>
          <cell r="J84" t="str">
            <v>104002002</v>
          </cell>
          <cell r="K84">
            <v>120000000</v>
          </cell>
        </row>
        <row r="85">
          <cell r="A85">
            <v>1040</v>
          </cell>
          <cell r="B85" t="str">
            <v>1040 Bogotá reconoce a sus maestros, maestras y directivos docentes líderes de la transformación educativa</v>
          </cell>
          <cell r="C85" t="str">
            <v>02 FORMACIÓN PERMANENTE</v>
          </cell>
          <cell r="D85">
            <v>3</v>
          </cell>
          <cell r="E85" t="str">
            <v>02003 Prestar apoyo profesional y/o técnico para el seguimiento pedagógico, administrativo y financiero  de las actividades del componente</v>
          </cell>
          <cell r="F85" t="str">
            <v>Personal Contratado Para Apoyar Las Actividades Propias De Los Proyectos De Inversión De La Entidad 03-04-0001</v>
          </cell>
          <cell r="G85" t="str">
            <v>MODERNIZACIÓN DE LA SECRETARIA DE EDUCACIÓN - A.1.4.1</v>
          </cell>
          <cell r="H85" t="str">
            <v>Personas</v>
          </cell>
          <cell r="I85">
            <v>5</v>
          </cell>
          <cell r="J85" t="str">
            <v>104002003</v>
          </cell>
          <cell r="K85">
            <v>391071000</v>
          </cell>
        </row>
        <row r="86">
          <cell r="A86">
            <v>1040</v>
          </cell>
          <cell r="B86" t="str">
            <v>1040 Bogotá reconoce a sus maestros, maestras y directivos docentes líderes de la transformación educativa</v>
          </cell>
          <cell r="C86" t="str">
            <v>02 FORMACIÓN PERMANENTE</v>
          </cell>
          <cell r="D86">
            <v>4</v>
          </cell>
          <cell r="E86" t="str">
            <v>02004 Apoyar la participación de Docentes y Directivos Docentes de los Colegios Oficiales en programas de pasantias a nivel nacional o internacional</v>
          </cell>
          <cell r="F86" t="str">
            <v>Capacitación Y Formación Del Personal Docente 03-01-0314</v>
          </cell>
          <cell r="G86" t="str">
            <v>CAPACITACIÓN A DOCENTES Y DIRECTIVOS DOCENTES - A.1.2.8</v>
          </cell>
          <cell r="H86" t="str">
            <v>Docentes y directivos docentes</v>
          </cell>
          <cell r="I86">
            <v>80</v>
          </cell>
          <cell r="J86" t="str">
            <v>104002004</v>
          </cell>
          <cell r="K86">
            <v>150000000</v>
          </cell>
        </row>
        <row r="87">
          <cell r="A87">
            <v>1040</v>
          </cell>
          <cell r="B87" t="str">
            <v>1040 Bogotá reconoce a sus maestros, maestras y directivos docentes líderes de la transformación educativa</v>
          </cell>
          <cell r="C87" t="str">
            <v>02 FORMACIÓN PERMANENTE</v>
          </cell>
          <cell r="D87">
            <v>20</v>
          </cell>
          <cell r="E87" t="str">
            <v>02020 Implementar el portafolio virtual de Formación Docente</v>
          </cell>
          <cell r="F87" t="str">
            <v>Capacitación Y Formación Del Personal Docente 03-01-0314</v>
          </cell>
          <cell r="G87" t="str">
            <v>CAPACITACIÓN A DOCENTES Y DIRECTIVOS DOCENTES - A.1.2.8</v>
          </cell>
          <cell r="H87" t="str">
            <v>Docentes y directivos docentes</v>
          </cell>
          <cell r="I87">
            <v>600</v>
          </cell>
          <cell r="J87" t="str">
            <v>104002020</v>
          </cell>
          <cell r="K87">
            <v>600000000</v>
          </cell>
        </row>
        <row r="88">
          <cell r="A88">
            <v>1040</v>
          </cell>
          <cell r="B88" t="str">
            <v>1040 Bogotá reconoce a sus maestros, maestras y directivos docentes líderes de la transformación educativa</v>
          </cell>
          <cell r="C88" t="str">
            <v>03 FORMACIÓN POSGRADUAL</v>
          </cell>
          <cell r="D88">
            <v>14</v>
          </cell>
          <cell r="E88" t="str">
            <v>03014 Apoyar la participación de Docentes y Directivos Docentes de los Colegios Oficiales en programas de posgrado en los niveles de Especialización, Maestría y Doctorado</v>
          </cell>
          <cell r="F88" t="str">
            <v>Capacitación Y Formación Del Personal Docente 03-01-0314</v>
          </cell>
          <cell r="G88" t="str">
            <v>CAPACITACIÓN A DOCENTES Y DIRECTIVOS DOCENTES - A.1.2.8</v>
          </cell>
          <cell r="H88" t="str">
            <v>Docentes y directivos docentes</v>
          </cell>
          <cell r="I88">
            <v>75</v>
          </cell>
          <cell r="J88" t="str">
            <v>104003014</v>
          </cell>
          <cell r="K88">
            <v>1033790000</v>
          </cell>
        </row>
        <row r="89">
          <cell r="A89">
            <v>1040</v>
          </cell>
          <cell r="B89" t="str">
            <v>1040 Bogotá reconoce a sus maestros, maestras y directivos docentes líderes de la transformación educativa</v>
          </cell>
          <cell r="C89" t="str">
            <v>03 FORMACIÓN POSGRADUAL</v>
          </cell>
          <cell r="D89">
            <v>6</v>
          </cell>
          <cell r="E89" t="str">
            <v>03006 Prestar apoyo profesional y/o técnico para el seguimiento pedagógico, administrativo y financiero  de las actividades del componente</v>
          </cell>
          <cell r="F89" t="str">
            <v>Personal Contratado Para Apoyar Las Actividades Propias De Los Proyectos De Inversión De La Entidad 03-04-0001</v>
          </cell>
          <cell r="G89" t="str">
            <v>MODERNIZACIÓN DE LA SECRETARIA DE EDUCACIÓN - A.1.4.1</v>
          </cell>
          <cell r="H89" t="str">
            <v>Personas</v>
          </cell>
          <cell r="I89">
            <v>3</v>
          </cell>
          <cell r="J89" t="str">
            <v>104003006</v>
          </cell>
          <cell r="K89">
            <v>283044000</v>
          </cell>
        </row>
        <row r="90">
          <cell r="A90">
            <v>1040</v>
          </cell>
          <cell r="B90" t="str">
            <v>1040 Bogotá reconoce a sus maestros, maestras y directivos docentes líderes de la transformación educativa</v>
          </cell>
          <cell r="C90" t="str">
            <v>04 INNOVACION EDUCATIVA</v>
          </cell>
          <cell r="D90">
            <v>8</v>
          </cell>
          <cell r="E90" t="str">
            <v>04008 Fortalecer la comunidad académica de maestros y maestras de Bogotá a partir de la conformación y consolidación de las  redes locales, mediante el intercambio del saber pedagógico  y la socialización de experiencias.</v>
          </cell>
          <cell r="F90" t="str">
            <v>Capacitación Y Formación Del Personal Docente 03-01-0314</v>
          </cell>
          <cell r="G90" t="str">
            <v>CAPACITACIÓN A DOCENTES Y DIRECTIVOS DOCENTES - A.1.2.8</v>
          </cell>
          <cell r="H90" t="str">
            <v>Proyectos pedagógicos</v>
          </cell>
          <cell r="I90">
            <v>10</v>
          </cell>
          <cell r="J90" t="str">
            <v>104004008</v>
          </cell>
          <cell r="K90">
            <v>200000000</v>
          </cell>
        </row>
        <row r="91">
          <cell r="A91">
            <v>1040</v>
          </cell>
          <cell r="B91" t="str">
            <v>1040 Bogotá reconoce a sus maestros, maestras y directivos docentes líderes de la transformación educativa</v>
          </cell>
          <cell r="C91" t="str">
            <v>04 INNOVACION EDUCATIVA</v>
          </cell>
          <cell r="D91">
            <v>9</v>
          </cell>
          <cell r="E91" t="str">
            <v>04009 Prestar apoyo profesional y/o técnico para el seguimiento pedagógico, administrativo y financiero  de las actividades del componente</v>
          </cell>
          <cell r="F91" t="str">
            <v>Personal Contratado Para Apoyar Las Actividades Propias De Los Proyectos De Inversión De La Entidad 03-04-0001</v>
          </cell>
          <cell r="G91" t="str">
            <v>MODERNIZACIÓN DE LA SECRETARIA DE EDUCACIÓN - A.1.4.1</v>
          </cell>
          <cell r="H91" t="str">
            <v>Personas</v>
          </cell>
          <cell r="I91">
            <v>9</v>
          </cell>
          <cell r="J91" t="str">
            <v>104004009</v>
          </cell>
          <cell r="K91">
            <v>730278000</v>
          </cell>
        </row>
        <row r="92">
          <cell r="A92">
            <v>1040</v>
          </cell>
          <cell r="B92" t="str">
            <v>1040 Bogotá reconoce a sus maestros, maestras y directivos docentes líderes de la transformación educativa</v>
          </cell>
          <cell r="C92" t="str">
            <v>04 INNOVACION EDUCATIVA</v>
          </cell>
          <cell r="D92">
            <v>22</v>
          </cell>
          <cell r="E92" t="str">
            <v>04022 Fomentar y visibilizar la Innovación Educativa en las IEs mediante la implementación de programas y proyectos para los maestros y directivos docentes en el marco del Ecosistema Distrital de Innovación Educativa</v>
          </cell>
          <cell r="F92" t="str">
            <v>Capacitación Y Formación Del Personal Docente 03-01-0314</v>
          </cell>
          <cell r="G92" t="str">
            <v>CAPACITACIÓN A DOCENTES Y DIRECTIVOS DOCENTES - A.1.2.8</v>
          </cell>
          <cell r="H92" t="str">
            <v>Docentes y directivos docentes</v>
          </cell>
          <cell r="I92">
            <v>2900</v>
          </cell>
          <cell r="J92" t="str">
            <v>104004022</v>
          </cell>
          <cell r="K92">
            <v>3028000000</v>
          </cell>
        </row>
        <row r="93">
          <cell r="A93">
            <v>1040</v>
          </cell>
          <cell r="B93" t="str">
            <v>1040 Bogotá reconoce a sus maestros, maestras y directivos docentes líderes de la transformación educativa</v>
          </cell>
          <cell r="C93" t="str">
            <v>05 RECONOCIMIENTO DOCENTE</v>
          </cell>
          <cell r="D93">
            <v>10</v>
          </cell>
          <cell r="E93" t="str">
            <v>05010 Otorgar el premio de Investigación e Innovacion  el cual se encuentra en  el marco del acuerdo  273 del 2007</v>
          </cell>
          <cell r="F93" t="str">
            <v>Incentivos Al Personal Docente 03-02-0023</v>
          </cell>
          <cell r="G93" t="str">
            <v>DISEÑO E IMPLEMENTACIÓN DE PLANES DE MEJORAMIENTO - A.1.2.11</v>
          </cell>
          <cell r="H93" t="str">
            <v>Propuestas pedagógicas</v>
          </cell>
          <cell r="I93">
            <v>10</v>
          </cell>
          <cell r="J93" t="str">
            <v>104005010</v>
          </cell>
          <cell r="K93">
            <v>550000000</v>
          </cell>
        </row>
        <row r="94">
          <cell r="A94">
            <v>1040</v>
          </cell>
          <cell r="B94" t="str">
            <v>1040 Bogotá reconoce a sus maestros, maestras y directivos docentes líderes de la transformación educativa</v>
          </cell>
          <cell r="C94" t="str">
            <v>05 RECONOCIMIENTO DOCENTE</v>
          </cell>
          <cell r="D94">
            <v>13</v>
          </cell>
          <cell r="E94" t="str">
            <v>05013 Prestar apoyo profesional y/o técnico para el seguimiento pedagógico, administrativo y financiero  de las actividades del componente</v>
          </cell>
          <cell r="F94" t="str">
            <v>Personal Contratado Para Apoyar Las Actividades Propias De Los Proyectos De Inversión De La Entidad 03-04-0001</v>
          </cell>
          <cell r="G94" t="str">
            <v>MODERNIZACIÓN DE LA SECRETARIA DE EDUCACIÓN - A.1.4.1</v>
          </cell>
          <cell r="H94" t="str">
            <v>Personas</v>
          </cell>
          <cell r="I94">
            <v>1</v>
          </cell>
          <cell r="J94" t="str">
            <v>104005013</v>
          </cell>
          <cell r="K94">
            <v>98880000</v>
          </cell>
        </row>
        <row r="95">
          <cell r="A95">
            <v>1040</v>
          </cell>
          <cell r="B95" t="str">
            <v>1040 Bogotá reconoce a sus maestros, maestras y directivos docentes líderes de la transformación educativa</v>
          </cell>
          <cell r="C95" t="str">
            <v>05 RECONOCIMIENTO DOCENTE</v>
          </cell>
          <cell r="D95">
            <v>23</v>
          </cell>
          <cell r="E95" t="str">
            <v>05023 Reconocer  a maestros, maestras y directivos docentes  investigadores e innovadores de la educación</v>
          </cell>
          <cell r="F95" t="str">
            <v>Incentivos Al Personal Docente 03-02-0023</v>
          </cell>
          <cell r="G95" t="str">
            <v>DISEÑO E IMPLEMENTACIÓN DE PLANES DE MEJORAMIENTO - A.1.2.11</v>
          </cell>
          <cell r="H95" t="str">
            <v>Docentes y directivos docentes</v>
          </cell>
          <cell r="I95">
            <v>100</v>
          </cell>
          <cell r="J95" t="str">
            <v>104005023</v>
          </cell>
          <cell r="K95">
            <v>170000000</v>
          </cell>
        </row>
        <row r="96">
          <cell r="A96">
            <v>1040</v>
          </cell>
          <cell r="B96" t="str">
            <v>1040 Bogotá reconoce a sus maestros, maestras y directivos docentes líderes de la transformación educativa</v>
          </cell>
          <cell r="C96" t="str">
            <v>05 RECONOCIMIENTO DOCENTE</v>
          </cell>
          <cell r="D96">
            <v>24</v>
          </cell>
          <cell r="E96" t="str">
            <v>05024 Acompañamiento a docentes y directivos docentes  para la postulacion de proyecto de investigación e innovación educativa  en premios a nivel nacional e internacional</v>
          </cell>
          <cell r="F96" t="str">
            <v>Incentivos Al Personal Docente 03-02-0023</v>
          </cell>
          <cell r="G96" t="str">
            <v>DISEÑO E IMPLEMENTACIÓN DE PLANES DE MEJORAMIENTO - A.1.2.11</v>
          </cell>
          <cell r="H96" t="str">
            <v>Propuestas pedagógicas</v>
          </cell>
          <cell r="I96">
            <v>10</v>
          </cell>
          <cell r="J96" t="str">
            <v>104005024</v>
          </cell>
          <cell r="K96">
            <v>50000000</v>
          </cell>
        </row>
        <row r="97">
          <cell r="A97">
            <v>1053</v>
          </cell>
          <cell r="B97" t="str">
            <v>1053 Oportunidades de aprendizaje desde el enfoque diferencial</v>
          </cell>
          <cell r="C97" t="str">
            <v>01  Atención Educativa Integral desde el enfoque diferencial</v>
          </cell>
          <cell r="D97">
            <v>1</v>
          </cell>
          <cell r="E97" t="str">
            <v>01001 Desarrollar capacidades locales e institucionales  para la atención integral bajo el enfoque diferencial, de estudiantes con discapacidad</v>
          </cell>
          <cell r="F97" t="str">
            <v>Atención educativa diferencial 03-02-0033</v>
          </cell>
          <cell r="G97" t="str">
            <v>SERVICIO PERSONAL APOYO - A.1.5.1</v>
          </cell>
          <cell r="H97" t="str">
            <v>Colegios</v>
          </cell>
          <cell r="I97">
            <v>361</v>
          </cell>
          <cell r="J97" t="str">
            <v>105301001</v>
          </cell>
          <cell r="K97">
            <v>8110450000</v>
          </cell>
        </row>
        <row r="98">
          <cell r="A98">
            <v>1053</v>
          </cell>
          <cell r="B98" t="str">
            <v>1053 Oportunidades de aprendizaje desde el enfoque diferencial</v>
          </cell>
          <cell r="C98" t="str">
            <v>01  Atención Educativa Integral desde el enfoque diferencial</v>
          </cell>
          <cell r="D98">
            <v>3</v>
          </cell>
          <cell r="E98" t="str">
            <v>01003 Desarrollar capacidades locales e institucionales  para la atención integral bajo el enfoque diferencial, de estudiantes con  talentos y/o capacidades  excepcionales</v>
          </cell>
          <cell r="F98" t="str">
            <v>Atención educativa diferencial 03-02-0033</v>
          </cell>
          <cell r="G98" t="str">
            <v>SERVICIO PERSONAL APOYO - A.1.5.1</v>
          </cell>
          <cell r="H98" t="str">
            <v>Colegios</v>
          </cell>
          <cell r="I98">
            <v>90</v>
          </cell>
          <cell r="J98" t="str">
            <v>105301003</v>
          </cell>
          <cell r="K98">
            <v>594356000</v>
          </cell>
        </row>
        <row r="99">
          <cell r="A99">
            <v>1053</v>
          </cell>
          <cell r="B99" t="str">
            <v>1053 Oportunidades de aprendizaje desde el enfoque diferencial</v>
          </cell>
          <cell r="C99" t="str">
            <v>01  Atención Educativa Integral desde el enfoque diferencial</v>
          </cell>
          <cell r="D99">
            <v>5</v>
          </cell>
          <cell r="E99" t="str">
            <v>01005 Desarrollar las acciones necesarias para garantizar la operación de la Secretaría Técnica Distrital de Discapacidad (STDD)</v>
          </cell>
          <cell r="F99" t="str">
            <v>Atención educativa diferencial 03-02-0033</v>
          </cell>
          <cell r="G99" t="str">
            <v>SERVICIO PERSONAL APOYO - A.1.5.1</v>
          </cell>
          <cell r="H99" t="str">
            <v>Personas</v>
          </cell>
          <cell r="I99">
            <v>6</v>
          </cell>
          <cell r="J99" t="str">
            <v>105301005</v>
          </cell>
          <cell r="K99">
            <v>316854000</v>
          </cell>
        </row>
        <row r="100">
          <cell r="A100">
            <v>1053</v>
          </cell>
          <cell r="B100" t="str">
            <v>1053 Oportunidades de aprendizaje desde el enfoque diferencial</v>
          </cell>
          <cell r="C100" t="str">
            <v>01  Atención Educativa Integral desde el enfoque diferencial</v>
          </cell>
          <cell r="D100">
            <v>8</v>
          </cell>
          <cell r="E100" t="str">
            <v xml:space="preserve">01008 
Desarrollar capacidades locales e institucionales para la atención integral bajo el enfoque diferencial, en la linea de educación intercultural y grupos étnicos 
</v>
          </cell>
          <cell r="F100" t="str">
            <v>Atención educativa diferencial 03-02-0033</v>
          </cell>
          <cell r="G100" t="str">
            <v/>
          </cell>
          <cell r="H100" t="str">
            <v>Colegios</v>
          </cell>
          <cell r="I100">
            <v>46</v>
          </cell>
          <cell r="J100" t="str">
            <v>105301008</v>
          </cell>
          <cell r="K100">
            <v>1745724000</v>
          </cell>
        </row>
        <row r="101">
          <cell r="A101">
            <v>1053</v>
          </cell>
          <cell r="B101" t="str">
            <v>1053 Oportunidades de aprendizaje desde el enfoque diferencial</v>
          </cell>
          <cell r="C101" t="str">
            <v>01  Atención Educativa Integral desde el enfoque diferencial</v>
          </cell>
          <cell r="D101">
            <v>10</v>
          </cell>
          <cell r="E101" t="str">
            <v>01010 Desarrollar capacidades locales e institucionales  para la atención integral bajo el enfoque diferencial, de estudiantes según su condición social y orientación sexual</v>
          </cell>
          <cell r="F101" t="str">
            <v>Atención educativa diferencial 03-02-0033</v>
          </cell>
          <cell r="G101" t="str">
            <v/>
          </cell>
          <cell r="H101" t="str">
            <v>Colegios</v>
          </cell>
          <cell r="I101">
            <v>80</v>
          </cell>
          <cell r="J101" t="str">
            <v>105301010</v>
          </cell>
          <cell r="K101">
            <v>314800000</v>
          </cell>
        </row>
        <row r="102">
          <cell r="A102">
            <v>1053</v>
          </cell>
          <cell r="B102" t="str">
            <v>1053 Oportunidades de aprendizaje desde el enfoque diferencial</v>
          </cell>
          <cell r="C102" t="str">
            <v>01  Atención Educativa Integral desde el enfoque diferencial</v>
          </cell>
          <cell r="D102">
            <v>12</v>
          </cell>
          <cell r="E102" t="str">
            <v>01012 Desarrollar capacidades locales e institucionales  para la atención integral bajo el enfoque diferencial de cuidado y autocuidado</v>
          </cell>
          <cell r="F102" t="str">
            <v>Atención educativa diferencial 03-02-0033</v>
          </cell>
          <cell r="G102" t="str">
            <v/>
          </cell>
          <cell r="H102" t="str">
            <v>Colegios</v>
          </cell>
          <cell r="I102">
            <v>70</v>
          </cell>
          <cell r="J102" t="str">
            <v>105301012</v>
          </cell>
          <cell r="K102">
            <v>1239890000</v>
          </cell>
        </row>
        <row r="103">
          <cell r="A103">
            <v>1053</v>
          </cell>
          <cell r="B103" t="str">
            <v>1053 Oportunidades de aprendizaje desde el enfoque diferencial</v>
          </cell>
          <cell r="C103" t="str">
            <v>01  Atención Educativa Integral desde el enfoque diferencial</v>
          </cell>
          <cell r="D103">
            <v>15</v>
          </cell>
          <cell r="E103" t="str">
            <v>01015 Desarrollar capacidades locales e institucionales  para la atención integral bajo el enfoque diferencial, de estudiantes  víctimas del conflicto armado</v>
          </cell>
          <cell r="F103" t="str">
            <v>Atención a Víctimas 03- 02-0032</v>
          </cell>
          <cell r="G103" t="str">
            <v/>
          </cell>
          <cell r="H103" t="str">
            <v>Colegios</v>
          </cell>
          <cell r="I103">
            <v>40</v>
          </cell>
          <cell r="J103" t="str">
            <v>105301015</v>
          </cell>
          <cell r="K103">
            <v>675181000</v>
          </cell>
        </row>
        <row r="104">
          <cell r="A104">
            <v>1053</v>
          </cell>
          <cell r="B104" t="str">
            <v>1053 Oportunidades de aprendizaje desde el enfoque diferencial</v>
          </cell>
          <cell r="C104" t="str">
            <v>01  Atención Educativa Integral desde el enfoque diferencial</v>
          </cell>
          <cell r="D104">
            <v>17</v>
          </cell>
          <cell r="E104" t="str">
            <v>01017 Prestar apoyo profesional y/o técnico a la gestión de la Dirección de Inclusión e Integración de Poblaciones  para   el cumplimiento de las politicas públicas poblacionales</v>
          </cell>
          <cell r="F104" t="str">
            <v>Atención educativa diferencial 03-02-0033</v>
          </cell>
          <cell r="G104" t="str">
            <v/>
          </cell>
          <cell r="H104" t="str">
            <v>Personas</v>
          </cell>
          <cell r="I104">
            <v>11</v>
          </cell>
          <cell r="J104" t="str">
            <v>105301017</v>
          </cell>
          <cell r="K104">
            <v>493184000</v>
          </cell>
        </row>
        <row r="105">
          <cell r="A105">
            <v>1053</v>
          </cell>
          <cell r="B105" t="str">
            <v>1053 Oportunidades de aprendizaje desde el enfoque diferencial</v>
          </cell>
          <cell r="C105" t="str">
            <v>01  Atención Educativa Integral desde el enfoque diferencial</v>
          </cell>
          <cell r="D105">
            <v>18</v>
          </cell>
          <cell r="E105" t="str">
            <v>01018 Desarrollar capacidades locales e institucionales  para la atención integral bajo el enfoque diferencial, de estudiantes con trastornos de aprendizaje</v>
          </cell>
          <cell r="F105" t="str">
            <v>Atención educativa diferencial 03-02-0033</v>
          </cell>
          <cell r="G105" t="str">
            <v/>
          </cell>
          <cell r="H105" t="str">
            <v>Colegios</v>
          </cell>
          <cell r="I105">
            <v>40</v>
          </cell>
          <cell r="J105" t="str">
            <v>105301018</v>
          </cell>
          <cell r="K105">
            <v>280008000</v>
          </cell>
        </row>
        <row r="106">
          <cell r="A106">
            <v>1053</v>
          </cell>
          <cell r="B106" t="str">
            <v>1053 Oportunidades de aprendizaje desde el enfoque diferencial</v>
          </cell>
          <cell r="C106" t="str">
            <v>01  Atención Educativa Integral desde el enfoque diferencial</v>
          </cell>
          <cell r="D106">
            <v>20</v>
          </cell>
          <cell r="E106" t="str">
            <v xml:space="preserve">01020 Desarrollar capacidades locales e institucionales  para la atención integral bajo el enfoque diferencial, de estudiantes en riesgo de trabajo infantil </v>
          </cell>
          <cell r="F106" t="str">
            <v>Atención educativa diferencial 03-02-0033</v>
          </cell>
          <cell r="G106" t="str">
            <v/>
          </cell>
          <cell r="H106" t="str">
            <v>Colegios</v>
          </cell>
          <cell r="I106">
            <v>70</v>
          </cell>
          <cell r="J106" t="str">
            <v>105301020</v>
          </cell>
          <cell r="K106">
            <v>351480000</v>
          </cell>
        </row>
        <row r="107">
          <cell r="A107">
            <v>1053</v>
          </cell>
          <cell r="B107" t="str">
            <v>1053 Oportunidades de aprendizaje desde el enfoque diferencial</v>
          </cell>
          <cell r="C107" t="str">
            <v>01  Atención Educativa Integral desde el enfoque diferencial</v>
          </cell>
          <cell r="D107">
            <v>21</v>
          </cell>
          <cell r="E107" t="str">
            <v>01021 Desarrollar capacidades locales e institucionales  para la atención integral bajo el enfoque diferencial, de estudiantes en riesgo de trata de personas</v>
          </cell>
          <cell r="F107" t="str">
            <v>Atención educativa diferencial 03-02-0033</v>
          </cell>
          <cell r="G107" t="str">
            <v/>
          </cell>
          <cell r="H107" t="str">
            <v>Colegios</v>
          </cell>
          <cell r="I107">
            <v>10</v>
          </cell>
          <cell r="J107" t="str">
            <v>105301021</v>
          </cell>
          <cell r="K107">
            <v>47258000</v>
          </cell>
        </row>
        <row r="108">
          <cell r="A108">
            <v>1053</v>
          </cell>
          <cell r="B108" t="str">
            <v>1053 Oportunidades de aprendizaje desde el enfoque diferencial</v>
          </cell>
          <cell r="C108" t="str">
            <v>02 Modelos Educativos Flexibles</v>
          </cell>
          <cell r="D108">
            <v>1</v>
          </cell>
          <cell r="E108" t="str">
            <v>02001 Desarrollar capacidades locales e institucionales  para la atención integral bajo el enfoque diferencial, de estudiantes  hospitalizados e incapacitados</v>
          </cell>
          <cell r="F108" t="str">
            <v>Atención educativa diferencial 03-02-0033</v>
          </cell>
          <cell r="G108" t="str">
            <v/>
          </cell>
          <cell r="H108" t="str">
            <v>Aulas Hospitalarias</v>
          </cell>
          <cell r="I108">
            <v>28</v>
          </cell>
          <cell r="J108" t="str">
            <v>105302001</v>
          </cell>
          <cell r="K108">
            <v>112154000</v>
          </cell>
        </row>
        <row r="109">
          <cell r="A109">
            <v>1053</v>
          </cell>
          <cell r="B109" t="str">
            <v>1053 Oportunidades de aprendizaje desde el enfoque diferencial</v>
          </cell>
          <cell r="C109" t="str">
            <v>02 Modelos Educativos Flexibles</v>
          </cell>
          <cell r="D109">
            <v>3</v>
          </cell>
          <cell r="E109" t="str">
            <v xml:space="preserve">02003 Desarrollar capacidades locales e institucionales  para la atención integral bajo el enfoque diferencial, para la educación de jóvenes y adultos </v>
          </cell>
          <cell r="F109" t="str">
            <v>Atención educativa diferencial 03-02-0033</v>
          </cell>
          <cell r="G109" t="str">
            <v/>
          </cell>
          <cell r="H109" t="str">
            <v>Colegios</v>
          </cell>
          <cell r="I109">
            <v>59</v>
          </cell>
          <cell r="J109" t="str">
            <v>105302003</v>
          </cell>
          <cell r="K109">
            <v>216597000</v>
          </cell>
        </row>
        <row r="110">
          <cell r="A110">
            <v>1053</v>
          </cell>
          <cell r="B110" t="str">
            <v>1053 Oportunidades de aprendizaje desde el enfoque diferencial</v>
          </cell>
          <cell r="C110" t="str">
            <v>02 Modelos Educativos Flexibles</v>
          </cell>
          <cell r="D110">
            <v>5</v>
          </cell>
          <cell r="E110" t="str">
            <v>02005 Desarrollar capacidades locales e institucionales  para la atención integral bajo el enfoque diferencial, de estudiantes  en extraedad</v>
          </cell>
          <cell r="F110" t="str">
            <v>Atención educativa diferencial 03-02-0033</v>
          </cell>
          <cell r="G110" t="str">
            <v/>
          </cell>
          <cell r="H110" t="str">
            <v>Colegios</v>
          </cell>
          <cell r="I110">
            <v>75</v>
          </cell>
          <cell r="J110" t="str">
            <v>105302005</v>
          </cell>
          <cell r="K110">
            <v>192767000</v>
          </cell>
        </row>
        <row r="111">
          <cell r="A111">
            <v>1053</v>
          </cell>
          <cell r="B111" t="str">
            <v>1053 Oportunidades de aprendizaje desde el enfoque diferencial</v>
          </cell>
          <cell r="C111" t="str">
            <v>02 Modelos Educativos Flexibles</v>
          </cell>
          <cell r="D111">
            <v>7</v>
          </cell>
          <cell r="E111" t="str">
            <v>02007 Desarrollar capacidades locales e institucionales  para la atención integral bajo el enfoque diferencial, de estudiantes en conflicto con la  ley penal</v>
          </cell>
          <cell r="F111" t="str">
            <v>Atención educativa diferencial 03-02-0033</v>
          </cell>
          <cell r="G111" t="str">
            <v/>
          </cell>
          <cell r="H111" t="str">
            <v>Colegios</v>
          </cell>
          <cell r="I111">
            <v>75</v>
          </cell>
          <cell r="J111" t="str">
            <v>105302007</v>
          </cell>
          <cell r="K111">
            <v>112154000</v>
          </cell>
        </row>
        <row r="112">
          <cell r="A112">
            <v>1058</v>
          </cell>
          <cell r="B112" t="str">
            <v xml:space="preserve">1058 Participación ciudadana para el reencuentro, la reconciliación y la paz </v>
          </cell>
          <cell r="C112" t="str">
            <v>01 FORTALECIMIENTO DE  LAS CAPACIDADES DE LOS DIRECTORES LOCALES (DILES) Y DIRECTIVOS DOCENTES</v>
          </cell>
          <cell r="D112">
            <v>4</v>
          </cell>
          <cell r="E112" t="str">
            <v>01004 Implementar la estrategia para fortalecimiento de las capacidades de gestión de los directores locales y directivos docentes</v>
          </cell>
          <cell r="F112" t="str">
            <v>Acompañar A Colegios En La Formulación Y Ejecución De Planes Institucionales 03-01-0204</v>
          </cell>
          <cell r="G112" t="str">
            <v>APLICACIÓN DE PROYECTOS EDUCATIVOS TRANSVERSALES - A.1.7.2</v>
          </cell>
          <cell r="H112" t="str">
            <v>Directores locales y directivos docentes</v>
          </cell>
          <cell r="I112">
            <v>382</v>
          </cell>
          <cell r="J112" t="str">
            <v>105801004</v>
          </cell>
          <cell r="K112">
            <v>2238628000</v>
          </cell>
        </row>
        <row r="113">
          <cell r="A113">
            <v>1058</v>
          </cell>
          <cell r="B113" t="str">
            <v xml:space="preserve">1058 Participación ciudadana para el reencuentro, la reconciliación y la paz </v>
          </cell>
          <cell r="C113" t="str">
            <v>01 FORTALECIMIENTO DE  LAS CAPACIDADES DE LOS DIRECTORES LOCALES (DILES) Y DIRECTIVOS DOCENTES</v>
          </cell>
          <cell r="D113">
            <v>5</v>
          </cell>
          <cell r="E113" t="str">
            <v>01005 Apoyo profesional y técnico para las estrategias encaminadas a la construcción de una ciudad educadora, por el reencuentro, la reconciliación y la paz, con especial énfasis en el fortalecimiento de las capacidades de los DILES y directivos docentes</v>
          </cell>
          <cell r="F113" t="str">
            <v>Personal Contratado Para Apoyar Las Actividades Propias De Los Proyectos De Inversión De La Entidad 03-04-0001</v>
          </cell>
          <cell r="G113" t="str">
            <v>MODERNIZACIÓN DE LA SECRETARIA DE EDUCACIÓN - A.1.4.1</v>
          </cell>
          <cell r="H113" t="str">
            <v>Personas</v>
          </cell>
          <cell r="I113">
            <v>27</v>
          </cell>
          <cell r="J113" t="str">
            <v>105801005</v>
          </cell>
          <cell r="K113">
            <v>1808026000</v>
          </cell>
        </row>
        <row r="114">
          <cell r="A114">
            <v>1058</v>
          </cell>
          <cell r="B114" t="str">
            <v xml:space="preserve">1058 Participación ciudadana para el reencuentro, la reconciliación y la paz </v>
          </cell>
          <cell r="C114" t="str">
            <v>02 VOCES DEL TERRITORIO</v>
          </cell>
          <cell r="D114">
            <v>6</v>
          </cell>
          <cell r="E114" t="str">
            <v>02006 Divulgar campañas de comunicación en medios de carácter masivos, directos, comunitrarios o alternativos.</v>
          </cell>
          <cell r="F114" t="str">
            <v>Desarrollo Del Plan General De Medios De Divulgación Y Comunicación 03-01-0327</v>
          </cell>
          <cell r="G114" t="str">
            <v>APLICACIÓN DE PROYECTOS EDUCATIVOS TRANSVERSALES - A.1.7.2</v>
          </cell>
          <cell r="H114" t="str">
            <v>Estrategia</v>
          </cell>
          <cell r="I114">
            <v>1</v>
          </cell>
          <cell r="J114" t="str">
            <v>105802006</v>
          </cell>
          <cell r="K114">
            <v>1700000000</v>
          </cell>
        </row>
        <row r="115">
          <cell r="A115">
            <v>1058</v>
          </cell>
          <cell r="B115" t="str">
            <v xml:space="preserve">1058 Participación ciudadana para el reencuentro, la reconciliación y la paz </v>
          </cell>
          <cell r="C115" t="str">
            <v>02 VOCES DEL TERRITORIO</v>
          </cell>
          <cell r="D115">
            <v>9</v>
          </cell>
          <cell r="E115" t="str">
            <v>02009 Producción y desarrollo de piezas de comunicación requeridas por las areas de la Secretaria de Educación del Distrito y su respectiva distribución.</v>
          </cell>
          <cell r="F115" t="str">
            <v>Desarrollo Del Plan General De Medios De Divulgación Y Comunicación 03-01-0327</v>
          </cell>
          <cell r="G115" t="str">
            <v>APLICACIÓN DE PROYECTOS EDUCATIVOS TRANSVERSALES - A.1.7.2</v>
          </cell>
          <cell r="H115" t="str">
            <v>Estrategia</v>
          </cell>
          <cell r="I115">
            <v>1</v>
          </cell>
          <cell r="J115" t="str">
            <v>105802009</v>
          </cell>
          <cell r="K115">
            <v>550000000</v>
          </cell>
        </row>
        <row r="116">
          <cell r="A116">
            <v>1058</v>
          </cell>
          <cell r="B116" t="str">
            <v xml:space="preserve">1058 Participación ciudadana para el reencuentro, la reconciliación y la paz </v>
          </cell>
          <cell r="C116" t="str">
            <v>02 VOCES DEL TERRITORIO</v>
          </cell>
          <cell r="D116">
            <v>22</v>
          </cell>
          <cell r="E116" t="str">
            <v>02022 Hacer seguimiento a las noticias y mensajes de la SED en los medios masivos de comunicación y redes sociales.</v>
          </cell>
          <cell r="F116" t="str">
            <v>Desarrollo Del Plan General De Medios De Divulgación Y Comunicación 03-01-0327</v>
          </cell>
          <cell r="G116" t="str">
            <v>APLICACIÓN DE PROYECTOS EDUCATIVOS TRANSVERSALES - A.1.7.2</v>
          </cell>
          <cell r="H116" t="str">
            <v>Estrategia</v>
          </cell>
          <cell r="I116">
            <v>1</v>
          </cell>
          <cell r="J116" t="str">
            <v>105802022</v>
          </cell>
          <cell r="K116">
            <v>95176000</v>
          </cell>
        </row>
        <row r="117">
          <cell r="A117">
            <v>1058</v>
          </cell>
          <cell r="B117" t="str">
            <v xml:space="preserve">1058 Participación ciudadana para el reencuentro, la reconciliación y la paz </v>
          </cell>
          <cell r="C117" t="str">
            <v>02 VOCES DEL TERRITORIO</v>
          </cell>
          <cell r="D117">
            <v>32</v>
          </cell>
          <cell r="E117" t="str">
            <v>02032 Documentar las historias de la educación a través de piezas audiovisuales, periodisticas o artísticas.</v>
          </cell>
          <cell r="F117" t="str">
            <v>Desarrollo Del Plan General De Medios De Divulgación Y Comunicación 03-01-0327</v>
          </cell>
          <cell r="G117" t="str">
            <v>APLICACIÓN DE PROYECTOS EDUCATIVOS TRANSVERSALES - A.1.7.2</v>
          </cell>
          <cell r="H117" t="str">
            <v>Estrategia</v>
          </cell>
          <cell r="I117">
            <v>1</v>
          </cell>
          <cell r="J117" t="str">
            <v>105802032</v>
          </cell>
          <cell r="K117">
            <v>709269000</v>
          </cell>
        </row>
        <row r="118">
          <cell r="A118">
            <v>1058</v>
          </cell>
          <cell r="B118" t="str">
            <v xml:space="preserve">1058 Participación ciudadana para el reencuentro, la reconciliación y la paz </v>
          </cell>
          <cell r="C118" t="str">
            <v>03 CONSOLIDACIÓN DEL OBSERVATORIO DE CONVIVENCIA ESCOLAR</v>
          </cell>
          <cell r="D118">
            <v>10</v>
          </cell>
          <cell r="E118" t="str">
            <v>03010 Apoyo profesional y técnico para las estrategias para la construcción de una ciudad educadora, por el reencuentro, la reconciliación y la paz, con énfasis en la consolidación del Observatorio y el Sistema Distrital de Convivencia Escolar</v>
          </cell>
          <cell r="F118" t="str">
            <v>Personal Contratado Para Apoyar Las Actividades Propias De Los Proyectos De Inversión De La Entidad 03-04-0001</v>
          </cell>
          <cell r="G118" t="str">
            <v>MODERNIZACIÓN DE LA SECRETARIA DE EDUCACIÓN - A.1.4.1</v>
          </cell>
          <cell r="H118" t="str">
            <v>Personas</v>
          </cell>
          <cell r="I118">
            <v>8</v>
          </cell>
          <cell r="J118" t="str">
            <v>105803010</v>
          </cell>
          <cell r="K118">
            <v>442643000</v>
          </cell>
        </row>
        <row r="119">
          <cell r="A119">
            <v>1058</v>
          </cell>
          <cell r="B119" t="str">
            <v xml:space="preserve">1058 Participación ciudadana para el reencuentro, la reconciliación y la paz </v>
          </cell>
          <cell r="C119" t="str">
            <v>04 MEJORAMIENTO DE ENTORNOS ESCOLARES</v>
          </cell>
          <cell r="D119">
            <v>12</v>
          </cell>
          <cell r="E119" t="str">
            <v>04012 Implementar las estrategias de intervención de los entornos escolares de los colegios distritales.</v>
          </cell>
          <cell r="F119" t="str">
            <v>Acompañar A Colegios En La Formulación Y Ejecución De Planes Institucionales 03-01-0204</v>
          </cell>
          <cell r="G119" t="str">
            <v>APLICACIÓN DE PROYECTOS EDUCATIVOS TRANSVERSALES - A.1.7.2</v>
          </cell>
          <cell r="H119" t="str">
            <v>Colegios</v>
          </cell>
          <cell r="I119">
            <v>92</v>
          </cell>
          <cell r="J119" t="str">
            <v>105804012</v>
          </cell>
          <cell r="K119">
            <v>2114496000</v>
          </cell>
        </row>
        <row r="120">
          <cell r="A120">
            <v>1058</v>
          </cell>
          <cell r="B120" t="str">
            <v xml:space="preserve">1058 Participación ciudadana para el reencuentro, la reconciliación y la paz </v>
          </cell>
          <cell r="C120" t="str">
            <v>04 MEJORAMIENTO DE ENTORNOS ESCOLARES</v>
          </cell>
          <cell r="D120">
            <v>13</v>
          </cell>
          <cell r="E120" t="str">
            <v>04013 Apoyo profesional y técnico para las estrategias para la construcción de una ciudad educadora, por el reencuentro, la reconciliación y la paz, con énfasis en el mejoramiento de entornos escolares</v>
          </cell>
          <cell r="F120" t="str">
            <v>Personal Contratado Para Apoyar Las Actividades Propias De Los Proyectos De Inversión De La Entidad 03-04-0001</v>
          </cell>
          <cell r="G120" t="str">
            <v>MODERNIZACIÓN DE LA SECRETARIA DE EDUCACIÓN - A.1.4.1</v>
          </cell>
          <cell r="H120" t="str">
            <v>Personas</v>
          </cell>
          <cell r="I120">
            <v>8</v>
          </cell>
          <cell r="J120" t="str">
            <v>105804013</v>
          </cell>
          <cell r="K120">
            <v>537425000</v>
          </cell>
        </row>
        <row r="121">
          <cell r="A121">
            <v>1058</v>
          </cell>
          <cell r="B121" t="str">
            <v xml:space="preserve">1058 Participación ciudadana para el reencuentro, la reconciliación y la paz </v>
          </cell>
          <cell r="C121" t="str">
            <v>05 FORTALECIMIENTO DE  LOS PLANES DE CONVIVENCIA HACIA EL REENCUENTRO, LA RECONCILIACIÓN Y LA PAZ.</v>
          </cell>
          <cell r="D121">
            <v>15</v>
          </cell>
          <cell r="E121" t="str">
            <v>05015 Apoyo profesional y técnico para las estrategias para la construcción de una ciudad educadora, por el reencuentro, la reconciliación y la paz, con énfasis en el fortalecimiento de los planes de convivencia y la implementación de la cátedra de paz</v>
          </cell>
          <cell r="F121" t="str">
            <v>Personal Contratado Para Apoyar Las Actividades Propias De Los Proyectos De Inversión De La Entidad 03-04-0001</v>
          </cell>
          <cell r="G121" t="str">
            <v>MODERNIZACIÓN DE LA SECRETARIA DE EDUCACIÓN - A.1.4.1</v>
          </cell>
          <cell r="H121" t="str">
            <v>Personas</v>
          </cell>
          <cell r="I121">
            <v>21</v>
          </cell>
          <cell r="J121" t="str">
            <v>105805015</v>
          </cell>
          <cell r="K121">
            <v>1484204000</v>
          </cell>
        </row>
        <row r="122">
          <cell r="A122">
            <v>1058</v>
          </cell>
          <cell r="B122" t="str">
            <v xml:space="preserve">1058 Participación ciudadana para el reencuentro, la reconciliación y la paz </v>
          </cell>
          <cell r="C122" t="str">
            <v>06 GESTION CON LA COMUNIDAD EDUCATIVA</v>
          </cell>
          <cell r="D122">
            <v>28</v>
          </cell>
          <cell r="E122" t="str">
            <v>06028 Apoyo profesional y técnico para las estrategias para la construcción de una ciudad educadora, por el reencuentro, la reconciliación y la paz, con énfasis en el fortalecimiento de la gestión con la comunidad educativa</v>
          </cell>
          <cell r="F122" t="str">
            <v>Personal Contratado Para Apoyar Las Actividades Propias De Los Proyectos De Inversión De La Entidad 03-04-0001</v>
          </cell>
          <cell r="G122" t="str">
            <v>MODERNIZACIÓN DE LA SECRETARIA DE EDUCACIÓN - A.1.4.1</v>
          </cell>
          <cell r="H122" t="str">
            <v>Personas</v>
          </cell>
          <cell r="I122">
            <v>12</v>
          </cell>
          <cell r="J122" t="str">
            <v>105806028</v>
          </cell>
          <cell r="K122">
            <v>809812000</v>
          </cell>
        </row>
        <row r="123">
          <cell r="A123">
            <v>1058</v>
          </cell>
          <cell r="B123" t="str">
            <v xml:space="preserve">1058 Participación ciudadana para el reencuentro, la reconciliación y la paz </v>
          </cell>
          <cell r="C123" t="str">
            <v>06 GESTION CON LA COMUNIDAD EDUCATIVA</v>
          </cell>
          <cell r="D123">
            <v>29</v>
          </cell>
          <cell r="E123" t="str">
            <v>06029 Apoyo profesional y técnico para las estrategias para la construcción de una ciudad educadora, por el reencuentro, la reconciliación y la paz, con énfasis en el acompañamiento de escuelas de padres y familia</v>
          </cell>
          <cell r="F123" t="str">
            <v>Personal Contratado Para Apoyar Las Actividades Propias De Los Proyectos De Inversión De La Entidad 03-04-0001</v>
          </cell>
          <cell r="G123" t="str">
            <v>MODERNIZACIÓN DE LA SECRETARIA DE EDUCACIÓN - A.1.4.1</v>
          </cell>
          <cell r="H123" t="str">
            <v>Personas</v>
          </cell>
          <cell r="I123">
            <v>4</v>
          </cell>
          <cell r="J123" t="str">
            <v>105806029</v>
          </cell>
          <cell r="K123">
            <v>169950000</v>
          </cell>
        </row>
        <row r="124">
          <cell r="A124">
            <v>1058</v>
          </cell>
          <cell r="B124" t="str">
            <v xml:space="preserve">1058 Participación ciudadana para el reencuentro, la reconciliación y la paz </v>
          </cell>
          <cell r="C124" t="str">
            <v>06 GESTION CON LA COMUNIDAD EDUCATIVA</v>
          </cell>
          <cell r="D124">
            <v>30</v>
          </cell>
          <cell r="E124" t="str">
            <v xml:space="preserve">06030 Atender los espacios de encuentro con la comunidad educativa, incluyendo los de obligatorio cumplimiento y otros tales como las Escuelas de Padres y Familias. </v>
          </cell>
          <cell r="F124" t="str">
            <v>Acompañar A Colegios En La Formulación Y Ejecución De Planes Institucionales 03-01-0204</v>
          </cell>
          <cell r="G124" t="str">
            <v>APLICACIÓN DE PROYECTOS EDUCATIVOS TRANSVERSALES - A.1.7.2</v>
          </cell>
          <cell r="H124" t="str">
            <v>Campañas</v>
          </cell>
          <cell r="I124">
            <v>1</v>
          </cell>
          <cell r="J124" t="str">
            <v>105806030</v>
          </cell>
          <cell r="K124">
            <v>804700000</v>
          </cell>
        </row>
        <row r="125">
          <cell r="A125">
            <v>1005</v>
          </cell>
          <cell r="B125" t="str">
            <v>1005 Fortalecimiento curricular para el desarrollo de aprendizajes a lo largo de la vida</v>
          </cell>
          <cell r="C125" t="str">
            <v>01 CURRÍCULO</v>
          </cell>
          <cell r="D125">
            <v>3</v>
          </cell>
          <cell r="E125" t="str">
            <v>01003 Contar con profesionales y técnicos para la adecuada ejecución administrativa del proyecto</v>
          </cell>
          <cell r="F125" t="str">
            <v>Personal Contratado Para Apoyar Las Actividades Propias De Los Proyectos De Inversión De La Entidad 03-04-0001</v>
          </cell>
          <cell r="H125" t="str">
            <v>Personas</v>
          </cell>
          <cell r="I125">
            <v>22</v>
          </cell>
          <cell r="J125" t="str">
            <v>100501003</v>
          </cell>
          <cell r="K125">
            <v>1619000000</v>
          </cell>
        </row>
        <row r="126">
          <cell r="A126">
            <v>1005</v>
          </cell>
          <cell r="B126" t="str">
            <v>1005 Fortalecimiento curricular para el desarrollo de aprendizajes a lo largo de la vida</v>
          </cell>
          <cell r="C126" t="str">
            <v>01 CURRÍCULO</v>
          </cell>
          <cell r="D126">
            <v>5</v>
          </cell>
          <cell r="E126" t="str">
            <v xml:space="preserve">01005 Apoyar y acompañar con entidades,  profesionales y técnicos la implementación de estrategias pedagógicas y administrativas en las instituciones educativas que propendan por el fortalecimiento curricular </v>
          </cell>
          <cell r="F126" t="str">
            <v>Acompañar A Colegios En La Formulación Y Ejecución De Planes Institucionales 03-01-0204</v>
          </cell>
          <cell r="H126" t="str">
            <v>Colegios</v>
          </cell>
          <cell r="I126">
            <v>376</v>
          </cell>
          <cell r="J126" t="str">
            <v>100501005</v>
          </cell>
          <cell r="K126">
            <v>3481000000</v>
          </cell>
        </row>
        <row r="127">
          <cell r="A127">
            <v>1050</v>
          </cell>
          <cell r="B127" t="str">
            <v>1050 Educación inicial de calidad en el marco de la ruta de atención integral a la primera infancia</v>
          </cell>
          <cell r="C127" t="str">
            <v>01 INFANCIA</v>
          </cell>
          <cell r="D127">
            <v>1</v>
          </cell>
          <cell r="E127" t="str">
            <v>01001 Apoyar y desarrollar con profesionales y/o entidades los procesos de gestión, acompañamiento e implementación de las metas y objetivos del proyecto.</v>
          </cell>
          <cell r="F127" t="str">
            <v>Personal Contratado Para Apoyar Las Actividades Propias De Los Proyectos De Inversión De La Entidad 03-04-0001</v>
          </cell>
          <cell r="G127" t="str">
            <v>MODERNIZACIÓN DE LA SECRETARIA DE EDUCACIÓN - A.1.4.1</v>
          </cell>
          <cell r="H127" t="str">
            <v>Personas</v>
          </cell>
          <cell r="I127">
            <v>34</v>
          </cell>
          <cell r="J127" t="str">
            <v>105001001</v>
          </cell>
          <cell r="K127">
            <v>2351909000</v>
          </cell>
        </row>
        <row r="128">
          <cell r="A128">
            <v>1050</v>
          </cell>
          <cell r="B128" t="str">
            <v>1050 Educación inicial de calidad en el marco de la ruta de atención integral a la primera infancia</v>
          </cell>
          <cell r="C128" t="str">
            <v>01 INFANCIA</v>
          </cell>
          <cell r="D128">
            <v>5</v>
          </cell>
          <cell r="E128" t="str">
            <v>01005 Garantizar la atención integral de los niños y niñas del ciclo inicial en el marco de la RIA, la articulación intersectorial de la Ciudad y la implementación de los estándares de calidad de la Educación Inicial en el marco de la atención integral</v>
          </cell>
          <cell r="F128" t="str">
            <v>Acompañar A Colegios En La Formulación Y Ejecución De Planes Institucionales 03-01-0204</v>
          </cell>
          <cell r="G128" t="str">
            <v>APLICACIÓN DE PROYECTOS EDUCATIVOS TRANSVERSALES - A.1.7.2</v>
          </cell>
          <cell r="H128" t="str">
            <v>Estudiantes</v>
          </cell>
          <cell r="I128">
            <v>72000</v>
          </cell>
          <cell r="J128" t="str">
            <v>105001005</v>
          </cell>
          <cell r="K128">
            <v>27198091000</v>
          </cell>
        </row>
        <row r="129">
          <cell r="A129">
            <v>1050</v>
          </cell>
          <cell r="B129" t="str">
            <v>1050 Educación inicial de calidad en el marco de la ruta de atención integral a la primera infancia</v>
          </cell>
          <cell r="C129" t="str">
            <v xml:space="preserve">02 CICLOS </v>
          </cell>
          <cell r="D129">
            <v>1</v>
          </cell>
          <cell r="E129" t="str">
            <v>02001 Apoyar y acompañar  con los medios necesarios, la implementación de lineamientos y/u orientaciones y/o estrategias pedagógicas y administrativas en las IED, que propendan por el fortalecimiento curricular y el intercambio de experiencias pedagógicas exitosas, en armonía con el modelo pedagógico de Educación Inicial</v>
          </cell>
          <cell r="F129" t="str">
            <v>Acompañar A Colegios En La Formulación Y Ejecución De Planes Institucionales 03-01-0204</v>
          </cell>
          <cell r="G129" t="str">
            <v>APLICACIÓN DE PROYECTOS EDUCATIVOS TRANSVERSALES - A.1.7.2</v>
          </cell>
          <cell r="H129" t="str">
            <v>Colegios</v>
          </cell>
          <cell r="I129">
            <v>300</v>
          </cell>
          <cell r="J129" t="str">
            <v>105002001</v>
          </cell>
          <cell r="K129">
            <v>250000000</v>
          </cell>
        </row>
        <row r="130">
          <cell r="A130">
            <v>1050</v>
          </cell>
          <cell r="B130" t="str">
            <v>1050 Educación inicial de calidad en el marco de la ruta de atención integral a la primera infancia</v>
          </cell>
          <cell r="C130" t="str">
            <v>03 VALORACION INTEGRAL DEL DESARROLLO DE LA PRIMERA INFANCIA</v>
          </cell>
          <cell r="D130">
            <v>2</v>
          </cell>
          <cell r="E130" t="str">
            <v>03002 Garantizar los recursos técnicos, humanos y operativos  para  la implementación del Sistema  de Valoracion del Desarrollo Infantil  como eje estructurante en la educación inicial  de calidad en el marco de la ruta integral de atenciones</v>
          </cell>
          <cell r="F130" t="str">
            <v>Acompañar A Colegios En La Formulación Y Ejecución De Planes Institucionales 03-01-0204</v>
          </cell>
          <cell r="G130" t="str">
            <v>APLICACIÓN DE PROYECTOS EDUCATIVOS TRANSVERSALES - A.1.7.2</v>
          </cell>
          <cell r="H130" t="str">
            <v>Colegios</v>
          </cell>
          <cell r="I130">
            <v>200</v>
          </cell>
          <cell r="J130" t="str">
            <v>105003002</v>
          </cell>
          <cell r="K130">
            <v>200000000</v>
          </cell>
        </row>
        <row r="131">
          <cell r="A131">
            <v>1056</v>
          </cell>
          <cell r="B131" t="str">
            <v>1056 Mejoramiento de la calidad educativa a través de la jornada única y el uso del tiempo escolar</v>
          </cell>
          <cell r="C131" t="str">
            <v>01 JORNADA UNICA</v>
          </cell>
          <cell r="D131">
            <v>1</v>
          </cell>
          <cell r="E131" t="str">
            <v>01001 Conformar un equipo profesional y técnico que coordina, orienta y apoya el desarrollo de la ampliación del tiempo escolar - Jornada Única</v>
          </cell>
          <cell r="F131" t="str">
            <v>Personal Contratado Para Apoyar Las Actividades Propias De Los Proyectos De Inversión De La Entidad 03-04-0001</v>
          </cell>
          <cell r="G131" t="str">
            <v>MODERNIZACIÓN DE LA SECRETARIA DE EDUCACIÓN - A.1.4.1</v>
          </cell>
          <cell r="H131" t="str">
            <v>Personas</v>
          </cell>
          <cell r="I131">
            <v>22</v>
          </cell>
          <cell r="J131" t="str">
            <v>105601001</v>
          </cell>
          <cell r="K131">
            <v>1400000000</v>
          </cell>
        </row>
        <row r="132">
          <cell r="A132">
            <v>1056</v>
          </cell>
          <cell r="B132" t="str">
            <v>1056 Mejoramiento de la calidad educativa a través de la jornada única y el uso del tiempo escolar</v>
          </cell>
          <cell r="C132" t="str">
            <v>01 JORNADA UNICA</v>
          </cell>
          <cell r="D132">
            <v>2</v>
          </cell>
          <cell r="E132" t="str">
            <v>01002 Garantizar los escenarios, organizaciones, personas externas u otro tipo de recursos que se requieran para implementar la Jornada Única en ambientes de aprendizajes seguros en una ciudad Educadora</v>
          </cell>
          <cell r="F132" t="str">
            <v>Acompañar A Colegios En La Formulación Y Ejecución De Planes Institucionales 03-01-0204</v>
          </cell>
          <cell r="G132" t="str">
            <v>APLICACIÓN DE PROYECTOS EDUCATIVOS TRANSVERSALES - A.1.7.2</v>
          </cell>
          <cell r="H132" t="str">
            <v>Estudiantes</v>
          </cell>
          <cell r="I132">
            <v>127537</v>
          </cell>
          <cell r="J132" t="str">
            <v>105601002</v>
          </cell>
          <cell r="K132">
            <v>16417600000</v>
          </cell>
        </row>
        <row r="133">
          <cell r="A133">
            <v>1056</v>
          </cell>
          <cell r="B133" t="str">
            <v>1056 Mejoramiento de la calidad educativa a través de la jornada única y el uso del tiempo escolar</v>
          </cell>
          <cell r="C133" t="str">
            <v>02 USO DEL TIEMPO ESCOLAR</v>
          </cell>
          <cell r="D133">
            <v>1</v>
          </cell>
          <cell r="E133" t="str">
            <v>02001 Garantizar los escenarios, organizaciones, personas externas u otro tipo de recursos que se requieran para implementar el Uso del Tiempo Escolar en ambientes de aprendizajes seguros en una ciudad Educadora</v>
          </cell>
          <cell r="F133" t="str">
            <v>Acompañar A Colegios En La Formulación Y Ejecución De Planes Institucionales 03-01-0204</v>
          </cell>
          <cell r="G133" t="str">
            <v>APLICACIÓN DE PROYECTOS EDUCATIVOS TRANSVERSALES - A.1.7.2</v>
          </cell>
          <cell r="H133" t="str">
            <v>Estudiantes</v>
          </cell>
          <cell r="I133">
            <v>281691</v>
          </cell>
          <cell r="J133" t="str">
            <v>105602001</v>
          </cell>
          <cell r="K133">
            <v>9046400000</v>
          </cell>
        </row>
        <row r="134">
          <cell r="A134">
            <v>1056</v>
          </cell>
          <cell r="B134" t="str">
            <v>1056 Mejoramiento de la calidad educativa a través de la jornada única y el uso del tiempo escolar</v>
          </cell>
          <cell r="C134" t="str">
            <v>02 USO DEL TIEMPO ESCOLAR</v>
          </cell>
          <cell r="D134">
            <v>2</v>
          </cell>
          <cell r="E134" t="str">
            <v>02002 Conformar un equipo profesional y técnico que coordina, orienta y apoya el desarrollo de la ampliación del tiempo escolar - Uso del tiempo escolar</v>
          </cell>
          <cell r="F134" t="str">
            <v>Personal Contratado Para Apoyar Las Actividades Propias De Los Proyectos De Inversión De La Entidad 03-04-0001</v>
          </cell>
          <cell r="G134" t="str">
            <v>MODERNIZACIÓN DE LA SECRETARIA DE EDUCACIÓN - A.1.4.1</v>
          </cell>
          <cell r="H134" t="str">
            <v>personas</v>
          </cell>
          <cell r="I134">
            <v>22</v>
          </cell>
          <cell r="J134" t="str">
            <v>105602002</v>
          </cell>
          <cell r="K134">
            <v>1400000000</v>
          </cell>
        </row>
        <row r="135">
          <cell r="A135">
            <v>1043</v>
          </cell>
          <cell r="B135" t="str">
            <v xml:space="preserve">1043 Sistemas de información al servicio de la gestión educativa </v>
          </cell>
          <cell r="C135" t="str">
            <v>01 SISTEMAS INTEGRADOS DE INFORMACIÓN Y SOSTENIMIENTO DE LA PLATAFORMA TECNOLOGICA</v>
          </cell>
          <cell r="D135">
            <v>1</v>
          </cell>
          <cell r="E135" t="str">
            <v>01001 Contar con apoyo profesional,  técnico y asistencial para los procesos de sistemas integrados de información y de comunicaciones</v>
          </cell>
          <cell r="F135" t="str">
            <v>Personal Contratado Para Apoyar Las Actividades Propias De Los Proyectos De Inversión De La Entidad 03-04-0001</v>
          </cell>
          <cell r="G135" t="str">
            <v>MODERNIZACIÓN DE LA SECRETARIA DE EDUCACIÓN - A.1.4.1</v>
          </cell>
          <cell r="H135" t="str">
            <v>Personas</v>
          </cell>
          <cell r="I135">
            <v>72</v>
          </cell>
          <cell r="J135" t="str">
            <v>104301001</v>
          </cell>
          <cell r="K135">
            <v>2800000000</v>
          </cell>
        </row>
        <row r="136">
          <cell r="A136">
            <v>1043</v>
          </cell>
          <cell r="B136" t="str">
            <v xml:space="preserve">1043 Sistemas de información al servicio de la gestión educativa </v>
          </cell>
          <cell r="C136" t="str">
            <v>01 SISTEMAS INTEGRADOS DE INFORMACIÓN Y SOSTENIMIENTO DE LA PLATAFORMA TECNOLOGICA</v>
          </cell>
          <cell r="D136">
            <v>2</v>
          </cell>
          <cell r="E136" t="str">
            <v>01002 Adquisición de recursos informáticos para el fortalecimiento y consolidación de los Sistemas de información y el sostenimiento de la plataforma tecnológica</v>
          </cell>
          <cell r="F136" t="str">
            <v>Adquisición De Hardware Y/O Software 02-01-0734</v>
          </cell>
          <cell r="G136" t="str">
            <v>CONECTIVIDAD - A.1.4.3</v>
          </cell>
          <cell r="H136" t="str">
            <v>Contrato</v>
          </cell>
          <cell r="I136">
            <v>4</v>
          </cell>
          <cell r="J136" t="str">
            <v>104301002</v>
          </cell>
          <cell r="K136">
            <v>3498000000</v>
          </cell>
        </row>
        <row r="137">
          <cell r="A137">
            <v>1043</v>
          </cell>
          <cell r="B137" t="str">
            <v xml:space="preserve">1043 Sistemas de información al servicio de la gestión educativa </v>
          </cell>
          <cell r="C137" t="str">
            <v>01 SISTEMAS INTEGRADOS DE INFORMACIÓN Y SOSTENIMIENTO DE LA PLATAFORMA TECNOLOGICA</v>
          </cell>
          <cell r="D137">
            <v>3</v>
          </cell>
          <cell r="E137" t="str">
            <v xml:space="preserve">01003 Renovar el licenciamiento de los equipos de cómputo de la sed nivel central, local e institucional  </v>
          </cell>
          <cell r="F137" t="str">
            <v>Adquisición De Hardware Y/O Software 02-01-0734</v>
          </cell>
          <cell r="G137" t="str">
            <v>CONECTIVIDAD - A.1.4.3</v>
          </cell>
          <cell r="H137" t="str">
            <v>Programas</v>
          </cell>
          <cell r="I137">
            <v>1</v>
          </cell>
          <cell r="J137" t="str">
            <v>104301003</v>
          </cell>
          <cell r="K137">
            <v>6500000000</v>
          </cell>
        </row>
        <row r="138">
          <cell r="A138">
            <v>1043</v>
          </cell>
          <cell r="B138" t="str">
            <v xml:space="preserve">1043 Sistemas de información al servicio de la gestión educativa </v>
          </cell>
          <cell r="C138" t="str">
            <v>01 SISTEMAS INTEGRADOS DE INFORMACIÓN Y SOSTENIMIENTO DE LA PLATAFORMA TECNOLOGICA</v>
          </cell>
          <cell r="D138">
            <v>4</v>
          </cell>
          <cell r="E138" t="str">
            <v>01004 Realizar el soporte de herramientas Oracle para la REDP y nivel central de la Secretaría de Educación  y los servicios asociados</v>
          </cell>
          <cell r="F138" t="str">
            <v>Adquisición De Hardware Y/O Software 02-01-0734</v>
          </cell>
          <cell r="G138" t="str">
            <v>CONECTIVIDAD - A.1.4.3</v>
          </cell>
          <cell r="H138" t="str">
            <v>Programas</v>
          </cell>
          <cell r="I138">
            <v>1</v>
          </cell>
          <cell r="J138" t="str">
            <v>104301004</v>
          </cell>
          <cell r="K138">
            <v>2600000000</v>
          </cell>
        </row>
        <row r="139">
          <cell r="A139">
            <v>1043</v>
          </cell>
          <cell r="B139" t="str">
            <v xml:space="preserve">1043 Sistemas de información al servicio de la gestión educativa </v>
          </cell>
          <cell r="C139" t="str">
            <v>01 SISTEMAS INTEGRADOS DE INFORMACIÓN Y SOSTENIMIENTO DE LA PLATAFORMA TECNOLOGICA</v>
          </cell>
          <cell r="D139">
            <v>5</v>
          </cell>
          <cell r="E139" t="str">
            <v>01005 Administrar la plataforma tecnológica del Centro de Gestión y  centro de computo , y brindar servicio de la mesa de ayuda y suministro de bolsa de repuestos y periféricos para los equipos de cómputo de la SED</v>
          </cell>
          <cell r="F139" t="str">
            <v>Mantenimiento, Administración Y Conectividad De Redp 02-01-0501</v>
          </cell>
          <cell r="G139" t="str">
            <v>CONECTIVIDAD - A.1.4.3</v>
          </cell>
          <cell r="H139" t="str">
            <v>Contrato</v>
          </cell>
          <cell r="I139">
            <v>1</v>
          </cell>
          <cell r="J139" t="str">
            <v>104301005</v>
          </cell>
          <cell r="K139">
            <v>20210000000</v>
          </cell>
        </row>
        <row r="140">
          <cell r="A140">
            <v>1043</v>
          </cell>
          <cell r="B140" t="str">
            <v xml:space="preserve">1043 Sistemas de información al servicio de la gestión educativa </v>
          </cell>
          <cell r="C140" t="str">
            <v>02 TECNOLOGÍA WIFI</v>
          </cell>
          <cell r="D140">
            <v>6</v>
          </cell>
          <cell r="E140" t="str">
            <v>02006 Despliegue de soluciones de red WiFi</v>
          </cell>
          <cell r="F140" t="str">
            <v>Mantenimiento, Administración Y Conectividad De Redp 02-01-0501</v>
          </cell>
          <cell r="G140" t="str">
            <v>CONECTIVIDAD - A.1.4.3</v>
          </cell>
          <cell r="H140" t="str">
            <v>Sedes</v>
          </cell>
          <cell r="I140">
            <v>1</v>
          </cell>
          <cell r="J140" t="str">
            <v>104302006</v>
          </cell>
          <cell r="K140">
            <v>500000000</v>
          </cell>
        </row>
        <row r="141">
          <cell r="A141">
            <v>1043</v>
          </cell>
          <cell r="B141" t="str">
            <v xml:space="preserve">1043 Sistemas de información al servicio de la gestión educativa </v>
          </cell>
          <cell r="C141" t="str">
            <v>03 CONECTIVIDAD, TECNOLOGIAS Y COMUNICACIONES</v>
          </cell>
          <cell r="D141">
            <v>7</v>
          </cell>
          <cell r="E141" t="str">
            <v>03007 Ampliar e implementar servicios de conectividad al servicio de la Educación de Calidad de los niños, niñas y jovenes de ciudad</v>
          </cell>
          <cell r="F141" t="str">
            <v>Mantenimiento, Administración Y Conectividad De Redp 02-01-0501</v>
          </cell>
          <cell r="G141" t="str">
            <v>CONECTIVIDAD - A.1.4.3</v>
          </cell>
          <cell r="H141" t="str">
            <v>Sedes</v>
          </cell>
          <cell r="I141">
            <v>647</v>
          </cell>
          <cell r="J141" t="str">
            <v>104303007</v>
          </cell>
          <cell r="K141">
            <v>29642000000</v>
          </cell>
        </row>
        <row r="142">
          <cell r="A142">
            <v>1052</v>
          </cell>
          <cell r="B142" t="str">
            <v>1052 Bienestar estudiantil para todos</v>
          </cell>
          <cell r="C142" t="str">
            <v>01 ALIMENTACIÓN ESCOLAR</v>
          </cell>
          <cell r="D142">
            <v>1</v>
          </cell>
          <cell r="E142" t="str">
            <v>01001 Entregar desayunos, almuerzos y cenas escolares a los estudiantes matriculados en el sistema educativo oficial</v>
          </cell>
          <cell r="F142" t="str">
            <v>Comida Caliente Para Estudiantes 06-02-0026</v>
          </cell>
          <cell r="G142" t="str">
            <v>CONTRATACIÓN CON TERCEROS PARA LA PROVISIÓN INTEGRAL DEL SERVICIO DE ALIMENTACIÓN ESCOLAR - A.1.2.10.2</v>
          </cell>
          <cell r="H142" t="str">
            <v>Sedes Educativas</v>
          </cell>
          <cell r="I142">
            <v>144</v>
          </cell>
          <cell r="J142" t="str">
            <v>105201001</v>
          </cell>
          <cell r="K142">
            <v>141861000000</v>
          </cell>
        </row>
        <row r="143">
          <cell r="A143">
            <v>1052</v>
          </cell>
          <cell r="B143" t="str">
            <v>1052 Bienestar estudiantil para todos</v>
          </cell>
          <cell r="C143" t="str">
            <v>01 ALIMENTACIÓN ESCOLAR</v>
          </cell>
          <cell r="D143">
            <v>2</v>
          </cell>
          <cell r="E143" t="str">
            <v>01002 Entregar refrigerios escolares a los estudiantes matriculados en el sistema educativo oficial</v>
          </cell>
          <cell r="F143" t="str">
            <v>Refrigerios Para Estudiantes 06-02-0025</v>
          </cell>
          <cell r="G143" t="str">
            <v>COMPRA DE ALIMENTOS -A.1.2.10.1.1</v>
          </cell>
          <cell r="H143" t="str">
            <v>sedes educativas</v>
          </cell>
          <cell r="I143">
            <v>627</v>
          </cell>
          <cell r="J143" t="str">
            <v>105201002</v>
          </cell>
          <cell r="K143">
            <v>242046793000</v>
          </cell>
        </row>
        <row r="144">
          <cell r="A144">
            <v>1052</v>
          </cell>
          <cell r="B144" t="str">
            <v>1052 Bienestar estudiantil para todos</v>
          </cell>
          <cell r="C144" t="str">
            <v>01 ALIMENTACIÓN ESCOLAR</v>
          </cell>
          <cell r="D144">
            <v>3</v>
          </cell>
          <cell r="E144" t="str">
            <v>01003 Realizar la interventoría técnica, financiera, administrativa y jurídica a los contratos y convenios celebrados para la ejecución del programa de alimentación escolar</v>
          </cell>
          <cell r="F144" t="str">
            <v>Personal Contratado Para Apoyar Las Actividades Propias Del Proyecto De Alimentación Escolar 03-04-0147</v>
          </cell>
          <cell r="G144" t="str">
            <v>INTERVENTORIA, SUPERVICIÓN, MONITOREO Y CONTROL DE LA PRESTACIÓN DEL SERVICIO DE ALIMENTACIÓN ESCOLAR A.1.2.10.4</v>
          </cell>
          <cell r="H144" t="str">
            <v>Interventorías</v>
          </cell>
          <cell r="I144">
            <v>1</v>
          </cell>
          <cell r="J144" t="str">
            <v>105201003</v>
          </cell>
          <cell r="K144">
            <v>22802000000</v>
          </cell>
        </row>
        <row r="145">
          <cell r="A145">
            <v>1052</v>
          </cell>
          <cell r="B145" t="str">
            <v>1052 Bienestar estudiantil para todos</v>
          </cell>
          <cell r="C145" t="str">
            <v>01 ALIMENTACIÓN ESCOLAR</v>
          </cell>
          <cell r="D145">
            <v>4</v>
          </cell>
          <cell r="E145" t="str">
            <v>01004 Prestar servicios en la Dirección de Bienestar Estudiantil para el apoyo en los temas relacionados con el programa de alimentación escolar</v>
          </cell>
          <cell r="F145" t="str">
            <v>Personal Contratado Para Apoyar Las Actividades Propias Del Proyecto De Alimentación Escolar 03-04-0147</v>
          </cell>
          <cell r="G145" t="str">
            <v>INTERVENTORIA, SUPERVICIÓN, MONITOREO Y CONTROL DE LA PRESTACIÓN DEL SERVICIO DE ALIMENTACIÓN ESCOLAR A.1.2.10.4</v>
          </cell>
          <cell r="H145" t="str">
            <v>Personas</v>
          </cell>
          <cell r="I145">
            <v>118</v>
          </cell>
          <cell r="J145" t="str">
            <v>105201004</v>
          </cell>
          <cell r="K145">
            <v>5812000000</v>
          </cell>
        </row>
        <row r="146">
          <cell r="A146">
            <v>1052</v>
          </cell>
          <cell r="B146" t="str">
            <v>1052 Bienestar estudiantil para todos</v>
          </cell>
          <cell r="C146" t="str">
            <v>01 ALIMENTACIÓN ESCOLAR</v>
          </cell>
          <cell r="D146">
            <v>5</v>
          </cell>
          <cell r="E146" t="str">
            <v>01005 Llevar a cabo el seguimiento y la evaluación al programa de alimentación escolar.</v>
          </cell>
          <cell r="F146" t="str">
            <v>Personal Contratado Para Apoyar Las Actividades Propias Del Proyecto De Alimentación Escolar 03-04-0147</v>
          </cell>
          <cell r="G146" t="str">
            <v>INTERVENTORIA, SUPERVICIÓN, MONITOREO Y CONTROL DE LA PRESTACIÓN DEL SERVICIO DE ALIMENTACIÓN ESCOLAR A.1.2.10.4</v>
          </cell>
          <cell r="H146" t="str">
            <v>Persona Jurídica</v>
          </cell>
          <cell r="I146">
            <v>3</v>
          </cell>
          <cell r="J146" t="str">
            <v>105201005</v>
          </cell>
          <cell r="K146">
            <v>1650000000</v>
          </cell>
        </row>
        <row r="147">
          <cell r="A147">
            <v>1052</v>
          </cell>
          <cell r="B147" t="str">
            <v>1052 Bienestar estudiantil para todos</v>
          </cell>
          <cell r="C147" t="str">
            <v>01 ALIMENTACIÓN ESCOLAR</v>
          </cell>
          <cell r="D147">
            <v>6</v>
          </cell>
          <cell r="E147" t="str">
            <v>01006 Diseñar, producir e implementar acciones pedagógicas para la generación de hábitos de vida saludable en los estudiantes matriculados en el sistema educativo oficial.</v>
          </cell>
          <cell r="F147" t="str">
            <v>Diseñar Desarrollar E Implementar Acciones Participativas De Los Jóvenes En El Sistema Educativo Oficial 03-01-0282</v>
          </cell>
          <cell r="G147" t="str">
            <v>INTERVENTORIA, SUPERVICIÓN, MONITOREO Y CONTROL DE LA PRESTACIÓN DEL SERVICIO DE ALIMENTACIÓN ESCOLAR A.1.2.10.4</v>
          </cell>
          <cell r="H147" t="str">
            <v>Acciones</v>
          </cell>
          <cell r="I147">
            <v>1</v>
          </cell>
          <cell r="J147" t="str">
            <v>105201006</v>
          </cell>
          <cell r="K147">
            <v>541620000</v>
          </cell>
        </row>
        <row r="148">
          <cell r="A148">
            <v>1052</v>
          </cell>
          <cell r="B148" t="str">
            <v>1052 Bienestar estudiantil para todos</v>
          </cell>
          <cell r="C148" t="str">
            <v>01 ALIMENTACIÓN ESCOLAR</v>
          </cell>
          <cell r="D148">
            <v>8</v>
          </cell>
          <cell r="E148" t="str">
            <v>01007 Pagar pasivos exigibles de compromisos de vigencias anteriores</v>
          </cell>
          <cell r="F148" t="str">
            <v xml:space="preserve"> Refrigerios para estudiantes 06-02-0025</v>
          </cell>
          <cell r="H148" t="str">
            <v>Porcentaje</v>
          </cell>
          <cell r="I148">
            <v>100</v>
          </cell>
          <cell r="J148" t="str">
            <v>105201007</v>
          </cell>
          <cell r="K148">
            <v>108000000</v>
          </cell>
        </row>
        <row r="149">
          <cell r="A149">
            <v>1052</v>
          </cell>
          <cell r="B149" t="str">
            <v>1052 Bienestar estudiantil para todos</v>
          </cell>
          <cell r="C149" t="str">
            <v>02 MOVILIDAD ESCOLAR</v>
          </cell>
          <cell r="D149">
            <v>1</v>
          </cell>
          <cell r="E149" t="str">
            <v>02001 Suministrar el transporte a estudiantes beneficiados con el programa de Movilidad Escolar.</v>
          </cell>
          <cell r="F149" t="str">
            <v>Transporte Escolar Para Las Actividades Pedagógicas 02-01-0492</v>
          </cell>
          <cell r="G149" t="str">
            <v>TRANSPORTE ESCOLAR - A.1.2.7</v>
          </cell>
          <cell r="H149" t="str">
            <v>Estudiantes</v>
          </cell>
          <cell r="I149">
            <v>94404</v>
          </cell>
          <cell r="J149" t="str">
            <v>105202001</v>
          </cell>
          <cell r="K149">
            <v>104852339000</v>
          </cell>
        </row>
        <row r="150">
          <cell r="A150">
            <v>1052</v>
          </cell>
          <cell r="B150" t="str">
            <v>1052 Bienestar estudiantil para todos</v>
          </cell>
          <cell r="C150" t="str">
            <v>02 MOVILIDAD ESCOLAR</v>
          </cell>
          <cell r="D150">
            <v>2</v>
          </cell>
          <cell r="E150" t="str">
            <v>02002 Prestar servicios en la Dirección de Bienestar Estudiantil para el apoyo en los temas relacionados con el componente Movilidad Escolar</v>
          </cell>
          <cell r="F150" t="str">
            <v>Personal Contratado Para Apoyar Las Actividades Propias De Los Proyectos De Inversión De La Entidad 03-04-0001</v>
          </cell>
          <cell r="G150" t="str">
            <v>MODERNIZACIÓN DE LA SECRETARIA DE EDUCACIÓN - A.1.4.1</v>
          </cell>
          <cell r="H150" t="str">
            <v>Personas</v>
          </cell>
          <cell r="I150">
            <v>96</v>
          </cell>
          <cell r="J150" t="str">
            <v>105202002</v>
          </cell>
          <cell r="K150">
            <v>4419005000</v>
          </cell>
        </row>
        <row r="151">
          <cell r="A151">
            <v>1052</v>
          </cell>
          <cell r="B151" t="str">
            <v>1052 Bienestar estudiantil para todos</v>
          </cell>
          <cell r="C151" t="str">
            <v>02 MOVILIDAD ESCOLAR</v>
          </cell>
          <cell r="D151">
            <v>3</v>
          </cell>
          <cell r="E151" t="str">
            <v>02003 Supervisión, Interventoría, control y acompañamiento en lo técnico, administrativo jurídico y financiero para la prestación del servicio de Movilidad Escolar a los estudiantes matriculados en el sistema oficial.</v>
          </cell>
          <cell r="F151" t="str">
            <v>Personal Contratado Para Apoyar Las Actividades Propias De Los Proyectos De Inversión De La Entidad 03-04-0001</v>
          </cell>
          <cell r="G151" t="str">
            <v>MODERNIZACIÓN DE LA SECRETARIA DE EDUCACIÓN - A.1.4.1</v>
          </cell>
          <cell r="H151" t="str">
            <v>Interventorías</v>
          </cell>
          <cell r="I151">
            <v>2</v>
          </cell>
          <cell r="J151" t="str">
            <v>105202003</v>
          </cell>
          <cell r="K151">
            <v>7254000000</v>
          </cell>
        </row>
        <row r="152">
          <cell r="A152">
            <v>1052</v>
          </cell>
          <cell r="B152" t="str">
            <v>1052 Bienestar estudiantil para todos</v>
          </cell>
          <cell r="C152" t="str">
            <v>02 MOVILIDAD ESCOLAR</v>
          </cell>
          <cell r="D152">
            <v>4</v>
          </cell>
          <cell r="E152" t="str">
            <v>02004 Proveer, suministrar y entregar los beneficios a estudiantes que cumplan con las condiciones establecidas por la Dirección de Bienestar Estudiantil</v>
          </cell>
          <cell r="F152" t="str">
            <v>Transporte Escolar Para Las Actividades Pedagógicas 02-01-0492</v>
          </cell>
          <cell r="G152" t="str">
            <v>TRANSPORTE ESCOLAR - A.1.2.7</v>
          </cell>
          <cell r="H152" t="str">
            <v>Estudiantes</v>
          </cell>
          <cell r="I152">
            <v>36650</v>
          </cell>
          <cell r="J152" t="str">
            <v>105202004</v>
          </cell>
          <cell r="K152">
            <v>39068099000</v>
          </cell>
        </row>
        <row r="153">
          <cell r="A153">
            <v>1052</v>
          </cell>
          <cell r="B153" t="str">
            <v>1052 Bienestar estudiantil para todos</v>
          </cell>
          <cell r="C153" t="str">
            <v>02 MOVILIDAD ESCOLAR</v>
          </cell>
          <cell r="D153">
            <v>5</v>
          </cell>
          <cell r="E153" t="str">
            <v>02005 Fomentar el uso de medios alternativos de transporte escolar, a través de estrategias administrativas, pedagógicas, promoción y suscripción de convenios, promoviendo una cultura de uso de la bicicleta como medio de transporte. </v>
          </cell>
          <cell r="F153" t="str">
            <v>Transporte Escolar Para Las Actividades Pedagógicas 02-01-0492</v>
          </cell>
          <cell r="G153" t="str">
            <v>TRANSPORTE ESCOLAR - A.1.2.7</v>
          </cell>
          <cell r="H153" t="str">
            <v>Persona Jurídica</v>
          </cell>
          <cell r="I153">
            <v>5998</v>
          </cell>
          <cell r="J153" t="str">
            <v>105202005</v>
          </cell>
          <cell r="K153">
            <v>5073251000</v>
          </cell>
        </row>
        <row r="154">
          <cell r="A154">
            <v>1052</v>
          </cell>
          <cell r="B154" t="str">
            <v>1052 Bienestar estudiantil para todos</v>
          </cell>
          <cell r="C154" t="str">
            <v>02 MOVILIDAD ESCOLAR</v>
          </cell>
          <cell r="D154">
            <v>6</v>
          </cell>
          <cell r="E154" t="str">
            <v>02006 Cumplimiento a pagos de sentencias y fallos judiciales que afecten la SED y se relacionen con el componente de movilidad escolar.</v>
          </cell>
          <cell r="F154" t="str">
            <v>Pago de sentencias judiciales asociadas al proyecto de inversión 05-02-0169</v>
          </cell>
          <cell r="G154" t="str">
            <v>PAGO DE DÉFICIT DE INVERSIÓN EN EDUCACIÓN - (DE CARÁCTER EXCEPCIONAL)</v>
          </cell>
          <cell r="H154" t="str">
            <v>Adultos</v>
          </cell>
          <cell r="I154">
            <v>3</v>
          </cell>
          <cell r="J154" t="str">
            <v>105202006</v>
          </cell>
          <cell r="K154">
            <v>5000000</v>
          </cell>
        </row>
        <row r="155">
          <cell r="A155">
            <v>1052</v>
          </cell>
          <cell r="B155" t="str">
            <v>1052 Bienestar estudiantil para todos</v>
          </cell>
          <cell r="C155" t="str">
            <v>02 MOVILIDAD ESCOLAR</v>
          </cell>
          <cell r="D155">
            <v>7</v>
          </cell>
          <cell r="E155" t="str">
            <v>02007 Llevar a cabo el seguimiento y la evaluación al programa de movilidad escolar.</v>
          </cell>
          <cell r="F155" t="str">
            <v>Personal Contratado Para Apoyar Las Actividades Propias De Los Proyectos De Inversión De La Entidad 03-04-0001</v>
          </cell>
          <cell r="G155" t="str">
            <v>MODERNIZACIÓN DE LA SECRETARIA DE EDUCACIÓN - A.1.4.1</v>
          </cell>
          <cell r="H155" t="str">
            <v>Persona Jurídica</v>
          </cell>
          <cell r="I155">
            <v>2</v>
          </cell>
          <cell r="J155" t="str">
            <v>105202007</v>
          </cell>
          <cell r="K155">
            <v>810000000</v>
          </cell>
        </row>
        <row r="156">
          <cell r="A156">
            <v>1052</v>
          </cell>
          <cell r="B156" t="str">
            <v>1052 Bienestar estudiantil para todos</v>
          </cell>
          <cell r="C156" t="str">
            <v>03 PROMOCIÓN DEL BIENESTAR</v>
          </cell>
          <cell r="D156">
            <v>3</v>
          </cell>
          <cell r="E156" t="str">
            <v xml:space="preserve">03003 Realizar los pagos de sentencias, fallos judiciales y de los deducibles que surjan de la afectación a la póliza civil extracontractual, como consecuencia de acciones adelantadas por terceros contra la entidad asociados a los accidentes escolares.
</v>
          </cell>
          <cell r="F156" t="str">
            <v>Pago de sentencias judiciales asociadas al proyecto de inversión 05-02-0170</v>
          </cell>
          <cell r="G156" t="str">
            <v>PAGO DE DÉFICIT DE INVERSIÓN EN EDUCACIÓN - (DE CARÁCTER EXCEPCIONAL)</v>
          </cell>
          <cell r="H156" t="str">
            <v>Porcentaje</v>
          </cell>
          <cell r="I156">
            <v>100</v>
          </cell>
          <cell r="J156" t="str">
            <v>105203003</v>
          </cell>
          <cell r="K156">
            <v>726189000</v>
          </cell>
        </row>
        <row r="157">
          <cell r="A157">
            <v>1052</v>
          </cell>
          <cell r="B157" t="str">
            <v>1052 Bienestar estudiantil para todos</v>
          </cell>
          <cell r="C157" t="str">
            <v>03 PROMOCIÓN DEL BIENESTAR</v>
          </cell>
          <cell r="D157">
            <v>4</v>
          </cell>
          <cell r="E157" t="str">
            <v>03004 Prestar servicios en la Dirección de Bienestar  Estudiantil para el apoyo en los temas relacionados con el componente de Promoción del Bienestar</v>
          </cell>
          <cell r="F157" t="str">
            <v>Personal Contratado Para Apoyar Las Actividades Propias De Los Proyectos De Inversión De La Entidad 03-04-0001</v>
          </cell>
          <cell r="G157" t="str">
            <v>MODERNIZACIÓN DE LA SECRETARIA DE EDUCACIÓN - A.1.4.1</v>
          </cell>
          <cell r="H157" t="str">
            <v>Personas</v>
          </cell>
          <cell r="I157">
            <v>61</v>
          </cell>
          <cell r="J157" t="str">
            <v>105203004</v>
          </cell>
          <cell r="K157">
            <v>3887629000</v>
          </cell>
        </row>
        <row r="158">
          <cell r="A158">
            <v>1052</v>
          </cell>
          <cell r="B158" t="str">
            <v>1052 Bienestar estudiantil para todos</v>
          </cell>
          <cell r="C158" t="str">
            <v>03 PROMOCIÓN DEL BIENESTAR</v>
          </cell>
          <cell r="D158">
            <v>5</v>
          </cell>
          <cell r="E158" t="str">
            <v>03005 Amparar con cobertura de ARL, a los estudiantes de la matrícula Oficial del Distrito que realizan práctica laboral como parte de su proceso educativo en el nivel de secundaria y media,en cumplimiento del decreto 055/2015.</v>
          </cell>
          <cell r="F158" t="str">
            <v>Promoción, Prevención Y Protección En Salud Escolar 03-02-0019</v>
          </cell>
          <cell r="G158" t="str">
            <v>APLICACIÓN DE PROYECTOS EDUCATIVOS TRANSVERSALES - A.1.7.2</v>
          </cell>
          <cell r="H158" t="str">
            <v>Porcentaje</v>
          </cell>
          <cell r="I158">
            <v>100</v>
          </cell>
          <cell r="J158" t="str">
            <v>105203005</v>
          </cell>
          <cell r="K158">
            <v>3898519000</v>
          </cell>
        </row>
        <row r="159">
          <cell r="A159">
            <v>1052</v>
          </cell>
          <cell r="B159" t="str">
            <v>1052 Bienestar estudiantil para todos</v>
          </cell>
          <cell r="C159" t="str">
            <v>03 PROMOCIÓN DEL BIENESTAR</v>
          </cell>
          <cell r="D159">
            <v>7</v>
          </cell>
          <cell r="E159" t="str">
            <v>03007 Llevar a cabo el seguimiento y la evaluación a la estrategia de Promoción del Bienestar</v>
          </cell>
          <cell r="F159" t="str">
            <v>Personal Contratado Para Apoyar Las Actividades Propias De Los Proyectos De Inversión De La Entidad 03-04-0001</v>
          </cell>
          <cell r="G159" t="str">
            <v>MODERNIZACIÓN DE LA SECRETARIA DE EDUCACIÓN - A.1.4.1</v>
          </cell>
          <cell r="H159" t="str">
            <v>Persona Jurídica</v>
          </cell>
          <cell r="I159">
            <v>1</v>
          </cell>
          <cell r="J159" t="str">
            <v>105203007</v>
          </cell>
          <cell r="K159">
            <v>140000000</v>
          </cell>
        </row>
        <row r="160">
          <cell r="A160">
            <v>1046</v>
          </cell>
          <cell r="B160" t="str">
            <v>1046 Infraestructura y dotación al servicio de los ambientes de aprendizaje</v>
          </cell>
          <cell r="C160" t="str">
            <v>01 CONSTRUCCION, RESTITUCION, TERMINACION Y AMPLIACION</v>
          </cell>
          <cell r="D160">
            <v>1</v>
          </cell>
          <cell r="E160" t="str">
            <v>01001 Compra de lotes, diseño, construcción e interventoría de estudios y/o ejecución de obras de infraestructura, para la construcción de colegios nuevos y/o adicionales.</v>
          </cell>
          <cell r="F160" t="str">
            <v>Adecuación Y Ampliación De Colegios Y Universidad 01-01-0002</v>
          </cell>
          <cell r="G160" t="str">
            <v>CONSTRUCCIÓN AMPLIACIÓN Y ADECUACIÓN DE INFRAESTRUCTURA EDUCATIVA - A.1.2.2</v>
          </cell>
          <cell r="H160" t="str">
            <v>Colegios</v>
          </cell>
          <cell r="I160">
            <v>7</v>
          </cell>
          <cell r="J160" t="str">
            <v>104601001</v>
          </cell>
          <cell r="K160">
            <v>139644232000</v>
          </cell>
        </row>
        <row r="161">
          <cell r="A161">
            <v>1046</v>
          </cell>
          <cell r="B161" t="str">
            <v>1046 Infraestructura y dotación al servicio de los ambientes de aprendizaje</v>
          </cell>
          <cell r="C161" t="str">
            <v>01 CONSTRUCCION, RESTITUCION, TERMINACION Y AMPLIACION</v>
          </cell>
          <cell r="D161">
            <v>2</v>
          </cell>
          <cell r="E161" t="str">
            <v>01002 Diseño, construcción e interventoría de estudios y/o ejecución de obras de infraestructura,  para las obras  de restituciones, terminaciones y ampliaciones a la infraestructura de los colegios distritales y/o adicionales</v>
          </cell>
          <cell r="F161" t="str">
            <v>Adecuación Y Ampliación De Colegios Y Universidad 01-01-0002</v>
          </cell>
          <cell r="G161" t="str">
            <v>CONSTRUCCIÓN AMPLIACIÓN Y ADECUACIÓN DE INFRAESTRUCTURA EDUCATIVA - A.1.2.2</v>
          </cell>
          <cell r="H161" t="str">
            <v>Sedes Educativas</v>
          </cell>
          <cell r="I161">
            <v>5</v>
          </cell>
          <cell r="J161" t="str">
            <v>104601002</v>
          </cell>
          <cell r="K161">
            <v>61426213000</v>
          </cell>
        </row>
        <row r="162">
          <cell r="A162">
            <v>1046</v>
          </cell>
          <cell r="B162" t="str">
            <v>1046 Infraestructura y dotación al servicio de los ambientes de aprendizaje</v>
          </cell>
          <cell r="C162" t="str">
            <v>01 CONSTRUCCION, RESTITUCION, TERMINACION Y AMPLIACION</v>
          </cell>
          <cell r="D162">
            <v>4</v>
          </cell>
          <cell r="E162" t="str">
            <v>01004 Suministrar el personal de apoyo profesional y técnico para garantizar la adecuada ejecución del proyecto</v>
          </cell>
          <cell r="F162" t="str">
            <v>Personal Contratado Para Apoyar Las Actividades Propias De Los Proyectos De Inversión De La Entidad 03-04-0001</v>
          </cell>
          <cell r="G162" t="str">
            <v>MODERNIZACIÓN DE LA SECRETARIA DE EDUCACIÓN - A.1.4.1</v>
          </cell>
          <cell r="H162" t="str">
            <v>Personas</v>
          </cell>
          <cell r="I162">
            <v>95</v>
          </cell>
          <cell r="J162" t="str">
            <v>104601004</v>
          </cell>
          <cell r="K162">
            <v>7550000000</v>
          </cell>
        </row>
        <row r="163">
          <cell r="A163">
            <v>1046</v>
          </cell>
          <cell r="B163" t="str">
            <v>1046 Infraestructura y dotación al servicio de los ambientes de aprendizaje</v>
          </cell>
          <cell r="C163" t="str">
            <v>01 CONSTRUCCION, RESTITUCION, TERMINACION Y AMPLIACION</v>
          </cell>
          <cell r="D163">
            <v>5</v>
          </cell>
          <cell r="E163" t="str">
            <v>01005 Diseño, construcción e interventoría de estudios y/o ejecución de obras, para la construcción de infraestructura educativa nueva para la primera infancia y/o adicionales</v>
          </cell>
          <cell r="F163" t="str">
            <v>Construcción, Adecuación Y Ampliación Primera Infancia 01-01-0097</v>
          </cell>
          <cell r="G163" t="str">
            <v>MEJORAMIENTO Y MANTENIMIENTO DE DEPENDENCIAS DE LA ADMINISTRACIÓN - A.15.3</v>
          </cell>
          <cell r="H163" t="str">
            <v>Sedes Educativas</v>
          </cell>
          <cell r="I163">
            <v>7</v>
          </cell>
          <cell r="J163" t="str">
            <v>104601005</v>
          </cell>
          <cell r="K163">
            <v>37989732000</v>
          </cell>
        </row>
        <row r="164">
          <cell r="A164">
            <v>1046</v>
          </cell>
          <cell r="B164" t="str">
            <v>1046 Infraestructura y dotación al servicio de los ambientes de aprendizaje</v>
          </cell>
          <cell r="C164" t="str">
            <v>01 CONSTRUCCION, RESTITUCION, TERMINACION Y AMPLIACION</v>
          </cell>
          <cell r="D164">
            <v>6</v>
          </cell>
          <cell r="E164" t="str">
            <v>01006 Pagar impuestos, trámites, vallas, copias y permisos ante otras entidades del estado, peritos en los procesos de expropiación y/o compra y cargo fijo y/o variable correspondiente a las licencias obtenidas  para cada uno de los predios</v>
          </cell>
          <cell r="F164" t="str">
            <v>Adecuación Y Ampliación De Colegios Y Universidad 01-01-0002</v>
          </cell>
          <cell r="G164" t="str">
            <v>CONSTRUCCIÓN AMPLIACIÓN Y ADECUACIÓN DE INFRAESTRUCTURA EDUCATIVA - A.1.2.2</v>
          </cell>
          <cell r="H164" t="str">
            <v>Porcentaje</v>
          </cell>
          <cell r="I164">
            <v>100</v>
          </cell>
          <cell r="J164" t="str">
            <v>104601006</v>
          </cell>
          <cell r="K164">
            <v>600000000</v>
          </cell>
        </row>
        <row r="165">
          <cell r="A165">
            <v>1046</v>
          </cell>
          <cell r="B165" t="str">
            <v>1046 Infraestructura y dotación al servicio de los ambientes de aprendizaje</v>
          </cell>
          <cell r="C165" t="str">
            <v>01 CONSTRUCCION, RESTITUCION, TERMINACION Y AMPLIACION</v>
          </cell>
          <cell r="D165">
            <v>7</v>
          </cell>
          <cell r="E165" t="str">
            <v>01007 Pago de pasivos exigibles 1</v>
          </cell>
          <cell r="F165" t="str">
            <v>Adecuación Y Ampliación De Colegios Y Universidad 01-01-0002</v>
          </cell>
          <cell r="G165" t="str">
            <v>CONSTRUCCIÓN AMPLIACIÓN Y ADECUACIÓN DE INFRAESTRUCTURA EDUCATIVA - A.1.2.2</v>
          </cell>
          <cell r="H165" t="str">
            <v>Porcentaje</v>
          </cell>
          <cell r="I165">
            <v>100</v>
          </cell>
          <cell r="J165" t="str">
            <v>104601007</v>
          </cell>
          <cell r="K165">
            <v>43303000000</v>
          </cell>
        </row>
        <row r="166">
          <cell r="A166">
            <v>1046</v>
          </cell>
          <cell r="B166" t="str">
            <v>1046 Infraestructura y dotación al servicio de los ambientes de aprendizaje</v>
          </cell>
          <cell r="C166" t="str">
            <v>01 CONSTRUCCION, RESTITUCION, TERMINACION Y AMPLIACION</v>
          </cell>
          <cell r="D166">
            <v>8</v>
          </cell>
          <cell r="E166" t="str">
            <v>01008 Contar con el acompañamiento especializado en materia técnica, jurídica, contractual, financiera, tributaria y ambiental, además de actividades de gestión social e interventoría, que soporten el diseño y la construcción de colegios nuevos, restituciones, terminaciones y ampliaciones en sus fases pre y post-contractuales.</v>
          </cell>
          <cell r="F166" t="str">
            <v>Adecuación Y Ampliación De Colegios Y Universidad 01-01-0002</v>
          </cell>
          <cell r="G166" t="str">
            <v>CONSTRUCCIÓN AMPLIACIÓN Y ADECUACIÓN DE INFRAESTRUCTURA EDUCATIVA - A.1.2.2</v>
          </cell>
          <cell r="H166" t="str">
            <v>Consultoría</v>
          </cell>
          <cell r="J166" t="str">
            <v>104601008</v>
          </cell>
          <cell r="K166">
            <v>0</v>
          </cell>
        </row>
        <row r="167">
          <cell r="A167">
            <v>1046</v>
          </cell>
          <cell r="B167" t="str">
            <v>1046 Infraestructura y dotación al servicio de los ambientes de aprendizaje</v>
          </cell>
          <cell r="C167" t="str">
            <v>01 CONSTRUCCION, RESTITUCION, TERMINACION Y AMPLIACION</v>
          </cell>
          <cell r="D167">
            <v>9</v>
          </cell>
          <cell r="E167" t="str">
            <v>01009 Pago de pasivos exigibles 2</v>
          </cell>
          <cell r="F167" t="str">
            <v>Construcción, Adecuación Y Ampliación Primera Infancia 01-01-0097</v>
          </cell>
          <cell r="G167" t="str">
            <v/>
          </cell>
          <cell r="H167" t="str">
            <v>Porcentaje</v>
          </cell>
          <cell r="I167">
            <v>100</v>
          </cell>
          <cell r="J167" t="str">
            <v>104601009</v>
          </cell>
          <cell r="K167">
            <v>251000000</v>
          </cell>
        </row>
        <row r="168">
          <cell r="A168">
            <v>1046</v>
          </cell>
          <cell r="B168" t="str">
            <v>1046 Infraestructura y dotación al servicio de los ambientes de aprendizaje</v>
          </cell>
          <cell r="C168" t="str">
            <v>01 CONSTRUCCION, RESTITUCION, TERMINACION Y AMPLIACION</v>
          </cell>
          <cell r="D168">
            <v>10</v>
          </cell>
          <cell r="E168" t="str">
            <v>01010 Pago de pasivos exigibles 3</v>
          </cell>
          <cell r="F168" t="str">
            <v>01-01-0536-Acuerdo 527-2013-Obras construcción infraestructura</v>
          </cell>
          <cell r="G168" t="str">
            <v/>
          </cell>
          <cell r="H168" t="str">
            <v>Porcentaje</v>
          </cell>
          <cell r="I168">
            <v>100</v>
          </cell>
          <cell r="J168" t="str">
            <v>104601010</v>
          </cell>
          <cell r="K168">
            <v>17618000000</v>
          </cell>
        </row>
        <row r="169">
          <cell r="A169">
            <v>1046</v>
          </cell>
          <cell r="B169" t="str">
            <v>1046 Infraestructura y dotación al servicio de los ambientes de aprendizaje</v>
          </cell>
          <cell r="C169" t="str">
            <v>01 CONSTRUCCION, RESTITUCION, TERMINACION Y AMPLIACION</v>
          </cell>
          <cell r="D169">
            <v>11</v>
          </cell>
          <cell r="E169" t="str">
            <v>01011 Pago de pasivos exigibles 4</v>
          </cell>
          <cell r="F169" t="str">
            <v>01-01-0537-Acuerdo 527-2013-Interventoría construcción e infraestructura</v>
          </cell>
          <cell r="G169" t="str">
            <v/>
          </cell>
          <cell r="H169" t="str">
            <v>Porcentaje</v>
          </cell>
          <cell r="I169">
            <v>100</v>
          </cell>
          <cell r="J169" t="str">
            <v>104601011</v>
          </cell>
          <cell r="K169">
            <v>2023000000</v>
          </cell>
        </row>
        <row r="170">
          <cell r="A170">
            <v>1046</v>
          </cell>
          <cell r="B170" t="str">
            <v>1046 Infraestructura y dotación al servicio de los ambientes de aprendizaje</v>
          </cell>
          <cell r="C170" t="str">
            <v>01 CONSTRUCCION, RESTITUCION, TERMINACION Y AMPLIACION</v>
          </cell>
          <cell r="D170">
            <v>12</v>
          </cell>
          <cell r="E170" t="str">
            <v>01012 Pago de pasivos exigibles 5</v>
          </cell>
          <cell r="F170" t="str">
            <v>01-02-0005 Legalización de Plantas Físicas Educativas</v>
          </cell>
          <cell r="G170" t="str">
            <v/>
          </cell>
          <cell r="H170" t="str">
            <v>Porcentaje</v>
          </cell>
          <cell r="I170">
            <v>100</v>
          </cell>
          <cell r="J170" t="str">
            <v>104601012</v>
          </cell>
          <cell r="K170">
            <v>307000000</v>
          </cell>
        </row>
        <row r="171">
          <cell r="A171">
            <v>1046</v>
          </cell>
          <cell r="B171" t="str">
            <v>1046 Infraestructura y dotación al servicio de los ambientes de aprendizaje</v>
          </cell>
          <cell r="C171" t="str">
            <v>01 CONSTRUCCION, RESTITUCION, TERMINACION Y AMPLIACION</v>
          </cell>
          <cell r="D171">
            <v>13</v>
          </cell>
          <cell r="E171" t="str">
            <v>01013 Pago de pasivos exigibles 6</v>
          </cell>
          <cell r="F171" t="str">
            <v>04-02-0025-Acuerdo 527-2013- Estudios y diseños para construcción infraestructura</v>
          </cell>
          <cell r="G171" t="str">
            <v/>
          </cell>
          <cell r="H171" t="str">
            <v>Porcentaje</v>
          </cell>
          <cell r="I171">
            <v>100</v>
          </cell>
          <cell r="J171" t="str">
            <v>104601013</v>
          </cell>
          <cell r="K171">
            <v>573000000</v>
          </cell>
        </row>
        <row r="172">
          <cell r="A172">
            <v>1046</v>
          </cell>
          <cell r="B172" t="str">
            <v>1046 Infraestructura y dotación al servicio de los ambientes de aprendizaje</v>
          </cell>
          <cell r="C172" t="str">
            <v>02 OBRAS MENORES Y ADECUACIONES</v>
          </cell>
          <cell r="D172">
            <v>1</v>
          </cell>
          <cell r="E172" t="str">
            <v>02001 Diseño, construcción e interventoría de estudios y/o ejecución de obras de infraestructura,  para las obras de mejoramiento menor complementarias a la infraestructura de los colegios distritales y/o adicionales</v>
          </cell>
          <cell r="F172" t="str">
            <v>Adecuación Y Ampliación De Colegios Y Universidad 01-01-0002</v>
          </cell>
          <cell r="G172" t="str">
            <v>CONSTRUCCIÓN AMPLIACIÓN Y ADECUACIÓN DE INFRAESTRUCTURA EDUCATIVA - A.1.2.2</v>
          </cell>
          <cell r="H172" t="str">
            <v>Sedes Educativas</v>
          </cell>
          <cell r="I172">
            <v>80</v>
          </cell>
          <cell r="J172" t="str">
            <v>104602001</v>
          </cell>
          <cell r="K172">
            <v>12000000000</v>
          </cell>
        </row>
        <row r="173">
          <cell r="A173">
            <v>1046</v>
          </cell>
          <cell r="B173" t="str">
            <v>1046 Infraestructura y dotación al servicio de los ambientes de aprendizaje</v>
          </cell>
          <cell r="C173" t="str">
            <v>02 OBRAS MENORES Y ADECUACIONES</v>
          </cell>
          <cell r="D173">
            <v>2</v>
          </cell>
          <cell r="E173" t="str">
            <v>02002 Realizar los estudios topográficos, de vulnerabilidad sísmica, cálculos estructurales y de revisión arquitectónica  necesarios para los proyectos, así como la interventoría de los mismos</v>
          </cell>
          <cell r="F173" t="str">
            <v>Adecuación Y Ampliación De Colegios Y Universidad 01-01-0002</v>
          </cell>
          <cell r="G173" t="str">
            <v>CONSTRUCCIÓN AMPLIACIÓN Y ADECUACIÓN DE INFRAESTRUCTURA EDUCATIVA - A.1.2.2</v>
          </cell>
          <cell r="H173" t="str">
            <v>Porcentaje</v>
          </cell>
          <cell r="I173">
            <v>100</v>
          </cell>
          <cell r="J173" t="str">
            <v>104602002</v>
          </cell>
          <cell r="K173">
            <v>400000000</v>
          </cell>
        </row>
        <row r="174">
          <cell r="A174">
            <v>1046</v>
          </cell>
          <cell r="B174" t="str">
            <v>1046 Infraestructura y dotación al servicio de los ambientes de aprendizaje</v>
          </cell>
          <cell r="C174" t="str">
            <v>02 OBRAS MENORES Y ADECUACIONES</v>
          </cell>
          <cell r="D174">
            <v>3</v>
          </cell>
          <cell r="E174" t="str">
            <v>02003 Pagar impuestos, trámites, gestiones ambientales, vallas y permisos ante otras entidades del estado, peritos en los procesos de expropiación y/o compra y cargo fijo y/o variable correspondiente a las licencias obtenidas para cada uno de los predios.</v>
          </cell>
          <cell r="F174" t="str">
            <v>Adecuación Y Ampliación De Colegios Y Universidad 01-01-0002</v>
          </cell>
          <cell r="G174" t="str">
            <v>CONSTRUCCIÓN AMPLIACIÓN Y ADECUACIÓN DE INFRAESTRUCTURA EDUCATIVA - A.1.2.2</v>
          </cell>
          <cell r="H174" t="str">
            <v>Porcentaje</v>
          </cell>
          <cell r="I174">
            <v>100</v>
          </cell>
          <cell r="J174" t="str">
            <v>104602003</v>
          </cell>
          <cell r="K174">
            <v>465000000</v>
          </cell>
        </row>
        <row r="175">
          <cell r="A175">
            <v>1046</v>
          </cell>
          <cell r="B175" t="str">
            <v>1046 Infraestructura y dotación al servicio de los ambientes de aprendizaje</v>
          </cell>
          <cell r="C175" t="str">
            <v>02 OBRAS MENORES Y ADECUACIONES</v>
          </cell>
          <cell r="D175">
            <v>4</v>
          </cell>
          <cell r="E175" t="str">
            <v>02004  Alquiler (incluye mantenimiento) de baños portátiles móviles para atender los requerimientos de las diferentes Instituciones Educativas</v>
          </cell>
          <cell r="F175" t="str">
            <v>Adecuación Y Ampliación De Colegios Y Universidad 01-01-0002</v>
          </cell>
          <cell r="G175" t="str">
            <v>CONSTRUCCIÓN AMPLIACIÓN Y ADECUACIÓN DE INFRAESTRUCTURA EDUCATIVA - A.1.2.2</v>
          </cell>
          <cell r="H175" t="str">
            <v>Porcentaje</v>
          </cell>
          <cell r="J175" t="str">
            <v>104602004</v>
          </cell>
          <cell r="K175">
            <v>0</v>
          </cell>
        </row>
        <row r="176">
          <cell r="A176">
            <v>1046</v>
          </cell>
          <cell r="B176" t="str">
            <v>1046 Infraestructura y dotación al servicio de los ambientes de aprendizaje</v>
          </cell>
          <cell r="C176" t="str">
            <v>02 OBRAS MENORES Y ADECUACIONES</v>
          </cell>
          <cell r="D176">
            <v>5</v>
          </cell>
          <cell r="E176" t="str">
            <v>02005 Realizar las obras y/o adecuaciones para la legalización y normalización de servicios públicos domiciliarios de la infraestructura educativa oficial</v>
          </cell>
          <cell r="F176" t="str">
            <v>Obras Y/O Adecuaciones Para La Legalización Y Normalización De Servicios Públicos Domiciliarios De Los Colegios. 02-06-0218</v>
          </cell>
          <cell r="G176" t="str">
            <v>CONSTRUCCIÓN AMPLIACIÓN Y ADECUACIÓN DE INFRAESTRUCTURA EDUCATIVA - A.1.2.2</v>
          </cell>
          <cell r="H176" t="str">
            <v>Porcentaje</v>
          </cell>
          <cell r="I176">
            <v>100</v>
          </cell>
          <cell r="J176" t="str">
            <v>104602005</v>
          </cell>
          <cell r="K176">
            <v>1000000000</v>
          </cell>
        </row>
        <row r="177">
          <cell r="A177">
            <v>1046</v>
          </cell>
          <cell r="B177" t="str">
            <v>1046 Infraestructura y dotación al servicio de los ambientes de aprendizaje</v>
          </cell>
          <cell r="C177" t="str">
            <v>02 OBRAS MENORES Y ADECUACIONES</v>
          </cell>
          <cell r="D177">
            <v>6</v>
          </cell>
          <cell r="E177" t="str">
            <v>02006 Pagar los fallos de sentencias, reclamaciones u otras que se generen producto de los contratos relacionados con el proyecto o derivados de sanciones impuestas a la entidad.</v>
          </cell>
          <cell r="F177" t="str">
            <v>Adecuación Y Ampliación De Colegios Y Universidad 01-01-0002</v>
          </cell>
          <cell r="G177" t="str">
            <v>CONSTRUCCIÓN AMPLIACIÓN Y ADECUACIÓN DE INFRAESTRUCTURA EDUCATIVA - A.1.2.2</v>
          </cell>
          <cell r="H177" t="str">
            <v>Porcentaje</v>
          </cell>
          <cell r="I177">
            <v>100</v>
          </cell>
          <cell r="J177" t="str">
            <v>104602006</v>
          </cell>
          <cell r="K177">
            <v>1000000000</v>
          </cell>
        </row>
        <row r="178">
          <cell r="A178">
            <v>1046</v>
          </cell>
          <cell r="B178" t="str">
            <v>1046 Infraestructura y dotación al servicio de los ambientes de aprendizaje</v>
          </cell>
          <cell r="C178" t="str">
            <v>02 OBRAS MENORES Y ADECUACIONES</v>
          </cell>
          <cell r="D178">
            <v>7</v>
          </cell>
          <cell r="E178" t="str">
            <v>02007 Realizar las intervenciones de obras e interventorías para el mantenimiento preventivo y/o correctivo, atención de emergencias de la infraestructura educativa oficial (incluye adicionales).</v>
          </cell>
          <cell r="F178" t="str">
            <v>Adecuación Y Ampliación De Colegios Y Universidad 01-01-0002</v>
          </cell>
          <cell r="G178" t="str">
            <v>CONSTRUCCIÓN AMPLIACIÓN Y ADECUACIÓN DE INFRAESTRUCTURA EDUCATIVA - A.1.2.2</v>
          </cell>
          <cell r="H178" t="str">
            <v>Porcentaje</v>
          </cell>
          <cell r="I178">
            <v>100</v>
          </cell>
          <cell r="J178" t="str">
            <v>104602007</v>
          </cell>
          <cell r="K178">
            <v>3000000000</v>
          </cell>
        </row>
        <row r="179">
          <cell r="A179">
            <v>1046</v>
          </cell>
          <cell r="B179" t="str">
            <v>1046 Infraestructura y dotación al servicio de los ambientes de aprendizaje</v>
          </cell>
          <cell r="C179" t="str">
            <v>02 OBRAS MENORES Y ADECUACIONES</v>
          </cell>
          <cell r="D179">
            <v>9</v>
          </cell>
          <cell r="E179" t="str">
            <v xml:space="preserve">02009 Construir, adecuar y/o mejorar comedores escolares de los colegios distritales (incluye interventoría y adicionales) </v>
          </cell>
          <cell r="F179" t="str">
            <v>Adecuación Y Ampliación De Colegios Y Universidad 01-01-0002</v>
          </cell>
          <cell r="G179" t="str">
            <v>CONSTRUCCIÓN AMPLIACIÓN Y ADECUACIÓN DE INFRAESTRUCTURA EDUCATIVA - A.1.2.2</v>
          </cell>
          <cell r="H179" t="str">
            <v>Intervenciones</v>
          </cell>
          <cell r="J179" t="str">
            <v>104602009</v>
          </cell>
          <cell r="K179">
            <v>0</v>
          </cell>
        </row>
        <row r="180">
          <cell r="A180">
            <v>1046</v>
          </cell>
          <cell r="B180" t="str">
            <v>1046 Infraestructura y dotación al servicio de los ambientes de aprendizaje</v>
          </cell>
          <cell r="C180" t="str">
            <v>02 OBRAS MENORES Y ADECUACIONES</v>
          </cell>
          <cell r="D180">
            <v>11</v>
          </cell>
          <cell r="E180" t="str">
            <v>02011 Construcción e interventoría a las adecuaciones locativas a ejecutarse en sedes administrativas (SED + DILES)</v>
          </cell>
          <cell r="F180" t="str">
            <v>Obras De Adecuación Y Ampliación De Las Sedes Administrativas Del Sector Educativo 01-04-0001</v>
          </cell>
          <cell r="G180" t="str">
            <v>CONSTRUCCIÓN AMPLIACIÓN Y ADECUACIÓN DE INFRAESTRUCTURA EDUCATIVA - A.1.2.2</v>
          </cell>
          <cell r="H180" t="str">
            <v>Intervenciones</v>
          </cell>
          <cell r="I180">
            <v>2</v>
          </cell>
          <cell r="J180" t="str">
            <v>104602011</v>
          </cell>
          <cell r="K180">
            <v>850000000</v>
          </cell>
        </row>
        <row r="181">
          <cell r="A181">
            <v>1046</v>
          </cell>
          <cell r="B181" t="str">
            <v>1046 Infraestructura y dotación al servicio de los ambientes de aprendizaje</v>
          </cell>
          <cell r="C181" t="str">
            <v>02 OBRAS MENORES Y ADECUACIONES</v>
          </cell>
          <cell r="D181">
            <v>12</v>
          </cell>
          <cell r="E181" t="str">
            <v>02012 Pago pasivos 7</v>
          </cell>
          <cell r="F181" t="str">
            <v>Adecuación Y Ampliación De Colegios Y Universidad 01-01-0002</v>
          </cell>
          <cell r="G181" t="str">
            <v/>
          </cell>
          <cell r="H181" t="str">
            <v>Porcentaje</v>
          </cell>
          <cell r="I181">
            <v>100</v>
          </cell>
          <cell r="J181" t="str">
            <v>104602012</v>
          </cell>
          <cell r="K181">
            <v>250000000</v>
          </cell>
        </row>
        <row r="182">
          <cell r="A182">
            <v>1046</v>
          </cell>
          <cell r="B182" t="str">
            <v>1046 Infraestructura y dotación al servicio de los ambientes de aprendizaje</v>
          </cell>
          <cell r="C182" t="str">
            <v>02 OBRAS MENORES Y ADECUACIONES</v>
          </cell>
          <cell r="D182">
            <v>13</v>
          </cell>
          <cell r="E182" t="str">
            <v>02013 Pago pasivos 8</v>
          </cell>
          <cell r="F182" t="str">
            <v>01-01-0536-Acuerdo 527-2013-Obras construcción infraestructura</v>
          </cell>
          <cell r="G182" t="str">
            <v/>
          </cell>
          <cell r="H182" t="str">
            <v>Porcentaje</v>
          </cell>
          <cell r="I182">
            <v>100</v>
          </cell>
          <cell r="J182" t="str">
            <v>104602013</v>
          </cell>
          <cell r="K182">
            <v>870000000</v>
          </cell>
        </row>
        <row r="183">
          <cell r="A183">
            <v>1046</v>
          </cell>
          <cell r="B183" t="str">
            <v>1046 Infraestructura y dotación al servicio de los ambientes de aprendizaje</v>
          </cell>
          <cell r="C183" t="str">
            <v>02 OBRAS MENORES Y ADECUACIONES</v>
          </cell>
          <cell r="D183">
            <v>14</v>
          </cell>
          <cell r="E183" t="str">
            <v>02014 Pago pasivos 9</v>
          </cell>
          <cell r="F183" t="str">
            <v>01-01-0537-Acuerdo 527-2013-Interventoría construcción e infraestructura</v>
          </cell>
          <cell r="G183" t="str">
            <v/>
          </cell>
          <cell r="H183" t="str">
            <v>Porcentaje</v>
          </cell>
          <cell r="I183">
            <v>100</v>
          </cell>
          <cell r="J183" t="str">
            <v>104602014</v>
          </cell>
          <cell r="K183">
            <v>66000000</v>
          </cell>
        </row>
        <row r="184">
          <cell r="A184">
            <v>1046</v>
          </cell>
          <cell r="B184" t="str">
            <v>1046 Infraestructura y dotación al servicio de los ambientes de aprendizaje</v>
          </cell>
          <cell r="C184" t="str">
            <v>04 DOTACIONES</v>
          </cell>
          <cell r="D184">
            <v>1</v>
          </cell>
          <cell r="E184" t="str">
            <v xml:space="preserve">04001 Dotar mobiliario, equipos, maquinaria, herramientas, instrumentos, implementos y materiales de:  cómputo, tecnología, electrónica, electricidad, comunicaciones, audiovisuales, música, laboratorio, recreación, deporte, cocina y comedor, recursos de bibliotecas, arte y cultura, y demás que requieran los ambientes pedagógicos y administrativos; así como realizar el mantenimiento de algunos bienes especializados, para garantizar ambientes de aprendizaje adecuados y seguros en el nivel, institucional,central y local. </v>
          </cell>
          <cell r="F184" t="str">
            <v>Dotación De Instalaciones 02-01-0509</v>
          </cell>
          <cell r="G184" t="str">
            <v>DOTACIÓN INSTITUCIONAL DE INFRAESTRUCTURA EDUCATIVA - A.1.2.4</v>
          </cell>
          <cell r="H184" t="str">
            <v>Sedes Educativas</v>
          </cell>
          <cell r="I184">
            <v>166</v>
          </cell>
          <cell r="J184" t="str">
            <v>104604001</v>
          </cell>
          <cell r="K184">
            <v>32816233000</v>
          </cell>
        </row>
        <row r="185">
          <cell r="A185">
            <v>1046</v>
          </cell>
          <cell r="B185" t="str">
            <v>1046 Infraestructura y dotación al servicio de los ambientes de aprendizaje</v>
          </cell>
          <cell r="C185" t="str">
            <v>04 DOTACIONES</v>
          </cell>
          <cell r="D185">
            <v>5</v>
          </cell>
          <cell r="E185" t="str">
            <v>04005 Garantizar el personal de apoyo profesional y técnico en la contratación, supervisión, administración, aseguramiento y control de los bienes a dotar y dotados; así como el seguimiento y reporte de información inherente a la ejecución del componente.</v>
          </cell>
          <cell r="F185" t="str">
            <v>Personal Contratado Para Apoyar Las Actividades Propias De Los Proyectos De Inversión De La Entidad 03-04-0001</v>
          </cell>
          <cell r="G185" t="str">
            <v>MODERNIZACIÓN DE LA SECRETARIA DE EDUCACIÓN - A.1.4.1</v>
          </cell>
          <cell r="H185" t="str">
            <v>Personas</v>
          </cell>
          <cell r="I185">
            <v>45</v>
          </cell>
          <cell r="J185" t="str">
            <v>104604005</v>
          </cell>
          <cell r="K185">
            <v>2183767000</v>
          </cell>
        </row>
        <row r="186">
          <cell r="A186">
            <v>1072</v>
          </cell>
          <cell r="B186" t="str">
            <v>1072 Evaluar para transformar y mejorar</v>
          </cell>
          <cell r="C186" t="str">
            <v>01 Gestión del Conocimiento sobre evaluación para la Calidad de la Educación</v>
          </cell>
          <cell r="D186">
            <v>1</v>
          </cell>
          <cell r="E186" t="str">
            <v>01001 Producción de información relevante para caracterizar las Instituciones Educativas Distritales - IED</v>
          </cell>
          <cell r="F186" t="str">
            <v>Evaluación Educativa 03-01-0009</v>
          </cell>
          <cell r="G186" t="str">
            <v>DISEÑO E IMPLEMENTACIÓN DE PLANES DE MEJORAMIENTO - A.1.2.11</v>
          </cell>
          <cell r="H186" t="str">
            <v>Colegios</v>
          </cell>
          <cell r="I186">
            <v>363</v>
          </cell>
          <cell r="J186" t="str">
            <v>107201001</v>
          </cell>
          <cell r="K186">
            <v>400376000</v>
          </cell>
        </row>
        <row r="187">
          <cell r="A187">
            <v>1072</v>
          </cell>
          <cell r="B187" t="str">
            <v>1072 Evaluar para transformar y mejorar</v>
          </cell>
          <cell r="C187" t="str">
            <v>01 Gestión del Conocimiento sobre evaluación para la Calidad de la Educación</v>
          </cell>
          <cell r="D187">
            <v>2</v>
          </cell>
          <cell r="E187" t="str">
            <v>01002 Personal técnico y profesional para la ejecución de las actividades propuestas en los diferentes componentes del proyecto.</v>
          </cell>
          <cell r="F187" t="str">
            <v>Personal Contratado Para Apoyar Las Actividades Propias De Los Proyectos De Inversión De La Entidad 03-04-0001</v>
          </cell>
          <cell r="G187" t="str">
            <v>MODERNIZACIÓN DE LA SECRETARIA DE EDUCACIÓN - A.1.4.1</v>
          </cell>
          <cell r="H187" t="str">
            <v>Personas</v>
          </cell>
          <cell r="I187">
            <v>10</v>
          </cell>
          <cell r="J187" t="str">
            <v>107201002</v>
          </cell>
          <cell r="K187">
            <v>599624000</v>
          </cell>
        </row>
        <row r="188">
          <cell r="A188">
            <v>1072</v>
          </cell>
          <cell r="B188" t="str">
            <v>1072 Evaluar para transformar y mejorar</v>
          </cell>
          <cell r="C188" t="str">
            <v xml:space="preserve">02 Mejores practicas evaluativas </v>
          </cell>
          <cell r="D188">
            <v>2</v>
          </cell>
          <cell r="E188" t="str">
            <v>02002 Repositorio de mejores prácticas evaluativas en la ciudad.</v>
          </cell>
          <cell r="F188" t="str">
            <v>Evaluación Educativa 03-01-0009</v>
          </cell>
          <cell r="G188" t="str">
            <v>DISEÑO E IMPLEMENTACIÓN DE PLANES DE MEJORAMIENTO - A.1.2.11</v>
          </cell>
          <cell r="H188" t="str">
            <v>Repositorio</v>
          </cell>
          <cell r="I188">
            <v>1</v>
          </cell>
          <cell r="J188" t="str">
            <v>107202002</v>
          </cell>
          <cell r="K188">
            <v>200000000</v>
          </cell>
        </row>
        <row r="189">
          <cell r="A189">
            <v>1072</v>
          </cell>
          <cell r="B189" t="str">
            <v>1072 Evaluar para transformar y mejorar</v>
          </cell>
          <cell r="C189" t="str">
            <v xml:space="preserve">03 Articulación e integración de información sobre evaluaciones de aprendizaje, enseñanza y gestión en las IE </v>
          </cell>
          <cell r="D189">
            <v>1</v>
          </cell>
          <cell r="E189" t="str">
            <v>03001 Desarrollar, revisar y ajustar  estrategias  de evaluación en los diferentes componentes del sistema.</v>
          </cell>
          <cell r="F189" t="str">
            <v>Evaluación Educativa 03-01-0009</v>
          </cell>
          <cell r="G189" t="str">
            <v>DISEÑO E IMPLEMENTACIÓN DE PLANES DE MEJORAMIENTO - A.1.2.11</v>
          </cell>
          <cell r="H189" t="str">
            <v>Sistema</v>
          </cell>
          <cell r="I189">
            <v>1</v>
          </cell>
          <cell r="J189" t="str">
            <v>107203001</v>
          </cell>
          <cell r="K189">
            <v>1100000000</v>
          </cell>
        </row>
        <row r="190">
          <cell r="A190">
            <v>1072</v>
          </cell>
          <cell r="B190" t="str">
            <v>1072 Evaluar para transformar y mejorar</v>
          </cell>
          <cell r="C190" t="str">
            <v xml:space="preserve">03 Articulación e integración de información sobre evaluaciones de aprendizaje, enseñanza y gestión en las IE </v>
          </cell>
          <cell r="D190">
            <v>2</v>
          </cell>
          <cell r="E190" t="str">
            <v>03002 Aplicar pruebas internacionales, desarrollar y aplicar pruebas nacionales y las encuestas requeridas para el sector.</v>
          </cell>
          <cell r="F190" t="str">
            <v>Evaluación Educativa 03-01-0009</v>
          </cell>
          <cell r="G190" t="str">
            <v>DISEÑO E IMPLEMENTACIÓN DE PLANES DE MEJORAMIENTO - A.1.2.11</v>
          </cell>
          <cell r="H190" t="str">
            <v>Aplicaciones y encuestas</v>
          </cell>
          <cell r="I190">
            <v>3</v>
          </cell>
          <cell r="J190" t="str">
            <v>107203002</v>
          </cell>
          <cell r="K190">
            <v>5636000000</v>
          </cell>
        </row>
        <row r="191">
          <cell r="A191">
            <v>1072</v>
          </cell>
          <cell r="B191" t="str">
            <v>1072 Evaluar para transformar y mejorar</v>
          </cell>
          <cell r="C191" t="str">
            <v xml:space="preserve">04 Estímulos y reconocimientos a la Calidad de la educación </v>
          </cell>
          <cell r="D191">
            <v>1</v>
          </cell>
          <cell r="E191" t="str">
            <v>04001 Realizar el proceso requerido para la evaluación de incentivos y reconocimientos  del Modelo de Acreditación a la Excelencia en Gestión Educativa  en el marco del art. 23 Acuerdo 273.17</v>
          </cell>
          <cell r="F191" t="str">
            <v>Evaluación Educativa 03-01-0009</v>
          </cell>
          <cell r="G191" t="str">
            <v>DISEÑO E IMPLEMENTACIÓN DE PLANES DE MEJORAMIENTO - A.1.2.11</v>
          </cell>
          <cell r="H191" t="str">
            <v>Proceso</v>
          </cell>
          <cell r="I191">
            <v>1</v>
          </cell>
          <cell r="J191" t="str">
            <v>107204001</v>
          </cell>
          <cell r="K191">
            <v>160000000</v>
          </cell>
        </row>
        <row r="192">
          <cell r="A192">
            <v>1072</v>
          </cell>
          <cell r="B192" t="str">
            <v>1072 Evaluar para transformar y mejorar</v>
          </cell>
          <cell r="C192" t="str">
            <v xml:space="preserve">04 Estímulos y reconocimientos a la Calidad de la educación </v>
          </cell>
          <cell r="D192">
            <v>2</v>
          </cell>
          <cell r="E192" t="str">
            <v>04002 Entregar estímulos económicos a colegios premiados por su excelente gestión institucional en marco del Acuerdo 273/2007</v>
          </cell>
          <cell r="F192" t="str">
            <v>Incentivos Económicos  A Los Colegios Con Mejores Resultados Que Aporten Al Mejoramiento De La Calidad Educativa 05-02-0022</v>
          </cell>
          <cell r="G192" t="str">
            <v>DISEÑO E IMPLEMENTACIÓN DE PLANES DE MEJORAMIENTO - A.1.2.11</v>
          </cell>
          <cell r="H192" t="str">
            <v>Colegios</v>
          </cell>
          <cell r="I192">
            <v>5</v>
          </cell>
          <cell r="J192" t="str">
            <v>107204002</v>
          </cell>
          <cell r="K192">
            <v>101000000</v>
          </cell>
        </row>
        <row r="193">
          <cell r="A193">
            <v>1072</v>
          </cell>
          <cell r="B193" t="str">
            <v>1072 Evaluar para transformar y mejorar</v>
          </cell>
          <cell r="C193" t="str">
            <v xml:space="preserve">04 Estímulos y reconocimientos a la Calidad de la educación </v>
          </cell>
          <cell r="D193">
            <v>3</v>
          </cell>
          <cell r="E193" t="str">
            <v>04003 Entregar estímulos económicos a colegios oficiales por mejor rendimiento académico en las pruebas de Estado SABER 11°.</v>
          </cell>
          <cell r="F193" t="str">
            <v>Incentivos Económicos  A Los Colegios Con Mejores Resultados Que Aporten Al Mejoramiento De La Calidad Educativa 05-02-0022</v>
          </cell>
          <cell r="G193" t="str">
            <v>DISEÑO E IMPLEMENTACIÓN DE PLANES DE MEJORAMIENTO - A.1.2.11</v>
          </cell>
          <cell r="H193" t="str">
            <v>Colegios</v>
          </cell>
          <cell r="I193">
            <v>5</v>
          </cell>
          <cell r="J193" t="str">
            <v>107204003</v>
          </cell>
          <cell r="K193">
            <v>101000000</v>
          </cell>
        </row>
        <row r="194">
          <cell r="A194">
            <v>1072</v>
          </cell>
          <cell r="B194" t="str">
            <v>1072 Evaluar para transformar y mejorar</v>
          </cell>
          <cell r="C194" t="str">
            <v xml:space="preserve">04 Estímulos y reconocimientos a la Calidad de la educación </v>
          </cell>
          <cell r="D194">
            <v>4</v>
          </cell>
          <cell r="E194" t="str">
            <v>04004 Entregar estímulos económicos a colegios premiados por rendimiento académico en las pruebas SABER</v>
          </cell>
          <cell r="F194" t="str">
            <v>Incentivos Económicos  A Los Colegios Con Mejores Resultados Que Aporten Al Mejoramiento De La Calidad Educativa 05-02-0022</v>
          </cell>
          <cell r="G194" t="str">
            <v>DISEÑO E IMPLEMENTACIÓN DE PLANES DE MEJORAMIENTO - A.1.2.11</v>
          </cell>
          <cell r="H194" t="str">
            <v>Colegios</v>
          </cell>
          <cell r="I194">
            <v>5</v>
          </cell>
          <cell r="J194" t="str">
            <v>107204004</v>
          </cell>
          <cell r="K194">
            <v>101000000</v>
          </cell>
        </row>
        <row r="195">
          <cell r="A195">
            <v>1072</v>
          </cell>
          <cell r="B195" t="str">
            <v>1072 Evaluar para transformar y mejorar</v>
          </cell>
          <cell r="C195" t="str">
            <v xml:space="preserve">04 Estímulos y reconocimientos a la Calidad de la educación </v>
          </cell>
          <cell r="D195">
            <v>5</v>
          </cell>
          <cell r="E195" t="str">
            <v>04005 Entregar estímulos económicos a colegios oficiales que se destaquen por mejor nivel de inglés en las pruebas de Estado SABER 11°.</v>
          </cell>
          <cell r="F195" t="str">
            <v>Incentivos Económicos  A Los Colegios Con Mejores Resultados Que Aporten Al Mejoramiento De La Calidad Educativa 05-02-0022</v>
          </cell>
          <cell r="G195" t="str">
            <v>DISEÑO E IMPLEMENTACIÓN DE PLANES DE MEJORAMIENTO - A.1.2.11</v>
          </cell>
          <cell r="H195" t="str">
            <v>Colegios</v>
          </cell>
          <cell r="I195">
            <v>5</v>
          </cell>
          <cell r="J195" t="str">
            <v>107204005</v>
          </cell>
          <cell r="K195">
            <v>101000000</v>
          </cell>
        </row>
        <row r="196">
          <cell r="A196">
            <v>1049</v>
          </cell>
          <cell r="B196" t="str">
            <v>1049 Cobertura con equidad</v>
          </cell>
          <cell r="C196" t="str">
            <v>01 Gestión territorial de la cobertura educativa</v>
          </cell>
          <cell r="D196">
            <v>1</v>
          </cell>
          <cell r="E196" t="str">
            <v>01001 Prestar servicios profesionales, técnicos y/o  de apoyo a la gestión territorial de la cobertura educativa.</v>
          </cell>
          <cell r="F196" t="str">
            <v>Personal Contratado Para Apoyar Las Actividades Propias De Los Proyectos De Inversión De La Entidad 03-04-0001</v>
          </cell>
          <cell r="G196" t="str">
            <v>MODERNIZACIÓN DE LA SECRETARIA DE EDUCACIÓN - A.1.4.1</v>
          </cell>
          <cell r="H196" t="str">
            <v>Personas</v>
          </cell>
          <cell r="I196">
            <v>28</v>
          </cell>
          <cell r="J196" t="str">
            <v>104901001</v>
          </cell>
          <cell r="K196">
            <v>1570000000</v>
          </cell>
        </row>
        <row r="197">
          <cell r="A197">
            <v>1049</v>
          </cell>
          <cell r="B197" t="str">
            <v>1049 Cobertura con equidad</v>
          </cell>
          <cell r="C197" t="str">
            <v>01 Gestión territorial de la cobertura educativa</v>
          </cell>
          <cell r="D197">
            <v>2</v>
          </cell>
          <cell r="E197" t="str">
            <v>01002 Realizar diseño, implementación, seguimiento y evaluación de Planes de Cobertura Local y de  Ruta del Acceso y Permanencia Escolar.</v>
          </cell>
          <cell r="F197" t="str">
            <v>Personal Contratado Para Las Actividades Propias De Los Procesos De Mejoramiento De Gestión De La Entidad 05-02-0020</v>
          </cell>
          <cell r="G197" t="str">
            <v>MODERNIZACIÓN DE LA SECRETARIA DE EDUCACIÓN - A.1.4.1</v>
          </cell>
          <cell r="H197" t="str">
            <v>Persona Jurídica</v>
          </cell>
          <cell r="I197">
            <v>1</v>
          </cell>
          <cell r="J197" t="str">
            <v>104901002</v>
          </cell>
          <cell r="K197">
            <v>276000000</v>
          </cell>
        </row>
        <row r="198">
          <cell r="A198">
            <v>1049</v>
          </cell>
          <cell r="B198" t="str">
            <v>1049 Cobertura con equidad</v>
          </cell>
          <cell r="C198" t="str">
            <v>01 Gestión territorial de la cobertura educativa</v>
          </cell>
          <cell r="D198">
            <v>3</v>
          </cell>
          <cell r="E198" t="str">
            <v>01003 Realizar acompañamiento y/o asistencia técnica a los establecimientos educativos con alta tasa de deserción escolar para fortalecer el acceso y la permanencia escolar</v>
          </cell>
          <cell r="F198" t="str">
            <v>Personal Contratado Para Las Actividades Propias De Los Procesos De Mejoramiento De Gestión De La Entidad 05-02-0020</v>
          </cell>
          <cell r="G198" t="str">
            <v>MODERNIZACIÓN DE LA SECRETARIA DE EDUCACIÓN - A.1.4.1</v>
          </cell>
          <cell r="H198" t="str">
            <v>Colegios</v>
          </cell>
          <cell r="I198">
            <v>100</v>
          </cell>
          <cell r="J198" t="str">
            <v>104901003</v>
          </cell>
          <cell r="K198">
            <v>429000000</v>
          </cell>
        </row>
        <row r="199">
          <cell r="A199">
            <v>1049</v>
          </cell>
          <cell r="B199" t="str">
            <v>1049 Cobertura con equidad</v>
          </cell>
          <cell r="C199" t="str">
            <v>01 Gestión territorial de la cobertura educativa</v>
          </cell>
          <cell r="D199">
            <v>4</v>
          </cell>
          <cell r="E199" t="str">
            <v>01004 Implementar incentivos a las IED para lograr mejorar resultados en acceso y permanencia escolar</v>
          </cell>
          <cell r="F199" t="str">
            <v>Incentivos económicos  a los colegios que contribuyan a mejorar los resultados de acceso y permanencia escolar 05-02-0178</v>
          </cell>
          <cell r="G199" t="str">
            <v/>
          </cell>
          <cell r="H199" t="str">
            <v>Colegios</v>
          </cell>
          <cell r="I199">
            <v>140</v>
          </cell>
          <cell r="J199" t="str">
            <v>104901004</v>
          </cell>
          <cell r="K199">
            <v>1700000000</v>
          </cell>
        </row>
        <row r="200">
          <cell r="A200">
            <v>1049</v>
          </cell>
          <cell r="B200" t="str">
            <v>1049 Cobertura con equidad</v>
          </cell>
          <cell r="C200" t="str">
            <v>01 Gestión territorial de la cobertura educativa</v>
          </cell>
          <cell r="D200">
            <v>5</v>
          </cell>
          <cell r="E200" t="str">
            <v>01005 Realizar las labores de  verificación, seguimiento y/o actualización de información de la cobertura educativa</v>
          </cell>
          <cell r="F200" t="str">
            <v>Personal contratado para apoyar las actividades propias de los proyectos de inversión misionales de la entidad 03-04-0312</v>
          </cell>
          <cell r="G200" t="str">
            <v>APLICACIÓN DE PROYECTOS EDUCATIVOS TRANSVERSALES - A.1.7.2</v>
          </cell>
          <cell r="H200" t="str">
            <v>Persona Jurídica</v>
          </cell>
          <cell r="I200">
            <v>1</v>
          </cell>
          <cell r="J200" t="str">
            <v>104901005</v>
          </cell>
          <cell r="K200">
            <v>1000000000</v>
          </cell>
        </row>
        <row r="201">
          <cell r="A201">
            <v>1049</v>
          </cell>
          <cell r="B201" t="str">
            <v>1049 Cobertura con equidad</v>
          </cell>
          <cell r="C201" t="str">
            <v>01 Gestión territorial de la cobertura educativa</v>
          </cell>
          <cell r="D201">
            <v>6</v>
          </cell>
          <cell r="E201" t="str">
            <v>01006 Realizar eventos de socializacion relacionados con la cobertura y las experiencias del acceso y la permanencia escolar</v>
          </cell>
          <cell r="F201" t="str">
            <v>Apoyo Logístico Para El Desarrollo De Las Actividades Propias De Los Proyectos De Inversiónen General 03-01-0354</v>
          </cell>
          <cell r="G201" t="str">
            <v>APLICACIÓN DE PROYECTOS EDUCATIVOS TRANSVERSALES - A.1.7.2</v>
          </cell>
          <cell r="H201" t="str">
            <v>Persona Jurídica</v>
          </cell>
          <cell r="I201">
            <v>1</v>
          </cell>
          <cell r="J201" t="str">
            <v>104901006</v>
          </cell>
          <cell r="K201">
            <v>0</v>
          </cell>
        </row>
        <row r="202">
          <cell r="A202">
            <v>1049</v>
          </cell>
          <cell r="B202" t="str">
            <v>1049 Cobertura con equidad</v>
          </cell>
          <cell r="C202" t="str">
            <v>02 Modernización del proceso de matrícula</v>
          </cell>
          <cell r="D202">
            <v>1</v>
          </cell>
          <cell r="E202" t="str">
            <v>02001 Prestar servicios profesionales, técnicos y/o  de apoyo a la gestión del proceso de matrícula con enfoque de servicio al ciudadano y búsqueda activa de población desescolarizada.</v>
          </cell>
          <cell r="F202" t="str">
            <v>Personal Contratado Para Apoyar Las Actividades Propias De Los Proyectos De Inversión De La Entidad 03-04-0001</v>
          </cell>
          <cell r="G202" t="str">
            <v>MODERNIZACIÓN DE LA SECRETARIA DE EDUCACIÓN - A.1.4.1</v>
          </cell>
          <cell r="H202" t="str">
            <v>Personas</v>
          </cell>
          <cell r="I202">
            <v>29</v>
          </cell>
          <cell r="J202" t="str">
            <v>104902001</v>
          </cell>
          <cell r="K202">
            <v>1517000000</v>
          </cell>
        </row>
        <row r="203">
          <cell r="A203">
            <v>1049</v>
          </cell>
          <cell r="B203" t="str">
            <v>1049 Cobertura con equidad</v>
          </cell>
          <cell r="C203" t="str">
            <v>02 Modernización del proceso de matrícula</v>
          </cell>
          <cell r="D203">
            <v>2</v>
          </cell>
          <cell r="E203" t="str">
            <v>02002 Realizar búsqueda activa de población desescolarizada</v>
          </cell>
          <cell r="F203" t="str">
            <v>Gestión del sevicio a la comunidad educativa 05-02-172</v>
          </cell>
          <cell r="G203" t="str">
            <v/>
          </cell>
          <cell r="H203" t="str">
            <v>Persona Jurídica</v>
          </cell>
          <cell r="I203">
            <v>1</v>
          </cell>
          <cell r="J203" t="str">
            <v>104902002</v>
          </cell>
          <cell r="K203">
            <v>2000000000</v>
          </cell>
        </row>
        <row r="204">
          <cell r="A204">
            <v>1049</v>
          </cell>
          <cell r="B204" t="str">
            <v>1049 Cobertura con equidad</v>
          </cell>
          <cell r="C204" t="str">
            <v>02 Modernización del proceso de matrícula</v>
          </cell>
          <cell r="D204">
            <v>3</v>
          </cell>
          <cell r="E204" t="str">
            <v>02003 Movilización social con canales de atención y servicio al ciudadano para el proceso de matrícula</v>
          </cell>
          <cell r="F204" t="str">
            <v>Gestión del sevicio a la comunidad educativa 05-02-172</v>
          </cell>
          <cell r="G204" t="str">
            <v/>
          </cell>
          <cell r="H204" t="str">
            <v>Persona Jurídica</v>
          </cell>
          <cell r="I204">
            <v>1</v>
          </cell>
          <cell r="J204" t="str">
            <v>104902003</v>
          </cell>
          <cell r="K204">
            <v>0</v>
          </cell>
        </row>
        <row r="205">
          <cell r="A205">
            <v>1049</v>
          </cell>
          <cell r="B205" t="str">
            <v>1049 Cobertura con equidad</v>
          </cell>
          <cell r="C205" t="str">
            <v>02 Modernización del proceso de matrícula</v>
          </cell>
          <cell r="D205">
            <v>4</v>
          </cell>
          <cell r="E205" t="str">
            <v xml:space="preserve">02004 Acompañamiento en implementación de los sistemas de información para la cobertura educativa </v>
          </cell>
          <cell r="F205" t="str">
            <v>Personal contratado para las actividades propias de los procesos de mejoramiento de gestión de la entidad 05-02-0020</v>
          </cell>
          <cell r="G205" t="str">
            <v/>
          </cell>
          <cell r="H205" t="str">
            <v>Persona Jurídica</v>
          </cell>
          <cell r="I205">
            <v>1</v>
          </cell>
          <cell r="J205" t="str">
            <v>104902004</v>
          </cell>
          <cell r="K205">
            <v>0</v>
          </cell>
        </row>
        <row r="206">
          <cell r="A206">
            <v>1049</v>
          </cell>
          <cell r="B206" t="str">
            <v>1049 Cobertura con equidad</v>
          </cell>
          <cell r="C206" t="str">
            <v>03 Acciones afirmativas para poblaciones vulnerables</v>
          </cell>
          <cell r="D206">
            <v>1</v>
          </cell>
          <cell r="E206" t="str">
            <v>03001 Prestar servicios profesionales, técnicos y/o  de apoyo a la gestión de acciones afirmativas para poblaciones vulnerables.</v>
          </cell>
          <cell r="F206" t="str">
            <v>Personal Contratado Para Apoyar Las Actividades Propias De Los Proyectos De Inversión De La Entidad 03-04-0001</v>
          </cell>
          <cell r="G206" t="str">
            <v>MODERNIZACIÓN DE LA SECRETARIA DE EDUCACIÓN - A.1.4.1</v>
          </cell>
          <cell r="H206" t="str">
            <v>Personas</v>
          </cell>
          <cell r="I206">
            <v>12</v>
          </cell>
          <cell r="J206" t="str">
            <v>104903001</v>
          </cell>
          <cell r="K206">
            <v>661200000</v>
          </cell>
        </row>
        <row r="207">
          <cell r="A207">
            <v>1049</v>
          </cell>
          <cell r="B207" t="str">
            <v>1049 Cobertura con equidad</v>
          </cell>
          <cell r="C207" t="str">
            <v>03 Acciones afirmativas para poblaciones vulnerables</v>
          </cell>
          <cell r="D207">
            <v>2</v>
          </cell>
          <cell r="E207" t="str">
            <v>03002 Garantizar la financiación por concepto de gratuidad a la matrícula oficial SGP.</v>
          </cell>
          <cell r="F207" t="str">
            <v>Gratuidad Total Para Los Estudiantes Matriculados En El Sistema Educativo Oficial 06-02-0022</v>
          </cell>
          <cell r="G207" t="str">
            <v>TRANSFERENCIAS PARA CALIDAD GRATUIDAD (SIN SITUACIÓN DE FONDOS) A.1.3.8</v>
          </cell>
          <cell r="H207" t="str">
            <v>Estudiantes</v>
          </cell>
          <cell r="I207">
            <v>830000</v>
          </cell>
          <cell r="J207" t="str">
            <v>104903002</v>
          </cell>
          <cell r="K207">
            <v>51619309000</v>
          </cell>
        </row>
        <row r="208">
          <cell r="A208">
            <v>1049</v>
          </cell>
          <cell r="B208" t="str">
            <v>1049 Cobertura con equidad</v>
          </cell>
          <cell r="C208" t="str">
            <v>03 Acciones afirmativas para poblaciones vulnerables</v>
          </cell>
          <cell r="D208">
            <v>3</v>
          </cell>
          <cell r="E208" t="str">
            <v>03003 Asistencia técnica a localidades e instituciones educativas que atienden en mayor medida a poblaciones vulnerables y diversas</v>
          </cell>
          <cell r="F208" t="str">
            <v>Personal contratado para las actividades propias de los procesos de mejoramiento de gestión de la entidad 05-02-0020</v>
          </cell>
          <cell r="G208" t="str">
            <v/>
          </cell>
          <cell r="H208" t="str">
            <v>Persona Jurídica</v>
          </cell>
          <cell r="I208">
            <v>1</v>
          </cell>
          <cell r="J208" t="str">
            <v>104903003</v>
          </cell>
          <cell r="K208">
            <v>0</v>
          </cell>
        </row>
        <row r="209">
          <cell r="A209">
            <v>1049</v>
          </cell>
          <cell r="B209" t="str">
            <v>1049 Cobertura con equidad</v>
          </cell>
          <cell r="C209" t="str">
            <v>03 Acciones afirmativas para poblaciones vulnerables</v>
          </cell>
          <cell r="D209">
            <v>4</v>
          </cell>
          <cell r="E209" t="str">
            <v>03004 Realizar estrategias de alfabetización y acciones orientadas a fortalecer la educación de adultos con oferta educativa pertinente</v>
          </cell>
          <cell r="F209" t="str">
            <v>Atención educativa diferencial 03-02-0033</v>
          </cell>
          <cell r="G209" t="str">
            <v/>
          </cell>
          <cell r="H209" t="str">
            <v>Estudiantes</v>
          </cell>
          <cell r="I209">
            <v>2240</v>
          </cell>
          <cell r="J209" t="str">
            <v>104903004</v>
          </cell>
          <cell r="K209">
            <v>1000000000</v>
          </cell>
        </row>
        <row r="210">
          <cell r="A210">
            <v>1049</v>
          </cell>
          <cell r="B210" t="str">
            <v>1049 Cobertura con equidad</v>
          </cell>
          <cell r="C210" t="str">
            <v>03 Acciones afirmativas para poblaciones vulnerables</v>
          </cell>
          <cell r="D210">
            <v>5</v>
          </cell>
          <cell r="E210" t="str">
            <v>03005 Acciones diferenciales para garantizar el acceso y la permanencia escolar de población diversa y vulnerable (población rural, víctima, discapacidad, grupos étnicos, entre otros)</v>
          </cell>
          <cell r="F210" t="str">
            <v>Atención educativa diferencial 03-02-0033</v>
          </cell>
          <cell r="G210" t="str">
            <v/>
          </cell>
          <cell r="H210" t="str">
            <v>Modelo</v>
          </cell>
          <cell r="I210">
            <v>1</v>
          </cell>
          <cell r="J210" t="str">
            <v>104903005</v>
          </cell>
          <cell r="K210">
            <v>1265000000</v>
          </cell>
        </row>
        <row r="211">
          <cell r="A211">
            <v>1049</v>
          </cell>
          <cell r="B211" t="str">
            <v>1049 Cobertura con equidad</v>
          </cell>
          <cell r="C211" t="str">
            <v>03 Acciones afirmativas para poblaciones vulnerables</v>
          </cell>
          <cell r="D211">
            <v>6</v>
          </cell>
          <cell r="E211" t="str">
            <v>03006 Asignar recursos propios a las instituciones educativas distritales que atienden población no cubierta por la asignación de gratuidad del MEN o población vulnerable y diversa que requiere atención diferencial</v>
          </cell>
          <cell r="F211" t="str">
            <v>Gratuidad Total Para Los Estudiantes Matriculados En El Sistema Educativo Oficial - Recursos Distrito 06-02-0062</v>
          </cell>
          <cell r="G211" t="str">
            <v/>
          </cell>
          <cell r="H211" t="str">
            <v>Colegios</v>
          </cell>
          <cell r="I211">
            <v>363</v>
          </cell>
          <cell r="J211" t="str">
            <v>104903006</v>
          </cell>
          <cell r="K211">
            <v>26411491000</v>
          </cell>
        </row>
        <row r="212">
          <cell r="A212">
            <v>1049</v>
          </cell>
          <cell r="B212" t="str">
            <v>1049 Cobertura con equidad</v>
          </cell>
          <cell r="C212" t="str">
            <v>03 Acciones afirmativas para poblaciones vulnerables</v>
          </cell>
          <cell r="D212">
            <v>7</v>
          </cell>
          <cell r="E212" t="str">
            <v>03007 Implementar estrategias o modelos flexibles, presenciales o virtuales para la atención de población en extraedad, vulnerable y/o diversa</v>
          </cell>
          <cell r="F212" t="str">
            <v>Personal contratado para apoyar las actividades propias de los proyectos de inversión misionales de la entidad 03-04-0312</v>
          </cell>
          <cell r="G212" t="str">
            <v>APLICACIÓN DE PROYECTOS EDUCATIVOS TRANSVERSALES - A.1.7.2</v>
          </cell>
          <cell r="H212" t="str">
            <v>Estudiantes</v>
          </cell>
          <cell r="I212">
            <v>14109</v>
          </cell>
          <cell r="J212" t="str">
            <v>104903007</v>
          </cell>
          <cell r="K212">
            <v>5000000000</v>
          </cell>
        </row>
        <row r="213">
          <cell r="A213">
            <v>1049</v>
          </cell>
          <cell r="B213" t="str">
            <v>1049 Cobertura con equidad</v>
          </cell>
          <cell r="C213" t="str">
            <v>03 Acciones afirmativas para poblaciones vulnerables</v>
          </cell>
          <cell r="D213">
            <v>8</v>
          </cell>
          <cell r="E213" t="str">
            <v>03008 Entregar un Kit escolar gratuito a los estudiantes matriculados en las instituciones educativas oficiales del Distrito Capital, que por su condición socioeconómica o de vulnerabilidad lo requieren</v>
          </cell>
          <cell r="F213" t="str">
            <v>Gratuidad Total Para Los Estudiantes Matriculados En El Sistema Educativo Oficial - Recursos Distrito 06-02-0062</v>
          </cell>
          <cell r="G213" t="str">
            <v/>
          </cell>
          <cell r="H213" t="str">
            <v>Estudiantes</v>
          </cell>
          <cell r="I213">
            <v>70000</v>
          </cell>
          <cell r="J213" t="str">
            <v>104903008</v>
          </cell>
          <cell r="K213">
            <v>0</v>
          </cell>
        </row>
        <row r="214">
          <cell r="A214">
            <v>1049</v>
          </cell>
          <cell r="B214" t="str">
            <v>1049 Cobertura con equidad</v>
          </cell>
          <cell r="C214" t="str">
            <v>04 Administración del servicio educativo</v>
          </cell>
          <cell r="D214">
            <v>1</v>
          </cell>
          <cell r="E214" t="str">
            <v>04001 Prestar servicios profesionales, técnicos y/o  de apoyo a la gestión de la administración del servicio educativo de instituciones educativas oficiales.</v>
          </cell>
          <cell r="F214" t="str">
            <v>Personal Contratado Para Apoyar Las Actividades Propias De Los Proyectos De Inversión De La Entidad 03-04-0001</v>
          </cell>
          <cell r="G214" t="str">
            <v>MODERNIZACIÓN DE LA SECRETARIA DE EDUCACIÓN - A.1.4.1</v>
          </cell>
          <cell r="H214" t="str">
            <v>Personas</v>
          </cell>
          <cell r="I214">
            <v>9</v>
          </cell>
          <cell r="J214" t="str">
            <v>104904001</v>
          </cell>
          <cell r="K214">
            <v>609760000</v>
          </cell>
        </row>
        <row r="215">
          <cell r="A215">
            <v>1049</v>
          </cell>
          <cell r="B215" t="str">
            <v>1049 Cobertura con equidad</v>
          </cell>
          <cell r="C215" t="str">
            <v>04 Administración del servicio educativo</v>
          </cell>
          <cell r="D215">
            <v>2</v>
          </cell>
          <cell r="E215" t="str">
            <v>04002 Contratar la administración del servicio educativo en establecimientos educativos oficiales</v>
          </cell>
          <cell r="F215" t="str">
            <v>Contratos para la administración del servicio educativo 06-02-0061</v>
          </cell>
          <cell r="G215" t="str">
            <v/>
          </cell>
          <cell r="H215" t="str">
            <v>Colegios</v>
          </cell>
          <cell r="I215">
            <v>35</v>
          </cell>
          <cell r="J215" t="str">
            <v>104904002</v>
          </cell>
          <cell r="K215">
            <v>103937224000</v>
          </cell>
        </row>
        <row r="216">
          <cell r="A216">
            <v>1049</v>
          </cell>
          <cell r="B216" t="str">
            <v>1049 Cobertura con equidad</v>
          </cell>
          <cell r="C216" t="str">
            <v>04 Administración del servicio educativo</v>
          </cell>
          <cell r="D216">
            <v>3</v>
          </cell>
          <cell r="E216" t="str">
            <v>04003 Realizar acciones de acompañamiento e intercambio de buenas prácticas entre los colegios con administración del servicio educativo y colegios oficiales de menor desempeño de las respectivas localidades</v>
          </cell>
          <cell r="F216" t="str">
            <v>Personal contratado para las actividades propias de los procesos de mejoramiento de gestión de la entidad 05-02-0020</v>
          </cell>
          <cell r="G216" t="str">
            <v/>
          </cell>
          <cell r="H216" t="str">
            <v>Colegios</v>
          </cell>
          <cell r="I216">
            <v>112</v>
          </cell>
          <cell r="J216" t="str">
            <v>104904003</v>
          </cell>
          <cell r="K216">
            <v>321360000</v>
          </cell>
        </row>
        <row r="217">
          <cell r="A217">
            <v>1049</v>
          </cell>
          <cell r="B217" t="str">
            <v>1049 Cobertura con equidad</v>
          </cell>
          <cell r="C217" t="str">
            <v>04 Administración del servicio educativo</v>
          </cell>
          <cell r="D217">
            <v>4</v>
          </cell>
          <cell r="E217" t="str">
            <v>04004 Realizar seguimiento, verificación y/o evaluación a la administración del servicio educativo</v>
          </cell>
          <cell r="F217" t="str">
            <v>Personal contratado para apoyar las actividades propias de los proyectos de inversión misionales de la entidad 03-04-0312</v>
          </cell>
          <cell r="G217" t="str">
            <v>APLICACIÓN DE PROYECTOS EDUCATIVOS TRANSVERSALES - A.1.7.2</v>
          </cell>
          <cell r="H217" t="str">
            <v>Persona Jurídica</v>
          </cell>
          <cell r="I217">
            <v>2</v>
          </cell>
          <cell r="J217" t="str">
            <v>104904004</v>
          </cell>
          <cell r="K217">
            <v>2961053000</v>
          </cell>
        </row>
        <row r="218">
          <cell r="A218">
            <v>1049</v>
          </cell>
          <cell r="B218" t="str">
            <v>1049 Cobertura con equidad</v>
          </cell>
          <cell r="C218" t="str">
            <v>05 Prestación del servicio educativo en establecimientos educativos no oficiales</v>
          </cell>
          <cell r="D218">
            <v>1</v>
          </cell>
          <cell r="E218" t="str">
            <v>05001 Prestar servicios profesionales, técnicos y/o  de apoyo a la gestión en la implementación o uso de la estrategia de contratación de la prestación del servicio educativo.</v>
          </cell>
          <cell r="F218" t="str">
            <v>Personal Contratado Para Apoyar Las Actividades Propias De Los Proyectos De Inversión De La Entidad 03-04-0001</v>
          </cell>
          <cell r="G218" t="str">
            <v>MODERNIZACIÓN DE LA SECRETARIA DE EDUCACIÓN - A.1.4.1</v>
          </cell>
          <cell r="H218" t="str">
            <v>Personas</v>
          </cell>
          <cell r="I218">
            <v>8</v>
          </cell>
          <cell r="J218" t="str">
            <v>104905001</v>
          </cell>
          <cell r="K218">
            <v>467620000</v>
          </cell>
        </row>
        <row r="219">
          <cell r="A219">
            <v>1049</v>
          </cell>
          <cell r="B219" t="str">
            <v>1049 Cobertura con equidad</v>
          </cell>
          <cell r="C219" t="str">
            <v>05 Prestación del servicio educativo en establecimientos educativos no oficiales</v>
          </cell>
          <cell r="D219">
            <v>2</v>
          </cell>
          <cell r="E219" t="str">
            <v>05002 Contratar la prestación del servicio público educativo en establecimientos educativos no oficiales</v>
          </cell>
          <cell r="F219" t="str">
            <v>Contratos Con Instituciones Para La Prestación Del Servicio Educativo 06-02-0037</v>
          </cell>
          <cell r="G219" t="str">
            <v>CONTRATOS PARA LA PRESTACIÓN DEL SERVICIO EDUCATIVO - A.1.1.10.1</v>
          </cell>
          <cell r="H219" t="str">
            <v>Colegios</v>
          </cell>
          <cell r="I219">
            <v>44</v>
          </cell>
          <cell r="J219" t="str">
            <v>104905002</v>
          </cell>
          <cell r="K219">
            <v>19791447000</v>
          </cell>
        </row>
        <row r="220">
          <cell r="A220">
            <v>1049</v>
          </cell>
          <cell r="B220" t="str">
            <v>1049 Cobertura con equidad</v>
          </cell>
          <cell r="C220" t="str">
            <v>05 Prestación del servicio educativo en establecimientos educativos no oficiales</v>
          </cell>
          <cell r="D220">
            <v>3</v>
          </cell>
          <cell r="E220" t="str">
            <v>05003 Realizar las labores de  verificación, seguimiento y/o actualización de información del Banco de Oferentes y/o de la contratación de la prestación del servicio público educativo.</v>
          </cell>
          <cell r="F220" t="str">
            <v>Personal contratado para apoyar las actividades propias de los proyectos de inversión misionales de la entidad 03-04-0312</v>
          </cell>
          <cell r="G220" t="str">
            <v>APLICACIÓN DE PROYECTOS EDUCATIVOS TRANSVERSALES - A.1.7.2</v>
          </cell>
          <cell r="H220" t="str">
            <v>Persona Jurídica</v>
          </cell>
          <cell r="I220">
            <v>1</v>
          </cell>
          <cell r="J220" t="str">
            <v>104905003</v>
          </cell>
          <cell r="K220">
            <v>1639760000</v>
          </cell>
        </row>
        <row r="221">
          <cell r="A221">
            <v>1049</v>
          </cell>
          <cell r="B221" t="str">
            <v>1049 Cobertura con equidad</v>
          </cell>
          <cell r="C221" t="str">
            <v>05 Prestación del servicio educativo en establecimientos educativos no oficiales</v>
          </cell>
          <cell r="D221">
            <v>4</v>
          </cell>
          <cell r="E221" t="str">
            <v>05004 Garantizar el pago de las obligaciones ó ajustes derivadas de la prestación del servicio educativo</v>
          </cell>
          <cell r="F221" t="str">
            <v>Contratos Con Instituciones Para La Prestación Del Servicio Educativo 06-02-0037</v>
          </cell>
          <cell r="G221" t="str">
            <v>CONTRATOS PARA LA PRESTACIÓN DEL SERVICIO EDUCATIVO - A.1.1.10.1</v>
          </cell>
          <cell r="H221" t="str">
            <v>Colegios</v>
          </cell>
          <cell r="I221">
            <v>44</v>
          </cell>
          <cell r="J221" t="str">
            <v>104905004</v>
          </cell>
          <cell r="K221">
            <v>0</v>
          </cell>
        </row>
        <row r="222">
          <cell r="A222">
            <v>1049</v>
          </cell>
          <cell r="B222" t="str">
            <v>1049 Cobertura con equidad</v>
          </cell>
          <cell r="C222" t="str">
            <v>05 Prestación del servicio educativo en establecimientos educativos no oficiales</v>
          </cell>
          <cell r="D222">
            <v>5</v>
          </cell>
          <cell r="E222" t="str">
            <v>05005 Atender los fallos proferidos en contra de la SED que se asocien con la prestación del servicio público educativo.</v>
          </cell>
          <cell r="F222" t="str">
            <v>Pago de sentencias judiciales asociadas al proyecto de inversión 05-02-0169</v>
          </cell>
          <cell r="G222" t="str">
            <v/>
          </cell>
          <cell r="I222">
            <v>1</v>
          </cell>
          <cell r="J222" t="str">
            <v>104905005</v>
          </cell>
          <cell r="K222">
            <v>309000000</v>
          </cell>
        </row>
      </sheetData>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1-01-IF-002"/>
      <sheetName val="Hoja3"/>
      <sheetName val="Hoja5"/>
      <sheetName val="Hoja1"/>
    </sheetNames>
    <sheetDataSet>
      <sheetData sheetId="0"/>
      <sheetData sheetId="1"/>
      <sheetData sheetId="2"/>
      <sheetData sheetId="3">
        <row r="3">
          <cell r="A3">
            <v>898</v>
          </cell>
          <cell r="B3" t="str">
            <v>898 Administración del talento humano</v>
          </cell>
          <cell r="C3" t="str">
            <v xml:space="preserve">01 NÓMINA </v>
          </cell>
          <cell r="D3">
            <v>1</v>
          </cell>
          <cell r="E3" t="str">
            <v>01001 Pago de Aportes para Cesantías del personal directivo docente SSF</v>
          </cell>
          <cell r="F3" t="str">
            <v>Aportes Para Cesantías Del Personal Directivo Docente Sin Situación De Fondos 03-03-0021</v>
          </cell>
          <cell r="G3" t="str">
            <v>APORTES PARA CESANTÍAS - A.1.1.2.3.2</v>
          </cell>
          <cell r="H3" t="str">
            <v>Personas</v>
          </cell>
          <cell r="I3">
            <v>1955</v>
          </cell>
          <cell r="J3" t="str">
            <v>89801001</v>
          </cell>
          <cell r="K3">
            <v>8377292000</v>
          </cell>
        </row>
        <row r="4">
          <cell r="A4">
            <v>898</v>
          </cell>
          <cell r="B4" t="str">
            <v>898 Administración del talento humano</v>
          </cell>
          <cell r="C4" t="str">
            <v xml:space="preserve">01 NÓMINA </v>
          </cell>
          <cell r="D4">
            <v>2</v>
          </cell>
          <cell r="E4" t="str">
            <v>01002 Pago de Aportes para salud del personal directivo docente SSF</v>
          </cell>
          <cell r="F4" t="str">
            <v>Aportes Para Salud Del Personal Directivo Docente Sin Situación De Fondos 03-03-0018</v>
          </cell>
          <cell r="G4" t="str">
            <v>APORTES PARA SALUD - A.1.1.2.4.1.1</v>
          </cell>
          <cell r="H4" t="str">
            <v>Personas</v>
          </cell>
          <cell r="I4">
            <v>1955</v>
          </cell>
          <cell r="J4" t="str">
            <v>89801002</v>
          </cell>
          <cell r="K4">
            <v>7372027000</v>
          </cell>
        </row>
        <row r="5">
          <cell r="A5">
            <v>898</v>
          </cell>
          <cell r="B5" t="str">
            <v>898 Administración del talento humano</v>
          </cell>
          <cell r="C5" t="str">
            <v xml:space="preserve">01 NÓMINA </v>
          </cell>
          <cell r="D5">
            <v>3</v>
          </cell>
          <cell r="E5" t="str">
            <v>01003 Pagar sueldos de Pensionados Nacionalizados</v>
          </cell>
          <cell r="F5" t="str">
            <v>Pago Fondo De Pensionados De Bogotá 03-03-0069</v>
          </cell>
          <cell r="G5" t="str">
            <v>CANCELACIONES DE PRESTASIONES SOCIALES DEL MAGISTERIO (CPSM) - A.1.1.8</v>
          </cell>
          <cell r="H5" t="str">
            <v>Personas</v>
          </cell>
          <cell r="I5">
            <v>1800</v>
          </cell>
          <cell r="J5" t="str">
            <v>89801003</v>
          </cell>
          <cell r="K5">
            <v>48814968000</v>
          </cell>
        </row>
        <row r="6">
          <cell r="A6">
            <v>898</v>
          </cell>
          <cell r="B6" t="str">
            <v>898 Administración del talento humano</v>
          </cell>
          <cell r="C6" t="str">
            <v xml:space="preserve">01 NÓMINA </v>
          </cell>
          <cell r="D6">
            <v>4</v>
          </cell>
          <cell r="E6" t="str">
            <v>01004 Pago de Aportes para ARP del Personal Administrativo de Instituciones Educativas</v>
          </cell>
          <cell r="F6" t="str">
            <v>Aportes Para Arp Del Personal Administrativo De Instituciones Educativas 03-03-0033</v>
          </cell>
          <cell r="G6" t="str">
            <v>APORTES ARP - A.1.1.2.5.1.3</v>
          </cell>
          <cell r="H6" t="str">
            <v>Personas</v>
          </cell>
          <cell r="I6">
            <v>1590</v>
          </cell>
          <cell r="J6" t="str">
            <v>89801004</v>
          </cell>
          <cell r="K6">
            <v>293154000</v>
          </cell>
        </row>
        <row r="7">
          <cell r="A7">
            <v>898</v>
          </cell>
          <cell r="B7" t="str">
            <v>898 Administración del talento humano</v>
          </cell>
          <cell r="C7" t="str">
            <v xml:space="preserve">01 NÓMINA </v>
          </cell>
          <cell r="D7">
            <v>5</v>
          </cell>
          <cell r="E7" t="str">
            <v>01005 Pago de Aportes para Cesantías del Personal Administrativo de Instituciones Educativas</v>
          </cell>
          <cell r="F7" t="str">
            <v>Aportes Para Cesantías Del Personal Administrativo De Instituciones Educativas 03-03-0034</v>
          </cell>
          <cell r="G7" t="str">
            <v>APORTES PARA CESANTÍAS - A.1.1.2.5.1.4</v>
          </cell>
          <cell r="H7" t="str">
            <v>Personas</v>
          </cell>
          <cell r="I7">
            <v>1590</v>
          </cell>
          <cell r="J7" t="str">
            <v>89801005</v>
          </cell>
          <cell r="K7">
            <v>6351651000</v>
          </cell>
        </row>
        <row r="8">
          <cell r="A8">
            <v>898</v>
          </cell>
          <cell r="B8" t="str">
            <v>898 Administración del talento humano</v>
          </cell>
          <cell r="C8" t="str">
            <v xml:space="preserve">01 NÓMINA </v>
          </cell>
          <cell r="D8">
            <v>6</v>
          </cell>
          <cell r="E8" t="str">
            <v>01006 Pago de Aportes para Cesantías del personal docente Con Situación de Fondos</v>
          </cell>
          <cell r="F8" t="str">
            <v>Aportes Para Cesantías Del Personal Docente Con Situación De Fondos 03-03-0012</v>
          </cell>
          <cell r="G8" t="str">
            <v>APORTES PARA CESANTÍAS - A.1.1.2.2.1.4</v>
          </cell>
          <cell r="H8" t="str">
            <v>Personas</v>
          </cell>
          <cell r="I8">
            <v>5938</v>
          </cell>
          <cell r="J8" t="str">
            <v>89801006</v>
          </cell>
          <cell r="K8">
            <v>11398887000</v>
          </cell>
        </row>
        <row r="9">
          <cell r="A9">
            <v>898</v>
          </cell>
          <cell r="B9" t="str">
            <v>898 Administración del talento humano</v>
          </cell>
          <cell r="C9" t="str">
            <v xml:space="preserve">01 NÓMINA </v>
          </cell>
          <cell r="D9">
            <v>7</v>
          </cell>
          <cell r="E9" t="str">
            <v>01007 Pago de Aportes para Cesantías del personal docente SSF</v>
          </cell>
          <cell r="F9" t="str">
            <v>Aportes Para Cesantías Del Personal Docente Sin Situación De Fondos 03-03-0008</v>
          </cell>
          <cell r="G9" t="str">
            <v>APORTES PARA CESANTÍAS - A.1.1.2.1.2</v>
          </cell>
          <cell r="H9" t="str">
            <v>Personas</v>
          </cell>
          <cell r="I9">
            <v>27050</v>
          </cell>
          <cell r="J9" t="str">
            <v>89801007</v>
          </cell>
          <cell r="K9">
            <v>96338855000</v>
          </cell>
        </row>
        <row r="10">
          <cell r="A10">
            <v>898</v>
          </cell>
          <cell r="B10" t="str">
            <v>898 Administración del talento humano</v>
          </cell>
          <cell r="C10" t="str">
            <v xml:space="preserve">01 NÓMINA </v>
          </cell>
          <cell r="D10">
            <v>8</v>
          </cell>
          <cell r="E10" t="str">
            <v>01008 Pago de Aportes para el ESAP del Personal Administrativo de Instituciones Educativas</v>
          </cell>
          <cell r="F10" t="str">
            <v>Aportes Para La Esap Del Personal Administrativo De Instituciones Educativas 03-03-0037</v>
          </cell>
          <cell r="G10" t="str">
            <v>ESAP - A.1.1.2.5.2.3</v>
          </cell>
          <cell r="H10" t="str">
            <v>Personas</v>
          </cell>
          <cell r="I10">
            <v>1590</v>
          </cell>
          <cell r="J10" t="str">
            <v>89801008</v>
          </cell>
          <cell r="K10">
            <v>321621000</v>
          </cell>
        </row>
        <row r="11">
          <cell r="A11">
            <v>898</v>
          </cell>
          <cell r="B11" t="str">
            <v>898 Administración del talento humano</v>
          </cell>
          <cell r="C11" t="str">
            <v xml:space="preserve">01 NÓMINA </v>
          </cell>
          <cell r="D11">
            <v>9</v>
          </cell>
          <cell r="E11" t="str">
            <v>01009 Pago de Aportes para el ICBF del Personal Administrativo de Instituciones Educativas</v>
          </cell>
          <cell r="F11" t="str">
            <v>Aportes Para El Icbf Del Personal Administrativo De Instituciones Educativas 03-03-0036</v>
          </cell>
          <cell r="G11" t="str">
            <v>ICBF - A.1.1.2.5.2.2</v>
          </cell>
          <cell r="H11" t="str">
            <v>Personas</v>
          </cell>
          <cell r="I11">
            <v>1590</v>
          </cell>
          <cell r="J11" t="str">
            <v>89801009</v>
          </cell>
          <cell r="K11">
            <v>1929726000</v>
          </cell>
        </row>
        <row r="12">
          <cell r="A12">
            <v>898</v>
          </cell>
          <cell r="B12" t="str">
            <v>898 Administración del talento humano</v>
          </cell>
          <cell r="C12" t="str">
            <v xml:space="preserve">01 NÓMINA </v>
          </cell>
          <cell r="D12">
            <v>10</v>
          </cell>
          <cell r="E12" t="str">
            <v xml:space="preserve">01010 Pago de Aportes para el ICBF del Personal directivo docente </v>
          </cell>
          <cell r="F12" t="str">
            <v>Aportes Para El Icbf Del Personal Directivo Docente 03-03-0027</v>
          </cell>
          <cell r="G12" t="str">
            <v>ICBF - A.1.1.2.4.2.2</v>
          </cell>
          <cell r="H12" t="str">
            <v>Personas</v>
          </cell>
          <cell r="I12">
            <v>1955</v>
          </cell>
          <cell r="J12" t="str">
            <v>89801010</v>
          </cell>
          <cell r="K12">
            <v>3159785000</v>
          </cell>
        </row>
        <row r="13">
          <cell r="A13">
            <v>898</v>
          </cell>
          <cell r="B13" t="str">
            <v>898 Administración del talento humano</v>
          </cell>
          <cell r="C13" t="str">
            <v xml:space="preserve">01 NÓMINA </v>
          </cell>
          <cell r="D13">
            <v>11</v>
          </cell>
          <cell r="E13" t="str">
            <v>01011 Pago de Aportes para el ICBF personal docente</v>
          </cell>
          <cell r="F13" t="str">
            <v>Aportes Para El Icbf Personal Docente 03-03-0014</v>
          </cell>
          <cell r="G13" t="str">
            <v>ICBF - A.1.1.2.2.2.2</v>
          </cell>
          <cell r="H13" t="str">
            <v>Personas</v>
          </cell>
          <cell r="I13">
            <v>32988</v>
          </cell>
          <cell r="J13" t="str">
            <v>89801011</v>
          </cell>
          <cell r="K13">
            <v>40272258000</v>
          </cell>
        </row>
        <row r="14">
          <cell r="A14">
            <v>898</v>
          </cell>
          <cell r="B14" t="str">
            <v>898 Administración del talento humano</v>
          </cell>
          <cell r="C14" t="str">
            <v xml:space="preserve">01 NÓMINA </v>
          </cell>
          <cell r="D14">
            <v>12</v>
          </cell>
          <cell r="E14" t="str">
            <v>01012 Pago de Aportes para el SENA del Personal Administrativo de Instituciones Educativas</v>
          </cell>
          <cell r="F14" t="str">
            <v>Aportes Para El Sena Del Personal Administrativo De Instituciones Educativas 03-03-0035</v>
          </cell>
          <cell r="G14" t="str">
            <v>SENA - A.1.1.2.5.2.1</v>
          </cell>
          <cell r="H14" t="str">
            <v>Personas</v>
          </cell>
          <cell r="I14">
            <v>1590</v>
          </cell>
          <cell r="J14" t="str">
            <v>89801012</v>
          </cell>
          <cell r="K14">
            <v>321621000</v>
          </cell>
        </row>
        <row r="15">
          <cell r="A15">
            <v>898</v>
          </cell>
          <cell r="B15" t="str">
            <v>898 Administración del talento humano</v>
          </cell>
          <cell r="C15" t="str">
            <v xml:space="preserve">01 NÓMINA </v>
          </cell>
          <cell r="D15">
            <v>13</v>
          </cell>
          <cell r="E15" t="str">
            <v xml:space="preserve">01013 Pago de Aportes para el SENA del Personal directivo docente </v>
          </cell>
          <cell r="F15" t="str">
            <v>Aportes Para El Sena Del Personal Directivo Docente 03-03-0026</v>
          </cell>
          <cell r="G15" t="str">
            <v>SENA - A.1.1.2.4.2.1</v>
          </cell>
          <cell r="H15" t="str">
            <v>Personas</v>
          </cell>
          <cell r="I15">
            <v>1955</v>
          </cell>
          <cell r="J15" t="str">
            <v>89801013</v>
          </cell>
          <cell r="K15">
            <v>526631000</v>
          </cell>
        </row>
        <row r="16">
          <cell r="A16">
            <v>898</v>
          </cell>
          <cell r="B16" t="str">
            <v>898 Administración del talento humano</v>
          </cell>
          <cell r="C16" t="str">
            <v xml:space="preserve">01 NÓMINA </v>
          </cell>
          <cell r="D16">
            <v>14</v>
          </cell>
          <cell r="E16" t="str">
            <v>01014 Pago de Aportes para el SENA personal docente</v>
          </cell>
          <cell r="F16" t="str">
            <v>Aportes Para El Sena Personal Docente 03-03-0013</v>
          </cell>
          <cell r="G16" t="str">
            <v>SENA - A.1.1.2.2.2.1</v>
          </cell>
          <cell r="H16" t="str">
            <v>Personas</v>
          </cell>
          <cell r="I16">
            <v>32988</v>
          </cell>
          <cell r="J16" t="str">
            <v>89801014</v>
          </cell>
          <cell r="K16">
            <v>6712044000</v>
          </cell>
        </row>
        <row r="17">
          <cell r="A17">
            <v>898</v>
          </cell>
          <cell r="B17" t="str">
            <v>898 Administración del talento humano</v>
          </cell>
          <cell r="C17" t="str">
            <v xml:space="preserve">01 NÓMINA </v>
          </cell>
          <cell r="D17">
            <v>15</v>
          </cell>
          <cell r="E17" t="str">
            <v>01015 Pago de Aportes para Institutos Técnicos del Personal Administrativo de Instituciones Educativas</v>
          </cell>
          <cell r="F17" t="str">
            <v>Aportes Para Los Institutos Técnicos Del Personal Administrativo De Instituciones Educativas 03-03-0039</v>
          </cell>
          <cell r="G17" t="str">
            <v>INSTITUTOS TÉCNICOS - A.1.1.2.5.2.5</v>
          </cell>
          <cell r="H17" t="str">
            <v>Personas</v>
          </cell>
          <cell r="I17">
            <v>1590</v>
          </cell>
          <cell r="J17" t="str">
            <v>89801015</v>
          </cell>
          <cell r="K17">
            <v>643242000</v>
          </cell>
        </row>
        <row r="18">
          <cell r="A18">
            <v>898</v>
          </cell>
          <cell r="B18" t="str">
            <v>898 Administración del talento humano</v>
          </cell>
          <cell r="C18" t="str">
            <v xml:space="preserve">01 NÓMINA </v>
          </cell>
          <cell r="D18">
            <v>16</v>
          </cell>
          <cell r="E18" t="str">
            <v xml:space="preserve">01016 Pago de Aportes para Institutos Técnicos personal docente </v>
          </cell>
          <cell r="F18" t="str">
            <v>Aportes Para Institutos Técnicos Personal Docente 03-03-0017</v>
          </cell>
          <cell r="G18" t="str">
            <v>INSTITUTOS TÉCNICOS - A.1.1.2.2.2.5</v>
          </cell>
          <cell r="H18" t="str">
            <v>Personas</v>
          </cell>
          <cell r="I18">
            <v>32988</v>
          </cell>
          <cell r="J18" t="str">
            <v>89801016</v>
          </cell>
          <cell r="K18">
            <v>13424086000</v>
          </cell>
        </row>
        <row r="19">
          <cell r="A19">
            <v>898</v>
          </cell>
          <cell r="B19" t="str">
            <v>898 Administración del talento humano</v>
          </cell>
          <cell r="C19" t="str">
            <v xml:space="preserve">01 NÓMINA </v>
          </cell>
          <cell r="D19">
            <v>18</v>
          </cell>
          <cell r="E19" t="str">
            <v xml:space="preserve">01018 Pago de Aportes para la ESAP personal docente </v>
          </cell>
          <cell r="F19" t="str">
            <v>Aportes Para La Esap Personal Docente 03-03-0015</v>
          </cell>
          <cell r="G19" t="str">
            <v>ESAP - A.1.1.2.2.2.3</v>
          </cell>
          <cell r="H19" t="str">
            <v>Personas</v>
          </cell>
          <cell r="I19">
            <v>32988</v>
          </cell>
          <cell r="J19" t="str">
            <v>89801018</v>
          </cell>
          <cell r="K19">
            <v>6712044000</v>
          </cell>
        </row>
        <row r="20">
          <cell r="A20">
            <v>898</v>
          </cell>
          <cell r="B20" t="str">
            <v>898 Administración del talento humano</v>
          </cell>
          <cell r="C20" t="str">
            <v xml:space="preserve">01 NÓMINA </v>
          </cell>
          <cell r="D20">
            <v>19</v>
          </cell>
          <cell r="E20" t="str">
            <v>01019 Pago de Aportes para las Cajas de Compensación del Personal Administrativo de Instituciones Educativas</v>
          </cell>
          <cell r="F20" t="str">
            <v>Aportes Para Las Cajas De Compensación Familiar Del Personal Administrativo De Instituciones Educativas 03-03-0038</v>
          </cell>
          <cell r="G20" t="str">
            <v>CAJAS DE COMPENSACIÓN FAMILIAR - A.1.1.2.5.2.4</v>
          </cell>
          <cell r="H20" t="str">
            <v>Personas</v>
          </cell>
          <cell r="I20">
            <v>1590</v>
          </cell>
          <cell r="J20" t="str">
            <v>89801019</v>
          </cell>
          <cell r="K20">
            <v>2572969000</v>
          </cell>
        </row>
        <row r="21">
          <cell r="A21">
            <v>898</v>
          </cell>
          <cell r="B21" t="str">
            <v>898 Administración del talento humano</v>
          </cell>
          <cell r="C21" t="str">
            <v xml:space="preserve">01 NÓMINA </v>
          </cell>
          <cell r="D21">
            <v>20</v>
          </cell>
          <cell r="E21" t="str">
            <v xml:space="preserve">01020 Pago de Aportes para las Cajas de Compensación Personal directivo docente </v>
          </cell>
          <cell r="F21" t="str">
            <v>Aportes Para Las Cajas De Compensación Familiar Del Personal Directivo Docente 03-03-0029</v>
          </cell>
          <cell r="G21" t="str">
            <v>CAJAS DE COMPENSACIÓN FAMILIAR - A.1.1.2.4.2.4</v>
          </cell>
          <cell r="H21" t="str">
            <v>Personas</v>
          </cell>
          <cell r="I21">
            <v>1955</v>
          </cell>
          <cell r="J21" t="str">
            <v>89801020</v>
          </cell>
          <cell r="K21">
            <v>4213046000</v>
          </cell>
        </row>
        <row r="22">
          <cell r="A22">
            <v>898</v>
          </cell>
          <cell r="B22" t="str">
            <v>898 Administración del talento humano</v>
          </cell>
          <cell r="C22" t="str">
            <v xml:space="preserve">01 NÓMINA </v>
          </cell>
          <cell r="D22">
            <v>21</v>
          </cell>
          <cell r="E22" t="str">
            <v xml:space="preserve">01021 Pago de Aportes para las Cajas de Compensación personal docente </v>
          </cell>
          <cell r="F22" t="str">
            <v>Aportes Para Las Cajas De Compensación Familiar Personal Docente 03-03-0016</v>
          </cell>
          <cell r="G22" t="str">
            <v>CAJAS DE COMPENSACIÓN FAMILIAR - A.1.1.2.2.2.4</v>
          </cell>
          <cell r="H22" t="str">
            <v>Personas</v>
          </cell>
          <cell r="I22">
            <v>32988</v>
          </cell>
          <cell r="J22" t="str">
            <v>89801021</v>
          </cell>
          <cell r="K22">
            <v>53696344000</v>
          </cell>
        </row>
        <row r="23">
          <cell r="A23">
            <v>898</v>
          </cell>
          <cell r="B23" t="str">
            <v>898 Administración del talento humano</v>
          </cell>
          <cell r="C23" t="str">
            <v xml:space="preserve">01 NÓMINA </v>
          </cell>
          <cell r="D23">
            <v>22</v>
          </cell>
          <cell r="E23" t="str">
            <v xml:space="preserve">01022 Pago de Aportes para los Institutos Técnicos Personal directivo docente </v>
          </cell>
          <cell r="F23" t="str">
            <v>Aportes Para Los Institutos Técnicos Del Personal Directivo Docente 03-03-0030</v>
          </cell>
          <cell r="G23" t="str">
            <v>INSTITUTOS TÉCNICOS - A.1.1.2.4.2.5</v>
          </cell>
          <cell r="H23" t="str">
            <v>Personas</v>
          </cell>
          <cell r="I23">
            <v>1955</v>
          </cell>
          <cell r="J23" t="str">
            <v>89801022</v>
          </cell>
          <cell r="K23">
            <v>1053262000</v>
          </cell>
        </row>
        <row r="24">
          <cell r="A24">
            <v>898</v>
          </cell>
          <cell r="B24" t="str">
            <v>898 Administración del talento humano</v>
          </cell>
          <cell r="C24" t="str">
            <v xml:space="preserve">01 NÓMINA </v>
          </cell>
          <cell r="D24">
            <v>23</v>
          </cell>
          <cell r="E24" t="str">
            <v>01023 Pago de Aportes para pensión del Personal Administrativo de Instituciones Educativas</v>
          </cell>
          <cell r="F24" t="str">
            <v>Aportes Para Pensión Del Personal Administrativo De Instituciones Educativas 03-03-0032</v>
          </cell>
          <cell r="G24" t="str">
            <v>APORTES PARA PENSIÓN - A.1.1.2.5.1.2</v>
          </cell>
          <cell r="H24" t="str">
            <v>Personas</v>
          </cell>
          <cell r="I24">
            <v>1590</v>
          </cell>
          <cell r="J24" t="str">
            <v>89801023</v>
          </cell>
          <cell r="K24">
            <v>6739172000</v>
          </cell>
        </row>
        <row r="25">
          <cell r="A25">
            <v>898</v>
          </cell>
          <cell r="B25" t="str">
            <v>898 Administración del talento humano</v>
          </cell>
          <cell r="C25" t="str">
            <v xml:space="preserve">01 NÓMINA </v>
          </cell>
          <cell r="D25">
            <v>24</v>
          </cell>
          <cell r="E25" t="str">
            <v>01024 Pago de Aportes para Pensión del personal docente Con Situación de Fondos</v>
          </cell>
          <cell r="F25" t="str">
            <v>Aportes Para Pensión Del Personal Docente Con Situación De Fondos 03-03-0010</v>
          </cell>
          <cell r="G25" t="str">
            <v>APORTES PARA PENSIÓN - A.1.1.2.2.1.2</v>
          </cell>
          <cell r="H25" t="str">
            <v>Personas</v>
          </cell>
          <cell r="I25">
            <v>5938</v>
          </cell>
          <cell r="J25" t="str">
            <v>89801024</v>
          </cell>
          <cell r="K25">
            <v>14521931000</v>
          </cell>
        </row>
        <row r="26">
          <cell r="A26">
            <v>898</v>
          </cell>
          <cell r="B26" t="str">
            <v>898 Administración del talento humano</v>
          </cell>
          <cell r="C26" t="str">
            <v xml:space="preserve">01 NÓMINA </v>
          </cell>
          <cell r="D26">
            <v>25</v>
          </cell>
          <cell r="E26" t="str">
            <v>01025 Pago de Aportes para salud del Personal Administrativo de Instituciones Educativas</v>
          </cell>
          <cell r="F26" t="str">
            <v>Aportes Para Salud Del Personal Administrativo De Instituciones Educativas 03-03-0031</v>
          </cell>
          <cell r="G26" t="str">
            <v>APORTES PARA SALUD - A.1.1.2.5.1.1</v>
          </cell>
          <cell r="H26" t="str">
            <v>Personas</v>
          </cell>
          <cell r="I26">
            <v>1590</v>
          </cell>
          <cell r="J26" t="str">
            <v>89801025</v>
          </cell>
          <cell r="K26">
            <v>4773580000</v>
          </cell>
        </row>
        <row r="27">
          <cell r="A27">
            <v>898</v>
          </cell>
          <cell r="B27" t="str">
            <v>898 Administración del talento humano</v>
          </cell>
          <cell r="C27" t="str">
            <v xml:space="preserve">01 NÓMINA </v>
          </cell>
          <cell r="D27">
            <v>26</v>
          </cell>
          <cell r="E27" t="str">
            <v>01026 Pago de Aportes para Salud del personal docente Con Situación de Fondos</v>
          </cell>
          <cell r="F27" t="str">
            <v>Aportes Para Salud Del Personal Docente Con Situación De Fondos 03-03-0009</v>
          </cell>
          <cell r="G27" t="str">
            <v>APORTES PARA SALUD - A.1.1.2.2.1.1</v>
          </cell>
          <cell r="H27" t="str">
            <v>Personas</v>
          </cell>
          <cell r="I27">
            <v>5398</v>
          </cell>
          <cell r="J27" t="str">
            <v>89801026</v>
          </cell>
          <cell r="K27">
            <v>10286368000</v>
          </cell>
        </row>
        <row r="28">
          <cell r="A28">
            <v>898</v>
          </cell>
          <cell r="B28" t="str">
            <v>898 Administración del talento humano</v>
          </cell>
          <cell r="C28" t="str">
            <v xml:space="preserve">01 NÓMINA </v>
          </cell>
          <cell r="D28">
            <v>27</v>
          </cell>
          <cell r="E28" t="str">
            <v>01027 Pago de Aportes para salud del personal docente SSF</v>
          </cell>
          <cell r="F28" t="str">
            <v>Aportes Para Salud Del Personal Docente Sin Situación De Fondos 03-03-0005</v>
          </cell>
          <cell r="G28" t="str">
            <v>APORTES DE PREVISION SOCIAL - A.1.1.2.1.1.10</v>
          </cell>
          <cell r="H28" t="str">
            <v>Personas</v>
          </cell>
          <cell r="I28">
            <v>27050</v>
          </cell>
          <cell r="J28" t="str">
            <v>89801027</v>
          </cell>
          <cell r="K28">
            <v>84778312000</v>
          </cell>
        </row>
        <row r="29">
          <cell r="A29">
            <v>898</v>
          </cell>
          <cell r="B29" t="str">
            <v>898 Administración del talento humano</v>
          </cell>
          <cell r="C29" t="str">
            <v xml:space="preserve">01 NÓMINA </v>
          </cell>
          <cell r="D29">
            <v>28</v>
          </cell>
          <cell r="E29" t="str">
            <v>01028 Pago de Ascensos en escalafón del Personal docente y directivo docente</v>
          </cell>
          <cell r="F29" t="str">
            <v>Ascensos En Escalafón Del Personal Docente O Directivo Docente 03-03-0004</v>
          </cell>
          <cell r="G29" t="str">
            <v>PERSONAL DOCENTE - CON SITUACIÓN DE FONDOS (CSF) - A.1.1.1.1.1</v>
          </cell>
          <cell r="H29" t="str">
            <v>Personas</v>
          </cell>
          <cell r="I29">
            <v>34943</v>
          </cell>
          <cell r="J29" t="str">
            <v>89801028</v>
          </cell>
          <cell r="K29">
            <v>8000000000</v>
          </cell>
        </row>
        <row r="30">
          <cell r="A30">
            <v>898</v>
          </cell>
          <cell r="B30" t="str">
            <v>898 Administración del talento humano</v>
          </cell>
          <cell r="C30" t="str">
            <v xml:space="preserve">01 NÓMINA </v>
          </cell>
          <cell r="D30">
            <v>29</v>
          </cell>
          <cell r="E30" t="str">
            <v>01029 Pago de Personal Administrativo de Instituciones Educativas</v>
          </cell>
          <cell r="F30" t="str">
            <v>Personal Administrativo de Instituciones Educativas con situación de fondos 03-03-0098</v>
          </cell>
          <cell r="G30" t="str">
            <v>PERSONAL ADMINISTRATIVO DE INSTITUCIONES EDUCATIVAS A.1.1.1.3</v>
          </cell>
          <cell r="H30" t="str">
            <v>Personas</v>
          </cell>
          <cell r="I30">
            <v>1590</v>
          </cell>
          <cell r="J30" t="str">
            <v>89801029</v>
          </cell>
          <cell r="K30">
            <v>73240497000</v>
          </cell>
        </row>
        <row r="31">
          <cell r="A31">
            <v>898</v>
          </cell>
          <cell r="B31" t="str">
            <v>898 Administración del talento humano</v>
          </cell>
          <cell r="C31" t="str">
            <v xml:space="preserve">01 NÓMINA </v>
          </cell>
          <cell r="D31">
            <v>30</v>
          </cell>
          <cell r="E31" t="str">
            <v>01030 Pago de Personal Directivo Docente</v>
          </cell>
          <cell r="F31" t="str">
            <v>Personal Directivo Docente Con Situación De Fondos 03-03-0094</v>
          </cell>
          <cell r="G31" t="str">
            <v>PERSONAL DIRECTIVO DOCENTE - CON SITUACIÓN DE FONDOS (CSF) - A.1.1.1.2.1</v>
          </cell>
          <cell r="H31" t="str">
            <v>Personas</v>
          </cell>
          <cell r="I31">
            <v>1955</v>
          </cell>
          <cell r="J31" t="str">
            <v>89801030</v>
          </cell>
          <cell r="K31">
            <v>106430730000</v>
          </cell>
        </row>
        <row r="32">
          <cell r="A32">
            <v>898</v>
          </cell>
          <cell r="B32" t="str">
            <v>898 Administración del talento humano</v>
          </cell>
          <cell r="C32" t="str">
            <v xml:space="preserve">01 NÓMINA </v>
          </cell>
          <cell r="D32">
            <v>31</v>
          </cell>
          <cell r="E32" t="str">
            <v>01031 Pago de Personal Docente</v>
          </cell>
          <cell r="F32" t="str">
            <v>Personal Docente Vinculado A La Planta De Personal Con Situación De Fondos 03-03-0096</v>
          </cell>
          <cell r="G32" t="str">
            <v>PERSONAL DOCENTE - CON SITUACIÓN DE FONDOS (CSF) - A.1.1.1.1.1</v>
          </cell>
          <cell r="H32" t="str">
            <v>Personas</v>
          </cell>
          <cell r="I32">
            <v>32988</v>
          </cell>
          <cell r="J32" t="str">
            <v>89801031</v>
          </cell>
          <cell r="K32">
            <v>1381465361000</v>
          </cell>
        </row>
        <row r="33">
          <cell r="A33">
            <v>898</v>
          </cell>
          <cell r="B33" t="str">
            <v>898 Administración del talento humano</v>
          </cell>
          <cell r="C33" t="str">
            <v xml:space="preserve">01 NÓMINA </v>
          </cell>
          <cell r="D33">
            <v>32</v>
          </cell>
          <cell r="E33" t="str">
            <v>01032 Pago de Personal Docente SSF</v>
          </cell>
          <cell r="F33" t="str">
            <v>Personal Docente Vinculado A La Planta De Personal Sin Situación De Fondos 03-03-0095</v>
          </cell>
          <cell r="G33" t="str">
            <v>PERSONAL DOCENTE - SIN SITUACIÓN DE FONDOS (SSF) - A.1.1.1.1.2</v>
          </cell>
          <cell r="H33" t="str">
            <v>Personas</v>
          </cell>
          <cell r="I33">
            <v>27050</v>
          </cell>
          <cell r="J33" t="str">
            <v>89801032</v>
          </cell>
          <cell r="K33">
            <v>81604696000</v>
          </cell>
        </row>
        <row r="34">
          <cell r="A34">
            <v>898</v>
          </cell>
          <cell r="B34" t="str">
            <v>898 Administración del talento humano</v>
          </cell>
          <cell r="C34" t="str">
            <v xml:space="preserve">01 NÓMINA </v>
          </cell>
          <cell r="D34">
            <v>33</v>
          </cell>
          <cell r="E34" t="str">
            <v>01033 Pago de Personal Directivo  Docente SSF</v>
          </cell>
          <cell r="F34" t="str">
            <v>Personal Directivo Docente Sin Situación De Fondos 03-03-0093</v>
          </cell>
          <cell r="G34" t="str">
            <v>PERSONAL DIRECTIVO DOCENTE - SIN SITUACIÓN DE FONDOS (SSF) - A.1.1.1.2.2</v>
          </cell>
          <cell r="H34" t="str">
            <v>Personas</v>
          </cell>
          <cell r="I34">
            <v>1955</v>
          </cell>
          <cell r="J34" t="str">
            <v>89801033</v>
          </cell>
          <cell r="K34">
            <v>7976280000</v>
          </cell>
        </row>
        <row r="35">
          <cell r="A35">
            <v>898</v>
          </cell>
          <cell r="B35" t="str">
            <v>898 Administración del talento humano</v>
          </cell>
          <cell r="C35" t="str">
            <v xml:space="preserve">01 NÓMINA </v>
          </cell>
          <cell r="D35">
            <v>34</v>
          </cell>
          <cell r="E35" t="str">
            <v>01034 Pago de incentivo al mejoramiento de la Calidad MEN, "Decreto 914 de 2016"</v>
          </cell>
          <cell r="F35" t="str">
            <v>Incentivos Al Personal Docente 03-02-0023</v>
          </cell>
          <cell r="G35" t="str">
            <v>DISEÑO E IMPLEMENTACIÓN DE PLANES DE MEJORAMIENTO - A.1.2.11</v>
          </cell>
          <cell r="H35" t="str">
            <v>Personas</v>
          </cell>
          <cell r="I35">
            <v>1470</v>
          </cell>
          <cell r="J35" t="str">
            <v>89801034</v>
          </cell>
          <cell r="K35">
            <v>3562000000</v>
          </cell>
        </row>
        <row r="36">
          <cell r="A36">
            <v>898</v>
          </cell>
          <cell r="B36" t="str">
            <v>898 Administración del talento humano</v>
          </cell>
          <cell r="C36" t="str">
            <v xml:space="preserve">01 NÓMINA </v>
          </cell>
          <cell r="D36">
            <v>35</v>
          </cell>
          <cell r="E36" t="str">
            <v>01035 Pago de Aportes para la ESAP del Personal directivo docente</v>
          </cell>
          <cell r="F36" t="str">
            <v>Aportes Para La Esap Del Personal Directivo Docente 03-03-0028</v>
          </cell>
          <cell r="G36" t="str">
            <v>ESAP - A.1.1.2.4.2.3</v>
          </cell>
          <cell r="H36" t="str">
            <v>Personas</v>
          </cell>
          <cell r="I36">
            <v>1955</v>
          </cell>
          <cell r="J36" t="str">
            <v>89801035</v>
          </cell>
          <cell r="K36">
            <v>526631000</v>
          </cell>
        </row>
        <row r="37">
          <cell r="A37">
            <v>898</v>
          </cell>
          <cell r="B37" t="str">
            <v>898 Administración del talento humano</v>
          </cell>
          <cell r="C37" t="str">
            <v>02 PERSONAL DE APOYO A LA GESTION DE LA SED</v>
          </cell>
          <cell r="D37">
            <v>36</v>
          </cell>
          <cell r="E37" t="str">
            <v>02036 Asignar apoyo (profesional, técnico, asistencial),  para el desarrollo de actividades organizacionales requeridos para el normal funcionamiento de la SED y de esta manera garantizar la prestación del servicio educativo.</v>
          </cell>
          <cell r="F37" t="str">
            <v>Personal Contratado Para Apoyar Las Actividades Propias De Los Proyectos De Inversión De La Entidad 03-04-0001</v>
          </cell>
          <cell r="G37" t="str">
            <v>MODERNIZACIÓN DE LA SECRETARIA DE EDUCACIÓN - A.1.4.1</v>
          </cell>
          <cell r="H37" t="str">
            <v>personal</v>
          </cell>
          <cell r="I37">
            <v>407</v>
          </cell>
          <cell r="J37" t="str">
            <v>89802036</v>
          </cell>
          <cell r="K37">
            <v>21498135764</v>
          </cell>
        </row>
        <row r="38">
          <cell r="A38">
            <v>898</v>
          </cell>
          <cell r="B38" t="str">
            <v>898 Administración del talento humano</v>
          </cell>
          <cell r="C38" t="str">
            <v>02 PERSONAL DE APOYO A LA GESTION DE LA SED</v>
          </cell>
          <cell r="D38">
            <v>37</v>
          </cell>
          <cell r="E38" t="str">
            <v>02037 Suministrar  personal de apoyo administrativo y de atención a bibliotecas de los Colegios del Distrito Capital.</v>
          </cell>
          <cell r="F38" t="str">
            <v>Personal Contratado Para Apoyar Las Actividades Propias De Los Proyectos De Inversión De La Entidad 03-04-0001</v>
          </cell>
          <cell r="G38" t="str">
            <v>MODERNIZACIÓN DE LA SECRETARIA DE EDUCACIÓN - A.1.4.1</v>
          </cell>
          <cell r="H38" t="str">
            <v>personal</v>
          </cell>
          <cell r="I38">
            <v>128</v>
          </cell>
          <cell r="J38" t="str">
            <v>89802037</v>
          </cell>
          <cell r="K38">
            <v>3201864236</v>
          </cell>
        </row>
        <row r="39">
          <cell r="A39">
            <v>898</v>
          </cell>
          <cell r="B39" t="str">
            <v>898 Administración del talento humano</v>
          </cell>
          <cell r="C39" t="str">
            <v>02 PERSONAL DE APOYO A LA GESTION DE LA SED</v>
          </cell>
          <cell r="D39">
            <v>48</v>
          </cell>
          <cell r="E39" t="str">
            <v>02048 Brindar los apoyos comunicativos a los estudiantes con discapacidad durante su permanencia en el ambito escolar</v>
          </cell>
          <cell r="F39" t="str">
            <v>Personal Contratado Para Apoyar Las Actividades Propias De Los Proyectos De Inversión De La Entidad 03-04-0001</v>
          </cell>
          <cell r="G39" t="str">
            <v>MODERNIZACIÓN DE LA SECRETARIA DE EDUCACIÓN - A.1.4.1</v>
          </cell>
          <cell r="H39" t="str">
            <v>personas</v>
          </cell>
          <cell r="I39">
            <v>93</v>
          </cell>
          <cell r="J39" t="str">
            <v>89802048</v>
          </cell>
          <cell r="K39">
            <v>2253000000</v>
          </cell>
        </row>
        <row r="40">
          <cell r="A40">
            <v>898</v>
          </cell>
          <cell r="B40" t="str">
            <v>898 Administración del talento humano</v>
          </cell>
          <cell r="C40" t="str">
            <v>03 BE BIENESTAR, CAPACITACION, SALUD OCUPACIONAL Y  DOTACION</v>
          </cell>
          <cell r="D40">
            <v>38</v>
          </cell>
          <cell r="E40" t="str">
            <v>03038 Adquirir  la dotación de vestido  y calzado de labor para los funcionarios que conforme a la Ley tienen este derecho.</v>
          </cell>
          <cell r="F40" t="str">
            <v>Actividades De Bienestar Del Personal Docente Y Administrativo 03-04-0292</v>
          </cell>
          <cell r="G40" t="str">
            <v>APLICACIÓN DE PROYECTOS EDUCATIVOS TRANSVERSALES - A.1.7.2</v>
          </cell>
          <cell r="H40" t="str">
            <v>Funcionarios</v>
          </cell>
          <cell r="I40">
            <v>846</v>
          </cell>
          <cell r="J40" t="str">
            <v>89803038</v>
          </cell>
          <cell r="K40">
            <v>1120403000</v>
          </cell>
        </row>
        <row r="41">
          <cell r="A41">
            <v>898</v>
          </cell>
          <cell r="B41" t="str">
            <v>898 Administración del talento humano</v>
          </cell>
          <cell r="C41" t="str">
            <v>03 BE BIENESTAR, CAPACITACION, SALUD OCUPACIONAL Y  DOTACION</v>
          </cell>
          <cell r="D41">
            <v>39</v>
          </cell>
          <cell r="E41" t="str">
            <v>03039 Realizar actividades culturales, recreativas, deportivas, lúdicas, reconocimientos y demás que demanden los funcionarios administrativos y docentes</v>
          </cell>
          <cell r="F41" t="str">
            <v>Actividades De Bienestar Del Personal Docente Y Administrativo 03-04-0292</v>
          </cell>
          <cell r="G41" t="str">
            <v>APLICACIÓN DE PROYECTOS EDUCATIVOS TRANSVERSALES - A.1.7.2</v>
          </cell>
          <cell r="H41" t="str">
            <v>Funcionarios</v>
          </cell>
          <cell r="I41">
            <v>36533</v>
          </cell>
          <cell r="J41" t="str">
            <v>89803039</v>
          </cell>
          <cell r="K41">
            <v>6629597000</v>
          </cell>
        </row>
        <row r="42">
          <cell r="A42">
            <v>898</v>
          </cell>
          <cell r="B42" t="str">
            <v>898 Administración del talento humano</v>
          </cell>
          <cell r="C42" t="str">
            <v>03 BE BIENESTAR, CAPACITACION, SALUD OCUPACIONAL Y  DOTACION</v>
          </cell>
          <cell r="D42">
            <v>40</v>
          </cell>
          <cell r="E42" t="str">
            <v>03040 Garantizar el servicio de transporte a Docentes y Directivos Docentes en zonas que presentan dificil acceso y/o inseguridad</v>
          </cell>
          <cell r="F42" t="str">
            <v>Incentivos Al Personal Docente 03-02-0023</v>
          </cell>
          <cell r="G42" t="str">
            <v>DISEÑO E IMPLEMENTACIÓN DE PLANES DE MEJORAMIENTO - A.1.2.11</v>
          </cell>
          <cell r="H42" t="str">
            <v>Funcionarios</v>
          </cell>
          <cell r="I42">
            <v>1300</v>
          </cell>
          <cell r="J42" t="str">
            <v>89803040</v>
          </cell>
          <cell r="K42">
            <v>2950000000</v>
          </cell>
        </row>
        <row r="43">
          <cell r="A43">
            <v>898</v>
          </cell>
          <cell r="B43" t="str">
            <v>898 Administración del talento humano</v>
          </cell>
          <cell r="C43" t="str">
            <v>03 BE BIENESTAR, CAPACITACION, SALUD OCUPACIONAL Y  DOTACION</v>
          </cell>
          <cell r="D43">
            <v>41</v>
          </cell>
          <cell r="E43" t="str">
            <v>03041 Implementar acciones de prevención y mitigación de los riesgos ocupacionales identificados en el diagnostico de condiciones de trabajo y diagnostico de condiciones de salud desde los subprogramas de medicina preventiva, medicina del trabajo higiene y seguridad industria</v>
          </cell>
          <cell r="F43" t="str">
            <v>Gastos Para Los Programas De Salud Ocupacional De Docentes Y Administartivos Del Nivel Institucional 02-06-0018</v>
          </cell>
          <cell r="G43" t="str">
            <v>APLICACIÓN DE PROYECTOS EDUCATIVOS TRANSVERSALES - A.1.7.2</v>
          </cell>
          <cell r="H43" t="str">
            <v>Funcionarios</v>
          </cell>
          <cell r="I43">
            <v>993</v>
          </cell>
          <cell r="J43" t="str">
            <v>89803041</v>
          </cell>
          <cell r="K43">
            <v>1200000000</v>
          </cell>
        </row>
        <row r="44">
          <cell r="A44">
            <v>898</v>
          </cell>
          <cell r="B44" t="str">
            <v>898 Administración del talento humano</v>
          </cell>
          <cell r="C44" t="str">
            <v>03 BE BIENESTAR, CAPACITACION, SALUD OCUPACIONAL Y  DOTACION</v>
          </cell>
          <cell r="D44">
            <v>42</v>
          </cell>
          <cell r="E44" t="str">
            <v>03042 Garantizar el desarrollo del Plan Anual de Capacitación</v>
          </cell>
          <cell r="F44" t="str">
            <v>Actividades De Capacitación Institucional A Los Funcionarios De Las Entidades 05-01-0004</v>
          </cell>
          <cell r="G44" t="str">
            <v>APLICACIÓN DE PROYECTOS EDUCATIVOS TRANSVERSALES - A.1.7.2</v>
          </cell>
          <cell r="H44" t="str">
            <v>Funcionarios</v>
          </cell>
          <cell r="I44">
            <v>100</v>
          </cell>
          <cell r="J44" t="str">
            <v>89803042</v>
          </cell>
          <cell r="K44">
            <v>1100000000</v>
          </cell>
        </row>
        <row r="45">
          <cell r="A45">
            <v>898</v>
          </cell>
          <cell r="B45" t="str">
            <v>898 Administración del talento humano</v>
          </cell>
          <cell r="C45" t="str">
            <v xml:space="preserve">04 REQUERIMIENTOS DE PAGO </v>
          </cell>
          <cell r="D45">
            <v>43</v>
          </cell>
          <cell r="E45" t="str">
            <v>04043 Pagar las sentencia proferidas por las instancias judiciales derivadas del pago de la nómina</v>
          </cell>
          <cell r="F45" t="str">
            <v>Sentencias Personal Docente Y Administrativo 03-03-0082</v>
          </cell>
          <cell r="G45" t="str">
            <v>PERSONAL DOCENTE - CON SITUACIÓN DE FONDOS (CSF) - A.1.1.1.1.1</v>
          </cell>
          <cell r="H45" t="str">
            <v>Porcentaje</v>
          </cell>
          <cell r="I45">
            <v>100</v>
          </cell>
          <cell r="J45" t="str">
            <v>89804043</v>
          </cell>
          <cell r="K45">
            <v>370000000</v>
          </cell>
        </row>
        <row r="46">
          <cell r="A46">
            <v>1005</v>
          </cell>
          <cell r="B46" t="str">
            <v>1005 Fortalecimiento curricular para el desarrollo de aprendizajes a lo largo de la vida</v>
          </cell>
          <cell r="C46" t="str">
            <v>01 CURRÍCULO</v>
          </cell>
          <cell r="D46">
            <v>3</v>
          </cell>
          <cell r="E46" t="str">
            <v>01003 Contar con profesionales y técnicos para la adecuada ejecución administrativa del proyecto</v>
          </cell>
          <cell r="F46" t="str">
            <v>Personal Contratado Para Apoyar Las Actividades Propias De Los Proyectos De Inversión De La Entidad 03-04-0001</v>
          </cell>
          <cell r="G46" t="str">
            <v>MODERNIZACIÓN DE LA SECRETARIA DE EDUCACIÓN - A.1.4.1</v>
          </cell>
          <cell r="H46" t="str">
            <v>Personas</v>
          </cell>
          <cell r="I46">
            <v>53</v>
          </cell>
          <cell r="J46" t="str">
            <v>100501003</v>
          </cell>
          <cell r="K46">
            <v>2760852000</v>
          </cell>
        </row>
        <row r="47">
          <cell r="A47">
            <v>1005</v>
          </cell>
          <cell r="B47" t="str">
            <v>1005 Fortalecimiento curricular para el desarrollo de aprendizajes a lo largo de la vida</v>
          </cell>
          <cell r="C47" t="str">
            <v>01 CURRÍCULO</v>
          </cell>
          <cell r="D47">
            <v>5</v>
          </cell>
          <cell r="E47" t="str">
            <v xml:space="preserve">01005 Apoyar y acompañar con entidades,  profesionales y técnicos la implementación de estrategias pedagógicas y administrativas en las instituciones educativas que propendan por el fortalecimiento curricular </v>
          </cell>
          <cell r="F47" t="str">
            <v>Acompañar A Colegios En La Formulación Y Ejecución De Planes Institucionales 03-01-0204</v>
          </cell>
          <cell r="G47" t="str">
            <v>APLICACIÓN DE PROYECTOS EDUCATIVOS TRANSVERSALES - A.1.7.2</v>
          </cell>
          <cell r="H47" t="str">
            <v>Colegios</v>
          </cell>
          <cell r="I47">
            <v>301</v>
          </cell>
          <cell r="J47" t="str">
            <v>100501005</v>
          </cell>
          <cell r="K47">
            <v>2244148000</v>
          </cell>
        </row>
        <row r="48">
          <cell r="A48">
            <v>1040</v>
          </cell>
          <cell r="B48" t="str">
            <v>1040 Bogotá reconoce a sus maestros, maestras y directivos docentes líderes de la transformación educativa</v>
          </cell>
          <cell r="C48" t="str">
            <v>01 FORMACIÓN INICIAL</v>
          </cell>
          <cell r="D48">
            <v>16</v>
          </cell>
          <cell r="E48" t="str">
            <v>01016 Acompañamiento a lo maestros, maestras y Directivos Docentes recien vinculados en la Planta de personal Docente de la SED</v>
          </cell>
          <cell r="F48" t="str">
            <v>Capacitación Y Formación Del Personal Docente 03-01-0314</v>
          </cell>
          <cell r="G48" t="str">
            <v>CAPACITACIÓN A DOCENTES Y DIRECTIVOS DOCENTES - A.1.2.8</v>
          </cell>
          <cell r="H48" t="str">
            <v>Docentes y directivos docentes</v>
          </cell>
          <cell r="I48">
            <v>114</v>
          </cell>
          <cell r="J48" t="str">
            <v>104001016</v>
          </cell>
          <cell r="K48">
            <v>45576000</v>
          </cell>
        </row>
        <row r="49">
          <cell r="A49">
            <v>1040</v>
          </cell>
          <cell r="B49" t="str">
            <v>1040 Bogotá reconoce a sus maestros, maestras y directivos docentes líderes de la transformación educativa</v>
          </cell>
          <cell r="C49" t="str">
            <v>01 FORMACIÓN INICIAL</v>
          </cell>
          <cell r="D49">
            <v>17</v>
          </cell>
          <cell r="E49" t="str">
            <v>01017 Apoyar la participación de Docentes y Directivos Docentes normalistas y profesionales no licenciados en programas de formación de lincenciatura y actualización pedagógica</v>
          </cell>
          <cell r="F49" t="str">
            <v>Capacitación Y Formación Del Personal Docente 03-01-0314</v>
          </cell>
          <cell r="G49" t="str">
            <v>CAPACITACIÓN A DOCENTES Y DIRECTIVOS DOCENTES - A.1.2.8</v>
          </cell>
          <cell r="H49" t="str">
            <v>Docentes y directivos docentes</v>
          </cell>
          <cell r="I49">
            <v>67</v>
          </cell>
          <cell r="J49" t="str">
            <v>104001017</v>
          </cell>
          <cell r="K49">
            <v>926160000</v>
          </cell>
        </row>
        <row r="50">
          <cell r="A50">
            <v>1040</v>
          </cell>
          <cell r="B50" t="str">
            <v>1040 Bogotá reconoce a sus maestros, maestras y directivos docentes líderes de la transformación educativa</v>
          </cell>
          <cell r="C50" t="str">
            <v>01 FORMACIÓN INICIAL</v>
          </cell>
          <cell r="D50">
            <v>18</v>
          </cell>
          <cell r="E50" t="str">
            <v>01018 Prestar apoyo profesional y/o técnico para el seguimiento pedagógico, administrativo y financiero  de las actividades del componente</v>
          </cell>
          <cell r="F50" t="str">
            <v>Personal Contratado Para Apoyar Las Actividades Propias De Los Proyectos De Inversión De La Entidad 03-04-0001</v>
          </cell>
          <cell r="G50" t="str">
            <v>MODERNIZACIÓN DE LA SECRETARIA DE EDUCACIÓN - A.1.4.1</v>
          </cell>
          <cell r="H50" t="str">
            <v>Personas</v>
          </cell>
          <cell r="I50">
            <v>1</v>
          </cell>
          <cell r="J50" t="str">
            <v>104001018</v>
          </cell>
          <cell r="K50">
            <v>42000000</v>
          </cell>
        </row>
        <row r="51">
          <cell r="A51">
            <v>1040</v>
          </cell>
          <cell r="B51" t="str">
            <v>1040 Bogotá reconoce a sus maestros, maestras y directivos docentes líderes de la transformación educativa</v>
          </cell>
          <cell r="C51" t="str">
            <v>02 FORMACIÓN PERMANENTE</v>
          </cell>
          <cell r="D51">
            <v>1</v>
          </cell>
          <cell r="E51" t="str">
            <v>02001 Apoyar la participación de Docentes y Directivos Docentes en programas de formación permanente y/o  acompañamiento in - situ  en diferentes temáticas de profundización disciplinar y pedagógica</v>
          </cell>
          <cell r="F51" t="str">
            <v>Capacitación Y Formación Del Personal Docente 03-01-0314</v>
          </cell>
          <cell r="G51" t="str">
            <v>CAPACITACIÓN A DOCENTES Y DIRECTIVOS DOCENTES - A.1.2.8</v>
          </cell>
          <cell r="H51" t="str">
            <v>Docentes y directivos docentes</v>
          </cell>
          <cell r="I51">
            <v>217</v>
          </cell>
          <cell r="J51" t="str">
            <v>104002001</v>
          </cell>
          <cell r="K51">
            <v>309938000</v>
          </cell>
        </row>
        <row r="52">
          <cell r="A52">
            <v>1040</v>
          </cell>
          <cell r="B52" t="str">
            <v>1040 Bogotá reconoce a sus maestros, maestras y directivos docentes líderes de la transformación educativa</v>
          </cell>
          <cell r="C52" t="str">
            <v>02 FORMACIÓN PERMANENTE</v>
          </cell>
          <cell r="D52">
            <v>2</v>
          </cell>
          <cell r="E52" t="str">
            <v>02002 Apoyar la participación de docentes y directivos docentes en eventos culturales y académicos a nivel local, nacional e internacional</v>
          </cell>
          <cell r="F52" t="str">
            <v>Capacitación Y Formación Del Personal Docente 03-01-0314</v>
          </cell>
          <cell r="G52" t="str">
            <v>CAPACITACIÓN A DOCENTES Y DIRECTIVOS DOCENTES - A.1.2.8</v>
          </cell>
          <cell r="H52" t="str">
            <v>Docentes y directivos docentes</v>
          </cell>
          <cell r="I52">
            <v>150</v>
          </cell>
          <cell r="J52" t="str">
            <v>104002002</v>
          </cell>
          <cell r="K52">
            <v>180000000</v>
          </cell>
        </row>
        <row r="53">
          <cell r="A53">
            <v>1040</v>
          </cell>
          <cell r="B53" t="str">
            <v>1040 Bogotá reconoce a sus maestros, maestras y directivos docentes líderes de la transformación educativa</v>
          </cell>
          <cell r="C53" t="str">
            <v>02 FORMACIÓN PERMANENTE</v>
          </cell>
          <cell r="D53">
            <v>3</v>
          </cell>
          <cell r="E53" t="str">
            <v>02003 Prestar apoyo profesional y/o técnico para el seguimiento pedagógico, administrativo y financiero  de las actividades del componente</v>
          </cell>
          <cell r="F53" t="str">
            <v>Personal Contratado Para Apoyar Las Actividades Propias De Los Proyectos De Inversión De La Entidad 03-04-0001</v>
          </cell>
          <cell r="G53" t="str">
            <v>MODERNIZACIÓN DE LA SECRETARIA DE EDUCACIÓN - A.1.4.1</v>
          </cell>
          <cell r="H53" t="str">
            <v>Docentes y directivos docentes</v>
          </cell>
          <cell r="I53">
            <v>3</v>
          </cell>
          <cell r="J53" t="str">
            <v>104002003</v>
          </cell>
          <cell r="K53">
            <v>260000000</v>
          </cell>
        </row>
        <row r="54">
          <cell r="A54">
            <v>1040</v>
          </cell>
          <cell r="B54" t="str">
            <v>1040 Bogotá reconoce a sus maestros, maestras y directivos docentes líderes de la transformación educativa</v>
          </cell>
          <cell r="C54" t="str">
            <v>02 FORMACIÓN PERMANENTE</v>
          </cell>
          <cell r="D54">
            <v>4</v>
          </cell>
          <cell r="E54" t="str">
            <v>02004 Apoyar la participación de Docentes y Directivos Docentes de los Colegios Oficiales en programas de pasantias a nivel nacional o internacional</v>
          </cell>
          <cell r="F54" t="str">
            <v>Capacitación Y Formación Del Personal Docente 03-01-0314</v>
          </cell>
          <cell r="G54" t="str">
            <v>CAPACITACIÓN A DOCENTES Y DIRECTIVOS DOCENTES - A.1.2.8</v>
          </cell>
          <cell r="H54" t="str">
            <v>Docentes y directivos docentes</v>
          </cell>
          <cell r="I54">
            <v>100</v>
          </cell>
          <cell r="J54" t="str">
            <v>104002004</v>
          </cell>
          <cell r="K54">
            <v>286000000</v>
          </cell>
        </row>
        <row r="55">
          <cell r="A55">
            <v>1040</v>
          </cell>
          <cell r="B55" t="str">
            <v>1040 Bogotá reconoce a sus maestros, maestras y directivos docentes líderes de la transformación educativa</v>
          </cell>
          <cell r="C55" t="str">
            <v>02 FORMACIÓN PERMANENTE</v>
          </cell>
          <cell r="D55">
            <v>20</v>
          </cell>
          <cell r="E55" t="str">
            <v>02020 Implementar el portafolio virtual de Formación Docente</v>
          </cell>
          <cell r="F55" t="str">
            <v>Capacitación Y Formación Del Personal Docente 03-01-0314</v>
          </cell>
          <cell r="G55" t="str">
            <v>CAPACITACIÓN A DOCENTES Y DIRECTIVOS DOCENTES - A.1.2.8</v>
          </cell>
          <cell r="H55" t="str">
            <v>Docentes y directivos docentes</v>
          </cell>
          <cell r="I55">
            <v>4000</v>
          </cell>
          <cell r="J55" t="str">
            <v>104002020</v>
          </cell>
          <cell r="K55">
            <v>1000000000</v>
          </cell>
        </row>
        <row r="56">
          <cell r="A56">
            <v>1040</v>
          </cell>
          <cell r="B56" t="str">
            <v>1040 Bogotá reconoce a sus maestros, maestras y directivos docentes líderes de la transformación educativa</v>
          </cell>
          <cell r="C56" t="str">
            <v>02 FORMACIÓN PERMANENTE</v>
          </cell>
          <cell r="D56">
            <v>21</v>
          </cell>
          <cell r="E56" t="str">
            <v>02021 Aplicación de la encuesta de caracterización docente</v>
          </cell>
          <cell r="F56" t="str">
            <v>Capacitación Y Formación Del Personal Docente 03-01-0314</v>
          </cell>
          <cell r="G56" t="str">
            <v>CAPACITACIÓN A DOCENTES Y DIRECTIVOS DOCENTES - A.1.2.8</v>
          </cell>
          <cell r="H56" t="str">
            <v>Docentes y directivos docentes</v>
          </cell>
          <cell r="I56">
            <v>10000</v>
          </cell>
          <cell r="J56" t="str">
            <v>104002021</v>
          </cell>
          <cell r="K56">
            <v>200000000</v>
          </cell>
        </row>
        <row r="57">
          <cell r="A57">
            <v>1040</v>
          </cell>
          <cell r="B57" t="str">
            <v>1040 Bogotá reconoce a sus maestros, maestras y directivos docentes líderes de la transformación educativa</v>
          </cell>
          <cell r="C57" t="str">
            <v>03 FORMACIÓN POSGRADUAL</v>
          </cell>
          <cell r="D57">
            <v>6</v>
          </cell>
          <cell r="E57" t="str">
            <v>03006 Prestar apoyo profesional y/o técnico para el seguimiento pedagógico, administrativo y financiero  de las actividades del componente</v>
          </cell>
          <cell r="F57" t="str">
            <v>Personal Contratado Para Apoyar Las Actividades Propias De Los Proyectos De Inversión De La Entidad 03-04-0001</v>
          </cell>
          <cell r="G57" t="str">
            <v>MODERNIZACIÓN DE LA SECRETARIA DE EDUCACIÓN - A.1.4.1</v>
          </cell>
          <cell r="H57" t="str">
            <v>Personas</v>
          </cell>
          <cell r="I57">
            <v>3</v>
          </cell>
          <cell r="J57" t="str">
            <v>104003006</v>
          </cell>
          <cell r="K57">
            <v>270000000</v>
          </cell>
        </row>
        <row r="58">
          <cell r="A58">
            <v>1040</v>
          </cell>
          <cell r="B58" t="str">
            <v>1040 Bogotá reconoce a sus maestros, maestras y directivos docentes líderes de la transformación educativa</v>
          </cell>
          <cell r="C58" t="str">
            <v>03 FORMACIÓN POSGRADUAL</v>
          </cell>
          <cell r="D58">
            <v>14</v>
          </cell>
          <cell r="E58" t="str">
            <v>03014 Apoyar la participación de Docentes y Directivos Docentes de los Colegios Oficiales en programas de posgrado en los niveles de Especialización, Maestría y Doctorado</v>
          </cell>
          <cell r="F58" t="str">
            <v>Capacitación Y Formación Del Personal Docente 03-01-0314</v>
          </cell>
          <cell r="G58" t="str">
            <v>CAPACITACIÓN A DOCENTES Y DIRECTIVOS DOCENTES - A.1.2.8</v>
          </cell>
          <cell r="H58" t="str">
            <v>Docentes y directivos docentes</v>
          </cell>
          <cell r="I58">
            <v>243</v>
          </cell>
          <cell r="J58" t="str">
            <v>104003014</v>
          </cell>
          <cell r="K58">
            <v>5337815000</v>
          </cell>
        </row>
        <row r="59">
          <cell r="A59">
            <v>1040</v>
          </cell>
          <cell r="B59" t="str">
            <v>1040 Bogotá reconoce a sus maestros, maestras y directivos docentes líderes de la transformación educativa</v>
          </cell>
          <cell r="C59" t="str">
            <v>04 INNOVACION EDUCATIVA</v>
          </cell>
          <cell r="D59">
            <v>8</v>
          </cell>
          <cell r="E59" t="str">
            <v>04008 Fortalecer la comunidad académica de maestros y maestras de Bogotá a partir de la conformación y consolidación de las  redes locales, mediante el intercambio del saber pedagógico  y la socialización de experiencias.</v>
          </cell>
          <cell r="F59" t="str">
            <v>Capacitación Y Formación Del Personal Docente 03-01-0314</v>
          </cell>
          <cell r="G59" t="str">
            <v>CAPACITACIÓN A DOCENTES Y DIRECTIVOS DOCENTES - A.1.2.8</v>
          </cell>
          <cell r="H59" t="str">
            <v>Docentes y directivos docentes</v>
          </cell>
          <cell r="I59">
            <v>355</v>
          </cell>
          <cell r="J59" t="str">
            <v>104004008</v>
          </cell>
          <cell r="K59">
            <v>1026665000</v>
          </cell>
        </row>
        <row r="60">
          <cell r="A60">
            <v>1040</v>
          </cell>
          <cell r="B60" t="str">
            <v>1040 Bogotá reconoce a sus maestros, maestras y directivos docentes líderes de la transformación educativa</v>
          </cell>
          <cell r="C60" t="str">
            <v>04 INNOVACION EDUCATIVA</v>
          </cell>
          <cell r="D60">
            <v>9</v>
          </cell>
          <cell r="E60" t="str">
            <v>04009 Prestar apoyo profesional y/o técnico para el seguimiento pedagógico, administrativo y financiero  de las actividades del componente</v>
          </cell>
          <cell r="F60" t="str">
            <v>Personal Contratado Para Apoyar Las Actividades Propias De Los Proyectos De Inversión De La Entidad 03-04-0001</v>
          </cell>
          <cell r="G60" t="str">
            <v>MODERNIZACIÓN DE LA SECRETARIA DE EDUCACIÓN - A.1.4.1</v>
          </cell>
          <cell r="H60" t="str">
            <v>Personas</v>
          </cell>
          <cell r="I60">
            <v>5</v>
          </cell>
          <cell r="J60" t="str">
            <v>104004009</v>
          </cell>
          <cell r="K60">
            <v>522000000</v>
          </cell>
        </row>
        <row r="61">
          <cell r="A61">
            <v>1040</v>
          </cell>
          <cell r="B61" t="str">
            <v>1040 Bogotá reconoce a sus maestros, maestras y directivos docentes líderes de la transformación educativa</v>
          </cell>
          <cell r="C61" t="str">
            <v>04 INNOVACION EDUCATIVA</v>
          </cell>
          <cell r="D61">
            <v>22</v>
          </cell>
          <cell r="E61" t="str">
            <v>04022 Fomentar y visibilizar la Innovación Educativa en las IEs mediante la implementación de programas y proyectos para los maestros y directivos docentes en el marco del Ecosistema Distrital de Innovación Educativa</v>
          </cell>
          <cell r="F61" t="str">
            <v>Capacitación Y Formación Del Personal Docente 03-01-0314</v>
          </cell>
          <cell r="G61" t="str">
            <v>CAPACITACIÓN A DOCENTES Y DIRECTIVOS DOCENTES - A.1.2.8</v>
          </cell>
          <cell r="H61" t="str">
            <v>Docentes y directivos docentes</v>
          </cell>
          <cell r="I61">
            <v>1390</v>
          </cell>
          <cell r="J61" t="str">
            <v>104004022</v>
          </cell>
          <cell r="K61">
            <v>1960045000</v>
          </cell>
        </row>
        <row r="62">
          <cell r="A62">
            <v>1040</v>
          </cell>
          <cell r="B62" t="str">
            <v>1040 Bogotá reconoce a sus maestros, maestras y directivos docentes líderes de la transformación educativa</v>
          </cell>
          <cell r="C62" t="str">
            <v>05 RECONOCIMIENTO DOCENTE</v>
          </cell>
          <cell r="D62">
            <v>10</v>
          </cell>
          <cell r="E62" t="str">
            <v>05010 Otorgar el premio de Investigación e Innovacion  el cual se encuentra en  el marco del acuerdo  273 del 2007</v>
          </cell>
          <cell r="F62" t="str">
            <v>Incentivos Al Personal Docente 03-02-0023</v>
          </cell>
          <cell r="G62" t="str">
            <v>DISEÑO E IMPLEMENTACIÓN DE PLANES DE MEJORAMIENTO - A.1.2.11</v>
          </cell>
          <cell r="H62" t="str">
            <v>Propuestas pedagógicas</v>
          </cell>
          <cell r="I62">
            <v>10</v>
          </cell>
          <cell r="J62" t="str">
            <v>104005010</v>
          </cell>
          <cell r="K62">
            <v>703000000</v>
          </cell>
        </row>
        <row r="63">
          <cell r="A63">
            <v>1040</v>
          </cell>
          <cell r="B63" t="str">
            <v>1040 Bogotá reconoce a sus maestros, maestras y directivos docentes líderes de la transformación educativa</v>
          </cell>
          <cell r="C63" t="str">
            <v>05 RECONOCIMIENTO DOCENTE</v>
          </cell>
          <cell r="D63">
            <v>13</v>
          </cell>
          <cell r="E63" t="str">
            <v>05013 Prestar apoyo profesional y/o técnico para el seguimiento pedagógico, administrativo y financiero  de las actividades del componente</v>
          </cell>
          <cell r="F63" t="str">
            <v>Personal Contratado Para Apoyar Las Actividades Propias De Los Proyectos De Inversión De La Entidad 03-04-0001</v>
          </cell>
          <cell r="G63" t="str">
            <v>MODERNIZACIÓN DE LA SECRETARIA DE EDUCACIÓN - A.1.4.1</v>
          </cell>
          <cell r="H63" t="str">
            <v>Personas</v>
          </cell>
          <cell r="I63">
            <v>1</v>
          </cell>
          <cell r="J63" t="str">
            <v>104005013</v>
          </cell>
          <cell r="K63">
            <v>75000000</v>
          </cell>
        </row>
        <row r="64">
          <cell r="A64">
            <v>1040</v>
          </cell>
          <cell r="B64" t="str">
            <v>1040 Bogotá reconoce a sus maestros, maestras y directivos docentes líderes de la transformación educativa</v>
          </cell>
          <cell r="C64" t="str">
            <v>05 RECONOCIMIENTO DOCENTE</v>
          </cell>
          <cell r="D64">
            <v>23</v>
          </cell>
          <cell r="E64" t="str">
            <v>05023 Reconocer  a maestros, maestras y directivos docentes  investigadores e innovadores de la educación</v>
          </cell>
          <cell r="F64" t="str">
            <v>Incentivos Al Personal Docente 03-02-0023</v>
          </cell>
          <cell r="G64" t="str">
            <v>DISEÑO E IMPLEMENTACIÓN DE PLANES DE MEJORAMIENTO - A.1.2.11</v>
          </cell>
          <cell r="H64" t="str">
            <v>Docentes y directivos docentes</v>
          </cell>
          <cell r="I64">
            <v>228</v>
          </cell>
          <cell r="J64" t="str">
            <v>104005023</v>
          </cell>
          <cell r="K64">
            <v>274801000</v>
          </cell>
        </row>
        <row r="65">
          <cell r="A65">
            <v>1043</v>
          </cell>
          <cell r="B65" t="str">
            <v xml:space="preserve">1043 Sistemas de información al servicio de la gestión educativa </v>
          </cell>
          <cell r="C65" t="str">
            <v>01 SISTEMAS INTEGRADOS DE INFORMACIÓN Y SOSTENIMIENTO DE LA PLATAFORMA TECNOLOGICA</v>
          </cell>
          <cell r="D65">
            <v>1</v>
          </cell>
          <cell r="E65" t="str">
            <v>01001 Contar con apoyo profesional,  técnico y asistencial para los procesos de sistemas integrados de información y de comunicaciones</v>
          </cell>
          <cell r="F65" t="str">
            <v>Personal Contratado Para Apoyar Las Actividades Propias De Los Proyectos De Inversión De La Entidad 03-04-0001</v>
          </cell>
          <cell r="G65" t="str">
            <v>MODERNIZACIÓN DE LA SECRETARIA DE EDUCACIÓN - A.1.4.1</v>
          </cell>
          <cell r="H65" t="str">
            <v>Personas</v>
          </cell>
          <cell r="I65">
            <v>70</v>
          </cell>
          <cell r="J65" t="str">
            <v>104301001</v>
          </cell>
          <cell r="K65">
            <v>2700000000</v>
          </cell>
        </row>
        <row r="66">
          <cell r="A66">
            <v>1043</v>
          </cell>
          <cell r="B66" t="str">
            <v xml:space="preserve">1043 Sistemas de información al servicio de la gestión educativa </v>
          </cell>
          <cell r="C66" t="str">
            <v>01 SISTEMAS INTEGRADOS DE INFORMACIÓN Y SOSTENIMIENTO DE LA PLATAFORMA TECNOLOGICA</v>
          </cell>
          <cell r="D66">
            <v>2</v>
          </cell>
          <cell r="E66" t="str">
            <v>01002 Adquisición de recursos informáticos para el fortalecimiento y consolidación de los Sistemas de información y el sostenimiento de la plataforma tecnológica</v>
          </cell>
          <cell r="F66" t="str">
            <v>Adquisición De Hardware Y/O Software 02-01-0734</v>
          </cell>
          <cell r="G66" t="str">
            <v>CONECTIVIDAD - A.1.4.3</v>
          </cell>
          <cell r="H66" t="str">
            <v>Contrato</v>
          </cell>
          <cell r="I66">
            <v>8</v>
          </cell>
          <cell r="J66" t="str">
            <v>104301002</v>
          </cell>
          <cell r="K66">
            <v>6750000000</v>
          </cell>
        </row>
        <row r="67">
          <cell r="A67">
            <v>1043</v>
          </cell>
          <cell r="B67" t="str">
            <v xml:space="preserve">1043 Sistemas de información al servicio de la gestión educativa </v>
          </cell>
          <cell r="C67" t="str">
            <v>01 SISTEMAS INTEGRADOS DE INFORMACIÓN Y SOSTENIMIENTO DE LA PLATAFORMA TECNOLOGICA</v>
          </cell>
          <cell r="D67">
            <v>3</v>
          </cell>
          <cell r="E67" t="str">
            <v xml:space="preserve">01003 Renovar el licenciamiento de los equipos de cómputo de la sed nivel central, local e institucional  </v>
          </cell>
          <cell r="F67" t="str">
            <v>Adquisición De Hardware Y/O Software 02-01-0734</v>
          </cell>
          <cell r="G67" t="str">
            <v>CONECTIVIDAD - A.1.4.3</v>
          </cell>
          <cell r="H67" t="str">
            <v>Programas</v>
          </cell>
          <cell r="I67">
            <v>1</v>
          </cell>
          <cell r="J67" t="str">
            <v>104301003</v>
          </cell>
          <cell r="K67">
            <v>4500000000</v>
          </cell>
        </row>
        <row r="68">
          <cell r="A68">
            <v>1043</v>
          </cell>
          <cell r="B68" t="str">
            <v xml:space="preserve">1043 Sistemas de información al servicio de la gestión educativa </v>
          </cell>
          <cell r="C68" t="str">
            <v>01 SISTEMAS INTEGRADOS DE INFORMACIÓN Y SOSTENIMIENTO DE LA PLATAFORMA TECNOLOGICA</v>
          </cell>
          <cell r="D68">
            <v>4</v>
          </cell>
          <cell r="E68" t="str">
            <v>01004 Realizar el soporte de herramientas Oracle para la REDP y nivel central de la Secretaría de Educación  y los servicios asociados</v>
          </cell>
          <cell r="F68" t="str">
            <v>Adquisición De Hardware Y/O Software 02-01-0734</v>
          </cell>
          <cell r="G68" t="str">
            <v>CONECTIVIDAD - A.1.4.3</v>
          </cell>
          <cell r="H68" t="str">
            <v>Programas</v>
          </cell>
          <cell r="I68">
            <v>1</v>
          </cell>
          <cell r="J68" t="str">
            <v>104301004</v>
          </cell>
          <cell r="K68">
            <v>2500000000</v>
          </cell>
        </row>
        <row r="69">
          <cell r="A69">
            <v>1043</v>
          </cell>
          <cell r="B69" t="str">
            <v xml:space="preserve">1043 Sistemas de información al servicio de la gestión educativa </v>
          </cell>
          <cell r="C69" t="str">
            <v>01 SISTEMAS INTEGRADOS DE INFORMACIÓN Y SOSTENIMIENTO DE LA PLATAFORMA TECNOLOGICA</v>
          </cell>
          <cell r="D69">
            <v>5</v>
          </cell>
          <cell r="E69" t="str">
            <v>01005 Administrar la plataforma tecnológica del Centro de Gestión y  centro de computo , y brindar servicio de la mesa de ayuda y suministro de bolsa de repuestos y periféricos para los equipos de cómputo de la SED</v>
          </cell>
          <cell r="F69" t="str">
            <v>Mantenimiento, Administración Y Conectividad De Redp 02-01-0501</v>
          </cell>
          <cell r="G69" t="str">
            <v>CONECTIVIDAD - A.1.4.3</v>
          </cell>
          <cell r="H69" t="str">
            <v>Contrato</v>
          </cell>
          <cell r="I69">
            <v>3</v>
          </cell>
          <cell r="J69" t="str">
            <v>104301005</v>
          </cell>
          <cell r="K69">
            <v>20500000000</v>
          </cell>
        </row>
        <row r="70">
          <cell r="A70">
            <v>1043</v>
          </cell>
          <cell r="B70" t="str">
            <v xml:space="preserve">1043 Sistemas de información al servicio de la gestión educativa </v>
          </cell>
          <cell r="C70" t="str">
            <v>02 TECNOLOGÍA WIFI</v>
          </cell>
          <cell r="D70">
            <v>7</v>
          </cell>
          <cell r="E70" t="str">
            <v>02007 Despliegue de soluciones de red WiFi</v>
          </cell>
          <cell r="F70" t="str">
            <v>Mantenimiento, Administración Y Conectividad De Redp 02-01-0501</v>
          </cell>
          <cell r="G70" t="str">
            <v>CONECTIVIDAD - A.1.4.3</v>
          </cell>
          <cell r="H70" t="str">
            <v>Sedes</v>
          </cell>
          <cell r="I70">
            <v>8</v>
          </cell>
          <cell r="J70" t="str">
            <v>104302007</v>
          </cell>
          <cell r="K70">
            <v>500000000</v>
          </cell>
        </row>
        <row r="71">
          <cell r="A71">
            <v>1043</v>
          </cell>
          <cell r="B71" t="str">
            <v xml:space="preserve">1043 Sistemas de información al servicio de la gestión educativa </v>
          </cell>
          <cell r="C71" t="str">
            <v>03 CONECTIVIDAD, TECNOLOGIAS Y COMUNICACIONES</v>
          </cell>
          <cell r="D71">
            <v>8</v>
          </cell>
          <cell r="E71" t="str">
            <v>03008 Ampliar e implementar servicios de conectividad al servicio de la Educación de Calidad de los niños, niñas y jovenes de ciudad</v>
          </cell>
          <cell r="F71" t="str">
            <v>Mantenimiento, Administración Y Conectividad De Redp 02-01-0501</v>
          </cell>
          <cell r="G71" t="str">
            <v>CONECTIVIDAD - A.1.4.3</v>
          </cell>
          <cell r="H71" t="str">
            <v>Sedes</v>
          </cell>
          <cell r="I71">
            <v>706</v>
          </cell>
          <cell r="J71" t="str">
            <v>104303008</v>
          </cell>
          <cell r="K71">
            <v>22199455000</v>
          </cell>
        </row>
        <row r="72">
          <cell r="A72">
            <v>1046</v>
          </cell>
          <cell r="B72" t="str">
            <v>1046 Infraestructura y dotación al servicio de los ambientes de aprendizaje</v>
          </cell>
          <cell r="C72" t="str">
            <v>01 CONSTRUCCION, RESTITUCION, TERMINACION Y AMPLIACION</v>
          </cell>
          <cell r="D72">
            <v>1</v>
          </cell>
          <cell r="E72" t="str">
            <v>01001 Compra de lotes, diseño, construcción e interventoría de estudios y/o ejecución de obras de infraestructura, para la construcción de colegios nuevos y/o adicionales.</v>
          </cell>
          <cell r="F72" t="str">
            <v>Adecuación Y Ampliación De Colegios Y Universidad 01-01-0002</v>
          </cell>
          <cell r="G72" t="str">
            <v>CONSTRUCCIÓN AMPLIACIÓN Y ADECUACIÓN DE INFRAESTRUCTURA EDUCATIVA - A.1.2.2</v>
          </cell>
          <cell r="H72" t="str">
            <v>Colegios</v>
          </cell>
          <cell r="I72">
            <v>13</v>
          </cell>
          <cell r="J72" t="str">
            <v>104601001</v>
          </cell>
          <cell r="K72">
            <v>135899407000</v>
          </cell>
        </row>
        <row r="73">
          <cell r="A73">
            <v>1046</v>
          </cell>
          <cell r="B73" t="str">
            <v>1046 Infraestructura y dotación al servicio de los ambientes de aprendizaje</v>
          </cell>
          <cell r="C73" t="str">
            <v>01 CONSTRUCCION, RESTITUCION, TERMINACION Y AMPLIACION</v>
          </cell>
          <cell r="D73">
            <v>2</v>
          </cell>
          <cell r="E73" t="str">
            <v>01002 Diseño, construcción e interventoría de estudios y/o ejecución de obras de infraestructura,  para las obras  de restituciones, terminaciones y ampliaciones a la infraestructura de los colegios distritales y/o adicionales</v>
          </cell>
          <cell r="F73" t="str">
            <v>Adecuación Y Ampliación De Colegios Y Universidad 01-01-0002</v>
          </cell>
          <cell r="G73" t="str">
            <v>CONSTRUCCIÓN AMPLIACIÓN Y ADECUACIÓN DE INFRAESTRUCTURA EDUCATIVA - A.1.2.2</v>
          </cell>
          <cell r="H73" t="str">
            <v>Sedes Educativas</v>
          </cell>
          <cell r="I73">
            <v>9</v>
          </cell>
          <cell r="J73" t="str">
            <v>104601002</v>
          </cell>
          <cell r="K73">
            <v>58595710000</v>
          </cell>
        </row>
        <row r="74">
          <cell r="A74">
            <v>1046</v>
          </cell>
          <cell r="B74" t="str">
            <v>1046 Infraestructura y dotación al servicio de los ambientes de aprendizaje</v>
          </cell>
          <cell r="C74" t="str">
            <v>01 CONSTRUCCION, RESTITUCION, TERMINACION Y AMPLIACION</v>
          </cell>
          <cell r="D74">
            <v>4</v>
          </cell>
          <cell r="E74" t="str">
            <v>01004 Suministrar el personal de apoyo profesional y técnico para garantizar la adecuada ejecución del proyecto</v>
          </cell>
          <cell r="F74" t="str">
            <v>Personal Contratado Para Apoyar Las Actividades Propias De Los Proyectos De Inversión De La Entidad 03-04-0001</v>
          </cell>
          <cell r="G74" t="str">
            <v>MODERNIZACIÓN DE LA SECRETARIA DE EDUCACIÓN - A.1.4.1</v>
          </cell>
          <cell r="H74" t="str">
            <v>Personas</v>
          </cell>
          <cell r="I74">
            <v>108</v>
          </cell>
          <cell r="J74" t="str">
            <v>104601004</v>
          </cell>
          <cell r="K74">
            <v>6646200000</v>
          </cell>
        </row>
        <row r="75">
          <cell r="A75">
            <v>1046</v>
          </cell>
          <cell r="B75" t="str">
            <v>1046 Infraestructura y dotación al servicio de los ambientes de aprendizaje</v>
          </cell>
          <cell r="C75" t="str">
            <v>01 CONSTRUCCION, RESTITUCION, TERMINACION Y AMPLIACION</v>
          </cell>
          <cell r="D75">
            <v>5</v>
          </cell>
          <cell r="E75" t="str">
            <v>01005 Diseño, construcción e interventoría de estudios y/o ejecución de obras, para la construcción de infraestructura educativa nueva para la primera infancia y/o adicionales</v>
          </cell>
          <cell r="F75" t="str">
            <v>Construcción, Adecuación Y Ampliación Primera Infancia 01-01-0097</v>
          </cell>
          <cell r="G75" t="str">
            <v>MEJORAMIENTO Y MANTENIMIENTO DE DEPENDENCIAS DE LA ADMINISTRACIÓN - A.15.3</v>
          </cell>
          <cell r="H75" t="str">
            <v>Sedes Educativas</v>
          </cell>
          <cell r="I75">
            <v>3</v>
          </cell>
          <cell r="J75" t="str">
            <v>104601005</v>
          </cell>
          <cell r="K75">
            <v>18707734000</v>
          </cell>
        </row>
        <row r="76">
          <cell r="A76">
            <v>1046</v>
          </cell>
          <cell r="B76" t="str">
            <v>1046 Infraestructura y dotación al servicio de los ambientes de aprendizaje</v>
          </cell>
          <cell r="C76" t="str">
            <v>01 CONSTRUCCION, RESTITUCION, TERMINACION Y AMPLIACION</v>
          </cell>
          <cell r="D76">
            <v>6</v>
          </cell>
          <cell r="E76" t="str">
            <v>01006 Pagar impuestos, trámites, vallas, copias y permisos ante otras entidades del estado, peritos en los procesos de expropiación y/o compra y cargo fijo y/o variable correspondiente a las licencias obtenidas  para cada uno de los predios</v>
          </cell>
          <cell r="F76" t="str">
            <v>Adecuación Y Ampliación De Colegios Y Universidad 01-01-0002</v>
          </cell>
          <cell r="G76" t="str">
            <v>CONSTRUCCIÓN AMPLIACIÓN Y ADECUACIÓN DE INFRAESTRUCTURA EDUCATIVA - A.1.2.2</v>
          </cell>
          <cell r="H76" t="str">
            <v>Porcentaje</v>
          </cell>
          <cell r="I76">
            <v>100</v>
          </cell>
          <cell r="J76" t="str">
            <v>104601006</v>
          </cell>
          <cell r="K76">
            <v>100000000</v>
          </cell>
        </row>
        <row r="77">
          <cell r="A77">
            <v>1046</v>
          </cell>
          <cell r="B77" t="str">
            <v>1046 Infraestructura y dotación al servicio de los ambientes de aprendizaje</v>
          </cell>
          <cell r="C77" t="str">
            <v>01 CONSTRUCCION, RESTITUCION, TERMINACION Y AMPLIACION</v>
          </cell>
          <cell r="D77">
            <v>7</v>
          </cell>
          <cell r="E77" t="str">
            <v>01007 Pago de pasivos exigibles</v>
          </cell>
          <cell r="F77" t="str">
            <v>Adecuación Y Ampliación De Colegios Y Universidad 01-01-0002</v>
          </cell>
          <cell r="G77" t="str">
            <v>CONSTRUCCIÓN AMPLIACIÓN Y ADECUACIÓN DE INFRAESTRUCTURA EDUCATIVA - A.1.2.2</v>
          </cell>
          <cell r="H77" t="str">
            <v>Porcentaje</v>
          </cell>
          <cell r="I77">
            <v>100</v>
          </cell>
          <cell r="J77" t="str">
            <v>104601007</v>
          </cell>
          <cell r="K77">
            <v>3000000000</v>
          </cell>
        </row>
        <row r="78">
          <cell r="A78">
            <v>1046</v>
          </cell>
          <cell r="B78" t="str">
            <v>1046 Infraestructura y dotación al servicio de los ambientes de aprendizaje</v>
          </cell>
          <cell r="C78" t="str">
            <v>01 CONSTRUCCION, RESTITUCION, TERMINACION Y AMPLIACION</v>
          </cell>
          <cell r="D78">
            <v>8</v>
          </cell>
          <cell r="E78" t="str">
            <v>01008 Contar con el acompañamiento especializado en materia técnica, jurídica, contractual, financiera, tributaria y ambiental, además de actividades de gestión social e interventoría, que soporten el diseño y la construcción de colegios nuevos, restituciones, terminaciones y ampliaciones en sus fases pre y post-contractuales.</v>
          </cell>
          <cell r="F78" t="str">
            <v>Adecuación Y Ampliación De Colegios Y Universidad 01-01-0002</v>
          </cell>
          <cell r="G78" t="str">
            <v>CONSTRUCCIÓN AMPLIACIÓN Y ADECUACIÓN DE INFRAESTRUCTURA EDUCATIVA - A.1.2.2</v>
          </cell>
          <cell r="H78" t="str">
            <v>Consultoría</v>
          </cell>
          <cell r="I78">
            <v>2</v>
          </cell>
          <cell r="J78" t="str">
            <v>104601008</v>
          </cell>
          <cell r="K78">
            <v>500000000</v>
          </cell>
        </row>
        <row r="79">
          <cell r="A79">
            <v>1046</v>
          </cell>
          <cell r="B79" t="str">
            <v>1046 Infraestructura y dotación al servicio de los ambientes de aprendizaje</v>
          </cell>
          <cell r="C79" t="str">
            <v>02 OBRAS MENORES Y ADECUACIONES</v>
          </cell>
          <cell r="D79">
            <v>1</v>
          </cell>
          <cell r="E79" t="str">
            <v>02001 Diseño, construcción e interventoría de estudios y/o ejecución de obras de infraestructura,  para las obras de mejoramiento menor complementarias a la infraestructura de los colegios distritales y/o adicionales</v>
          </cell>
          <cell r="F79" t="str">
            <v>Adecuación Y Ampliación De Colegios Y Universidad 01-01-0002</v>
          </cell>
          <cell r="G79" t="str">
            <v>CONSTRUCCIÓN AMPLIACIÓN Y ADECUACIÓN DE INFRAESTRUCTURA EDUCATIVA - A.1.2.2</v>
          </cell>
          <cell r="H79" t="str">
            <v>Sedes Educativas</v>
          </cell>
          <cell r="I79">
            <v>50</v>
          </cell>
          <cell r="J79" t="str">
            <v>104602001</v>
          </cell>
          <cell r="K79">
            <v>10375800000</v>
          </cell>
        </row>
        <row r="80">
          <cell r="A80">
            <v>1046</v>
          </cell>
          <cell r="B80" t="str">
            <v>1046 Infraestructura y dotación al servicio de los ambientes de aprendizaje</v>
          </cell>
          <cell r="C80" t="str">
            <v>02 OBRAS MENORES Y ADECUACIONES</v>
          </cell>
          <cell r="D80">
            <v>2</v>
          </cell>
          <cell r="E80" t="str">
            <v>02002 Realizar los estudios topograficos, de vulnerabilidad sismica, calculos estructurales y de revisión arquitectónica  necesarios para los proyectos, asi como la interventoria de los mismos</v>
          </cell>
          <cell r="F80" t="str">
            <v>Adecuación Y Ampliación De Colegios Y Universidad 01-01-0002</v>
          </cell>
          <cell r="G80" t="str">
            <v>CONSTRUCCIÓN AMPLIACIÓN Y ADECUACIÓN DE INFRAESTRUCTURA EDUCATIVA - A.1.2.2</v>
          </cell>
          <cell r="H80" t="str">
            <v>Porcentaje</v>
          </cell>
          <cell r="I80">
            <v>100</v>
          </cell>
          <cell r="J80" t="str">
            <v>104602002</v>
          </cell>
          <cell r="K80">
            <v>400000000</v>
          </cell>
        </row>
        <row r="81">
          <cell r="A81">
            <v>1046</v>
          </cell>
          <cell r="B81" t="str">
            <v>1046 Infraestructura y dotación al servicio de los ambientes de aprendizaje</v>
          </cell>
          <cell r="C81" t="str">
            <v>02 OBRAS MENORES Y ADECUACIONES</v>
          </cell>
          <cell r="D81">
            <v>3</v>
          </cell>
          <cell r="E81" t="str">
            <v>02003 Pagar impuestos, trámites, gestiones ambientales, vallas y permisos ante otras entidades del estado, peritos en los procesos de expropiación y/o compra y cargo fijo y/o variable correspondiente a las licencias obtenidas para cada uno de los predios.</v>
          </cell>
          <cell r="F81" t="str">
            <v>Adecuación Y Ampliación De Colegios Y Universidad 01-01-0002</v>
          </cell>
          <cell r="G81" t="str">
            <v>CONSTRUCCIÓN AMPLIACIÓN Y ADECUACIÓN DE INFRAESTRUCTURA EDUCATIVA - A.1.2.2</v>
          </cell>
          <cell r="H81" t="str">
            <v>Porcentaje</v>
          </cell>
          <cell r="I81">
            <v>100</v>
          </cell>
          <cell r="J81" t="str">
            <v>104602003</v>
          </cell>
          <cell r="K81">
            <v>150000000</v>
          </cell>
        </row>
        <row r="82">
          <cell r="A82">
            <v>1046</v>
          </cell>
          <cell r="B82" t="str">
            <v>1046 Infraestructura y dotación al servicio de los ambientes de aprendizaje</v>
          </cell>
          <cell r="C82" t="str">
            <v>02 OBRAS MENORES Y ADECUACIONES</v>
          </cell>
          <cell r="D82">
            <v>4</v>
          </cell>
          <cell r="E82" t="str">
            <v>02004  Alquiler (incluye mantenimiento) de baños portátiles móviles para atender los requerimientos de las diferentes Instituciones Educativas</v>
          </cell>
          <cell r="F82" t="str">
            <v>Adecuación Y Ampliación De Colegios Y Universidad 01-01-0002</v>
          </cell>
          <cell r="G82" t="str">
            <v>CONSTRUCCIÓN AMPLIACIÓN Y ADECUACIÓN DE INFRAESTRUCTURA EDUCATIVA - A.1.2.2</v>
          </cell>
          <cell r="H82" t="str">
            <v>Porcentaje</v>
          </cell>
          <cell r="I82">
            <v>100</v>
          </cell>
          <cell r="J82" t="str">
            <v>104602004</v>
          </cell>
          <cell r="K82">
            <v>250000000</v>
          </cell>
        </row>
        <row r="83">
          <cell r="A83">
            <v>1046</v>
          </cell>
          <cell r="B83" t="str">
            <v>1046 Infraestructura y dotación al servicio de los ambientes de aprendizaje</v>
          </cell>
          <cell r="C83" t="str">
            <v>02 OBRAS MENORES Y ADECUACIONES</v>
          </cell>
          <cell r="D83">
            <v>5</v>
          </cell>
          <cell r="E83" t="str">
            <v>02005 Realizar las obras y/o adecuaciones para la legalización y normalización de servicios públicos domiciliarios de la infraestructura educativa oficial</v>
          </cell>
          <cell r="F83" t="str">
            <v>Obras Y/O Adecuaciones Para La Legalización Y Normalización De Servicios Públicos Domiciliarios De Los Colegios. 02-06-0218</v>
          </cell>
          <cell r="G83" t="str">
            <v>CONSTRUCCIÓN AMPLIACIÓN Y ADECUACIÓN DE INFRAESTRUCTURA EDUCATIVA - A.1.2.2</v>
          </cell>
          <cell r="H83" t="str">
            <v>Porcentaje</v>
          </cell>
          <cell r="I83">
            <v>100</v>
          </cell>
          <cell r="J83" t="str">
            <v>104602005</v>
          </cell>
          <cell r="K83">
            <v>1200000000</v>
          </cell>
        </row>
        <row r="84">
          <cell r="A84">
            <v>1046</v>
          </cell>
          <cell r="B84" t="str">
            <v>1046 Infraestructura y dotación al servicio de los ambientes de aprendizaje</v>
          </cell>
          <cell r="C84" t="str">
            <v>02 OBRAS MENORES Y ADECUACIONES</v>
          </cell>
          <cell r="D84">
            <v>6</v>
          </cell>
          <cell r="E84" t="str">
            <v>02006 Pagar los fallos de sentencias, reclamaciones u otras que se generen producto de los contratos relacionados con el proyecto o derivados de sanciones impuestas a la entidad.</v>
          </cell>
          <cell r="F84" t="str">
            <v>Adecuación Y Ampliación De Colegios Y Universidad 01-01-0002</v>
          </cell>
          <cell r="G84" t="str">
            <v>CONSTRUCCIÓN AMPLIACIÓN Y ADECUACIÓN DE INFRAESTRUCTURA EDUCATIVA - A.1.2.2</v>
          </cell>
          <cell r="H84" t="str">
            <v>Porcentaje</v>
          </cell>
          <cell r="I84">
            <v>100</v>
          </cell>
          <cell r="J84" t="str">
            <v>104602006</v>
          </cell>
          <cell r="K84">
            <v>6250000000</v>
          </cell>
        </row>
        <row r="85">
          <cell r="A85">
            <v>1046</v>
          </cell>
          <cell r="B85" t="str">
            <v>1046 Infraestructura y dotación al servicio de los ambientes de aprendizaje</v>
          </cell>
          <cell r="C85" t="str">
            <v>02 OBRAS MENORES Y ADECUACIONES</v>
          </cell>
          <cell r="D85">
            <v>7</v>
          </cell>
          <cell r="E85" t="str">
            <v>02007 Realizar las intervenciones de obras e interventorías para el mantenimiento preventivo y/o correctivo, atención de emergencias de la infraestructura educativa oficial (incluye adicionales).</v>
          </cell>
          <cell r="F85" t="str">
            <v>Adecuación Y Ampliación De Colegios Y Universidad 01-01-0002</v>
          </cell>
          <cell r="G85" t="str">
            <v>CONSTRUCCIÓN AMPLIACIÓN Y ADECUACIÓN DE INFRAESTRUCTURA EDUCATIVA - A.1.2.2</v>
          </cell>
          <cell r="H85" t="str">
            <v>Porcentaje</v>
          </cell>
          <cell r="I85">
            <v>100</v>
          </cell>
          <cell r="J85" t="str">
            <v>104602007</v>
          </cell>
          <cell r="K85">
            <v>3000000000</v>
          </cell>
        </row>
        <row r="86">
          <cell r="A86">
            <v>1046</v>
          </cell>
          <cell r="B86" t="str">
            <v>1046 Infraestructura y dotación al servicio de los ambientes de aprendizaje</v>
          </cell>
          <cell r="C86" t="str">
            <v>02 OBRAS MENORES Y ADECUACIONES</v>
          </cell>
          <cell r="D86">
            <v>9</v>
          </cell>
          <cell r="E86" t="str">
            <v xml:space="preserve">02009 Construir, adecuar y/o mejorar comedores escolares de los colegios distritales (incluye interventoría y adicionales) </v>
          </cell>
          <cell r="F86" t="str">
            <v>Adecuación Y Ampliación De Colegios Y Universidad 01-01-0002</v>
          </cell>
          <cell r="G86" t="str">
            <v>CONSTRUCCIÓN AMPLIACIÓN Y ADECUACIÓN DE INFRAESTRUCTURA EDUCATIVA - A.1.2.2</v>
          </cell>
          <cell r="H86" t="str">
            <v>Intervenciones</v>
          </cell>
          <cell r="I86">
            <v>30</v>
          </cell>
          <cell r="J86" t="str">
            <v>104602009</v>
          </cell>
          <cell r="K86">
            <v>700000000</v>
          </cell>
        </row>
        <row r="87">
          <cell r="A87">
            <v>1046</v>
          </cell>
          <cell r="B87" t="str">
            <v>1046 Infraestructura y dotación al servicio de los ambientes de aprendizaje</v>
          </cell>
          <cell r="C87" t="str">
            <v>02 OBRAS MENORES Y ADECUACIONES</v>
          </cell>
          <cell r="D87">
            <v>11</v>
          </cell>
          <cell r="E87" t="str">
            <v>02011 Construcción e interventoría a las adecuaciones locativas a ejecutarse en sedes administrativas (SED + DILES)</v>
          </cell>
          <cell r="F87" t="str">
            <v>Obras De Adecuación Y Ampliación De Las Sedes Administrativas Del Sector Educativo 01-04-0001</v>
          </cell>
          <cell r="G87" t="str">
            <v>CONSTRUCCIÓN AMPLIACIÓN Y ADECUACIÓN DE INFRAESTRUCTURA EDUCATIVA - A.1.2.2</v>
          </cell>
          <cell r="H87" t="str">
            <v>Intervenciones</v>
          </cell>
          <cell r="I87">
            <v>3</v>
          </cell>
          <cell r="J87" t="str">
            <v>104602011</v>
          </cell>
          <cell r="K87">
            <v>800000000</v>
          </cell>
        </row>
        <row r="88">
          <cell r="A88">
            <v>1046</v>
          </cell>
          <cell r="B88" t="str">
            <v>1046 Infraestructura y dotación al servicio de los ambientes de aprendizaje</v>
          </cell>
          <cell r="C88" t="str">
            <v xml:space="preserve">03 CENTROS DE MAESTROS </v>
          </cell>
          <cell r="D88">
            <v>1</v>
          </cell>
          <cell r="E88" t="str">
            <v>03001 Diseño, construcción e interventoría de las adecuaciones en infraestructura para los Centros de la Red de Innvovación del maestro</v>
          </cell>
          <cell r="F88" t="str">
            <v>Obras De Adecuación Y Ampliación De Las Sedes Administrativas Del Sector Educativo 01-04-0001</v>
          </cell>
          <cell r="G88" t="str">
            <v>CONSTRUCCIÓN AMPLIACIÓN Y ADECUACIÓN DE INFRAESTRUCTURA EDUCATIVA - A.1.2.2</v>
          </cell>
          <cell r="H88" t="str">
            <v>Sede</v>
          </cell>
          <cell r="I88">
            <v>1</v>
          </cell>
          <cell r="J88" t="str">
            <v>104603001</v>
          </cell>
          <cell r="K88">
            <v>800000000</v>
          </cell>
        </row>
        <row r="89">
          <cell r="A89">
            <v>1046</v>
          </cell>
          <cell r="B89" t="str">
            <v>1046 Infraestructura y dotación al servicio de los ambientes de aprendizaje</v>
          </cell>
          <cell r="C89" t="str">
            <v>04 DOTACIONES</v>
          </cell>
          <cell r="D89">
            <v>1</v>
          </cell>
          <cell r="E89" t="str">
            <v>04001 Dotar mobiliario, equipos, maquinaria, herramientas, instrumentos, implementos y materiales de:  cómputo, tecnología, electrónica, electricidad, comunicaciones, audiovisuales, música, laboratorio, recreación, deporte, cocina y comedor, recursos de bibliotecas, arte y cultura, y demás que requieran los ambientes pedagógicos y administrativos para garantizar ambientes de aprendizaje adecuados y seguros en el nivel central y local.</v>
          </cell>
          <cell r="F89" t="str">
            <v>Dotación De Instalaciones 02-01-0509</v>
          </cell>
          <cell r="G89" t="str">
            <v>DOTACIÓN INSTITUCIONAL DE INFRAESTRUCTURA EDUCATIVA - A.1.2.4</v>
          </cell>
          <cell r="H89" t="str">
            <v>Sede</v>
          </cell>
          <cell r="I89">
            <v>110</v>
          </cell>
          <cell r="J89" t="str">
            <v>104604001</v>
          </cell>
          <cell r="K89">
            <v>24827075000</v>
          </cell>
        </row>
        <row r="90">
          <cell r="A90">
            <v>1046</v>
          </cell>
          <cell r="B90" t="str">
            <v>1046 Infraestructura y dotación al servicio de los ambientes de aprendizaje</v>
          </cell>
          <cell r="C90" t="str">
            <v>04 DOTACIONES</v>
          </cell>
          <cell r="D90">
            <v>5</v>
          </cell>
          <cell r="E90" t="str">
            <v>04005 Garantizar el personal de apoyo profesional y técnico en la contratación, supervisión, administración, aseguramiento y control de los bienes a dotar y dotados; así como el seguimiento y reporte de información inherente a la ejecución del componente.</v>
          </cell>
          <cell r="F90" t="str">
            <v>Personal Contratado Para Apoyar Las Actividades Propias De Los Proyectos De Inversión De La Entidad 03-04-0001</v>
          </cell>
          <cell r="G90" t="str">
            <v>MODERNIZACIÓN DE LA SECRETARIA DE EDUCACIÓN - A.1.4.1</v>
          </cell>
          <cell r="H90" t="str">
            <v>Personas</v>
          </cell>
          <cell r="I90">
            <v>41</v>
          </cell>
          <cell r="J90" t="str">
            <v>104604005</v>
          </cell>
          <cell r="K90">
            <v>2227925000</v>
          </cell>
        </row>
        <row r="91">
          <cell r="A91">
            <v>1049</v>
          </cell>
          <cell r="B91" t="str">
            <v>1049 Cobertura con equidad</v>
          </cell>
          <cell r="C91" t="str">
            <v>01 Gestión territorial de la cobertura educativa</v>
          </cell>
          <cell r="D91">
            <v>1</v>
          </cell>
          <cell r="E91" t="str">
            <v>01001 Prestar servicios profesionales, técnicos y/o  de apoyo a la gestión territorial de la cobertura educativa.</v>
          </cell>
          <cell r="F91" t="str">
            <v>Personal Contratado Para Apoyar Las Actividades Propias De Los Proyectos De Inversión De La Entidad 03-04-0001</v>
          </cell>
          <cell r="G91" t="str">
            <v>MODERNIZACIÓN DE LA SECRETARIA DE EDUCACIÓN - A.1.4.1</v>
          </cell>
          <cell r="H91" t="str">
            <v>Personas naturales y/o jurídicas</v>
          </cell>
          <cell r="I91">
            <v>29</v>
          </cell>
          <cell r="J91" t="str">
            <v>104901001</v>
          </cell>
          <cell r="K91">
            <v>1525000000</v>
          </cell>
        </row>
        <row r="92">
          <cell r="A92">
            <v>1049</v>
          </cell>
          <cell r="B92" t="str">
            <v>1049 Cobertura con equidad</v>
          </cell>
          <cell r="C92" t="str">
            <v>01 Gestión territorial de la cobertura educativa</v>
          </cell>
          <cell r="D92">
            <v>2</v>
          </cell>
          <cell r="E92" t="str">
            <v>01002 Realizar diseño, implementación, seguimiento y evaluación de Planes de Cobertura Local y de  Ruta del Acceso y Permanencia Escolar.</v>
          </cell>
          <cell r="F92" t="str">
            <v>Personal Contratado Para Las Actividades Propias De Los Procesos De Mejoramiento De Gestión De La Entidad 05-02-0020</v>
          </cell>
          <cell r="G92" t="str">
            <v>MODERNIZACIÓN DE LA SECRETARIA DE EDUCACIÓN - A.1.4.1</v>
          </cell>
          <cell r="H92" t="str">
            <v>Servicios</v>
          </cell>
          <cell r="I92">
            <v>1</v>
          </cell>
          <cell r="J92" t="str">
            <v>104901002</v>
          </cell>
          <cell r="K92">
            <v>267000000</v>
          </cell>
        </row>
        <row r="93">
          <cell r="A93">
            <v>1049</v>
          </cell>
          <cell r="B93" t="str">
            <v>1049 Cobertura con equidad</v>
          </cell>
          <cell r="C93" t="str">
            <v>01 Gestión territorial de la cobertura educativa</v>
          </cell>
          <cell r="D93">
            <v>3</v>
          </cell>
          <cell r="E93" t="str">
            <v>01003 Realizar acompañamiento y/o asistencia técnica a los establecimientos educativos con alta tasa de deserción escolar para fortalecer el acceso y la permanencia escolar</v>
          </cell>
          <cell r="F93" t="str">
            <v>Personal Contratado Para Las Actividades Propias De Los Procesos De Mejoramiento De Gestión De La Entidad 05-02-0020</v>
          </cell>
          <cell r="G93" t="str">
            <v>MODERNIZACIÓN DE LA SECRETARIA DE EDUCACIÓN - A.1.4.1</v>
          </cell>
          <cell r="H93" t="str">
            <v>Colegios</v>
          </cell>
          <cell r="I93">
            <v>100</v>
          </cell>
          <cell r="J93" t="str">
            <v>104901003</v>
          </cell>
          <cell r="K93">
            <v>416000000</v>
          </cell>
        </row>
        <row r="94">
          <cell r="A94">
            <v>1049</v>
          </cell>
          <cell r="B94" t="str">
            <v>1049 Cobertura con equidad</v>
          </cell>
          <cell r="C94" t="str">
            <v>01 Gestión territorial de la cobertura educativa</v>
          </cell>
          <cell r="D94">
            <v>4</v>
          </cell>
          <cell r="E94" t="str">
            <v>01004 Implementar incentivos a las IED para lograr mejorar resultados en acceso y permanencia escolar</v>
          </cell>
          <cell r="F94" t="str">
            <v>Incentivos económicos  a los colegios que contribuyan a mejorar los resultados de acceso y permanencia escolar 05-02-0178</v>
          </cell>
          <cell r="G94" t="str">
            <v>DISEÑO E IMPLEMENTACIÓN DE PLANES DE MEJORAMIENTO - A.17.1</v>
          </cell>
          <cell r="H94" t="str">
            <v>Colegios</v>
          </cell>
          <cell r="I94">
            <v>90</v>
          </cell>
          <cell r="J94" t="str">
            <v>104901004</v>
          </cell>
          <cell r="K94">
            <v>1324000000</v>
          </cell>
        </row>
        <row r="95">
          <cell r="A95">
            <v>1049</v>
          </cell>
          <cell r="B95" t="str">
            <v>1049 Cobertura con equidad</v>
          </cell>
          <cell r="C95" t="str">
            <v>01 Gestión territorial de la cobertura educativa</v>
          </cell>
          <cell r="D95">
            <v>5</v>
          </cell>
          <cell r="E95" t="str">
            <v>01005 Realizar las labores de  verificación, seguimiento y/o actualización de información de la cobertura educativa</v>
          </cell>
          <cell r="F95" t="str">
            <v>Personal contratado para apoyar las actividades propias de los proyectos de inversión misionales de la entidad 03-04-0312</v>
          </cell>
          <cell r="G95" t="str">
            <v>APLICACIÓN DE PROYECTOS EDUCATIVOS TRANSVERSALES - A.1.7.2</v>
          </cell>
          <cell r="H95" t="str">
            <v>Servicios</v>
          </cell>
          <cell r="I95">
            <v>1</v>
          </cell>
          <cell r="J95" t="str">
            <v>104901005</v>
          </cell>
          <cell r="K95">
            <v>150000000</v>
          </cell>
        </row>
        <row r="96">
          <cell r="A96">
            <v>1049</v>
          </cell>
          <cell r="B96" t="str">
            <v>1049 Cobertura con equidad</v>
          </cell>
          <cell r="C96" t="str">
            <v>01 Gestión territorial de la cobertura educativa</v>
          </cell>
          <cell r="D96">
            <v>6</v>
          </cell>
          <cell r="E96" t="str">
            <v>01006 Realizar eventos de socializacion relacionados con la cobertura y las experiencias del acceso y la permanencia escolar</v>
          </cell>
          <cell r="F96" t="str">
            <v>Apoyo Logístico Para El Desarrollo De Las Actividades Propias De Los Proyectos De Inversiónen General 03-01-0354</v>
          </cell>
          <cell r="G96" t="str">
            <v>APLICACIÓN DE PROYECTOS EDUCATIVOS TRANSVERSALES - A.1.7.2</v>
          </cell>
          <cell r="H96" t="str">
            <v>Servicios</v>
          </cell>
          <cell r="I96">
            <v>1</v>
          </cell>
          <cell r="J96" t="str">
            <v>104901006</v>
          </cell>
          <cell r="K96">
            <v>400000000</v>
          </cell>
        </row>
        <row r="97">
          <cell r="A97">
            <v>1049</v>
          </cell>
          <cell r="B97" t="str">
            <v>1049 Cobertura con equidad</v>
          </cell>
          <cell r="C97" t="str">
            <v>02 Modernización del proceso de matrícula</v>
          </cell>
          <cell r="D97">
            <v>1</v>
          </cell>
          <cell r="E97" t="str">
            <v>02001 Prestar servicios profesionales, técnicos y/o  de apoyo a la gestión del proceso de matrícula con enfoque de servicio al ciudadano y búsqueda activa de población desescolarizada.</v>
          </cell>
          <cell r="F97" t="str">
            <v>Personal Contratado Para Apoyar Las Actividades Propias De Los Proyectos De Inversión De La Entidad 03-04-0001</v>
          </cell>
          <cell r="G97" t="str">
            <v>MODERNIZACIÓN DE LA SECRETARIA DE EDUCACIÓN - A.1.4.1</v>
          </cell>
          <cell r="H97" t="str">
            <v>Personas naturales y/o jurídicas</v>
          </cell>
          <cell r="I97">
            <v>29</v>
          </cell>
          <cell r="J97" t="str">
            <v>104902001</v>
          </cell>
          <cell r="K97">
            <v>1473000000</v>
          </cell>
        </row>
        <row r="98">
          <cell r="A98">
            <v>1049</v>
          </cell>
          <cell r="B98" t="str">
            <v>1049 Cobertura con equidad</v>
          </cell>
          <cell r="C98" t="str">
            <v>02 Modernización del proceso de matrícula</v>
          </cell>
          <cell r="D98">
            <v>2</v>
          </cell>
          <cell r="E98" t="str">
            <v>02002 Realizar búsqueda activa de población desescolarizada</v>
          </cell>
          <cell r="F98" t="str">
            <v>Gestión del sevicio a la comunidad educativa 05-02-172</v>
          </cell>
          <cell r="G98" t="str">
            <v>MODERNIZACIÓN DE LA SECRETARIA DE EDUCACIÓN - A.1.4.1</v>
          </cell>
          <cell r="H98" t="str">
            <v>Proceso</v>
          </cell>
          <cell r="I98">
            <v>1</v>
          </cell>
          <cell r="J98" t="str">
            <v>104902002</v>
          </cell>
          <cell r="K98">
            <v>1780000000</v>
          </cell>
        </row>
        <row r="99">
          <cell r="A99">
            <v>1049</v>
          </cell>
          <cell r="B99" t="str">
            <v>1049 Cobertura con equidad</v>
          </cell>
          <cell r="C99" t="str">
            <v>02 Modernización del proceso de matrícula</v>
          </cell>
          <cell r="D99">
            <v>4</v>
          </cell>
          <cell r="E99" t="str">
            <v xml:space="preserve">02004 Acompañamiento en implementación de los sistemas de información para la cobertura educativa </v>
          </cell>
          <cell r="F99" t="str">
            <v>Personal contratado para las actividades propias de los procesos de mejoramiento de gestión de la entidad 05-02-0020</v>
          </cell>
          <cell r="G99" t="str">
            <v>MODERNIZACIÓN DE LA SECRETARIA DE EDUCACIÓN - A.1.4.1</v>
          </cell>
          <cell r="H99" t="str">
            <v>servicios</v>
          </cell>
          <cell r="I99">
            <v>1</v>
          </cell>
          <cell r="J99" t="str">
            <v>104902004</v>
          </cell>
          <cell r="K99">
            <v>500000000</v>
          </cell>
        </row>
        <row r="100">
          <cell r="A100">
            <v>1049</v>
          </cell>
          <cell r="B100" t="str">
            <v>1049 Cobertura con equidad</v>
          </cell>
          <cell r="C100" t="str">
            <v>02 Modernización del proceso de matrícula</v>
          </cell>
          <cell r="D100">
            <v>5</v>
          </cell>
          <cell r="E100" t="str">
            <v>02005 Atender los fallos proferidos en contra de la SED que se asocien con la ejecucion del proyecto Cobertura con equidad</v>
          </cell>
          <cell r="F100" t="str">
            <v>Pago de sentencias judiciales asociadas al proyecto de inversión 05-02-0169</v>
          </cell>
          <cell r="G100" t="str">
            <v>PAGO DE DÉFICIT DE INVERSIÓN EN EDUCACIÓN - (DE CARÁCTER EXCEPCIONAL) - A.1.7.4</v>
          </cell>
          <cell r="H100" t="str">
            <v>Fallos judiciales</v>
          </cell>
          <cell r="I100">
            <v>1</v>
          </cell>
          <cell r="J100" t="str">
            <v>104902005</v>
          </cell>
          <cell r="K100">
            <v>10000000</v>
          </cell>
        </row>
        <row r="101">
          <cell r="A101">
            <v>1049</v>
          </cell>
          <cell r="B101" t="str">
            <v>1049 Cobertura con equidad</v>
          </cell>
          <cell r="C101" t="str">
            <v>03 Acciones afirmativas para poblaciones vulnerables</v>
          </cell>
          <cell r="D101">
            <v>1</v>
          </cell>
          <cell r="E101" t="str">
            <v>03001 Prestar servicios profesionales, técnicos y/o  de apoyo a la gestión de acciones afirmativas para poblaciones vulnerables.</v>
          </cell>
          <cell r="F101" t="str">
            <v>Personal Contratado Para Apoyar Las Actividades Propias De Los Proyectos De Inversión De La Entidad 03-04-0001</v>
          </cell>
          <cell r="G101" t="str">
            <v>MODERNIZACIÓN DE LA SECRETARIA DE EDUCACIÓN - A.1.4.1</v>
          </cell>
          <cell r="H101" t="str">
            <v>Personas naturales y/o jurídicas</v>
          </cell>
          <cell r="I101">
            <v>13</v>
          </cell>
          <cell r="J101" t="str">
            <v>104903001</v>
          </cell>
          <cell r="K101">
            <v>642000000</v>
          </cell>
        </row>
        <row r="102">
          <cell r="A102">
            <v>1049</v>
          </cell>
          <cell r="B102" t="str">
            <v>1049 Cobertura con equidad</v>
          </cell>
          <cell r="C102" t="str">
            <v>03 Acciones afirmativas para poblaciones vulnerables</v>
          </cell>
          <cell r="D102">
            <v>2</v>
          </cell>
          <cell r="E102" t="str">
            <v>03002 Garantizar la financiación por concepto de gratuidad a la matrícula oficial SGP.</v>
          </cell>
          <cell r="F102" t="str">
            <v>Gratuidad Total Para Los Estudiantes Matriculados En El Sistema Educativo Oficial 06-02-0022</v>
          </cell>
          <cell r="G102" t="str">
            <v>TRANSFERENCIAS PARA CALIDAD GRATUIDAD (SIN SITUACIÓN DE FONDOS) A.1.3.8</v>
          </cell>
          <cell r="H102" t="str">
            <v>estudiantes</v>
          </cell>
          <cell r="I102">
            <v>830000</v>
          </cell>
          <cell r="J102" t="str">
            <v>104903002</v>
          </cell>
          <cell r="K102">
            <v>59258038000</v>
          </cell>
        </row>
        <row r="103">
          <cell r="A103">
            <v>1049</v>
          </cell>
          <cell r="B103" t="str">
            <v>1049 Cobertura con equidad</v>
          </cell>
          <cell r="C103" t="str">
            <v>03 Acciones afirmativas para poblaciones vulnerables</v>
          </cell>
          <cell r="D103">
            <v>4</v>
          </cell>
          <cell r="E103" t="str">
            <v>03004 Realizar estrategias de alfabetización y acciones orientadas a fortalecer la educación de adultos con oferta educativa pertinente</v>
          </cell>
          <cell r="F103" t="str">
            <v>Atención educativa diferencial 03-02-0033</v>
          </cell>
          <cell r="G103" t="str">
            <v>SERVICIO PERSONAL APOYO - A.1.5.1</v>
          </cell>
          <cell r="H103" t="str">
            <v>Estudiantes</v>
          </cell>
          <cell r="I103">
            <v>2425</v>
          </cell>
          <cell r="J103" t="str">
            <v>104903004</v>
          </cell>
          <cell r="K103">
            <v>1387000000</v>
          </cell>
        </row>
        <row r="104">
          <cell r="A104">
            <v>1049</v>
          </cell>
          <cell r="B104" t="str">
            <v>1049 Cobertura con equidad</v>
          </cell>
          <cell r="C104" t="str">
            <v>03 Acciones afirmativas para poblaciones vulnerables</v>
          </cell>
          <cell r="D104">
            <v>5</v>
          </cell>
          <cell r="E104" t="str">
            <v>03005 Acciones diferenciales para garantizar el acceso y la permanencia escolar de población diversa y vulnerable (población rural, víctima, discapacidad, grupos étnicos, entre otros)</v>
          </cell>
          <cell r="F104" t="str">
            <v>Atención educativa diferencial 03-02-0033</v>
          </cell>
          <cell r="G104" t="str">
            <v>SERVICIO PERSONAL APOYO - A.1.5.1</v>
          </cell>
          <cell r="H104" t="str">
            <v>Modelo</v>
          </cell>
          <cell r="I104">
            <v>1</v>
          </cell>
          <cell r="J104" t="str">
            <v>104903005</v>
          </cell>
          <cell r="K104">
            <v>1228000000</v>
          </cell>
        </row>
        <row r="105">
          <cell r="A105">
            <v>1049</v>
          </cell>
          <cell r="B105" t="str">
            <v>1049 Cobertura con equidad</v>
          </cell>
          <cell r="C105" t="str">
            <v>03 Acciones afirmativas para poblaciones vulnerables</v>
          </cell>
          <cell r="D105">
            <v>6</v>
          </cell>
          <cell r="E105" t="str">
            <v>03006 Asignar recursos propios a las instituciones educativas distritales que atienden población no cubierta por la asignación de gratuidad del MEN o población vulnerable y diversa que requiere atención diferencial</v>
          </cell>
          <cell r="F105" t="str">
            <v>Gratuidad Total Para Los Estudiantes Matriculados En El Sistema Educativo Oficial - Recursos Distrito 06-02-0062</v>
          </cell>
          <cell r="G105" t="str">
            <v>DISEÑO E IMPLEMENTACIÓN DE PLANES DE MEJORAMIENTO A.1.2.11</v>
          </cell>
          <cell r="H105" t="str">
            <v>Colegios</v>
          </cell>
          <cell r="I105">
            <v>363</v>
          </cell>
          <cell r="J105" t="str">
            <v>104903006</v>
          </cell>
          <cell r="K105">
            <v>16500000000</v>
          </cell>
        </row>
        <row r="106">
          <cell r="A106">
            <v>1049</v>
          </cell>
          <cell r="B106" t="str">
            <v>1049 Cobertura con equidad</v>
          </cell>
          <cell r="C106" t="str">
            <v>03 Acciones afirmativas para poblaciones vulnerables</v>
          </cell>
          <cell r="D106">
            <v>7</v>
          </cell>
          <cell r="E106" t="str">
            <v>03007 Implementar estrategias o modelos flexibles, presenciales o virtuales para la atención de población en extraedad, vulnerable y/o diversa</v>
          </cell>
          <cell r="F106" t="str">
            <v>Personal contratado para apoyar las actividades propias de los proyectos de inversión misionales de la entidad 03-04-0312</v>
          </cell>
          <cell r="G106" t="str">
            <v>APLICACIÓN DE PROYECTOS EDUCATIVOS TRANSVERSALES - A.1.7.2</v>
          </cell>
          <cell r="H106" t="str">
            <v>Estudiantes</v>
          </cell>
          <cell r="I106">
            <v>12109</v>
          </cell>
          <cell r="J106" t="str">
            <v>104903007</v>
          </cell>
          <cell r="K106">
            <v>3926142000</v>
          </cell>
        </row>
        <row r="107">
          <cell r="A107">
            <v>1049</v>
          </cell>
          <cell r="B107" t="str">
            <v>1049 Cobertura con equidad</v>
          </cell>
          <cell r="C107" t="str">
            <v>03 Acciones afirmativas para poblaciones vulnerables</v>
          </cell>
          <cell r="D107">
            <v>8</v>
          </cell>
          <cell r="E107" t="str">
            <v>03008 Entregar un Kit escolar gratuito a los estudiantes matriculados en las instituciones educativas oficiales del Distrito Capital, que por su condición socioeconómica o de vulnerabilidad lo requieren</v>
          </cell>
          <cell r="F107" t="str">
            <v>Gratuidad Total Para Los Estudiantes Matriculados En El Sistema Educativo Oficial - Recursos Distrito 06-02-0062</v>
          </cell>
          <cell r="G107" t="str">
            <v>DISEÑO E IMPLEMENTACIÓN DE PLANES DE MEJORAMIENTO A.1.2.11</v>
          </cell>
          <cell r="H107" t="str">
            <v>Estudiantes</v>
          </cell>
          <cell r="I107">
            <v>34315</v>
          </cell>
          <cell r="J107" t="str">
            <v>104903008</v>
          </cell>
          <cell r="K107">
            <v>1500000000</v>
          </cell>
        </row>
        <row r="108">
          <cell r="A108">
            <v>1049</v>
          </cell>
          <cell r="B108" t="str">
            <v>1049 Cobertura con equidad</v>
          </cell>
          <cell r="C108" t="str">
            <v>04 Administración del servicio educativo</v>
          </cell>
          <cell r="D108">
            <v>1</v>
          </cell>
          <cell r="E108" t="str">
            <v>04001 Prestar servicios profesionales, técnicos y/o  de apoyo a la gestión de la administración del servicio educativo de instituciones educativas oficiales.</v>
          </cell>
          <cell r="F108" t="str">
            <v>Personal Contratado Para Apoyar Las Actividades Propias De Los Proyectos De Inversión De La Entidad 03-04-0001</v>
          </cell>
          <cell r="G108" t="str">
            <v>MODERNIZACIÓN DE LA SECRETARIA DE EDUCACIÓN - A.1.4.1</v>
          </cell>
          <cell r="H108" t="str">
            <v>Personas naturales y/o jurídicas</v>
          </cell>
          <cell r="I108">
            <v>9</v>
          </cell>
          <cell r="J108" t="str">
            <v>104904001</v>
          </cell>
          <cell r="K108">
            <v>592000000</v>
          </cell>
        </row>
        <row r="109">
          <cell r="A109">
            <v>1049</v>
          </cell>
          <cell r="B109" t="str">
            <v>1049 Cobertura con equidad</v>
          </cell>
          <cell r="C109" t="str">
            <v>04 Administración del servicio educativo</v>
          </cell>
          <cell r="D109">
            <v>2</v>
          </cell>
          <cell r="E109" t="str">
            <v>04002 Contratar la administración del servicio educativo en establecimientos educativos oficiales</v>
          </cell>
          <cell r="F109" t="str">
            <v>Contratos para la administración del servicio educativo 06-02-0061</v>
          </cell>
          <cell r="G109" t="str">
            <v>CONTRATOS PARA LA ADMINISTRACION DEL SERVICIO EDUCATIVO - A.1.1.10.2</v>
          </cell>
          <cell r="H109" t="str">
            <v>Colegios</v>
          </cell>
          <cell r="I109">
            <v>22</v>
          </cell>
          <cell r="J109" t="str">
            <v>104904002</v>
          </cell>
          <cell r="K109">
            <v>83654000000</v>
          </cell>
        </row>
        <row r="110">
          <cell r="A110">
            <v>1049</v>
          </cell>
          <cell r="B110" t="str">
            <v>1049 Cobertura con equidad</v>
          </cell>
          <cell r="C110" t="str">
            <v>04 Administración del servicio educativo</v>
          </cell>
          <cell r="D110">
            <v>3</v>
          </cell>
          <cell r="E110" t="str">
            <v>04003 Realizar acciones de acompañamiento e intercambio de buenas prácticas entre los colegios con administración del servicio educativo y colegios oficiales de menor desempeño de las respectivas localidades</v>
          </cell>
          <cell r="F110" t="str">
            <v>Personal contratado para las actividades propias de los procesos de mejoramiento de gestión de la entidad 05-02-0020</v>
          </cell>
          <cell r="G110" t="str">
            <v>MODERNIZACIÓN DE LA SECRETARIA DE EDUCACIÓN - A.1.4.1</v>
          </cell>
          <cell r="H110" t="str">
            <v>Colegios</v>
          </cell>
          <cell r="I110">
            <v>88</v>
          </cell>
          <cell r="J110" t="str">
            <v>104904003</v>
          </cell>
          <cell r="K110">
            <v>312000000</v>
          </cell>
        </row>
        <row r="111">
          <cell r="A111">
            <v>1049</v>
          </cell>
          <cell r="B111" t="str">
            <v>1049 Cobertura con equidad</v>
          </cell>
          <cell r="C111" t="str">
            <v>04 Administración del servicio educativo</v>
          </cell>
          <cell r="D111">
            <v>4</v>
          </cell>
          <cell r="E111" t="str">
            <v>04004 Realizar seguimiento, verificación y/o evaluación a la administración del servicio educativo</v>
          </cell>
          <cell r="F111" t="str">
            <v>Personal contratado para apoyar las actividades propias de los proyectos de inversión misionales de la entidad 03-04-0312</v>
          </cell>
          <cell r="G111" t="str">
            <v>APLICACIÓN DE PROYECTOS EDUCATIVOS TRANSVERSALES - A.1.7.2</v>
          </cell>
          <cell r="H111" t="str">
            <v>Servicios</v>
          </cell>
          <cell r="I111">
            <v>1</v>
          </cell>
          <cell r="J111" t="str">
            <v>104904004</v>
          </cell>
          <cell r="K111">
            <v>1248000000</v>
          </cell>
        </row>
        <row r="112">
          <cell r="A112">
            <v>1049</v>
          </cell>
          <cell r="B112" t="str">
            <v>1049 Cobertura con equidad</v>
          </cell>
          <cell r="C112" t="str">
            <v>05 Prestación del servicio educativo en establecimientos educativos no oficiales</v>
          </cell>
          <cell r="D112">
            <v>1</v>
          </cell>
          <cell r="E112" t="str">
            <v>05001 Prestar servicios profesionales, técnicos y/o  de apoyo a la gestión en la implementación o uso de la estrategia de contratación de la prestación del servicio educativo.</v>
          </cell>
          <cell r="F112" t="str">
            <v>Personal Contratado Para Apoyar Las Actividades Propias De Los Proyectos De Inversión De La Entidad 03-04-0001</v>
          </cell>
          <cell r="G112" t="str">
            <v>MODERNIZACIÓN DE LA SECRETARIA DE EDUCACIÓN - A.1.4.1</v>
          </cell>
          <cell r="H112" t="str">
            <v>Personas naturales y/o jurídicas</v>
          </cell>
          <cell r="I112">
            <v>8</v>
          </cell>
          <cell r="J112" t="str">
            <v>104905001</v>
          </cell>
          <cell r="K112">
            <v>454000000</v>
          </cell>
        </row>
        <row r="113">
          <cell r="A113">
            <v>1049</v>
          </cell>
          <cell r="B113" t="str">
            <v>1049 Cobertura con equidad</v>
          </cell>
          <cell r="C113" t="str">
            <v>05 Prestación del servicio educativo en establecimientos educativos no oficiales</v>
          </cell>
          <cell r="D113">
            <v>2</v>
          </cell>
          <cell r="E113" t="str">
            <v>05002 Contratar la prestación del servicio público educativo en establecimientos educativos no oficiales</v>
          </cell>
          <cell r="F113" t="str">
            <v>Contratos Con Instituciones Para La Prestación Del Servicio Educativo 06-02-0037</v>
          </cell>
          <cell r="G113" t="str">
            <v>CONTRATOS PARA LA PRESTACIÓN DEL SERVICIO EDUCATIVO - A.1.1.10.1</v>
          </cell>
          <cell r="H113" t="str">
            <v>Colegios</v>
          </cell>
          <cell r="I113">
            <v>54</v>
          </cell>
          <cell r="J113" t="str">
            <v>104905002</v>
          </cell>
          <cell r="K113">
            <v>21654112000</v>
          </cell>
        </row>
        <row r="114">
          <cell r="A114">
            <v>1049</v>
          </cell>
          <cell r="B114" t="str">
            <v>1049 Cobertura con equidad</v>
          </cell>
          <cell r="C114" t="str">
            <v>05 Prestación del servicio educativo en establecimientos educativos no oficiales</v>
          </cell>
          <cell r="D114">
            <v>3</v>
          </cell>
          <cell r="E114" t="str">
            <v>05003 Realizar las labores de  verificación, seguimiento y/o actualización de información del Banco de Oferentes y/o de la contratación de la prestación del servicio público educativo.</v>
          </cell>
          <cell r="F114" t="str">
            <v>Personal contratado para apoyar las actividades propias de los proyectos de inversión misionales de la entidad 03-04-0312</v>
          </cell>
          <cell r="G114" t="str">
            <v>APLICACIÓN DE PROYECTOS EDUCATIVOS TRANSVERSALES - A.1.7.2</v>
          </cell>
          <cell r="H114" t="str">
            <v>Servicios</v>
          </cell>
          <cell r="I114">
            <v>1</v>
          </cell>
          <cell r="J114" t="str">
            <v>104905003</v>
          </cell>
          <cell r="K114">
            <v>1592000000</v>
          </cell>
        </row>
        <row r="115">
          <cell r="A115">
            <v>1049</v>
          </cell>
          <cell r="B115" t="str">
            <v>1049 Cobertura con equidad</v>
          </cell>
          <cell r="C115" t="str">
            <v>05 Prestación del servicio educativo en establecimientos educativos no oficiales</v>
          </cell>
          <cell r="D115">
            <v>4</v>
          </cell>
          <cell r="E115" t="str">
            <v>05004 Garantizar el pago de las obligaciones ó ajustes derivadas de la prestación del servicio educativo</v>
          </cell>
          <cell r="F115" t="str">
            <v>Contratos Con Instituciones Para La Prestación Del Servicio Educativo 06-02-0037</v>
          </cell>
          <cell r="G115" t="str">
            <v>CONTRATOS PARA LA PRESTACIÓN DEL SERVICIO EDUCATIVO - A.1.1.10.1</v>
          </cell>
          <cell r="H115" t="str">
            <v>Colegios</v>
          </cell>
          <cell r="I115">
            <v>54</v>
          </cell>
          <cell r="J115" t="str">
            <v>104905004</v>
          </cell>
          <cell r="K115">
            <v>1200000000</v>
          </cell>
        </row>
        <row r="116">
          <cell r="A116">
            <v>1049</v>
          </cell>
          <cell r="B116" t="str">
            <v>1049 Cobertura con equidad</v>
          </cell>
          <cell r="C116" t="str">
            <v>05 Prestación del servicio educativo en establecimientos educativos no oficiales</v>
          </cell>
          <cell r="D116">
            <v>5</v>
          </cell>
          <cell r="E116" t="str">
            <v>05005 Atender los fallos proferidos en contra de la SED que se asocien con la prestación del servicio público educativo.</v>
          </cell>
          <cell r="F116" t="str">
            <v>Pago de sentencias judiciales asociadas al proyecto de inversión 05-02-0169</v>
          </cell>
          <cell r="G116" t="str">
            <v>PAGO DE DÉFICIT DE INVERSIÓN EN EDUCACIÓN - (DE CARÁCTER EXCEPCIONAL) - A.1.7.4</v>
          </cell>
          <cell r="H116" t="str">
            <v>Fallos judiciales</v>
          </cell>
          <cell r="I116">
            <v>1</v>
          </cell>
          <cell r="J116" t="str">
            <v>104905005</v>
          </cell>
          <cell r="K116">
            <v>300000000</v>
          </cell>
        </row>
        <row r="117">
          <cell r="A117">
            <v>1050</v>
          </cell>
          <cell r="B117" t="str">
            <v>1050 Educación inicial de calidad en el marco de la ruta de atención integral a la primera infancia</v>
          </cell>
          <cell r="C117" t="str">
            <v>01 INFANCIA</v>
          </cell>
          <cell r="D117">
            <v>1</v>
          </cell>
          <cell r="E117" t="str">
            <v>01001 Apoyar y desarrollar con profesionales y/o entidades los procesos de gestión, acompañamiento e implementación de las metas y objetivos del proyecto.</v>
          </cell>
          <cell r="F117" t="str">
            <v>Personal Contratado Para Apoyar Las Actividades Propias De Los Proyectos De Inversión De La Entidad 03-04-0001</v>
          </cell>
          <cell r="G117" t="str">
            <v>MODERNIZACIÓN DE LA SECRETARIA DE EDUCACIÓN - A.1.4.1</v>
          </cell>
          <cell r="H117" t="str">
            <v>Personas</v>
          </cell>
          <cell r="I117">
            <v>37</v>
          </cell>
          <cell r="J117" t="str">
            <v>105001001</v>
          </cell>
          <cell r="K117">
            <v>2199419000</v>
          </cell>
        </row>
        <row r="118">
          <cell r="A118">
            <v>1050</v>
          </cell>
          <cell r="B118" t="str">
            <v>1050 Educación inicial de calidad en el marco de la ruta de atención integral a la primera infancia</v>
          </cell>
          <cell r="C118" t="str">
            <v>01 INFANCIA</v>
          </cell>
          <cell r="D118">
            <v>5</v>
          </cell>
          <cell r="E118" t="str">
            <v>01005 Garantizar la atención integral de los niños y niñas del ciclo inicial en el marco de la RIA, la articulación intersectorial de la Ciudad y la implementación de los estándares de calidad de la Educación Inicial en el marco de la atención integral</v>
          </cell>
          <cell r="F118" t="str">
            <v>Acompañar A Colegios En La Formulación Y Ejecución De Planes Institucionales 03-01-0204</v>
          </cell>
          <cell r="G118" t="str">
            <v>APLICACIÓN DE PROYECTOS EDUCATIVOS TRANSVERSALES - A.1.7.2</v>
          </cell>
          <cell r="H118" t="str">
            <v>Estudiantes</v>
          </cell>
          <cell r="I118">
            <v>55000</v>
          </cell>
          <cell r="J118" t="str">
            <v>105001005</v>
          </cell>
          <cell r="K118">
            <v>19684356000</v>
          </cell>
        </row>
        <row r="119">
          <cell r="A119">
            <v>1050</v>
          </cell>
          <cell r="B119" t="str">
            <v>1050 Educación inicial de calidad en el marco de la ruta de atención integral a la primera infancia</v>
          </cell>
          <cell r="C119" t="str">
            <v xml:space="preserve">02 CICLOS </v>
          </cell>
          <cell r="D119">
            <v>1</v>
          </cell>
          <cell r="E119" t="str">
            <v>02001 Apoyar y acompañar  con los medios necesarios, la implementación de lineamientos y/u orientaciones y/o estrategias pedagógicas y administrativas en las IED, que propendan por el fortalecimiento curricular y el intercambio de experiencias pedagógicas exitosas, en armonía con el modelo pedagógico de Educación Inicial</v>
          </cell>
          <cell r="F119" t="str">
            <v>Acompañar A Colegios En La Formulación Y Ejecución De Planes Institucionales 03-01-0204</v>
          </cell>
          <cell r="G119" t="str">
            <v>APLICACIÓN DE PROYECTOS EDUCATIVOS TRANSVERSALES - A.1.7.2</v>
          </cell>
          <cell r="H119" t="str">
            <v>Colegios</v>
          </cell>
          <cell r="I119">
            <v>210</v>
          </cell>
          <cell r="J119" t="str">
            <v>105002001</v>
          </cell>
          <cell r="K119">
            <v>1500000000</v>
          </cell>
        </row>
        <row r="120">
          <cell r="A120">
            <v>1050</v>
          </cell>
          <cell r="B120" t="str">
            <v>1050 Educación inicial de calidad en el marco de la ruta de atención integral a la primera infancia</v>
          </cell>
          <cell r="C120" t="str">
            <v>03 VALORACION INTEGRAL DEL DESARROLLO DE LA PRIMERA INFANCIA</v>
          </cell>
          <cell r="D120">
            <v>1</v>
          </cell>
          <cell r="E120" t="str">
            <v xml:space="preserve">03001 Desarrollar, aplicar y disponer de herramientas de gestión que conduzcan a la valoración del desarrollo integral de los niños y niñas de primera infancia </v>
          </cell>
          <cell r="F120" t="str">
            <v>Diseñar Desarrollar E Implementar Acciones Participativas En El Sistema Educativo Oficial 03-04-0239</v>
          </cell>
          <cell r="G120" t="str">
            <v>APLICACIÓN DE PROYECTOS EDUCATIVOS TRANSVERSALES - A.1.7.2</v>
          </cell>
          <cell r="H120" t="str">
            <v>Herramientas de gestión</v>
          </cell>
          <cell r="I120">
            <v>1</v>
          </cell>
          <cell r="J120" t="str">
            <v>105003001</v>
          </cell>
          <cell r="K120">
            <v>2076225000</v>
          </cell>
        </row>
        <row r="121">
          <cell r="A121">
            <v>1052</v>
          </cell>
          <cell r="B121" t="str">
            <v>1052 Bienestar estudiantil para todos</v>
          </cell>
          <cell r="C121" t="str">
            <v>01 ALIMENTACIÓN ESCOLAR</v>
          </cell>
          <cell r="D121">
            <v>1</v>
          </cell>
          <cell r="E121" t="str">
            <v>01001 Entregar desayunos, almuerzos y cenas escolares a los estudiantes matriculados en el sistema educativo oficial</v>
          </cell>
          <cell r="F121" t="str">
            <v>Comida Caliente Para Estudiantes 06-02-0026</v>
          </cell>
          <cell r="G121" t="str">
            <v>CONTRATACIÓN CON TERCEROS PARA LA PROVISIÓN INTEGRAL DEL SERVICIO DE ALIMENTACIÓN ESCOLAR - A.1.2.10.2</v>
          </cell>
          <cell r="H121" t="str">
            <v>Alimentos</v>
          </cell>
          <cell r="I121">
            <v>35642542</v>
          </cell>
          <cell r="J121" t="str">
            <v>105201001</v>
          </cell>
          <cell r="K121">
            <v>144480753000</v>
          </cell>
        </row>
        <row r="122">
          <cell r="A122">
            <v>1052</v>
          </cell>
          <cell r="B122" t="str">
            <v>1052 Bienestar estudiantil para todos</v>
          </cell>
          <cell r="C122" t="str">
            <v>01 ALIMENTACIÓN ESCOLAR</v>
          </cell>
          <cell r="D122">
            <v>2</v>
          </cell>
          <cell r="E122" t="str">
            <v>01002 Entregar refrigerios escolares a los estudiantes matriculados en el sistema educativo oficial</v>
          </cell>
          <cell r="F122" t="str">
            <v>Refrigerios Para Estudiantes 06-02-0025</v>
          </cell>
          <cell r="G122" t="str">
            <v>CONTRATACIÓN CON TERCEROS PARA LA PROVISIÓN INTEGRAL DEL SERVICIO DE ALIMENTACIÓN ESCOLAR - A.1.2.10.2</v>
          </cell>
          <cell r="H122" t="str">
            <v>Alimentos</v>
          </cell>
          <cell r="I122">
            <v>88182228</v>
          </cell>
          <cell r="J122" t="str">
            <v>105201002</v>
          </cell>
          <cell r="K122">
            <v>210229689000</v>
          </cell>
        </row>
        <row r="123">
          <cell r="A123">
            <v>1052</v>
          </cell>
          <cell r="B123" t="str">
            <v>1052 Bienestar estudiantil para todos</v>
          </cell>
          <cell r="C123" t="str">
            <v>01 ALIMENTACIÓN ESCOLAR</v>
          </cell>
          <cell r="D123">
            <v>3</v>
          </cell>
          <cell r="E123" t="str">
            <v>01003 Realizar la interventoría técnica, financiera, administrativa y jurídica a los contratos y convenios celebrados para la ejecución del programa de alimentación escolar</v>
          </cell>
          <cell r="F123" t="str">
            <v>Personal Contratado Para Apoyar Las Actividades Propias De Los Proyectos De Inversión De La Entidad 03-04-0001</v>
          </cell>
          <cell r="G123" t="str">
            <v>MODERNIZACIÓN DE LA SECRETARIA DE EDUCACIÓN - A.1.4.1</v>
          </cell>
          <cell r="H123" t="str">
            <v>Interventorías</v>
          </cell>
          <cell r="I123">
            <v>1</v>
          </cell>
          <cell r="J123" t="str">
            <v>105201003</v>
          </cell>
          <cell r="K123">
            <v>20750558000</v>
          </cell>
        </row>
        <row r="124">
          <cell r="A124">
            <v>1052</v>
          </cell>
          <cell r="B124" t="str">
            <v>1052 Bienestar estudiantil para todos</v>
          </cell>
          <cell r="C124" t="str">
            <v>01 ALIMENTACIÓN ESCOLAR</v>
          </cell>
          <cell r="D124">
            <v>4</v>
          </cell>
          <cell r="E124" t="str">
            <v>01004 Prestar servicios en la Dirección de Bienestar Estudiantil para el apoyo en los temas relacionados con el programa de alimentación escolar</v>
          </cell>
          <cell r="F124" t="str">
            <v>Personal Contratado Para Apoyar Las Actividades Propias De Los Proyectos De Inversión De La Entidad 03-04-0001</v>
          </cell>
          <cell r="G124" t="str">
            <v>MODERNIZACIÓN DE LA SECRETARIA DE EDUCACIÓN - A.1.4.1</v>
          </cell>
          <cell r="H124" t="str">
            <v>Personas</v>
          </cell>
          <cell r="I124">
            <v>68</v>
          </cell>
          <cell r="J124" t="str">
            <v>105201004</v>
          </cell>
          <cell r="K124">
            <v>4900000000</v>
          </cell>
        </row>
        <row r="125">
          <cell r="A125">
            <v>1052</v>
          </cell>
          <cell r="B125" t="str">
            <v>1052 Bienestar estudiantil para todos</v>
          </cell>
          <cell r="C125" t="str">
            <v>01 ALIMENTACIÓN ESCOLAR</v>
          </cell>
          <cell r="D125">
            <v>5</v>
          </cell>
          <cell r="E125" t="str">
            <v>01005 Llevar a cabo el seguimiento y la evaluación al programa de alimentación escolar.</v>
          </cell>
          <cell r="F125" t="str">
            <v>Personal Contratado Para Apoyar Las Actividades Propias De Los Proyectos De Inversión De La Entidad 03-04-0001</v>
          </cell>
          <cell r="G125" t="str">
            <v>MODERNIZACIÓN DE LA SECRETARIA DE EDUCACIÓN - A.1.4.1</v>
          </cell>
          <cell r="H125" t="str">
            <v>Persona Jurídica</v>
          </cell>
          <cell r="I125">
            <v>3</v>
          </cell>
          <cell r="J125" t="str">
            <v>105201005</v>
          </cell>
          <cell r="K125">
            <v>2587000000</v>
          </cell>
        </row>
        <row r="126">
          <cell r="A126">
            <v>1052</v>
          </cell>
          <cell r="B126" t="str">
            <v>1052 Bienestar estudiantil para todos</v>
          </cell>
          <cell r="C126" t="str">
            <v>01 ALIMENTACIÓN ESCOLAR</v>
          </cell>
          <cell r="D126">
            <v>6</v>
          </cell>
          <cell r="E126" t="str">
            <v>01006 Diseñar, producir e implementar acciones pedagógicas para la generación de hábitos de vida saludable en los estudiantes matriculados en el sistema educativo oficial.</v>
          </cell>
          <cell r="F126" t="str">
            <v>Diseñar Desarrollar E Implementar Acciones Participativas De Los Jóvenes En El Sistema Educativo Oficial 03-01-0282</v>
          </cell>
          <cell r="G126" t="str">
            <v>APLICACIÓN DE PROYECTOS EDUCATIVOS TRANSVERSALES - A.1.7.2</v>
          </cell>
          <cell r="H126" t="str">
            <v>Acciones</v>
          </cell>
          <cell r="I126">
            <v>1</v>
          </cell>
          <cell r="J126" t="str">
            <v>105201006</v>
          </cell>
          <cell r="K126">
            <v>600000000</v>
          </cell>
        </row>
        <row r="127">
          <cell r="A127">
            <v>1052</v>
          </cell>
          <cell r="B127" t="str">
            <v>1052 Bienestar estudiantil para todos</v>
          </cell>
          <cell r="C127" t="str">
            <v>01 ALIMENTACIÓN ESCOLAR</v>
          </cell>
          <cell r="D127">
            <v>7</v>
          </cell>
          <cell r="E127" t="str">
            <v>01007 Diseñar, formular y realizar el estudio de costos de los complementos alimentarios que entrega la Secretaría de Educación del Distrito, en las diferentes modalidades y el asociado a la Interventoría a dicha entrega.</v>
          </cell>
          <cell r="F127" t="str">
            <v>Personal Contratado Para Apoyar Las Actividades Propias De Los Proyectos De Inversión De La Entidad 03-04-0001</v>
          </cell>
          <cell r="G127" t="str">
            <v>MODERNIZACIÓN DE LA SECRETARIA DE EDUCACIÓN - A.1.4.1</v>
          </cell>
          <cell r="H127" t="str">
            <v>Personas</v>
          </cell>
          <cell r="I127">
            <v>17</v>
          </cell>
          <cell r="J127" t="str">
            <v>105201007</v>
          </cell>
          <cell r="K127">
            <v>280000000</v>
          </cell>
        </row>
        <row r="128">
          <cell r="A128">
            <v>1052</v>
          </cell>
          <cell r="B128" t="str">
            <v>1052 Bienestar estudiantil para todos</v>
          </cell>
          <cell r="C128" t="str">
            <v>02 MOVILIDAD ESCOLAR</v>
          </cell>
          <cell r="D128">
            <v>1</v>
          </cell>
          <cell r="E128" t="str">
            <v>02001 Suministrar el transporte a estudiantes beneficiados con el programa de Movilidad Escolar.</v>
          </cell>
          <cell r="F128" t="str">
            <v>Transporte Escolar Para Las Actividades Pedagógicas 02-01-0492</v>
          </cell>
          <cell r="G128" t="str">
            <v>TRANSPORTE ESCOLAR - A.1.2.7</v>
          </cell>
          <cell r="H128" t="str">
            <v>Estudiantes</v>
          </cell>
          <cell r="I128">
            <v>94304</v>
          </cell>
          <cell r="J128" t="str">
            <v>105202001</v>
          </cell>
          <cell r="K128">
            <v>96491399000</v>
          </cell>
        </row>
        <row r="129">
          <cell r="A129">
            <v>1052</v>
          </cell>
          <cell r="B129" t="str">
            <v>1052 Bienestar estudiantil para todos</v>
          </cell>
          <cell r="C129" t="str">
            <v>02 MOVILIDAD ESCOLAR</v>
          </cell>
          <cell r="D129">
            <v>2</v>
          </cell>
          <cell r="E129" t="str">
            <v>02002 Prestar servicios en la Dirección de Bienestar Estudiantil para el apoyo en los temas relacionados con el componente Movilidad Escolar</v>
          </cell>
          <cell r="F129" t="str">
            <v>Personal Contratado Para Apoyar Las Actividades Propias De Los Proyectos De Inversión De La Entidad 03-04-0001</v>
          </cell>
          <cell r="G129" t="str">
            <v>MODERNIZACIÓN DE LA SECRETARIA DE EDUCACIÓN - A.1.4.1</v>
          </cell>
          <cell r="H129" t="str">
            <v>Personas</v>
          </cell>
          <cell r="I129">
            <v>117</v>
          </cell>
          <cell r="J129" t="str">
            <v>105202002</v>
          </cell>
          <cell r="K129">
            <v>4000000000</v>
          </cell>
        </row>
        <row r="130">
          <cell r="A130">
            <v>1052</v>
          </cell>
          <cell r="B130" t="str">
            <v>1052 Bienestar estudiantil para todos</v>
          </cell>
          <cell r="C130" t="str">
            <v>02 MOVILIDAD ESCOLAR</v>
          </cell>
          <cell r="D130">
            <v>3</v>
          </cell>
          <cell r="E130" t="str">
            <v>02003 Supervisión, Interventoría, control y acompañamiento en lo técnico, administrativo jurídico y financiero para la prestación del servicio de Movilidad Escolar a los estudiantes matriculados en el sistema oficial.</v>
          </cell>
          <cell r="F130" t="str">
            <v>Personal Contratado Para Apoyar Las Actividades Propias De Los Proyectos De Inversión De La Entidad 03-04-0001</v>
          </cell>
          <cell r="G130" t="str">
            <v>MODERNIZACIÓN DE LA SECRETARIA DE EDUCACIÓN - A.1.4.1</v>
          </cell>
          <cell r="H130" t="str">
            <v>Interventoria</v>
          </cell>
          <cell r="I130">
            <v>1</v>
          </cell>
          <cell r="J130" t="str">
            <v>105202003</v>
          </cell>
          <cell r="K130">
            <v>5794355000</v>
          </cell>
        </row>
        <row r="131">
          <cell r="A131">
            <v>1052</v>
          </cell>
          <cell r="B131" t="str">
            <v>1052 Bienestar estudiantil para todos</v>
          </cell>
          <cell r="C131" t="str">
            <v>02 MOVILIDAD ESCOLAR</v>
          </cell>
          <cell r="D131">
            <v>4</v>
          </cell>
          <cell r="E131" t="str">
            <v>02004 Proveer, suministrar y entregar los beneficios a estudiantes que cumplan con las condiciones establecidas por la Dirección de Bienestar Estudiantil</v>
          </cell>
          <cell r="F131" t="str">
            <v>Transporte Escolar Para Las Actividades Pedagógicas 02-01-0492</v>
          </cell>
          <cell r="G131" t="str">
            <v>TRANSPORTE ESCOLAR - A.1.2.7</v>
          </cell>
          <cell r="H131" t="str">
            <v>Estudiantes</v>
          </cell>
          <cell r="I131">
            <v>36650</v>
          </cell>
          <cell r="J131" t="str">
            <v>105202004</v>
          </cell>
          <cell r="K131">
            <v>39490827000</v>
          </cell>
        </row>
        <row r="132">
          <cell r="A132">
            <v>1052</v>
          </cell>
          <cell r="B132" t="str">
            <v>1052 Bienestar estudiantil para todos</v>
          </cell>
          <cell r="C132" t="str">
            <v>02 MOVILIDAD ESCOLAR</v>
          </cell>
          <cell r="D132">
            <v>5</v>
          </cell>
          <cell r="E132" t="str">
            <v>02005 Fomentar el uso de medios alternativos de transporte escolar, a través de estrategias administrativas, pedagógicas, promoción y suscripción de convenios, promoviendo una cultura de uso de la bicicleta como medio de transporte. </v>
          </cell>
          <cell r="F132" t="str">
            <v>Transporte Escolar Para Las Actividades Pedagógicas 02-01-0492</v>
          </cell>
          <cell r="G132" t="str">
            <v>TRANSPORTE ESCOLAR - A.1.2.7</v>
          </cell>
          <cell r="H132" t="str">
            <v>Persona Jurídica</v>
          </cell>
          <cell r="I132">
            <v>5998</v>
          </cell>
          <cell r="J132" t="str">
            <v>105202005</v>
          </cell>
          <cell r="K132">
            <v>4394419000</v>
          </cell>
        </row>
        <row r="133">
          <cell r="A133">
            <v>1052</v>
          </cell>
          <cell r="B133" t="str">
            <v>1052 Bienestar estudiantil para todos</v>
          </cell>
          <cell r="C133" t="str">
            <v>03 PROMOCIÓN DEL BIENESTAR</v>
          </cell>
          <cell r="D133">
            <v>1</v>
          </cell>
          <cell r="E133" t="str">
            <v>03001 Amparar al 100% de los estudiantes del Sistema de matrícula oficial en caso de accidentes escolares.</v>
          </cell>
          <cell r="F133" t="str">
            <v>Promoción, Prevención Y Protección En Salud Escolar 03-02-0019</v>
          </cell>
          <cell r="G133" t="str">
            <v>APLICACIÓN DE PROYECTOS EDUCATIVOS TRANSVERSALES - A.1.7.2</v>
          </cell>
          <cell r="H133" t="str">
            <v>Porcentaje</v>
          </cell>
          <cell r="I133">
            <v>100</v>
          </cell>
          <cell r="J133" t="str">
            <v>105203001</v>
          </cell>
          <cell r="K133">
            <v>140000000</v>
          </cell>
        </row>
        <row r="134">
          <cell r="A134">
            <v>1052</v>
          </cell>
          <cell r="B134" t="str">
            <v>1052 Bienestar estudiantil para todos</v>
          </cell>
          <cell r="C134" t="str">
            <v>03 PROMOCIÓN DEL BIENESTAR</v>
          </cell>
          <cell r="D134">
            <v>2</v>
          </cell>
          <cell r="E134" t="str">
            <v>03002 Diseñar, producir, implementar y evaluar estrategias pedagógicas y comunicativas para la implementación de acciones pedagógicas en gestión del riesgo y promoción del bienestar estudiantil en Colegios Oficiales</v>
          </cell>
          <cell r="F134" t="str">
            <v>Promoción, Prevención Y Protección En Salud Escolar 03-02-0019</v>
          </cell>
          <cell r="G134" t="str">
            <v>APLICACIÓN DE PROYECTOS EDUCATIVOS TRANSVERSALES - A.1.7.2</v>
          </cell>
          <cell r="H134" t="str">
            <v>Colegios</v>
          </cell>
          <cell r="I134">
            <v>126</v>
          </cell>
          <cell r="J134" t="str">
            <v>105203002</v>
          </cell>
          <cell r="K134">
            <v>546637000</v>
          </cell>
        </row>
        <row r="135">
          <cell r="A135">
            <v>1052</v>
          </cell>
          <cell r="B135" t="str">
            <v>1052 Bienestar estudiantil para todos</v>
          </cell>
          <cell r="C135" t="str">
            <v>03 PROMOCIÓN DEL BIENESTAR</v>
          </cell>
          <cell r="D135">
            <v>3</v>
          </cell>
          <cell r="E135" t="str">
            <v xml:space="preserve">03003 Realizar los pagos de sentencias, fallos judiciales y de los deducibles que surjan de la afectación a la póliza civil extracontractual, como consecuencia de acciones adelantadas por terceros contra la entidad asociados a los accidentes escolares.
</v>
          </cell>
          <cell r="F135" t="str">
            <v>Promoción, Prevención Y Protección En Salud Escolar 03-02-0019</v>
          </cell>
          <cell r="G135" t="str">
            <v>APLICACIÓN DE PROYECTOS EDUCATIVOS TRANSVERSALES - A.1.7.2</v>
          </cell>
          <cell r="H135" t="str">
            <v>Porcentaje</v>
          </cell>
          <cell r="I135">
            <v>100</v>
          </cell>
          <cell r="J135" t="str">
            <v>105203003</v>
          </cell>
          <cell r="K135">
            <v>860000000</v>
          </cell>
        </row>
        <row r="136">
          <cell r="A136">
            <v>1052</v>
          </cell>
          <cell r="B136" t="str">
            <v>1052 Bienestar estudiantil para todos</v>
          </cell>
          <cell r="C136" t="str">
            <v>03 PROMOCIÓN DEL BIENESTAR</v>
          </cell>
          <cell r="D136">
            <v>4</v>
          </cell>
          <cell r="E136" t="str">
            <v>03004 Prestar servicios en la Dirección de Bienestar  Estudiantil para el apoyo en los temas relacionados con el componente de Promoción del Bienestar</v>
          </cell>
          <cell r="F136" t="str">
            <v>Personal Contratado Para Apoyar Las Actividades Propias De Los Proyectos De Inversión De La Entidad 03-04-0001</v>
          </cell>
          <cell r="G136" t="str">
            <v>MODERNIZACIÓN DE LA SECRETARIA DE EDUCACIÓN - A.1.4.1</v>
          </cell>
          <cell r="H136" t="str">
            <v>Personas</v>
          </cell>
          <cell r="I136">
            <v>55</v>
          </cell>
          <cell r="J136" t="str">
            <v>105203004</v>
          </cell>
          <cell r="K136">
            <v>3745701000</v>
          </cell>
        </row>
        <row r="137">
          <cell r="A137">
            <v>1052</v>
          </cell>
          <cell r="B137" t="str">
            <v>1052 Bienestar estudiantil para todos</v>
          </cell>
          <cell r="C137" t="str">
            <v>03 PROMOCIÓN DEL BIENESTAR</v>
          </cell>
          <cell r="D137">
            <v>5</v>
          </cell>
          <cell r="E137" t="str">
            <v>03005 Amparar con cobertura de ARL, a los estudiantes de la matrícula Oficial del Distrito que realizan práctica laboral como parte de su proceso educativo en el nivel de secundaria y media,en cumplimiento del decreto 055/2015.</v>
          </cell>
          <cell r="F137" t="str">
            <v>Promoción, Prevención Y Protección En Salud Escolar 03-02-0019</v>
          </cell>
          <cell r="G137" t="str">
            <v>APLICACIÓN DE PROYECTOS EDUCATIVOS TRANSVERSALES - A.1.7.2</v>
          </cell>
          <cell r="H137" t="str">
            <v>Porcentaje</v>
          </cell>
          <cell r="I137">
            <v>100</v>
          </cell>
          <cell r="J137" t="str">
            <v>105203005</v>
          </cell>
          <cell r="K137">
            <v>2627256000</v>
          </cell>
        </row>
        <row r="138">
          <cell r="A138">
            <v>1052</v>
          </cell>
          <cell r="B138" t="str">
            <v>1052 Bienestar estudiantil para todos</v>
          </cell>
          <cell r="C138" t="str">
            <v>03 PROMOCIÓN DEL BIENESTAR</v>
          </cell>
          <cell r="D138">
            <v>6</v>
          </cell>
          <cell r="E138" t="str">
            <v xml:space="preserve">03006 Suministrar el apoyo logístico y la interventoría a los eventos del proyecto </v>
          </cell>
          <cell r="F138" t="str">
            <v>Soporte Logístico Para El Desarrollo De Las Actividades Propias De Los Proyectos De Inversión 02-01-0364</v>
          </cell>
          <cell r="G138" t="str">
            <v>APLICACIÓN DE PROYECTOS EDUCATIVOS TRANSVERSALES - A.1.7.2</v>
          </cell>
          <cell r="H138" t="str">
            <v>Eventos</v>
          </cell>
          <cell r="I138">
            <v>35</v>
          </cell>
          <cell r="J138" t="str">
            <v>105203006</v>
          </cell>
          <cell r="K138">
            <v>880000000</v>
          </cell>
        </row>
        <row r="139">
          <cell r="A139">
            <v>1053</v>
          </cell>
          <cell r="B139" t="str">
            <v>1053 Oportunidades de aprendizaje desde el enfoque diferencial</v>
          </cell>
          <cell r="C139" t="str">
            <v>01  Atención Educativa Integral desde el enfoque diferencial</v>
          </cell>
          <cell r="D139">
            <v>1</v>
          </cell>
          <cell r="E139" t="str">
            <v>01001 Desarrollar capacidades locales e institucionales  para la atención integral bajo el enfoque diferencial, de estudiantes con discapacidad</v>
          </cell>
          <cell r="F139" t="str">
            <v>Atención educativa diferencial 03-02-0033</v>
          </cell>
          <cell r="G139" t="str">
            <v>SERVICIO PERSONAL APOYO - A.1.5.1</v>
          </cell>
          <cell r="H139" t="str">
            <v>Colegios</v>
          </cell>
          <cell r="I139">
            <v>361</v>
          </cell>
          <cell r="J139" t="str">
            <v>105301001</v>
          </cell>
          <cell r="K139">
            <v>7438000000</v>
          </cell>
        </row>
        <row r="140">
          <cell r="A140">
            <v>1053</v>
          </cell>
          <cell r="B140" t="str">
            <v>1053 Oportunidades de aprendizaje desde el enfoque diferencial</v>
          </cell>
          <cell r="C140" t="str">
            <v>01  Atención Educativa Integral desde el enfoque diferencial</v>
          </cell>
          <cell r="D140">
            <v>3</v>
          </cell>
          <cell r="E140" t="str">
            <v>01003 Desarrollar capacidades locales e institucionales  para la atención integral bajo el enfoque diferencial, de estudiantes con  talentos y/o capacidades  excepcionales</v>
          </cell>
          <cell r="F140" t="str">
            <v>Atención educativa diferencial 03-02-0033</v>
          </cell>
          <cell r="G140" t="str">
            <v>SERVICIO PERSONAL APOYO - A.1.5.1</v>
          </cell>
          <cell r="H140" t="str">
            <v>Colegios</v>
          </cell>
          <cell r="I140">
            <v>90</v>
          </cell>
          <cell r="J140" t="str">
            <v>105301003</v>
          </cell>
          <cell r="K140">
            <v>562888000</v>
          </cell>
        </row>
        <row r="141">
          <cell r="A141">
            <v>1053</v>
          </cell>
          <cell r="B141" t="str">
            <v>1053 Oportunidades de aprendizaje desde el enfoque diferencial</v>
          </cell>
          <cell r="C141" t="str">
            <v>01  Atención Educativa Integral desde el enfoque diferencial</v>
          </cell>
          <cell r="D141">
            <v>5</v>
          </cell>
          <cell r="E141" t="str">
            <v>01005 Desarrollar las acciones necesarias para garantizar la operación de la Secretaría Técnica Distrital de Discapacidad (STDD)</v>
          </cell>
          <cell r="F141" t="str">
            <v>Atención educativa diferencial 03-02-0033</v>
          </cell>
          <cell r="G141" t="str">
            <v>SERVICIO PERSONAL APOYO - A.1.5.1</v>
          </cell>
          <cell r="H141" t="str">
            <v>Personas</v>
          </cell>
          <cell r="I141">
            <v>6</v>
          </cell>
          <cell r="J141" t="str">
            <v>105301005</v>
          </cell>
          <cell r="K141">
            <v>304663000</v>
          </cell>
        </row>
        <row r="142">
          <cell r="A142">
            <v>1053</v>
          </cell>
          <cell r="B142" t="str">
            <v>1053 Oportunidades de aprendizaje desde el enfoque diferencial</v>
          </cell>
          <cell r="C142" t="str">
            <v>01  Atención Educativa Integral desde el enfoque diferencial</v>
          </cell>
          <cell r="D142">
            <v>8</v>
          </cell>
          <cell r="E142" t="str">
            <v xml:space="preserve">01008 
Desarrollar capacidades locales e institucionales para la atención integral bajo el enfoque diferencial, en la linea de educación intercultural y grupos étnicos 
</v>
          </cell>
          <cell r="F142" t="str">
            <v>Atención educativa diferencial 03-02-0033</v>
          </cell>
          <cell r="G142" t="str">
            <v>SERVICIO PERSONAL APOYO - A.1.5.1</v>
          </cell>
          <cell r="H142" t="str">
            <v>Colegios</v>
          </cell>
          <cell r="I142">
            <v>46</v>
          </cell>
          <cell r="J142" t="str">
            <v>105301008</v>
          </cell>
          <cell r="K142">
            <v>1846146000</v>
          </cell>
        </row>
        <row r="143">
          <cell r="A143">
            <v>1053</v>
          </cell>
          <cell r="B143" t="str">
            <v>1053 Oportunidades de aprendizaje desde el enfoque diferencial</v>
          </cell>
          <cell r="C143" t="str">
            <v>01  Atención Educativa Integral desde el enfoque diferencial</v>
          </cell>
          <cell r="D143">
            <v>10</v>
          </cell>
          <cell r="E143" t="str">
            <v>01010 Desarrollar capacidades locales e institucionales  para la atención integral bajo el enfoque diferencial, de estudiantes según su condición social y orientación sexual</v>
          </cell>
          <cell r="F143" t="str">
            <v>Atención educativa diferencial 03-02-0033</v>
          </cell>
          <cell r="G143" t="str">
            <v>SERVICIO PERSONAL APOYO - A.1.5.1</v>
          </cell>
          <cell r="H143" t="str">
            <v>Colegios</v>
          </cell>
          <cell r="I143">
            <v>80</v>
          </cell>
          <cell r="J143" t="str">
            <v>105301010</v>
          </cell>
          <cell r="K143">
            <v>302082000</v>
          </cell>
        </row>
        <row r="144">
          <cell r="A144">
            <v>1053</v>
          </cell>
          <cell r="B144" t="str">
            <v>1053 Oportunidades de aprendizaje desde el enfoque diferencial</v>
          </cell>
          <cell r="C144" t="str">
            <v>01  Atención Educativa Integral desde el enfoque diferencial</v>
          </cell>
          <cell r="D144">
            <v>12</v>
          </cell>
          <cell r="E144" t="str">
            <v>01012 Desarrollar capacidades locales e institucionales  para la atención integral bajo el enfoque diferencial de cuidado y autocuidado</v>
          </cell>
          <cell r="F144" t="str">
            <v>Atención educativa diferencial 03-02-0033</v>
          </cell>
          <cell r="G144" t="str">
            <v>SERVICIO PERSONAL APOYO - A.1.5.1</v>
          </cell>
          <cell r="H144" t="str">
            <v>Colegios</v>
          </cell>
          <cell r="I144">
            <v>70</v>
          </cell>
          <cell r="J144" t="str">
            <v>105301012</v>
          </cell>
          <cell r="K144">
            <v>1487065000</v>
          </cell>
        </row>
        <row r="145">
          <cell r="A145">
            <v>1053</v>
          </cell>
          <cell r="B145" t="str">
            <v>1053 Oportunidades de aprendizaje desde el enfoque diferencial</v>
          </cell>
          <cell r="C145" t="str">
            <v>01  Atención Educativa Integral desde el enfoque diferencial</v>
          </cell>
          <cell r="D145">
            <v>15</v>
          </cell>
          <cell r="E145" t="str">
            <v>01015 Desarrollar capacidades locales e institucionales  para la atención integral bajo el enfoque diferencial, de estudiantes  víctimas del conflicto armado</v>
          </cell>
          <cell r="F145" t="str">
            <v>Atención a Víctimas 03- 02-0032</v>
          </cell>
          <cell r="G145" t="str">
            <v>APLICACIÓN DE PROYECTOS EDUCATIVOS TRANSVERSALES - A.1.7.2</v>
          </cell>
          <cell r="H145" t="str">
            <v>Colegios</v>
          </cell>
          <cell r="I145">
            <v>40</v>
          </cell>
          <cell r="J145" t="str">
            <v>105301015</v>
          </cell>
          <cell r="K145">
            <v>914843000</v>
          </cell>
        </row>
        <row r="146">
          <cell r="A146">
            <v>1053</v>
          </cell>
          <cell r="B146" t="str">
            <v>1053 Oportunidades de aprendizaje desde el enfoque diferencial</v>
          </cell>
          <cell r="C146" t="str">
            <v>01  Atención Educativa Integral desde el enfoque diferencial</v>
          </cell>
          <cell r="D146">
            <v>17</v>
          </cell>
          <cell r="E146" t="str">
            <v>01017 Prestar apoyo profesional y/o técnico a la gestión de la Dirección de Inclusión e Integración de Poblaciones  para   el cumplimiento de las politicas públicas poblacionales</v>
          </cell>
          <cell r="F146" t="str">
            <v>Atención educativa diferencial 03-02-0033</v>
          </cell>
          <cell r="G146" t="str">
            <v>SERVICIO PERSONAL APOYO - A.1.5.1</v>
          </cell>
          <cell r="H146" t="str">
            <v>Personas</v>
          </cell>
          <cell r="I146">
            <v>11</v>
          </cell>
          <cell r="J146" t="str">
            <v>105301017</v>
          </cell>
          <cell r="K146">
            <v>526015000</v>
          </cell>
        </row>
        <row r="147">
          <cell r="A147">
            <v>1053</v>
          </cell>
          <cell r="B147" t="str">
            <v>1053 Oportunidades de aprendizaje desde el enfoque diferencial</v>
          </cell>
          <cell r="C147" t="str">
            <v>01  Atención Educativa Integral desde el enfoque diferencial</v>
          </cell>
          <cell r="D147">
            <v>18</v>
          </cell>
          <cell r="E147" t="str">
            <v>01018 Desarrollar capacidades locales e institucionales  para la atención integral bajo el enfoque diferencial, de estudiantes con trastornos de aprendizaje</v>
          </cell>
          <cell r="F147" t="str">
            <v>Atención educativa diferencial 03-02-0033</v>
          </cell>
          <cell r="G147" t="str">
            <v>SERVICIO PERSONAL APOYO - A.1.5.1</v>
          </cell>
          <cell r="H147" t="str">
            <v>Colegios</v>
          </cell>
          <cell r="I147">
            <v>40</v>
          </cell>
          <cell r="J147" t="str">
            <v>105301018</v>
          </cell>
          <cell r="K147">
            <v>415656000</v>
          </cell>
        </row>
        <row r="148">
          <cell r="A148">
            <v>1053</v>
          </cell>
          <cell r="B148" t="str">
            <v>1053 Oportunidades de aprendizaje desde el enfoque diferencial</v>
          </cell>
          <cell r="C148" t="str">
            <v>01  Atención Educativa Integral desde el enfoque diferencial</v>
          </cell>
          <cell r="D148">
            <v>20</v>
          </cell>
          <cell r="E148" t="str">
            <v xml:space="preserve">01020 Desarrollar capacidades locales e institucionales  para la atención integral bajo el enfoque diferencial, de estudiantes en riesgo de trabajo infantil </v>
          </cell>
          <cell r="F148" t="str">
            <v>Atención educativa diferencial 03-02-0033</v>
          </cell>
          <cell r="G148" t="str">
            <v>SERVICIO PERSONAL APOYO - A.1.5.1</v>
          </cell>
          <cell r="H148" t="str">
            <v>Colegios</v>
          </cell>
          <cell r="I148">
            <v>70</v>
          </cell>
          <cell r="J148" t="str">
            <v>105301020</v>
          </cell>
          <cell r="K148">
            <v>748631000</v>
          </cell>
        </row>
        <row r="149">
          <cell r="A149">
            <v>1053</v>
          </cell>
          <cell r="B149" t="str">
            <v>1053 Oportunidades de aprendizaje desde el enfoque diferencial</v>
          </cell>
          <cell r="C149" t="str">
            <v>01  Atención Educativa Integral desde el enfoque diferencial</v>
          </cell>
          <cell r="D149">
            <v>21</v>
          </cell>
          <cell r="E149" t="str">
            <v>01021 Desarrollar capacidades locales e institucionales  para la atención integral bajo el enfoque diferencial, de estudiantes en riesgo de trata de personas</v>
          </cell>
          <cell r="F149" t="str">
            <v>Atención educativa diferencial 03-02-0033</v>
          </cell>
          <cell r="G149" t="str">
            <v>SERVICIO PERSONAL APOYO - A.1.5.1</v>
          </cell>
          <cell r="H149" t="str">
            <v>Colegios</v>
          </cell>
          <cell r="I149">
            <v>10</v>
          </cell>
          <cell r="J149" t="str">
            <v>105301021</v>
          </cell>
          <cell r="K149">
            <v>114309000</v>
          </cell>
        </row>
        <row r="150">
          <cell r="A150">
            <v>1053</v>
          </cell>
          <cell r="B150" t="str">
            <v>1053 Oportunidades de aprendizaje desde el enfoque diferencial</v>
          </cell>
          <cell r="C150" t="str">
            <v>02 Modelos Educativos Flexibles</v>
          </cell>
          <cell r="D150">
            <v>1</v>
          </cell>
          <cell r="E150" t="str">
            <v>02001 Desarrollar capacidades locales e institucionales  para la atención integral bajo el enfoque diferencial, de estudiantes  hospitalizados e incapacitados</v>
          </cell>
          <cell r="F150" t="str">
            <v>Atención educativa diferencial 03-02-0033</v>
          </cell>
          <cell r="G150" t="str">
            <v>SERVICIO PERSONAL APOYO - A.1.5.1</v>
          </cell>
          <cell r="H150" t="str">
            <v>Aulas Hospitalarias</v>
          </cell>
          <cell r="I150">
            <v>28</v>
          </cell>
          <cell r="J150" t="str">
            <v>105302001</v>
          </cell>
          <cell r="K150">
            <v>107840000</v>
          </cell>
        </row>
        <row r="151">
          <cell r="A151">
            <v>1053</v>
          </cell>
          <cell r="B151" t="str">
            <v>1053 Oportunidades de aprendizaje desde el enfoque diferencial</v>
          </cell>
          <cell r="C151" t="str">
            <v>02 Modelos Educativos Flexibles</v>
          </cell>
          <cell r="D151">
            <v>3</v>
          </cell>
          <cell r="E151" t="str">
            <v xml:space="preserve">02003 Desarrollar capacidades locales e institucionales  para la atención integral bajo el enfoque diferencial, para la educación de jóvenes y adultos </v>
          </cell>
          <cell r="F151" t="str">
            <v>Atención educativa diferencial 03-02-0033</v>
          </cell>
          <cell r="G151" t="str">
            <v>SERVICIO PERSONAL APOYO - A.1.5.1</v>
          </cell>
          <cell r="H151" t="str">
            <v>Colegios</v>
          </cell>
          <cell r="I151">
            <v>59</v>
          </cell>
          <cell r="J151" t="str">
            <v>105302003</v>
          </cell>
          <cell r="K151">
            <v>188344000</v>
          </cell>
        </row>
        <row r="152">
          <cell r="A152">
            <v>1053</v>
          </cell>
          <cell r="B152" t="str">
            <v>1053 Oportunidades de aprendizaje desde el enfoque diferencial</v>
          </cell>
          <cell r="C152" t="str">
            <v>02 Modelos Educativos Flexibles</v>
          </cell>
          <cell r="D152">
            <v>5</v>
          </cell>
          <cell r="E152" t="str">
            <v>02005 Desarrollar capacidades locales e institucionales  para la atención integral bajo el enfoque diferencial, de estudiantes  en extraedad</v>
          </cell>
          <cell r="F152" t="str">
            <v>Atención educativa diferencial 03-02-0033</v>
          </cell>
          <cell r="G152" t="str">
            <v>SERVICIO PERSONAL APOYO - A.1.5.1</v>
          </cell>
          <cell r="H152" t="str">
            <v>Colegios</v>
          </cell>
          <cell r="I152">
            <v>75</v>
          </cell>
          <cell r="J152" t="str">
            <v>105302005</v>
          </cell>
          <cell r="K152">
            <v>272347000</v>
          </cell>
        </row>
        <row r="153">
          <cell r="A153">
            <v>1053</v>
          </cell>
          <cell r="B153" t="str">
            <v>1053 Oportunidades de aprendizaje desde el enfoque diferencial</v>
          </cell>
          <cell r="C153" t="str">
            <v>02 Modelos Educativos Flexibles</v>
          </cell>
          <cell r="D153">
            <v>7</v>
          </cell>
          <cell r="E153" t="str">
            <v>02007 Desarrollar capacidades locales e institucionales  para la atención integral bajo el enfoque diferencial, de estudiantes en conflicto con la  ley penal</v>
          </cell>
          <cell r="F153" t="str">
            <v>Atención educativa diferencial 03-02-0033</v>
          </cell>
          <cell r="G153" t="str">
            <v>SERVICIO PERSONAL APOYO - A.1.5.1</v>
          </cell>
          <cell r="H153" t="str">
            <v>Colegios</v>
          </cell>
          <cell r="I153">
            <v>75</v>
          </cell>
          <cell r="J153" t="str">
            <v>105302007</v>
          </cell>
          <cell r="K153">
            <v>105766000</v>
          </cell>
        </row>
        <row r="154">
          <cell r="A154">
            <v>1055</v>
          </cell>
          <cell r="B154" t="str">
            <v>1055 Modernización de la gestión institucional</v>
          </cell>
          <cell r="C154" t="str">
            <v>01 Modernización de los Procesos</v>
          </cell>
          <cell r="D154">
            <v>1</v>
          </cell>
          <cell r="E154" t="str">
            <v>01001 Apoyo profesional para dirigir y coordinar las acciones a desarrollar en el proyecto de inversión "Modernización de la gestión institucional".</v>
          </cell>
          <cell r="F154" t="str">
            <v>Personal Contratado Para Apoyar Las Actividades Propias De Los Proyectos De Inversión De La Entidad 03-04-0001</v>
          </cell>
          <cell r="G154" t="str">
            <v>MODERNIZACIÓN DE LA SECRETARIA DE EDUCACIÓN - A.1.4.1</v>
          </cell>
          <cell r="H154" t="str">
            <v>Personas</v>
          </cell>
          <cell r="I154">
            <v>1</v>
          </cell>
          <cell r="J154" t="str">
            <v>105501001</v>
          </cell>
          <cell r="K154">
            <v>139942000</v>
          </cell>
        </row>
        <row r="155">
          <cell r="A155">
            <v>1055</v>
          </cell>
          <cell r="B155" t="str">
            <v>1055 Modernización de la gestión institucional</v>
          </cell>
          <cell r="C155" t="str">
            <v>01 Modernización de los Procesos</v>
          </cell>
          <cell r="D155">
            <v>2</v>
          </cell>
          <cell r="E155" t="str">
            <v>01002 Contar con el personal requerido para impulsar y promover el fortalecimiento de la transparencia en la SED</v>
          </cell>
          <cell r="F155" t="str">
            <v>Personal Contratado Para Apoyar Las Actividades Propias De Los Proyectos De Inversión De La Entidad 03-04-0001</v>
          </cell>
          <cell r="G155" t="str">
            <v>MODERNIZACIÓN DE LA SECRETARIA DE EDUCACIÓN - A.1.4.1</v>
          </cell>
          <cell r="H155" t="str">
            <v>Personas</v>
          </cell>
          <cell r="I155">
            <v>1</v>
          </cell>
          <cell r="J155" t="str">
            <v>105501002</v>
          </cell>
          <cell r="K155">
            <v>41005000</v>
          </cell>
        </row>
        <row r="156">
          <cell r="A156">
            <v>1055</v>
          </cell>
          <cell r="B156" t="str">
            <v>1055 Modernización de la gestión institucional</v>
          </cell>
          <cell r="C156" t="str">
            <v>01 Modernización de los Procesos</v>
          </cell>
          <cell r="D156">
            <v>3</v>
          </cell>
          <cell r="E156" t="str">
            <v>01003 Apoyo profesional y técnico para el desarrollo de las acciones tendientes a mejorar los procesos internos de la SED tales como: Sistema Integrado de Gestión, POA , PIGA, Gestión Documental y Archivo.</v>
          </cell>
          <cell r="F156" t="str">
            <v>Personal Contratado Para Apoyar Las Actividades Propias De Los Proyectos De Inversión De La Entidad 03-04-0001</v>
          </cell>
          <cell r="G156" t="str">
            <v>MODERNIZACIÓN DE LA SECRETARIA DE EDUCACIÓN - A.1.4.1</v>
          </cell>
          <cell r="H156" t="str">
            <v>Personas</v>
          </cell>
          <cell r="I156">
            <v>11</v>
          </cell>
          <cell r="J156" t="str">
            <v>105501003</v>
          </cell>
          <cell r="K156">
            <v>710338000</v>
          </cell>
        </row>
        <row r="157">
          <cell r="A157">
            <v>1055</v>
          </cell>
          <cell r="B157" t="str">
            <v>1055 Modernización de la gestión institucional</v>
          </cell>
          <cell r="C157" t="str">
            <v>01 Modernización de los Procesos</v>
          </cell>
          <cell r="D157">
            <v>4</v>
          </cell>
          <cell r="E157" t="str">
            <v>01004 Actualización de procesos del nivel central, local e institucional.</v>
          </cell>
          <cell r="F157" t="str">
            <v>Apoyo Logístico Para El Desarrollo De Las Actividades Propias De Los Proyectos De Inversiónen General 03-01-0354</v>
          </cell>
          <cell r="G157" t="str">
            <v>APLICACIÓN DE PROYECTOS EDUCATIVOS TRANSVERSALES - A.1.7.2</v>
          </cell>
          <cell r="H157" t="str">
            <v>Consultoría</v>
          </cell>
          <cell r="I157">
            <v>1</v>
          </cell>
          <cell r="J157" t="str">
            <v>105501004</v>
          </cell>
          <cell r="K157">
            <v>260974000</v>
          </cell>
        </row>
        <row r="158">
          <cell r="A158">
            <v>1055</v>
          </cell>
          <cell r="B158" t="str">
            <v>1055 Modernización de la gestión institucional</v>
          </cell>
          <cell r="C158" t="str">
            <v>01 Modernización de los Procesos</v>
          </cell>
          <cell r="D158">
            <v>5</v>
          </cell>
          <cell r="E158" t="str">
            <v>01005 Garantizar los procesos de mejoramiento de la gestión documental y archivo en la SED.</v>
          </cell>
          <cell r="F158" t="str">
            <v>Apoyo Logístico Para El Desarrollo De Las Actividades Propias De Los Proyectos De Inversiónen General 03-01-0354</v>
          </cell>
          <cell r="G158" t="str">
            <v>APLICACIÓN DE PROYECTOS EDUCATIVOS TRANSVERSALES - A.1.7.2</v>
          </cell>
          <cell r="H158" t="str">
            <v>Intervenciones</v>
          </cell>
          <cell r="I158">
            <v>7</v>
          </cell>
          <cell r="J158" t="str">
            <v>105501005</v>
          </cell>
          <cell r="K158">
            <v>1498741000</v>
          </cell>
        </row>
        <row r="159">
          <cell r="A159">
            <v>1055</v>
          </cell>
          <cell r="B159" t="str">
            <v>1055 Modernización de la gestión institucional</v>
          </cell>
          <cell r="C159" t="str">
            <v>02 Comunicación Organizacional</v>
          </cell>
          <cell r="D159">
            <v>7</v>
          </cell>
          <cell r="E159" t="str">
            <v>02007 Desarrollar y aplicar métodos para medir el impacto de la comunicación y los proyectos prioritarios de la SED.</v>
          </cell>
          <cell r="F159" t="str">
            <v>Desarrollo Del Plan General De Medios De Divulgación Y Comunicación 03-01-0327</v>
          </cell>
          <cell r="G159" t="str">
            <v>APLICACIÓN DE PROYECTOS EDUCATIVOS TRANSVERSALES - A.1.7.2</v>
          </cell>
          <cell r="H159" t="str">
            <v>Consultoría</v>
          </cell>
          <cell r="I159">
            <v>1</v>
          </cell>
          <cell r="J159" t="str">
            <v>105502007</v>
          </cell>
          <cell r="K159">
            <v>120000000</v>
          </cell>
        </row>
        <row r="160">
          <cell r="A160">
            <v>1055</v>
          </cell>
          <cell r="B160" t="str">
            <v>1055 Modernización de la gestión institucional</v>
          </cell>
          <cell r="C160" t="str">
            <v>02 Comunicación Organizacional</v>
          </cell>
          <cell r="D160">
            <v>8</v>
          </cell>
          <cell r="E160" t="str">
            <v>02008 Fortalecimiento de la cultura organizacional de la SED.</v>
          </cell>
          <cell r="F160" t="str">
            <v>Apoyo Logístico Para El Desarrollo De Las Actividades Propias De Los Proyectos De Inversiónen General 03-01-0354</v>
          </cell>
          <cell r="G160" t="str">
            <v>APLICACIÓN DE PROYECTOS EDUCATIVOS TRANSVERSALES - A.1.7.2</v>
          </cell>
          <cell r="H160" t="str">
            <v>Estrategia</v>
          </cell>
          <cell r="I160">
            <v>1</v>
          </cell>
          <cell r="J160" t="str">
            <v>105502008</v>
          </cell>
          <cell r="K160">
            <v>300000000</v>
          </cell>
        </row>
        <row r="161">
          <cell r="A161">
            <v>1055</v>
          </cell>
          <cell r="B161" t="str">
            <v>1055 Modernización de la gestión institucional</v>
          </cell>
          <cell r="C161" t="str">
            <v>03 Gestión de Servicio a la Ciudadania</v>
          </cell>
          <cell r="D161">
            <v>11</v>
          </cell>
          <cell r="E161" t="str">
            <v>03011 Apoyo profesional, técnico y asistencial para el mejoramiento de la gestión del Servicio al Ciudadano</v>
          </cell>
          <cell r="F161" t="str">
            <v>Personal Contratado Para Apoyar Las Actividades Propias De Los Proyectos De Inversión De La Entidad 03-04-0001</v>
          </cell>
          <cell r="G161" t="str">
            <v>MODERNIZACIÓN DE LA SECRETARIA DE EDUCACIÓN - A.1.4.1</v>
          </cell>
          <cell r="H161" t="str">
            <v>Personas</v>
          </cell>
          <cell r="I161">
            <v>12</v>
          </cell>
          <cell r="J161" t="str">
            <v>105503011</v>
          </cell>
          <cell r="K161">
            <v>668000000</v>
          </cell>
        </row>
        <row r="162">
          <cell r="A162">
            <v>1055</v>
          </cell>
          <cell r="B162" t="str">
            <v>1055 Modernización de la gestión institucional</v>
          </cell>
          <cell r="C162" t="str">
            <v>03 Gestión de Servicio a la Ciudadania</v>
          </cell>
          <cell r="D162">
            <v>12</v>
          </cell>
          <cell r="E162" t="str">
            <v>03012 Fortalecer la calidad de la experiencia de servicio a la ciudadanía en todos los canales de atención de la Secretaria de Educación del Distrito.</v>
          </cell>
          <cell r="F162" t="str">
            <v>Apoyo Logístico Para El Desarrollo De Las Actividades Propias De Los Proyectos De Inversiónen General 03-01-0354</v>
          </cell>
          <cell r="G162" t="str">
            <v>APLICACIÓN DE PROYECTOS EDUCATIVOS TRANSVERSALES - A.1.7.2</v>
          </cell>
          <cell r="H162" t="str">
            <v>Intervenciones</v>
          </cell>
          <cell r="I162">
            <v>3</v>
          </cell>
          <cell r="J162" t="str">
            <v>105503012</v>
          </cell>
          <cell r="K162">
            <v>1832000000</v>
          </cell>
        </row>
        <row r="163">
          <cell r="A163">
            <v>1056</v>
          </cell>
          <cell r="B163" t="str">
            <v>1056 Mejoramiento de la calidad educativa a través de la jornada única y el uso del tiempo escolar</v>
          </cell>
          <cell r="C163" t="str">
            <v>01 JORNADA UNICA</v>
          </cell>
          <cell r="D163">
            <v>1</v>
          </cell>
          <cell r="E163" t="str">
            <v>01001 Conformar un equipo profesional y técnico que coordina, orienta y apoya el desarrollo de la ampliación del tiempo escolar - Jornada Única</v>
          </cell>
          <cell r="F163" t="str">
            <v>Personal Contratado Para Apoyar Las Actividades Propias De Los Proyectos De Inversión De La Entidad 03-04-0001</v>
          </cell>
          <cell r="G163" t="str">
            <v>MODERNIZACIÓN DE LA SECRETARIA DE EDUCACIÓN - A.1.4.1</v>
          </cell>
          <cell r="H163" t="str">
            <v>Personas</v>
          </cell>
          <cell r="I163">
            <v>25</v>
          </cell>
          <cell r="J163" t="str">
            <v>105601001</v>
          </cell>
          <cell r="K163">
            <v>1595000000</v>
          </cell>
        </row>
        <row r="164">
          <cell r="A164">
            <v>1056</v>
          </cell>
          <cell r="B164" t="str">
            <v>1056 Mejoramiento de la calidad educativa a través de la jornada única y el uso del tiempo escolar</v>
          </cell>
          <cell r="C164" t="str">
            <v>01 JORNADA UNICA</v>
          </cell>
          <cell r="D164">
            <v>2</v>
          </cell>
          <cell r="E164" t="str">
            <v>01002 Garantizar los escenarios, organizaciones, personas externas u otro tipo de recursos que se requieran para implementar la Jornada Única en ambientes de aprendizajes seguros en una ciudad Educadora</v>
          </cell>
          <cell r="F164" t="str">
            <v>Acompañar A Colegios En La Formulación Y Ejecución De Planes Institucionales 03-01-0204</v>
          </cell>
          <cell r="G164" t="str">
            <v>APLICACIÓN DE PROYECTOS EDUCATIVOS TRANSVERSALES - A.1.7.2</v>
          </cell>
          <cell r="H164" t="str">
            <v>Estudiantes</v>
          </cell>
          <cell r="I164">
            <v>157742</v>
          </cell>
          <cell r="J164" t="str">
            <v>105601002</v>
          </cell>
          <cell r="K164">
            <v>18036700000</v>
          </cell>
        </row>
        <row r="165">
          <cell r="A165">
            <v>1056</v>
          </cell>
          <cell r="B165" t="str">
            <v>1056 Mejoramiento de la calidad educativa a través de la jornada única y el uso del tiempo escolar</v>
          </cell>
          <cell r="C165" t="str">
            <v>02 USO DEL TIEMPO ESCOLAR</v>
          </cell>
          <cell r="D165">
            <v>1</v>
          </cell>
          <cell r="E165" t="str">
            <v>02001 Garantizar los escenarios, organizaciones, personas externas u otro tipo de recursos que se requieran para implementar el Uso del Tiempo Escolar en ambientes de aprendizajes seguros en una ciudad Educadora</v>
          </cell>
          <cell r="F165" t="str">
            <v>Acompañar A Colegios En La Formulación Y Ejecución De Planes Institucionales 03-01-0204</v>
          </cell>
          <cell r="G165" t="str">
            <v>APLICACIÓN DE PROYECTOS EDUCATIVOS TRANSVERSALES - A.1.7.2</v>
          </cell>
          <cell r="H165" t="str">
            <v>Estudiantes</v>
          </cell>
          <cell r="I165">
            <v>252387</v>
          </cell>
          <cell r="J165" t="str">
            <v>105602001</v>
          </cell>
          <cell r="K165">
            <v>14636300000</v>
          </cell>
        </row>
        <row r="166">
          <cell r="A166">
            <v>1056</v>
          </cell>
          <cell r="B166" t="str">
            <v>1056 Mejoramiento de la calidad educativa a través de la jornada única y el uso del tiempo escolar</v>
          </cell>
          <cell r="C166" t="str">
            <v>02 USO DEL TIEMPO ESCOLAR</v>
          </cell>
          <cell r="D166">
            <v>2</v>
          </cell>
          <cell r="E166" t="str">
            <v>02002 Conformar un equipo profesional y técnico que coordina, orienta y apoya el desarrollo de la ampliación del tiempo escolar - Uso del tiempo escolar</v>
          </cell>
          <cell r="F166" t="str">
            <v>Personal Contratado Para Apoyar Las Actividades Propias De Los Proyectos De Inversión De La Entidad 03-04-0001</v>
          </cell>
          <cell r="G166" t="str">
            <v>MODERNIZACIÓN DE LA SECRETARIA DE EDUCACIÓN - A.1.4.1</v>
          </cell>
          <cell r="H166" t="str">
            <v>personas</v>
          </cell>
          <cell r="I166">
            <v>25</v>
          </cell>
          <cell r="J166" t="str">
            <v>105602002</v>
          </cell>
          <cell r="K166">
            <v>1595000000</v>
          </cell>
        </row>
        <row r="167">
          <cell r="A167">
            <v>1057</v>
          </cell>
          <cell r="B167" t="str">
            <v>1057 Competencias para el ciudadano de hoy</v>
          </cell>
          <cell r="C167" t="str">
            <v>01 Uso y apropiación de Tecnologías de la Información y las comunicaciones (TIC) y de los medios educativos</v>
          </cell>
          <cell r="D167">
            <v>1</v>
          </cell>
          <cell r="E167" t="str">
            <v>01001 Fortalecer y acompañar a los colegios en la implementación de estrategias que aporten al mejoramiento de los ambientes de aprendizaje y del conocimiento, promiviendo  el desarrollo de las capacidades en el uso inteligente de las TIC.</v>
          </cell>
          <cell r="F167" t="str">
            <v>Incentivar El Desarrollo Y Uso De La Tecnología, La Información Y La Comunicación A Través De Experiencias Pedagógicas 03-01-0218</v>
          </cell>
          <cell r="G167" t="str">
            <v>APLICACIÓN DE PROYECTOS EDUCATIVOS TRANSVERSALES - A.1.7.2</v>
          </cell>
          <cell r="H167" t="str">
            <v>colegios</v>
          </cell>
          <cell r="I167">
            <v>150</v>
          </cell>
          <cell r="J167" t="str">
            <v>105701001</v>
          </cell>
          <cell r="K167">
            <v>2550000000</v>
          </cell>
        </row>
        <row r="168">
          <cell r="A168">
            <v>1057</v>
          </cell>
          <cell r="B168" t="str">
            <v>1057 Competencias para el ciudadano de hoy</v>
          </cell>
          <cell r="C168" t="str">
            <v>01 Uso y apropiación de Tecnologías de la Información y las comunicaciones (TIC) y de los medios educativos</v>
          </cell>
          <cell r="D168">
            <v>2</v>
          </cell>
          <cell r="E168" t="str">
            <v>01002 Conformar un equipo profesional y técnico para el seguimiento y desarrollo de los programas y procesos del proyecto de inversión competencias para el ciudadano de hoy.</v>
          </cell>
          <cell r="F168" t="str">
            <v>Personal Contratado Para Apoyar Las Actividades Propias De Los Proyectos De Inversión De La Entidad 03-04-0001</v>
          </cell>
          <cell r="G168" t="str">
            <v>MODERNIZACIÓN DE LA SECRETARIA DE EDUCACIÓN - A.1.4.1</v>
          </cell>
          <cell r="H168" t="str">
            <v>Personas</v>
          </cell>
          <cell r="I168">
            <v>9</v>
          </cell>
          <cell r="J168" t="str">
            <v>105701002</v>
          </cell>
          <cell r="K168">
            <v>473572000</v>
          </cell>
        </row>
        <row r="169">
          <cell r="A169">
            <v>1057</v>
          </cell>
          <cell r="B169" t="str">
            <v>1057 Competencias para el ciudadano de hoy</v>
          </cell>
          <cell r="C169" t="str">
            <v>02 Lectoescritura y Fortalecimiento de Bibliotecas Escolares</v>
          </cell>
          <cell r="D169">
            <v>1</v>
          </cell>
          <cell r="E169" t="str">
            <v>02001 Implementar el plan distrital de lectura y escritura,  generando acciones que permitan mejorar los procesos de lectoescritura a través del aprovechamiento y fortalecimiento de las bibliotecas escolares y de ambientes de aprendizaje e investigación.</v>
          </cell>
          <cell r="F169" t="str">
            <v>Acompañar A Colegios En La Formulación Y Ejecución De Planes Institucionales 03-01-0204</v>
          </cell>
          <cell r="G169" t="str">
            <v>APLICACIÓN DE PROYECTOS EDUCATIVOS TRANSVERSALES - A.1.7.2</v>
          </cell>
          <cell r="H169" t="str">
            <v>colegios</v>
          </cell>
          <cell r="I169">
            <v>200</v>
          </cell>
          <cell r="J169" t="str">
            <v>105702001</v>
          </cell>
          <cell r="K169">
            <v>330000000</v>
          </cell>
        </row>
        <row r="170">
          <cell r="A170">
            <v>1057</v>
          </cell>
          <cell r="B170" t="str">
            <v>1057 Competencias para el ciudadano de hoy</v>
          </cell>
          <cell r="C170" t="str">
            <v>02 Lectoescritura y Fortalecimiento de Bibliotecas Escolares</v>
          </cell>
          <cell r="D170">
            <v>2</v>
          </cell>
          <cell r="E170" t="str">
            <v>02002 Conformar un equipo profesional y técnico para el seguimiento y desarrollo de los programas y procesos del proyecto de inversión competencias para el ciudadano de hoy - Lectoescritura y Fortalecimiento de Bibliotecas</v>
          </cell>
          <cell r="F170" t="str">
            <v>Personal Contratado Para Apoyar Las Actividades Propias De Los Proyectos De Inversión De La Entidad 03-04-0001</v>
          </cell>
          <cell r="G170" t="str">
            <v>MODERNIZACIÓN DE LA SECRETARIA DE EDUCACIÓN - A.1.4.1</v>
          </cell>
          <cell r="H170" t="str">
            <v>Personas</v>
          </cell>
          <cell r="I170">
            <v>51</v>
          </cell>
          <cell r="J170" t="str">
            <v>105702002</v>
          </cell>
          <cell r="K170">
            <v>2043897000</v>
          </cell>
        </row>
        <row r="171">
          <cell r="A171">
            <v>1057</v>
          </cell>
          <cell r="B171" t="str">
            <v>1057 Competencias para el ciudadano de hoy</v>
          </cell>
          <cell r="C171" t="str">
            <v>02 Lectoescritura y Fortalecimiento de Bibliotecas Escolares</v>
          </cell>
          <cell r="D171">
            <v>3</v>
          </cell>
          <cell r="E171" t="str">
            <v>02003 Garantizar la financiación, apoyo logístico para la participación de la IED en actividades culturales y académicas de Lectoescritura y Fortalecimiento de Bibliotecas Escolares.</v>
          </cell>
          <cell r="F171" t="str">
            <v>Apoyo Logístico Para El Desarrollo De Las Actividades Propias De Los Proyectos De Inversiónen General 03-01-0354</v>
          </cell>
          <cell r="G171" t="str">
            <v>APLICACIÓN DE PROYECTOS EDUCATIVOS TRANSVERSALES - A.1.7.2</v>
          </cell>
          <cell r="H171" t="str">
            <v>colegios</v>
          </cell>
          <cell r="I171">
            <v>363</v>
          </cell>
          <cell r="J171" t="str">
            <v>105702003</v>
          </cell>
          <cell r="K171">
            <v>1000000000</v>
          </cell>
        </row>
        <row r="172">
          <cell r="A172">
            <v>1057</v>
          </cell>
          <cell r="B172" t="str">
            <v>1057 Competencias para el ciudadano de hoy</v>
          </cell>
          <cell r="C172" t="str">
            <v>03 Fortalecimiento de Inglés como Segunda Lengua</v>
          </cell>
          <cell r="D172">
            <v>1</v>
          </cell>
          <cell r="E172" t="str">
            <v xml:space="preserve">03001 Acompañar y apoyar el fortalecimiento de los programas de aprendizaje del inglés como una segunda lengua mediante la articulación de planes de estudio, uso de medios educativos y ambientes de aprendizaje. </v>
          </cell>
          <cell r="F172" t="str">
            <v>Acompañar A Colegios En La Formulación Y Ejecución De Planes Institucionales 03-01-0204</v>
          </cell>
          <cell r="G172" t="str">
            <v>APLICACIÓN DE PROYECTOS EDUCATIVOS TRANSVERSALES - A.1.7.2</v>
          </cell>
          <cell r="H172" t="str">
            <v>colegios</v>
          </cell>
          <cell r="I172">
            <v>55</v>
          </cell>
          <cell r="J172" t="str">
            <v>105703001</v>
          </cell>
          <cell r="K172">
            <v>3309493000</v>
          </cell>
        </row>
        <row r="173">
          <cell r="A173">
            <v>1057</v>
          </cell>
          <cell r="B173" t="str">
            <v>1057 Competencias para el ciudadano de hoy</v>
          </cell>
          <cell r="C173" t="str">
            <v>03 Fortalecimiento de Inglés como Segunda Lengua</v>
          </cell>
          <cell r="D173">
            <v>2</v>
          </cell>
          <cell r="E173" t="str">
            <v>03002 Conformar un equipo profesional y técnico para el seguimiento y desarrollo de los programas y procesos del proyecto de inversión competencias para el ciudadano de hoy - Fortalecimiento de Inglés como Segunda Lengua</v>
          </cell>
          <cell r="F173" t="str">
            <v>Personal Contratado Para Apoyar Las Actividades Propias De Los Proyectos De Inversión De La Entidad 03-04-0001</v>
          </cell>
          <cell r="G173" t="str">
            <v>MODERNIZACIÓN DE LA SECRETARIA DE EDUCACIÓN - A.1.4.1</v>
          </cell>
          <cell r="H173" t="str">
            <v>personas</v>
          </cell>
          <cell r="I173">
            <v>5</v>
          </cell>
          <cell r="J173" t="str">
            <v>105703002</v>
          </cell>
          <cell r="K173">
            <v>370998000</v>
          </cell>
        </row>
        <row r="174">
          <cell r="A174">
            <v>1058</v>
          </cell>
          <cell r="B174" t="str">
            <v xml:space="preserve">1058 Participación ciudadana para el reencuentro, la reconciliación y la paz </v>
          </cell>
          <cell r="C174" t="str">
            <v>01 FORTALECIMIENTO DE  LAS CAPACIDADES DE LOS DIRECTORES LOCALES (DILES) Y DIRECTIVOS DOCENTES</v>
          </cell>
          <cell r="D174">
            <v>4</v>
          </cell>
          <cell r="E174" t="str">
            <v>01004 Implementar la estrategia para fortalecimiento de las capacidades de gestión de los directores locales y directivos docentes</v>
          </cell>
          <cell r="F174" t="str">
            <v>Acompañar A Colegios En La Formulación Y Ejecución De Planes Institucionales 03-01-0204</v>
          </cell>
          <cell r="G174" t="str">
            <v>APLICACIÓN DE PROYECTOS EDUCATIVOS TRANSVERSALES - A.1.7.2</v>
          </cell>
          <cell r="H174" t="str">
            <v>Directores locales y directivos docentes</v>
          </cell>
          <cell r="I174">
            <v>273</v>
          </cell>
          <cell r="J174" t="str">
            <v>105801004</v>
          </cell>
          <cell r="K174">
            <v>1440010000</v>
          </cell>
        </row>
        <row r="175">
          <cell r="A175">
            <v>1058</v>
          </cell>
          <cell r="B175" t="str">
            <v xml:space="preserve">1058 Participación ciudadana para el reencuentro, la reconciliación y la paz </v>
          </cell>
          <cell r="C175" t="str">
            <v>01 FORTALECIMIENTO DE  LAS CAPACIDADES DE LOS DIRECTORES LOCALES (DILES) Y DIRECTIVOS DOCENTES</v>
          </cell>
          <cell r="D175">
            <v>5</v>
          </cell>
          <cell r="E175" t="str">
            <v>01005 Apoyo profesional y técnico para las estrategias encaminadas a la construcción de una ciudad educadora, por el reencuentro, la reconciliación y la paz, con especial énfasis en el fortalecimiento de las capacidades de los DILES y directivos docentes</v>
          </cell>
          <cell r="F175" t="str">
            <v>Personal Contratado Para Apoyar Las Actividades Propias De Los Proyectos De Inversión De La Entidad 03-04-0001</v>
          </cell>
          <cell r="G175" t="str">
            <v>MODERNIZACIÓN DE LA SECRETARIA DE EDUCACIÓN - A.1.4.1</v>
          </cell>
          <cell r="H175" t="str">
            <v>Personas</v>
          </cell>
          <cell r="I175">
            <v>28</v>
          </cell>
          <cell r="J175" t="str">
            <v>105801005</v>
          </cell>
          <cell r="K175">
            <v>1986790000</v>
          </cell>
        </row>
        <row r="176">
          <cell r="A176">
            <v>1058</v>
          </cell>
          <cell r="B176" t="str">
            <v xml:space="preserve">1058 Participación ciudadana para el reencuentro, la reconciliación y la paz </v>
          </cell>
          <cell r="C176" t="str">
            <v>02 VOCES DEL TERRITORIO</v>
          </cell>
          <cell r="D176">
            <v>6</v>
          </cell>
          <cell r="E176" t="str">
            <v>02006 Divulgar campañas de comunicación en medios de carácter masivos, directos, comunitrarios o alternativos.</v>
          </cell>
          <cell r="F176" t="str">
            <v>Desarrollo Del Plan General De Medios De Divulgación Y Comunicación 03-01-0327</v>
          </cell>
          <cell r="G176" t="str">
            <v>APLICACIÓN DE PROYECTOS EDUCATIVOS TRANSVERSALES - A.1.7.2</v>
          </cell>
          <cell r="H176" t="str">
            <v>Estrategia</v>
          </cell>
          <cell r="I176">
            <v>1</v>
          </cell>
          <cell r="J176" t="str">
            <v>105802006</v>
          </cell>
          <cell r="K176">
            <v>869955000</v>
          </cell>
        </row>
        <row r="177">
          <cell r="A177">
            <v>1058</v>
          </cell>
          <cell r="B177" t="str">
            <v xml:space="preserve">1058 Participación ciudadana para el reencuentro, la reconciliación y la paz </v>
          </cell>
          <cell r="C177" t="str">
            <v>02 VOCES DEL TERRITORIO</v>
          </cell>
          <cell r="D177">
            <v>9</v>
          </cell>
          <cell r="E177" t="str">
            <v>02009 Producción y desarrollo de piezas de comunicación requeridas por las areas de la Secretaria de Educación del Distrito y su respectiva distribución.</v>
          </cell>
          <cell r="F177" t="str">
            <v>Desarrollo Del Plan General De Medios De Divulgación Y Comunicación 03-01-0327</v>
          </cell>
          <cell r="G177" t="str">
            <v>APLICACIÓN DE PROYECTOS EDUCATIVOS TRANSVERSALES - A.1.7.2</v>
          </cell>
          <cell r="H177" t="str">
            <v>Estrategia</v>
          </cell>
          <cell r="I177">
            <v>1</v>
          </cell>
          <cell r="J177" t="str">
            <v>105802009</v>
          </cell>
          <cell r="K177">
            <v>500000000</v>
          </cell>
        </row>
        <row r="178">
          <cell r="A178">
            <v>1058</v>
          </cell>
          <cell r="B178" t="str">
            <v xml:space="preserve">1058 Participación ciudadana para el reencuentro, la reconciliación y la paz </v>
          </cell>
          <cell r="C178" t="str">
            <v>02 VOCES DEL TERRITORIO</v>
          </cell>
          <cell r="D178">
            <v>22</v>
          </cell>
          <cell r="E178" t="str">
            <v>02022 Hacer seguimiento a las noticias y mensajes de la SED en los medios masivos de comunicación y redes sociales.</v>
          </cell>
          <cell r="F178" t="str">
            <v>Desarrollo Del Plan General De Medios De Divulgación Y Comunicación 03-01-0327</v>
          </cell>
          <cell r="G178" t="str">
            <v>APLICACIÓN DE PROYECTOS EDUCATIVOS TRANSVERSALES - A.1.7.2</v>
          </cell>
          <cell r="H178" t="str">
            <v>Estrategia</v>
          </cell>
          <cell r="I178">
            <v>1</v>
          </cell>
          <cell r="J178" t="str">
            <v>105802022</v>
          </cell>
          <cell r="K178">
            <v>130120000</v>
          </cell>
        </row>
        <row r="179">
          <cell r="A179">
            <v>1058</v>
          </cell>
          <cell r="B179" t="str">
            <v xml:space="preserve">1058 Participación ciudadana para el reencuentro, la reconciliación y la paz </v>
          </cell>
          <cell r="C179" t="str">
            <v>02 VOCES DEL TERRITORIO</v>
          </cell>
          <cell r="D179">
            <v>32</v>
          </cell>
          <cell r="E179" t="str">
            <v>02032 Documentar las historias de la educación a través de piezas audiovisuales, periodisticas o artísticas.</v>
          </cell>
          <cell r="F179" t="str">
            <v>Desarrollo Del Plan General De Medios De Divulgación Y Comunicación 03-01-0327</v>
          </cell>
          <cell r="G179" t="str">
            <v>APLICACIÓN DE PROYECTOS EDUCATIVOS TRANSVERSALES - A.1.7.2</v>
          </cell>
          <cell r="H179" t="str">
            <v>Estrategia</v>
          </cell>
          <cell r="I179">
            <v>1</v>
          </cell>
          <cell r="J179" t="str">
            <v>105802032</v>
          </cell>
          <cell r="K179">
            <v>450000000</v>
          </cell>
        </row>
        <row r="180">
          <cell r="A180">
            <v>1058</v>
          </cell>
          <cell r="B180" t="str">
            <v xml:space="preserve">1058 Participación ciudadana para el reencuentro, la reconciliación y la paz </v>
          </cell>
          <cell r="C180" t="str">
            <v>02 VOCES DEL TERRITORIO</v>
          </cell>
          <cell r="D180">
            <v>33</v>
          </cell>
          <cell r="E180" t="str">
            <v>02033 Elaborar un boletin mensual para docentes y funcionarios de la SED.</v>
          </cell>
          <cell r="F180" t="str">
            <v>Desarrollo Del Plan General De Medios De Divulgación Y Comunicación 03-01-0327</v>
          </cell>
          <cell r="G180" t="str">
            <v>APLICACIÓN DE PROYECTOS EDUCATIVOS TRANSVERSALES - A.1.7.2</v>
          </cell>
          <cell r="H180" t="str">
            <v>Estrategia</v>
          </cell>
          <cell r="I180">
            <v>1</v>
          </cell>
          <cell r="J180" t="str">
            <v>105802033</v>
          </cell>
          <cell r="K180">
            <v>198640000</v>
          </cell>
        </row>
        <row r="181">
          <cell r="A181">
            <v>1058</v>
          </cell>
          <cell r="B181" t="str">
            <v xml:space="preserve">1058 Participación ciudadana para el reencuentro, la reconciliación y la paz </v>
          </cell>
          <cell r="C181" t="str">
            <v>03 CONSOLIDACIÓN DEL OBSERVATORIO DE CONVIVENCIA ESCOLAR</v>
          </cell>
          <cell r="D181">
            <v>10</v>
          </cell>
          <cell r="E181" t="str">
            <v>03010 Apoyo profesional y técnico para las estrategias para la construcción de una ciudad educadora, por el reencuentro, la reconciliación y la paz, con énfasis en la consolidación del Observatorio y el Sistema Distrital de Convivencia Escolar</v>
          </cell>
          <cell r="F181" t="str">
            <v>Personal Contratado Para Apoyar Las Actividades Propias De Los Proyectos De Inversión De La Entidad 03-04-0001</v>
          </cell>
          <cell r="G181" t="str">
            <v>MODERNIZACIÓN DE LA SECRETARIA DE EDUCACIÓN - A.1.4.1</v>
          </cell>
          <cell r="H181" t="str">
            <v>Personas</v>
          </cell>
          <cell r="I181">
            <v>9</v>
          </cell>
          <cell r="J181" t="str">
            <v>105803010</v>
          </cell>
          <cell r="K181">
            <v>550272000</v>
          </cell>
        </row>
        <row r="182">
          <cell r="A182">
            <v>1058</v>
          </cell>
          <cell r="B182" t="str">
            <v xml:space="preserve">1058 Participación ciudadana para el reencuentro, la reconciliación y la paz </v>
          </cell>
          <cell r="C182" t="str">
            <v>03 CONSOLIDACIÓN DEL OBSERVATORIO DE CONVIVENCIA ESCOLAR</v>
          </cell>
          <cell r="D182">
            <v>11</v>
          </cell>
          <cell r="E182" t="str">
            <v>03011 Implementar la estrategia que permita el estudio y análisis de los fenómenos que afectan el clima escolar, los entornos escolares y la convivencia</v>
          </cell>
          <cell r="F182" t="str">
            <v>Acompañar A Colegios En La Formulación Y Ejecución De Planes Institucionales 03-01-0204</v>
          </cell>
          <cell r="G182" t="str">
            <v>APLICACIÓN DE PROYECTOS EDUCATIVOS TRANSVERSALES - A.1.7.2</v>
          </cell>
          <cell r="H182" t="str">
            <v>Proyectos</v>
          </cell>
          <cell r="I182">
            <v>3</v>
          </cell>
          <cell r="J182" t="str">
            <v>105803011</v>
          </cell>
          <cell r="K182">
            <v>1000000000</v>
          </cell>
        </row>
        <row r="183">
          <cell r="A183">
            <v>1058</v>
          </cell>
          <cell r="B183" t="str">
            <v xml:space="preserve">1058 Participación ciudadana para el reencuentro, la reconciliación y la paz </v>
          </cell>
          <cell r="C183" t="str">
            <v>04 MEJORAMIENTO DE ENTORNOS ESCOLARES</v>
          </cell>
          <cell r="D183">
            <v>12</v>
          </cell>
          <cell r="E183" t="str">
            <v>04012 Implementar las estrategias de intervención de los entornos escolares de los colegios distritales.</v>
          </cell>
          <cell r="F183" t="str">
            <v>Acompañar A Colegios En La Formulación Y Ejecución De Planes Institucionales 03-01-0204</v>
          </cell>
          <cell r="G183" t="str">
            <v>APLICACIÓN DE PROYECTOS EDUCATIVOS TRANSVERSALES - A.1.7.2</v>
          </cell>
          <cell r="H183" t="str">
            <v>Colegios</v>
          </cell>
          <cell r="I183">
            <v>137</v>
          </cell>
          <cell r="J183" t="str">
            <v>105804012</v>
          </cell>
          <cell r="K183">
            <v>1495000000</v>
          </cell>
        </row>
        <row r="184">
          <cell r="A184">
            <v>1058</v>
          </cell>
          <cell r="B184" t="str">
            <v xml:space="preserve">1058 Participación ciudadana para el reencuentro, la reconciliación y la paz </v>
          </cell>
          <cell r="C184" t="str">
            <v>04 MEJORAMIENTO DE ENTORNOS ESCOLARES</v>
          </cell>
          <cell r="D184">
            <v>13</v>
          </cell>
          <cell r="E184" t="str">
            <v>04013 Apoyo profesional y técnico para las estrategias para la construcción de una ciudad educadora, por el reencuentro, la reconciliación y la paz, con énfasis en el mejoramiento de entornos escolares</v>
          </cell>
          <cell r="F184" t="str">
            <v>Personal Contratado Para Apoyar Las Actividades Propias De Los Proyectos De Inversión De La Entidad 03-04-0001</v>
          </cell>
          <cell r="G184" t="str">
            <v>MODERNIZACIÓN DE LA SECRETARIA DE EDUCACIÓN - A.1.4.1</v>
          </cell>
          <cell r="H184" t="str">
            <v>Personas</v>
          </cell>
          <cell r="I184">
            <v>9</v>
          </cell>
          <cell r="J184" t="str">
            <v>105804013</v>
          </cell>
          <cell r="K184">
            <v>569715000</v>
          </cell>
        </row>
        <row r="185">
          <cell r="A185">
            <v>1058</v>
          </cell>
          <cell r="B185" t="str">
            <v xml:space="preserve">1058 Participación ciudadana para el reencuentro, la reconciliación y la paz </v>
          </cell>
          <cell r="C185" t="str">
            <v>05 FORTALECIMIENTO DE  LOS PLANES DE CONVIVENCIA HACIA EL REENCUENTRO, LA RECONCILIACIÓN Y LA PAZ.</v>
          </cell>
          <cell r="D185">
            <v>15</v>
          </cell>
          <cell r="E185" t="str">
            <v>05015 Apoyo profesional y técnico para las estrategias para la construcción de una ciudad educadora, por el reencuentro, la reconciliación y la paz, con énfasis en el fortalecimiento de los planes de convivencia y la implementación de la cátedra de paz</v>
          </cell>
          <cell r="F185" t="str">
            <v>Personal Contratado Para Apoyar Las Actividades Propias De Los Proyectos De Inversión De La Entidad 03-04-0001</v>
          </cell>
          <cell r="G185" t="str">
            <v>MODERNIZACIÓN DE LA SECRETARIA DE EDUCACIÓN - A.1.4.1</v>
          </cell>
          <cell r="H185" t="str">
            <v>Personas</v>
          </cell>
          <cell r="I185">
            <v>16</v>
          </cell>
          <cell r="J185" t="str">
            <v>105805015</v>
          </cell>
          <cell r="K185">
            <v>1190276000</v>
          </cell>
        </row>
        <row r="186">
          <cell r="A186">
            <v>1058</v>
          </cell>
          <cell r="B186" t="str">
            <v xml:space="preserve">1058 Participación ciudadana para el reencuentro, la reconciliación y la paz </v>
          </cell>
          <cell r="C186" t="str">
            <v>05 FORTALECIMIENTO DE  LOS PLANES DE CONVIVENCIA HACIA EL REENCUENTRO, LA RECONCILIACIÓN Y LA PAZ.</v>
          </cell>
          <cell r="D186">
            <v>27</v>
          </cell>
          <cell r="E186" t="str">
            <v>05027 Implementar las estrategias para el fortalecimiento de los planes de convivencia hacia el reencuentro, la reconciliación y la paz y para la implementación de la cátedra de paz con enfoque de cultura ciudadana</v>
          </cell>
          <cell r="F186" t="str">
            <v>Acompañar A Colegios En La Formulación Y Ejecución De Planes Institucionales 03-01-0204</v>
          </cell>
          <cell r="G186" t="str">
            <v>APLICACIÓN DE PROYECTOS EDUCATIVOS TRANSVERSALES - A.1.7.2</v>
          </cell>
          <cell r="H186" t="str">
            <v>Colegios</v>
          </cell>
          <cell r="I186">
            <v>261</v>
          </cell>
          <cell r="J186" t="str">
            <v>105805027</v>
          </cell>
          <cell r="K186">
            <v>400000000</v>
          </cell>
        </row>
        <row r="187">
          <cell r="A187">
            <v>1058</v>
          </cell>
          <cell r="B187" t="str">
            <v xml:space="preserve">1058 Participación ciudadana para el reencuentro, la reconciliación y la paz </v>
          </cell>
          <cell r="C187" t="str">
            <v>06 GESTION CON LA COMUNIDAD EDUCATIVA</v>
          </cell>
          <cell r="D187">
            <v>28</v>
          </cell>
          <cell r="E187" t="str">
            <v>06028 Apoyo profesional y técnico para las estrategias para la construcción de una ciudad educadora, por el reencuentro, la reconciliación y la paz, con énfasis en el fortalecimiento de la gestión con la comunidad educativa</v>
          </cell>
          <cell r="F187" t="str">
            <v>Personal Contratado Para Apoyar Las Actividades Propias De Los Proyectos De Inversión De La Entidad 03-04-0001</v>
          </cell>
          <cell r="G187" t="str">
            <v>MODERNIZACIÓN DE LA SECRETARIA DE EDUCACIÓN - A.1.4.1</v>
          </cell>
          <cell r="H187" t="str">
            <v>Personas</v>
          </cell>
          <cell r="I187">
            <v>11</v>
          </cell>
          <cell r="J187" t="str">
            <v>105806028</v>
          </cell>
          <cell r="K187">
            <v>767222000</v>
          </cell>
        </row>
        <row r="188">
          <cell r="A188">
            <v>1058</v>
          </cell>
          <cell r="B188" t="str">
            <v xml:space="preserve">1058 Participación ciudadana para el reencuentro, la reconciliación y la paz </v>
          </cell>
          <cell r="C188" t="str">
            <v>06 GESTION CON LA COMUNIDAD EDUCATIVA</v>
          </cell>
          <cell r="D188">
            <v>29</v>
          </cell>
          <cell r="E188" t="str">
            <v>06029 Apoyo profesional y técnico para las estrategias para la construcción de una ciudad educadora, por el reencuentro, la reconciliación y la paz, con énfasis en el acompañamiento de escuelas de padres y familia</v>
          </cell>
          <cell r="F188" t="str">
            <v>Personal Contratado Para Apoyar Las Actividades Propias De Los Proyectos De Inversión De La Entidad 03-04-0001</v>
          </cell>
          <cell r="G188" t="str">
            <v>MODERNIZACIÓN DE LA SECRETARIA DE EDUCACIÓN - A.1.4.1</v>
          </cell>
          <cell r="H188" t="str">
            <v>Personas</v>
          </cell>
          <cell r="I188">
            <v>5</v>
          </cell>
          <cell r="J188" t="str">
            <v>105806029</v>
          </cell>
          <cell r="K188">
            <v>297000000</v>
          </cell>
        </row>
        <row r="189">
          <cell r="A189">
            <v>1071</v>
          </cell>
          <cell r="B189" t="str">
            <v>1071 Gestión educativa institucional</v>
          </cell>
          <cell r="C189" t="str">
            <v>01 APOYO ADMINISTRATIVO</v>
          </cell>
          <cell r="D189">
            <v>1</v>
          </cell>
          <cell r="E189" t="str">
            <v xml:space="preserve">01001 Garantizar el pago del servicio de acueducto, alcantarillado y aseo en los colegios oficiales (plantas físicas propias, arrendadas y lotes). </v>
          </cell>
          <cell r="F189" t="str">
            <v>Servicios De Acueducto, Alcantarillado Y Aseo De Instituciones Educativas 02-06-0009</v>
          </cell>
          <cell r="G189" t="str">
            <v>ACUEDUCTO, ALCANTARILLADO Y ASEO - A.1.2.6.1</v>
          </cell>
          <cell r="H189" t="str">
            <v>Colegios</v>
          </cell>
          <cell r="I189">
            <v>369</v>
          </cell>
          <cell r="J189" t="str">
            <v>107101001</v>
          </cell>
          <cell r="K189">
            <v>16300745000</v>
          </cell>
        </row>
        <row r="190">
          <cell r="A190">
            <v>1071</v>
          </cell>
          <cell r="B190" t="str">
            <v>1071 Gestión educativa institucional</v>
          </cell>
          <cell r="C190" t="str">
            <v>01 APOYO ADMINISTRATIVO</v>
          </cell>
          <cell r="D190">
            <v>2</v>
          </cell>
          <cell r="E190" t="str">
            <v xml:space="preserve">01002 Garantizar el pago del servicio de energía en los colegios oficiales (plantas físicas propias, arrendadas y lotes). </v>
          </cell>
          <cell r="F190" t="str">
            <v>Servicios De Energía De Instituciones Educativas 02-06-0010</v>
          </cell>
          <cell r="G190" t="str">
            <v>ENERGÍA - A.1.2.6.2</v>
          </cell>
          <cell r="H190" t="str">
            <v>Colegios</v>
          </cell>
          <cell r="I190">
            <v>369</v>
          </cell>
          <cell r="J190" t="str">
            <v>107101002</v>
          </cell>
          <cell r="K190">
            <v>11693334000</v>
          </cell>
        </row>
        <row r="191">
          <cell r="A191">
            <v>1071</v>
          </cell>
          <cell r="B191" t="str">
            <v>1071 Gestión educativa institucional</v>
          </cell>
          <cell r="C191" t="str">
            <v>01 APOYO ADMINISTRATIVO</v>
          </cell>
          <cell r="D191">
            <v>3</v>
          </cell>
          <cell r="E191" t="str">
            <v>01003 Garantizar el pago del servicio telefónico; plantas físicas propias y arrendadas</v>
          </cell>
          <cell r="F191" t="str">
            <v>Servicios De Teléfono De Instituciones Educativas 02-06-0011</v>
          </cell>
          <cell r="G191" t="str">
            <v>TELÉFONO - A.1.2.6.3</v>
          </cell>
          <cell r="H191" t="str">
            <v>Colegios</v>
          </cell>
          <cell r="I191">
            <v>369</v>
          </cell>
          <cell r="J191" t="str">
            <v>107101003</v>
          </cell>
          <cell r="K191">
            <v>2881948000</v>
          </cell>
        </row>
        <row r="192">
          <cell r="A192">
            <v>1071</v>
          </cell>
          <cell r="B192" t="str">
            <v>1071 Gestión educativa institucional</v>
          </cell>
          <cell r="C192" t="str">
            <v>01 APOYO ADMINISTRATIVO</v>
          </cell>
          <cell r="D192">
            <v>4</v>
          </cell>
          <cell r="E192" t="str">
            <v>01004 Garantizar el pago del servicio de gas natural (plantas físicas propias, arrendadas y lotes)</v>
          </cell>
          <cell r="F192" t="str">
            <v>Legalización De Acometidas De Servicios Públicos  Y Pago De Gas 02-06-0217</v>
          </cell>
          <cell r="G192" t="str">
            <v>OTROS - A.1.2.6.5</v>
          </cell>
          <cell r="H192" t="str">
            <v>Colegios</v>
          </cell>
          <cell r="I192">
            <v>369</v>
          </cell>
          <cell r="J192" t="str">
            <v>107101004</v>
          </cell>
          <cell r="K192">
            <v>60444000</v>
          </cell>
        </row>
        <row r="193">
          <cell r="A193">
            <v>1071</v>
          </cell>
          <cell r="B193" t="str">
            <v>1071 Gestión educativa institucional</v>
          </cell>
          <cell r="C193" t="str">
            <v>01 APOYO ADMINISTRATIVO</v>
          </cell>
          <cell r="D193">
            <v>5</v>
          </cell>
          <cell r="E193" t="str">
            <v>01005 Servicios De Vigilancia De Instituciones Educativas 02-06-0022</v>
          </cell>
          <cell r="F193" t="str">
            <v>Servicios De Vigilancia De Instituciones Educativas 02-06-0022</v>
          </cell>
          <cell r="G193" t="str">
            <v>CONTRATACIÓN DE VIGILANCIA A LOS ESTABLECIMIENTOS EDUCATIVOS ESTATALES - A.1.1.7</v>
          </cell>
          <cell r="H193" t="str">
            <v>Colegios</v>
          </cell>
          <cell r="I193">
            <v>369</v>
          </cell>
          <cell r="J193" t="str">
            <v>107101005</v>
          </cell>
          <cell r="K193">
            <v>120000000000</v>
          </cell>
        </row>
        <row r="194">
          <cell r="A194">
            <v>1071</v>
          </cell>
          <cell r="B194" t="str">
            <v>1071 Gestión educativa institucional</v>
          </cell>
          <cell r="C194" t="str">
            <v>01 APOYO ADMINISTRATIVO</v>
          </cell>
          <cell r="D194">
            <v>6</v>
          </cell>
          <cell r="E194" t="str">
            <v>01006 Suministrar servicio de aseo privado para  todas las sedes de los colegios( plantas físicas propias, arriendos y convenios)  la interventoría, supervisión,  seguimiento, control del servicio y adiciones requeridas.</v>
          </cell>
          <cell r="F194" t="str">
            <v>Servicios De Aseo De Instituciones Educativas 02-06-0012</v>
          </cell>
          <cell r="G194" t="str">
            <v>OTROS - A.1.2.6.5</v>
          </cell>
          <cell r="H194" t="str">
            <v>Colegios</v>
          </cell>
          <cell r="I194">
            <v>369</v>
          </cell>
          <cell r="J194" t="str">
            <v>107101006</v>
          </cell>
          <cell r="K194">
            <v>92000000000</v>
          </cell>
        </row>
        <row r="195">
          <cell r="A195">
            <v>1071</v>
          </cell>
          <cell r="B195" t="str">
            <v>1071 Gestión educativa institucional</v>
          </cell>
          <cell r="C195" t="str">
            <v>02 ARRENDAMIENTOS</v>
          </cell>
          <cell r="D195">
            <v>7</v>
          </cell>
          <cell r="E195" t="str">
            <v>02007 Arrendar  inmuebles para ampliar la oferta educativa oficial, ajustar parámetros y atender a los alumnos que se trasladan por la intervención de plantas físicas y adelantar las adiciones.</v>
          </cell>
          <cell r="F195" t="str">
            <v>Arrendamiento De Inmuebles 02-06-0002</v>
          </cell>
          <cell r="G195" t="str">
            <v>ARRENDAMIENTO DE INMUEBLES DESTINADOS A LA PRESTACIÓN DEL SERVICIO PÚBLICO EDUCATIVO A.1.2.12</v>
          </cell>
          <cell r="H195" t="str">
            <v>Sedes Educativas</v>
          </cell>
          <cell r="I195">
            <v>77</v>
          </cell>
          <cell r="J195" t="str">
            <v>107102007</v>
          </cell>
          <cell r="K195">
            <v>11433675000</v>
          </cell>
        </row>
        <row r="196">
          <cell r="A196">
            <v>1071</v>
          </cell>
          <cell r="B196" t="str">
            <v>1071 Gestión educativa institucional</v>
          </cell>
          <cell r="C196" t="str">
            <v>02 ARRENDAMIENTOS</v>
          </cell>
          <cell r="D196">
            <v>8</v>
          </cell>
          <cell r="E196" t="str">
            <v>02008 Pagar de sentencias, laudos, conciliaciones, transacciones y providencias de autoridad jurisdiccional competente</v>
          </cell>
          <cell r="F196" t="str">
            <v>Arrendamiento De Inmuebles 02-06-0002</v>
          </cell>
          <cell r="G196" t="str">
            <v>ARRENDAMIENTO DE INMUEBLES DESTINADOS A LA PRESTACIÓN DEL SERVICIO PÚBLICO EDUCATIVO A.1.2.12</v>
          </cell>
          <cell r="H196" t="str">
            <v>Porcentaje</v>
          </cell>
          <cell r="I196">
            <v>100</v>
          </cell>
          <cell r="J196" t="str">
            <v>107102008</v>
          </cell>
          <cell r="K196">
            <v>128384000</v>
          </cell>
        </row>
        <row r="197">
          <cell r="A197">
            <v>1071</v>
          </cell>
          <cell r="B197" t="str">
            <v>1071 Gestión educativa institucional</v>
          </cell>
          <cell r="C197" t="str">
            <v xml:space="preserve">03 LOGÍSTICA Y APOYOS </v>
          </cell>
          <cell r="D197">
            <v>9</v>
          </cell>
          <cell r="E197" t="str">
            <v xml:space="preserve">03009 Suministrar el servicios de transporte para el traslado de funcionarios Administrativos a los colegios o  localidades para fortalecer la labor que realiza la SED a través de sus proyectos de inversión </v>
          </cell>
          <cell r="F197" t="str">
            <v>Apoyo Logístico Para El Desarrollo De Las Actividades Propias De Los Proyectos De Inversiónen General 03-01-0354</v>
          </cell>
          <cell r="G197" t="str">
            <v>APLICACIÓN DE PROYECTOS EDUCATIVOS TRANSVERSALES - A.1.7.2</v>
          </cell>
          <cell r="H197" t="str">
            <v>Servicios de Transporte</v>
          </cell>
          <cell r="I197">
            <v>2750</v>
          </cell>
          <cell r="J197" t="str">
            <v>107103009</v>
          </cell>
          <cell r="K197">
            <v>896425000</v>
          </cell>
        </row>
        <row r="198">
          <cell r="A198">
            <v>1071</v>
          </cell>
          <cell r="B198" t="str">
            <v>1071 Gestión educativa institucional</v>
          </cell>
          <cell r="C198" t="str">
            <v xml:space="preserve">03 LOGÍSTICA Y APOYOS </v>
          </cell>
          <cell r="D198">
            <v>10</v>
          </cell>
          <cell r="E198" t="str">
            <v xml:space="preserve">03010 Suministrar apoyo  técnico y profesional para actividades relacionadas con el proyecto de inversión </v>
          </cell>
          <cell r="F198" t="str">
            <v>Personal Contratado Para Apoyar Las Actividades Propias De Los Proyectos De Inversión De La Entidad 03-04-0001</v>
          </cell>
          <cell r="G198" t="str">
            <v>MODERNIZACIÓN DE LA SECRETARIA DE EDUCACIÓN - A.1.4.1</v>
          </cell>
          <cell r="H198" t="str">
            <v>Personas</v>
          </cell>
          <cell r="I198">
            <v>10</v>
          </cell>
          <cell r="J198" t="str">
            <v>107103010</v>
          </cell>
          <cell r="K198">
            <v>969913000</v>
          </cell>
        </row>
        <row r="199">
          <cell r="A199">
            <v>1071</v>
          </cell>
          <cell r="B199" t="str">
            <v>1071 Gestión educativa institucional</v>
          </cell>
          <cell r="C199" t="str">
            <v xml:space="preserve">03 LOGÍSTICA Y APOYOS </v>
          </cell>
          <cell r="D199">
            <v>11</v>
          </cell>
          <cell r="E199" t="str">
            <v>03011 Suministrar el apoyo logístico a los eventos de la entidad</v>
          </cell>
          <cell r="F199" t="str">
            <v>Soporte Logístico Para El Desarrollo De Las Actividades Propias De Los Proyectos De Inversión 02-01-0364</v>
          </cell>
          <cell r="G199" t="str">
            <v>APLICACIÓN DE PROYECTOS EDUCATIVOS TRANSVERSALES - A.1.7.2</v>
          </cell>
          <cell r="H199" t="str">
            <v>Eventos</v>
          </cell>
          <cell r="I199">
            <v>75</v>
          </cell>
          <cell r="J199" t="str">
            <v>107103011</v>
          </cell>
          <cell r="K199">
            <v>8912848000</v>
          </cell>
        </row>
        <row r="200">
          <cell r="A200">
            <v>1071</v>
          </cell>
          <cell r="B200" t="str">
            <v>1071 Gestión educativa institucional</v>
          </cell>
          <cell r="C200" t="str">
            <v xml:space="preserve">03 LOGÍSTICA Y APOYOS </v>
          </cell>
          <cell r="D200">
            <v>12</v>
          </cell>
          <cell r="E200" t="str">
            <v>03012 Interventoria al apoyo logístico a los eventos de la entidad</v>
          </cell>
          <cell r="F200" t="str">
            <v>Soporte Logístico Para El Desarrollo De Las Actividades Propias De Los Proyectos De Inversión 02-01-0364</v>
          </cell>
          <cell r="G200" t="str">
            <v>APLICACIÓN DE PROYECTOS EDUCATIVOS TRANSVERSALES - A.1.7.2</v>
          </cell>
          <cell r="H200" t="str">
            <v>Consultoría</v>
          </cell>
          <cell r="I200">
            <v>1</v>
          </cell>
          <cell r="J200" t="str">
            <v>107103012</v>
          </cell>
          <cell r="K200">
            <v>991284000</v>
          </cell>
        </row>
        <row r="201">
          <cell r="A201">
            <v>1072</v>
          </cell>
          <cell r="B201" t="str">
            <v>1072 Evaluar para transformar y mejorar</v>
          </cell>
          <cell r="C201" t="str">
            <v>01 Gestión del Conocimiento sobre evaluación para la Calidad de la Educación</v>
          </cell>
          <cell r="D201">
            <v>1</v>
          </cell>
          <cell r="E201" t="str">
            <v>01001 Producción de información relevante para caracterizar las Instituciones Educativas Distritales - IED</v>
          </cell>
          <cell r="F201" t="str">
            <v>Evaluación Educativa 03-01-0009</v>
          </cell>
          <cell r="G201" t="str">
            <v>DISEÑO E IMPLEMENTACIÓN DE PLANES DE MEJORAMIENTO - A.1.2.11</v>
          </cell>
          <cell r="H201" t="str">
            <v>Colegios</v>
          </cell>
          <cell r="I201">
            <v>362</v>
          </cell>
          <cell r="J201" t="str">
            <v>107201001</v>
          </cell>
          <cell r="K201">
            <v>408000000</v>
          </cell>
        </row>
        <row r="202">
          <cell r="A202">
            <v>1072</v>
          </cell>
          <cell r="B202" t="str">
            <v>1072 Evaluar para transformar y mejorar</v>
          </cell>
          <cell r="C202" t="str">
            <v>01 Gestión del Conocimiento sobre evaluación para la Calidad de la Educación</v>
          </cell>
          <cell r="D202">
            <v>2</v>
          </cell>
          <cell r="E202" t="str">
            <v>01002 Personal técnico y profesional para la ejecución de las actividades propuestas en los diferentes componentes del proyecto.</v>
          </cell>
          <cell r="F202" t="str">
            <v>Personal Contratado Para Apoyar Las Actividades Propias De Los Proyectos De Inversión De La Entidad 03-04-0001</v>
          </cell>
          <cell r="G202" t="str">
            <v>MODERNIZACIÓN DE LA SECRETARIA DE EDUCACIÓN - A.1.4.1</v>
          </cell>
          <cell r="H202" t="str">
            <v>Personas</v>
          </cell>
          <cell r="I202">
            <v>8</v>
          </cell>
          <cell r="J202" t="str">
            <v>107201002</v>
          </cell>
          <cell r="K202">
            <v>580600000</v>
          </cell>
        </row>
        <row r="203">
          <cell r="A203">
            <v>1072</v>
          </cell>
          <cell r="B203" t="str">
            <v>1072 Evaluar para transformar y mejorar</v>
          </cell>
          <cell r="C203" t="str">
            <v xml:space="preserve">02 Mejores practicas evaluativas </v>
          </cell>
          <cell r="D203">
            <v>2</v>
          </cell>
          <cell r="E203" t="str">
            <v>02002 Repositorio de mejores prácticas evaluativas en la ciudad.</v>
          </cell>
          <cell r="F203" t="str">
            <v>Evaluación Educativa 03-01-0009</v>
          </cell>
          <cell r="G203" t="str">
            <v>DISEÑO E IMPLEMENTACIÓN DE PLANES DE MEJORAMIENTO - A.1.2.11</v>
          </cell>
          <cell r="H203" t="str">
            <v>Repositorio</v>
          </cell>
          <cell r="I203">
            <v>1</v>
          </cell>
          <cell r="J203" t="str">
            <v>107202002</v>
          </cell>
          <cell r="K203">
            <v>200000000</v>
          </cell>
        </row>
        <row r="204">
          <cell r="A204">
            <v>1072</v>
          </cell>
          <cell r="B204" t="str">
            <v>1072 Evaluar para transformar y mejorar</v>
          </cell>
          <cell r="C204" t="str">
            <v xml:space="preserve">03 Articulación e integración de información sobre evaluaciones de aprendizaje, enseñanza y gestión en las IE </v>
          </cell>
          <cell r="D204">
            <v>1</v>
          </cell>
          <cell r="E204" t="str">
            <v>03001 Desarrollar, revisar y ajustar  estrategias  de evaluación en los diferentes componentes del sistema.</v>
          </cell>
          <cell r="F204" t="str">
            <v>Evaluación Educativa 03-01-0009</v>
          </cell>
          <cell r="G204" t="str">
            <v>DISEÑO E IMPLEMENTACIÓN DE PLANES DE MEJORAMIENTO - A.1.2.11</v>
          </cell>
          <cell r="H204" t="str">
            <v>Sistema</v>
          </cell>
          <cell r="I204">
            <v>1</v>
          </cell>
          <cell r="J204" t="str">
            <v>107203001</v>
          </cell>
          <cell r="K204">
            <v>1246000000</v>
          </cell>
        </row>
        <row r="205">
          <cell r="A205">
            <v>1072</v>
          </cell>
          <cell r="B205" t="str">
            <v>1072 Evaluar para transformar y mejorar</v>
          </cell>
          <cell r="C205" t="str">
            <v xml:space="preserve">03 Articulación e integración de información sobre evaluaciones de aprendizaje, enseñanza y gestión en las IE </v>
          </cell>
          <cell r="D205">
            <v>2</v>
          </cell>
          <cell r="E205" t="str">
            <v>03002 Aplicar pruebas internacionales, desarrollar y aplicar pruebas nacionales y las encuestas requeridas para el sector.</v>
          </cell>
          <cell r="F205" t="str">
            <v>Evaluación Educativa 03-01-0009</v>
          </cell>
          <cell r="G205" t="str">
            <v>DISEÑO E IMPLEMENTACIÓN DE PLANES DE MEJORAMIENTO - A.1.2.11</v>
          </cell>
          <cell r="H205" t="str">
            <v>Aplicaciones y encuestas</v>
          </cell>
          <cell r="I205">
            <v>4</v>
          </cell>
          <cell r="J205" t="str">
            <v>107203002</v>
          </cell>
          <cell r="K205">
            <v>1255000000</v>
          </cell>
        </row>
        <row r="206">
          <cell r="A206">
            <v>1072</v>
          </cell>
          <cell r="B206" t="str">
            <v>1072 Evaluar para transformar y mejorar</v>
          </cell>
          <cell r="C206" t="str">
            <v xml:space="preserve">04 Estímulos y reconocimientos a la Calidad de la educación </v>
          </cell>
          <cell r="D206">
            <v>1</v>
          </cell>
          <cell r="E206" t="str">
            <v>04001 Realizar el proceso requerido para la evaluación del incentivo por Gestión Institucional art. 23 Acuerdo 273.17</v>
          </cell>
          <cell r="F206" t="str">
            <v>Evaluación Educativa 03-01-0009</v>
          </cell>
          <cell r="G206" t="str">
            <v>DISEÑO E IMPLEMENTACIÓN DE PLANES DE MEJORAMIENTO - A.1.2.11</v>
          </cell>
          <cell r="H206" t="str">
            <v>Proceso</v>
          </cell>
          <cell r="I206">
            <v>1</v>
          </cell>
          <cell r="J206" t="str">
            <v>107204001</v>
          </cell>
          <cell r="K206">
            <v>150000000</v>
          </cell>
        </row>
        <row r="207">
          <cell r="A207">
            <v>1072</v>
          </cell>
          <cell r="B207" t="str">
            <v>1072 Evaluar para transformar y mejorar</v>
          </cell>
          <cell r="C207" t="str">
            <v xml:space="preserve">04 Estímulos y reconocimientos a la Calidad de la educación </v>
          </cell>
          <cell r="D207">
            <v>2</v>
          </cell>
          <cell r="E207" t="str">
            <v>04002 Entregar estímulos económicos a colegios premiados por su excelente gestión institucional en marco del Acuerdo 273/2007</v>
          </cell>
          <cell r="F207" t="str">
            <v>Incentivos Económicos  A Los Colegios Con Mejores Resultados Que Aporten Al Mejoramiento De La Calidad Educativa 05-02-0022</v>
          </cell>
          <cell r="G207" t="str">
            <v>DISEÑO E IMPLEMENTACIÓN DE PLANES DE MEJORAMIENTO - A.1.2.11</v>
          </cell>
          <cell r="H207" t="str">
            <v>Colegios</v>
          </cell>
          <cell r="I207">
            <v>5</v>
          </cell>
          <cell r="J207" t="str">
            <v>107204002</v>
          </cell>
          <cell r="K207">
            <v>95900000</v>
          </cell>
        </row>
        <row r="208">
          <cell r="A208">
            <v>1072</v>
          </cell>
          <cell r="B208" t="str">
            <v>1072 Evaluar para transformar y mejorar</v>
          </cell>
          <cell r="C208" t="str">
            <v xml:space="preserve">04 Estímulos y reconocimientos a la Calidad de la educación </v>
          </cell>
          <cell r="D208">
            <v>3</v>
          </cell>
          <cell r="E208" t="str">
            <v>04003 Entregar estímulos económicos a colegios oficiales por mejor rendimiento académico en las pruebas de Estado SABER 11°.</v>
          </cell>
          <cell r="F208" t="str">
            <v>Incentivos Económicos  A Los Colegios Con Mejores Resultados Que Aporten Al Mejoramiento De La Calidad Educativa 05-02-0022</v>
          </cell>
          <cell r="G208" t="str">
            <v>DISEÑO E IMPLEMENTACIÓN DE PLANES DE MEJORAMIENTO - A.1.2.11</v>
          </cell>
          <cell r="H208" t="str">
            <v>Colegios</v>
          </cell>
          <cell r="I208">
            <v>5</v>
          </cell>
          <cell r="J208" t="str">
            <v>107204003</v>
          </cell>
          <cell r="K208">
            <v>95900000</v>
          </cell>
        </row>
        <row r="209">
          <cell r="A209">
            <v>1072</v>
          </cell>
          <cell r="B209" t="str">
            <v>1072 Evaluar para transformar y mejorar</v>
          </cell>
          <cell r="C209" t="str">
            <v xml:space="preserve">04 Estímulos y reconocimientos a la Calidad de la educación </v>
          </cell>
          <cell r="D209">
            <v>4</v>
          </cell>
          <cell r="E209" t="str">
            <v>04004 Entregar estímulos económicos a colegios premiados por rendimiento académico en las pruebas SABER</v>
          </cell>
          <cell r="F209" t="str">
            <v>Incentivos Económicos  A Los Colegios Con Mejores Resultados Que Aporten Al Mejoramiento De La Calidad Educativa 05-02-0022</v>
          </cell>
          <cell r="G209" t="str">
            <v>DISEÑO E IMPLEMENTACIÓN DE PLANES DE MEJORAMIENTO - A.1.2.11</v>
          </cell>
          <cell r="H209" t="str">
            <v>Colegios</v>
          </cell>
          <cell r="I209">
            <v>5</v>
          </cell>
          <cell r="J209" t="str">
            <v>107204004</v>
          </cell>
          <cell r="K209">
            <v>95900000</v>
          </cell>
        </row>
        <row r="210">
          <cell r="A210">
            <v>1072</v>
          </cell>
          <cell r="B210" t="str">
            <v>1072 Evaluar para transformar y mejorar</v>
          </cell>
          <cell r="C210" t="str">
            <v xml:space="preserve">04 Estímulos y reconocimientos a la Calidad de la educación </v>
          </cell>
          <cell r="D210">
            <v>5</v>
          </cell>
          <cell r="E210" t="str">
            <v>04005 Entregar estímulos económicos a colegios oficiales que se destaquen por mejor nivel de inglés en las pruebas de Estado SABER 11°.</v>
          </cell>
          <cell r="F210" t="str">
            <v>Incentivos Económicos  A Los Colegios Con Mejores Resultados Que Aporten Al Mejoramiento De La Calidad Educativa 05-02-0022</v>
          </cell>
          <cell r="G210" t="str">
            <v>DISEÑO E IMPLEMENTACIÓN DE PLANES DE MEJORAMIENTO - A.1.2.11</v>
          </cell>
          <cell r="H210" t="str">
            <v>Colegios</v>
          </cell>
          <cell r="I210">
            <v>5</v>
          </cell>
          <cell r="J210" t="str">
            <v>107204005</v>
          </cell>
          <cell r="K210">
            <v>95900000</v>
          </cell>
        </row>
        <row r="211">
          <cell r="A211">
            <v>1072</v>
          </cell>
          <cell r="B211" t="str">
            <v>1072 Evaluar para transformar y mejorar</v>
          </cell>
          <cell r="C211" t="str">
            <v xml:space="preserve">04 Estímulos y reconocimientos a la Calidad de la educación </v>
          </cell>
          <cell r="D211">
            <v>6</v>
          </cell>
          <cell r="E211" t="str">
            <v>04006 Entregar estímulos económicos a colegios oficiales que cada año se destaquen como los de más bajo índice de deserción.</v>
          </cell>
          <cell r="F211" t="str">
            <v>Incentivos Económicos  A Los Colegios Con Mejores Resultados Que Aporten Al Mejoramiento De La Calidad Educativa 05-02-0022</v>
          </cell>
          <cell r="G211" t="str">
            <v>DISEÑO E IMPLEMENTACIÓN DE PLANES DE MEJORAMIENTO - A.1.2.11</v>
          </cell>
          <cell r="H211" t="str">
            <v>Colegios</v>
          </cell>
          <cell r="I211">
            <v>5</v>
          </cell>
          <cell r="J211" t="str">
            <v>107204006</v>
          </cell>
          <cell r="K211">
            <v>95900000</v>
          </cell>
        </row>
        <row r="212">
          <cell r="A212">
            <v>1072</v>
          </cell>
          <cell r="B212" t="str">
            <v>1072 Evaluar para transformar y mejorar</v>
          </cell>
          <cell r="C212" t="str">
            <v xml:space="preserve">04 Estímulos y reconocimientos a la Calidad de la educación </v>
          </cell>
          <cell r="D212">
            <v>7</v>
          </cell>
          <cell r="E212" t="str">
            <v>04007 Reconocimiento a colegios en el marco de la Acreditación según Rs 1881/2015</v>
          </cell>
          <cell r="F212" t="str">
            <v>Incentivos Económicos  A Los Colegios Con Mejores Resultados Que Aporten Al Mejoramiento De La Calidad Educativa 05-02-0022</v>
          </cell>
          <cell r="G212" t="str">
            <v>DISEÑO E IMPLEMENTACIÓN DE PLANES DE MEJORAMIENTO - A.1.2.11</v>
          </cell>
          <cell r="H212" t="str">
            <v>Colegios</v>
          </cell>
          <cell r="I212">
            <v>5</v>
          </cell>
          <cell r="J212" t="str">
            <v>107204007</v>
          </cell>
          <cell r="K212">
            <v>95900000</v>
          </cell>
        </row>
        <row r="213">
          <cell r="A213">
            <v>1073</v>
          </cell>
          <cell r="B213" t="str">
            <v>1073 Desarrollo integral de la educación media en las instituciones educativas del Distrito</v>
          </cell>
          <cell r="C213" t="str">
            <v>01 Competencias básicas, técnicas, tecnológicas, socioemocionales y exploración</v>
          </cell>
          <cell r="D213">
            <v>1</v>
          </cell>
          <cell r="E213" t="str">
            <v>01001 Prestar apoyo profesional y/o tecnico para acompañar a las IED en las actividades de planeción y seguimiento para desarrollo y fortalecimiento de las competencias básicas, sociales y emocionales de los estudiantes de educación media de Bogotá</v>
          </cell>
          <cell r="F213" t="str">
            <v>Personal Contratado Para Apoyar Las Actividades Propias De Los Proyectos De Inversión De La Entidad 03-04-0001</v>
          </cell>
          <cell r="G213" t="str">
            <v>MODERNIZACIÓN DE LA SECRETARIA DE EDUCACIÓN - A.1.4.1</v>
          </cell>
          <cell r="H213" t="str">
            <v>Personas</v>
          </cell>
          <cell r="I213">
            <v>32</v>
          </cell>
          <cell r="J213" t="str">
            <v>107301001</v>
          </cell>
          <cell r="K213">
            <v>1931591000</v>
          </cell>
        </row>
        <row r="214">
          <cell r="A214">
            <v>1073</v>
          </cell>
          <cell r="B214" t="str">
            <v>1073 Desarrollo integral de la educación media en las instituciones educativas del Distrito</v>
          </cell>
          <cell r="C214" t="str">
            <v>01 Competencias básicas, técnicas, tecnológicas, socioemocionales y exploración</v>
          </cell>
          <cell r="D214">
            <v>4</v>
          </cell>
          <cell r="E214" t="str">
            <v>01004 Realizar acompañamiento, seguimiento e implementación para desarrollo y fortalecimiento de las competencias básicas, sociales y emocionales de los estudiantes de educación media de Bogotá</v>
          </cell>
          <cell r="F214" t="str">
            <v>Acompañar A Colegios En La Formulación Y Ejecución De Planes Institucionales 03-01-0204</v>
          </cell>
          <cell r="G214" t="str">
            <v>APLICACIÓN DE PROYECTOS EDUCATIVOS TRANSVERSALES - A.1.7.2</v>
          </cell>
          <cell r="H214" t="str">
            <v>Persona Jurídica</v>
          </cell>
          <cell r="I214">
            <v>15</v>
          </cell>
          <cell r="J214" t="str">
            <v>107301004</v>
          </cell>
          <cell r="K214">
            <v>15270921000</v>
          </cell>
        </row>
        <row r="215">
          <cell r="A215">
            <v>1073</v>
          </cell>
          <cell r="B215" t="str">
            <v>1073 Desarrollo integral de la educación media en las instituciones educativas del Distrito</v>
          </cell>
          <cell r="C215" t="str">
            <v>02 Orientación sociocupacional</v>
          </cell>
          <cell r="D215">
            <v>1</v>
          </cell>
          <cell r="E215" t="str">
            <v>02001 Prestar apoyo profesional y/o tecnico para acompañar a las IED en las actividades de planeación y seguimiento para el desarrollo y fortalecimiento de la orientación sociocupacional de los estudiantes de educación media de Bogotá</v>
          </cell>
          <cell r="F215" t="str">
            <v>Personal Contratado Para Apoyar Las Actividades Propias De Los Proyectos De Inversión De La Entidad 03-04-0001</v>
          </cell>
          <cell r="G215" t="str">
            <v>MODERNIZACIÓN DE LA SECRETARIA DE EDUCACIÓN - A.1.4.1</v>
          </cell>
          <cell r="H215" t="str">
            <v>Personas</v>
          </cell>
          <cell r="I215">
            <v>3</v>
          </cell>
          <cell r="J215" t="str">
            <v>107302001</v>
          </cell>
          <cell r="K215">
            <v>209300000</v>
          </cell>
        </row>
        <row r="216">
          <cell r="A216">
            <v>1073</v>
          </cell>
          <cell r="B216" t="str">
            <v>1073 Desarrollo integral de la educación media en las instituciones educativas del Distrito</v>
          </cell>
          <cell r="C216" t="str">
            <v>02 Orientación sociocupacional</v>
          </cell>
          <cell r="D216">
            <v>2</v>
          </cell>
          <cell r="E216" t="str">
            <v>02002 Realizar acompañamiento, seguimiento e implementación de los procesos de orientación sociocupacional  de los estudiantes de educación media de Bogotá</v>
          </cell>
          <cell r="F216" t="str">
            <v>Acompañar A Colegios En La Formulación Y Ejecución De Planes Institucionales 03-01-0204</v>
          </cell>
          <cell r="G216" t="str">
            <v>APLICACIÓN DE PROYECTOS EDUCATIVOS TRANSVERSALES - A.1.7.2</v>
          </cell>
          <cell r="H216" t="str">
            <v>Persona Jurídica</v>
          </cell>
          <cell r="I216">
            <v>1</v>
          </cell>
          <cell r="J216" t="str">
            <v>107302002</v>
          </cell>
          <cell r="K216">
            <v>1750188000</v>
          </cell>
        </row>
        <row r="217">
          <cell r="A217">
            <v>1074</v>
          </cell>
          <cell r="B217" t="str">
            <v>1074 Educación superior para una ciudad de conocimiento</v>
          </cell>
          <cell r="C217" t="str">
            <v>01 ACCESO A EDUCACIÓN SUPERIOR</v>
          </cell>
          <cell r="D217">
            <v>1</v>
          </cell>
          <cell r="E217" t="str">
            <v>01001 Fondo de Reparación para el Acceso, Permanencia y Graduación en Educación Superior para la Población Víctima del Conflicto Armado en Colombia.</v>
          </cell>
          <cell r="F217" t="str">
            <v>Atención a Víctimas 03-02-0032</v>
          </cell>
          <cell r="G217" t="str">
            <v>APLICACIÓN DE PROYECTOS EDUCATIVOS TRANSVERSALES - A.1.7.2</v>
          </cell>
          <cell r="H217" t="str">
            <v>Cupos</v>
          </cell>
          <cell r="I217">
            <v>29</v>
          </cell>
          <cell r="J217" t="str">
            <v>107401001</v>
          </cell>
          <cell r="K217">
            <v>2000000000</v>
          </cell>
        </row>
        <row r="218">
          <cell r="A218">
            <v>1074</v>
          </cell>
          <cell r="B218" t="str">
            <v>1074 Educación superior para una ciudad de conocimiento</v>
          </cell>
          <cell r="C218" t="str">
            <v>01 ACCESO A EDUCACIÓN SUPERIOR</v>
          </cell>
          <cell r="D218">
            <v>2</v>
          </cell>
          <cell r="E218" t="str">
            <v>01002 Generar alternativas de financiación ofertadas en el portafolio de la Secretaria de Educación, para el acceso y la permanencia en la educación superior de los jóvenes residentes en Bogotá</v>
          </cell>
          <cell r="F218" t="str">
            <v>Financiación A Los Estudiantes Para El Acceso A La Educación Superior 06-01-0004</v>
          </cell>
          <cell r="G218" t="str">
            <v>COMPETENCIAS LABORALES GENERALES Y FORMACIÓN PARA EL TRABAJO Y EL DESARROLLO HUMANO - A.1.7.1</v>
          </cell>
          <cell r="H218" t="str">
            <v>Cupos</v>
          </cell>
          <cell r="I218">
            <v>783</v>
          </cell>
          <cell r="J218" t="str">
            <v>107401002</v>
          </cell>
          <cell r="K218">
            <v>31819000000</v>
          </cell>
        </row>
        <row r="219">
          <cell r="A219">
            <v>1074</v>
          </cell>
          <cell r="B219" t="str">
            <v>1074 Educación superior para una ciudad de conocimiento</v>
          </cell>
          <cell r="C219" t="str">
            <v>02 FORTALECIMIENTO DE LA CALIDAD</v>
          </cell>
          <cell r="D219">
            <v>3</v>
          </cell>
          <cell r="E219" t="str">
            <v>02003 Fortalecimiento de condiciones de calidad para fomentar procesos de acreditacion de programas.</v>
          </cell>
          <cell r="F219" t="str">
            <v>Asistencia técnica y fomento al mejoramiento de la calidad en el marco del Subsistema Distrital de Educación Superior 05-02-0179</v>
          </cell>
          <cell r="G219" t="str">
            <v>APLICACIÓN DE PROYECTOS EDUCATIVOS TRANSVERSALES - A.1.7.2</v>
          </cell>
          <cell r="H219" t="str">
            <v>Proyectos</v>
          </cell>
          <cell r="I219">
            <v>1</v>
          </cell>
          <cell r="J219" t="str">
            <v>107402003</v>
          </cell>
          <cell r="K219">
            <v>250000000</v>
          </cell>
        </row>
        <row r="220">
          <cell r="A220">
            <v>1074</v>
          </cell>
          <cell r="B220" t="str">
            <v>1074 Educación superior para una ciudad de conocimiento</v>
          </cell>
          <cell r="C220" t="str">
            <v>02 FORTALECIMIENTO DE LA CALIDAD</v>
          </cell>
          <cell r="D220">
            <v>4</v>
          </cell>
          <cell r="E220" t="str">
            <v>02004 Aunar esfuerzos con los actores del subsistema Distrital de Educacion Superior y el Gobierno Nacional, para orientar o desarrollar proyectos de Ciencia, Tecnología e Innovación, integrando apuestas productivas y de conocimiento de la región.</v>
          </cell>
          <cell r="F220" t="str">
            <v>Asistencia técnica y fomento al mejoramiento de la calidad en el marco del Subsistema Distrital de Educación Superior 05-02-0179</v>
          </cell>
          <cell r="G220" t="str">
            <v>APLICACIÓN DE PROYECTOS EDUCATIVOS TRANSVERSALES - A.1.7.2</v>
          </cell>
          <cell r="H220" t="str">
            <v>Proyectos</v>
          </cell>
          <cell r="I220">
            <v>2</v>
          </cell>
          <cell r="J220" t="str">
            <v>107402004</v>
          </cell>
          <cell r="K220">
            <v>500000000</v>
          </cell>
        </row>
        <row r="221">
          <cell r="A221">
            <v>1074</v>
          </cell>
          <cell r="B221" t="str">
            <v>1074 Educación superior para una ciudad de conocimiento</v>
          </cell>
          <cell r="C221" t="str">
            <v>02 FORTALECIMIENTO DE LA CALIDAD</v>
          </cell>
          <cell r="D221">
            <v>5</v>
          </cell>
          <cell r="E221" t="str">
            <v>02005 Implementacion gradual de una estrategia de Fomento a la calidad y mejores prácticas en los programas e instituciones de Formación para el Trabajo y el Desarrollo Humano</v>
          </cell>
          <cell r="F221" t="str">
            <v>Fortalecimiento de la formación para el trabajo y el desarrollo humano 03-02-0034</v>
          </cell>
          <cell r="G221" t="str">
            <v>COMPETENCIAS LABORALES GENERALES Y FORMACIÓN PARA EL TRABAJO Y EL DESARROLLO HUMANO - A.1.7.1</v>
          </cell>
          <cell r="H221" t="str">
            <v>Piloto</v>
          </cell>
          <cell r="I221">
            <v>1</v>
          </cell>
          <cell r="J221" t="str">
            <v>107402005</v>
          </cell>
          <cell r="K221">
            <v>550000000</v>
          </cell>
        </row>
        <row r="222">
          <cell r="A222">
            <v>1074</v>
          </cell>
          <cell r="B222" t="str">
            <v>1074 Educación superior para una ciudad de conocimiento</v>
          </cell>
          <cell r="C222" t="str">
            <v>02 FORTALECIMIENTO DE LA CALIDAD</v>
          </cell>
          <cell r="D222">
            <v>6</v>
          </cell>
          <cell r="E222" t="str">
            <v>02006 Prestar apoyo profesional y/o técnico en la ejecución, verificación y acompañamiento de proyectos de calidad en educacion superior</v>
          </cell>
          <cell r="F222" t="str">
            <v>Personal Contratado Para Apoyar Las Actividades Propias De Los Proyectos De Inversión De La Entidad 03-04-0001</v>
          </cell>
          <cell r="G222" t="str">
            <v>MODERNIZACIÓN DE LA SECRETARIA DE EDUCACIÓN - A.1.4.1</v>
          </cell>
          <cell r="H222" t="str">
            <v>Personas</v>
          </cell>
          <cell r="I222">
            <v>20</v>
          </cell>
          <cell r="J222" t="str">
            <v>107402006</v>
          </cell>
          <cell r="K222">
            <v>1260000000</v>
          </cell>
        </row>
      </sheetData>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1-01-IF-002"/>
      <sheetName val="Hoja2"/>
      <sheetName val="Hoja3"/>
      <sheetName val="Hoja5"/>
      <sheetName val="Hoja1"/>
    </sheetNames>
    <sheetDataSet>
      <sheetData sheetId="0" refreshError="1"/>
      <sheetData sheetId="1" refreshError="1"/>
      <sheetData sheetId="2">
        <row r="2">
          <cell r="A2" t="str">
            <v>CCE-01</v>
          </cell>
          <cell r="B2" t="str">
            <v>Solicitud de información a los Proveedores</v>
          </cell>
        </row>
        <row r="3">
          <cell r="A3" t="str">
            <v>CCE-02</v>
          </cell>
          <cell r="B3" t="str">
            <v>Licitación pública</v>
          </cell>
        </row>
        <row r="4">
          <cell r="A4" t="str">
            <v>CCE-03</v>
          </cell>
          <cell r="B4" t="str">
            <v>Concurso de méritos con precalificación</v>
          </cell>
        </row>
        <row r="5">
          <cell r="A5" t="str">
            <v>CCE-04</v>
          </cell>
          <cell r="B5" t="str">
            <v>Concurso de méritos abierto</v>
          </cell>
        </row>
        <row r="6">
          <cell r="A6" t="str">
            <v>CCE-05</v>
          </cell>
          <cell r="B6" t="str">
            <v>Contratación directa</v>
          </cell>
        </row>
        <row r="7">
          <cell r="A7" t="str">
            <v>CCE-06</v>
          </cell>
          <cell r="B7" t="str">
            <v>Selección abreviada menor cuantía</v>
          </cell>
        </row>
        <row r="8">
          <cell r="A8" t="str">
            <v>CCE-07</v>
          </cell>
          <cell r="B8" t="str">
            <v>Selección abreviada subasta inversa</v>
          </cell>
        </row>
        <row r="9">
          <cell r="A9" t="str">
            <v>CCE-10</v>
          </cell>
          <cell r="B9" t="str">
            <v>Mínima cuantía</v>
          </cell>
        </row>
        <row r="10">
          <cell r="A10" t="str">
            <v>CCE-11||01</v>
          </cell>
          <cell r="B10" t="str">
            <v>Publicación contratación régimen especial - Selección de comisionista</v>
          </cell>
        </row>
        <row r="11">
          <cell r="A11" t="str">
            <v>CCE-11||02</v>
          </cell>
          <cell r="B11" t="str">
            <v>Publicación contratación régimen especial - Enajenación de bienes para intermediarios idóneos</v>
          </cell>
        </row>
        <row r="12">
          <cell r="A12" t="str">
            <v>CCE-11||03</v>
          </cell>
          <cell r="B12" t="str">
            <v>Publicación contratación régimen especial - Régimen especial</v>
          </cell>
        </row>
        <row r="13">
          <cell r="A13" t="str">
            <v>CCE-11||04</v>
          </cell>
          <cell r="B13" t="str">
            <v>Publicación contratación régimen especial - Banco multilateral y organismos multilaterales</v>
          </cell>
        </row>
        <row r="14">
          <cell r="A14" t="str">
            <v>CCE-99</v>
          </cell>
          <cell r="B14" t="str">
            <v>Selección abreviada - acuerdo marco</v>
          </cell>
        </row>
      </sheetData>
      <sheetData sheetId="3" refreshError="1"/>
      <sheetData sheetId="4"/>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2"/>
      <sheetName val="11-01-IF-002"/>
      <sheetName val="Adiciones"/>
      <sheetName val="Hoja3"/>
      <sheetName val="Hoja5"/>
      <sheetName val="Hoja1"/>
    </sheetNames>
    <sheetDataSet>
      <sheetData sheetId="0" refreshError="1"/>
      <sheetData sheetId="1" refreshError="1"/>
      <sheetData sheetId="2" refreshError="1"/>
      <sheetData sheetId="3">
        <row r="2">
          <cell r="A2" t="str">
            <v>CCE-01</v>
          </cell>
          <cell r="B2" t="str">
            <v>Solicitud de información a los Proveedores</v>
          </cell>
        </row>
        <row r="3">
          <cell r="A3" t="str">
            <v>CCE-02</v>
          </cell>
          <cell r="B3" t="str">
            <v>Licitación pública</v>
          </cell>
        </row>
        <row r="4">
          <cell r="A4" t="str">
            <v>CCE-17</v>
          </cell>
          <cell r="B4" t="str">
            <v>Licitación pública (Obra pública)</v>
          </cell>
        </row>
        <row r="5">
          <cell r="A5" t="str">
            <v>CCE-03</v>
          </cell>
          <cell r="B5" t="str">
            <v>Concurso de méritos con precalificación</v>
          </cell>
        </row>
        <row r="6">
          <cell r="A6" t="str">
            <v>CCE-04</v>
          </cell>
          <cell r="B6" t="str">
            <v>Concurso de méritos abierto</v>
          </cell>
        </row>
        <row r="7">
          <cell r="A7" t="str">
            <v>CCE-05</v>
          </cell>
          <cell r="B7" t="str">
            <v>Contratación directa (con ofertas)</v>
          </cell>
        </row>
        <row r="8">
          <cell r="A8" t="str">
            <v>CCE-06</v>
          </cell>
          <cell r="B8" t="str">
            <v>Selección abreviada menor cuantía</v>
          </cell>
        </row>
        <row r="9">
          <cell r="A9" t="str">
            <v>CCE-18-Seleccion_Abreviada_Menor_Cuantia_Sin_Manifestacion_Interes</v>
          </cell>
          <cell r="B9" t="str">
            <v>Selección Abreviada de Menor Cuantia sin Manifestacion de Interés</v>
          </cell>
        </row>
        <row r="10">
          <cell r="A10" t="str">
            <v>CCE-07</v>
          </cell>
          <cell r="B10" t="str">
            <v>Selección abreviada subasta inversa</v>
          </cell>
        </row>
        <row r="11">
          <cell r="A11" t="str">
            <v>CCE-10</v>
          </cell>
          <cell r="B11" t="str">
            <v>Mínima cuantía</v>
          </cell>
        </row>
        <row r="12">
          <cell r="A12" t="str">
            <v>CCE-11||01</v>
          </cell>
          <cell r="B12" t="str">
            <v>Contratación régimen especial - Selección de comisionista</v>
          </cell>
        </row>
        <row r="13">
          <cell r="A13" t="str">
            <v>CCE-11||02</v>
          </cell>
          <cell r="B13" t="str">
            <v>Contratación régimen especial - Enajenación de bienes para intermediarios idóneos</v>
          </cell>
        </row>
        <row r="14">
          <cell r="A14" t="str">
            <v>CCE-11||03</v>
          </cell>
          <cell r="B14" t="str">
            <v>Contratación régimen especial - Régimen especial</v>
          </cell>
        </row>
        <row r="15">
          <cell r="A15" t="str">
            <v>CCE-11||04</v>
          </cell>
          <cell r="B15" t="str">
            <v>Contratación régimen especial - Banco multilateral y organismos multilaterales</v>
          </cell>
        </row>
        <row r="16">
          <cell r="A16" t="str">
            <v>CCE-15||01</v>
          </cell>
          <cell r="B16" t="str">
            <v>Contratación régimen especial (con ofertas) - Selección de comisionista</v>
          </cell>
        </row>
        <row r="17">
          <cell r="A17" t="str">
            <v>CCE-15||02</v>
          </cell>
          <cell r="B17" t="str">
            <v>Contratación régimen especial (con ofertas) - Enajenación de bienes para intermediarios idóneos</v>
          </cell>
        </row>
        <row r="18">
          <cell r="A18" t="str">
            <v>CCE-15||03</v>
          </cell>
          <cell r="B18" t="str">
            <v>Contratación régimen especial (con ofertas) - Régimen especial</v>
          </cell>
        </row>
        <row r="19">
          <cell r="A19" t="str">
            <v>CCE-15||04</v>
          </cell>
          <cell r="B19" t="str">
            <v>Contratación régimen especial (con ofertas) - Banco multilateral y organismos multilaterales</v>
          </cell>
        </row>
        <row r="20">
          <cell r="A20" t="str">
            <v>CCE-16</v>
          </cell>
          <cell r="B20" t="str">
            <v>Contratación directa</v>
          </cell>
        </row>
        <row r="21">
          <cell r="A21" t="str">
            <v>CCE-99</v>
          </cell>
          <cell r="B21" t="str">
            <v>Selección abreviada - acuerdo marco</v>
          </cell>
        </row>
      </sheetData>
      <sheetData sheetId="4" refreshError="1"/>
      <sheetData sheetId="5">
        <row r="3">
          <cell r="A3">
            <v>898</v>
          </cell>
          <cell r="B3" t="str">
            <v>898 Administración del talento humano</v>
          </cell>
          <cell r="C3" t="str">
            <v xml:space="preserve">01 NÓMINA </v>
          </cell>
          <cell r="D3">
            <v>1</v>
          </cell>
          <cell r="E3" t="str">
            <v>01001 Pago de Aportes para Cesantías del personal directivo docente SSF</v>
          </cell>
          <cell r="F3" t="str">
            <v>Aportes Para Cesantías Del Personal Directivo Docente Sin Situación De Fondos 03-03-0021</v>
          </cell>
          <cell r="G3" t="str">
            <v>APORTES PARA CESANTÍAS - A.1.1.2.3.2</v>
          </cell>
          <cell r="H3" t="str">
            <v>Docentes</v>
          </cell>
          <cell r="I3">
            <v>35060</v>
          </cell>
          <cell r="J3" t="str">
            <v>89801001</v>
          </cell>
          <cell r="K3">
            <v>8557498000</v>
          </cell>
        </row>
        <row r="4">
          <cell r="A4">
            <v>898</v>
          </cell>
          <cell r="B4" t="str">
            <v>898 Administración del talento humano</v>
          </cell>
          <cell r="C4" t="str">
            <v xml:space="preserve">01 NÓMINA </v>
          </cell>
          <cell r="D4">
            <v>2</v>
          </cell>
          <cell r="E4" t="str">
            <v>01002 Pago de Aportes para salud del personal directivo docente SSF</v>
          </cell>
          <cell r="F4" t="str">
            <v>Aportes Para Salud Del Personal Directivo Docente Sin Situación De Fondos 03-03-0018</v>
          </cell>
          <cell r="G4" t="str">
            <v>APORTES PARA SALUD - A.1.1.2.4.1.1</v>
          </cell>
          <cell r="H4" t="str">
            <v>Docentes</v>
          </cell>
          <cell r="I4">
            <v>35060</v>
          </cell>
          <cell r="J4" t="str">
            <v>89801002</v>
          </cell>
          <cell r="K4">
            <v>7428893000</v>
          </cell>
        </row>
        <row r="5">
          <cell r="A5">
            <v>898</v>
          </cell>
          <cell r="B5" t="str">
            <v>898 Administración del talento humano</v>
          </cell>
          <cell r="C5" t="str">
            <v xml:space="preserve">01 NÓMINA </v>
          </cell>
          <cell r="D5">
            <v>3</v>
          </cell>
          <cell r="E5" t="str">
            <v>01003 Pagar sueldos de Pensionados Nacionalizados</v>
          </cell>
          <cell r="F5" t="str">
            <v>Pago Fondo De Pensionados De Bogotá 03-03-0069</v>
          </cell>
          <cell r="G5" t="str">
            <v>CANCELACIONES DE PRESTASIONES SOCIALES DEL MAGISTERIO (CPSM) - A.1.1.8</v>
          </cell>
          <cell r="J5" t="str">
            <v>89801003</v>
          </cell>
          <cell r="K5">
            <v>53809486000</v>
          </cell>
        </row>
        <row r="6">
          <cell r="A6">
            <v>898</v>
          </cell>
          <cell r="B6" t="str">
            <v>898 Administración del talento humano</v>
          </cell>
          <cell r="C6" t="str">
            <v xml:space="preserve">01 NÓMINA </v>
          </cell>
          <cell r="D6">
            <v>4</v>
          </cell>
          <cell r="E6" t="str">
            <v>01004 Pago de Aportes para ARP del Personal Administrativo de Instituciones Educativas</v>
          </cell>
          <cell r="F6" t="str">
            <v>Aportes Para Arp Del Personal Administrativo De Instituciones Educativas 03-03-0033</v>
          </cell>
          <cell r="G6" t="str">
            <v>APORTES ARP - A.1.1.2.5.1.3</v>
          </cell>
          <cell r="H6" t="str">
            <v>Funcionarios administrativos</v>
          </cell>
          <cell r="I6">
            <v>2159</v>
          </cell>
          <cell r="J6" t="str">
            <v>89801004</v>
          </cell>
          <cell r="K6">
            <v>341709000</v>
          </cell>
        </row>
        <row r="7">
          <cell r="A7">
            <v>898</v>
          </cell>
          <cell r="B7" t="str">
            <v>898 Administración del talento humano</v>
          </cell>
          <cell r="C7" t="str">
            <v xml:space="preserve">01 NÓMINA </v>
          </cell>
          <cell r="D7">
            <v>5</v>
          </cell>
          <cell r="E7" t="str">
            <v>01005 Pago de Aportes para Cesantías del Personal Administrativo de Instituciones Educativas</v>
          </cell>
          <cell r="F7" t="str">
            <v>Aportes Para Cesantías Del Personal Administrativo De Instituciones Educativas 03-03-0034</v>
          </cell>
          <cell r="G7" t="str">
            <v>APORTES PARA CESANTÍAS - A.1.1.2.5.1.4</v>
          </cell>
          <cell r="H7" t="str">
            <v>Funcionarios administrativos</v>
          </cell>
          <cell r="I7">
            <v>2159</v>
          </cell>
          <cell r="J7" t="str">
            <v>89801005</v>
          </cell>
          <cell r="K7">
            <v>7380650000</v>
          </cell>
        </row>
        <row r="8">
          <cell r="A8">
            <v>898</v>
          </cell>
          <cell r="B8" t="str">
            <v>898 Administración del talento humano</v>
          </cell>
          <cell r="C8" t="str">
            <v xml:space="preserve">01 NÓMINA </v>
          </cell>
          <cell r="D8">
            <v>6</v>
          </cell>
          <cell r="E8" t="str">
            <v>01006 Pago de Aportes para Cesantías del personal docente Con Situación de Fondos</v>
          </cell>
          <cell r="F8" t="str">
            <v>Aportes Para Cesantías Del Personal Docente Con Situación De Fondos 03-03-0012</v>
          </cell>
          <cell r="G8" t="str">
            <v>APORTES PARA CESANTÍAS - A.1.1.2.2.1.4</v>
          </cell>
          <cell r="H8" t="str">
            <v>Docentes</v>
          </cell>
          <cell r="I8">
            <v>35060</v>
          </cell>
          <cell r="J8" t="str">
            <v>89801006</v>
          </cell>
          <cell r="K8">
            <v>14295998000</v>
          </cell>
        </row>
        <row r="9">
          <cell r="A9">
            <v>898</v>
          </cell>
          <cell r="B9" t="str">
            <v>898 Administración del talento humano</v>
          </cell>
          <cell r="C9" t="str">
            <v xml:space="preserve">01 NÓMINA </v>
          </cell>
          <cell r="D9">
            <v>7</v>
          </cell>
          <cell r="E9" t="str">
            <v>01007 Pago de Aportes para Cesantías del personal docente SSF</v>
          </cell>
          <cell r="F9" t="str">
            <v>Aportes Para Cesantías Del Personal Docente Sin Situación De Fondos 03-03-0008</v>
          </cell>
          <cell r="G9" t="str">
            <v>APORTES PARA CESANTÍAS - A.1.1.2.1.2</v>
          </cell>
          <cell r="H9" t="str">
            <v>Docentes</v>
          </cell>
          <cell r="I9">
            <v>35060</v>
          </cell>
          <cell r="J9" t="str">
            <v>89801007</v>
          </cell>
          <cell r="K9">
            <v>100979198000</v>
          </cell>
        </row>
        <row r="10">
          <cell r="A10">
            <v>898</v>
          </cell>
          <cell r="B10" t="str">
            <v>898 Administración del talento humano</v>
          </cell>
          <cell r="C10" t="str">
            <v xml:space="preserve">01 NÓMINA </v>
          </cell>
          <cell r="D10">
            <v>8</v>
          </cell>
          <cell r="E10" t="str">
            <v>01008 Pago de Aportes para el ESAP del Personal Administrativo de Instituciones Educativas</v>
          </cell>
          <cell r="F10" t="str">
            <v>Aportes Para La Esap Del Personal Administrativo De Instituciones Educativas 03-03-0037</v>
          </cell>
          <cell r="G10" t="str">
            <v>ESAP - A.1.1.2.5.2.3</v>
          </cell>
          <cell r="H10" t="str">
            <v>Funcionarios administrativos</v>
          </cell>
          <cell r="I10">
            <v>2159</v>
          </cell>
          <cell r="J10" t="str">
            <v>89801008</v>
          </cell>
          <cell r="K10">
            <v>374620000</v>
          </cell>
        </row>
        <row r="11">
          <cell r="A11">
            <v>898</v>
          </cell>
          <cell r="B11" t="str">
            <v>898 Administración del talento humano</v>
          </cell>
          <cell r="C11" t="str">
            <v xml:space="preserve">01 NÓMINA </v>
          </cell>
          <cell r="D11">
            <v>9</v>
          </cell>
          <cell r="E11" t="str">
            <v>01009 Pago de Aportes para el ICBF del Personal Administrativo de Instituciones Educativas</v>
          </cell>
          <cell r="F11" t="str">
            <v>Aportes Para El Icbf Del Personal Administrativo De Instituciones Educativas 03-03-0036</v>
          </cell>
          <cell r="G11" t="str">
            <v>ICBF - A.1.1.2.5.2.2</v>
          </cell>
          <cell r="H11" t="str">
            <v>Funcionarios administrativos</v>
          </cell>
          <cell r="I11">
            <v>2159</v>
          </cell>
          <cell r="J11" t="str">
            <v>89801009</v>
          </cell>
          <cell r="K11">
            <v>2247726000</v>
          </cell>
        </row>
        <row r="12">
          <cell r="A12">
            <v>898</v>
          </cell>
          <cell r="B12" t="str">
            <v>898 Administración del talento humano</v>
          </cell>
          <cell r="C12" t="str">
            <v xml:space="preserve">01 NÓMINA </v>
          </cell>
          <cell r="D12">
            <v>10</v>
          </cell>
          <cell r="E12" t="str">
            <v xml:space="preserve">01010 Pago de Aportes para el ICBF del Personal directivo docente </v>
          </cell>
          <cell r="F12" t="str">
            <v>Aportes Para El Icbf Del Personal Directivo Docente 03-03-0027</v>
          </cell>
          <cell r="G12" t="str">
            <v>ICBF - A.1.1.2.4.2.2</v>
          </cell>
          <cell r="H12" t="str">
            <v>Docentes</v>
          </cell>
          <cell r="I12">
            <v>35060</v>
          </cell>
          <cell r="J12" t="str">
            <v>89801010</v>
          </cell>
          <cell r="K12">
            <v>3230400000</v>
          </cell>
        </row>
        <row r="13">
          <cell r="A13">
            <v>898</v>
          </cell>
          <cell r="B13" t="str">
            <v>898 Administración del talento humano</v>
          </cell>
          <cell r="C13" t="str">
            <v xml:space="preserve">01 NÓMINA </v>
          </cell>
          <cell r="D13">
            <v>11</v>
          </cell>
          <cell r="E13" t="str">
            <v>01011 Pago de Aportes para el ICBF personal docente</v>
          </cell>
          <cell r="F13" t="str">
            <v>Aportes Para El Icbf Personal Docente 03-03-0014</v>
          </cell>
          <cell r="G13" t="str">
            <v>ICBF - A.1.1.2.2.2.2</v>
          </cell>
          <cell r="H13" t="str">
            <v>Docentes</v>
          </cell>
          <cell r="I13">
            <v>35060</v>
          </cell>
          <cell r="J13" t="str">
            <v>89801011</v>
          </cell>
          <cell r="K13">
            <v>42072137000</v>
          </cell>
        </row>
        <row r="14">
          <cell r="A14">
            <v>898</v>
          </cell>
          <cell r="B14" t="str">
            <v>898 Administración del talento humano</v>
          </cell>
          <cell r="C14" t="str">
            <v xml:space="preserve">01 NÓMINA </v>
          </cell>
          <cell r="D14">
            <v>12</v>
          </cell>
          <cell r="E14" t="str">
            <v>01012 Pago de Aportes para el SENA del Personal Administrativo de Instituciones Educativas</v>
          </cell>
          <cell r="F14" t="str">
            <v>Aportes Para El Sena Del Personal Administrativo De Instituciones Educativas 03-03-0035</v>
          </cell>
          <cell r="G14" t="str">
            <v>SENA - A.1.1.2.5.2.1</v>
          </cell>
          <cell r="H14" t="str">
            <v>Funcionarios administrativos</v>
          </cell>
          <cell r="I14">
            <v>2159</v>
          </cell>
          <cell r="J14" t="str">
            <v>89801012</v>
          </cell>
          <cell r="K14">
            <v>374620000</v>
          </cell>
        </row>
        <row r="15">
          <cell r="A15">
            <v>898</v>
          </cell>
          <cell r="B15" t="str">
            <v>898 Administración del talento humano</v>
          </cell>
          <cell r="C15" t="str">
            <v xml:space="preserve">01 NÓMINA </v>
          </cell>
          <cell r="D15">
            <v>13</v>
          </cell>
          <cell r="E15" t="str">
            <v xml:space="preserve">01013 Pago de Aportes para el SENA del Personal directivo docente </v>
          </cell>
          <cell r="F15" t="str">
            <v>Aportes Para El Sena Del Personal Directivo Docente 03-03-0026</v>
          </cell>
          <cell r="G15" t="str">
            <v>SENA - A.1.1.2.4.2.1</v>
          </cell>
          <cell r="H15" t="str">
            <v>Docentes</v>
          </cell>
          <cell r="I15">
            <v>35060</v>
          </cell>
          <cell r="J15" t="str">
            <v>89801013</v>
          </cell>
          <cell r="K15">
            <v>538400000</v>
          </cell>
        </row>
        <row r="16">
          <cell r="A16">
            <v>898</v>
          </cell>
          <cell r="B16" t="str">
            <v>898 Administración del talento humano</v>
          </cell>
          <cell r="C16" t="str">
            <v xml:space="preserve">01 NÓMINA </v>
          </cell>
          <cell r="D16">
            <v>14</v>
          </cell>
          <cell r="E16" t="str">
            <v>01014 Pago de Aportes para el SENA personal docente</v>
          </cell>
          <cell r="F16" t="str">
            <v>Aportes Para El Sena Personal Docente 03-03-0013</v>
          </cell>
          <cell r="G16" t="str">
            <v>SENA - A.1.1.2.2.2.1</v>
          </cell>
          <cell r="H16" t="str">
            <v>Docentes</v>
          </cell>
          <cell r="I16">
            <v>35060</v>
          </cell>
          <cell r="J16" t="str">
            <v>89801014</v>
          </cell>
          <cell r="K16">
            <v>7012022000</v>
          </cell>
        </row>
        <row r="17">
          <cell r="A17">
            <v>898</v>
          </cell>
          <cell r="B17" t="str">
            <v>898 Administración del talento humano</v>
          </cell>
          <cell r="C17" t="str">
            <v xml:space="preserve">01 NÓMINA </v>
          </cell>
          <cell r="D17">
            <v>15</v>
          </cell>
          <cell r="E17" t="str">
            <v>01015 Pago de Aportes para Institutos Técnicos del Personal Administrativo de Instituciones Educativas</v>
          </cell>
          <cell r="F17" t="str">
            <v>Aportes Para Los Institutos Técnicos Del Personal Administrativo De Instituciones Educativas 03-03-0039</v>
          </cell>
          <cell r="G17" t="str">
            <v>INSTITUTOS TÉCNICOS - A.1.1.2.5.2.5</v>
          </cell>
          <cell r="H17" t="str">
            <v>Funcionarios administrativos</v>
          </cell>
          <cell r="I17">
            <v>2159</v>
          </cell>
          <cell r="J17" t="str">
            <v>89801015</v>
          </cell>
          <cell r="K17">
            <v>749241000</v>
          </cell>
        </row>
        <row r="18">
          <cell r="A18">
            <v>898</v>
          </cell>
          <cell r="B18" t="str">
            <v>898 Administración del talento humano</v>
          </cell>
          <cell r="C18" t="str">
            <v xml:space="preserve">01 NÓMINA </v>
          </cell>
          <cell r="D18">
            <v>16</v>
          </cell>
          <cell r="E18" t="str">
            <v xml:space="preserve">01016 Pago de Aportes para Institutos Técnicos personal docente </v>
          </cell>
          <cell r="F18" t="str">
            <v>Aportes Para Institutos Técnicos Personal Docente 03-03-0017</v>
          </cell>
          <cell r="G18" t="str">
            <v>INSTITUTOS TÉCNICOS - A.1.1.2.2.2.5</v>
          </cell>
          <cell r="H18" t="str">
            <v>Docentes</v>
          </cell>
          <cell r="I18">
            <v>35060</v>
          </cell>
          <cell r="J18" t="str">
            <v>89801016</v>
          </cell>
          <cell r="K18">
            <v>14024045000</v>
          </cell>
        </row>
        <row r="19">
          <cell r="A19">
            <v>898</v>
          </cell>
          <cell r="B19" t="str">
            <v>898 Administración del talento humano</v>
          </cell>
          <cell r="C19" t="str">
            <v xml:space="preserve">01 NÓMINA </v>
          </cell>
          <cell r="D19">
            <v>17</v>
          </cell>
          <cell r="E19" t="str">
            <v>01017 Pago de horas extras del personal docente y directivo docente</v>
          </cell>
          <cell r="F19" t="str">
            <v>Pago de horas extras del personal docente y directivo docente 03-03-0099</v>
          </cell>
          <cell r="G19" t="str">
            <v>PERSONAL DOCENTE – CON SITUACION DE FONDOS ( CSF ) A.1.1.1.1.1</v>
          </cell>
          <cell r="H19" t="str">
            <v>Docentes</v>
          </cell>
          <cell r="I19">
            <v>35060</v>
          </cell>
          <cell r="J19" t="str">
            <v>89801017</v>
          </cell>
          <cell r="K19">
            <v>16911540000</v>
          </cell>
        </row>
        <row r="20">
          <cell r="A20">
            <v>898</v>
          </cell>
          <cell r="B20" t="str">
            <v>898 Administración del talento humano</v>
          </cell>
          <cell r="C20" t="str">
            <v xml:space="preserve">01 NÓMINA </v>
          </cell>
          <cell r="D20">
            <v>18</v>
          </cell>
          <cell r="E20" t="str">
            <v xml:space="preserve">01018 Pago de Aportes para la ESAP personal docente </v>
          </cell>
          <cell r="F20" t="str">
            <v>Aportes Para La Esap Personal Docente 03-03-0015</v>
          </cell>
          <cell r="G20" t="str">
            <v>ESAP - A.1.1.2.2.2.3</v>
          </cell>
          <cell r="H20" t="str">
            <v>Docentes</v>
          </cell>
          <cell r="I20">
            <v>35060</v>
          </cell>
          <cell r="J20" t="str">
            <v>89801018</v>
          </cell>
          <cell r="K20">
            <v>7061180000</v>
          </cell>
        </row>
        <row r="21">
          <cell r="A21">
            <v>898</v>
          </cell>
          <cell r="B21" t="str">
            <v>898 Administración del talento humano</v>
          </cell>
          <cell r="C21" t="str">
            <v xml:space="preserve">01 NÓMINA </v>
          </cell>
          <cell r="D21">
            <v>19</v>
          </cell>
          <cell r="E21" t="str">
            <v>01019 Pago de Aportes para las Cajas de Compensación del Personal Administrativo de Instituciones Educativas</v>
          </cell>
          <cell r="F21" t="str">
            <v>Aportes Para Las Cajas De Compensación Familiar Del Personal Administrativo De Instituciones Educativas 03-03-0038</v>
          </cell>
          <cell r="G21" t="str">
            <v>CAJAS DE COMPENSACIÓN FAMILIAR - A.1.1.2.5.2.4</v>
          </cell>
          <cell r="H21" t="str">
            <v>Funcionarios administrativos</v>
          </cell>
          <cell r="I21">
            <v>2159</v>
          </cell>
          <cell r="J21" t="str">
            <v>89801019</v>
          </cell>
          <cell r="K21">
            <v>2996968000</v>
          </cell>
        </row>
        <row r="22">
          <cell r="A22">
            <v>898</v>
          </cell>
          <cell r="B22" t="str">
            <v>898 Administración del talento humano</v>
          </cell>
          <cell r="C22" t="str">
            <v xml:space="preserve">01 NÓMINA </v>
          </cell>
          <cell r="D22">
            <v>20</v>
          </cell>
          <cell r="E22" t="str">
            <v xml:space="preserve">01020 Pago de Aportes para las Cajas de Compensación Personal directivo docente </v>
          </cell>
          <cell r="F22" t="str">
            <v>Aportes Para Las Cajas De Compensación Familiar Del Personal Directivo Docente 03-03-0029</v>
          </cell>
          <cell r="G22" t="str">
            <v>CAJAS DE COMPENSACIÓN FAMILIAR - A.1.1.2.4.2.4</v>
          </cell>
          <cell r="H22" t="str">
            <v>Docentes</v>
          </cell>
          <cell r="I22">
            <v>35060</v>
          </cell>
          <cell r="J22" t="str">
            <v>89801020</v>
          </cell>
          <cell r="K22">
            <v>4185686000</v>
          </cell>
        </row>
        <row r="23">
          <cell r="A23">
            <v>898</v>
          </cell>
          <cell r="B23" t="str">
            <v>898 Administración del talento humano</v>
          </cell>
          <cell r="C23" t="str">
            <v xml:space="preserve">01 NÓMINA </v>
          </cell>
          <cell r="D23">
            <v>21</v>
          </cell>
          <cell r="E23" t="str">
            <v xml:space="preserve">01021 Pago de Aportes para las Cajas de Compensación personal docente </v>
          </cell>
          <cell r="F23" t="str">
            <v>Aportes Para Las Cajas De Compensación Familiar Personal Docente 03-03-0016</v>
          </cell>
          <cell r="G23" t="str">
            <v>CAJAS DE COMPENSACIÓN FAMILIAR - A.1.1.2.2.2.4</v>
          </cell>
          <cell r="H23" t="str">
            <v>Docentes</v>
          </cell>
          <cell r="I23">
            <v>35060</v>
          </cell>
          <cell r="J23" t="str">
            <v>89801021</v>
          </cell>
          <cell r="K23">
            <v>54698770000</v>
          </cell>
        </row>
        <row r="24">
          <cell r="A24">
            <v>898</v>
          </cell>
          <cell r="B24" t="str">
            <v>898 Administración del talento humano</v>
          </cell>
          <cell r="C24" t="str">
            <v xml:space="preserve">01 NÓMINA </v>
          </cell>
          <cell r="D24">
            <v>22</v>
          </cell>
          <cell r="E24" t="str">
            <v xml:space="preserve">01022 Pago de Aportes para los Institutos Técnicos Personal directivo docente </v>
          </cell>
          <cell r="F24" t="str">
            <v>Aportes Para Los Institutos Técnicos Del Personal Directivo Docente 03-03-0030</v>
          </cell>
          <cell r="G24" t="str">
            <v>INSTITUTOS TÉCNICOS - A.1.1.2.4.2.5</v>
          </cell>
          <cell r="H24" t="str">
            <v>Docentes</v>
          </cell>
          <cell r="I24">
            <v>35060</v>
          </cell>
          <cell r="J24" t="str">
            <v>89801022</v>
          </cell>
          <cell r="K24">
            <v>1076800000</v>
          </cell>
        </row>
        <row r="25">
          <cell r="A25">
            <v>898</v>
          </cell>
          <cell r="B25" t="str">
            <v>898 Administración del talento humano</v>
          </cell>
          <cell r="C25" t="str">
            <v xml:space="preserve">01 NÓMINA </v>
          </cell>
          <cell r="D25">
            <v>23</v>
          </cell>
          <cell r="E25" t="str">
            <v>01023 Pago de Aportes para pensión del Personal Administrativo de Instituciones Educativas</v>
          </cell>
          <cell r="F25" t="str">
            <v>Aportes Para Pensión Del Personal Administrativo De Instituciones Educativas 03-03-0032</v>
          </cell>
          <cell r="G25" t="str">
            <v>APORTES PARA PENSIÓN - A.1.1.2.5.1.2</v>
          </cell>
          <cell r="H25" t="str">
            <v>Funcionarios administrativos</v>
          </cell>
          <cell r="I25">
            <v>2159</v>
          </cell>
          <cell r="J25" t="str">
            <v>89801023</v>
          </cell>
          <cell r="K25">
            <v>7855403000</v>
          </cell>
        </row>
        <row r="26">
          <cell r="A26">
            <v>898</v>
          </cell>
          <cell r="B26" t="str">
            <v>898 Administración del talento humano</v>
          </cell>
          <cell r="C26" t="str">
            <v xml:space="preserve">01 NÓMINA </v>
          </cell>
          <cell r="D26">
            <v>24</v>
          </cell>
          <cell r="E26" t="str">
            <v>01024 Pago de Aportes para Pensión del personal docente Con Situación de Fondos</v>
          </cell>
          <cell r="F26" t="str">
            <v>Aportes Para Pensión Del Personal Docente Con Situación De Fondos 03-03-0010</v>
          </cell>
          <cell r="G26" t="str">
            <v>APORTES PARA PENSIÓN - A.1.1.2.2.1.2</v>
          </cell>
          <cell r="H26" t="str">
            <v>Docentes</v>
          </cell>
          <cell r="I26">
            <v>35060</v>
          </cell>
          <cell r="J26" t="str">
            <v>89801024</v>
          </cell>
          <cell r="K26">
            <v>18076347000</v>
          </cell>
        </row>
        <row r="27">
          <cell r="A27">
            <v>898</v>
          </cell>
          <cell r="B27" t="str">
            <v>898 Administración del talento humano</v>
          </cell>
          <cell r="C27" t="str">
            <v xml:space="preserve">01 NÓMINA </v>
          </cell>
          <cell r="D27">
            <v>25</v>
          </cell>
          <cell r="E27" t="str">
            <v>01025 Pago de Aportes para salud del Personal Administrativo de Instituciones Educativas</v>
          </cell>
          <cell r="F27" t="str">
            <v>Aportes Para Salud Del Personal Administrativo De Instituciones Educativas 03-03-0031</v>
          </cell>
          <cell r="G27" t="str">
            <v>APORTES PARA SALUD - A.1.1.2.5.1.1</v>
          </cell>
          <cell r="H27" t="str">
            <v>Funcionarios administrativos</v>
          </cell>
          <cell r="I27">
            <v>2159</v>
          </cell>
          <cell r="J27" t="str">
            <v>89801025</v>
          </cell>
          <cell r="K27">
            <v>5564243000</v>
          </cell>
        </row>
        <row r="28">
          <cell r="A28">
            <v>898</v>
          </cell>
          <cell r="B28" t="str">
            <v>898 Administración del talento humano</v>
          </cell>
          <cell r="C28" t="str">
            <v xml:space="preserve">01 NÓMINA </v>
          </cell>
          <cell r="D28">
            <v>26</v>
          </cell>
          <cell r="E28" t="str">
            <v>01026 Pago de Aportes para Salud del personal docente Con Situación de Fondos</v>
          </cell>
          <cell r="F28" t="str">
            <v>Aportes Para Salud Del Personal Docente Con Situación De Fondos 03-03-0009</v>
          </cell>
          <cell r="G28" t="str">
            <v>APORTES PARA SALUD - A.1.1.2.2.1.1</v>
          </cell>
          <cell r="H28" t="str">
            <v>Docentes</v>
          </cell>
          <cell r="I28">
            <v>35060</v>
          </cell>
          <cell r="J28" t="str">
            <v>89801026</v>
          </cell>
          <cell r="K28">
            <v>12804079000</v>
          </cell>
        </row>
        <row r="29">
          <cell r="A29">
            <v>898</v>
          </cell>
          <cell r="B29" t="str">
            <v>898 Administración del talento humano</v>
          </cell>
          <cell r="C29" t="str">
            <v xml:space="preserve">01 NÓMINA </v>
          </cell>
          <cell r="D29">
            <v>27</v>
          </cell>
          <cell r="E29" t="str">
            <v>01027 Pago de Aportes para salud del personal docente SSF</v>
          </cell>
          <cell r="F29" t="str">
            <v>Aportes Para Salud Del Personal Docente Sin Situación De Fondos 03-03-0005</v>
          </cell>
          <cell r="G29" t="str">
            <v>APORTES DE PREVISION SOCIAL - A.1.1.2.1.1.10</v>
          </cell>
          <cell r="H29" t="str">
            <v>Docentes</v>
          </cell>
          <cell r="I29">
            <v>35060</v>
          </cell>
          <cell r="J29" t="str">
            <v>89801027</v>
          </cell>
          <cell r="K29">
            <v>87775556000</v>
          </cell>
        </row>
        <row r="30">
          <cell r="A30">
            <v>898</v>
          </cell>
          <cell r="B30" t="str">
            <v>898 Administración del talento humano</v>
          </cell>
          <cell r="C30" t="str">
            <v xml:space="preserve">01 NÓMINA </v>
          </cell>
          <cell r="D30">
            <v>28</v>
          </cell>
          <cell r="E30" t="str">
            <v>01028 Pago de Ascensos en escalafón del Personal docente y directivo docente</v>
          </cell>
          <cell r="F30" t="str">
            <v>Ascensos En Escalafón Del Personal Docente O Directivo Docente 03-03-0004</v>
          </cell>
          <cell r="G30" t="str">
            <v>PERSONAL DOCENTE - CON SITUACIÓN DE FONDOS (CSF) - A.1.1.1.1.1</v>
          </cell>
          <cell r="H30" t="str">
            <v>Docentes</v>
          </cell>
          <cell r="I30">
            <v>35060</v>
          </cell>
          <cell r="J30" t="str">
            <v>89801028</v>
          </cell>
          <cell r="K30">
            <v>11354883000</v>
          </cell>
        </row>
        <row r="31">
          <cell r="A31">
            <v>898</v>
          </cell>
          <cell r="B31" t="str">
            <v>898 Administración del talento humano</v>
          </cell>
          <cell r="C31" t="str">
            <v xml:space="preserve">01 NÓMINA </v>
          </cell>
          <cell r="D31">
            <v>29</v>
          </cell>
          <cell r="E31" t="str">
            <v>01029 Pago de Personal Administrativo de Instituciones Educativas</v>
          </cell>
          <cell r="F31" t="str">
            <v>Personal Administrativo de Instituciones Educativas con situación de fondos 03-03-0098</v>
          </cell>
          <cell r="G31" t="str">
            <v>PERSONAL ADMINISTRATIVO DE INSTITUCIONES EDUCATIVAS A.1.1.1.3</v>
          </cell>
          <cell r="H31" t="str">
            <v>Funcionarios administrativos</v>
          </cell>
          <cell r="I31">
            <v>2159</v>
          </cell>
          <cell r="J31" t="str">
            <v>89801029</v>
          </cell>
          <cell r="K31">
            <v>83600096000</v>
          </cell>
        </row>
        <row r="32">
          <cell r="A32">
            <v>898</v>
          </cell>
          <cell r="B32" t="str">
            <v>898 Administración del talento humano</v>
          </cell>
          <cell r="C32" t="str">
            <v xml:space="preserve">01 NÓMINA </v>
          </cell>
          <cell r="D32">
            <v>30</v>
          </cell>
          <cell r="E32" t="str">
            <v>01030 Pago de Personal Directivo Docente</v>
          </cell>
          <cell r="F32" t="str">
            <v>Personal Directivo Docente Con Situación De Fondos 03-03-0094</v>
          </cell>
          <cell r="G32" t="str">
            <v>PERSONAL DIRECTIVO DOCENTE - CON SITUACIÓN DE FONDOS (CSF) - A.1.1.1.2.1</v>
          </cell>
          <cell r="H32" t="str">
            <v>Docentes</v>
          </cell>
          <cell r="I32">
            <v>35060</v>
          </cell>
          <cell r="J32" t="str">
            <v>89801030</v>
          </cell>
          <cell r="K32">
            <v>111297149000</v>
          </cell>
        </row>
        <row r="33">
          <cell r="A33">
            <v>898</v>
          </cell>
          <cell r="B33" t="str">
            <v>898 Administración del talento humano</v>
          </cell>
          <cell r="C33" t="str">
            <v xml:space="preserve">01 NÓMINA </v>
          </cell>
          <cell r="D33">
            <v>31</v>
          </cell>
          <cell r="E33" t="str">
            <v>01031 Pago de Personal Docente</v>
          </cell>
          <cell r="F33" t="str">
            <v>Personal Docente Vinculado A La Planta De Personal Con Situación De Fondos 03-03-0096</v>
          </cell>
          <cell r="G33" t="str">
            <v>PERSONAL DOCENTE - CON SITUACIÓN DE FONDOS (CSF) - A.1.1.1.1.1</v>
          </cell>
          <cell r="H33" t="str">
            <v>Docentes</v>
          </cell>
          <cell r="I33">
            <v>35060</v>
          </cell>
          <cell r="J33" t="str">
            <v>89801031</v>
          </cell>
          <cell r="K33">
            <v>1508410725000</v>
          </cell>
        </row>
        <row r="34">
          <cell r="A34">
            <v>898</v>
          </cell>
          <cell r="B34" t="str">
            <v>898 Administración del talento humano</v>
          </cell>
          <cell r="C34" t="str">
            <v xml:space="preserve">01 NÓMINA </v>
          </cell>
          <cell r="D34">
            <v>32</v>
          </cell>
          <cell r="E34" t="str">
            <v>01032 Pago de Personal Docente SSF</v>
          </cell>
          <cell r="F34" t="str">
            <v>Personal Docente Vinculado A La Planta De Personal Sin Situación De Fondos 03-03-0095</v>
          </cell>
          <cell r="G34" t="str">
            <v>PERSONAL DOCENTE - SIN SITUACIÓN DE FONDOS (SSF) - A.1.1.1.1.2</v>
          </cell>
          <cell r="H34" t="str">
            <v>Docentes</v>
          </cell>
          <cell r="I34">
            <v>35060</v>
          </cell>
          <cell r="J34" t="str">
            <v>89801032</v>
          </cell>
          <cell r="K34">
            <v>91175869000</v>
          </cell>
        </row>
        <row r="35">
          <cell r="A35">
            <v>898</v>
          </cell>
          <cell r="B35" t="str">
            <v>898 Administración del talento humano</v>
          </cell>
          <cell r="C35" t="str">
            <v xml:space="preserve">01 NÓMINA </v>
          </cell>
          <cell r="D35">
            <v>33</v>
          </cell>
          <cell r="E35" t="str">
            <v>01033 Pago de Personal Directivo  Docente SSF</v>
          </cell>
          <cell r="F35" t="str">
            <v>Personal Directivo Docente Sin Situación De Fondos 03-03-0093</v>
          </cell>
          <cell r="G35" t="str">
            <v>PERSONAL DIRECTIVO DOCENTE - SIN SITUACIÓN DE FONDOS (SSF) - A.1.1.1.2.2</v>
          </cell>
          <cell r="H35" t="str">
            <v>Docentes</v>
          </cell>
          <cell r="I35">
            <v>35060</v>
          </cell>
          <cell r="J35" t="str">
            <v>89801033</v>
          </cell>
          <cell r="K35">
            <v>7928338000</v>
          </cell>
        </row>
        <row r="36">
          <cell r="A36">
            <v>898</v>
          </cell>
          <cell r="B36" t="str">
            <v>898 Administración del talento humano</v>
          </cell>
          <cell r="C36" t="str">
            <v xml:space="preserve">01 NÓMINA </v>
          </cell>
          <cell r="D36">
            <v>34</v>
          </cell>
          <cell r="E36" t="str">
            <v>01034 Pago de incentivo al mejoramiento de la Calidad MEN, "Decreto 914 de 2016"</v>
          </cell>
          <cell r="F36" t="str">
            <v>Incentivos Al Personal Docente y Administrativo 03-02-0035</v>
          </cell>
          <cell r="G36" t="str">
            <v>DISEÑO E IMPLEMENTACIÓN DE PLANES DE MEJORAMIENTO - A.1.2.11</v>
          </cell>
          <cell r="J36" t="str">
            <v>89801034</v>
          </cell>
          <cell r="K36">
            <v>8761953000</v>
          </cell>
        </row>
        <row r="37">
          <cell r="A37">
            <v>898</v>
          </cell>
          <cell r="B37" t="str">
            <v>898 Administración del talento humano</v>
          </cell>
          <cell r="C37" t="str">
            <v xml:space="preserve">01 NÓMINA </v>
          </cell>
          <cell r="D37">
            <v>35</v>
          </cell>
          <cell r="E37" t="str">
            <v xml:space="preserve">01035 Pago de Aportes para la ESAP del Personal directivo docente </v>
          </cell>
          <cell r="F37" t="str">
            <v>Aportes Para La Esap Del Personal Directivo Docente 03-03-0028</v>
          </cell>
          <cell r="G37" t="str">
            <v>ESAP - A.1.1.2.4.2.3</v>
          </cell>
          <cell r="H37" t="str">
            <v>Docentes</v>
          </cell>
          <cell r="I37">
            <v>35060</v>
          </cell>
          <cell r="J37" t="str">
            <v>89801035</v>
          </cell>
          <cell r="K37">
            <v>538400000</v>
          </cell>
        </row>
        <row r="38">
          <cell r="A38">
            <v>898</v>
          </cell>
          <cell r="B38" t="str">
            <v>898 Administración del talento humano</v>
          </cell>
          <cell r="C38" t="str">
            <v>02 PERSONAL DE APOYO A LA GESTION DE LA SED</v>
          </cell>
          <cell r="D38">
            <v>36</v>
          </cell>
          <cell r="E38" t="str">
            <v>02036 Asignar apoyo (profesional, técnico, asistencial),  para el desarrollo de actividades organizacionales requeridos para el normal funcionamiento de la SED y de esta manera garantizar la prestación del servicio educativo.</v>
          </cell>
          <cell r="F38" t="str">
            <v>Personal Contratado Para Apoyar Las Actividades Propias De Los Proyectos De Inversión De La Entidad 03-04-0001</v>
          </cell>
          <cell r="G38" t="str">
            <v>MODERNIZACIÓN DE LA SECRETARIA DE EDUCACIÓN - A.1.4.1</v>
          </cell>
          <cell r="H38" t="str">
            <v>Personas</v>
          </cell>
          <cell r="I38">
            <v>439</v>
          </cell>
          <cell r="J38" t="str">
            <v>89802036</v>
          </cell>
          <cell r="K38">
            <v>24459380000</v>
          </cell>
        </row>
        <row r="39">
          <cell r="A39">
            <v>898</v>
          </cell>
          <cell r="B39" t="str">
            <v>898 Administración del talento humano</v>
          </cell>
          <cell r="C39" t="str">
            <v>03  BIENESTAR, CAPACITACION, SALUD OCUPACIONAL Y  DOTACION</v>
          </cell>
          <cell r="D39">
            <v>37</v>
          </cell>
          <cell r="E39" t="str">
            <v>03037 Adquirir  la dotación de vestido  y calzado de labor para los funcionarios que conforme a la Ley tienen este derecho.</v>
          </cell>
          <cell r="F39" t="str">
            <v>Actividades De Bienestar Del Personal Docente Y Administrativo 03-04-0292</v>
          </cell>
          <cell r="G39" t="str">
            <v>APLICACIÓN DE PROYECTOS EDUCATIVOS TRANSVERSALES - A.1.7.2</v>
          </cell>
          <cell r="H39" t="str">
            <v>Funcionarios docentes y administrativos</v>
          </cell>
          <cell r="I39">
            <v>848</v>
          </cell>
          <cell r="J39" t="str">
            <v>89803037</v>
          </cell>
          <cell r="K39">
            <v>1112317000</v>
          </cell>
        </row>
        <row r="40">
          <cell r="A40">
            <v>898</v>
          </cell>
          <cell r="B40" t="str">
            <v>898 Administración del talento humano</v>
          </cell>
          <cell r="C40" t="str">
            <v>03  BIENESTAR, CAPACITACION, SALUD OCUPACIONAL Y  DOTACION</v>
          </cell>
          <cell r="D40">
            <v>38</v>
          </cell>
          <cell r="E40" t="str">
            <v>03038 Realizar actividades culturales, recreativas, deportivas, lúdicas, reconocimientos y demás que demanden los funcionarios administrativos y docentes</v>
          </cell>
          <cell r="F40" t="str">
            <v>Actividades De Bienestar Del Personal Docente Y Administrativo 03-04-0292</v>
          </cell>
          <cell r="G40" t="str">
            <v>APLICACIÓN DE PROYECTOS EDUCATIVOS TRANSVERSALES - A.1.7.2</v>
          </cell>
          <cell r="H40" t="str">
            <v>Funcionarios docentes y administrativos</v>
          </cell>
          <cell r="I40">
            <v>36650</v>
          </cell>
          <cell r="J40" t="str">
            <v>89803038</v>
          </cell>
          <cell r="K40">
            <v>8667162000</v>
          </cell>
        </row>
        <row r="41">
          <cell r="A41">
            <v>898</v>
          </cell>
          <cell r="B41" t="str">
            <v>898 Administración del talento humano</v>
          </cell>
          <cell r="C41" t="str">
            <v>03  BIENESTAR, CAPACITACION, SALUD OCUPACIONAL Y  DOTACION</v>
          </cell>
          <cell r="D41">
            <v>39</v>
          </cell>
          <cell r="E41" t="str">
            <v>03039 Garantizar el servicio de transporte a Docentes y Directivos Docentes en zonas que presentan dificil acceso y/o inseguridad</v>
          </cell>
          <cell r="F41" t="str">
            <v>Incentivos Al Personal Docente 03-02-0023</v>
          </cell>
          <cell r="G41" t="str">
            <v>DISEÑO E IMPLEMENTACIÓN DE PLANES DE MEJORAMIENTO - A.1.2.11</v>
          </cell>
          <cell r="H41" t="str">
            <v>Funcionarios docentes y administrativos</v>
          </cell>
          <cell r="I41">
            <v>1800</v>
          </cell>
          <cell r="J41" t="str">
            <v>89803039</v>
          </cell>
          <cell r="K41">
            <v>3085400000</v>
          </cell>
        </row>
        <row r="42">
          <cell r="A42">
            <v>898</v>
          </cell>
          <cell r="B42" t="str">
            <v>898 Administración del talento humano</v>
          </cell>
          <cell r="C42" t="str">
            <v>03  BIENESTAR, CAPACITACION, SALUD OCUPACIONAL Y  DOTACION</v>
          </cell>
          <cell r="D42">
            <v>40</v>
          </cell>
          <cell r="E42" t="str">
            <v>03040 Implementar las líneas de acción: Entornos Seguros y Entornos Saludables, de acuerdo al alcance establecido en la Política de Seguridad y Salud en el Trabajo — SST de la Secretaria de Educación del Distrito.</v>
          </cell>
          <cell r="F42" t="str">
            <v>Gastos Para Los Programas De Salud Ocupacional De Docentes Y Administartivos Del Nivel Institucional 02-06-0018</v>
          </cell>
          <cell r="G42" t="str">
            <v>APLICACIÓN DE PROYECTOS EDUCATIVOS TRANSVERSALES - A.1.7.2</v>
          </cell>
          <cell r="H42" t="str">
            <v>Funcionarios docentes y administrativos</v>
          </cell>
          <cell r="I42">
            <v>36650</v>
          </cell>
          <cell r="J42" t="str">
            <v>89803040</v>
          </cell>
          <cell r="K42">
            <v>2157800000</v>
          </cell>
        </row>
        <row r="43">
          <cell r="A43">
            <v>898</v>
          </cell>
          <cell r="B43" t="str">
            <v>898 Administración del talento humano</v>
          </cell>
          <cell r="C43" t="str">
            <v>03  BIENESTAR, CAPACITACION, SALUD OCUPACIONAL Y  DOTACION</v>
          </cell>
          <cell r="D43">
            <v>41</v>
          </cell>
          <cell r="E43" t="str">
            <v>03041 Garantizar el desarrollo del Plan Anual de Capacitación</v>
          </cell>
          <cell r="F43" t="str">
            <v>Actividades De Capacitación Institucional A Los Funcionarios De Las Entidades 05-01-0004</v>
          </cell>
          <cell r="G43" t="str">
            <v>APLICACIÓN DE PROYECTOS EDUCATIVOS TRANSVERSALES - A.1.7.2</v>
          </cell>
          <cell r="H43" t="str">
            <v>Funcionarios administrativos</v>
          </cell>
          <cell r="I43">
            <v>2159</v>
          </cell>
          <cell r="J43" t="str">
            <v>89803041</v>
          </cell>
          <cell r="K43">
            <v>1133000000</v>
          </cell>
        </row>
        <row r="44">
          <cell r="A44">
            <v>898</v>
          </cell>
          <cell r="B44" t="str">
            <v>898 Administración del talento humano</v>
          </cell>
          <cell r="C44" t="str">
            <v xml:space="preserve">04 REQUERIMIENTOS DE PAGO </v>
          </cell>
          <cell r="D44">
            <v>42</v>
          </cell>
          <cell r="E44" t="str">
            <v>04042 Pagar las sentencia proferidas por las instancias judiciales derivadas del pago de la nómina</v>
          </cell>
          <cell r="F44" t="str">
            <v>Sentencias Personal Docente Y Administrativo 03-03-0082</v>
          </cell>
          <cell r="G44" t="str">
            <v>PERSONAL DOCENTE - CON SITUACIÓN DE FONDOS (CSF) - A.1.1.1.1.1</v>
          </cell>
          <cell r="H44" t="str">
            <v>Porcentaje</v>
          </cell>
          <cell r="I44">
            <v>100</v>
          </cell>
          <cell r="J44" t="str">
            <v>89804042</v>
          </cell>
          <cell r="K44">
            <v>0</v>
          </cell>
        </row>
        <row r="45">
          <cell r="A45">
            <v>898</v>
          </cell>
          <cell r="B45" t="str">
            <v>898 Administración del talento humano</v>
          </cell>
          <cell r="C45" t="str">
            <v xml:space="preserve">04 REQUERIMIENTOS DE PAGO </v>
          </cell>
          <cell r="D45">
            <v>43</v>
          </cell>
          <cell r="E45" t="str">
            <v xml:space="preserve">04043 Garantizar el cubrimiento de vacantes de docentes y directivos docentes </v>
          </cell>
          <cell r="F45" t="str">
            <v>Cubrimiento De Vacantes De Docentes Y Directivos Docentes 03-03-0084</v>
          </cell>
          <cell r="G45" t="str">
            <v/>
          </cell>
          <cell r="H45" t="str">
            <v>Porcentaje</v>
          </cell>
          <cell r="I45">
            <v>100</v>
          </cell>
          <cell r="J45" t="str">
            <v>89804043</v>
          </cell>
          <cell r="K45">
            <v>0</v>
          </cell>
        </row>
        <row r="46">
          <cell r="A46">
            <v>898</v>
          </cell>
          <cell r="B46" t="str">
            <v>898 Administración del talento humano</v>
          </cell>
          <cell r="C46" t="str">
            <v>02 PERSONAL DE APOYO A LA GESTION DE LA SED</v>
          </cell>
          <cell r="D46">
            <v>44</v>
          </cell>
          <cell r="E46" t="str">
            <v>02044 Pago de personal administrativo practicante y/o aprendiz de instituciones de educación superior y SENA.</v>
          </cell>
          <cell r="F46" t="str">
            <v>Personal Administrativo de Instituciones Educativas con situación de fondos 03-03-0003</v>
          </cell>
          <cell r="G46" t="str">
            <v/>
          </cell>
          <cell r="H46" t="str">
            <v>Personas</v>
          </cell>
          <cell r="I46">
            <v>20</v>
          </cell>
          <cell r="J46" t="str">
            <v>89802044</v>
          </cell>
          <cell r="K46">
            <v>224572000</v>
          </cell>
        </row>
        <row r="47">
          <cell r="A47">
            <v>1071</v>
          </cell>
          <cell r="B47" t="str">
            <v>1071 Gestión educativa institucional</v>
          </cell>
          <cell r="C47" t="str">
            <v>01 APOYO ADMINISTRATIVO</v>
          </cell>
          <cell r="D47">
            <v>1</v>
          </cell>
          <cell r="E47" t="str">
            <v xml:space="preserve">01001 Garantizar el pago del servicio de acueducto, alcantarillado y aseo en los colegios oficiales (plantas físicas propias, arrendadas y lotes). </v>
          </cell>
          <cell r="F47" t="str">
            <v>Servicios De Acueducto, Alcantarillado Y Aseo De Instituciones Educativas 02-06-0009</v>
          </cell>
          <cell r="G47" t="str">
            <v>ACUEDUCTO, ALCANTARILLADO Y ASEO - A.1.2.6.1</v>
          </cell>
          <cell r="H47" t="str">
            <v>Colegios</v>
          </cell>
          <cell r="I47">
            <v>363</v>
          </cell>
          <cell r="J47" t="str">
            <v>107101001</v>
          </cell>
          <cell r="K47">
            <v>17755654000</v>
          </cell>
        </row>
        <row r="48">
          <cell r="A48">
            <v>1071</v>
          </cell>
          <cell r="B48" t="str">
            <v>1071 Gestión educativa institucional</v>
          </cell>
          <cell r="C48" t="str">
            <v>01 APOYO ADMINISTRATIVO</v>
          </cell>
          <cell r="D48">
            <v>2</v>
          </cell>
          <cell r="E48" t="str">
            <v xml:space="preserve">01002 Garantizar el pago del servicio de energía en los colegios oficiales (plantas físicas propias, arrendadas y lotes). </v>
          </cell>
          <cell r="F48" t="str">
            <v>Servicios De Energía De Instituciones Educativas 02-06-0010</v>
          </cell>
          <cell r="G48" t="str">
            <v>ENERGÍA - A.1.2.6.2</v>
          </cell>
          <cell r="H48" t="str">
            <v>Colegios</v>
          </cell>
          <cell r="I48">
            <v>363</v>
          </cell>
          <cell r="J48" t="str">
            <v>107101002</v>
          </cell>
          <cell r="K48">
            <v>14775560000</v>
          </cell>
        </row>
        <row r="49">
          <cell r="A49">
            <v>1071</v>
          </cell>
          <cell r="B49" t="str">
            <v>1071 Gestión educativa institucional</v>
          </cell>
          <cell r="C49" t="str">
            <v>01 APOYO ADMINISTRATIVO</v>
          </cell>
          <cell r="D49">
            <v>3</v>
          </cell>
          <cell r="E49" t="str">
            <v>01003 Garantizar el pago del servicio telefónico; plantas físicas propias y arrendadas</v>
          </cell>
          <cell r="F49" t="str">
            <v>Servicios De Teléfono De Instituciones Educativas 02-06-0011</v>
          </cell>
          <cell r="G49" t="str">
            <v>TELÉFONO - A.1.2.6.3</v>
          </cell>
          <cell r="H49" t="str">
            <v>Colegios</v>
          </cell>
          <cell r="I49">
            <v>363</v>
          </cell>
          <cell r="J49" t="str">
            <v>107101003</v>
          </cell>
          <cell r="K49">
            <v>2684174000</v>
          </cell>
        </row>
        <row r="50">
          <cell r="A50">
            <v>1071</v>
          </cell>
          <cell r="B50" t="str">
            <v>1071 Gestión educativa institucional</v>
          </cell>
          <cell r="C50" t="str">
            <v>01 APOYO ADMINISTRATIVO</v>
          </cell>
          <cell r="D50">
            <v>4</v>
          </cell>
          <cell r="E50" t="str">
            <v>01004 Garantizar el pago del servicio de gas natural (plantas físicas propias, arrendadas y lotes)</v>
          </cell>
          <cell r="F50" t="str">
            <v>Legalización De Acometidas De Servicios Públicos  Y Pago De Gas 02-06-0217</v>
          </cell>
          <cell r="G50" t="str">
            <v>OTROS - A.1.2.6.5</v>
          </cell>
          <cell r="H50" t="str">
            <v>Colegios</v>
          </cell>
          <cell r="I50">
            <v>363</v>
          </cell>
          <cell r="J50" t="str">
            <v>107101004</v>
          </cell>
          <cell r="K50">
            <v>68080000</v>
          </cell>
        </row>
        <row r="51">
          <cell r="A51">
            <v>1071</v>
          </cell>
          <cell r="B51" t="str">
            <v>1071 Gestión educativa institucional</v>
          </cell>
          <cell r="C51" t="str">
            <v>01 APOYO ADMINISTRATIVO</v>
          </cell>
          <cell r="D51">
            <v>5</v>
          </cell>
          <cell r="E51" t="str">
            <v>01005 Suministar servicio de vigilancia privada para  todas las sedes de los establecimientos educativos (predios nuevos y cerrados, arrendamientos y convenios) la interventoría, supervisión, seguimiento, control del servicio y adiciones requeridas</v>
          </cell>
          <cell r="F51" t="str">
            <v>Servicios De Vigilancia De Instituciones Educativas 02-06-0022</v>
          </cell>
          <cell r="G51" t="str">
            <v>CONTRATACIÓN DE VIGILANCIA A LOS ESTABLECIMIENTOS EDUCATIVOS ESTATALES - A.1.1.7</v>
          </cell>
          <cell r="H51" t="str">
            <v>Colegios</v>
          </cell>
          <cell r="I51">
            <v>363</v>
          </cell>
          <cell r="J51" t="str">
            <v>107101005</v>
          </cell>
          <cell r="K51">
            <v>137550487000</v>
          </cell>
        </row>
        <row r="52">
          <cell r="A52">
            <v>1071</v>
          </cell>
          <cell r="B52" t="str">
            <v>1071 Gestión educativa institucional</v>
          </cell>
          <cell r="C52" t="str">
            <v>01 APOYO ADMINISTRATIVO</v>
          </cell>
          <cell r="D52">
            <v>6</v>
          </cell>
          <cell r="E52" t="str">
            <v>01006 Suministrar servicio de aseo privado para  todas las sedes de los colegios( plantas físicas propias, arriendos y convenios)  la interventoría, supervisión,  seguimiento, control del servicio y adiciones requeridas.</v>
          </cell>
          <cell r="F52" t="str">
            <v>Servicios De Aseo De Instituciones Educativas 02-06-0012</v>
          </cell>
          <cell r="G52" t="str">
            <v>OTROS - A.1.2.6.5</v>
          </cell>
          <cell r="H52" t="str">
            <v>Colegios</v>
          </cell>
          <cell r="I52">
            <v>363</v>
          </cell>
          <cell r="J52" t="str">
            <v>107101006</v>
          </cell>
          <cell r="K52">
            <v>97760000000</v>
          </cell>
        </row>
        <row r="53">
          <cell r="A53">
            <v>1071</v>
          </cell>
          <cell r="B53" t="str">
            <v>1071 Gestión educativa institucional</v>
          </cell>
          <cell r="C53" t="str">
            <v>02 ARRENDAMIENTOS</v>
          </cell>
          <cell r="D53">
            <v>7</v>
          </cell>
          <cell r="E53" t="str">
            <v>02007 Arrendar  inmuebles para ampliar la oferta educativa oficial, ajustar parámetros y atender a los alumnos que se trasladan por la intervención de plantas físicas y adelantar las adiciones.</v>
          </cell>
          <cell r="F53" t="str">
            <v>Arrendamiento De Inmuebles 02-06-0002</v>
          </cell>
          <cell r="G53" t="str">
            <v>ARRENDAMIENTO DE INMUEBLES DESTINADOS A LA PRESTACIÓN DEL SERVICIO PÚBLICO EDUCATIVO A.1.2.12</v>
          </cell>
          <cell r="H53" t="str">
            <v>Sedes Educativas</v>
          </cell>
          <cell r="I53">
            <v>77</v>
          </cell>
          <cell r="J53" t="str">
            <v>107102007</v>
          </cell>
          <cell r="K53">
            <v>13259679000</v>
          </cell>
        </row>
        <row r="54">
          <cell r="A54">
            <v>1071</v>
          </cell>
          <cell r="B54" t="str">
            <v>1071 Gestión educativa institucional</v>
          </cell>
          <cell r="C54" t="str">
            <v>02 ARRENDAMIENTOS</v>
          </cell>
          <cell r="D54">
            <v>8</v>
          </cell>
          <cell r="E54" t="str">
            <v>02008 Pagar de sentencias, laudos, conciliaciones, transacciones y providencias de autoridad jurisdiccional competente</v>
          </cell>
          <cell r="F54" t="str">
            <v>Arrendamiento De Inmuebles 02-06-0002</v>
          </cell>
          <cell r="G54" t="str">
            <v>ARRENDAMIENTO DE INMUEBLES DESTINADOS A LA PRESTACIÓN DEL SERVICIO PÚBLICO EDUCATIVO A.1.2.12</v>
          </cell>
          <cell r="H54" t="str">
            <v>Porcentaje</v>
          </cell>
          <cell r="I54">
            <v>100</v>
          </cell>
          <cell r="J54" t="str">
            <v>107102008</v>
          </cell>
          <cell r="K54">
            <v>129037000</v>
          </cell>
        </row>
        <row r="55">
          <cell r="A55">
            <v>1071</v>
          </cell>
          <cell r="B55" t="str">
            <v>1071 Gestión educativa institucional</v>
          </cell>
          <cell r="C55" t="str">
            <v xml:space="preserve">03 LOGÍSTICA Y APOYOS </v>
          </cell>
          <cell r="D55">
            <v>9</v>
          </cell>
          <cell r="E55" t="str">
            <v xml:space="preserve">03009 Suministrar el servicio de transporte para el traslado de funcionarios Administrativos a los colegios o  localidades para fortalecer la labor que realiza la SED a través de sus proyectos de inversión </v>
          </cell>
          <cell r="F55" t="str">
            <v>Apoyo Logístico Para El Desarrollo De Las Actividades Propias De Los Proyectos De Inversiónen General 03-01-0354</v>
          </cell>
          <cell r="G55" t="str">
            <v>APLICACIÓN DE PROYECTOS EDUCATIVOS TRANSVERSALES - A.1.7.2</v>
          </cell>
          <cell r="H55" t="str">
            <v>Servicios de Transporte</v>
          </cell>
          <cell r="I55">
            <v>3252</v>
          </cell>
          <cell r="J55" t="str">
            <v>107103009</v>
          </cell>
          <cell r="K55">
            <v>1000000000</v>
          </cell>
        </row>
        <row r="56">
          <cell r="A56">
            <v>1071</v>
          </cell>
          <cell r="B56" t="str">
            <v>1071 Gestión educativa institucional</v>
          </cell>
          <cell r="C56" t="str">
            <v xml:space="preserve">03 LOGÍSTICA Y APOYOS </v>
          </cell>
          <cell r="D56">
            <v>10</v>
          </cell>
          <cell r="E56" t="str">
            <v xml:space="preserve">03010 Suministrar apoyo  técnico y profesional para actividades relacionadas con el proyecto de inversión </v>
          </cell>
          <cell r="F56" t="str">
            <v>Personal Contratado Para Apoyar Las Actividades Propias De Los Proyectos De Inversión De La Entidad 03-04-0001</v>
          </cell>
          <cell r="G56" t="str">
            <v>MODERNIZACIÓN DE LA SECRETARIA DE EDUCACIÓN - A.1.4.1</v>
          </cell>
          <cell r="H56" t="str">
            <v>Personas</v>
          </cell>
          <cell r="I56">
            <v>15</v>
          </cell>
          <cell r="J56" t="str">
            <v>107103010</v>
          </cell>
          <cell r="K56">
            <v>1045422000</v>
          </cell>
        </row>
        <row r="57">
          <cell r="A57">
            <v>1071</v>
          </cell>
          <cell r="B57" t="str">
            <v>1071 Gestión educativa institucional</v>
          </cell>
          <cell r="C57" t="str">
            <v xml:space="preserve">03 LOGÍSTICA Y APOYOS </v>
          </cell>
          <cell r="D57">
            <v>11</v>
          </cell>
          <cell r="E57" t="str">
            <v>03011 Suministrar el apoyo logístico y realizar la interventoría  a los eventos de la entidad</v>
          </cell>
          <cell r="F57" t="str">
            <v>Soporte Logístico Para El Desarrollo De Las Actividades Propias De Los Proyectos De Inversión 02-01-0364</v>
          </cell>
          <cell r="G57" t="str">
            <v>APLICACIÓN DE PROYECTOS EDUCATIVOS TRANSVERSALES - A.1.7.2</v>
          </cell>
          <cell r="H57" t="str">
            <v>Eventos</v>
          </cell>
          <cell r="I57">
            <v>350</v>
          </cell>
          <cell r="J57" t="str">
            <v>107103011</v>
          </cell>
          <cell r="K57">
            <v>9174042000</v>
          </cell>
        </row>
        <row r="58">
          <cell r="A58">
            <v>1055</v>
          </cell>
          <cell r="B58" t="str">
            <v>1055 Modernización de la gestión institucional</v>
          </cell>
          <cell r="C58" t="str">
            <v>01 Modernización de los Procesos</v>
          </cell>
          <cell r="D58">
            <v>3</v>
          </cell>
          <cell r="E58" t="str">
            <v>01003 Apoyo profesional y técnico para el desarrollo de las acciones tendientes a mejorar los procesos internos de la SED tales como: Sistema Integrado de Gestión, POA , PIGA, Gestión Documental y Archivo.</v>
          </cell>
          <cell r="F58" t="str">
            <v>Personal Contratado Para Apoyar Las Actividades Propias De Los Proyectos De Inversión De La Entidad 03-04-0001</v>
          </cell>
          <cell r="G58" t="str">
            <v>MODERNIZACIÓN DE LA SECRETARIA DE EDUCACIÓN - A.1.4.1</v>
          </cell>
          <cell r="H58" t="str">
            <v>Personas</v>
          </cell>
          <cell r="I58">
            <v>13</v>
          </cell>
          <cell r="J58" t="str">
            <v>105501003</v>
          </cell>
          <cell r="K58">
            <v>892893000</v>
          </cell>
        </row>
        <row r="59">
          <cell r="A59">
            <v>1055</v>
          </cell>
          <cell r="B59" t="str">
            <v>1055 Modernización de la gestión institucional</v>
          </cell>
          <cell r="C59" t="str">
            <v>01 Modernización de los Procesos</v>
          </cell>
          <cell r="D59">
            <v>5</v>
          </cell>
          <cell r="E59" t="str">
            <v>01005 Garantizar los procesos de mejoramiento de la gestión documental y archivo en la SED.</v>
          </cell>
          <cell r="F59" t="str">
            <v>Apoyo Logístico Para El Desarrollo De Las Actividades Propias De Los Proyectos De Inversiónen General 03-01-0354</v>
          </cell>
          <cell r="G59" t="str">
            <v>APLICACIÓN DE PROYECTOS EDUCATIVOS TRANSVERSALES - A.1.7.2</v>
          </cell>
          <cell r="H59" t="str">
            <v>Intervenciones</v>
          </cell>
          <cell r="I59">
            <v>5</v>
          </cell>
          <cell r="J59" t="str">
            <v>105501005</v>
          </cell>
          <cell r="K59">
            <v>815000000</v>
          </cell>
        </row>
        <row r="60">
          <cell r="A60">
            <v>1055</v>
          </cell>
          <cell r="B60" t="str">
            <v>1055 Modernización de la gestión institucional</v>
          </cell>
          <cell r="C60" t="str">
            <v>02 Comunicación Organizacional</v>
          </cell>
          <cell r="D60">
            <v>8</v>
          </cell>
          <cell r="E60" t="str">
            <v>02008 Fortalecimiento de la cultura organizacional de la SED.</v>
          </cell>
          <cell r="F60" t="str">
            <v>Apoyo Logístico Para El Desarrollo De Las Actividades Propias De Los Proyectos De Inversiónen General 03-01-0354</v>
          </cell>
          <cell r="G60" t="str">
            <v>APLICACIÓN DE PROYECTOS EDUCATIVOS TRANSVERSALES - A.1.7.2</v>
          </cell>
          <cell r="H60" t="str">
            <v>Estrategia</v>
          </cell>
          <cell r="I60">
            <v>1</v>
          </cell>
          <cell r="J60" t="str">
            <v>105502008</v>
          </cell>
          <cell r="K60">
            <v>432600000</v>
          </cell>
        </row>
        <row r="61">
          <cell r="A61">
            <v>1055</v>
          </cell>
          <cell r="B61" t="str">
            <v>1055 Modernización de la gestión institucional</v>
          </cell>
          <cell r="C61" t="str">
            <v>03 Gestión de Servicio a la Ciudadania</v>
          </cell>
          <cell r="D61">
            <v>11</v>
          </cell>
          <cell r="E61" t="str">
            <v>03011 Apoyo profesional, técnico y asistencial para el mejoramiento de la gestión del Servicio al Ciudadano</v>
          </cell>
          <cell r="F61" t="str">
            <v>Personal Contratado Para Apoyar Las Actividades Propias De Los Proyectos De Inversión De La Entidad 03-04-0001</v>
          </cell>
          <cell r="G61" t="str">
            <v>MODERNIZACIÓN DE LA SECRETARIA DE EDUCACIÓN - A.1.4.1</v>
          </cell>
          <cell r="H61" t="str">
            <v>Personas</v>
          </cell>
          <cell r="I61">
            <v>7</v>
          </cell>
          <cell r="J61" t="str">
            <v>105503011</v>
          </cell>
          <cell r="K61">
            <v>462000000</v>
          </cell>
        </row>
        <row r="62">
          <cell r="A62">
            <v>1055</v>
          </cell>
          <cell r="B62" t="str">
            <v>1055 Modernización de la gestión institucional</v>
          </cell>
          <cell r="C62" t="str">
            <v>03 Gestión de Servicio a la Ciudadania</v>
          </cell>
          <cell r="D62">
            <v>12</v>
          </cell>
          <cell r="E62" t="str">
            <v>03012 Fortalecer la calidad de la experiencia de servicio a la ciudadanía en todos los canales de atención de la Secretaria de Educación del Distrito.</v>
          </cell>
          <cell r="F62" t="str">
            <v>Apoyo Logístico Para El Desarrollo De Las Actividades Propias De Los Proyectos De Inversiónen General 03-01-0354</v>
          </cell>
          <cell r="G62" t="str">
            <v>APLICACIÓN DE PROYECTOS EDUCATIVOS TRANSVERSALES - A.1.7.2</v>
          </cell>
          <cell r="H62" t="str">
            <v>Intervenciones</v>
          </cell>
          <cell r="I62">
            <v>1</v>
          </cell>
          <cell r="J62" t="str">
            <v>105503012</v>
          </cell>
          <cell r="K62">
            <v>1886960000</v>
          </cell>
        </row>
        <row r="63">
          <cell r="A63">
            <v>1055</v>
          </cell>
          <cell r="B63" t="str">
            <v>1055 Modernización de la gestión institucional</v>
          </cell>
          <cell r="C63" t="str">
            <v>03 Gestión de Servicio a la Ciudadania</v>
          </cell>
          <cell r="D63">
            <v>14</v>
          </cell>
          <cell r="E63" t="str">
            <v xml:space="preserve">03014 Modelo de medición de la percepción de calidad y satisfacción del usuario. </v>
          </cell>
          <cell r="F63" t="str">
            <v>Personal Contratado Para Apoyar Las Actividades Propias De Los Proyectos De Inversión De La Entidad 03-04-0001</v>
          </cell>
          <cell r="G63" t="str">
            <v>MODERNIZACIÓN DE LA SECRETARIA DE EDUCACIÓN - A.1.4.1</v>
          </cell>
          <cell r="H63" t="str">
            <v>Consultoría</v>
          </cell>
          <cell r="I63">
            <v>1</v>
          </cell>
          <cell r="J63" t="str">
            <v>105503014</v>
          </cell>
          <cell r="K63">
            <v>500000000</v>
          </cell>
        </row>
        <row r="64">
          <cell r="A64">
            <v>1055</v>
          </cell>
          <cell r="B64" t="str">
            <v>1055 Modernización de la gestión institucional</v>
          </cell>
          <cell r="C64" t="str">
            <v>03 Gestión de Servicio a la Ciudadania</v>
          </cell>
          <cell r="D64">
            <v>15</v>
          </cell>
          <cell r="E64" t="str">
            <v>03015 Fortalecer la calidad de la experiencia de servicio a la ciudadanía en el territorio.</v>
          </cell>
          <cell r="F64" t="str">
            <v>Apoyo Logístico Para El Desarrollo De Las Actividades Propias De Los Proyectos De Inversiónen General 03-01-0354</v>
          </cell>
          <cell r="G64" t="str">
            <v>APLICACIÓN DE PROYECTOS EDUCATIVOS TRANSVERSALES - A.1.7.2</v>
          </cell>
          <cell r="H64" t="str">
            <v>Estrategia</v>
          </cell>
          <cell r="I64">
            <v>1</v>
          </cell>
          <cell r="J64" t="str">
            <v>105503015</v>
          </cell>
          <cell r="K64">
            <v>240000000</v>
          </cell>
        </row>
        <row r="65">
          <cell r="A65">
            <v>1057</v>
          </cell>
          <cell r="B65" t="str">
            <v>1057 Competencias para el ciudadano de hoy</v>
          </cell>
          <cell r="C65" t="str">
            <v>01 Uso y apropiación de Tecnologías de la Información y las comunicaciones (TIC) y de los medios educativos</v>
          </cell>
          <cell r="D65">
            <v>1</v>
          </cell>
          <cell r="E65" t="str">
            <v>01001 Fortalecer y acompañar a los colegios en la implementación de estrategias que aporten al mejoramiento de los ambientes de aprendizaje y del conocimiento, promiviendo  el desarrollo de las capacidades en el uso inteligente de las TIC.</v>
          </cell>
          <cell r="F65" t="str">
            <v>Incentivar El Desarrollo Y Uso De La Tecnología, La Información Y La Comunicación A Través De Experiencias Pedagógicas 03-01-0218</v>
          </cell>
          <cell r="G65" t="str">
            <v>APLICACIÓN DE PROYECTOS EDUCATIVOS TRANSVERSALES - A.1.7.2</v>
          </cell>
          <cell r="H65" t="str">
            <v>Colegios</v>
          </cell>
          <cell r="I65">
            <v>383</v>
          </cell>
          <cell r="J65" t="str">
            <v>105701001</v>
          </cell>
          <cell r="K65">
            <v>3403200000</v>
          </cell>
        </row>
        <row r="66">
          <cell r="A66">
            <v>1057</v>
          </cell>
          <cell r="B66" t="str">
            <v>1057 Competencias para el ciudadano de hoy</v>
          </cell>
          <cell r="C66" t="str">
            <v>01 Uso y apropiación de Tecnologías de la Información y las comunicaciones (TIC) y de los medios educativos</v>
          </cell>
          <cell r="D66">
            <v>2</v>
          </cell>
          <cell r="E66" t="str">
            <v>01002 Conformar un equipo profesional y técnico para el seguimiento y desarrollo de los programas y procesos del proyecto de inversión competencias para el ciudadano de hoy.</v>
          </cell>
          <cell r="F66" t="str">
            <v>Personal Contratado Para Apoyar Las Actividades Propias De Los Proyectos De Inversión De La Entidad 03-04-0001</v>
          </cell>
          <cell r="G66" t="str">
            <v>MODERNIZACIÓN DE LA SECRETARIA DE EDUCACIÓN - A.1.4.1</v>
          </cell>
          <cell r="H66" t="str">
            <v>Personas</v>
          </cell>
          <cell r="I66">
            <v>12</v>
          </cell>
          <cell r="J66" t="str">
            <v>105701002</v>
          </cell>
          <cell r="K66">
            <v>601700000</v>
          </cell>
        </row>
        <row r="67">
          <cell r="A67">
            <v>1057</v>
          </cell>
          <cell r="B67" t="str">
            <v>1057 Competencias para el ciudadano de hoy</v>
          </cell>
          <cell r="C67" t="str">
            <v>02 Lectoescritura y Fortalecimiento de Bibliotecas Escolares</v>
          </cell>
          <cell r="D67">
            <v>1</v>
          </cell>
          <cell r="E67" t="str">
            <v>02001 Implementar el plan distrital de lectura y escritura,  generando acciones que permitan mejorar los procesos de lectoescritura a través del aprovechamiento y fortalecimiento de las bibliotecas escolares y de ambientes de aprendizaje e investigación.</v>
          </cell>
          <cell r="F67" t="str">
            <v>Acompañar A Colegios En La Formulación Y Ejecución De Planes Institucionales 03-01-0204</v>
          </cell>
          <cell r="G67" t="str">
            <v>APLICACIÓN DE PROYECTOS EDUCATIVOS TRANSVERSALES - A.1.7.2</v>
          </cell>
          <cell r="H67" t="str">
            <v>Colegios</v>
          </cell>
          <cell r="I67">
            <v>383</v>
          </cell>
          <cell r="J67" t="str">
            <v>105702001</v>
          </cell>
          <cell r="K67">
            <v>2100000000</v>
          </cell>
        </row>
        <row r="68">
          <cell r="A68">
            <v>1057</v>
          </cell>
          <cell r="B68" t="str">
            <v>1057 Competencias para el ciudadano de hoy</v>
          </cell>
          <cell r="C68" t="str">
            <v>02 Lectoescritura y Fortalecimiento de Bibliotecas Escolares</v>
          </cell>
          <cell r="D68">
            <v>2</v>
          </cell>
          <cell r="E68" t="str">
            <v>02002 Conformar un equipo profesional y técnico para el seguimiento y desarrollo de los programas y procesos del proyecto de inversión competencias para el ciudadano de hoy - Lectoescritura y Fortalecimiento de Bibliotecas</v>
          </cell>
          <cell r="F68" t="str">
            <v>Personal Contratado Para Apoyar Las Actividades Propias De Los Proyectos De Inversión De La Entidad 03-04-0001</v>
          </cell>
          <cell r="G68" t="str">
            <v>MODERNIZACIÓN DE LA SECRETARIA DE EDUCACIÓN - A.1.4.1</v>
          </cell>
          <cell r="H68" t="str">
            <v>Personas</v>
          </cell>
          <cell r="I68">
            <v>126</v>
          </cell>
          <cell r="J68" t="str">
            <v>105702002</v>
          </cell>
          <cell r="K68">
            <v>3667100000</v>
          </cell>
        </row>
        <row r="69">
          <cell r="A69">
            <v>1057</v>
          </cell>
          <cell r="B69" t="str">
            <v>1057 Competencias para el ciudadano de hoy</v>
          </cell>
          <cell r="C69" t="str">
            <v>02 Lectoescritura y Fortalecimiento de Bibliotecas Escolares</v>
          </cell>
          <cell r="D69">
            <v>3</v>
          </cell>
          <cell r="E69" t="str">
            <v>02003 Garantizar la financiación, apoyo logístico para la participación de la IED en actividades culturales y académicas de Lectoescritura y Fortalecimiento de Bibliotecas Escolares.</v>
          </cell>
          <cell r="F69" t="str">
            <v>Apoyo Logístico Para El Desarrollo De Las Actividades Propias De Los Proyectos De Inversiónen General 03-01-0354</v>
          </cell>
          <cell r="G69" t="str">
            <v>APLICACIÓN DE PROYECTOS EDUCATIVOS TRANSVERSALES - A.1.7.2</v>
          </cell>
          <cell r="H69" t="str">
            <v>Colegios</v>
          </cell>
          <cell r="I69">
            <v>350</v>
          </cell>
          <cell r="J69" t="str">
            <v>105702003</v>
          </cell>
          <cell r="K69">
            <v>1100000000</v>
          </cell>
        </row>
        <row r="70">
          <cell r="A70">
            <v>1057</v>
          </cell>
          <cell r="B70" t="str">
            <v>1057 Competencias para el ciudadano de hoy</v>
          </cell>
          <cell r="C70" t="str">
            <v>02 Lectoescritura y Fortalecimiento de Bibliotecas Escolares</v>
          </cell>
          <cell r="D70">
            <v>4</v>
          </cell>
          <cell r="E70" t="str">
            <v xml:space="preserve">02004 Desarrollar actividades en las Instituciones Educativas Distritales para la creación y desarrollo de estrategias virtuales, materiales de apoyo y herramientas didácticas que permitan la consolidación de los planes de Fortalecimiento </v>
          </cell>
          <cell r="F70" t="str">
            <v>Acompañar A Colegios En La Formulación Y Ejecución De Planes Institucionales 03-01-0204</v>
          </cell>
          <cell r="G70" t="str">
            <v>APLICACIÓN DE PROYECTOS EDUCATIVOS TRANSVERSALES - A.1.7.2</v>
          </cell>
          <cell r="H70" t="str">
            <v>Colegios</v>
          </cell>
          <cell r="J70" t="str">
            <v>105702004</v>
          </cell>
          <cell r="K70">
            <v>0</v>
          </cell>
        </row>
        <row r="71">
          <cell r="A71">
            <v>1057</v>
          </cell>
          <cell r="B71" t="str">
            <v>1057 Competencias para el ciudadano de hoy</v>
          </cell>
          <cell r="C71" t="str">
            <v>03 Fortalecimiento de Inglés como Segunda Lengua</v>
          </cell>
          <cell r="D71">
            <v>1</v>
          </cell>
          <cell r="E71" t="str">
            <v xml:space="preserve">03001 Acompañar y apoyar el fortalecimiento de los programas de aprendizaje del inglés como una segunda lengua mediante la articulación de planes de estudio, uso de medios educativos y ambientes de aprendizaje. </v>
          </cell>
          <cell r="F71" t="str">
            <v>Acompañar A Colegios En La Formulación Y Ejecución De Planes Institucionales 03-01-0204</v>
          </cell>
          <cell r="G71" t="str">
            <v>APLICACIÓN DE PROYECTOS EDUCATIVOS TRANSVERSALES - A.1.7.2</v>
          </cell>
          <cell r="H71" t="str">
            <v>Colegios</v>
          </cell>
          <cell r="I71">
            <v>110</v>
          </cell>
          <cell r="J71" t="str">
            <v>105703001</v>
          </cell>
          <cell r="K71">
            <v>3443046000</v>
          </cell>
        </row>
        <row r="72">
          <cell r="A72">
            <v>1057</v>
          </cell>
          <cell r="B72" t="str">
            <v>1057 Competencias para el ciudadano de hoy</v>
          </cell>
          <cell r="C72" t="str">
            <v>03 Fortalecimiento de Inglés como Segunda Lengua</v>
          </cell>
          <cell r="D72">
            <v>2</v>
          </cell>
          <cell r="E72" t="str">
            <v>03002 Conformar un equipo profesional y técnico para el seguimiento y desarrollo de los programas y procesos del proyecto de inversión competencias para el ciudadano de hoy - Fortalecimiento de Inglés como Segunda Lengua</v>
          </cell>
          <cell r="F72" t="str">
            <v>Personal Contratado Para Apoyar Las Actividades Propias De Los Proyectos De Inversión De La Entidad 03-04-0001</v>
          </cell>
          <cell r="G72" t="str">
            <v>MODERNIZACIÓN DE LA SECRETARIA DE EDUCACIÓN - A.1.4.1</v>
          </cell>
          <cell r="H72" t="str">
            <v>Personas</v>
          </cell>
          <cell r="I72">
            <v>5</v>
          </cell>
          <cell r="J72" t="str">
            <v>105703002</v>
          </cell>
          <cell r="K72">
            <v>384954000</v>
          </cell>
        </row>
        <row r="73">
          <cell r="A73">
            <v>1073</v>
          </cell>
          <cell r="B73" t="str">
            <v>1073 Desarrollo integral de la educación media en las instituciones educativas del Distrito</v>
          </cell>
          <cell r="C73" t="str">
            <v>01 Competencias básicas, técnicas, tecnológicas, socioemocionales y exploración</v>
          </cell>
          <cell r="D73">
            <v>1</v>
          </cell>
          <cell r="E73" t="str">
            <v>01001 Prestar apoyo profesional y/o tecnico para acompañar a las IED en las actividades de planeción y seguimiento para desarrollo y fortalecimiento de las competencias básicas, sociales y emocionales de los estudiantes de educación media de Bogotá</v>
          </cell>
          <cell r="F73" t="str">
            <v>Personal Contratado Para Apoyar Las Actividades Propias De Los Proyectos De Inversión De La Entidad 03-04-0001</v>
          </cell>
          <cell r="G73" t="str">
            <v>MODERNIZACIÓN DE LA SECRETARIA DE EDUCACIÓN - A.1.4.1</v>
          </cell>
          <cell r="H73" t="str">
            <v>Personas</v>
          </cell>
          <cell r="I73">
            <v>34</v>
          </cell>
          <cell r="J73" t="str">
            <v>107301001</v>
          </cell>
          <cell r="K73">
            <v>1995369000</v>
          </cell>
        </row>
        <row r="74">
          <cell r="A74">
            <v>1073</v>
          </cell>
          <cell r="B74" t="str">
            <v>1073 Desarrollo integral de la educación media en las instituciones educativas del Distrito</v>
          </cell>
          <cell r="C74" t="str">
            <v>01 Competencias básicas, técnicas, tecnológicas, socioemocionales y exploración</v>
          </cell>
          <cell r="D74">
            <v>4</v>
          </cell>
          <cell r="E74" t="str">
            <v>01004 Realizar acompañamiento, seguimiento e implementación para desarrollo y fortalecimiento de las competencias básicas, sociales y emocionales de los estudiantes de educación media de Bogotá</v>
          </cell>
          <cell r="F74" t="str">
            <v>Acompañar A Colegios En La Formulación Y Ejecución De Planes Institucionales 03-01-0204</v>
          </cell>
          <cell r="G74" t="str">
            <v>APLICACIÓN DE PROYECTOS EDUCATIVOS TRANSVERSALES - A.1.7.2</v>
          </cell>
          <cell r="H74" t="str">
            <v>Persona Jurídica</v>
          </cell>
          <cell r="I74">
            <v>16</v>
          </cell>
          <cell r="J74" t="str">
            <v>107301004</v>
          </cell>
          <cell r="K74">
            <v>10076465000</v>
          </cell>
        </row>
        <row r="75">
          <cell r="A75">
            <v>1073</v>
          </cell>
          <cell r="B75" t="str">
            <v>1073 Desarrollo integral de la educación media en las instituciones educativas del Distrito</v>
          </cell>
          <cell r="C75" t="str">
            <v>02 Orientación sociocupacional</v>
          </cell>
          <cell r="D75">
            <v>1</v>
          </cell>
          <cell r="E75" t="str">
            <v>02001 Prestar apoyo profesional y/o tecnico para acompañar a las IED en las actividades de planeación y seguimiento para el desarrollo y fortalecimiento de la orientación sociocupacional de los estudiantes de educación media de Bogotá</v>
          </cell>
          <cell r="F75" t="str">
            <v>Personal Contratado Para Apoyar Las Actividades Propias De Los Proyectos De Inversión De La Entidad 03-04-0001</v>
          </cell>
          <cell r="G75" t="str">
            <v>MODERNIZACIÓN DE LA SECRETARIA DE EDUCACIÓN - A.1.4.1</v>
          </cell>
          <cell r="H75" t="str">
            <v>Personas</v>
          </cell>
          <cell r="I75">
            <v>6</v>
          </cell>
          <cell r="J75" t="str">
            <v>107302001</v>
          </cell>
          <cell r="K75">
            <v>405444000</v>
          </cell>
        </row>
        <row r="76">
          <cell r="A76">
            <v>1073</v>
          </cell>
          <cell r="B76" t="str">
            <v>1073 Desarrollo integral de la educación media en las instituciones educativas del Distrito</v>
          </cell>
          <cell r="C76" t="str">
            <v>02 Orientación sociocupacional</v>
          </cell>
          <cell r="D76">
            <v>2</v>
          </cell>
          <cell r="E76" t="str">
            <v>02002 Realizar acompañamiento, seguimiento e implementación de los procesos de orientación sociocupacional  de los estudiantes de educación media de Bogotá</v>
          </cell>
          <cell r="F76" t="str">
            <v>Acompañar A Colegios En La Formulación Y Ejecución De Planes Institucionales 03-01-0204</v>
          </cell>
          <cell r="G76" t="str">
            <v>APLICACIÓN DE PROYECTOS EDUCATIVOS TRANSVERSALES - A.1.7.2</v>
          </cell>
          <cell r="H76" t="str">
            <v>Persona Jurídica</v>
          </cell>
          <cell r="I76">
            <v>1</v>
          </cell>
          <cell r="J76" t="str">
            <v>107302002</v>
          </cell>
          <cell r="K76">
            <v>822722000</v>
          </cell>
        </row>
        <row r="77">
          <cell r="A77">
            <v>1074</v>
          </cell>
          <cell r="B77" t="str">
            <v>1074 Educación superior para una ciudad de conocimiento</v>
          </cell>
          <cell r="C77" t="str">
            <v>01 ACCESO A EDUCACIÓN SUPERIOR</v>
          </cell>
          <cell r="D77">
            <v>1</v>
          </cell>
          <cell r="E77" t="str">
            <v>01001 Fondo de Reparación para el Acceso, Permanencia y Graduación en Educación Superior para la Población Víctima del Conflicto Armado en Colombia.</v>
          </cell>
          <cell r="F77" t="str">
            <v>Atención a Víctimas 03-02-0032</v>
          </cell>
          <cell r="G77" t="str">
            <v>APLICACIÓN DE PROYECTOS EDUCATIVOS TRANSVERSALES - A.1.7.2</v>
          </cell>
          <cell r="H77" t="str">
            <v>Cupos</v>
          </cell>
          <cell r="I77">
            <v>35</v>
          </cell>
          <cell r="J77" t="str">
            <v>107401001</v>
          </cell>
          <cell r="K77">
            <v>2000000000</v>
          </cell>
        </row>
        <row r="78">
          <cell r="A78">
            <v>1074</v>
          </cell>
          <cell r="B78" t="str">
            <v>1074 Educación superior para una ciudad de conocimiento</v>
          </cell>
          <cell r="C78" t="str">
            <v>01 ACCESO A EDUCACIÓN SUPERIOR</v>
          </cell>
          <cell r="D78">
            <v>2</v>
          </cell>
          <cell r="E78" t="str">
            <v>01002 Generar alternativas de financiación ofertadas en el portafolio de la Secretaria de Educación, para el acceso y la permanencia en la educación superior de los jóvenes residentes en Bogotá</v>
          </cell>
          <cell r="F78" t="str">
            <v>Financiación A Los Estudiantes Para El Acceso A La Educación Superior 06-01-0004</v>
          </cell>
          <cell r="G78" t="str">
            <v>COMPETENCIAS LABORALES GENERALES Y FORMACIÓN PARA EL TRABAJO Y EL DESARROLLO HUMANO - A.1.7.1</v>
          </cell>
          <cell r="H78" t="str">
            <v>Cupos</v>
          </cell>
          <cell r="I78">
            <v>1194</v>
          </cell>
          <cell r="J78" t="str">
            <v>107401002</v>
          </cell>
          <cell r="K78">
            <v>25115921000</v>
          </cell>
        </row>
        <row r="79">
          <cell r="A79">
            <v>1074</v>
          </cell>
          <cell r="B79" t="str">
            <v>1074 Educación superior para una ciudad de conocimiento</v>
          </cell>
          <cell r="C79" t="str">
            <v>02 FORTALECIMIENTO DE LA CALIDAD</v>
          </cell>
          <cell r="D79">
            <v>4</v>
          </cell>
          <cell r="E79" t="str">
            <v>02004 Aunar esfuerzos con los actores del subsistema Distrital de Educacion Superior y el Gobierno Nacional, para orientar o desarrollar proyectos de Ciencia, Tecnología e Innovación, integrando apuestas productivas y de conocimiento de la región.</v>
          </cell>
          <cell r="F79" t="str">
            <v>Asistencia técnica y fomento al mejoramiento de la calidad en el marco del Subsistema Distrital de Educación Superior 05-02-0179</v>
          </cell>
          <cell r="G79" t="str">
            <v/>
          </cell>
          <cell r="H79" t="str">
            <v>proyectos</v>
          </cell>
          <cell r="I79">
            <v>3</v>
          </cell>
          <cell r="J79" t="str">
            <v>107402004</v>
          </cell>
          <cell r="K79">
            <v>500000000</v>
          </cell>
        </row>
        <row r="80">
          <cell r="A80">
            <v>1074</v>
          </cell>
          <cell r="B80" t="str">
            <v>1074 Educación superior para una ciudad de conocimiento</v>
          </cell>
          <cell r="C80" t="str">
            <v>02 FORTALECIMIENTO DE LA CALIDAD</v>
          </cell>
          <cell r="D80">
            <v>6</v>
          </cell>
          <cell r="E80" t="str">
            <v>02006 Prestar apoyo profesional y/o técnico en la ejecución, verificación y acompañamiento de proyectos de calidad en educacion superior</v>
          </cell>
          <cell r="F80" t="str">
            <v>Personal Contratado Para Apoyar Las Actividades Propias De Los Proyectos De Inversión De La Entidad 03-04-0001</v>
          </cell>
          <cell r="G80" t="str">
            <v>MODERNIZACIÓN DE LA SECRETARIA DE EDUCACIÓN - A.1.4.1</v>
          </cell>
          <cell r="H80" t="str">
            <v>Personas</v>
          </cell>
          <cell r="I80">
            <v>19</v>
          </cell>
          <cell r="J80" t="str">
            <v>107402006</v>
          </cell>
          <cell r="K80">
            <v>1375519000</v>
          </cell>
        </row>
        <row r="81">
          <cell r="A81">
            <v>1040</v>
          </cell>
          <cell r="B81" t="str">
            <v>1040 Bogotá reconoce a sus maestros, maestras y directivos docentes líderes de la transformación educativa</v>
          </cell>
          <cell r="C81" t="str">
            <v>01 FORMACIÓN INICIAL</v>
          </cell>
          <cell r="D81">
            <v>16</v>
          </cell>
          <cell r="E81" t="str">
            <v>01016 Acompañamiento a lo maestros, maestras y Directivos Docentes recien vinculados en la Planta de personal Docente de la SED</v>
          </cell>
          <cell r="F81" t="str">
            <v>Capacitación Y Formación Del Personal Docente 03-01-0314</v>
          </cell>
          <cell r="G81" t="str">
            <v>CAPACITACIÓN A DOCENTES Y DIRECTIVOS DOCENTES - A.1.2.8</v>
          </cell>
          <cell r="H81" t="str">
            <v>Docentes y directivos docentes</v>
          </cell>
          <cell r="I81">
            <v>200</v>
          </cell>
          <cell r="J81" t="str">
            <v>104001016</v>
          </cell>
          <cell r="K81">
            <v>219000000</v>
          </cell>
        </row>
        <row r="82">
          <cell r="A82">
            <v>1040</v>
          </cell>
          <cell r="B82" t="str">
            <v>1040 Bogotá reconoce a sus maestros, maestras y directivos docentes líderes de la transformación educativa</v>
          </cell>
          <cell r="C82" t="str">
            <v>01 FORMACIÓN INICIAL</v>
          </cell>
          <cell r="D82">
            <v>18</v>
          </cell>
          <cell r="E82" t="str">
            <v>01018 Prestar apoyo profesional y/o técnico para el seguimiento pedagógico, administrativo y financiero  de las actividades del componente</v>
          </cell>
          <cell r="F82" t="str">
            <v>Personal Contratado Para Apoyar Las Actividades Propias De Los Proyectos De Inversión De La Entidad 03-04-0001</v>
          </cell>
          <cell r="G82" t="str">
            <v>MODERNIZACIÓN DE LA SECRETARIA DE EDUCACIÓN - A.1.4.1</v>
          </cell>
          <cell r="H82" t="str">
            <v>Personas</v>
          </cell>
          <cell r="I82">
            <v>2</v>
          </cell>
          <cell r="J82" t="str">
            <v>104001018</v>
          </cell>
          <cell r="K82">
            <v>175937000</v>
          </cell>
        </row>
        <row r="83">
          <cell r="A83">
            <v>1040</v>
          </cell>
          <cell r="B83" t="str">
            <v>1040 Bogotá reconoce a sus maestros, maestras y directivos docentes líderes de la transformación educativa</v>
          </cell>
          <cell r="C83" t="str">
            <v>02 FORMACIÓN PERMANENTE</v>
          </cell>
          <cell r="D83">
            <v>1</v>
          </cell>
          <cell r="E83" t="str">
            <v>02001 Apoyar la participación de Docentes y Directivos Docentes en programas de formación permanente y/o  acompañamiento in - situ  en diferentes temáticas de profundización disciplinar y pedagógica</v>
          </cell>
          <cell r="F83" t="str">
            <v>Capacitación Y Formación Del Personal Docente 03-01-0314</v>
          </cell>
          <cell r="G83" t="str">
            <v>CAPACITACIÓN A DOCENTES Y DIRECTIVOS DOCENTES - A.1.2.8</v>
          </cell>
          <cell r="H83" t="str">
            <v>Docentes y directivos docentes</v>
          </cell>
          <cell r="I83">
            <v>100</v>
          </cell>
          <cell r="J83" t="str">
            <v>104002001</v>
          </cell>
          <cell r="K83">
            <v>200000000</v>
          </cell>
        </row>
        <row r="84">
          <cell r="A84">
            <v>1040</v>
          </cell>
          <cell r="B84" t="str">
            <v>1040 Bogotá reconoce a sus maestros, maestras y directivos docentes líderes de la transformación educativa</v>
          </cell>
          <cell r="C84" t="str">
            <v>02 FORMACIÓN PERMANENTE</v>
          </cell>
          <cell r="D84">
            <v>2</v>
          </cell>
          <cell r="E84" t="str">
            <v>02002 Apoyar la participación de docentes y directivos docentes en eventos culturales y académicos a nivel local, nacional e internacional</v>
          </cell>
          <cell r="F84" t="str">
            <v>Capacitación Y Formación Del Personal Docente 03-01-0314</v>
          </cell>
          <cell r="G84" t="str">
            <v>CAPACITACIÓN A DOCENTES Y DIRECTIVOS DOCENTES - A.1.2.8</v>
          </cell>
          <cell r="H84" t="str">
            <v>Docentes y directivos docentes</v>
          </cell>
          <cell r="I84">
            <v>120</v>
          </cell>
          <cell r="J84" t="str">
            <v>104002002</v>
          </cell>
          <cell r="K84">
            <v>120000000</v>
          </cell>
        </row>
        <row r="85">
          <cell r="A85">
            <v>1040</v>
          </cell>
          <cell r="B85" t="str">
            <v>1040 Bogotá reconoce a sus maestros, maestras y directivos docentes líderes de la transformación educativa</v>
          </cell>
          <cell r="C85" t="str">
            <v>02 FORMACIÓN PERMANENTE</v>
          </cell>
          <cell r="D85">
            <v>3</v>
          </cell>
          <cell r="E85" t="str">
            <v>02003 Prestar apoyo profesional y/o técnico para el seguimiento pedagógico, administrativo y financiero  de las actividades del componente</v>
          </cell>
          <cell r="F85" t="str">
            <v>Personal Contratado Para Apoyar Las Actividades Propias De Los Proyectos De Inversión De La Entidad 03-04-0001</v>
          </cell>
          <cell r="G85" t="str">
            <v>MODERNIZACIÓN DE LA SECRETARIA DE EDUCACIÓN - A.1.4.1</v>
          </cell>
          <cell r="H85" t="str">
            <v>Personas</v>
          </cell>
          <cell r="I85">
            <v>5</v>
          </cell>
          <cell r="J85" t="str">
            <v>104002003</v>
          </cell>
          <cell r="K85">
            <v>391071000</v>
          </cell>
        </row>
        <row r="86">
          <cell r="A86">
            <v>1040</v>
          </cell>
          <cell r="B86" t="str">
            <v>1040 Bogotá reconoce a sus maestros, maestras y directivos docentes líderes de la transformación educativa</v>
          </cell>
          <cell r="C86" t="str">
            <v>02 FORMACIÓN PERMANENTE</v>
          </cell>
          <cell r="D86">
            <v>4</v>
          </cell>
          <cell r="E86" t="str">
            <v>02004 Apoyar la participación de Docentes y Directivos Docentes de los Colegios Oficiales en programas de pasantias a nivel nacional o internacional</v>
          </cell>
          <cell r="F86" t="str">
            <v>Capacitación Y Formación Del Personal Docente 03-01-0314</v>
          </cell>
          <cell r="G86" t="str">
            <v>CAPACITACIÓN A DOCENTES Y DIRECTIVOS DOCENTES - A.1.2.8</v>
          </cell>
          <cell r="H86" t="str">
            <v>Docentes y directivos docentes</v>
          </cell>
          <cell r="I86">
            <v>80</v>
          </cell>
          <cell r="J86" t="str">
            <v>104002004</v>
          </cell>
          <cell r="K86">
            <v>150000000</v>
          </cell>
        </row>
        <row r="87">
          <cell r="A87">
            <v>1040</v>
          </cell>
          <cell r="B87" t="str">
            <v>1040 Bogotá reconoce a sus maestros, maestras y directivos docentes líderes de la transformación educativa</v>
          </cell>
          <cell r="C87" t="str">
            <v>02 FORMACIÓN PERMANENTE</v>
          </cell>
          <cell r="D87">
            <v>20</v>
          </cell>
          <cell r="E87" t="str">
            <v>02020 Implementar el portafolio virtual de Formación Docente</v>
          </cell>
          <cell r="F87" t="str">
            <v>Capacitación Y Formación Del Personal Docente 03-01-0314</v>
          </cell>
          <cell r="G87" t="str">
            <v>CAPACITACIÓN A DOCENTES Y DIRECTIVOS DOCENTES - A.1.2.8</v>
          </cell>
          <cell r="H87" t="str">
            <v>Docentes y directivos docentes</v>
          </cell>
          <cell r="I87">
            <v>600</v>
          </cell>
          <cell r="J87" t="str">
            <v>104002020</v>
          </cell>
          <cell r="K87">
            <v>600000000</v>
          </cell>
        </row>
        <row r="88">
          <cell r="A88">
            <v>1040</v>
          </cell>
          <cell r="B88" t="str">
            <v>1040 Bogotá reconoce a sus maestros, maestras y directivos docentes líderes de la transformación educativa</v>
          </cell>
          <cell r="C88" t="str">
            <v>03 FORMACIÓN POSGRADUAL</v>
          </cell>
          <cell r="D88">
            <v>14</v>
          </cell>
          <cell r="E88" t="str">
            <v>03014 Apoyar la participación de Docentes y Directivos Docentes de los Colegios Oficiales en programas de posgrado en los niveles de Especialización, Maestría y Doctorado</v>
          </cell>
          <cell r="F88" t="str">
            <v>Capacitación Y Formación Del Personal Docente 03-01-0314</v>
          </cell>
          <cell r="G88" t="str">
            <v>CAPACITACIÓN A DOCENTES Y DIRECTIVOS DOCENTES - A.1.2.8</v>
          </cell>
          <cell r="H88" t="str">
            <v>Docentes y directivos docentes</v>
          </cell>
          <cell r="I88">
            <v>75</v>
          </cell>
          <cell r="J88" t="str">
            <v>104003014</v>
          </cell>
          <cell r="K88">
            <v>1033790000</v>
          </cell>
        </row>
        <row r="89">
          <cell r="A89">
            <v>1040</v>
          </cell>
          <cell r="B89" t="str">
            <v>1040 Bogotá reconoce a sus maestros, maestras y directivos docentes líderes de la transformación educativa</v>
          </cell>
          <cell r="C89" t="str">
            <v>03 FORMACIÓN POSGRADUAL</v>
          </cell>
          <cell r="D89">
            <v>6</v>
          </cell>
          <cell r="E89" t="str">
            <v>03006 Prestar apoyo profesional y/o técnico para el seguimiento pedagógico, administrativo y financiero  de las actividades del componente</v>
          </cell>
          <cell r="F89" t="str">
            <v>Personal Contratado Para Apoyar Las Actividades Propias De Los Proyectos De Inversión De La Entidad 03-04-0001</v>
          </cell>
          <cell r="G89" t="str">
            <v>MODERNIZACIÓN DE LA SECRETARIA DE EDUCACIÓN - A.1.4.1</v>
          </cell>
          <cell r="H89" t="str">
            <v>Personas</v>
          </cell>
          <cell r="I89">
            <v>3</v>
          </cell>
          <cell r="J89" t="str">
            <v>104003006</v>
          </cell>
          <cell r="K89">
            <v>283044000</v>
          </cell>
        </row>
        <row r="90">
          <cell r="A90">
            <v>1040</v>
          </cell>
          <cell r="B90" t="str">
            <v>1040 Bogotá reconoce a sus maestros, maestras y directivos docentes líderes de la transformación educativa</v>
          </cell>
          <cell r="C90" t="str">
            <v>04 INNOVACION EDUCATIVA</v>
          </cell>
          <cell r="D90">
            <v>8</v>
          </cell>
          <cell r="E90" t="str">
            <v>04008 Fortalecer la comunidad académica de maestros y maestras de Bogotá a partir de la conformación y consolidación de las  redes locales, mediante el intercambio del saber pedagógico  y la socialización de experiencias.</v>
          </cell>
          <cell r="F90" t="str">
            <v>Capacitación Y Formación Del Personal Docente 03-01-0314</v>
          </cell>
          <cell r="G90" t="str">
            <v>CAPACITACIÓN A DOCENTES Y DIRECTIVOS DOCENTES - A.1.2.8</v>
          </cell>
          <cell r="H90" t="str">
            <v>Proyectos pedagógicos</v>
          </cell>
          <cell r="I90">
            <v>10</v>
          </cell>
          <cell r="J90" t="str">
            <v>104004008</v>
          </cell>
          <cell r="K90">
            <v>200000000</v>
          </cell>
        </row>
        <row r="91">
          <cell r="A91">
            <v>1040</v>
          </cell>
          <cell r="B91" t="str">
            <v>1040 Bogotá reconoce a sus maestros, maestras y directivos docentes líderes de la transformación educativa</v>
          </cell>
          <cell r="C91" t="str">
            <v>04 INNOVACION EDUCATIVA</v>
          </cell>
          <cell r="D91">
            <v>9</v>
          </cell>
          <cell r="E91" t="str">
            <v>04009 Prestar apoyo profesional y/o técnico para el seguimiento pedagógico, administrativo y financiero  de las actividades del componente</v>
          </cell>
          <cell r="F91" t="str">
            <v>Personal Contratado Para Apoyar Las Actividades Propias De Los Proyectos De Inversión De La Entidad 03-04-0001</v>
          </cell>
          <cell r="G91" t="str">
            <v>MODERNIZACIÓN DE LA SECRETARIA DE EDUCACIÓN - A.1.4.1</v>
          </cell>
          <cell r="H91" t="str">
            <v>Personas</v>
          </cell>
          <cell r="I91">
            <v>9</v>
          </cell>
          <cell r="J91" t="str">
            <v>104004009</v>
          </cell>
          <cell r="K91">
            <v>730278000</v>
          </cell>
        </row>
        <row r="92">
          <cell r="A92">
            <v>1040</v>
          </cell>
          <cell r="B92" t="str">
            <v>1040 Bogotá reconoce a sus maestros, maestras y directivos docentes líderes de la transformación educativa</v>
          </cell>
          <cell r="C92" t="str">
            <v>04 INNOVACION EDUCATIVA</v>
          </cell>
          <cell r="D92">
            <v>22</v>
          </cell>
          <cell r="E92" t="str">
            <v>04022 Fomentar y visibilizar la Innovación Educativa en las IEs mediante la implementación de programas y proyectos para los maestros y directivos docentes en el marco del Ecosistema Distrital de Innovación Educativa</v>
          </cell>
          <cell r="F92" t="str">
            <v>Capacitación Y Formación Del Personal Docente 03-01-0314</v>
          </cell>
          <cell r="G92" t="str">
            <v>CAPACITACIÓN A DOCENTES Y DIRECTIVOS DOCENTES - A.1.2.8</v>
          </cell>
          <cell r="H92" t="str">
            <v>Docentes y directivos docentes</v>
          </cell>
          <cell r="I92">
            <v>2900</v>
          </cell>
          <cell r="J92" t="str">
            <v>104004022</v>
          </cell>
          <cell r="K92">
            <v>3028000000</v>
          </cell>
        </row>
        <row r="93">
          <cell r="A93">
            <v>1040</v>
          </cell>
          <cell r="B93" t="str">
            <v>1040 Bogotá reconoce a sus maestros, maestras y directivos docentes líderes de la transformación educativa</v>
          </cell>
          <cell r="C93" t="str">
            <v>05 RECONOCIMIENTO DOCENTE</v>
          </cell>
          <cell r="D93">
            <v>10</v>
          </cell>
          <cell r="E93" t="str">
            <v>05010 Otorgar el premio de Investigación e Innovacion  el cual se encuentra en  el marco del acuerdo  273 del 2007</v>
          </cell>
          <cell r="F93" t="str">
            <v>Incentivos Al Personal Docente 03-02-0023</v>
          </cell>
          <cell r="G93" t="str">
            <v>DISEÑO E IMPLEMENTACIÓN DE PLANES DE MEJORAMIENTO - A.1.2.11</v>
          </cell>
          <cell r="H93" t="str">
            <v>Propuestas pedagógicas</v>
          </cell>
          <cell r="I93">
            <v>10</v>
          </cell>
          <cell r="J93" t="str">
            <v>104005010</v>
          </cell>
          <cell r="K93">
            <v>550000000</v>
          </cell>
        </row>
        <row r="94">
          <cell r="A94">
            <v>1040</v>
          </cell>
          <cell r="B94" t="str">
            <v>1040 Bogotá reconoce a sus maestros, maestras y directivos docentes líderes de la transformación educativa</v>
          </cell>
          <cell r="C94" t="str">
            <v>05 RECONOCIMIENTO DOCENTE</v>
          </cell>
          <cell r="D94">
            <v>13</v>
          </cell>
          <cell r="E94" t="str">
            <v>05013 Prestar apoyo profesional y/o técnico para el seguimiento pedagógico, administrativo y financiero  de las actividades del componente</v>
          </cell>
          <cell r="F94" t="str">
            <v>Personal Contratado Para Apoyar Las Actividades Propias De Los Proyectos De Inversión De La Entidad 03-04-0001</v>
          </cell>
          <cell r="G94" t="str">
            <v>MODERNIZACIÓN DE LA SECRETARIA DE EDUCACIÓN - A.1.4.1</v>
          </cell>
          <cell r="H94" t="str">
            <v>Personas</v>
          </cell>
          <cell r="I94">
            <v>1</v>
          </cell>
          <cell r="J94" t="str">
            <v>104005013</v>
          </cell>
          <cell r="K94">
            <v>98880000</v>
          </cell>
        </row>
        <row r="95">
          <cell r="A95">
            <v>1040</v>
          </cell>
          <cell r="B95" t="str">
            <v>1040 Bogotá reconoce a sus maestros, maestras y directivos docentes líderes de la transformación educativa</v>
          </cell>
          <cell r="C95" t="str">
            <v>05 RECONOCIMIENTO DOCENTE</v>
          </cell>
          <cell r="D95">
            <v>23</v>
          </cell>
          <cell r="E95" t="str">
            <v>05023 Reconocer  a maestros, maestras y directivos docentes  investigadores e innovadores de la educación</v>
          </cell>
          <cell r="F95" t="str">
            <v>Incentivos Al Personal Docente 03-02-0023</v>
          </cell>
          <cell r="G95" t="str">
            <v>DISEÑO E IMPLEMENTACIÓN DE PLANES DE MEJORAMIENTO - A.1.2.11</v>
          </cell>
          <cell r="H95" t="str">
            <v>Docentes y directivos docentes</v>
          </cell>
          <cell r="I95">
            <v>100</v>
          </cell>
          <cell r="J95" t="str">
            <v>104005023</v>
          </cell>
          <cell r="K95">
            <v>170000000</v>
          </cell>
        </row>
        <row r="96">
          <cell r="A96">
            <v>1040</v>
          </cell>
          <cell r="B96" t="str">
            <v>1040 Bogotá reconoce a sus maestros, maestras y directivos docentes líderes de la transformación educativa</v>
          </cell>
          <cell r="C96" t="str">
            <v>05 RECONOCIMIENTO DOCENTE</v>
          </cell>
          <cell r="D96">
            <v>24</v>
          </cell>
          <cell r="E96" t="str">
            <v>05024 Acompañamiento a docentes y directivos docentes  para la postulacion de proyecto de investigación e innovación educativa  en premios a nivel nacional e internacional</v>
          </cell>
          <cell r="F96" t="str">
            <v>Incentivos Al Personal Docente 03-02-0023</v>
          </cell>
          <cell r="G96" t="str">
            <v>DISEÑO E IMPLEMENTACIÓN DE PLANES DE MEJORAMIENTO - A.1.2.11</v>
          </cell>
          <cell r="H96" t="str">
            <v>Propuestas pedagógicas</v>
          </cell>
          <cell r="I96">
            <v>10</v>
          </cell>
          <cell r="J96" t="str">
            <v>104005024</v>
          </cell>
          <cell r="K96">
            <v>50000000</v>
          </cell>
        </row>
        <row r="97">
          <cell r="A97">
            <v>1053</v>
          </cell>
          <cell r="B97" t="str">
            <v>1053 Oportunidades de aprendizaje desde el enfoque diferencial</v>
          </cell>
          <cell r="C97" t="str">
            <v>01  Atención Educativa Integral desde el enfoque diferencial</v>
          </cell>
          <cell r="D97">
            <v>1</v>
          </cell>
          <cell r="E97" t="str">
            <v>01001 Desarrollar capacidades locales e institucionales  para la atención integral bajo el enfoque diferencial, de estudiantes con discapacidad</v>
          </cell>
          <cell r="F97" t="str">
            <v>Atención educativa diferencial 03-02-0033</v>
          </cell>
          <cell r="G97" t="str">
            <v>SERVICIO PERSONAL APOYO - A.1.5.1</v>
          </cell>
          <cell r="H97" t="str">
            <v>Colegios</v>
          </cell>
          <cell r="I97">
            <v>361</v>
          </cell>
          <cell r="J97" t="str">
            <v>105301001</v>
          </cell>
          <cell r="K97">
            <v>8110450000</v>
          </cell>
        </row>
        <row r="98">
          <cell r="A98">
            <v>1053</v>
          </cell>
          <cell r="B98" t="str">
            <v>1053 Oportunidades de aprendizaje desde el enfoque diferencial</v>
          </cell>
          <cell r="C98" t="str">
            <v>01  Atención Educativa Integral desde el enfoque diferencial</v>
          </cell>
          <cell r="D98">
            <v>3</v>
          </cell>
          <cell r="E98" t="str">
            <v>01003 Desarrollar capacidades locales e institucionales  para la atención integral bajo el enfoque diferencial, de estudiantes con  talentos y/o capacidades  excepcionales</v>
          </cell>
          <cell r="F98" t="str">
            <v>Atención educativa diferencial 03-02-0033</v>
          </cell>
          <cell r="G98" t="str">
            <v>SERVICIO PERSONAL APOYO - A.1.5.1</v>
          </cell>
          <cell r="H98" t="str">
            <v>Colegios</v>
          </cell>
          <cell r="I98">
            <v>90</v>
          </cell>
          <cell r="J98" t="str">
            <v>105301003</v>
          </cell>
          <cell r="K98">
            <v>594356000</v>
          </cell>
        </row>
        <row r="99">
          <cell r="A99">
            <v>1053</v>
          </cell>
          <cell r="B99" t="str">
            <v>1053 Oportunidades de aprendizaje desde el enfoque diferencial</v>
          </cell>
          <cell r="C99" t="str">
            <v>01  Atención Educativa Integral desde el enfoque diferencial</v>
          </cell>
          <cell r="D99">
            <v>5</v>
          </cell>
          <cell r="E99" t="str">
            <v>01005 Desarrollar las acciones necesarias para garantizar la operación de la Secretaría Técnica Distrital de Discapacidad (STDD)</v>
          </cell>
          <cell r="F99" t="str">
            <v>Atención educativa diferencial 03-02-0033</v>
          </cell>
          <cell r="G99" t="str">
            <v>SERVICIO PERSONAL APOYO - A.1.5.1</v>
          </cell>
          <cell r="H99" t="str">
            <v>Personas</v>
          </cell>
          <cell r="I99">
            <v>6</v>
          </cell>
          <cell r="J99" t="str">
            <v>105301005</v>
          </cell>
          <cell r="K99">
            <v>316854000</v>
          </cell>
        </row>
        <row r="100">
          <cell r="A100">
            <v>1053</v>
          </cell>
          <cell r="B100" t="str">
            <v>1053 Oportunidades de aprendizaje desde el enfoque diferencial</v>
          </cell>
          <cell r="C100" t="str">
            <v>01  Atención Educativa Integral desde el enfoque diferencial</v>
          </cell>
          <cell r="D100">
            <v>8</v>
          </cell>
          <cell r="E100" t="str">
            <v xml:space="preserve">01008 
Desarrollar capacidades locales e institucionales para la atención integral bajo el enfoque diferencial, en la linea de educación intercultural y grupos étnicos 
</v>
          </cell>
          <cell r="F100" t="str">
            <v>Atención educativa diferencial 03-02-0033</v>
          </cell>
          <cell r="G100" t="str">
            <v/>
          </cell>
          <cell r="H100" t="str">
            <v>Colegios</v>
          </cell>
          <cell r="I100">
            <v>46</v>
          </cell>
          <cell r="J100" t="str">
            <v>105301008</v>
          </cell>
          <cell r="K100">
            <v>1745724000</v>
          </cell>
        </row>
        <row r="101">
          <cell r="A101">
            <v>1053</v>
          </cell>
          <cell r="B101" t="str">
            <v>1053 Oportunidades de aprendizaje desde el enfoque diferencial</v>
          </cell>
          <cell r="C101" t="str">
            <v>01  Atención Educativa Integral desde el enfoque diferencial</v>
          </cell>
          <cell r="D101">
            <v>10</v>
          </cell>
          <cell r="E101" t="str">
            <v>01010 Desarrollar capacidades locales e institucionales  para la atención integral bajo el enfoque diferencial, de estudiantes según su condición social y orientación sexual</v>
          </cell>
          <cell r="F101" t="str">
            <v>Atención educativa diferencial 03-02-0033</v>
          </cell>
          <cell r="G101" t="str">
            <v/>
          </cell>
          <cell r="H101" t="str">
            <v>Colegios</v>
          </cell>
          <cell r="I101">
            <v>80</v>
          </cell>
          <cell r="J101" t="str">
            <v>105301010</v>
          </cell>
          <cell r="K101">
            <v>314800000</v>
          </cell>
        </row>
        <row r="102">
          <cell r="A102">
            <v>1053</v>
          </cell>
          <cell r="B102" t="str">
            <v>1053 Oportunidades de aprendizaje desde el enfoque diferencial</v>
          </cell>
          <cell r="C102" t="str">
            <v>01  Atención Educativa Integral desde el enfoque diferencial</v>
          </cell>
          <cell r="D102">
            <v>12</v>
          </cell>
          <cell r="E102" t="str">
            <v>01012 Desarrollar capacidades locales e institucionales  para la atención integral bajo el enfoque diferencial de cuidado y autocuidado</v>
          </cell>
          <cell r="F102" t="str">
            <v>Atención educativa diferencial 03-02-0033</v>
          </cell>
          <cell r="G102" t="str">
            <v/>
          </cell>
          <cell r="H102" t="str">
            <v>Colegios</v>
          </cell>
          <cell r="I102">
            <v>70</v>
          </cell>
          <cell r="J102" t="str">
            <v>105301012</v>
          </cell>
          <cell r="K102">
            <v>1239890000</v>
          </cell>
        </row>
        <row r="103">
          <cell r="A103">
            <v>1053</v>
          </cell>
          <cell r="B103" t="str">
            <v>1053 Oportunidades de aprendizaje desde el enfoque diferencial</v>
          </cell>
          <cell r="C103" t="str">
            <v>01  Atención Educativa Integral desde el enfoque diferencial</v>
          </cell>
          <cell r="D103">
            <v>15</v>
          </cell>
          <cell r="E103" t="str">
            <v>01015 Desarrollar capacidades locales e institucionales  para la atención integral bajo el enfoque diferencial, de estudiantes  víctimas del conflicto armado</v>
          </cell>
          <cell r="F103" t="str">
            <v>Atención a Víctimas 03- 02-0032</v>
          </cell>
          <cell r="G103" t="str">
            <v/>
          </cell>
          <cell r="H103" t="str">
            <v>Colegios</v>
          </cell>
          <cell r="I103">
            <v>40</v>
          </cell>
          <cell r="J103" t="str">
            <v>105301015</v>
          </cell>
          <cell r="K103">
            <v>675181000</v>
          </cell>
        </row>
        <row r="104">
          <cell r="A104">
            <v>1053</v>
          </cell>
          <cell r="B104" t="str">
            <v>1053 Oportunidades de aprendizaje desde el enfoque diferencial</v>
          </cell>
          <cell r="C104" t="str">
            <v>01  Atención Educativa Integral desde el enfoque diferencial</v>
          </cell>
          <cell r="D104">
            <v>17</v>
          </cell>
          <cell r="E104" t="str">
            <v>01017 Prestar apoyo profesional y/o técnico a la gestión de la Dirección de Inclusión e Integración de Poblaciones  para   el cumplimiento de las politicas públicas poblacionales</v>
          </cell>
          <cell r="F104" t="str">
            <v>Atención educativa diferencial 03-02-0033</v>
          </cell>
          <cell r="G104" t="str">
            <v/>
          </cell>
          <cell r="H104" t="str">
            <v>Personas</v>
          </cell>
          <cell r="I104">
            <v>11</v>
          </cell>
          <cell r="J104" t="str">
            <v>105301017</v>
          </cell>
          <cell r="K104">
            <v>493184000</v>
          </cell>
        </row>
        <row r="105">
          <cell r="A105">
            <v>1053</v>
          </cell>
          <cell r="B105" t="str">
            <v>1053 Oportunidades de aprendizaje desde el enfoque diferencial</v>
          </cell>
          <cell r="C105" t="str">
            <v>01  Atención Educativa Integral desde el enfoque diferencial</v>
          </cell>
          <cell r="D105">
            <v>18</v>
          </cell>
          <cell r="E105" t="str">
            <v>01018 Desarrollar capacidades locales e institucionales  para la atención integral bajo el enfoque diferencial, de estudiantes con trastornos de aprendizaje</v>
          </cell>
          <cell r="F105" t="str">
            <v>Atención educativa diferencial 03-02-0033</v>
          </cell>
          <cell r="G105" t="str">
            <v/>
          </cell>
          <cell r="H105" t="str">
            <v>Colegios</v>
          </cell>
          <cell r="I105">
            <v>40</v>
          </cell>
          <cell r="J105" t="str">
            <v>105301018</v>
          </cell>
          <cell r="K105">
            <v>280008000</v>
          </cell>
        </row>
        <row r="106">
          <cell r="A106">
            <v>1053</v>
          </cell>
          <cell r="B106" t="str">
            <v>1053 Oportunidades de aprendizaje desde el enfoque diferencial</v>
          </cell>
          <cell r="C106" t="str">
            <v>01  Atención Educativa Integral desde el enfoque diferencial</v>
          </cell>
          <cell r="D106">
            <v>20</v>
          </cell>
          <cell r="E106" t="str">
            <v xml:space="preserve">01020 Desarrollar capacidades locales e institucionales  para la atención integral bajo el enfoque diferencial, de estudiantes en riesgo de trabajo infantil </v>
          </cell>
          <cell r="F106" t="str">
            <v>Atención educativa diferencial 03-02-0033</v>
          </cell>
          <cell r="G106" t="str">
            <v/>
          </cell>
          <cell r="H106" t="str">
            <v>Colegios</v>
          </cell>
          <cell r="I106">
            <v>70</v>
          </cell>
          <cell r="J106" t="str">
            <v>105301020</v>
          </cell>
          <cell r="K106">
            <v>351480000</v>
          </cell>
        </row>
        <row r="107">
          <cell r="A107">
            <v>1053</v>
          </cell>
          <cell r="B107" t="str">
            <v>1053 Oportunidades de aprendizaje desde el enfoque diferencial</v>
          </cell>
          <cell r="C107" t="str">
            <v>01  Atención Educativa Integral desde el enfoque diferencial</v>
          </cell>
          <cell r="D107">
            <v>21</v>
          </cell>
          <cell r="E107" t="str">
            <v>01021 Desarrollar capacidades locales e institucionales  para la atención integral bajo el enfoque diferencial, de estudiantes en riesgo de trata de personas</v>
          </cell>
          <cell r="F107" t="str">
            <v>Atención educativa diferencial 03-02-0033</v>
          </cell>
          <cell r="G107" t="str">
            <v/>
          </cell>
          <cell r="H107" t="str">
            <v>Colegios</v>
          </cell>
          <cell r="I107">
            <v>10</v>
          </cell>
          <cell r="J107" t="str">
            <v>105301021</v>
          </cell>
          <cell r="K107">
            <v>47258000</v>
          </cell>
        </row>
        <row r="108">
          <cell r="A108">
            <v>1053</v>
          </cell>
          <cell r="B108" t="str">
            <v>1053 Oportunidades de aprendizaje desde el enfoque diferencial</v>
          </cell>
          <cell r="C108" t="str">
            <v>02 Modelos Educativos Flexibles</v>
          </cell>
          <cell r="D108">
            <v>1</v>
          </cell>
          <cell r="E108" t="str">
            <v>02001 Desarrollar capacidades locales e institucionales  para la atención integral bajo el enfoque diferencial, de estudiantes  hospitalizados e incapacitados</v>
          </cell>
          <cell r="F108" t="str">
            <v>Atención educativa diferencial 03-02-0033</v>
          </cell>
          <cell r="G108" t="str">
            <v/>
          </cell>
          <cell r="H108" t="str">
            <v>Aulas Hospitalarias</v>
          </cell>
          <cell r="I108">
            <v>28</v>
          </cell>
          <cell r="J108" t="str">
            <v>105302001</v>
          </cell>
          <cell r="K108">
            <v>112154000</v>
          </cell>
        </row>
        <row r="109">
          <cell r="A109">
            <v>1053</v>
          </cell>
          <cell r="B109" t="str">
            <v>1053 Oportunidades de aprendizaje desde el enfoque diferencial</v>
          </cell>
          <cell r="C109" t="str">
            <v>02 Modelos Educativos Flexibles</v>
          </cell>
          <cell r="D109">
            <v>3</v>
          </cell>
          <cell r="E109" t="str">
            <v xml:space="preserve">02003 Desarrollar capacidades locales e institucionales  para la atención integral bajo el enfoque diferencial, para la educación de jóvenes y adultos </v>
          </cell>
          <cell r="F109" t="str">
            <v>Atención educativa diferencial 03-02-0033</v>
          </cell>
          <cell r="G109" t="str">
            <v/>
          </cell>
          <cell r="H109" t="str">
            <v>Colegios</v>
          </cell>
          <cell r="I109">
            <v>59</v>
          </cell>
          <cell r="J109" t="str">
            <v>105302003</v>
          </cell>
          <cell r="K109">
            <v>216597000</v>
          </cell>
        </row>
        <row r="110">
          <cell r="A110">
            <v>1053</v>
          </cell>
          <cell r="B110" t="str">
            <v>1053 Oportunidades de aprendizaje desde el enfoque diferencial</v>
          </cell>
          <cell r="C110" t="str">
            <v>02 Modelos Educativos Flexibles</v>
          </cell>
          <cell r="D110">
            <v>5</v>
          </cell>
          <cell r="E110" t="str">
            <v>02005 Desarrollar capacidades locales e institucionales  para la atención integral bajo el enfoque diferencial, de estudiantes  en extraedad</v>
          </cell>
          <cell r="F110" t="str">
            <v>Atención educativa diferencial 03-02-0033</v>
          </cell>
          <cell r="G110" t="str">
            <v/>
          </cell>
          <cell r="H110" t="str">
            <v>Colegios</v>
          </cell>
          <cell r="I110">
            <v>75</v>
          </cell>
          <cell r="J110" t="str">
            <v>105302005</v>
          </cell>
          <cell r="K110">
            <v>192767000</v>
          </cell>
        </row>
        <row r="111">
          <cell r="A111">
            <v>1053</v>
          </cell>
          <cell r="B111" t="str">
            <v>1053 Oportunidades de aprendizaje desde el enfoque diferencial</v>
          </cell>
          <cell r="C111" t="str">
            <v>02 Modelos Educativos Flexibles</v>
          </cell>
          <cell r="D111">
            <v>7</v>
          </cell>
          <cell r="E111" t="str">
            <v>02007 Desarrollar capacidades locales e institucionales  para la atención integral bajo el enfoque diferencial, de estudiantes en conflicto con la  ley penal</v>
          </cell>
          <cell r="F111" t="str">
            <v>Atención educativa diferencial 03-02-0033</v>
          </cell>
          <cell r="G111" t="str">
            <v/>
          </cell>
          <cell r="H111" t="str">
            <v>Colegios</v>
          </cell>
          <cell r="I111">
            <v>75</v>
          </cell>
          <cell r="J111" t="str">
            <v>105302007</v>
          </cell>
          <cell r="K111">
            <v>112154000</v>
          </cell>
        </row>
        <row r="112">
          <cell r="A112">
            <v>1058</v>
          </cell>
          <cell r="B112" t="str">
            <v xml:space="preserve">1058 Participación ciudadana para el reencuentro, la reconciliación y la paz </v>
          </cell>
          <cell r="C112" t="str">
            <v>01 FORTALECIMIENTO DE  LAS CAPACIDADES DE LOS DIRECTORES LOCALES (DILES) Y DIRECTIVOS DOCENTES</v>
          </cell>
          <cell r="D112">
            <v>4</v>
          </cell>
          <cell r="E112" t="str">
            <v>01004 Implementar la estrategia para fortalecimiento de las capacidades de gestión de los directores locales y directivos docentes</v>
          </cell>
          <cell r="F112" t="str">
            <v>Acompañar A Colegios En La Formulación Y Ejecución De Planes Institucionales 03-01-0204</v>
          </cell>
          <cell r="G112" t="str">
            <v>APLICACIÓN DE PROYECTOS EDUCATIVOS TRANSVERSALES - A.1.7.2</v>
          </cell>
          <cell r="H112" t="str">
            <v>Directores locales y directivos docentes</v>
          </cell>
          <cell r="I112">
            <v>382</v>
          </cell>
          <cell r="J112" t="str">
            <v>105801004</v>
          </cell>
          <cell r="K112">
            <v>2238628000</v>
          </cell>
        </row>
        <row r="113">
          <cell r="A113">
            <v>1058</v>
          </cell>
          <cell r="B113" t="str">
            <v xml:space="preserve">1058 Participación ciudadana para el reencuentro, la reconciliación y la paz </v>
          </cell>
          <cell r="C113" t="str">
            <v>01 FORTALECIMIENTO DE  LAS CAPACIDADES DE LOS DIRECTORES LOCALES (DILES) Y DIRECTIVOS DOCENTES</v>
          </cell>
          <cell r="D113">
            <v>5</v>
          </cell>
          <cell r="E113" t="str">
            <v>01005 Apoyo profesional y técnico para las estrategias encaminadas a la construcción de una ciudad educadora, por el reencuentro, la reconciliación y la paz, con especial énfasis en el fortalecimiento de las capacidades de los DILES y directivos docentes</v>
          </cell>
          <cell r="F113" t="str">
            <v>Personal Contratado Para Apoyar Las Actividades Propias De Los Proyectos De Inversión De La Entidad 03-04-0001</v>
          </cell>
          <cell r="G113" t="str">
            <v>MODERNIZACIÓN DE LA SECRETARIA DE EDUCACIÓN - A.1.4.1</v>
          </cell>
          <cell r="H113" t="str">
            <v>Personas</v>
          </cell>
          <cell r="I113">
            <v>27</v>
          </cell>
          <cell r="J113" t="str">
            <v>105801005</v>
          </cell>
          <cell r="K113">
            <v>1808026000</v>
          </cell>
        </row>
        <row r="114">
          <cell r="A114">
            <v>1058</v>
          </cell>
          <cell r="B114" t="str">
            <v xml:space="preserve">1058 Participación ciudadana para el reencuentro, la reconciliación y la paz </v>
          </cell>
          <cell r="C114" t="str">
            <v>02 VOCES DEL TERRITORIO</v>
          </cell>
          <cell r="D114">
            <v>6</v>
          </cell>
          <cell r="E114" t="str">
            <v>02006 Divulgar campañas de comunicación en medios de carácter masivos, directos, comunitrarios o alternativos.</v>
          </cell>
          <cell r="F114" t="str">
            <v>Desarrollo Del Plan General De Medios De Divulgación Y Comunicación 03-01-0327</v>
          </cell>
          <cell r="G114" t="str">
            <v>APLICACIÓN DE PROYECTOS EDUCATIVOS TRANSVERSALES - A.1.7.2</v>
          </cell>
          <cell r="H114" t="str">
            <v>Estrategia</v>
          </cell>
          <cell r="I114">
            <v>1</v>
          </cell>
          <cell r="J114" t="str">
            <v>105802006</v>
          </cell>
          <cell r="K114">
            <v>1700000000</v>
          </cell>
        </row>
        <row r="115">
          <cell r="A115">
            <v>1058</v>
          </cell>
          <cell r="B115" t="str">
            <v xml:space="preserve">1058 Participación ciudadana para el reencuentro, la reconciliación y la paz </v>
          </cell>
          <cell r="C115" t="str">
            <v>02 VOCES DEL TERRITORIO</v>
          </cell>
          <cell r="D115">
            <v>9</v>
          </cell>
          <cell r="E115" t="str">
            <v>02009 Producción y desarrollo de piezas de comunicación requeridas por las areas de la Secretaria de Educación del Distrito y su respectiva distribución.</v>
          </cell>
          <cell r="F115" t="str">
            <v>Desarrollo Del Plan General De Medios De Divulgación Y Comunicación 03-01-0327</v>
          </cell>
          <cell r="G115" t="str">
            <v>APLICACIÓN DE PROYECTOS EDUCATIVOS TRANSVERSALES - A.1.7.2</v>
          </cell>
          <cell r="H115" t="str">
            <v>Estrategia</v>
          </cell>
          <cell r="I115">
            <v>1</v>
          </cell>
          <cell r="J115" t="str">
            <v>105802009</v>
          </cell>
          <cell r="K115">
            <v>550000000</v>
          </cell>
        </row>
        <row r="116">
          <cell r="A116">
            <v>1058</v>
          </cell>
          <cell r="B116" t="str">
            <v xml:space="preserve">1058 Participación ciudadana para el reencuentro, la reconciliación y la paz </v>
          </cell>
          <cell r="C116" t="str">
            <v>02 VOCES DEL TERRITORIO</v>
          </cell>
          <cell r="D116">
            <v>22</v>
          </cell>
          <cell r="E116" t="str">
            <v>02022 Hacer seguimiento a las noticias y mensajes de la SED en los medios masivos de comunicación y redes sociales.</v>
          </cell>
          <cell r="F116" t="str">
            <v>Desarrollo Del Plan General De Medios De Divulgación Y Comunicación 03-01-0327</v>
          </cell>
          <cell r="G116" t="str">
            <v>APLICACIÓN DE PROYECTOS EDUCATIVOS TRANSVERSALES - A.1.7.2</v>
          </cell>
          <cell r="H116" t="str">
            <v>Estrategia</v>
          </cell>
          <cell r="I116">
            <v>1</v>
          </cell>
          <cell r="J116" t="str">
            <v>105802022</v>
          </cell>
          <cell r="K116">
            <v>95176000</v>
          </cell>
        </row>
        <row r="117">
          <cell r="A117">
            <v>1058</v>
          </cell>
          <cell r="B117" t="str">
            <v xml:space="preserve">1058 Participación ciudadana para el reencuentro, la reconciliación y la paz </v>
          </cell>
          <cell r="C117" t="str">
            <v>02 VOCES DEL TERRITORIO</v>
          </cell>
          <cell r="D117">
            <v>32</v>
          </cell>
          <cell r="E117" t="str">
            <v>02032 Documentar las historias de la educación a través de piezas audiovisuales, periodisticas o artísticas.</v>
          </cell>
          <cell r="F117" t="str">
            <v>Desarrollo Del Plan General De Medios De Divulgación Y Comunicación 03-01-0327</v>
          </cell>
          <cell r="G117" t="str">
            <v>APLICACIÓN DE PROYECTOS EDUCATIVOS TRANSVERSALES - A.1.7.2</v>
          </cell>
          <cell r="H117" t="str">
            <v>Estrategia</v>
          </cell>
          <cell r="I117">
            <v>1</v>
          </cell>
          <cell r="J117" t="str">
            <v>105802032</v>
          </cell>
          <cell r="K117">
            <v>709269000</v>
          </cell>
        </row>
        <row r="118">
          <cell r="A118">
            <v>1058</v>
          </cell>
          <cell r="B118" t="str">
            <v xml:space="preserve">1058 Participación ciudadana para el reencuentro, la reconciliación y la paz </v>
          </cell>
          <cell r="C118" t="str">
            <v>03 CONSOLIDACIÓN DEL OBSERVATORIO DE CONVIVENCIA ESCOLAR</v>
          </cell>
          <cell r="D118">
            <v>10</v>
          </cell>
          <cell r="E118" t="str">
            <v>03010 Apoyo profesional y técnico para las estrategias para la construcción de una ciudad educadora, por el reencuentro, la reconciliación y la paz, con énfasis en la consolidación del Observatorio y el Sistema Distrital de Convivencia Escolar</v>
          </cell>
          <cell r="F118" t="str">
            <v>Personal Contratado Para Apoyar Las Actividades Propias De Los Proyectos De Inversión De La Entidad 03-04-0001</v>
          </cell>
          <cell r="G118" t="str">
            <v>MODERNIZACIÓN DE LA SECRETARIA DE EDUCACIÓN - A.1.4.1</v>
          </cell>
          <cell r="H118" t="str">
            <v>Personas</v>
          </cell>
          <cell r="I118">
            <v>8</v>
          </cell>
          <cell r="J118" t="str">
            <v>105803010</v>
          </cell>
          <cell r="K118">
            <v>442643000</v>
          </cell>
        </row>
        <row r="119">
          <cell r="A119">
            <v>1058</v>
          </cell>
          <cell r="B119" t="str">
            <v xml:space="preserve">1058 Participación ciudadana para el reencuentro, la reconciliación y la paz </v>
          </cell>
          <cell r="C119" t="str">
            <v>04 MEJORAMIENTO DE ENTORNOS ESCOLARES</v>
          </cell>
          <cell r="D119">
            <v>12</v>
          </cell>
          <cell r="E119" t="str">
            <v>04012 Implementar las estrategias de intervención de los entornos escolares de los colegios distritales.</v>
          </cell>
          <cell r="F119" t="str">
            <v>Acompañar A Colegios En La Formulación Y Ejecución De Planes Institucionales 03-01-0204</v>
          </cell>
          <cell r="G119" t="str">
            <v>APLICACIÓN DE PROYECTOS EDUCATIVOS TRANSVERSALES - A.1.7.2</v>
          </cell>
          <cell r="H119" t="str">
            <v>Colegios</v>
          </cell>
          <cell r="I119">
            <v>92</v>
          </cell>
          <cell r="J119" t="str">
            <v>105804012</v>
          </cell>
          <cell r="K119">
            <v>2114496000</v>
          </cell>
        </row>
        <row r="120">
          <cell r="A120">
            <v>1058</v>
          </cell>
          <cell r="B120" t="str">
            <v xml:space="preserve">1058 Participación ciudadana para el reencuentro, la reconciliación y la paz </v>
          </cell>
          <cell r="C120" t="str">
            <v>04 MEJORAMIENTO DE ENTORNOS ESCOLARES</v>
          </cell>
          <cell r="D120">
            <v>13</v>
          </cell>
          <cell r="E120" t="str">
            <v>04013 Apoyo profesional y técnico para las estrategias para la construcción de una ciudad educadora, por el reencuentro, la reconciliación y la paz, con énfasis en el mejoramiento de entornos escolares</v>
          </cell>
          <cell r="F120" t="str">
            <v>Personal Contratado Para Apoyar Las Actividades Propias De Los Proyectos De Inversión De La Entidad 03-04-0001</v>
          </cell>
          <cell r="G120" t="str">
            <v>MODERNIZACIÓN DE LA SECRETARIA DE EDUCACIÓN - A.1.4.1</v>
          </cell>
          <cell r="H120" t="str">
            <v>Personas</v>
          </cell>
          <cell r="I120">
            <v>8</v>
          </cell>
          <cell r="J120" t="str">
            <v>105804013</v>
          </cell>
          <cell r="K120">
            <v>537425000</v>
          </cell>
        </row>
        <row r="121">
          <cell r="A121">
            <v>1058</v>
          </cell>
          <cell r="B121" t="str">
            <v xml:space="preserve">1058 Participación ciudadana para el reencuentro, la reconciliación y la paz </v>
          </cell>
          <cell r="C121" t="str">
            <v>05 FORTALECIMIENTO DE  LOS PLANES DE CONVIVENCIA HACIA EL REENCUENTRO, LA RECONCILIACIÓN Y LA PAZ.</v>
          </cell>
          <cell r="D121">
            <v>15</v>
          </cell>
          <cell r="E121" t="str">
            <v>05015 Apoyo profesional y técnico para las estrategias para la construcción de una ciudad educadora, por el reencuentro, la reconciliación y la paz, con énfasis en el fortalecimiento de los planes de convivencia y la implementación de la cátedra de paz</v>
          </cell>
          <cell r="F121" t="str">
            <v>Personal Contratado Para Apoyar Las Actividades Propias De Los Proyectos De Inversión De La Entidad 03-04-0001</v>
          </cell>
          <cell r="G121" t="str">
            <v>MODERNIZACIÓN DE LA SECRETARIA DE EDUCACIÓN - A.1.4.1</v>
          </cell>
          <cell r="H121" t="str">
            <v>Personas</v>
          </cell>
          <cell r="I121">
            <v>21</v>
          </cell>
          <cell r="J121" t="str">
            <v>105805015</v>
          </cell>
          <cell r="K121">
            <v>1484204000</v>
          </cell>
        </row>
        <row r="122">
          <cell r="A122">
            <v>1058</v>
          </cell>
          <cell r="B122" t="str">
            <v xml:space="preserve">1058 Participación ciudadana para el reencuentro, la reconciliación y la paz </v>
          </cell>
          <cell r="C122" t="str">
            <v>06 GESTION CON LA COMUNIDAD EDUCATIVA</v>
          </cell>
          <cell r="D122">
            <v>28</v>
          </cell>
          <cell r="E122" t="str">
            <v>06028 Apoyo profesional y técnico para las estrategias para la construcción de una ciudad educadora, por el reencuentro, la reconciliación y la paz, con énfasis en el fortalecimiento de la gestión con la comunidad educativa</v>
          </cell>
          <cell r="F122" t="str">
            <v>Personal Contratado Para Apoyar Las Actividades Propias De Los Proyectos De Inversión De La Entidad 03-04-0001</v>
          </cell>
          <cell r="G122" t="str">
            <v>MODERNIZACIÓN DE LA SECRETARIA DE EDUCACIÓN - A.1.4.1</v>
          </cell>
          <cell r="H122" t="str">
            <v>Personas</v>
          </cell>
          <cell r="I122">
            <v>12</v>
          </cell>
          <cell r="J122" t="str">
            <v>105806028</v>
          </cell>
          <cell r="K122">
            <v>809812000</v>
          </cell>
        </row>
        <row r="123">
          <cell r="A123">
            <v>1058</v>
          </cell>
          <cell r="B123" t="str">
            <v xml:space="preserve">1058 Participación ciudadana para el reencuentro, la reconciliación y la paz </v>
          </cell>
          <cell r="C123" t="str">
            <v>06 GESTION CON LA COMUNIDAD EDUCATIVA</v>
          </cell>
          <cell r="D123">
            <v>29</v>
          </cell>
          <cell r="E123" t="str">
            <v>06029 Apoyo profesional y técnico para las estrategias para la construcción de una ciudad educadora, por el reencuentro, la reconciliación y la paz, con énfasis en el acompañamiento de escuelas de padres y familia</v>
          </cell>
          <cell r="F123" t="str">
            <v>Personal Contratado Para Apoyar Las Actividades Propias De Los Proyectos De Inversión De La Entidad 03-04-0001</v>
          </cell>
          <cell r="G123" t="str">
            <v>MODERNIZACIÓN DE LA SECRETARIA DE EDUCACIÓN - A.1.4.1</v>
          </cell>
          <cell r="H123" t="str">
            <v>Personas</v>
          </cell>
          <cell r="I123">
            <v>4</v>
          </cell>
          <cell r="J123" t="str">
            <v>105806029</v>
          </cell>
          <cell r="K123">
            <v>169950000</v>
          </cell>
        </row>
        <row r="124">
          <cell r="A124">
            <v>1058</v>
          </cell>
          <cell r="B124" t="str">
            <v xml:space="preserve">1058 Participación ciudadana para el reencuentro, la reconciliación y la paz </v>
          </cell>
          <cell r="C124" t="str">
            <v>06 GESTION CON LA COMUNIDAD EDUCATIVA</v>
          </cell>
          <cell r="D124">
            <v>30</v>
          </cell>
          <cell r="E124" t="str">
            <v xml:space="preserve">06030 Atender los espacios de encuentro con la comunidad educativa, incluyendo los de obligatorio cumplimiento y otros tales como las Escuelas de Padres y Familias. </v>
          </cell>
          <cell r="F124" t="str">
            <v>Acompañar A Colegios En La Formulación Y Ejecución De Planes Institucionales 03-01-0204</v>
          </cell>
          <cell r="G124" t="str">
            <v>APLICACIÓN DE PROYECTOS EDUCATIVOS TRANSVERSALES - A.1.7.2</v>
          </cell>
          <cell r="H124" t="str">
            <v>Campañas</v>
          </cell>
          <cell r="I124">
            <v>1</v>
          </cell>
          <cell r="J124" t="str">
            <v>105806030</v>
          </cell>
          <cell r="K124">
            <v>804700000</v>
          </cell>
        </row>
        <row r="125">
          <cell r="A125">
            <v>1005</v>
          </cell>
          <cell r="B125" t="str">
            <v>1005 Fortalecimiento curricular para el desarrollo de aprendizajes a lo largo de la vida</v>
          </cell>
          <cell r="C125" t="str">
            <v>01 CURRÍCULO</v>
          </cell>
          <cell r="D125">
            <v>3</v>
          </cell>
          <cell r="E125" t="str">
            <v>01003 Contar con profesionales y técnicos para la adecuada ejecución administrativa del proyecto</v>
          </cell>
          <cell r="F125" t="str">
            <v>Personal Contratado Para Apoyar Las Actividades Propias De Los Proyectos De Inversión De La Entidad 03-04-0001</v>
          </cell>
          <cell r="H125" t="str">
            <v>Personas</v>
          </cell>
          <cell r="I125">
            <v>22</v>
          </cell>
          <cell r="J125" t="str">
            <v>100501003</v>
          </cell>
          <cell r="K125">
            <v>1619000000</v>
          </cell>
        </row>
        <row r="126">
          <cell r="A126">
            <v>1005</v>
          </cell>
          <cell r="B126" t="str">
            <v>1005 Fortalecimiento curricular para el desarrollo de aprendizajes a lo largo de la vida</v>
          </cell>
          <cell r="C126" t="str">
            <v>01 CURRÍCULO</v>
          </cell>
          <cell r="D126">
            <v>5</v>
          </cell>
          <cell r="E126" t="str">
            <v xml:space="preserve">01005 Apoyar y acompañar con entidades,  profesionales y técnicos la implementación de estrategias pedagógicas y administrativas en las instituciones educativas que propendan por el fortalecimiento curricular </v>
          </cell>
          <cell r="F126" t="str">
            <v>Acompañar A Colegios En La Formulación Y Ejecución De Planes Institucionales 03-01-0204</v>
          </cell>
          <cell r="H126" t="str">
            <v>Colegios</v>
          </cell>
          <cell r="I126">
            <v>376</v>
          </cell>
          <cell r="J126" t="str">
            <v>100501005</v>
          </cell>
          <cell r="K126">
            <v>3481000000</v>
          </cell>
        </row>
        <row r="127">
          <cell r="A127">
            <v>1050</v>
          </cell>
          <cell r="B127" t="str">
            <v>1050 Educación inicial de calidad en el marco de la ruta de atención integral a la primera infancia</v>
          </cell>
          <cell r="C127" t="str">
            <v>01 INFANCIA</v>
          </cell>
          <cell r="D127">
            <v>1</v>
          </cell>
          <cell r="E127" t="str">
            <v>01001 Apoyar y desarrollar con profesionales y/o entidades los procesos de gestión, acompañamiento e implementación de las metas y objetivos del proyecto.</v>
          </cell>
          <cell r="F127" t="str">
            <v>Personal Contratado Para Apoyar Las Actividades Propias De Los Proyectos De Inversión De La Entidad 03-04-0001</v>
          </cell>
          <cell r="G127" t="str">
            <v>MODERNIZACIÓN DE LA SECRETARIA DE EDUCACIÓN - A.1.4.1</v>
          </cell>
          <cell r="H127" t="str">
            <v>Personas</v>
          </cell>
          <cell r="I127">
            <v>34</v>
          </cell>
          <cell r="J127" t="str">
            <v>105001001</v>
          </cell>
          <cell r="K127">
            <v>2351909000</v>
          </cell>
        </row>
        <row r="128">
          <cell r="A128">
            <v>1050</v>
          </cell>
          <cell r="B128" t="str">
            <v>1050 Educación inicial de calidad en el marco de la ruta de atención integral a la primera infancia</v>
          </cell>
          <cell r="C128" t="str">
            <v>01 INFANCIA</v>
          </cell>
          <cell r="D128">
            <v>5</v>
          </cell>
          <cell r="E128" t="str">
            <v>01005 Garantizar la atención integral de los niños y niñas del ciclo inicial en el marco de la RIA, la articulación intersectorial de la Ciudad y la implementación de los estándares de calidad de la Educación Inicial en el marco de la atención integral</v>
          </cell>
          <cell r="F128" t="str">
            <v>Acompañar A Colegios En La Formulación Y Ejecución De Planes Institucionales 03-01-0204</v>
          </cell>
          <cell r="G128" t="str">
            <v>APLICACIÓN DE PROYECTOS EDUCATIVOS TRANSVERSALES - A.1.7.2</v>
          </cell>
          <cell r="H128" t="str">
            <v>Estudiantes</v>
          </cell>
          <cell r="I128">
            <v>72000</v>
          </cell>
          <cell r="J128" t="str">
            <v>105001005</v>
          </cell>
          <cell r="K128">
            <v>27198091000</v>
          </cell>
        </row>
        <row r="129">
          <cell r="A129">
            <v>1050</v>
          </cell>
          <cell r="B129" t="str">
            <v>1050 Educación inicial de calidad en el marco de la ruta de atención integral a la primera infancia</v>
          </cell>
          <cell r="C129" t="str">
            <v xml:space="preserve">02 CICLOS </v>
          </cell>
          <cell r="D129">
            <v>1</v>
          </cell>
          <cell r="E129" t="str">
            <v>02001 Apoyar y acompañar  con los medios necesarios, la implementación de lineamientos y/u orientaciones y/o estrategias pedagógicas y administrativas en las IED, que propendan por el fortalecimiento curricular y el intercambio de experiencias pedagógicas exitosas, en armonía con el modelo pedagógico de Educación Inicial</v>
          </cell>
          <cell r="F129" t="str">
            <v>Acompañar A Colegios En La Formulación Y Ejecución De Planes Institucionales 03-01-0204</v>
          </cell>
          <cell r="G129" t="str">
            <v>APLICACIÓN DE PROYECTOS EDUCATIVOS TRANSVERSALES - A.1.7.2</v>
          </cell>
          <cell r="H129" t="str">
            <v>Colegios</v>
          </cell>
          <cell r="I129">
            <v>300</v>
          </cell>
          <cell r="J129" t="str">
            <v>105002001</v>
          </cell>
          <cell r="K129">
            <v>250000000</v>
          </cell>
        </row>
        <row r="130">
          <cell r="A130">
            <v>1050</v>
          </cell>
          <cell r="B130" t="str">
            <v>1050 Educación inicial de calidad en el marco de la ruta de atención integral a la primera infancia</v>
          </cell>
          <cell r="C130" t="str">
            <v>03 VALORACION INTEGRAL DEL DESARROLLO DE LA PRIMERA INFANCIA</v>
          </cell>
          <cell r="D130">
            <v>2</v>
          </cell>
          <cell r="E130" t="str">
            <v>03002 Garantizar los recursos técnicos, humanos y operativos  para  la implementación del Sistema  de Valoracion del Desarrollo Infantil  como eje estructurante en la educación inicial  de calidad en el marco de la ruta integral de atenciones</v>
          </cell>
          <cell r="F130" t="str">
            <v>Acompañar A Colegios En La Formulación Y Ejecución De Planes Institucionales 03-01-0204</v>
          </cell>
          <cell r="G130" t="str">
            <v>APLICACIÓN DE PROYECTOS EDUCATIVOS TRANSVERSALES - A.1.7.2</v>
          </cell>
          <cell r="H130" t="str">
            <v>Colegios</v>
          </cell>
          <cell r="I130">
            <v>200</v>
          </cell>
          <cell r="J130" t="str">
            <v>105003002</v>
          </cell>
          <cell r="K130">
            <v>200000000</v>
          </cell>
        </row>
        <row r="131">
          <cell r="A131">
            <v>1056</v>
          </cell>
          <cell r="B131" t="str">
            <v>1056 Mejoramiento de la calidad educativa a través de la jornada única y el uso del tiempo escolar</v>
          </cell>
          <cell r="C131" t="str">
            <v>01 JORNADA UNICA</v>
          </cell>
          <cell r="D131">
            <v>1</v>
          </cell>
          <cell r="E131" t="str">
            <v>01001 Conformar un equipo profesional y técnico que coordina, orienta y apoya el desarrollo de la ampliación del tiempo escolar - Jornada Única</v>
          </cell>
          <cell r="F131" t="str">
            <v>Personal Contratado Para Apoyar Las Actividades Propias De Los Proyectos De Inversión De La Entidad 03-04-0001</v>
          </cell>
          <cell r="G131" t="str">
            <v>MODERNIZACIÓN DE LA SECRETARIA DE EDUCACIÓN - A.1.4.1</v>
          </cell>
          <cell r="H131" t="str">
            <v>Personas</v>
          </cell>
          <cell r="I131">
            <v>22</v>
          </cell>
          <cell r="J131" t="str">
            <v>105601001</v>
          </cell>
          <cell r="K131">
            <v>1400000000</v>
          </cell>
        </row>
        <row r="132">
          <cell r="A132">
            <v>1056</v>
          </cell>
          <cell r="B132" t="str">
            <v>1056 Mejoramiento de la calidad educativa a través de la jornada única y el uso del tiempo escolar</v>
          </cell>
          <cell r="C132" t="str">
            <v>01 JORNADA UNICA</v>
          </cell>
          <cell r="D132">
            <v>2</v>
          </cell>
          <cell r="E132" t="str">
            <v>01002 Garantizar los escenarios, organizaciones, personas externas u otro tipo de recursos que se requieran para implementar la Jornada Única en ambientes de aprendizajes seguros en una ciudad Educadora</v>
          </cell>
          <cell r="F132" t="str">
            <v>Acompañar A Colegios En La Formulación Y Ejecución De Planes Institucionales 03-01-0204</v>
          </cell>
          <cell r="G132" t="str">
            <v>APLICACIÓN DE PROYECTOS EDUCATIVOS TRANSVERSALES - A.1.7.2</v>
          </cell>
          <cell r="H132" t="str">
            <v>Estudiantes</v>
          </cell>
          <cell r="I132">
            <v>127537</v>
          </cell>
          <cell r="J132" t="str">
            <v>105601002</v>
          </cell>
          <cell r="K132">
            <v>16417600000</v>
          </cell>
        </row>
        <row r="133">
          <cell r="A133">
            <v>1056</v>
          </cell>
          <cell r="B133" t="str">
            <v>1056 Mejoramiento de la calidad educativa a través de la jornada única y el uso del tiempo escolar</v>
          </cell>
          <cell r="C133" t="str">
            <v>02 USO DEL TIEMPO ESCOLAR</v>
          </cell>
          <cell r="D133">
            <v>1</v>
          </cell>
          <cell r="E133" t="str">
            <v>02001 Garantizar los escenarios, organizaciones, personas externas u otro tipo de recursos que se requieran para implementar el Uso del Tiempo Escolar en ambientes de aprendizajes seguros en una ciudad Educadora</v>
          </cell>
          <cell r="F133" t="str">
            <v>Acompañar A Colegios En La Formulación Y Ejecución De Planes Institucionales 03-01-0204</v>
          </cell>
          <cell r="G133" t="str">
            <v>APLICACIÓN DE PROYECTOS EDUCATIVOS TRANSVERSALES - A.1.7.2</v>
          </cell>
          <cell r="H133" t="str">
            <v>Estudiantes</v>
          </cell>
          <cell r="I133">
            <v>281691</v>
          </cell>
          <cell r="J133" t="str">
            <v>105602001</v>
          </cell>
          <cell r="K133">
            <v>9046400000</v>
          </cell>
        </row>
        <row r="134">
          <cell r="A134">
            <v>1056</v>
          </cell>
          <cell r="B134" t="str">
            <v>1056 Mejoramiento de la calidad educativa a través de la jornada única y el uso del tiempo escolar</v>
          </cell>
          <cell r="C134" t="str">
            <v>02 USO DEL TIEMPO ESCOLAR</v>
          </cell>
          <cell r="D134">
            <v>2</v>
          </cell>
          <cell r="E134" t="str">
            <v>02002 Conformar un equipo profesional y técnico que coordina, orienta y apoya el desarrollo de la ampliación del tiempo escolar - Uso del tiempo escolar</v>
          </cell>
          <cell r="F134" t="str">
            <v>Personal Contratado Para Apoyar Las Actividades Propias De Los Proyectos De Inversión De La Entidad 03-04-0001</v>
          </cell>
          <cell r="G134" t="str">
            <v>MODERNIZACIÓN DE LA SECRETARIA DE EDUCACIÓN - A.1.4.1</v>
          </cell>
          <cell r="H134" t="str">
            <v>personas</v>
          </cell>
          <cell r="I134">
            <v>22</v>
          </cell>
          <cell r="J134" t="str">
            <v>105602002</v>
          </cell>
          <cell r="K134">
            <v>1400000000</v>
          </cell>
        </row>
        <row r="135">
          <cell r="A135">
            <v>1043</v>
          </cell>
          <cell r="B135" t="str">
            <v xml:space="preserve">1043 Sistemas de información al servicio de la gestión educativa </v>
          </cell>
          <cell r="C135" t="str">
            <v>01 SISTEMAS INTEGRADOS DE INFORMACIÓN Y SOSTENIMIENTO DE LA PLATAFORMA TECNOLOGICA</v>
          </cell>
          <cell r="D135">
            <v>1</v>
          </cell>
          <cell r="E135" t="str">
            <v>01001 Contar con apoyo profesional,  técnico y asistencial para los procesos de sistemas integrados de información y de comunicaciones</v>
          </cell>
          <cell r="F135" t="str">
            <v>Personal Contratado Para Apoyar Las Actividades Propias De Los Proyectos De Inversión De La Entidad 03-04-0001</v>
          </cell>
          <cell r="G135" t="str">
            <v>MODERNIZACIÓN DE LA SECRETARIA DE EDUCACIÓN - A.1.4.1</v>
          </cell>
          <cell r="H135" t="str">
            <v>Personas</v>
          </cell>
          <cell r="I135">
            <v>72</v>
          </cell>
          <cell r="J135" t="str">
            <v>104301001</v>
          </cell>
          <cell r="K135">
            <v>2800000000</v>
          </cell>
        </row>
        <row r="136">
          <cell r="A136">
            <v>1043</v>
          </cell>
          <cell r="B136" t="str">
            <v xml:space="preserve">1043 Sistemas de información al servicio de la gestión educativa </v>
          </cell>
          <cell r="C136" t="str">
            <v>01 SISTEMAS INTEGRADOS DE INFORMACIÓN Y SOSTENIMIENTO DE LA PLATAFORMA TECNOLOGICA</v>
          </cell>
          <cell r="D136">
            <v>2</v>
          </cell>
          <cell r="E136" t="str">
            <v>01002 Adquisición de recursos informáticos para el fortalecimiento y consolidación de los Sistemas de información y el sostenimiento de la plataforma tecnológica</v>
          </cell>
          <cell r="F136" t="str">
            <v>Adquisición De Hardware Y/O Software 02-01-0734</v>
          </cell>
          <cell r="G136" t="str">
            <v>CONECTIVIDAD - A.1.4.3</v>
          </cell>
          <cell r="H136" t="str">
            <v>Contrato</v>
          </cell>
          <cell r="I136">
            <v>4</v>
          </cell>
          <cell r="J136" t="str">
            <v>104301002</v>
          </cell>
          <cell r="K136">
            <v>3498000000</v>
          </cell>
        </row>
        <row r="137">
          <cell r="A137">
            <v>1043</v>
          </cell>
          <cell r="B137" t="str">
            <v xml:space="preserve">1043 Sistemas de información al servicio de la gestión educativa </v>
          </cell>
          <cell r="C137" t="str">
            <v>01 SISTEMAS INTEGRADOS DE INFORMACIÓN Y SOSTENIMIENTO DE LA PLATAFORMA TECNOLOGICA</v>
          </cell>
          <cell r="D137">
            <v>3</v>
          </cell>
          <cell r="E137" t="str">
            <v xml:space="preserve">01003 Renovar el licenciamiento de los equipos de cómputo de la sed nivel central, local e institucional  </v>
          </cell>
          <cell r="F137" t="str">
            <v>Adquisición De Hardware Y/O Software 02-01-0734</v>
          </cell>
          <cell r="G137" t="str">
            <v>CONECTIVIDAD - A.1.4.3</v>
          </cell>
          <cell r="H137" t="str">
            <v>Programas</v>
          </cell>
          <cell r="I137">
            <v>1</v>
          </cell>
          <cell r="J137" t="str">
            <v>104301003</v>
          </cell>
          <cell r="K137">
            <v>6500000000</v>
          </cell>
        </row>
        <row r="138">
          <cell r="A138">
            <v>1043</v>
          </cell>
          <cell r="B138" t="str">
            <v xml:space="preserve">1043 Sistemas de información al servicio de la gestión educativa </v>
          </cell>
          <cell r="C138" t="str">
            <v>01 SISTEMAS INTEGRADOS DE INFORMACIÓN Y SOSTENIMIENTO DE LA PLATAFORMA TECNOLOGICA</v>
          </cell>
          <cell r="D138">
            <v>4</v>
          </cell>
          <cell r="E138" t="str">
            <v>01004 Realizar el soporte de herramientas Oracle para la REDP y nivel central de la Secretaría de Educación  y los servicios asociados</v>
          </cell>
          <cell r="F138" t="str">
            <v>Adquisición De Hardware Y/O Software 02-01-0734</v>
          </cell>
          <cell r="G138" t="str">
            <v>CONECTIVIDAD - A.1.4.3</v>
          </cell>
          <cell r="H138" t="str">
            <v>Programas</v>
          </cell>
          <cell r="I138">
            <v>1</v>
          </cell>
          <cell r="J138" t="str">
            <v>104301004</v>
          </cell>
          <cell r="K138">
            <v>2600000000</v>
          </cell>
        </row>
        <row r="139">
          <cell r="A139">
            <v>1043</v>
          </cell>
          <cell r="B139" t="str">
            <v xml:space="preserve">1043 Sistemas de información al servicio de la gestión educativa </v>
          </cell>
          <cell r="C139" t="str">
            <v>01 SISTEMAS INTEGRADOS DE INFORMACIÓN Y SOSTENIMIENTO DE LA PLATAFORMA TECNOLOGICA</v>
          </cell>
          <cell r="D139">
            <v>5</v>
          </cell>
          <cell r="E139" t="str">
            <v>01005 Administrar la plataforma tecnológica del Centro de Gestión y  centro de computo , y brindar servicio de la mesa de ayuda y suministro de bolsa de repuestos y periféricos para los equipos de cómputo de la SED</v>
          </cell>
          <cell r="F139" t="str">
            <v>Mantenimiento, Administración Y Conectividad De Redp 02-01-0501</v>
          </cell>
          <cell r="G139" t="str">
            <v>CONECTIVIDAD - A.1.4.3</v>
          </cell>
          <cell r="H139" t="str">
            <v>Contrato</v>
          </cell>
          <cell r="I139">
            <v>1</v>
          </cell>
          <cell r="J139" t="str">
            <v>104301005</v>
          </cell>
          <cell r="K139">
            <v>20210000000</v>
          </cell>
        </row>
        <row r="140">
          <cell r="A140">
            <v>1043</v>
          </cell>
          <cell r="B140" t="str">
            <v xml:space="preserve">1043 Sistemas de información al servicio de la gestión educativa </v>
          </cell>
          <cell r="C140" t="str">
            <v>02 TECNOLOGÍA WIFI</v>
          </cell>
          <cell r="D140">
            <v>6</v>
          </cell>
          <cell r="E140" t="str">
            <v>02006 Despliegue de soluciones de red WiFi</v>
          </cell>
          <cell r="F140" t="str">
            <v>Mantenimiento, Administración Y Conectividad De Redp 02-01-0501</v>
          </cell>
          <cell r="G140" t="str">
            <v>CONECTIVIDAD - A.1.4.3</v>
          </cell>
          <cell r="H140" t="str">
            <v>Sedes</v>
          </cell>
          <cell r="I140">
            <v>1</v>
          </cell>
          <cell r="J140" t="str">
            <v>104302006</v>
          </cell>
          <cell r="K140">
            <v>500000000</v>
          </cell>
        </row>
        <row r="141">
          <cell r="A141">
            <v>1043</v>
          </cell>
          <cell r="B141" t="str">
            <v xml:space="preserve">1043 Sistemas de información al servicio de la gestión educativa </v>
          </cell>
          <cell r="C141" t="str">
            <v>03 CONECTIVIDAD, TECNOLOGIAS Y COMUNICACIONES</v>
          </cell>
          <cell r="D141">
            <v>7</v>
          </cell>
          <cell r="E141" t="str">
            <v>03007 Ampliar e implementar servicios de conectividad al servicio de la Educación de Calidad de los niños, niñas y jovenes de ciudad</v>
          </cell>
          <cell r="F141" t="str">
            <v>Mantenimiento, Administración Y Conectividad De Redp 02-01-0501</v>
          </cell>
          <cell r="G141" t="str">
            <v>CONECTIVIDAD - A.1.4.3</v>
          </cell>
          <cell r="H141" t="str">
            <v>Sedes</v>
          </cell>
          <cell r="I141">
            <v>647</v>
          </cell>
          <cell r="J141" t="str">
            <v>104303007</v>
          </cell>
          <cell r="K141">
            <v>29642000000</v>
          </cell>
        </row>
        <row r="142">
          <cell r="A142">
            <v>1052</v>
          </cell>
          <cell r="B142" t="str">
            <v>1052 Bienestar estudiantil para todos</v>
          </cell>
          <cell r="C142" t="str">
            <v>01 ALIMENTACIÓN ESCOLAR</v>
          </cell>
          <cell r="D142">
            <v>1</v>
          </cell>
          <cell r="E142" t="str">
            <v>01001 Entregar desayunos, almuerzos y cenas escolares a los estudiantes matriculados en el sistema educativo oficial</v>
          </cell>
          <cell r="F142" t="str">
            <v>Comida Caliente Para Estudiantes 06-02-0026</v>
          </cell>
          <cell r="G142" t="str">
            <v>CONTRATACIÓN CON TERCEROS PARA LA PROVISIÓN INTEGRAL DEL SERVICIO DE ALIMENTACIÓN ESCOLAR - A.1.2.10.2</v>
          </cell>
          <cell r="H142" t="str">
            <v>Sedes Educativas</v>
          </cell>
          <cell r="I142">
            <v>144</v>
          </cell>
          <cell r="J142" t="str">
            <v>105201001</v>
          </cell>
          <cell r="K142">
            <v>141861000000</v>
          </cell>
        </row>
        <row r="143">
          <cell r="A143">
            <v>1052</v>
          </cell>
          <cell r="B143" t="str">
            <v>1052 Bienestar estudiantil para todos</v>
          </cell>
          <cell r="C143" t="str">
            <v>01 ALIMENTACIÓN ESCOLAR</v>
          </cell>
          <cell r="D143">
            <v>2</v>
          </cell>
          <cell r="E143" t="str">
            <v>01002 Entregar refrigerios escolares a los estudiantes matriculados en el sistema educativo oficial</v>
          </cell>
          <cell r="F143" t="str">
            <v>Refrigerios Para Estudiantes 06-02-0025</v>
          </cell>
          <cell r="G143" t="str">
            <v>COMPRA DE ALIMENTOS -A.1.2.10.1.1</v>
          </cell>
          <cell r="H143" t="str">
            <v>sedes educativas</v>
          </cell>
          <cell r="I143">
            <v>627</v>
          </cell>
          <cell r="J143" t="str">
            <v>105201002</v>
          </cell>
          <cell r="K143">
            <v>242046793000</v>
          </cell>
        </row>
        <row r="144">
          <cell r="A144">
            <v>1052</v>
          </cell>
          <cell r="B144" t="str">
            <v>1052 Bienestar estudiantil para todos</v>
          </cell>
          <cell r="C144" t="str">
            <v>01 ALIMENTACIÓN ESCOLAR</v>
          </cell>
          <cell r="D144">
            <v>3</v>
          </cell>
          <cell r="E144" t="str">
            <v>01003 Realizar la interventoría técnica, financiera, administrativa y jurídica a los contratos y convenios celebrados para la ejecución del programa de alimentación escolar</v>
          </cell>
          <cell r="F144" t="str">
            <v>Personal Contratado Para Apoyar Las Actividades Propias Del Proyecto De Alimentación Escolar 03-04-0147</v>
          </cell>
          <cell r="G144" t="str">
            <v>INTERVENTORIA, SUPERVICIÓN, MONITOREO Y CONTROL DE LA PRESTACIÓN DEL SERVICIO DE ALIMENTACIÓN ESCOLAR A.1.2.10.4</v>
          </cell>
          <cell r="H144" t="str">
            <v>Interventorías</v>
          </cell>
          <cell r="I144">
            <v>1</v>
          </cell>
          <cell r="J144" t="str">
            <v>105201003</v>
          </cell>
          <cell r="K144">
            <v>22802000000</v>
          </cell>
        </row>
        <row r="145">
          <cell r="A145">
            <v>1052</v>
          </cell>
          <cell r="B145" t="str">
            <v>1052 Bienestar estudiantil para todos</v>
          </cell>
          <cell r="C145" t="str">
            <v>01 ALIMENTACIÓN ESCOLAR</v>
          </cell>
          <cell r="D145">
            <v>4</v>
          </cell>
          <cell r="E145" t="str">
            <v>01004 Prestar servicios en la Dirección de Bienestar Estudiantil para el apoyo en los temas relacionados con el programa de alimentación escolar</v>
          </cell>
          <cell r="F145" t="str">
            <v>Personal Contratado Para Apoyar Las Actividades Propias Del Proyecto De Alimentación Escolar 03-04-0147</v>
          </cell>
          <cell r="G145" t="str">
            <v>INTERVENTORIA, SUPERVICIÓN, MONITOREO Y CONTROL DE LA PRESTACIÓN DEL SERVICIO DE ALIMENTACIÓN ESCOLAR A.1.2.10.4</v>
          </cell>
          <cell r="H145" t="str">
            <v>Personas</v>
          </cell>
          <cell r="I145">
            <v>118</v>
          </cell>
          <cell r="J145" t="str">
            <v>105201004</v>
          </cell>
          <cell r="K145">
            <v>5812000000</v>
          </cell>
        </row>
        <row r="146">
          <cell r="A146">
            <v>1052</v>
          </cell>
          <cell r="B146" t="str">
            <v>1052 Bienestar estudiantil para todos</v>
          </cell>
          <cell r="C146" t="str">
            <v>01 ALIMENTACIÓN ESCOLAR</v>
          </cell>
          <cell r="D146">
            <v>5</v>
          </cell>
          <cell r="E146" t="str">
            <v>01005 Llevar a cabo el seguimiento y la evaluación al programa de alimentación escolar.</v>
          </cell>
          <cell r="F146" t="str">
            <v>Personal Contratado Para Apoyar Las Actividades Propias Del Proyecto De Alimentación Escolar 03-04-0147</v>
          </cell>
          <cell r="G146" t="str">
            <v>INTERVENTORIA, SUPERVICIÓN, MONITOREO Y CONTROL DE LA PRESTACIÓN DEL SERVICIO DE ALIMENTACIÓN ESCOLAR A.1.2.10.4</v>
          </cell>
          <cell r="H146" t="str">
            <v>Persona Jurídica</v>
          </cell>
          <cell r="I146">
            <v>3</v>
          </cell>
          <cell r="J146" t="str">
            <v>105201005</v>
          </cell>
          <cell r="K146">
            <v>1650000000</v>
          </cell>
        </row>
        <row r="147">
          <cell r="A147">
            <v>1052</v>
          </cell>
          <cell r="B147" t="str">
            <v>1052 Bienestar estudiantil para todos</v>
          </cell>
          <cell r="C147" t="str">
            <v>01 ALIMENTACIÓN ESCOLAR</v>
          </cell>
          <cell r="D147">
            <v>6</v>
          </cell>
          <cell r="E147" t="str">
            <v>01006 Diseñar, producir e implementar acciones pedagógicas para la generación de hábitos de vida saludable en los estudiantes matriculados en el sistema educativo oficial.</v>
          </cell>
          <cell r="F147" t="str">
            <v>Diseñar Desarrollar E Implementar Acciones Participativas De Los Jóvenes En El Sistema Educativo Oficial 03-01-0282</v>
          </cell>
          <cell r="G147" t="str">
            <v>INTERVENTORIA, SUPERVICIÓN, MONITOREO Y CONTROL DE LA PRESTACIÓN DEL SERVICIO DE ALIMENTACIÓN ESCOLAR A.1.2.10.4</v>
          </cell>
          <cell r="H147" t="str">
            <v>Acciones</v>
          </cell>
          <cell r="I147">
            <v>1</v>
          </cell>
          <cell r="J147" t="str">
            <v>105201006</v>
          </cell>
          <cell r="K147">
            <v>541620000</v>
          </cell>
        </row>
        <row r="148">
          <cell r="A148">
            <v>1052</v>
          </cell>
          <cell r="B148" t="str">
            <v>1052 Bienestar estudiantil para todos</v>
          </cell>
          <cell r="C148" t="str">
            <v>01 ALIMENTACIÓN ESCOLAR</v>
          </cell>
          <cell r="D148">
            <v>8</v>
          </cell>
          <cell r="E148" t="str">
            <v>01007 Pagar pasivos exigibles de compromisos de vigencias anteriores</v>
          </cell>
          <cell r="F148" t="str">
            <v xml:space="preserve"> Refrigerios para estudiantes 06-02-0025</v>
          </cell>
          <cell r="H148" t="str">
            <v>Porcentaje</v>
          </cell>
          <cell r="I148">
            <v>100</v>
          </cell>
          <cell r="J148" t="str">
            <v>105201007</v>
          </cell>
          <cell r="K148">
            <v>108000000</v>
          </cell>
        </row>
        <row r="149">
          <cell r="A149">
            <v>1052</v>
          </cell>
          <cell r="B149" t="str">
            <v>1052 Bienestar estudiantil para todos</v>
          </cell>
          <cell r="C149" t="str">
            <v>02 MOVILIDAD ESCOLAR</v>
          </cell>
          <cell r="D149">
            <v>1</v>
          </cell>
          <cell r="E149" t="str">
            <v>02001 Suministrar el transporte a estudiantes beneficiados con el programa de Movilidad Escolar.</v>
          </cell>
          <cell r="F149" t="str">
            <v>Transporte Escolar Para Las Actividades Pedagógicas 02-01-0492</v>
          </cell>
          <cell r="G149" t="str">
            <v>TRANSPORTE ESCOLAR - A.1.2.7</v>
          </cell>
          <cell r="H149" t="str">
            <v>Estudiantes</v>
          </cell>
          <cell r="I149">
            <v>94404</v>
          </cell>
          <cell r="J149" t="str">
            <v>105202001</v>
          </cell>
          <cell r="K149">
            <v>104852339000</v>
          </cell>
        </row>
        <row r="150">
          <cell r="A150">
            <v>1052</v>
          </cell>
          <cell r="B150" t="str">
            <v>1052 Bienestar estudiantil para todos</v>
          </cell>
          <cell r="C150" t="str">
            <v>02 MOVILIDAD ESCOLAR</v>
          </cell>
          <cell r="D150">
            <v>2</v>
          </cell>
          <cell r="E150" t="str">
            <v>02002 Prestar servicios en la Dirección de Bienestar Estudiantil para el apoyo en los temas relacionados con el componente Movilidad Escolar</v>
          </cell>
          <cell r="F150" t="str">
            <v>Personal Contratado Para Apoyar Las Actividades Propias De Los Proyectos De Inversión De La Entidad 03-04-0001</v>
          </cell>
          <cell r="G150" t="str">
            <v>MODERNIZACIÓN DE LA SECRETARIA DE EDUCACIÓN - A.1.4.1</v>
          </cell>
          <cell r="H150" t="str">
            <v>Personas</v>
          </cell>
          <cell r="I150">
            <v>96</v>
          </cell>
          <cell r="J150" t="str">
            <v>105202002</v>
          </cell>
          <cell r="K150">
            <v>4419005000</v>
          </cell>
        </row>
        <row r="151">
          <cell r="A151">
            <v>1052</v>
          </cell>
          <cell r="B151" t="str">
            <v>1052 Bienestar estudiantil para todos</v>
          </cell>
          <cell r="C151" t="str">
            <v>02 MOVILIDAD ESCOLAR</v>
          </cell>
          <cell r="D151">
            <v>3</v>
          </cell>
          <cell r="E151" t="str">
            <v>02003 Supervisión, Interventoría, control y acompañamiento en lo técnico, administrativo jurídico y financiero para la prestación del servicio de Movilidad Escolar a los estudiantes matriculados en el sistema oficial.</v>
          </cell>
          <cell r="F151" t="str">
            <v>Personal Contratado Para Apoyar Las Actividades Propias De Los Proyectos De Inversión De La Entidad 03-04-0001</v>
          </cell>
          <cell r="G151" t="str">
            <v>MODERNIZACIÓN DE LA SECRETARIA DE EDUCACIÓN - A.1.4.1</v>
          </cell>
          <cell r="H151" t="str">
            <v>Interventorías</v>
          </cell>
          <cell r="I151">
            <v>2</v>
          </cell>
          <cell r="J151" t="str">
            <v>105202003</v>
          </cell>
          <cell r="K151">
            <v>7254000000</v>
          </cell>
        </row>
        <row r="152">
          <cell r="A152">
            <v>1052</v>
          </cell>
          <cell r="B152" t="str">
            <v>1052 Bienestar estudiantil para todos</v>
          </cell>
          <cell r="C152" t="str">
            <v>02 MOVILIDAD ESCOLAR</v>
          </cell>
          <cell r="D152">
            <v>4</v>
          </cell>
          <cell r="E152" t="str">
            <v>02004 Proveer, suministrar y entregar los beneficios a estudiantes que cumplan con las condiciones establecidas por la Dirección de Bienestar Estudiantil</v>
          </cell>
          <cell r="F152" t="str">
            <v>Transporte Escolar Para Las Actividades Pedagógicas 02-01-0492</v>
          </cell>
          <cell r="G152" t="str">
            <v>TRANSPORTE ESCOLAR - A.1.2.7</v>
          </cell>
          <cell r="H152" t="str">
            <v>Estudiantes</v>
          </cell>
          <cell r="I152">
            <v>36650</v>
          </cell>
          <cell r="J152" t="str">
            <v>105202004</v>
          </cell>
          <cell r="K152">
            <v>39068099000</v>
          </cell>
        </row>
        <row r="153">
          <cell r="A153">
            <v>1052</v>
          </cell>
          <cell r="B153" t="str">
            <v>1052 Bienestar estudiantil para todos</v>
          </cell>
          <cell r="C153" t="str">
            <v>02 MOVILIDAD ESCOLAR</v>
          </cell>
          <cell r="D153">
            <v>5</v>
          </cell>
          <cell r="E153" t="str">
            <v>02005 Fomentar el uso de medios alternativos de transporte escolar, a través de estrategias administrativas, pedagógicas, promoción y suscripción de convenios, promoviendo una cultura de uso de la bicicleta como medio de transporte. </v>
          </cell>
          <cell r="F153" t="str">
            <v>Transporte Escolar Para Las Actividades Pedagógicas 02-01-0492</v>
          </cell>
          <cell r="G153" t="str">
            <v>TRANSPORTE ESCOLAR - A.1.2.7</v>
          </cell>
          <cell r="H153" t="str">
            <v>Persona Jurídica</v>
          </cell>
          <cell r="I153">
            <v>5998</v>
          </cell>
          <cell r="J153" t="str">
            <v>105202005</v>
          </cell>
          <cell r="K153">
            <v>5073251000</v>
          </cell>
        </row>
        <row r="154">
          <cell r="A154">
            <v>1052</v>
          </cell>
          <cell r="B154" t="str">
            <v>1052 Bienestar estudiantil para todos</v>
          </cell>
          <cell r="C154" t="str">
            <v>02 MOVILIDAD ESCOLAR</v>
          </cell>
          <cell r="D154">
            <v>6</v>
          </cell>
          <cell r="E154" t="str">
            <v>02006 Cumplimiento a pagos de sentencias y fallos judiciales que afecten la SED y se relacionen con el componente de movilidad escolar.</v>
          </cell>
          <cell r="F154" t="str">
            <v>Pago de sentencias judiciales asociadas al proyecto de inversión 05-02-0169</v>
          </cell>
          <cell r="G154" t="str">
            <v>PAGO DE DÉFICIT DE INVERSIÓN EN EDUCACIÓN - (DE CARÁCTER EXCEPCIONAL)</v>
          </cell>
          <cell r="H154" t="str">
            <v>Adultos</v>
          </cell>
          <cell r="I154">
            <v>3</v>
          </cell>
          <cell r="J154" t="str">
            <v>105202006</v>
          </cell>
          <cell r="K154">
            <v>5000000</v>
          </cell>
        </row>
        <row r="155">
          <cell r="A155">
            <v>1052</v>
          </cell>
          <cell r="B155" t="str">
            <v>1052 Bienestar estudiantil para todos</v>
          </cell>
          <cell r="C155" t="str">
            <v>02 MOVILIDAD ESCOLAR</v>
          </cell>
          <cell r="D155">
            <v>7</v>
          </cell>
          <cell r="E155" t="str">
            <v>02007 Llevar a cabo el seguimiento y la evaluación al programa de movilidad escolar.</v>
          </cell>
          <cell r="F155" t="str">
            <v>Personal Contratado Para Apoyar Las Actividades Propias De Los Proyectos De Inversión De La Entidad 03-04-0001</v>
          </cell>
          <cell r="G155" t="str">
            <v>MODERNIZACIÓN DE LA SECRETARIA DE EDUCACIÓN - A.1.4.1</v>
          </cell>
          <cell r="H155" t="str">
            <v>Persona Jurídica</v>
          </cell>
          <cell r="I155">
            <v>2</v>
          </cell>
          <cell r="J155" t="str">
            <v>105202007</v>
          </cell>
          <cell r="K155">
            <v>810000000</v>
          </cell>
        </row>
        <row r="156">
          <cell r="A156">
            <v>1052</v>
          </cell>
          <cell r="B156" t="str">
            <v>1052 Bienestar estudiantil para todos</v>
          </cell>
          <cell r="C156" t="str">
            <v>03 PROMOCIÓN DEL BIENESTAR</v>
          </cell>
          <cell r="D156">
            <v>3</v>
          </cell>
          <cell r="E156" t="str">
            <v xml:space="preserve">03003 Realizar los pagos de sentencias, fallos judiciales y de los deducibles que surjan de la afectación a la póliza civil extracontractual, como consecuencia de acciones adelantadas por terceros contra la entidad asociados a los accidentes escolares.
</v>
          </cell>
          <cell r="F156" t="str">
            <v>Pago de sentencias judiciales asociadas al proyecto de inversión 05-02-0170</v>
          </cell>
          <cell r="G156" t="str">
            <v>PAGO DE DÉFICIT DE INVERSIÓN EN EDUCACIÓN - (DE CARÁCTER EXCEPCIONAL)</v>
          </cell>
          <cell r="H156" t="str">
            <v>Porcentaje</v>
          </cell>
          <cell r="I156">
            <v>100</v>
          </cell>
          <cell r="J156" t="str">
            <v>105203003</v>
          </cell>
          <cell r="K156">
            <v>726189000</v>
          </cell>
        </row>
        <row r="157">
          <cell r="A157">
            <v>1052</v>
          </cell>
          <cell r="B157" t="str">
            <v>1052 Bienestar estudiantil para todos</v>
          </cell>
          <cell r="C157" t="str">
            <v>03 PROMOCIÓN DEL BIENESTAR</v>
          </cell>
          <cell r="D157">
            <v>4</v>
          </cell>
          <cell r="E157" t="str">
            <v>03004 Prestar servicios en la Dirección de Bienestar  Estudiantil para el apoyo en los temas relacionados con el componente de Promoción del Bienestar</v>
          </cell>
          <cell r="F157" t="str">
            <v>Personal Contratado Para Apoyar Las Actividades Propias De Los Proyectos De Inversión De La Entidad 03-04-0001</v>
          </cell>
          <cell r="G157" t="str">
            <v>MODERNIZACIÓN DE LA SECRETARIA DE EDUCACIÓN - A.1.4.1</v>
          </cell>
          <cell r="H157" t="str">
            <v>Personas</v>
          </cell>
          <cell r="I157">
            <v>61</v>
          </cell>
          <cell r="J157" t="str">
            <v>105203004</v>
          </cell>
          <cell r="K157">
            <v>3887629000</v>
          </cell>
        </row>
        <row r="158">
          <cell r="A158">
            <v>1052</v>
          </cell>
          <cell r="B158" t="str">
            <v>1052 Bienestar estudiantil para todos</v>
          </cell>
          <cell r="C158" t="str">
            <v>03 PROMOCIÓN DEL BIENESTAR</v>
          </cell>
          <cell r="D158">
            <v>5</v>
          </cell>
          <cell r="E158" t="str">
            <v>03005 Amparar con cobertura de ARL, a los estudiantes de la matrícula Oficial del Distrito que realizan práctica laboral como parte de su proceso educativo en el nivel de secundaria y media,en cumplimiento del decreto 055/2015.</v>
          </cell>
          <cell r="F158" t="str">
            <v>Promoción, Prevención Y Protección En Salud Escolar 03-02-0019</v>
          </cell>
          <cell r="G158" t="str">
            <v>APLICACIÓN DE PROYECTOS EDUCATIVOS TRANSVERSALES - A.1.7.2</v>
          </cell>
          <cell r="H158" t="str">
            <v>Porcentaje</v>
          </cell>
          <cell r="I158">
            <v>100</v>
          </cell>
          <cell r="J158" t="str">
            <v>105203005</v>
          </cell>
          <cell r="K158">
            <v>3898519000</v>
          </cell>
        </row>
        <row r="159">
          <cell r="A159">
            <v>1052</v>
          </cell>
          <cell r="B159" t="str">
            <v>1052 Bienestar estudiantil para todos</v>
          </cell>
          <cell r="C159" t="str">
            <v>03 PROMOCIÓN DEL BIENESTAR</v>
          </cell>
          <cell r="D159">
            <v>7</v>
          </cell>
          <cell r="E159" t="str">
            <v>03007 Llevar a cabo el seguimiento y la evaluación a la estrategia de Promoción del Bienestar</v>
          </cell>
          <cell r="F159" t="str">
            <v>Personal Contratado Para Apoyar Las Actividades Propias De Los Proyectos De Inversión De La Entidad 03-04-0001</v>
          </cell>
          <cell r="G159" t="str">
            <v>MODERNIZACIÓN DE LA SECRETARIA DE EDUCACIÓN - A.1.4.1</v>
          </cell>
          <cell r="H159" t="str">
            <v>Persona Jurídica</v>
          </cell>
          <cell r="I159">
            <v>1</v>
          </cell>
          <cell r="J159" t="str">
            <v>105203007</v>
          </cell>
          <cell r="K159">
            <v>140000000</v>
          </cell>
        </row>
        <row r="160">
          <cell r="A160">
            <v>1046</v>
          </cell>
          <cell r="B160" t="str">
            <v>1046 Infraestructura y dotación al servicio de los ambientes de aprendizaje</v>
          </cell>
          <cell r="C160" t="str">
            <v>01 CONSTRUCCION, RESTITUCION, TERMINACION Y AMPLIACION</v>
          </cell>
          <cell r="D160">
            <v>1</v>
          </cell>
          <cell r="E160" t="str">
            <v>01001 Compra de lotes, diseño, construcción e interventoría de estudios y/o ejecución de obras de infraestructura, para la construcción de colegios nuevos y/o adicionales.</v>
          </cell>
          <cell r="F160" t="str">
            <v>Adecuación Y Ampliación De Colegios Y Universidad 01-01-0002</v>
          </cell>
          <cell r="G160" t="str">
            <v>CONSTRUCCIÓN AMPLIACIÓN Y ADECUACIÓN DE INFRAESTRUCTURA EDUCATIVA - A.1.2.2</v>
          </cell>
          <cell r="H160" t="str">
            <v>Colegios</v>
          </cell>
          <cell r="I160">
            <v>7</v>
          </cell>
          <cell r="J160" t="str">
            <v>104601001</v>
          </cell>
          <cell r="K160">
            <v>139644232000</v>
          </cell>
        </row>
        <row r="161">
          <cell r="A161">
            <v>1046</v>
          </cell>
          <cell r="B161" t="str">
            <v>1046 Infraestructura y dotación al servicio de los ambientes de aprendizaje</v>
          </cell>
          <cell r="C161" t="str">
            <v>01 CONSTRUCCION, RESTITUCION, TERMINACION Y AMPLIACION</v>
          </cell>
          <cell r="D161">
            <v>2</v>
          </cell>
          <cell r="E161" t="str">
            <v>01002 Diseño, construcción e interventoría de estudios y/o ejecución de obras de infraestructura,  para las obras  de restituciones, terminaciones y ampliaciones a la infraestructura de los colegios distritales y/o adicionales</v>
          </cell>
          <cell r="F161" t="str">
            <v>Adecuación Y Ampliación De Colegios Y Universidad 01-01-0002</v>
          </cell>
          <cell r="G161" t="str">
            <v>CONSTRUCCIÓN AMPLIACIÓN Y ADECUACIÓN DE INFRAESTRUCTURA EDUCATIVA - A.1.2.2</v>
          </cell>
          <cell r="H161" t="str">
            <v>Sedes Educativas</v>
          </cell>
          <cell r="I161">
            <v>5</v>
          </cell>
          <cell r="J161" t="str">
            <v>104601002</v>
          </cell>
          <cell r="K161">
            <v>61426213000</v>
          </cell>
        </row>
        <row r="162">
          <cell r="A162">
            <v>1046</v>
          </cell>
          <cell r="B162" t="str">
            <v>1046 Infraestructura y dotación al servicio de los ambientes de aprendizaje</v>
          </cell>
          <cell r="C162" t="str">
            <v>01 CONSTRUCCION, RESTITUCION, TERMINACION Y AMPLIACION</v>
          </cell>
          <cell r="D162">
            <v>4</v>
          </cell>
          <cell r="E162" t="str">
            <v>01004 Suministrar el personal de apoyo profesional y técnico para garantizar la adecuada ejecución del proyecto</v>
          </cell>
          <cell r="F162" t="str">
            <v>Personal Contratado Para Apoyar Las Actividades Propias De Los Proyectos De Inversión De La Entidad 03-04-0001</v>
          </cell>
          <cell r="G162" t="str">
            <v>MODERNIZACIÓN DE LA SECRETARIA DE EDUCACIÓN - A.1.4.1</v>
          </cell>
          <cell r="H162" t="str">
            <v>Personas</v>
          </cell>
          <cell r="I162">
            <v>95</v>
          </cell>
          <cell r="J162" t="str">
            <v>104601004</v>
          </cell>
          <cell r="K162">
            <v>7550000000</v>
          </cell>
        </row>
        <row r="163">
          <cell r="A163">
            <v>1046</v>
          </cell>
          <cell r="B163" t="str">
            <v>1046 Infraestructura y dotación al servicio de los ambientes de aprendizaje</v>
          </cell>
          <cell r="C163" t="str">
            <v>01 CONSTRUCCION, RESTITUCION, TERMINACION Y AMPLIACION</v>
          </cell>
          <cell r="D163">
            <v>5</v>
          </cell>
          <cell r="E163" t="str">
            <v>01005 Diseño, construcción e interventoría de estudios y/o ejecución de obras, para la construcción de infraestructura educativa nueva para la primera infancia y/o adicionales</v>
          </cell>
          <cell r="F163" t="str">
            <v>Construcción, Adecuación Y Ampliación Primera Infancia 01-01-0097</v>
          </cell>
          <cell r="G163" t="str">
            <v>MEJORAMIENTO Y MANTENIMIENTO DE DEPENDENCIAS DE LA ADMINISTRACIÓN - A.15.3</v>
          </cell>
          <cell r="H163" t="str">
            <v>Sedes Educativas</v>
          </cell>
          <cell r="I163">
            <v>7</v>
          </cell>
          <cell r="J163" t="str">
            <v>104601005</v>
          </cell>
          <cell r="K163">
            <v>37989732000</v>
          </cell>
        </row>
        <row r="164">
          <cell r="A164">
            <v>1046</v>
          </cell>
          <cell r="B164" t="str">
            <v>1046 Infraestructura y dotación al servicio de los ambientes de aprendizaje</v>
          </cell>
          <cell r="C164" t="str">
            <v>01 CONSTRUCCION, RESTITUCION, TERMINACION Y AMPLIACION</v>
          </cell>
          <cell r="D164">
            <v>6</v>
          </cell>
          <cell r="E164" t="str">
            <v>01006 Pagar impuestos, trámites, vallas, copias y permisos ante otras entidades del estado, peritos en los procesos de expropiación y/o compra y cargo fijo y/o variable correspondiente a las licencias obtenidas  para cada uno de los predios</v>
          </cell>
          <cell r="F164" t="str">
            <v>Adecuación Y Ampliación De Colegios Y Universidad 01-01-0002</v>
          </cell>
          <cell r="G164" t="str">
            <v>CONSTRUCCIÓN AMPLIACIÓN Y ADECUACIÓN DE INFRAESTRUCTURA EDUCATIVA - A.1.2.2</v>
          </cell>
          <cell r="H164" t="str">
            <v>Porcentaje</v>
          </cell>
          <cell r="I164">
            <v>100</v>
          </cell>
          <cell r="J164" t="str">
            <v>104601006</v>
          </cell>
          <cell r="K164">
            <v>600000000</v>
          </cell>
        </row>
        <row r="165">
          <cell r="A165">
            <v>1046</v>
          </cell>
          <cell r="B165" t="str">
            <v>1046 Infraestructura y dotación al servicio de los ambientes de aprendizaje</v>
          </cell>
          <cell r="C165" t="str">
            <v>01 CONSTRUCCION, RESTITUCION, TERMINACION Y AMPLIACION</v>
          </cell>
          <cell r="D165">
            <v>7</v>
          </cell>
          <cell r="E165" t="str">
            <v>01007 Pago de pasivos exigibles 1</v>
          </cell>
          <cell r="F165" t="str">
            <v>Adecuación Y Ampliación De Colegios Y Universidad 01-01-0002</v>
          </cell>
          <cell r="G165" t="str">
            <v>CONSTRUCCIÓN AMPLIACIÓN Y ADECUACIÓN DE INFRAESTRUCTURA EDUCATIVA - A.1.2.2</v>
          </cell>
          <cell r="H165" t="str">
            <v>Porcentaje</v>
          </cell>
          <cell r="I165">
            <v>100</v>
          </cell>
          <cell r="J165" t="str">
            <v>104601007</v>
          </cell>
          <cell r="K165">
            <v>43303000000</v>
          </cell>
        </row>
        <row r="166">
          <cell r="A166">
            <v>1046</v>
          </cell>
          <cell r="B166" t="str">
            <v>1046 Infraestructura y dotación al servicio de los ambientes de aprendizaje</v>
          </cell>
          <cell r="C166" t="str">
            <v>01 CONSTRUCCION, RESTITUCION, TERMINACION Y AMPLIACION</v>
          </cell>
          <cell r="D166">
            <v>8</v>
          </cell>
          <cell r="E166" t="str">
            <v>01008 Contar con el acompañamiento especializado en materia técnica, jurídica, contractual, financiera, tributaria y ambiental, además de actividades de gestión social e interventoría, que soporten el diseño y la construcción de colegios nuevos, restituciones, terminaciones y ampliaciones en sus fases pre y post-contractuales.</v>
          </cell>
          <cell r="F166" t="str">
            <v>Adecuación Y Ampliación De Colegios Y Universidad 01-01-0002</v>
          </cell>
          <cell r="G166" t="str">
            <v>CONSTRUCCIÓN AMPLIACIÓN Y ADECUACIÓN DE INFRAESTRUCTURA EDUCATIVA - A.1.2.2</v>
          </cell>
          <cell r="H166" t="str">
            <v>Consultoría</v>
          </cell>
          <cell r="J166" t="str">
            <v>104601008</v>
          </cell>
          <cell r="K166">
            <v>0</v>
          </cell>
        </row>
        <row r="167">
          <cell r="A167">
            <v>1046</v>
          </cell>
          <cell r="B167" t="str">
            <v>1046 Infraestructura y dotación al servicio de los ambientes de aprendizaje</v>
          </cell>
          <cell r="C167" t="str">
            <v>01 CONSTRUCCION, RESTITUCION, TERMINACION Y AMPLIACION</v>
          </cell>
          <cell r="D167">
            <v>9</v>
          </cell>
          <cell r="E167" t="str">
            <v>01009 Pago de pasivos exigibles 2</v>
          </cell>
          <cell r="F167" t="str">
            <v>Construcción, Adecuación Y Ampliación Primera Infancia 01-01-0097</v>
          </cell>
          <cell r="G167" t="str">
            <v/>
          </cell>
          <cell r="H167" t="str">
            <v>Porcentaje</v>
          </cell>
          <cell r="I167">
            <v>100</v>
          </cell>
          <cell r="J167" t="str">
            <v>104601009</v>
          </cell>
          <cell r="K167">
            <v>251000000</v>
          </cell>
        </row>
        <row r="168">
          <cell r="A168">
            <v>1046</v>
          </cell>
          <cell r="B168" t="str">
            <v>1046 Infraestructura y dotación al servicio de los ambientes de aprendizaje</v>
          </cell>
          <cell r="C168" t="str">
            <v>01 CONSTRUCCION, RESTITUCION, TERMINACION Y AMPLIACION</v>
          </cell>
          <cell r="D168">
            <v>10</v>
          </cell>
          <cell r="E168" t="str">
            <v>01010 Pago de pasivos exigibles 3</v>
          </cell>
          <cell r="F168" t="str">
            <v>01-01-0536-Acuerdo 527-2013-Obras construcción infraestructura</v>
          </cell>
          <cell r="G168" t="str">
            <v/>
          </cell>
          <cell r="H168" t="str">
            <v>Porcentaje</v>
          </cell>
          <cell r="I168">
            <v>100</v>
          </cell>
          <cell r="J168" t="str">
            <v>104601010</v>
          </cell>
          <cell r="K168">
            <v>17618000000</v>
          </cell>
        </row>
        <row r="169">
          <cell r="A169">
            <v>1046</v>
          </cell>
          <cell r="B169" t="str">
            <v>1046 Infraestructura y dotación al servicio de los ambientes de aprendizaje</v>
          </cell>
          <cell r="C169" t="str">
            <v>01 CONSTRUCCION, RESTITUCION, TERMINACION Y AMPLIACION</v>
          </cell>
          <cell r="D169">
            <v>11</v>
          </cell>
          <cell r="E169" t="str">
            <v>01011 Pago de pasivos exigibles 4</v>
          </cell>
          <cell r="F169" t="str">
            <v>01-01-0537-Acuerdo 527-2013-Interventoría construcción e infraestructura</v>
          </cell>
          <cell r="G169" t="str">
            <v/>
          </cell>
          <cell r="H169" t="str">
            <v>Porcentaje</v>
          </cell>
          <cell r="I169">
            <v>100</v>
          </cell>
          <cell r="J169" t="str">
            <v>104601011</v>
          </cell>
          <cell r="K169">
            <v>2023000000</v>
          </cell>
        </row>
        <row r="170">
          <cell r="A170">
            <v>1046</v>
          </cell>
          <cell r="B170" t="str">
            <v>1046 Infraestructura y dotación al servicio de los ambientes de aprendizaje</v>
          </cell>
          <cell r="C170" t="str">
            <v>01 CONSTRUCCION, RESTITUCION, TERMINACION Y AMPLIACION</v>
          </cell>
          <cell r="D170">
            <v>12</v>
          </cell>
          <cell r="E170" t="str">
            <v>01012 Pago de pasivos exigibles 5</v>
          </cell>
          <cell r="F170" t="str">
            <v>01-02-0005 Legalización de Plantas Físicas Educativas</v>
          </cell>
          <cell r="G170" t="str">
            <v/>
          </cell>
          <cell r="H170" t="str">
            <v>Porcentaje</v>
          </cell>
          <cell r="I170">
            <v>100</v>
          </cell>
          <cell r="J170" t="str">
            <v>104601012</v>
          </cell>
          <cell r="K170">
            <v>307000000</v>
          </cell>
        </row>
        <row r="171">
          <cell r="A171">
            <v>1046</v>
          </cell>
          <cell r="B171" t="str">
            <v>1046 Infraestructura y dotación al servicio de los ambientes de aprendizaje</v>
          </cell>
          <cell r="C171" t="str">
            <v>01 CONSTRUCCION, RESTITUCION, TERMINACION Y AMPLIACION</v>
          </cell>
          <cell r="D171">
            <v>13</v>
          </cell>
          <cell r="E171" t="str">
            <v>01013 Pago de pasivos exigibles 6</v>
          </cell>
          <cell r="F171" t="str">
            <v>04-02-0025-Acuerdo 527-2013- Estudios y diseños para construcción infraestructura</v>
          </cell>
          <cell r="G171" t="str">
            <v/>
          </cell>
          <cell r="H171" t="str">
            <v>Porcentaje</v>
          </cell>
          <cell r="I171">
            <v>100</v>
          </cell>
          <cell r="J171" t="str">
            <v>104601013</v>
          </cell>
          <cell r="K171">
            <v>573000000</v>
          </cell>
        </row>
        <row r="172">
          <cell r="A172">
            <v>1046</v>
          </cell>
          <cell r="B172" t="str">
            <v>1046 Infraestructura y dotación al servicio de los ambientes de aprendizaje</v>
          </cell>
          <cell r="C172" t="str">
            <v>02 OBRAS MENORES Y ADECUACIONES</v>
          </cell>
          <cell r="D172">
            <v>1</v>
          </cell>
          <cell r="E172" t="str">
            <v>02001 Diseño, construcción e interventoría de estudios y/o ejecución de obras de infraestructura,  para las obras de mejoramiento menor complementarias a la infraestructura de los colegios distritales y/o adicionales</v>
          </cell>
          <cell r="F172" t="str">
            <v>Adecuación Y Ampliación De Colegios Y Universidad 01-01-0002</v>
          </cell>
          <cell r="G172" t="str">
            <v>CONSTRUCCIÓN AMPLIACIÓN Y ADECUACIÓN DE INFRAESTRUCTURA EDUCATIVA - A.1.2.2</v>
          </cell>
          <cell r="H172" t="str">
            <v>Sedes Educativas</v>
          </cell>
          <cell r="I172">
            <v>80</v>
          </cell>
          <cell r="J172" t="str">
            <v>104602001</v>
          </cell>
          <cell r="K172">
            <v>12000000000</v>
          </cell>
        </row>
        <row r="173">
          <cell r="A173">
            <v>1046</v>
          </cell>
          <cell r="B173" t="str">
            <v>1046 Infraestructura y dotación al servicio de los ambientes de aprendizaje</v>
          </cell>
          <cell r="C173" t="str">
            <v>02 OBRAS MENORES Y ADECUACIONES</v>
          </cell>
          <cell r="D173">
            <v>2</v>
          </cell>
          <cell r="E173" t="str">
            <v>02002 Realizar los estudios topográficos, de vulnerabilidad sísmica, cálculos estructurales y de revisión arquitectónica  necesarios para los proyectos, así como la interventoría de los mismos</v>
          </cell>
          <cell r="F173" t="str">
            <v>Adecuación Y Ampliación De Colegios Y Universidad 01-01-0002</v>
          </cell>
          <cell r="G173" t="str">
            <v>CONSTRUCCIÓN AMPLIACIÓN Y ADECUACIÓN DE INFRAESTRUCTURA EDUCATIVA - A.1.2.2</v>
          </cell>
          <cell r="H173" t="str">
            <v>Porcentaje</v>
          </cell>
          <cell r="I173">
            <v>100</v>
          </cell>
          <cell r="J173" t="str">
            <v>104602002</v>
          </cell>
          <cell r="K173">
            <v>400000000</v>
          </cell>
        </row>
        <row r="174">
          <cell r="A174">
            <v>1046</v>
          </cell>
          <cell r="B174" t="str">
            <v>1046 Infraestructura y dotación al servicio de los ambientes de aprendizaje</v>
          </cell>
          <cell r="C174" t="str">
            <v>02 OBRAS MENORES Y ADECUACIONES</v>
          </cell>
          <cell r="D174">
            <v>3</v>
          </cell>
          <cell r="E174" t="str">
            <v>02003 Pagar impuestos, trámites, gestiones ambientales, vallas y permisos ante otras entidades del estado, peritos en los procesos de expropiación y/o compra y cargo fijo y/o variable correspondiente a las licencias obtenidas para cada uno de los predios.</v>
          </cell>
          <cell r="F174" t="str">
            <v>Adecuación Y Ampliación De Colegios Y Universidad 01-01-0002</v>
          </cell>
          <cell r="G174" t="str">
            <v>CONSTRUCCIÓN AMPLIACIÓN Y ADECUACIÓN DE INFRAESTRUCTURA EDUCATIVA - A.1.2.2</v>
          </cell>
          <cell r="H174" t="str">
            <v>Porcentaje</v>
          </cell>
          <cell r="I174">
            <v>100</v>
          </cell>
          <cell r="J174" t="str">
            <v>104602003</v>
          </cell>
          <cell r="K174">
            <v>465000000</v>
          </cell>
        </row>
        <row r="175">
          <cell r="A175">
            <v>1046</v>
          </cell>
          <cell r="B175" t="str">
            <v>1046 Infraestructura y dotación al servicio de los ambientes de aprendizaje</v>
          </cell>
          <cell r="C175" t="str">
            <v>02 OBRAS MENORES Y ADECUACIONES</v>
          </cell>
          <cell r="D175">
            <v>4</v>
          </cell>
          <cell r="E175" t="str">
            <v>02004  Alquiler (incluye mantenimiento) de baños portátiles móviles para atender los requerimientos de las diferentes Instituciones Educativas</v>
          </cell>
          <cell r="F175" t="str">
            <v>Adecuación Y Ampliación De Colegios Y Universidad 01-01-0002</v>
          </cell>
          <cell r="G175" t="str">
            <v>CONSTRUCCIÓN AMPLIACIÓN Y ADECUACIÓN DE INFRAESTRUCTURA EDUCATIVA - A.1.2.2</v>
          </cell>
          <cell r="H175" t="str">
            <v>Porcentaje</v>
          </cell>
          <cell r="J175" t="str">
            <v>104602004</v>
          </cell>
          <cell r="K175">
            <v>0</v>
          </cell>
        </row>
        <row r="176">
          <cell r="A176">
            <v>1046</v>
          </cell>
          <cell r="B176" t="str">
            <v>1046 Infraestructura y dotación al servicio de los ambientes de aprendizaje</v>
          </cell>
          <cell r="C176" t="str">
            <v>02 OBRAS MENORES Y ADECUACIONES</v>
          </cell>
          <cell r="D176">
            <v>5</v>
          </cell>
          <cell r="E176" t="str">
            <v>02005 Realizar las obras y/o adecuaciones para la legalización y normalización de servicios públicos domiciliarios de la infraestructura educativa oficial</v>
          </cell>
          <cell r="F176" t="str">
            <v>Obras Y/O Adecuaciones Para La Legalización Y Normalización De Servicios Públicos Domiciliarios De Los Colegios. 02-06-0218</v>
          </cell>
          <cell r="G176" t="str">
            <v>CONSTRUCCIÓN AMPLIACIÓN Y ADECUACIÓN DE INFRAESTRUCTURA EDUCATIVA - A.1.2.2</v>
          </cell>
          <cell r="H176" t="str">
            <v>Porcentaje</v>
          </cell>
          <cell r="I176">
            <v>100</v>
          </cell>
          <cell r="J176" t="str">
            <v>104602005</v>
          </cell>
          <cell r="K176">
            <v>1000000000</v>
          </cell>
        </row>
        <row r="177">
          <cell r="A177">
            <v>1046</v>
          </cell>
          <cell r="B177" t="str">
            <v>1046 Infraestructura y dotación al servicio de los ambientes de aprendizaje</v>
          </cell>
          <cell r="C177" t="str">
            <v>02 OBRAS MENORES Y ADECUACIONES</v>
          </cell>
          <cell r="D177">
            <v>6</v>
          </cell>
          <cell r="E177" t="str">
            <v>02006 Pagar los fallos de sentencias, reclamaciones u otras que se generen producto de los contratos relacionados con el proyecto o derivados de sanciones impuestas a la entidad.</v>
          </cell>
          <cell r="F177" t="str">
            <v>Adecuación Y Ampliación De Colegios Y Universidad 01-01-0002</v>
          </cell>
          <cell r="G177" t="str">
            <v>CONSTRUCCIÓN AMPLIACIÓN Y ADECUACIÓN DE INFRAESTRUCTURA EDUCATIVA - A.1.2.2</v>
          </cell>
          <cell r="H177" t="str">
            <v>Porcentaje</v>
          </cell>
          <cell r="I177">
            <v>100</v>
          </cell>
          <cell r="J177" t="str">
            <v>104602006</v>
          </cell>
          <cell r="K177">
            <v>1000000000</v>
          </cell>
        </row>
        <row r="178">
          <cell r="A178">
            <v>1046</v>
          </cell>
          <cell r="B178" t="str">
            <v>1046 Infraestructura y dotación al servicio de los ambientes de aprendizaje</v>
          </cell>
          <cell r="C178" t="str">
            <v>02 OBRAS MENORES Y ADECUACIONES</v>
          </cell>
          <cell r="D178">
            <v>7</v>
          </cell>
          <cell r="E178" t="str">
            <v>02007 Realizar las intervenciones de obras e interventorías para el mantenimiento preventivo y/o correctivo, atención de emergencias de la infraestructura educativa oficial (incluye adicionales).</v>
          </cell>
          <cell r="F178" t="str">
            <v>Adecuación Y Ampliación De Colegios Y Universidad 01-01-0002</v>
          </cell>
          <cell r="G178" t="str">
            <v>CONSTRUCCIÓN AMPLIACIÓN Y ADECUACIÓN DE INFRAESTRUCTURA EDUCATIVA - A.1.2.2</v>
          </cell>
          <cell r="H178" t="str">
            <v>Porcentaje</v>
          </cell>
          <cell r="I178">
            <v>100</v>
          </cell>
          <cell r="J178" t="str">
            <v>104602007</v>
          </cell>
          <cell r="K178">
            <v>3000000000</v>
          </cell>
        </row>
        <row r="179">
          <cell r="A179">
            <v>1046</v>
          </cell>
          <cell r="B179" t="str">
            <v>1046 Infraestructura y dotación al servicio de los ambientes de aprendizaje</v>
          </cell>
          <cell r="C179" t="str">
            <v>02 OBRAS MENORES Y ADECUACIONES</v>
          </cell>
          <cell r="D179">
            <v>9</v>
          </cell>
          <cell r="E179" t="str">
            <v xml:space="preserve">02009 Construir, adecuar y/o mejorar comedores escolares de los colegios distritales (incluye interventoría y adicionales) </v>
          </cell>
          <cell r="F179" t="str">
            <v>Adecuación Y Ampliación De Colegios Y Universidad 01-01-0002</v>
          </cell>
          <cell r="G179" t="str">
            <v>CONSTRUCCIÓN AMPLIACIÓN Y ADECUACIÓN DE INFRAESTRUCTURA EDUCATIVA - A.1.2.2</v>
          </cell>
          <cell r="H179" t="str">
            <v>Intervenciones</v>
          </cell>
          <cell r="J179" t="str">
            <v>104602009</v>
          </cell>
          <cell r="K179">
            <v>0</v>
          </cell>
        </row>
        <row r="180">
          <cell r="A180">
            <v>1046</v>
          </cell>
          <cell r="B180" t="str">
            <v>1046 Infraestructura y dotación al servicio de los ambientes de aprendizaje</v>
          </cell>
          <cell r="C180" t="str">
            <v>02 OBRAS MENORES Y ADECUACIONES</v>
          </cell>
          <cell r="D180">
            <v>11</v>
          </cell>
          <cell r="E180" t="str">
            <v>02011 Construcción e interventoría a las adecuaciones locativas a ejecutarse en sedes administrativas (SED + DILES)</v>
          </cell>
          <cell r="F180" t="str">
            <v>Obras De Adecuación Y Ampliación De Las Sedes Administrativas Del Sector Educativo 01-04-0001</v>
          </cell>
          <cell r="G180" t="str">
            <v>CONSTRUCCIÓN AMPLIACIÓN Y ADECUACIÓN DE INFRAESTRUCTURA EDUCATIVA - A.1.2.2</v>
          </cell>
          <cell r="H180" t="str">
            <v>Intervenciones</v>
          </cell>
          <cell r="I180">
            <v>2</v>
          </cell>
          <cell r="J180" t="str">
            <v>104602011</v>
          </cell>
          <cell r="K180">
            <v>850000000</v>
          </cell>
        </row>
        <row r="181">
          <cell r="A181">
            <v>1046</v>
          </cell>
          <cell r="B181" t="str">
            <v>1046 Infraestructura y dotación al servicio de los ambientes de aprendizaje</v>
          </cell>
          <cell r="C181" t="str">
            <v>02 OBRAS MENORES Y ADECUACIONES</v>
          </cell>
          <cell r="D181">
            <v>12</v>
          </cell>
          <cell r="E181" t="str">
            <v>02012 Pago pasivos 7</v>
          </cell>
          <cell r="F181" t="str">
            <v>Adecuación Y Ampliación De Colegios Y Universidad 01-01-0002</v>
          </cell>
          <cell r="G181" t="str">
            <v/>
          </cell>
          <cell r="H181" t="str">
            <v>Porcentaje</v>
          </cell>
          <cell r="I181">
            <v>100</v>
          </cell>
          <cell r="J181" t="str">
            <v>104602012</v>
          </cell>
          <cell r="K181">
            <v>250000000</v>
          </cell>
        </row>
        <row r="182">
          <cell r="A182">
            <v>1046</v>
          </cell>
          <cell r="B182" t="str">
            <v>1046 Infraestructura y dotación al servicio de los ambientes de aprendizaje</v>
          </cell>
          <cell r="C182" t="str">
            <v>02 OBRAS MENORES Y ADECUACIONES</v>
          </cell>
          <cell r="D182">
            <v>13</v>
          </cell>
          <cell r="E182" t="str">
            <v>02013 Pago pasivos 8</v>
          </cell>
          <cell r="F182" t="str">
            <v>01-01-0536-Acuerdo 527-2013-Obras construcción infraestructura</v>
          </cell>
          <cell r="G182" t="str">
            <v/>
          </cell>
          <cell r="H182" t="str">
            <v>Porcentaje</v>
          </cell>
          <cell r="I182">
            <v>100</v>
          </cell>
          <cell r="J182" t="str">
            <v>104602013</v>
          </cell>
          <cell r="K182">
            <v>870000000</v>
          </cell>
        </row>
        <row r="183">
          <cell r="A183">
            <v>1046</v>
          </cell>
          <cell r="B183" t="str">
            <v>1046 Infraestructura y dotación al servicio de los ambientes de aprendizaje</v>
          </cell>
          <cell r="C183" t="str">
            <v>02 OBRAS MENORES Y ADECUACIONES</v>
          </cell>
          <cell r="D183">
            <v>14</v>
          </cell>
          <cell r="E183" t="str">
            <v>02014 Pago pasivos 9</v>
          </cell>
          <cell r="F183" t="str">
            <v>01-01-0537-Acuerdo 527-2013-Interventoría construcción e infraestructura</v>
          </cell>
          <cell r="G183" t="str">
            <v/>
          </cell>
          <cell r="H183" t="str">
            <v>Porcentaje</v>
          </cell>
          <cell r="I183">
            <v>100</v>
          </cell>
          <cell r="J183" t="str">
            <v>104602014</v>
          </cell>
          <cell r="K183">
            <v>66000000</v>
          </cell>
        </row>
        <row r="184">
          <cell r="A184">
            <v>1046</v>
          </cell>
          <cell r="B184" t="str">
            <v>1046 Infraestructura y dotación al servicio de los ambientes de aprendizaje</v>
          </cell>
          <cell r="C184" t="str">
            <v>04 DOTACIONES</v>
          </cell>
          <cell r="D184">
            <v>1</v>
          </cell>
          <cell r="E184" t="str">
            <v xml:space="preserve">04001 Dotar mobiliario, equipos, maquinaria, herramientas, instrumentos, implementos y materiales de:  cómputo, tecnología, electrónica, electricidad, comunicaciones, audiovisuales, música, laboratorio, recreación, deporte, cocina y comedor, recursos de bibliotecas, arte y cultura, y demás que requieran los ambientes pedagógicos y administrativos; así como realizar el mantenimiento de algunos bienes especializados, para garantizar ambientes de aprendizaje adecuados y seguros en el nivel, institucional,central y local. </v>
          </cell>
          <cell r="F184" t="str">
            <v>Dotación De Instalaciones 02-01-0509</v>
          </cell>
          <cell r="G184" t="str">
            <v>DOTACIÓN INSTITUCIONAL DE INFRAESTRUCTURA EDUCATIVA - A.1.2.4</v>
          </cell>
          <cell r="H184" t="str">
            <v>Sedes Educativas</v>
          </cell>
          <cell r="I184">
            <v>166</v>
          </cell>
          <cell r="J184" t="str">
            <v>104604001</v>
          </cell>
          <cell r="K184">
            <v>32816233000</v>
          </cell>
        </row>
        <row r="185">
          <cell r="A185">
            <v>1046</v>
          </cell>
          <cell r="B185" t="str">
            <v>1046 Infraestructura y dotación al servicio de los ambientes de aprendizaje</v>
          </cell>
          <cell r="C185" t="str">
            <v>04 DOTACIONES</v>
          </cell>
          <cell r="D185">
            <v>5</v>
          </cell>
          <cell r="E185" t="str">
            <v>04005 Garantizar el personal de apoyo profesional y técnico en la contratación, supervisión, administración, aseguramiento y control de los bienes a dotar y dotados; así como el seguimiento y reporte de información inherente a la ejecución del componente.</v>
          </cell>
          <cell r="F185" t="str">
            <v>Personal Contratado Para Apoyar Las Actividades Propias De Los Proyectos De Inversión De La Entidad 03-04-0001</v>
          </cell>
          <cell r="G185" t="str">
            <v>MODERNIZACIÓN DE LA SECRETARIA DE EDUCACIÓN - A.1.4.1</v>
          </cell>
          <cell r="H185" t="str">
            <v>Personas</v>
          </cell>
          <cell r="I185">
            <v>45</v>
          </cell>
          <cell r="J185" t="str">
            <v>104604005</v>
          </cell>
          <cell r="K185">
            <v>2183767000</v>
          </cell>
        </row>
        <row r="186">
          <cell r="A186">
            <v>1072</v>
          </cell>
          <cell r="B186" t="str">
            <v>1072 Evaluar para transformar y mejorar</v>
          </cell>
          <cell r="C186" t="str">
            <v>01 Gestión del Conocimiento sobre evaluación para la Calidad de la Educación</v>
          </cell>
          <cell r="D186">
            <v>1</v>
          </cell>
          <cell r="E186" t="str">
            <v>01001 Producción de información relevante para caracterizar las Instituciones Educativas Distritales - IED</v>
          </cell>
          <cell r="F186" t="str">
            <v>Evaluación Educativa 03-01-0009</v>
          </cell>
          <cell r="G186" t="str">
            <v>DISEÑO E IMPLEMENTACIÓN DE PLANES DE MEJORAMIENTO - A.1.2.11</v>
          </cell>
          <cell r="H186" t="str">
            <v>Colegios</v>
          </cell>
          <cell r="I186">
            <v>363</v>
          </cell>
          <cell r="J186" t="str">
            <v>107201001</v>
          </cell>
          <cell r="K186">
            <v>400376000</v>
          </cell>
        </row>
        <row r="187">
          <cell r="A187">
            <v>1072</v>
          </cell>
          <cell r="B187" t="str">
            <v>1072 Evaluar para transformar y mejorar</v>
          </cell>
          <cell r="C187" t="str">
            <v>01 Gestión del Conocimiento sobre evaluación para la Calidad de la Educación</v>
          </cell>
          <cell r="D187">
            <v>2</v>
          </cell>
          <cell r="E187" t="str">
            <v>01002 Personal técnico y profesional para la ejecución de las actividades propuestas en los diferentes componentes del proyecto.</v>
          </cell>
          <cell r="F187" t="str">
            <v>Personal Contratado Para Apoyar Las Actividades Propias De Los Proyectos De Inversión De La Entidad 03-04-0001</v>
          </cell>
          <cell r="G187" t="str">
            <v>MODERNIZACIÓN DE LA SECRETARIA DE EDUCACIÓN - A.1.4.1</v>
          </cell>
          <cell r="H187" t="str">
            <v>Personas</v>
          </cell>
          <cell r="I187">
            <v>10</v>
          </cell>
          <cell r="J187" t="str">
            <v>107201002</v>
          </cell>
          <cell r="K187">
            <v>599624000</v>
          </cell>
        </row>
        <row r="188">
          <cell r="A188">
            <v>1072</v>
          </cell>
          <cell r="B188" t="str">
            <v>1072 Evaluar para transformar y mejorar</v>
          </cell>
          <cell r="C188" t="str">
            <v xml:space="preserve">02 Mejores practicas evaluativas </v>
          </cell>
          <cell r="D188">
            <v>2</v>
          </cell>
          <cell r="E188" t="str">
            <v>02002 Repositorio de mejores prácticas evaluativas en la ciudad.</v>
          </cell>
          <cell r="F188" t="str">
            <v>Evaluación Educativa 03-01-0009</v>
          </cell>
          <cell r="G188" t="str">
            <v>DISEÑO E IMPLEMENTACIÓN DE PLANES DE MEJORAMIENTO - A.1.2.11</v>
          </cell>
          <cell r="H188" t="str">
            <v>Repositorio</v>
          </cell>
          <cell r="I188">
            <v>1</v>
          </cell>
          <cell r="J188" t="str">
            <v>107202002</v>
          </cell>
          <cell r="K188">
            <v>200000000</v>
          </cell>
        </row>
        <row r="189">
          <cell r="A189">
            <v>1072</v>
          </cell>
          <cell r="B189" t="str">
            <v>1072 Evaluar para transformar y mejorar</v>
          </cell>
          <cell r="C189" t="str">
            <v xml:space="preserve">03 Articulación e integración de información sobre evaluaciones de aprendizaje, enseñanza y gestión en las IE </v>
          </cell>
          <cell r="D189">
            <v>1</v>
          </cell>
          <cell r="E189" t="str">
            <v>03001 Desarrollar, revisar y ajustar  estrategias  de evaluación en los diferentes componentes del sistema.</v>
          </cell>
          <cell r="F189" t="str">
            <v>Evaluación Educativa 03-01-0009</v>
          </cell>
          <cell r="G189" t="str">
            <v>DISEÑO E IMPLEMENTACIÓN DE PLANES DE MEJORAMIENTO - A.1.2.11</v>
          </cell>
          <cell r="H189" t="str">
            <v>Sistema</v>
          </cell>
          <cell r="I189">
            <v>1</v>
          </cell>
          <cell r="J189" t="str">
            <v>107203001</v>
          </cell>
          <cell r="K189">
            <v>1100000000</v>
          </cell>
        </row>
        <row r="190">
          <cell r="A190">
            <v>1072</v>
          </cell>
          <cell r="B190" t="str">
            <v>1072 Evaluar para transformar y mejorar</v>
          </cell>
          <cell r="C190" t="str">
            <v xml:space="preserve">03 Articulación e integración de información sobre evaluaciones de aprendizaje, enseñanza y gestión en las IE </v>
          </cell>
          <cell r="D190">
            <v>2</v>
          </cell>
          <cell r="E190" t="str">
            <v>03002 Aplicar pruebas internacionales, desarrollar y aplicar pruebas nacionales y las encuestas requeridas para el sector.</v>
          </cell>
          <cell r="F190" t="str">
            <v>Evaluación Educativa 03-01-0009</v>
          </cell>
          <cell r="G190" t="str">
            <v>DISEÑO E IMPLEMENTACIÓN DE PLANES DE MEJORAMIENTO - A.1.2.11</v>
          </cell>
          <cell r="H190" t="str">
            <v>Aplicaciones y encuestas</v>
          </cell>
          <cell r="I190">
            <v>3</v>
          </cell>
          <cell r="J190" t="str">
            <v>107203002</v>
          </cell>
          <cell r="K190">
            <v>5636000000</v>
          </cell>
        </row>
        <row r="191">
          <cell r="A191">
            <v>1072</v>
          </cell>
          <cell r="B191" t="str">
            <v>1072 Evaluar para transformar y mejorar</v>
          </cell>
          <cell r="C191" t="str">
            <v xml:space="preserve">04 Estímulos y reconocimientos a la Calidad de la educación </v>
          </cell>
          <cell r="D191">
            <v>1</v>
          </cell>
          <cell r="E191" t="str">
            <v>04001 Realizar el proceso requerido para la evaluación de incentivos y reconocimientos  del Modelo de Acreditación a la Excelencia en Gestión Educativa  en el marco del art. 23 Acuerdo 273.17</v>
          </cell>
          <cell r="F191" t="str">
            <v>Evaluación Educativa 03-01-0009</v>
          </cell>
          <cell r="G191" t="str">
            <v>DISEÑO E IMPLEMENTACIÓN DE PLANES DE MEJORAMIENTO - A.1.2.11</v>
          </cell>
          <cell r="H191" t="str">
            <v>Proceso</v>
          </cell>
          <cell r="I191">
            <v>1</v>
          </cell>
          <cell r="J191" t="str">
            <v>107204001</v>
          </cell>
          <cell r="K191">
            <v>160000000</v>
          </cell>
        </row>
        <row r="192">
          <cell r="A192">
            <v>1072</v>
          </cell>
          <cell r="B192" t="str">
            <v>1072 Evaluar para transformar y mejorar</v>
          </cell>
          <cell r="C192" t="str">
            <v xml:space="preserve">04 Estímulos y reconocimientos a la Calidad de la educación </v>
          </cell>
          <cell r="D192">
            <v>2</v>
          </cell>
          <cell r="E192" t="str">
            <v>04002 Entregar estímulos económicos a colegios premiados por su excelente gestión institucional en marco del Acuerdo 273/2007</v>
          </cell>
          <cell r="F192" t="str">
            <v>Incentivos Económicos  A Los Colegios Con Mejores Resultados Que Aporten Al Mejoramiento De La Calidad Educativa 05-02-0022</v>
          </cell>
          <cell r="G192" t="str">
            <v>DISEÑO E IMPLEMENTACIÓN DE PLANES DE MEJORAMIENTO - A.1.2.11</v>
          </cell>
          <cell r="H192" t="str">
            <v>Colegios</v>
          </cell>
          <cell r="I192">
            <v>5</v>
          </cell>
          <cell r="J192" t="str">
            <v>107204002</v>
          </cell>
          <cell r="K192">
            <v>101000000</v>
          </cell>
        </row>
        <row r="193">
          <cell r="A193">
            <v>1072</v>
          </cell>
          <cell r="B193" t="str">
            <v>1072 Evaluar para transformar y mejorar</v>
          </cell>
          <cell r="C193" t="str">
            <v xml:space="preserve">04 Estímulos y reconocimientos a la Calidad de la educación </v>
          </cell>
          <cell r="D193">
            <v>3</v>
          </cell>
          <cell r="E193" t="str">
            <v>04003 Entregar estímulos económicos a colegios oficiales por mejor rendimiento académico en las pruebas de Estado SABER 11°.</v>
          </cell>
          <cell r="F193" t="str">
            <v>Incentivos Económicos  A Los Colegios Con Mejores Resultados Que Aporten Al Mejoramiento De La Calidad Educativa 05-02-0022</v>
          </cell>
          <cell r="G193" t="str">
            <v>DISEÑO E IMPLEMENTACIÓN DE PLANES DE MEJORAMIENTO - A.1.2.11</v>
          </cell>
          <cell r="H193" t="str">
            <v>Colegios</v>
          </cell>
          <cell r="I193">
            <v>5</v>
          </cell>
          <cell r="J193" t="str">
            <v>107204003</v>
          </cell>
          <cell r="K193">
            <v>101000000</v>
          </cell>
        </row>
        <row r="194">
          <cell r="A194">
            <v>1072</v>
          </cell>
          <cell r="B194" t="str">
            <v>1072 Evaluar para transformar y mejorar</v>
          </cell>
          <cell r="C194" t="str">
            <v xml:space="preserve">04 Estímulos y reconocimientos a la Calidad de la educación </v>
          </cell>
          <cell r="D194">
            <v>4</v>
          </cell>
          <cell r="E194" t="str">
            <v>04004 Entregar estímulos económicos a colegios premiados por rendimiento académico en las pruebas SABER</v>
          </cell>
          <cell r="F194" t="str">
            <v>Incentivos Económicos  A Los Colegios Con Mejores Resultados Que Aporten Al Mejoramiento De La Calidad Educativa 05-02-0022</v>
          </cell>
          <cell r="G194" t="str">
            <v>DISEÑO E IMPLEMENTACIÓN DE PLANES DE MEJORAMIENTO - A.1.2.11</v>
          </cell>
          <cell r="H194" t="str">
            <v>Colegios</v>
          </cell>
          <cell r="I194">
            <v>5</v>
          </cell>
          <cell r="J194" t="str">
            <v>107204004</v>
          </cell>
          <cell r="K194">
            <v>101000000</v>
          </cell>
        </row>
        <row r="195">
          <cell r="A195">
            <v>1072</v>
          </cell>
          <cell r="B195" t="str">
            <v>1072 Evaluar para transformar y mejorar</v>
          </cell>
          <cell r="C195" t="str">
            <v xml:space="preserve">04 Estímulos y reconocimientos a la Calidad de la educación </v>
          </cell>
          <cell r="D195">
            <v>5</v>
          </cell>
          <cell r="E195" t="str">
            <v>04005 Entregar estímulos económicos a colegios oficiales que se destaquen por mejor nivel de inglés en las pruebas de Estado SABER 11°.</v>
          </cell>
          <cell r="F195" t="str">
            <v>Incentivos Económicos  A Los Colegios Con Mejores Resultados Que Aporten Al Mejoramiento De La Calidad Educativa 05-02-0022</v>
          </cell>
          <cell r="G195" t="str">
            <v>DISEÑO E IMPLEMENTACIÓN DE PLANES DE MEJORAMIENTO - A.1.2.11</v>
          </cell>
          <cell r="H195" t="str">
            <v>Colegios</v>
          </cell>
          <cell r="I195">
            <v>5</v>
          </cell>
          <cell r="J195" t="str">
            <v>107204005</v>
          </cell>
          <cell r="K195">
            <v>101000000</v>
          </cell>
        </row>
        <row r="196">
          <cell r="A196">
            <v>1049</v>
          </cell>
          <cell r="B196" t="str">
            <v>1049 Cobertura con equidad</v>
          </cell>
          <cell r="C196" t="str">
            <v>01 Gestión territorial de la cobertura educativa</v>
          </cell>
          <cell r="D196">
            <v>1</v>
          </cell>
          <cell r="E196" t="str">
            <v>01001 Prestar servicios profesionales, técnicos y/o  de apoyo a la gestión territorial de la cobertura educativa.</v>
          </cell>
          <cell r="F196" t="str">
            <v>Personal Contratado Para Apoyar Las Actividades Propias De Los Proyectos De Inversión De La Entidad 03-04-0001</v>
          </cell>
          <cell r="G196" t="str">
            <v>MODERNIZACIÓN DE LA SECRETARIA DE EDUCACIÓN - A.1.4.1</v>
          </cell>
          <cell r="H196" t="str">
            <v>Personas</v>
          </cell>
          <cell r="I196">
            <v>28</v>
          </cell>
          <cell r="J196" t="str">
            <v>104901001</v>
          </cell>
          <cell r="K196">
            <v>1570000000</v>
          </cell>
        </row>
        <row r="197">
          <cell r="A197">
            <v>1049</v>
          </cell>
          <cell r="B197" t="str">
            <v>1049 Cobertura con equidad</v>
          </cell>
          <cell r="C197" t="str">
            <v>01 Gestión territorial de la cobertura educativa</v>
          </cell>
          <cell r="D197">
            <v>2</v>
          </cell>
          <cell r="E197" t="str">
            <v>01002 Realizar diseño, implementación, seguimiento y evaluación de Planes de Cobertura Local y de  Ruta del Acceso y Permanencia Escolar.</v>
          </cell>
          <cell r="F197" t="str">
            <v>Personal Contratado Para Las Actividades Propias De Los Procesos De Mejoramiento De Gestión De La Entidad 05-02-0020</v>
          </cell>
          <cell r="G197" t="str">
            <v>MODERNIZACIÓN DE LA SECRETARIA DE EDUCACIÓN - A.1.4.1</v>
          </cell>
          <cell r="H197" t="str">
            <v>Persona Jurídica</v>
          </cell>
          <cell r="I197">
            <v>1</v>
          </cell>
          <cell r="J197" t="str">
            <v>104901002</v>
          </cell>
          <cell r="K197">
            <v>276000000</v>
          </cell>
        </row>
        <row r="198">
          <cell r="A198">
            <v>1049</v>
          </cell>
          <cell r="B198" t="str">
            <v>1049 Cobertura con equidad</v>
          </cell>
          <cell r="C198" t="str">
            <v>01 Gestión territorial de la cobertura educativa</v>
          </cell>
          <cell r="D198">
            <v>3</v>
          </cell>
          <cell r="E198" t="str">
            <v>01003 Realizar acompañamiento y/o asistencia técnica a los establecimientos educativos con alta tasa de deserción escolar para fortalecer el acceso y la permanencia escolar</v>
          </cell>
          <cell r="F198" t="str">
            <v>Personal Contratado Para Las Actividades Propias De Los Procesos De Mejoramiento De Gestión De La Entidad 05-02-0020</v>
          </cell>
          <cell r="G198" t="str">
            <v>MODERNIZACIÓN DE LA SECRETARIA DE EDUCACIÓN - A.1.4.1</v>
          </cell>
          <cell r="H198" t="str">
            <v>Colegios</v>
          </cell>
          <cell r="I198">
            <v>100</v>
          </cell>
          <cell r="J198" t="str">
            <v>104901003</v>
          </cell>
          <cell r="K198">
            <v>429000000</v>
          </cell>
        </row>
        <row r="199">
          <cell r="A199">
            <v>1049</v>
          </cell>
          <cell r="B199" t="str">
            <v>1049 Cobertura con equidad</v>
          </cell>
          <cell r="C199" t="str">
            <v>01 Gestión territorial de la cobertura educativa</v>
          </cell>
          <cell r="D199">
            <v>4</v>
          </cell>
          <cell r="E199" t="str">
            <v>01004 Implementar incentivos a las IED para lograr mejorar resultados en acceso y permanencia escolar</v>
          </cell>
          <cell r="F199" t="str">
            <v>Incentivos económicos  a los colegios que contribuyan a mejorar los resultados de acceso y permanencia escolar 05-02-0178</v>
          </cell>
          <cell r="G199" t="str">
            <v/>
          </cell>
          <cell r="H199" t="str">
            <v>Colegios</v>
          </cell>
          <cell r="I199">
            <v>140</v>
          </cell>
          <cell r="J199" t="str">
            <v>104901004</v>
          </cell>
          <cell r="K199">
            <v>1700000000</v>
          </cell>
        </row>
        <row r="200">
          <cell r="A200">
            <v>1049</v>
          </cell>
          <cell r="B200" t="str">
            <v>1049 Cobertura con equidad</v>
          </cell>
          <cell r="C200" t="str">
            <v>01 Gestión territorial de la cobertura educativa</v>
          </cell>
          <cell r="D200">
            <v>5</v>
          </cell>
          <cell r="E200" t="str">
            <v>01005 Realizar las labores de  verificación, seguimiento y/o actualización de información de la cobertura educativa</v>
          </cell>
          <cell r="F200" t="str">
            <v>Personal contratado para apoyar las actividades propias de los proyectos de inversión misionales de la entidad 03-04-0312</v>
          </cell>
          <cell r="G200" t="str">
            <v>APLICACIÓN DE PROYECTOS EDUCATIVOS TRANSVERSALES - A.1.7.2</v>
          </cell>
          <cell r="H200" t="str">
            <v>Persona Jurídica</v>
          </cell>
          <cell r="I200">
            <v>1</v>
          </cell>
          <cell r="J200" t="str">
            <v>104901005</v>
          </cell>
          <cell r="K200">
            <v>1000000000</v>
          </cell>
        </row>
        <row r="201">
          <cell r="A201">
            <v>1049</v>
          </cell>
          <cell r="B201" t="str">
            <v>1049 Cobertura con equidad</v>
          </cell>
          <cell r="C201" t="str">
            <v>01 Gestión territorial de la cobertura educativa</v>
          </cell>
          <cell r="D201">
            <v>6</v>
          </cell>
          <cell r="E201" t="str">
            <v>01006 Realizar eventos de socializacion relacionados con la cobertura y las experiencias del acceso y la permanencia escolar</v>
          </cell>
          <cell r="F201" t="str">
            <v>Apoyo Logístico Para El Desarrollo De Las Actividades Propias De Los Proyectos De Inversiónen General 03-01-0354</v>
          </cell>
          <cell r="G201" t="str">
            <v>APLICACIÓN DE PROYECTOS EDUCATIVOS TRANSVERSALES - A.1.7.2</v>
          </cell>
          <cell r="H201" t="str">
            <v>Persona Jurídica</v>
          </cell>
          <cell r="I201">
            <v>1</v>
          </cell>
          <cell r="J201" t="str">
            <v>104901006</v>
          </cell>
          <cell r="K201">
            <v>0</v>
          </cell>
        </row>
        <row r="202">
          <cell r="A202">
            <v>1049</v>
          </cell>
          <cell r="B202" t="str">
            <v>1049 Cobertura con equidad</v>
          </cell>
          <cell r="C202" t="str">
            <v>02 Modernización del proceso de matrícula</v>
          </cell>
          <cell r="D202">
            <v>1</v>
          </cell>
          <cell r="E202" t="str">
            <v>02001 Prestar servicios profesionales, técnicos y/o  de apoyo a la gestión del proceso de matrícula con enfoque de servicio al ciudadano y búsqueda activa de población desescolarizada.</v>
          </cell>
          <cell r="F202" t="str">
            <v>Personal Contratado Para Apoyar Las Actividades Propias De Los Proyectos De Inversión De La Entidad 03-04-0001</v>
          </cell>
          <cell r="G202" t="str">
            <v>MODERNIZACIÓN DE LA SECRETARIA DE EDUCACIÓN - A.1.4.1</v>
          </cell>
          <cell r="H202" t="str">
            <v>Personas</v>
          </cell>
          <cell r="I202">
            <v>29</v>
          </cell>
          <cell r="J202" t="str">
            <v>104902001</v>
          </cell>
          <cell r="K202">
            <v>1517000000</v>
          </cell>
        </row>
        <row r="203">
          <cell r="A203">
            <v>1049</v>
          </cell>
          <cell r="B203" t="str">
            <v>1049 Cobertura con equidad</v>
          </cell>
          <cell r="C203" t="str">
            <v>02 Modernización del proceso de matrícula</v>
          </cell>
          <cell r="D203">
            <v>2</v>
          </cell>
          <cell r="E203" t="str">
            <v>02002 Realizar búsqueda activa de población desescolarizada</v>
          </cell>
          <cell r="F203" t="str">
            <v>Gestión del sevicio a la comunidad educativa 05-02-172</v>
          </cell>
          <cell r="G203" t="str">
            <v/>
          </cell>
          <cell r="H203" t="str">
            <v>Persona Jurídica</v>
          </cell>
          <cell r="I203">
            <v>1</v>
          </cell>
          <cell r="J203" t="str">
            <v>104902002</v>
          </cell>
          <cell r="K203">
            <v>2000000000</v>
          </cell>
        </row>
        <row r="204">
          <cell r="A204">
            <v>1049</v>
          </cell>
          <cell r="B204" t="str">
            <v>1049 Cobertura con equidad</v>
          </cell>
          <cell r="C204" t="str">
            <v>02 Modernización del proceso de matrícula</v>
          </cell>
          <cell r="D204">
            <v>3</v>
          </cell>
          <cell r="E204" t="str">
            <v>02003 Movilización social con canales de atención y servicio al ciudadano para el proceso de matrícula</v>
          </cell>
          <cell r="F204" t="str">
            <v>Gestión del sevicio a la comunidad educativa 05-02-172</v>
          </cell>
          <cell r="G204" t="str">
            <v/>
          </cell>
          <cell r="H204" t="str">
            <v>Persona Jurídica</v>
          </cell>
          <cell r="I204">
            <v>1</v>
          </cell>
          <cell r="J204" t="str">
            <v>104902003</v>
          </cell>
          <cell r="K204">
            <v>0</v>
          </cell>
        </row>
        <row r="205">
          <cell r="A205">
            <v>1049</v>
          </cell>
          <cell r="B205" t="str">
            <v>1049 Cobertura con equidad</v>
          </cell>
          <cell r="C205" t="str">
            <v>02 Modernización del proceso de matrícula</v>
          </cell>
          <cell r="D205">
            <v>4</v>
          </cell>
          <cell r="E205" t="str">
            <v xml:space="preserve">02004 Acompañamiento en implementación de los sistemas de información para la cobertura educativa </v>
          </cell>
          <cell r="F205" t="str">
            <v>Personal contratado para las actividades propias de los procesos de mejoramiento de gestión de la entidad 05-02-0020</v>
          </cell>
          <cell r="G205" t="str">
            <v/>
          </cell>
          <cell r="H205" t="str">
            <v>Persona Jurídica</v>
          </cell>
          <cell r="I205">
            <v>1</v>
          </cell>
          <cell r="J205" t="str">
            <v>104902004</v>
          </cell>
          <cell r="K205">
            <v>0</v>
          </cell>
        </row>
        <row r="206">
          <cell r="A206">
            <v>1049</v>
          </cell>
          <cell r="B206" t="str">
            <v>1049 Cobertura con equidad</v>
          </cell>
          <cell r="C206" t="str">
            <v>03 Acciones afirmativas para poblaciones vulnerables</v>
          </cell>
          <cell r="D206">
            <v>1</v>
          </cell>
          <cell r="E206" t="str">
            <v>03001 Prestar servicios profesionales, técnicos y/o  de apoyo a la gestión de acciones afirmativas para poblaciones vulnerables.</v>
          </cell>
          <cell r="F206" t="str">
            <v>Personal Contratado Para Apoyar Las Actividades Propias De Los Proyectos De Inversión De La Entidad 03-04-0001</v>
          </cell>
          <cell r="G206" t="str">
            <v>MODERNIZACIÓN DE LA SECRETARIA DE EDUCACIÓN - A.1.4.1</v>
          </cell>
          <cell r="H206" t="str">
            <v>Personas</v>
          </cell>
          <cell r="I206">
            <v>12</v>
          </cell>
          <cell r="J206" t="str">
            <v>104903001</v>
          </cell>
          <cell r="K206">
            <v>661200000</v>
          </cell>
        </row>
        <row r="207">
          <cell r="A207">
            <v>1049</v>
          </cell>
          <cell r="B207" t="str">
            <v>1049 Cobertura con equidad</v>
          </cell>
          <cell r="C207" t="str">
            <v>03 Acciones afirmativas para poblaciones vulnerables</v>
          </cell>
          <cell r="D207">
            <v>2</v>
          </cell>
          <cell r="E207" t="str">
            <v>03002 Garantizar la financiación por concepto de gratuidad a la matrícula oficial SGP.</v>
          </cell>
          <cell r="F207" t="str">
            <v>Gratuidad Total Para Los Estudiantes Matriculados En El Sistema Educativo Oficial 06-02-0022</v>
          </cell>
          <cell r="G207" t="str">
            <v>TRANSFERENCIAS PARA CALIDAD GRATUIDAD (SIN SITUACIÓN DE FONDOS) A.1.3.8</v>
          </cell>
          <cell r="H207" t="str">
            <v>Estudiantes</v>
          </cell>
          <cell r="I207">
            <v>830000</v>
          </cell>
          <cell r="J207" t="str">
            <v>104903002</v>
          </cell>
          <cell r="K207">
            <v>51619309000</v>
          </cell>
        </row>
        <row r="208">
          <cell r="A208">
            <v>1049</v>
          </cell>
          <cell r="B208" t="str">
            <v>1049 Cobertura con equidad</v>
          </cell>
          <cell r="C208" t="str">
            <v>03 Acciones afirmativas para poblaciones vulnerables</v>
          </cell>
          <cell r="D208">
            <v>3</v>
          </cell>
          <cell r="E208" t="str">
            <v>03003 Asistencia técnica a localidades e instituciones educativas que atienden en mayor medida a poblaciones vulnerables y diversas</v>
          </cell>
          <cell r="F208" t="str">
            <v>Personal contratado para las actividades propias de los procesos de mejoramiento de gestión de la entidad 05-02-0020</v>
          </cell>
          <cell r="G208" t="str">
            <v/>
          </cell>
          <cell r="H208" t="str">
            <v>Persona Jurídica</v>
          </cell>
          <cell r="I208">
            <v>1</v>
          </cell>
          <cell r="J208" t="str">
            <v>104903003</v>
          </cell>
          <cell r="K208">
            <v>0</v>
          </cell>
        </row>
        <row r="209">
          <cell r="A209">
            <v>1049</v>
          </cell>
          <cell r="B209" t="str">
            <v>1049 Cobertura con equidad</v>
          </cell>
          <cell r="C209" t="str">
            <v>03 Acciones afirmativas para poblaciones vulnerables</v>
          </cell>
          <cell r="D209">
            <v>4</v>
          </cell>
          <cell r="E209" t="str">
            <v>03004 Realizar estrategias de alfabetización y acciones orientadas a fortalecer la educación de adultos con oferta educativa pertinente</v>
          </cell>
          <cell r="F209" t="str">
            <v>Atención educativa diferencial 03-02-0033</v>
          </cell>
          <cell r="G209" t="str">
            <v/>
          </cell>
          <cell r="H209" t="str">
            <v>Estudiantes</v>
          </cell>
          <cell r="I209">
            <v>2240</v>
          </cell>
          <cell r="J209" t="str">
            <v>104903004</v>
          </cell>
          <cell r="K209">
            <v>1000000000</v>
          </cell>
        </row>
        <row r="210">
          <cell r="A210">
            <v>1049</v>
          </cell>
          <cell r="B210" t="str">
            <v>1049 Cobertura con equidad</v>
          </cell>
          <cell r="C210" t="str">
            <v>03 Acciones afirmativas para poblaciones vulnerables</v>
          </cell>
          <cell r="D210">
            <v>5</v>
          </cell>
          <cell r="E210" t="str">
            <v>03005 Acciones diferenciales para garantizar el acceso y la permanencia escolar de población diversa y vulnerable (población rural, víctima, discapacidad, grupos étnicos, entre otros)</v>
          </cell>
          <cell r="F210" t="str">
            <v>Atención educativa diferencial 03-02-0033</v>
          </cell>
          <cell r="G210" t="str">
            <v/>
          </cell>
          <cell r="H210" t="str">
            <v>Modelo</v>
          </cell>
          <cell r="I210">
            <v>1</v>
          </cell>
          <cell r="J210" t="str">
            <v>104903005</v>
          </cell>
          <cell r="K210">
            <v>1265000000</v>
          </cell>
        </row>
        <row r="211">
          <cell r="A211">
            <v>1049</v>
          </cell>
          <cell r="B211" t="str">
            <v>1049 Cobertura con equidad</v>
          </cell>
          <cell r="C211" t="str">
            <v>03 Acciones afirmativas para poblaciones vulnerables</v>
          </cell>
          <cell r="D211">
            <v>6</v>
          </cell>
          <cell r="E211" t="str">
            <v>03006 Asignar recursos propios a las instituciones educativas distritales que atienden población no cubierta por la asignación de gratuidad del MEN o población vulnerable y diversa que requiere atención diferencial</v>
          </cell>
          <cell r="F211" t="str">
            <v>Gratuidad Total Para Los Estudiantes Matriculados En El Sistema Educativo Oficial - Recursos Distrito 06-02-0062</v>
          </cell>
          <cell r="G211" t="str">
            <v/>
          </cell>
          <cell r="H211" t="str">
            <v>Colegios</v>
          </cell>
          <cell r="I211">
            <v>363</v>
          </cell>
          <cell r="J211" t="str">
            <v>104903006</v>
          </cell>
          <cell r="K211">
            <v>26411491000</v>
          </cell>
        </row>
        <row r="212">
          <cell r="A212">
            <v>1049</v>
          </cell>
          <cell r="B212" t="str">
            <v>1049 Cobertura con equidad</v>
          </cell>
          <cell r="C212" t="str">
            <v>03 Acciones afirmativas para poblaciones vulnerables</v>
          </cell>
          <cell r="D212">
            <v>7</v>
          </cell>
          <cell r="E212" t="str">
            <v>03007 Implementar estrategias o modelos flexibles, presenciales o virtuales para la atención de población en extraedad, vulnerable y/o diversa</v>
          </cell>
          <cell r="F212" t="str">
            <v>Personal contratado para apoyar las actividades propias de los proyectos de inversión misionales de la entidad 03-04-0312</v>
          </cell>
          <cell r="G212" t="str">
            <v>APLICACIÓN DE PROYECTOS EDUCATIVOS TRANSVERSALES - A.1.7.2</v>
          </cell>
          <cell r="H212" t="str">
            <v>Estudiantes</v>
          </cell>
          <cell r="I212">
            <v>14109</v>
          </cell>
          <cell r="J212" t="str">
            <v>104903007</v>
          </cell>
          <cell r="K212">
            <v>5000000000</v>
          </cell>
        </row>
        <row r="213">
          <cell r="A213">
            <v>1049</v>
          </cell>
          <cell r="B213" t="str">
            <v>1049 Cobertura con equidad</v>
          </cell>
          <cell r="C213" t="str">
            <v>03 Acciones afirmativas para poblaciones vulnerables</v>
          </cell>
          <cell r="D213">
            <v>8</v>
          </cell>
          <cell r="E213" t="str">
            <v>03008 Entregar un Kit escolar gratuito a los estudiantes matriculados en las instituciones educativas oficiales del Distrito Capital, que por su condición socioeconómica o de vulnerabilidad lo requieren</v>
          </cell>
          <cell r="F213" t="str">
            <v>Gratuidad Total Para Los Estudiantes Matriculados En El Sistema Educativo Oficial - Recursos Distrito 06-02-0062</v>
          </cell>
          <cell r="G213" t="str">
            <v/>
          </cell>
          <cell r="H213" t="str">
            <v>Estudiantes</v>
          </cell>
          <cell r="I213">
            <v>70000</v>
          </cell>
          <cell r="J213" t="str">
            <v>104903008</v>
          </cell>
          <cell r="K213">
            <v>0</v>
          </cell>
        </row>
        <row r="214">
          <cell r="A214">
            <v>1049</v>
          </cell>
          <cell r="B214" t="str">
            <v>1049 Cobertura con equidad</v>
          </cell>
          <cell r="C214" t="str">
            <v>04 Administración del servicio educativo</v>
          </cell>
          <cell r="D214">
            <v>1</v>
          </cell>
          <cell r="E214" t="str">
            <v>04001 Prestar servicios profesionales, técnicos y/o  de apoyo a la gestión de la administración del servicio educativo de instituciones educativas oficiales.</v>
          </cell>
          <cell r="F214" t="str">
            <v>Personal Contratado Para Apoyar Las Actividades Propias De Los Proyectos De Inversión De La Entidad 03-04-0001</v>
          </cell>
          <cell r="G214" t="str">
            <v>MODERNIZACIÓN DE LA SECRETARIA DE EDUCACIÓN - A.1.4.1</v>
          </cell>
          <cell r="H214" t="str">
            <v>Personas</v>
          </cell>
          <cell r="I214">
            <v>9</v>
          </cell>
          <cell r="J214" t="str">
            <v>104904001</v>
          </cell>
          <cell r="K214">
            <v>609760000</v>
          </cell>
        </row>
        <row r="215">
          <cell r="A215">
            <v>1049</v>
          </cell>
          <cell r="B215" t="str">
            <v>1049 Cobertura con equidad</v>
          </cell>
          <cell r="C215" t="str">
            <v>04 Administración del servicio educativo</v>
          </cell>
          <cell r="D215">
            <v>2</v>
          </cell>
          <cell r="E215" t="str">
            <v>04002 Contratar la administración del servicio educativo en establecimientos educativos oficiales</v>
          </cell>
          <cell r="F215" t="str">
            <v>Contratos para la administración del servicio educativo 06-02-0061</v>
          </cell>
          <cell r="G215" t="str">
            <v/>
          </cell>
          <cell r="H215" t="str">
            <v>Colegios</v>
          </cell>
          <cell r="I215">
            <v>35</v>
          </cell>
          <cell r="J215" t="str">
            <v>104904002</v>
          </cell>
          <cell r="K215">
            <v>103937224000</v>
          </cell>
        </row>
        <row r="216">
          <cell r="A216">
            <v>1049</v>
          </cell>
          <cell r="B216" t="str">
            <v>1049 Cobertura con equidad</v>
          </cell>
          <cell r="C216" t="str">
            <v>04 Administración del servicio educativo</v>
          </cell>
          <cell r="D216">
            <v>3</v>
          </cell>
          <cell r="E216" t="str">
            <v>04003 Realizar acciones de acompañamiento e intercambio de buenas prácticas entre los colegios con administración del servicio educativo y colegios oficiales de menor desempeño de las respectivas localidades</v>
          </cell>
          <cell r="F216" t="str">
            <v>Personal contratado para las actividades propias de los procesos de mejoramiento de gestión de la entidad 05-02-0020</v>
          </cell>
          <cell r="G216" t="str">
            <v/>
          </cell>
          <cell r="H216" t="str">
            <v>Colegios</v>
          </cell>
          <cell r="I216">
            <v>112</v>
          </cell>
          <cell r="J216" t="str">
            <v>104904003</v>
          </cell>
          <cell r="K216">
            <v>321360000</v>
          </cell>
        </row>
        <row r="217">
          <cell r="A217">
            <v>1049</v>
          </cell>
          <cell r="B217" t="str">
            <v>1049 Cobertura con equidad</v>
          </cell>
          <cell r="C217" t="str">
            <v>04 Administración del servicio educativo</v>
          </cell>
          <cell r="D217">
            <v>4</v>
          </cell>
          <cell r="E217" t="str">
            <v>04004 Realizar seguimiento, verificación y/o evaluación a la administración del servicio educativo</v>
          </cell>
          <cell r="F217" t="str">
            <v>Personal contratado para apoyar las actividades propias de los proyectos de inversión misionales de la entidad 03-04-0312</v>
          </cell>
          <cell r="G217" t="str">
            <v>APLICACIÓN DE PROYECTOS EDUCATIVOS TRANSVERSALES - A.1.7.2</v>
          </cell>
          <cell r="H217" t="str">
            <v>Persona Jurídica</v>
          </cell>
          <cell r="I217">
            <v>2</v>
          </cell>
          <cell r="J217" t="str">
            <v>104904004</v>
          </cell>
          <cell r="K217">
            <v>2961053000</v>
          </cell>
        </row>
        <row r="218">
          <cell r="A218">
            <v>1049</v>
          </cell>
          <cell r="B218" t="str">
            <v>1049 Cobertura con equidad</v>
          </cell>
          <cell r="C218" t="str">
            <v>05 Prestación del servicio educativo en establecimientos educativos no oficiales</v>
          </cell>
          <cell r="D218">
            <v>1</v>
          </cell>
          <cell r="E218" t="str">
            <v>05001 Prestar servicios profesionales, técnicos y/o  de apoyo a la gestión en la implementación o uso de la estrategia de contratación de la prestación del servicio educativo.</v>
          </cell>
          <cell r="F218" t="str">
            <v>Personal Contratado Para Apoyar Las Actividades Propias De Los Proyectos De Inversión De La Entidad 03-04-0001</v>
          </cell>
          <cell r="G218" t="str">
            <v>MODERNIZACIÓN DE LA SECRETARIA DE EDUCACIÓN - A.1.4.1</v>
          </cell>
          <cell r="H218" t="str">
            <v>Personas</v>
          </cell>
          <cell r="I218">
            <v>8</v>
          </cell>
          <cell r="J218" t="str">
            <v>104905001</v>
          </cell>
          <cell r="K218">
            <v>467620000</v>
          </cell>
        </row>
        <row r="219">
          <cell r="A219">
            <v>1049</v>
          </cell>
          <cell r="B219" t="str">
            <v>1049 Cobertura con equidad</v>
          </cell>
          <cell r="C219" t="str">
            <v>05 Prestación del servicio educativo en establecimientos educativos no oficiales</v>
          </cell>
          <cell r="D219">
            <v>2</v>
          </cell>
          <cell r="E219" t="str">
            <v>05002 Contratar la prestación del servicio público educativo en establecimientos educativos no oficiales</v>
          </cell>
          <cell r="F219" t="str">
            <v>Contratos Con Instituciones Para La Prestación Del Servicio Educativo 06-02-0037</v>
          </cell>
          <cell r="G219" t="str">
            <v>CONTRATOS PARA LA PRESTACIÓN DEL SERVICIO EDUCATIVO - A.1.1.10.1</v>
          </cell>
          <cell r="H219" t="str">
            <v>Colegios</v>
          </cell>
          <cell r="I219">
            <v>44</v>
          </cell>
          <cell r="J219" t="str">
            <v>104905002</v>
          </cell>
          <cell r="K219">
            <v>19791447000</v>
          </cell>
        </row>
        <row r="220">
          <cell r="A220">
            <v>1049</v>
          </cell>
          <cell r="B220" t="str">
            <v>1049 Cobertura con equidad</v>
          </cell>
          <cell r="C220" t="str">
            <v>05 Prestación del servicio educativo en establecimientos educativos no oficiales</v>
          </cell>
          <cell r="D220">
            <v>3</v>
          </cell>
          <cell r="E220" t="str">
            <v>05003 Realizar las labores de  verificación, seguimiento y/o actualización de información del Banco de Oferentes y/o de la contratación de la prestación del servicio público educativo.</v>
          </cell>
          <cell r="F220" t="str">
            <v>Personal contratado para apoyar las actividades propias de los proyectos de inversión misionales de la entidad 03-04-0312</v>
          </cell>
          <cell r="G220" t="str">
            <v>APLICACIÓN DE PROYECTOS EDUCATIVOS TRANSVERSALES - A.1.7.2</v>
          </cell>
          <cell r="H220" t="str">
            <v>Persona Jurídica</v>
          </cell>
          <cell r="I220">
            <v>1</v>
          </cell>
          <cell r="J220" t="str">
            <v>104905003</v>
          </cell>
          <cell r="K220">
            <v>1639760000</v>
          </cell>
        </row>
        <row r="221">
          <cell r="A221">
            <v>1049</v>
          </cell>
          <cell r="B221" t="str">
            <v>1049 Cobertura con equidad</v>
          </cell>
          <cell r="C221" t="str">
            <v>05 Prestación del servicio educativo en establecimientos educativos no oficiales</v>
          </cell>
          <cell r="D221">
            <v>4</v>
          </cell>
          <cell r="E221" t="str">
            <v>05004 Garantizar el pago de las obligaciones ó ajustes derivadas de la prestación del servicio educativo</v>
          </cell>
          <cell r="F221" t="str">
            <v>Contratos Con Instituciones Para La Prestación Del Servicio Educativo 06-02-0037</v>
          </cell>
          <cell r="G221" t="str">
            <v>CONTRATOS PARA LA PRESTACIÓN DEL SERVICIO EDUCATIVO - A.1.1.10.1</v>
          </cell>
          <cell r="H221" t="str">
            <v>Colegios</v>
          </cell>
          <cell r="I221">
            <v>44</v>
          </cell>
          <cell r="J221" t="str">
            <v>104905004</v>
          </cell>
          <cell r="K221">
            <v>0</v>
          </cell>
        </row>
        <row r="222">
          <cell r="A222">
            <v>1049</v>
          </cell>
          <cell r="B222" t="str">
            <v>1049 Cobertura con equidad</v>
          </cell>
          <cell r="C222" t="str">
            <v>05 Prestación del servicio educativo en establecimientos educativos no oficiales</v>
          </cell>
          <cell r="D222">
            <v>5</v>
          </cell>
          <cell r="E222" t="str">
            <v>05005 Atender los fallos proferidos en contra de la SED que se asocien con la prestación del servicio público educativo.</v>
          </cell>
          <cell r="F222" t="str">
            <v>Pago de sentencias judiciales asociadas al proyecto de inversión 05-02-0169</v>
          </cell>
          <cell r="G222" t="str">
            <v/>
          </cell>
          <cell r="I222">
            <v>1</v>
          </cell>
          <cell r="J222" t="str">
            <v>104905005</v>
          </cell>
          <cell r="K222">
            <v>309000000</v>
          </cell>
        </row>
      </sheetData>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YECTO 898"/>
      <sheetName val="CAPACITACION"/>
      <sheetName val="SEGURIDAD Y SALUD EN EL TRABAJO"/>
      <sheetName val="BIENESTAR E INCENTIVOS"/>
      <sheetName val="DOTACION"/>
      <sheetName val="Hoja3"/>
      <sheetName val="Hoja5"/>
      <sheetName val="Hoja1"/>
    </sheetNames>
    <sheetDataSet>
      <sheetData sheetId="0" refreshError="1"/>
      <sheetData sheetId="1" refreshError="1"/>
      <sheetData sheetId="2" refreshError="1"/>
      <sheetData sheetId="3" refreshError="1"/>
      <sheetData sheetId="4" refreshError="1"/>
      <sheetData sheetId="5" refreshError="1">
        <row r="2">
          <cell r="A2" t="str">
            <v>CCE-01</v>
          </cell>
          <cell r="B2" t="str">
            <v>Solicitud de información a los Proveedores</v>
          </cell>
        </row>
        <row r="3">
          <cell r="A3" t="str">
            <v>CCE-02</v>
          </cell>
          <cell r="B3" t="str">
            <v>Licitación pública</v>
          </cell>
        </row>
        <row r="4">
          <cell r="A4" t="str">
            <v>CCE-03</v>
          </cell>
          <cell r="B4" t="str">
            <v>Concurso de méritos con precalificación</v>
          </cell>
        </row>
        <row r="5">
          <cell r="A5" t="str">
            <v>CCE-04</v>
          </cell>
          <cell r="B5" t="str">
            <v>Concurso de méritos abierto</v>
          </cell>
        </row>
        <row r="6">
          <cell r="A6" t="str">
            <v>CCE-05</v>
          </cell>
          <cell r="B6" t="str">
            <v>Contratación directa</v>
          </cell>
        </row>
        <row r="7">
          <cell r="A7" t="str">
            <v>CCE-06</v>
          </cell>
          <cell r="B7" t="str">
            <v>Selección abreviada menor cuantía</v>
          </cell>
        </row>
        <row r="8">
          <cell r="A8" t="str">
            <v>CCE-07</v>
          </cell>
          <cell r="B8" t="str">
            <v>Selección abreviada subasta inversa</v>
          </cell>
        </row>
        <row r="9">
          <cell r="A9" t="str">
            <v>CCE-10</v>
          </cell>
          <cell r="B9" t="str">
            <v>Mínima cuantía</v>
          </cell>
        </row>
        <row r="10">
          <cell r="A10" t="str">
            <v>CCE-11||01</v>
          </cell>
          <cell r="B10" t="str">
            <v>Publicación contratación régimen especial - Selección de comisionista</v>
          </cell>
        </row>
        <row r="11">
          <cell r="A11" t="str">
            <v>CCE-11||02</v>
          </cell>
          <cell r="B11" t="str">
            <v>Publicación contratación régimen especial - Enajenación de bienes para intermediarios idóneos</v>
          </cell>
        </row>
        <row r="12">
          <cell r="A12" t="str">
            <v>CCE-11||03</v>
          </cell>
          <cell r="B12" t="str">
            <v>Publicación contratación régimen especial - Régimen especial</v>
          </cell>
        </row>
        <row r="13">
          <cell r="A13" t="str">
            <v>CCE-11||04</v>
          </cell>
          <cell r="B13" t="str">
            <v>Publicación contratación régimen especial - Banco multilateral y organismos multilaterales</v>
          </cell>
        </row>
        <row r="14">
          <cell r="A14" t="str">
            <v>CCE-99</v>
          </cell>
          <cell r="B14" t="str">
            <v>Selección abreviada - acuerdo marco</v>
          </cell>
        </row>
      </sheetData>
      <sheetData sheetId="6" refreshError="1"/>
      <sheetData sheetId="7" refreshError="1"/>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efreshError="1"/>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1-01-IF-002"/>
      <sheetName val="Hoja2"/>
      <sheetName val="Hoja3"/>
      <sheetName val="Hoja5"/>
      <sheetName val="Hoja1"/>
    </sheetNames>
    <sheetDataSet>
      <sheetData sheetId="0" refreshError="1"/>
      <sheetData sheetId="1" refreshError="1"/>
      <sheetData sheetId="2">
        <row r="2">
          <cell r="A2" t="str">
            <v>CCE-01</v>
          </cell>
          <cell r="B2" t="str">
            <v>Solicitud de información a los Proveedores</v>
          </cell>
        </row>
        <row r="3">
          <cell r="A3" t="str">
            <v>CCE-02</v>
          </cell>
          <cell r="B3" t="str">
            <v>Licitación pública</v>
          </cell>
        </row>
        <row r="4">
          <cell r="A4" t="str">
            <v>CCE-17</v>
          </cell>
          <cell r="B4" t="str">
            <v>Licitación pública (Obra pública)</v>
          </cell>
        </row>
        <row r="5">
          <cell r="A5" t="str">
            <v>CCE-03</v>
          </cell>
          <cell r="B5" t="str">
            <v>Concurso de méritos con precalificación</v>
          </cell>
        </row>
        <row r="6">
          <cell r="A6" t="str">
            <v>CCE-04</v>
          </cell>
          <cell r="B6" t="str">
            <v>Concurso de méritos abierto</v>
          </cell>
        </row>
        <row r="7">
          <cell r="A7" t="str">
            <v>CCE-05</v>
          </cell>
          <cell r="B7" t="str">
            <v>Contratación directa (con ofertas)</v>
          </cell>
        </row>
        <row r="8">
          <cell r="A8" t="str">
            <v>CCE-06</v>
          </cell>
          <cell r="B8" t="str">
            <v>Selección abreviada menor cuantía</v>
          </cell>
        </row>
        <row r="9">
          <cell r="A9" t="str">
            <v>CCE-18-Seleccion_Abreviada_Menor_Cuantia_Sin_Manifestacion_Interes</v>
          </cell>
          <cell r="B9" t="str">
            <v>Selección Abreviada de Menor Cuantia sin Manifestacion de Interés</v>
          </cell>
        </row>
        <row r="10">
          <cell r="A10" t="str">
            <v>CCE-07</v>
          </cell>
          <cell r="B10" t="str">
            <v>Selección abreviada subasta inversa</v>
          </cell>
        </row>
        <row r="11">
          <cell r="A11" t="str">
            <v>CCE-10</v>
          </cell>
          <cell r="B11" t="str">
            <v>Mínima cuantía</v>
          </cell>
        </row>
        <row r="12">
          <cell r="A12" t="str">
            <v>CCE-11||01</v>
          </cell>
          <cell r="B12" t="str">
            <v>Contratación régimen especial - Selección de comisionista</v>
          </cell>
        </row>
        <row r="13">
          <cell r="A13" t="str">
            <v>CCE-11||02</v>
          </cell>
          <cell r="B13" t="str">
            <v>Contratación régimen especial - Enajenación de bienes para intermediarios idóneos</v>
          </cell>
        </row>
        <row r="14">
          <cell r="A14" t="str">
            <v>CCE-11||03</v>
          </cell>
          <cell r="B14" t="str">
            <v>Contratación régimen especial - Régimen especial</v>
          </cell>
        </row>
        <row r="15">
          <cell r="A15" t="str">
            <v>CCE-11||04</v>
          </cell>
          <cell r="B15" t="str">
            <v>Contratación régimen especial - Banco multilateral y organismos multilaterales</v>
          </cell>
        </row>
        <row r="16">
          <cell r="A16" t="str">
            <v>CCE-15||01</v>
          </cell>
          <cell r="B16" t="str">
            <v>Contratación régimen especial (con ofertas) - Selección de comisionista</v>
          </cell>
        </row>
        <row r="17">
          <cell r="A17" t="str">
            <v>CCE-15||02</v>
          </cell>
          <cell r="B17" t="str">
            <v>Contratación régimen especial (con ofertas) - Enajenación de bienes para intermediarios idóneos</v>
          </cell>
        </row>
        <row r="18">
          <cell r="A18" t="str">
            <v>CCE-15||03</v>
          </cell>
          <cell r="B18" t="str">
            <v>Contratación régimen especial (con ofertas) - Régimen especial</v>
          </cell>
        </row>
        <row r="19">
          <cell r="A19" t="str">
            <v>CCE-15||04</v>
          </cell>
          <cell r="B19" t="str">
            <v>Contratación régimen especial (con ofertas) - Banco multilateral y organismos multilaterales</v>
          </cell>
        </row>
        <row r="20">
          <cell r="A20" t="str">
            <v>CCE-16</v>
          </cell>
          <cell r="B20" t="str">
            <v>Contratación directa</v>
          </cell>
        </row>
        <row r="21">
          <cell r="A21" t="str">
            <v>CCE-99</v>
          </cell>
          <cell r="B21" t="str">
            <v>Selección abreviada - acuerdo marco</v>
          </cell>
        </row>
      </sheetData>
      <sheetData sheetId="3" refreshError="1"/>
      <sheetData sheetId="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1-01-IF-002"/>
      <sheetName val="Hoja3"/>
      <sheetName val="Hoja5"/>
      <sheetName val="Hoja1"/>
    </sheetNames>
    <sheetDataSet>
      <sheetData sheetId="0"/>
      <sheetData sheetId="1">
        <row r="2">
          <cell r="A2" t="str">
            <v>CCE-01</v>
          </cell>
        </row>
      </sheetData>
      <sheetData sheetId="2"/>
      <sheetData sheetId="3">
        <row r="3">
          <cell r="A3">
            <v>898</v>
          </cell>
          <cell r="B3" t="str">
            <v>898 Administración del talento humano</v>
          </cell>
          <cell r="C3" t="str">
            <v xml:space="preserve">01 NÓMINA </v>
          </cell>
          <cell r="D3">
            <v>1</v>
          </cell>
          <cell r="E3" t="str">
            <v>01001 Pago de Aportes para Cesantías del personal directivo docente SSF</v>
          </cell>
          <cell r="F3" t="str">
            <v>Aportes Para Cesantías Del Personal Directivo Docente Sin Situación De Fondos 03-03-0021</v>
          </cell>
          <cell r="G3" t="str">
            <v>APORTES PARA CESANTÍAS - A.1.1.2.3.2</v>
          </cell>
          <cell r="H3" t="str">
            <v>Personas</v>
          </cell>
          <cell r="I3">
            <v>1955</v>
          </cell>
          <cell r="J3" t="str">
            <v>89801001</v>
          </cell>
          <cell r="K3">
            <v>8377292000</v>
          </cell>
        </row>
        <row r="4">
          <cell r="A4">
            <v>898</v>
          </cell>
          <cell r="B4" t="str">
            <v>898 Administración del talento humano</v>
          </cell>
          <cell r="C4" t="str">
            <v xml:space="preserve">01 NÓMINA </v>
          </cell>
          <cell r="D4">
            <v>2</v>
          </cell>
          <cell r="E4" t="str">
            <v>01002 Pago de Aportes para salud del personal directivo docente SSF</v>
          </cell>
          <cell r="F4" t="str">
            <v>Aportes Para Salud Del Personal Directivo Docente Sin Situación De Fondos 03-03-0018</v>
          </cell>
          <cell r="G4" t="str">
            <v>APORTES PARA SALUD - A.1.1.2.4.1.1</v>
          </cell>
          <cell r="H4" t="str">
            <v>Personas</v>
          </cell>
          <cell r="I4">
            <v>1955</v>
          </cell>
          <cell r="J4" t="str">
            <v>89801002</v>
          </cell>
          <cell r="K4">
            <v>7372027000</v>
          </cell>
        </row>
        <row r="5">
          <cell r="A5">
            <v>898</v>
          </cell>
          <cell r="B5" t="str">
            <v>898 Administración del talento humano</v>
          </cell>
          <cell r="C5" t="str">
            <v xml:space="preserve">01 NÓMINA </v>
          </cell>
          <cell r="D5">
            <v>3</v>
          </cell>
          <cell r="E5" t="str">
            <v>01003 Pagar sueldos de Pensionados Nacionalizados</v>
          </cell>
          <cell r="F5" t="str">
            <v>Pago Fondo De Pensionados De Bogotá 03-03-0069</v>
          </cell>
          <cell r="G5" t="str">
            <v>CANCELACIONES DE PRESTASIONES SOCIALES DEL MAGISTERIO (CPSM) - A.1.1.8</v>
          </cell>
          <cell r="H5" t="str">
            <v>Personas</v>
          </cell>
          <cell r="I5">
            <v>1800</v>
          </cell>
          <cell r="J5" t="str">
            <v>89801003</v>
          </cell>
          <cell r="K5">
            <v>48814968000</v>
          </cell>
        </row>
        <row r="6">
          <cell r="A6">
            <v>898</v>
          </cell>
          <cell r="B6" t="str">
            <v>898 Administración del talento humano</v>
          </cell>
          <cell r="C6" t="str">
            <v xml:space="preserve">01 NÓMINA </v>
          </cell>
          <cell r="D6">
            <v>4</v>
          </cell>
          <cell r="E6" t="str">
            <v>01004 Pago de Aportes para ARP del Personal Administrativo de Instituciones Educativas</v>
          </cell>
          <cell r="F6" t="str">
            <v>Aportes Para Arp Del Personal Administrativo De Instituciones Educativas 03-03-0033</v>
          </cell>
          <cell r="G6" t="str">
            <v>APORTES ARP - A.1.1.2.5.1.3</v>
          </cell>
          <cell r="H6" t="str">
            <v>Personas</v>
          </cell>
          <cell r="I6">
            <v>1590</v>
          </cell>
          <cell r="J6" t="str">
            <v>89801004</v>
          </cell>
          <cell r="K6">
            <v>293154000</v>
          </cell>
        </row>
        <row r="7">
          <cell r="A7">
            <v>898</v>
          </cell>
          <cell r="B7" t="str">
            <v>898 Administración del talento humano</v>
          </cell>
          <cell r="C7" t="str">
            <v xml:space="preserve">01 NÓMINA </v>
          </cell>
          <cell r="D7">
            <v>5</v>
          </cell>
          <cell r="E7" t="str">
            <v>01005 Pago de Aportes para Cesantías del Personal Administrativo de Instituciones Educativas</v>
          </cell>
          <cell r="F7" t="str">
            <v>Aportes Para Cesantías Del Personal Administrativo De Instituciones Educativas 03-03-0034</v>
          </cell>
          <cell r="G7" t="str">
            <v>APORTES PARA CESANTÍAS - A.1.1.2.5.1.4</v>
          </cell>
          <cell r="H7" t="str">
            <v>Personas</v>
          </cell>
          <cell r="I7">
            <v>1590</v>
          </cell>
          <cell r="J7" t="str">
            <v>89801005</v>
          </cell>
          <cell r="K7">
            <v>6351651000</v>
          </cell>
        </row>
        <row r="8">
          <cell r="A8">
            <v>898</v>
          </cell>
          <cell r="B8" t="str">
            <v>898 Administración del talento humano</v>
          </cell>
          <cell r="C8" t="str">
            <v xml:space="preserve">01 NÓMINA </v>
          </cell>
          <cell r="D8">
            <v>6</v>
          </cell>
          <cell r="E8" t="str">
            <v>01006 Pago de Aportes para Cesantías del personal docente Con Situación de Fondos</v>
          </cell>
          <cell r="F8" t="str">
            <v>Aportes Para Cesantías Del Personal Docente Con Situación De Fondos 03-03-0012</v>
          </cell>
          <cell r="G8" t="str">
            <v>APORTES PARA CESANTÍAS - A.1.1.2.2.1.4</v>
          </cell>
          <cell r="H8" t="str">
            <v>Personas</v>
          </cell>
          <cell r="I8">
            <v>5938</v>
          </cell>
          <cell r="J8" t="str">
            <v>89801006</v>
          </cell>
          <cell r="K8">
            <v>11398887000</v>
          </cell>
        </row>
        <row r="9">
          <cell r="A9">
            <v>898</v>
          </cell>
          <cell r="B9" t="str">
            <v>898 Administración del talento humano</v>
          </cell>
          <cell r="C9" t="str">
            <v xml:space="preserve">01 NÓMINA </v>
          </cell>
          <cell r="D9">
            <v>7</v>
          </cell>
          <cell r="E9" t="str">
            <v>01007 Pago de Aportes para Cesantías del personal docente SSF</v>
          </cell>
          <cell r="F9" t="str">
            <v>Aportes Para Cesantías Del Personal Docente Sin Situación De Fondos 03-03-0008</v>
          </cell>
          <cell r="G9" t="str">
            <v>APORTES PARA CESANTÍAS - A.1.1.2.1.2</v>
          </cell>
          <cell r="H9" t="str">
            <v>Personas</v>
          </cell>
          <cell r="I9">
            <v>27050</v>
          </cell>
          <cell r="J9" t="str">
            <v>89801007</v>
          </cell>
          <cell r="K9">
            <v>96338855000</v>
          </cell>
        </row>
        <row r="10">
          <cell r="A10">
            <v>898</v>
          </cell>
          <cell r="B10" t="str">
            <v>898 Administración del talento humano</v>
          </cell>
          <cell r="C10" t="str">
            <v xml:space="preserve">01 NÓMINA </v>
          </cell>
          <cell r="D10">
            <v>8</v>
          </cell>
          <cell r="E10" t="str">
            <v>01008 Pago de Aportes para el ESAP del Personal Administrativo de Instituciones Educativas</v>
          </cell>
          <cell r="F10" t="str">
            <v>Aportes Para La Esap Del Personal Administrativo De Instituciones Educativas 03-03-0037</v>
          </cell>
          <cell r="G10" t="str">
            <v>ESAP - A.1.1.2.5.2.3</v>
          </cell>
          <cell r="H10" t="str">
            <v>Personas</v>
          </cell>
          <cell r="I10">
            <v>1590</v>
          </cell>
          <cell r="J10" t="str">
            <v>89801008</v>
          </cell>
          <cell r="K10">
            <v>321621000</v>
          </cell>
        </row>
        <row r="11">
          <cell r="A11">
            <v>898</v>
          </cell>
          <cell r="B11" t="str">
            <v>898 Administración del talento humano</v>
          </cell>
          <cell r="C11" t="str">
            <v xml:space="preserve">01 NÓMINA </v>
          </cell>
          <cell r="D11">
            <v>9</v>
          </cell>
          <cell r="E11" t="str">
            <v>01009 Pago de Aportes para el ICBF del Personal Administrativo de Instituciones Educativas</v>
          </cell>
          <cell r="F11" t="str">
            <v>Aportes Para El Icbf Del Personal Administrativo De Instituciones Educativas 03-03-0036</v>
          </cell>
          <cell r="G11" t="str">
            <v>ICBF - A.1.1.2.5.2.2</v>
          </cell>
          <cell r="H11" t="str">
            <v>Personas</v>
          </cell>
          <cell r="I11">
            <v>1590</v>
          </cell>
          <cell r="J11" t="str">
            <v>89801009</v>
          </cell>
          <cell r="K11">
            <v>1929726000</v>
          </cell>
        </row>
        <row r="12">
          <cell r="A12">
            <v>898</v>
          </cell>
          <cell r="B12" t="str">
            <v>898 Administración del talento humano</v>
          </cell>
          <cell r="C12" t="str">
            <v xml:space="preserve">01 NÓMINA </v>
          </cell>
          <cell r="D12">
            <v>10</v>
          </cell>
          <cell r="E12" t="str">
            <v xml:space="preserve">01010 Pago de Aportes para el ICBF del Personal directivo docente </v>
          </cell>
          <cell r="F12" t="str">
            <v>Aportes Para El Icbf Del Personal Directivo Docente 03-03-0027</v>
          </cell>
          <cell r="G12" t="str">
            <v>ICBF - A.1.1.2.4.2.2</v>
          </cell>
          <cell r="H12" t="str">
            <v>Personas</v>
          </cell>
          <cell r="I12">
            <v>1955</v>
          </cell>
          <cell r="J12" t="str">
            <v>89801010</v>
          </cell>
          <cell r="K12">
            <v>3159785000</v>
          </cell>
        </row>
        <row r="13">
          <cell r="A13">
            <v>898</v>
          </cell>
          <cell r="B13" t="str">
            <v>898 Administración del talento humano</v>
          </cell>
          <cell r="C13" t="str">
            <v xml:space="preserve">01 NÓMINA </v>
          </cell>
          <cell r="D13">
            <v>11</v>
          </cell>
          <cell r="E13" t="str">
            <v>01011 Pago de Aportes para el ICBF personal docente</v>
          </cell>
          <cell r="F13" t="str">
            <v>Aportes Para El Icbf Personal Docente 03-03-0014</v>
          </cell>
          <cell r="G13" t="str">
            <v>ICBF - A.1.1.2.2.2.2</v>
          </cell>
          <cell r="H13" t="str">
            <v>Personas</v>
          </cell>
          <cell r="I13">
            <v>32988</v>
          </cell>
          <cell r="J13" t="str">
            <v>89801011</v>
          </cell>
          <cell r="K13">
            <v>40272258000</v>
          </cell>
        </row>
        <row r="14">
          <cell r="A14">
            <v>898</v>
          </cell>
          <cell r="B14" t="str">
            <v>898 Administración del talento humano</v>
          </cell>
          <cell r="C14" t="str">
            <v xml:space="preserve">01 NÓMINA </v>
          </cell>
          <cell r="D14">
            <v>12</v>
          </cell>
          <cell r="E14" t="str">
            <v>01012 Pago de Aportes para el SENA del Personal Administrativo de Instituciones Educativas</v>
          </cell>
          <cell r="F14" t="str">
            <v>Aportes Para El Sena Del Personal Administrativo De Instituciones Educativas 03-03-0035</v>
          </cell>
          <cell r="G14" t="str">
            <v>SENA - A.1.1.2.5.2.1</v>
          </cell>
          <cell r="H14" t="str">
            <v>Personas</v>
          </cell>
          <cell r="I14">
            <v>1590</v>
          </cell>
          <cell r="J14" t="str">
            <v>89801012</v>
          </cell>
          <cell r="K14">
            <v>321621000</v>
          </cell>
        </row>
        <row r="15">
          <cell r="A15">
            <v>898</v>
          </cell>
          <cell r="B15" t="str">
            <v>898 Administración del talento humano</v>
          </cell>
          <cell r="C15" t="str">
            <v xml:space="preserve">01 NÓMINA </v>
          </cell>
          <cell r="D15">
            <v>13</v>
          </cell>
          <cell r="E15" t="str">
            <v xml:space="preserve">01013 Pago de Aportes para el SENA del Personal directivo docente </v>
          </cell>
          <cell r="F15" t="str">
            <v>Aportes Para El Sena Del Personal Directivo Docente 03-03-0026</v>
          </cell>
          <cell r="G15" t="str">
            <v>SENA - A.1.1.2.4.2.1</v>
          </cell>
          <cell r="H15" t="str">
            <v>Personas</v>
          </cell>
          <cell r="I15">
            <v>1955</v>
          </cell>
          <cell r="J15" t="str">
            <v>89801013</v>
          </cell>
          <cell r="K15">
            <v>526631000</v>
          </cell>
        </row>
        <row r="16">
          <cell r="A16">
            <v>898</v>
          </cell>
          <cell r="B16" t="str">
            <v>898 Administración del talento humano</v>
          </cell>
          <cell r="C16" t="str">
            <v xml:space="preserve">01 NÓMINA </v>
          </cell>
          <cell r="D16">
            <v>14</v>
          </cell>
          <cell r="E16" t="str">
            <v>01014 Pago de Aportes para el SENA personal docente</v>
          </cell>
          <cell r="F16" t="str">
            <v>Aportes Para El Sena Personal Docente 03-03-0013</v>
          </cell>
          <cell r="G16" t="str">
            <v>SENA - A.1.1.2.2.2.1</v>
          </cell>
          <cell r="H16" t="str">
            <v>Personas</v>
          </cell>
          <cell r="I16">
            <v>32988</v>
          </cell>
          <cell r="J16" t="str">
            <v>89801014</v>
          </cell>
          <cell r="K16">
            <v>6712044000</v>
          </cell>
        </row>
        <row r="17">
          <cell r="A17">
            <v>898</v>
          </cell>
          <cell r="B17" t="str">
            <v>898 Administración del talento humano</v>
          </cell>
          <cell r="C17" t="str">
            <v xml:space="preserve">01 NÓMINA </v>
          </cell>
          <cell r="D17">
            <v>15</v>
          </cell>
          <cell r="E17" t="str">
            <v>01015 Pago de Aportes para Institutos Técnicos del Personal Administrativo de Instituciones Educativas</v>
          </cell>
          <cell r="F17" t="str">
            <v>Aportes Para Los Institutos Técnicos Del Personal Administrativo De Instituciones Educativas 03-03-0039</v>
          </cell>
          <cell r="G17" t="str">
            <v>INSTITUTOS TÉCNICOS - A.1.1.2.5.2.5</v>
          </cell>
          <cell r="H17" t="str">
            <v>Personas</v>
          </cell>
          <cell r="I17">
            <v>1590</v>
          </cell>
          <cell r="J17" t="str">
            <v>89801015</v>
          </cell>
          <cell r="K17">
            <v>643242000</v>
          </cell>
        </row>
        <row r="18">
          <cell r="A18">
            <v>898</v>
          </cell>
          <cell r="B18" t="str">
            <v>898 Administración del talento humano</v>
          </cell>
          <cell r="C18" t="str">
            <v xml:space="preserve">01 NÓMINA </v>
          </cell>
          <cell r="D18">
            <v>16</v>
          </cell>
          <cell r="E18" t="str">
            <v xml:space="preserve">01016 Pago de Aportes para Institutos Técnicos personal docente </v>
          </cell>
          <cell r="F18" t="str">
            <v>Aportes Para Institutos Técnicos Personal Docente 03-03-0017</v>
          </cell>
          <cell r="G18" t="str">
            <v>INSTITUTOS TÉCNICOS - A.1.1.2.2.2.5</v>
          </cell>
          <cell r="H18" t="str">
            <v>Personas</v>
          </cell>
          <cell r="I18">
            <v>32988</v>
          </cell>
          <cell r="J18" t="str">
            <v>89801016</v>
          </cell>
          <cell r="K18">
            <v>13424086000</v>
          </cell>
        </row>
        <row r="19">
          <cell r="A19">
            <v>898</v>
          </cell>
          <cell r="B19" t="str">
            <v>898 Administración del talento humano</v>
          </cell>
          <cell r="C19" t="str">
            <v xml:space="preserve">01 NÓMINA </v>
          </cell>
          <cell r="D19">
            <v>18</v>
          </cell>
          <cell r="E19" t="str">
            <v xml:space="preserve">01018 Pago de Aportes para la ESAP personal docente </v>
          </cell>
          <cell r="F19" t="str">
            <v>Aportes Para La Esap Personal Docente 03-03-0015</v>
          </cell>
          <cell r="G19" t="str">
            <v>ESAP - A.1.1.2.2.2.3</v>
          </cell>
          <cell r="H19" t="str">
            <v>Personas</v>
          </cell>
          <cell r="I19">
            <v>32988</v>
          </cell>
          <cell r="J19" t="str">
            <v>89801018</v>
          </cell>
          <cell r="K19">
            <v>6712044000</v>
          </cell>
        </row>
        <row r="20">
          <cell r="A20">
            <v>898</v>
          </cell>
          <cell r="B20" t="str">
            <v>898 Administración del talento humano</v>
          </cell>
          <cell r="C20" t="str">
            <v xml:space="preserve">01 NÓMINA </v>
          </cell>
          <cell r="D20">
            <v>19</v>
          </cell>
          <cell r="E20" t="str">
            <v>01019 Pago de Aportes para las Cajas de Compensación del Personal Administrativo de Instituciones Educativas</v>
          </cell>
          <cell r="F20" t="str">
            <v>Aportes Para Las Cajas De Compensación Familiar Del Personal Administrativo De Instituciones Educativas 03-03-0038</v>
          </cell>
          <cell r="G20" t="str">
            <v>CAJAS DE COMPENSACIÓN FAMILIAR - A.1.1.2.5.2.4</v>
          </cell>
          <cell r="H20" t="str">
            <v>Personas</v>
          </cell>
          <cell r="I20">
            <v>1590</v>
          </cell>
          <cell r="J20" t="str">
            <v>89801019</v>
          </cell>
          <cell r="K20">
            <v>2572969000</v>
          </cell>
        </row>
        <row r="21">
          <cell r="A21">
            <v>898</v>
          </cell>
          <cell r="B21" t="str">
            <v>898 Administración del talento humano</v>
          </cell>
          <cell r="C21" t="str">
            <v xml:space="preserve">01 NÓMINA </v>
          </cell>
          <cell r="D21">
            <v>20</v>
          </cell>
          <cell r="E21" t="str">
            <v xml:space="preserve">01020 Pago de Aportes para las Cajas de Compensación Personal directivo docente </v>
          </cell>
          <cell r="F21" t="str">
            <v>Aportes Para Las Cajas De Compensación Familiar Del Personal Directivo Docente 03-03-0029</v>
          </cell>
          <cell r="G21" t="str">
            <v>CAJAS DE COMPENSACIÓN FAMILIAR - A.1.1.2.4.2.4</v>
          </cell>
          <cell r="H21" t="str">
            <v>Personas</v>
          </cell>
          <cell r="I21">
            <v>1955</v>
          </cell>
          <cell r="J21" t="str">
            <v>89801020</v>
          </cell>
          <cell r="K21">
            <v>4213046000</v>
          </cell>
        </row>
        <row r="22">
          <cell r="A22">
            <v>898</v>
          </cell>
          <cell r="B22" t="str">
            <v>898 Administración del talento humano</v>
          </cell>
          <cell r="C22" t="str">
            <v xml:space="preserve">01 NÓMINA </v>
          </cell>
          <cell r="D22">
            <v>21</v>
          </cell>
          <cell r="E22" t="str">
            <v xml:space="preserve">01021 Pago de Aportes para las Cajas de Compensación personal docente </v>
          </cell>
          <cell r="F22" t="str">
            <v>Aportes Para Las Cajas De Compensación Familiar Personal Docente 03-03-0016</v>
          </cell>
          <cell r="G22" t="str">
            <v>CAJAS DE COMPENSACIÓN FAMILIAR - A.1.1.2.2.2.4</v>
          </cell>
          <cell r="H22" t="str">
            <v>Personas</v>
          </cell>
          <cell r="I22">
            <v>32988</v>
          </cell>
          <cell r="J22" t="str">
            <v>89801021</v>
          </cell>
          <cell r="K22">
            <v>53696344000</v>
          </cell>
        </row>
        <row r="23">
          <cell r="A23">
            <v>898</v>
          </cell>
          <cell r="B23" t="str">
            <v>898 Administración del talento humano</v>
          </cell>
          <cell r="C23" t="str">
            <v xml:space="preserve">01 NÓMINA </v>
          </cell>
          <cell r="D23">
            <v>22</v>
          </cell>
          <cell r="E23" t="str">
            <v xml:space="preserve">01022 Pago de Aportes para los Institutos Técnicos Personal directivo docente </v>
          </cell>
          <cell r="F23" t="str">
            <v>Aportes Para Los Institutos Técnicos Del Personal Directivo Docente 03-03-0030</v>
          </cell>
          <cell r="G23" t="str">
            <v>INSTITUTOS TÉCNICOS - A.1.1.2.4.2.5</v>
          </cell>
          <cell r="H23" t="str">
            <v>Personas</v>
          </cell>
          <cell r="I23">
            <v>1955</v>
          </cell>
          <cell r="J23" t="str">
            <v>89801022</v>
          </cell>
          <cell r="K23">
            <v>1053262000</v>
          </cell>
        </row>
        <row r="24">
          <cell r="A24">
            <v>898</v>
          </cell>
          <cell r="B24" t="str">
            <v>898 Administración del talento humano</v>
          </cell>
          <cell r="C24" t="str">
            <v xml:space="preserve">01 NÓMINA </v>
          </cell>
          <cell r="D24">
            <v>23</v>
          </cell>
          <cell r="E24" t="str">
            <v>01023 Pago de Aportes para pensión del Personal Administrativo de Instituciones Educativas</v>
          </cell>
          <cell r="F24" t="str">
            <v>Aportes Para Pensión Del Personal Administrativo De Instituciones Educativas 03-03-0032</v>
          </cell>
          <cell r="G24" t="str">
            <v>APORTES PARA PENSIÓN - A.1.1.2.5.1.2</v>
          </cell>
          <cell r="H24" t="str">
            <v>Personas</v>
          </cell>
          <cell r="I24">
            <v>1590</v>
          </cell>
          <cell r="J24" t="str">
            <v>89801023</v>
          </cell>
          <cell r="K24">
            <v>6739172000</v>
          </cell>
        </row>
        <row r="25">
          <cell r="A25">
            <v>898</v>
          </cell>
          <cell r="B25" t="str">
            <v>898 Administración del talento humano</v>
          </cell>
          <cell r="C25" t="str">
            <v xml:space="preserve">01 NÓMINA </v>
          </cell>
          <cell r="D25">
            <v>24</v>
          </cell>
          <cell r="E25" t="str">
            <v>01024 Pago de Aportes para Pensión del personal docente Con Situación de Fondos</v>
          </cell>
          <cell r="F25" t="str">
            <v>Aportes Para Pensión Del Personal Docente Con Situación De Fondos 03-03-0010</v>
          </cell>
          <cell r="G25" t="str">
            <v>APORTES PARA PENSIÓN - A.1.1.2.2.1.2</v>
          </cell>
          <cell r="H25" t="str">
            <v>Personas</v>
          </cell>
          <cell r="I25">
            <v>5938</v>
          </cell>
          <cell r="J25" t="str">
            <v>89801024</v>
          </cell>
          <cell r="K25">
            <v>14521931000</v>
          </cell>
        </row>
        <row r="26">
          <cell r="A26">
            <v>898</v>
          </cell>
          <cell r="B26" t="str">
            <v>898 Administración del talento humano</v>
          </cell>
          <cell r="C26" t="str">
            <v xml:space="preserve">01 NÓMINA </v>
          </cell>
          <cell r="D26">
            <v>25</v>
          </cell>
          <cell r="E26" t="str">
            <v>01025 Pago de Aportes para salud del Personal Administrativo de Instituciones Educativas</v>
          </cell>
          <cell r="F26" t="str">
            <v>Aportes Para Salud Del Personal Administrativo De Instituciones Educativas 03-03-0031</v>
          </cell>
          <cell r="G26" t="str">
            <v>APORTES PARA SALUD - A.1.1.2.5.1.1</v>
          </cell>
          <cell r="H26" t="str">
            <v>Personas</v>
          </cell>
          <cell r="I26">
            <v>1590</v>
          </cell>
          <cell r="J26" t="str">
            <v>89801025</v>
          </cell>
          <cell r="K26">
            <v>4773580000</v>
          </cell>
        </row>
        <row r="27">
          <cell r="A27">
            <v>898</v>
          </cell>
          <cell r="B27" t="str">
            <v>898 Administración del talento humano</v>
          </cell>
          <cell r="C27" t="str">
            <v xml:space="preserve">01 NÓMINA </v>
          </cell>
          <cell r="D27">
            <v>26</v>
          </cell>
          <cell r="E27" t="str">
            <v>01026 Pago de Aportes para Salud del personal docente Con Situación de Fondos</v>
          </cell>
          <cell r="F27" t="str">
            <v>Aportes Para Salud Del Personal Docente Con Situación De Fondos 03-03-0009</v>
          </cell>
          <cell r="G27" t="str">
            <v>APORTES PARA SALUD - A.1.1.2.2.1.1</v>
          </cell>
          <cell r="H27" t="str">
            <v>Personas</v>
          </cell>
          <cell r="I27">
            <v>5398</v>
          </cell>
          <cell r="J27" t="str">
            <v>89801026</v>
          </cell>
          <cell r="K27">
            <v>10286368000</v>
          </cell>
        </row>
        <row r="28">
          <cell r="A28">
            <v>898</v>
          </cell>
          <cell r="B28" t="str">
            <v>898 Administración del talento humano</v>
          </cell>
          <cell r="C28" t="str">
            <v xml:space="preserve">01 NÓMINA </v>
          </cell>
          <cell r="D28">
            <v>27</v>
          </cell>
          <cell r="E28" t="str">
            <v>01027 Pago de Aportes para salud del personal docente SSF</v>
          </cell>
          <cell r="F28" t="str">
            <v>Aportes Para Salud Del Personal Docente Sin Situación De Fondos 03-03-0005</v>
          </cell>
          <cell r="G28" t="str">
            <v>APORTES DE PREVISION SOCIAL - A.1.1.2.1.1.10</v>
          </cell>
          <cell r="H28" t="str">
            <v>Personas</v>
          </cell>
          <cell r="I28">
            <v>27050</v>
          </cell>
          <cell r="J28" t="str">
            <v>89801027</v>
          </cell>
          <cell r="K28">
            <v>84778312000</v>
          </cell>
        </row>
        <row r="29">
          <cell r="A29">
            <v>898</v>
          </cell>
          <cell r="B29" t="str">
            <v>898 Administración del talento humano</v>
          </cell>
          <cell r="C29" t="str">
            <v xml:space="preserve">01 NÓMINA </v>
          </cell>
          <cell r="D29">
            <v>28</v>
          </cell>
          <cell r="E29" t="str">
            <v>01028 Pago de Ascensos en escalafón del Personal docente y directivo docente</v>
          </cell>
          <cell r="F29" t="str">
            <v>Ascensos En Escalafón Del Personal Docente O Directivo Docente 03-03-0004</v>
          </cell>
          <cell r="G29" t="str">
            <v>PERSONAL DOCENTE - CON SITUACIÓN DE FONDOS (CSF) - A.1.1.1.1.1</v>
          </cell>
          <cell r="H29" t="str">
            <v>Personas</v>
          </cell>
          <cell r="I29">
            <v>34943</v>
          </cell>
          <cell r="J29" t="str">
            <v>89801028</v>
          </cell>
          <cell r="K29">
            <v>8000000000</v>
          </cell>
        </row>
        <row r="30">
          <cell r="A30">
            <v>898</v>
          </cell>
          <cell r="B30" t="str">
            <v>898 Administración del talento humano</v>
          </cell>
          <cell r="C30" t="str">
            <v xml:space="preserve">01 NÓMINA </v>
          </cell>
          <cell r="D30">
            <v>29</v>
          </cell>
          <cell r="E30" t="str">
            <v>01029 Pago de Personal Administrativo de Instituciones Educativas</v>
          </cell>
          <cell r="F30" t="str">
            <v>Personal Administrativo de Instituciones Educativas con situación de fondos 03-03-0098</v>
          </cell>
          <cell r="G30" t="str">
            <v>PERSONAL ADMINISTRATIVO DE INSTITUCIONES EDUCATIVAS A.1.1.1.3</v>
          </cell>
          <cell r="H30" t="str">
            <v>Personas</v>
          </cell>
          <cell r="I30">
            <v>1590</v>
          </cell>
          <cell r="J30" t="str">
            <v>89801029</v>
          </cell>
          <cell r="K30">
            <v>73240497000</v>
          </cell>
        </row>
        <row r="31">
          <cell r="A31">
            <v>898</v>
          </cell>
          <cell r="B31" t="str">
            <v>898 Administración del talento humano</v>
          </cell>
          <cell r="C31" t="str">
            <v xml:space="preserve">01 NÓMINA </v>
          </cell>
          <cell r="D31">
            <v>30</v>
          </cell>
          <cell r="E31" t="str">
            <v>01030 Pago de Personal Directivo Docente</v>
          </cell>
          <cell r="F31" t="str">
            <v>Personal Directivo Docente Con Situación De Fondos 03-03-0094</v>
          </cell>
          <cell r="G31" t="str">
            <v>PERSONAL DIRECTIVO DOCENTE - CON SITUACIÓN DE FONDOS (CSF) - A.1.1.1.2.1</v>
          </cell>
          <cell r="H31" t="str">
            <v>Personas</v>
          </cell>
          <cell r="I31">
            <v>1955</v>
          </cell>
          <cell r="J31" t="str">
            <v>89801030</v>
          </cell>
          <cell r="K31">
            <v>106430730000</v>
          </cell>
        </row>
        <row r="32">
          <cell r="A32">
            <v>898</v>
          </cell>
          <cell r="B32" t="str">
            <v>898 Administración del talento humano</v>
          </cell>
          <cell r="C32" t="str">
            <v xml:space="preserve">01 NÓMINA </v>
          </cell>
          <cell r="D32">
            <v>31</v>
          </cell>
          <cell r="E32" t="str">
            <v>01031 Pago de Personal Docente</v>
          </cell>
          <cell r="F32" t="str">
            <v>Personal Docente Vinculado A La Planta De Personal Con Situación De Fondos 03-03-0096</v>
          </cell>
          <cell r="G32" t="str">
            <v>PERSONAL DOCENTE - CON SITUACIÓN DE FONDOS (CSF) - A.1.1.1.1.1</v>
          </cell>
          <cell r="H32" t="str">
            <v>Personas</v>
          </cell>
          <cell r="I32">
            <v>32988</v>
          </cell>
          <cell r="J32" t="str">
            <v>89801031</v>
          </cell>
          <cell r="K32">
            <v>1381465361000</v>
          </cell>
        </row>
        <row r="33">
          <cell r="A33">
            <v>898</v>
          </cell>
          <cell r="B33" t="str">
            <v>898 Administración del talento humano</v>
          </cell>
          <cell r="C33" t="str">
            <v xml:space="preserve">01 NÓMINA </v>
          </cell>
          <cell r="D33">
            <v>32</v>
          </cell>
          <cell r="E33" t="str">
            <v>01032 Pago de Personal Docente SSF</v>
          </cell>
          <cell r="F33" t="str">
            <v>Personal Docente Vinculado A La Planta De Personal Sin Situación De Fondos 03-03-0095</v>
          </cell>
          <cell r="G33" t="str">
            <v>PERSONAL DOCENTE - SIN SITUACIÓN DE FONDOS (SSF) - A.1.1.1.1.2</v>
          </cell>
          <cell r="H33" t="str">
            <v>Personas</v>
          </cell>
          <cell r="I33">
            <v>27050</v>
          </cell>
          <cell r="J33" t="str">
            <v>89801032</v>
          </cell>
          <cell r="K33">
            <v>81604696000</v>
          </cell>
        </row>
        <row r="34">
          <cell r="A34">
            <v>898</v>
          </cell>
          <cell r="B34" t="str">
            <v>898 Administración del talento humano</v>
          </cell>
          <cell r="C34" t="str">
            <v xml:space="preserve">01 NÓMINA </v>
          </cell>
          <cell r="D34">
            <v>33</v>
          </cell>
          <cell r="E34" t="str">
            <v>01033 Pago de Personal Directivo  Docente SSF</v>
          </cell>
          <cell r="F34" t="str">
            <v>Personal Directivo Docente Sin Situación De Fondos 03-03-0093</v>
          </cell>
          <cell r="G34" t="str">
            <v>PERSONAL DIRECTIVO DOCENTE - SIN SITUACIÓN DE FONDOS (SSF) - A.1.1.1.2.2</v>
          </cell>
          <cell r="H34" t="str">
            <v>Personas</v>
          </cell>
          <cell r="I34">
            <v>1955</v>
          </cell>
          <cell r="J34" t="str">
            <v>89801033</v>
          </cell>
          <cell r="K34">
            <v>7976280000</v>
          </cell>
        </row>
        <row r="35">
          <cell r="A35">
            <v>898</v>
          </cell>
          <cell r="B35" t="str">
            <v>898 Administración del talento humano</v>
          </cell>
          <cell r="C35" t="str">
            <v xml:space="preserve">01 NÓMINA </v>
          </cell>
          <cell r="D35">
            <v>34</v>
          </cell>
          <cell r="E35" t="str">
            <v>01034 Pago de incentivo al mejoramiento de la Calidad MEN, "Decreto 914 de 2016"</v>
          </cell>
          <cell r="F35" t="str">
            <v>Incentivos Al Personal Docente 03-02-0023</v>
          </cell>
          <cell r="G35" t="str">
            <v>DISEÑO E IMPLEMENTACIÓN DE PLANES DE MEJORAMIENTO - A.1.2.11</v>
          </cell>
          <cell r="H35" t="str">
            <v>Personas</v>
          </cell>
          <cell r="I35">
            <v>1470</v>
          </cell>
          <cell r="J35" t="str">
            <v>89801034</v>
          </cell>
          <cell r="K35">
            <v>3562000000</v>
          </cell>
        </row>
        <row r="36">
          <cell r="A36">
            <v>898</v>
          </cell>
          <cell r="B36" t="str">
            <v>898 Administración del talento humano</v>
          </cell>
          <cell r="C36" t="str">
            <v xml:space="preserve">01 NÓMINA </v>
          </cell>
          <cell r="D36">
            <v>35</v>
          </cell>
          <cell r="E36" t="str">
            <v>01035 Pago de Aportes para la ESAP del Personal directivo docente</v>
          </cell>
          <cell r="F36" t="str">
            <v>Aportes Para La Esap Del Personal Directivo Docente 03-03-0028</v>
          </cell>
          <cell r="G36" t="str">
            <v>ESAP - A.1.1.2.4.2.3</v>
          </cell>
          <cell r="H36" t="str">
            <v>Personas</v>
          </cell>
          <cell r="I36">
            <v>1955</v>
          </cell>
          <cell r="J36" t="str">
            <v>89801035</v>
          </cell>
          <cell r="K36">
            <v>526631000</v>
          </cell>
        </row>
        <row r="37">
          <cell r="A37">
            <v>898</v>
          </cell>
          <cell r="B37" t="str">
            <v>898 Administración del talento humano</v>
          </cell>
          <cell r="C37" t="str">
            <v>02 PERSONAL DE APOYO A LA GESTION DE LA SED</v>
          </cell>
          <cell r="D37">
            <v>36</v>
          </cell>
          <cell r="E37" t="str">
            <v>02036 Asignar apoyo (profesional, técnico, asistencial),  para el desarrollo de actividades organizacionales requeridos para el normal funcionamiento de la SED y de esta manera garantizar la prestación del servicio educativo.</v>
          </cell>
          <cell r="F37" t="str">
            <v>Personal Contratado Para Apoyar Las Actividades Propias De Los Proyectos De Inversión De La Entidad 03-04-0001</v>
          </cell>
          <cell r="G37" t="str">
            <v>MODERNIZACIÓN DE LA SECRETARIA DE EDUCACIÓN - A.1.4.1</v>
          </cell>
          <cell r="H37" t="str">
            <v>personal</v>
          </cell>
          <cell r="I37">
            <v>407</v>
          </cell>
          <cell r="J37" t="str">
            <v>89802036</v>
          </cell>
          <cell r="K37">
            <v>21498135764</v>
          </cell>
        </row>
        <row r="38">
          <cell r="A38">
            <v>898</v>
          </cell>
          <cell r="B38" t="str">
            <v>898 Administración del talento humano</v>
          </cell>
          <cell r="C38" t="str">
            <v>02 PERSONAL DE APOYO A LA GESTION DE LA SED</v>
          </cell>
          <cell r="D38">
            <v>37</v>
          </cell>
          <cell r="E38" t="str">
            <v>02037 Suministrar  personal de apoyo administrativo y de atención a bibliotecas de los Colegios del Distrito Capital.</v>
          </cell>
          <cell r="F38" t="str">
            <v>Personal Contratado Para Apoyar Las Actividades Propias De Los Proyectos De Inversión De La Entidad 03-04-0001</v>
          </cell>
          <cell r="G38" t="str">
            <v>MODERNIZACIÓN DE LA SECRETARIA DE EDUCACIÓN - A.1.4.1</v>
          </cell>
          <cell r="H38" t="str">
            <v>personal</v>
          </cell>
          <cell r="I38">
            <v>128</v>
          </cell>
          <cell r="J38" t="str">
            <v>89802037</v>
          </cell>
          <cell r="K38">
            <v>3201864236</v>
          </cell>
        </row>
        <row r="39">
          <cell r="A39">
            <v>898</v>
          </cell>
          <cell r="B39" t="str">
            <v>898 Administración del talento humano</v>
          </cell>
          <cell r="C39" t="str">
            <v>02 PERSONAL DE APOYO A LA GESTION DE LA SED</v>
          </cell>
          <cell r="D39">
            <v>48</v>
          </cell>
          <cell r="E39" t="str">
            <v>02048 Brindar los apoyos comunicativos a los estudiantes con discapacidad durante su permanencia en el ambito escolar</v>
          </cell>
          <cell r="F39" t="str">
            <v>Personal Contratado Para Apoyar Las Actividades Propias De Los Proyectos De Inversión De La Entidad 03-04-0001</v>
          </cell>
          <cell r="G39" t="str">
            <v>MODERNIZACIÓN DE LA SECRETARIA DE EDUCACIÓN - A.1.4.1</v>
          </cell>
          <cell r="H39" t="str">
            <v>personas</v>
          </cell>
          <cell r="I39">
            <v>93</v>
          </cell>
          <cell r="J39" t="str">
            <v>89802048</v>
          </cell>
          <cell r="K39">
            <v>2253000000</v>
          </cell>
        </row>
        <row r="40">
          <cell r="A40">
            <v>898</v>
          </cell>
          <cell r="B40" t="str">
            <v>898 Administración del talento humano</v>
          </cell>
          <cell r="C40" t="str">
            <v>03 BE BIENESTAR, CAPACITACION, SALUD OCUPACIONAL Y  DOTACION</v>
          </cell>
          <cell r="D40">
            <v>38</v>
          </cell>
          <cell r="E40" t="str">
            <v>03038 Adquirir  la dotación de vestido  y calzado de labor para los funcionarios que conforme a la Ley tienen este derecho.</v>
          </cell>
          <cell r="F40" t="str">
            <v>Actividades De Bienestar Del Personal Docente Y Administrativo 03-04-0292</v>
          </cell>
          <cell r="G40" t="str">
            <v>APLICACIÓN DE PROYECTOS EDUCATIVOS TRANSVERSALES - A.1.7.2</v>
          </cell>
          <cell r="H40" t="str">
            <v>Funcionarios</v>
          </cell>
          <cell r="I40">
            <v>846</v>
          </cell>
          <cell r="J40" t="str">
            <v>89803038</v>
          </cell>
          <cell r="K40">
            <v>1120403000</v>
          </cell>
        </row>
        <row r="41">
          <cell r="A41">
            <v>898</v>
          </cell>
          <cell r="B41" t="str">
            <v>898 Administración del talento humano</v>
          </cell>
          <cell r="C41" t="str">
            <v>03 BE BIENESTAR, CAPACITACION, SALUD OCUPACIONAL Y  DOTACION</v>
          </cell>
          <cell r="D41">
            <v>39</v>
          </cell>
          <cell r="E41" t="str">
            <v>03039 Realizar actividades culturales, recreativas, deportivas, lúdicas, reconocimientos y demás que demanden los funcionarios administrativos y docentes</v>
          </cell>
          <cell r="F41" t="str">
            <v>Actividades De Bienestar Del Personal Docente Y Administrativo 03-04-0292</v>
          </cell>
          <cell r="G41" t="str">
            <v>APLICACIÓN DE PROYECTOS EDUCATIVOS TRANSVERSALES - A.1.7.2</v>
          </cell>
          <cell r="H41" t="str">
            <v>Funcionarios</v>
          </cell>
          <cell r="I41">
            <v>36533</v>
          </cell>
          <cell r="J41" t="str">
            <v>89803039</v>
          </cell>
          <cell r="K41">
            <v>6629597000</v>
          </cell>
        </row>
        <row r="42">
          <cell r="A42">
            <v>898</v>
          </cell>
          <cell r="B42" t="str">
            <v>898 Administración del talento humano</v>
          </cell>
          <cell r="C42" t="str">
            <v>03 BE BIENESTAR, CAPACITACION, SALUD OCUPACIONAL Y  DOTACION</v>
          </cell>
          <cell r="D42">
            <v>40</v>
          </cell>
          <cell r="E42" t="str">
            <v>03040 Garantizar el servicio de transporte a Docentes y Directivos Docentes en zonas que presentan dificil acceso y/o inseguridad</v>
          </cell>
          <cell r="F42" t="str">
            <v>Incentivos Al Personal Docente 03-02-0023</v>
          </cell>
          <cell r="G42" t="str">
            <v>DISEÑO E IMPLEMENTACIÓN DE PLANES DE MEJORAMIENTO - A.1.2.11</v>
          </cell>
          <cell r="H42" t="str">
            <v>Funcionarios</v>
          </cell>
          <cell r="I42">
            <v>1300</v>
          </cell>
          <cell r="J42" t="str">
            <v>89803040</v>
          </cell>
          <cell r="K42">
            <v>2950000000</v>
          </cell>
        </row>
        <row r="43">
          <cell r="A43">
            <v>898</v>
          </cell>
          <cell r="B43" t="str">
            <v>898 Administración del talento humano</v>
          </cell>
          <cell r="C43" t="str">
            <v>03 BE BIENESTAR, CAPACITACION, SALUD OCUPACIONAL Y  DOTACION</v>
          </cell>
          <cell r="D43">
            <v>41</v>
          </cell>
          <cell r="E43" t="str">
            <v>03041 Implementar acciones de prevención y mitigación de los riesgos ocupacionales identificados en el diagnostico de condiciones de trabajo y diagnostico de condiciones de salud desde los subprogramas de medicina preventiva, medicina del trabajo higiene y seguridad industria</v>
          </cell>
          <cell r="F43" t="str">
            <v>Gastos Para Los Programas De Salud Ocupacional De Docentes Y Administartivos Del Nivel Institucional 02-06-0018</v>
          </cell>
          <cell r="G43" t="str">
            <v>APLICACIÓN DE PROYECTOS EDUCATIVOS TRANSVERSALES - A.1.7.2</v>
          </cell>
          <cell r="H43" t="str">
            <v>Funcionarios</v>
          </cell>
          <cell r="I43">
            <v>993</v>
          </cell>
          <cell r="J43" t="str">
            <v>89803041</v>
          </cell>
          <cell r="K43">
            <v>1200000000</v>
          </cell>
        </row>
        <row r="44">
          <cell r="A44">
            <v>898</v>
          </cell>
          <cell r="B44" t="str">
            <v>898 Administración del talento humano</v>
          </cell>
          <cell r="C44" t="str">
            <v>03 BE BIENESTAR, CAPACITACION, SALUD OCUPACIONAL Y  DOTACION</v>
          </cell>
          <cell r="D44">
            <v>42</v>
          </cell>
          <cell r="E44" t="str">
            <v>03042 Garantizar el desarrollo del Plan Anual de Capacitación</v>
          </cell>
          <cell r="F44" t="str">
            <v>Actividades De Capacitación Institucional A Los Funcionarios De Las Entidades 05-01-0004</v>
          </cell>
          <cell r="G44" t="str">
            <v>APLICACIÓN DE PROYECTOS EDUCATIVOS TRANSVERSALES - A.1.7.2</v>
          </cell>
          <cell r="H44" t="str">
            <v>Funcionarios</v>
          </cell>
          <cell r="I44">
            <v>100</v>
          </cell>
          <cell r="J44" t="str">
            <v>89803042</v>
          </cell>
          <cell r="K44">
            <v>1100000000</v>
          </cell>
        </row>
        <row r="45">
          <cell r="A45">
            <v>898</v>
          </cell>
          <cell r="B45" t="str">
            <v>898 Administración del talento humano</v>
          </cell>
          <cell r="C45" t="str">
            <v xml:space="preserve">04 REQUERIMIENTOS DE PAGO </v>
          </cell>
          <cell r="D45">
            <v>43</v>
          </cell>
          <cell r="E45" t="str">
            <v>04043 Pagar las sentencia proferidas por las instancias judiciales derivadas del pago de la nómina</v>
          </cell>
          <cell r="F45" t="str">
            <v>Sentencias Personal Docente Y Administrativo 03-03-0082</v>
          </cell>
          <cell r="G45" t="str">
            <v>PERSONAL DOCENTE - CON SITUACIÓN DE FONDOS (CSF) - A.1.1.1.1.1</v>
          </cell>
          <cell r="H45" t="str">
            <v>Porcentaje</v>
          </cell>
          <cell r="I45">
            <v>100</v>
          </cell>
          <cell r="J45" t="str">
            <v>89804043</v>
          </cell>
          <cell r="K45">
            <v>370000000</v>
          </cell>
        </row>
        <row r="46">
          <cell r="A46">
            <v>1005</v>
          </cell>
          <cell r="B46" t="str">
            <v>1005 Fortalecimiento curricular para el desarrollo de aprendizajes a lo largo de la vida</v>
          </cell>
          <cell r="C46" t="str">
            <v>01 CURRÍCULO</v>
          </cell>
          <cell r="D46">
            <v>3</v>
          </cell>
          <cell r="E46" t="str">
            <v>01003 Contar con profesionales y técnicos para la adecuada ejecución administrativa del proyecto</v>
          </cell>
          <cell r="F46" t="str">
            <v>Personal Contratado Para Apoyar Las Actividades Propias De Los Proyectos De Inversión De La Entidad 03-04-0001</v>
          </cell>
          <cell r="G46" t="str">
            <v>MODERNIZACIÓN DE LA SECRETARIA DE EDUCACIÓN - A.1.4.1</v>
          </cell>
          <cell r="H46" t="str">
            <v>Personas</v>
          </cell>
          <cell r="I46">
            <v>53</v>
          </cell>
          <cell r="J46" t="str">
            <v>100501003</v>
          </cell>
          <cell r="K46">
            <v>2760852000</v>
          </cell>
        </row>
        <row r="47">
          <cell r="A47">
            <v>1005</v>
          </cell>
          <cell r="B47" t="str">
            <v>1005 Fortalecimiento curricular para el desarrollo de aprendizajes a lo largo de la vida</v>
          </cell>
          <cell r="C47" t="str">
            <v>01 CURRÍCULO</v>
          </cell>
          <cell r="D47">
            <v>5</v>
          </cell>
          <cell r="E47" t="str">
            <v xml:space="preserve">01005 Apoyar y acompañar con entidades,  profesionales y técnicos la implementación de estrategias pedagógicas y administrativas en las instituciones educativas que propendan por el fortalecimiento curricular </v>
          </cell>
          <cell r="F47" t="str">
            <v>Acompañar A Colegios En La Formulación Y Ejecución De Planes Institucionales 03-01-0204</v>
          </cell>
          <cell r="G47" t="str">
            <v>APLICACIÓN DE PROYECTOS EDUCATIVOS TRANSVERSALES - A.1.7.2</v>
          </cell>
          <cell r="H47" t="str">
            <v>Colegios</v>
          </cell>
          <cell r="I47">
            <v>301</v>
          </cell>
          <cell r="J47" t="str">
            <v>100501005</v>
          </cell>
          <cell r="K47">
            <v>2244148000</v>
          </cell>
        </row>
        <row r="48">
          <cell r="A48">
            <v>1040</v>
          </cell>
          <cell r="B48" t="str">
            <v>1040 Bogotá reconoce a sus maestros, maestras y directivos docentes líderes de la transformación educativa</v>
          </cell>
          <cell r="C48" t="str">
            <v>01 FORMACIÓN INICIAL</v>
          </cell>
          <cell r="D48">
            <v>16</v>
          </cell>
          <cell r="E48" t="str">
            <v>01016 Acompañamiento a lo maestros, maestras y Directivos Docentes recien vinculados en la Planta de personal Docente de la SED</v>
          </cell>
          <cell r="F48" t="str">
            <v>Capacitación Y Formación Del Personal Docente 03-01-0314</v>
          </cell>
          <cell r="G48" t="str">
            <v>CAPACITACIÓN A DOCENTES Y DIRECTIVOS DOCENTES - A.1.2.8</v>
          </cell>
          <cell r="H48" t="str">
            <v>Docentes y directivos docentes</v>
          </cell>
          <cell r="I48">
            <v>114</v>
          </cell>
          <cell r="J48" t="str">
            <v>104001016</v>
          </cell>
          <cell r="K48">
            <v>45576000</v>
          </cell>
        </row>
        <row r="49">
          <cell r="A49">
            <v>1040</v>
          </cell>
          <cell r="B49" t="str">
            <v>1040 Bogotá reconoce a sus maestros, maestras y directivos docentes líderes de la transformación educativa</v>
          </cell>
          <cell r="C49" t="str">
            <v>01 FORMACIÓN INICIAL</v>
          </cell>
          <cell r="D49">
            <v>17</v>
          </cell>
          <cell r="E49" t="str">
            <v>01017 Apoyar la participación de Docentes y Directivos Docentes normalistas y profesionales no licenciados en programas de formación de lincenciatura y actualización pedagógica</v>
          </cell>
          <cell r="F49" t="str">
            <v>Capacitación Y Formación Del Personal Docente 03-01-0314</v>
          </cell>
          <cell r="G49" t="str">
            <v>CAPACITACIÓN A DOCENTES Y DIRECTIVOS DOCENTES - A.1.2.8</v>
          </cell>
          <cell r="H49" t="str">
            <v>Docentes y directivos docentes</v>
          </cell>
          <cell r="I49">
            <v>67</v>
          </cell>
          <cell r="J49" t="str">
            <v>104001017</v>
          </cell>
          <cell r="K49">
            <v>926160000</v>
          </cell>
        </row>
        <row r="50">
          <cell r="A50">
            <v>1040</v>
          </cell>
          <cell r="B50" t="str">
            <v>1040 Bogotá reconoce a sus maestros, maestras y directivos docentes líderes de la transformación educativa</v>
          </cell>
          <cell r="C50" t="str">
            <v>01 FORMACIÓN INICIAL</v>
          </cell>
          <cell r="D50">
            <v>18</v>
          </cell>
          <cell r="E50" t="str">
            <v>01018 Prestar apoyo profesional y/o técnico para el seguimiento pedagógico, administrativo y financiero  de las actividades del componente</v>
          </cell>
          <cell r="F50" t="str">
            <v>Personal Contratado Para Apoyar Las Actividades Propias De Los Proyectos De Inversión De La Entidad 03-04-0001</v>
          </cell>
          <cell r="G50" t="str">
            <v>MODERNIZACIÓN DE LA SECRETARIA DE EDUCACIÓN - A.1.4.1</v>
          </cell>
          <cell r="H50" t="str">
            <v>Personas</v>
          </cell>
          <cell r="I50">
            <v>1</v>
          </cell>
          <cell r="J50" t="str">
            <v>104001018</v>
          </cell>
          <cell r="K50">
            <v>42000000</v>
          </cell>
        </row>
        <row r="51">
          <cell r="A51">
            <v>1040</v>
          </cell>
          <cell r="B51" t="str">
            <v>1040 Bogotá reconoce a sus maestros, maestras y directivos docentes líderes de la transformación educativa</v>
          </cell>
          <cell r="C51" t="str">
            <v>02 FORMACIÓN PERMANENTE</v>
          </cell>
          <cell r="D51">
            <v>1</v>
          </cell>
          <cell r="E51" t="str">
            <v>02001 Apoyar la participación de Docentes y Directivos Docentes en programas de formación permanente y/o  acompañamiento in - situ  en diferentes temáticas de profundización disciplinar y pedagógica</v>
          </cell>
          <cell r="F51" t="str">
            <v>Capacitación Y Formación Del Personal Docente 03-01-0314</v>
          </cell>
          <cell r="G51" t="str">
            <v>CAPACITACIÓN A DOCENTES Y DIRECTIVOS DOCENTES - A.1.2.8</v>
          </cell>
          <cell r="H51" t="str">
            <v>Docentes y directivos docentes</v>
          </cell>
          <cell r="I51">
            <v>217</v>
          </cell>
          <cell r="J51" t="str">
            <v>104002001</v>
          </cell>
          <cell r="K51">
            <v>309938000</v>
          </cell>
        </row>
        <row r="52">
          <cell r="A52">
            <v>1040</v>
          </cell>
          <cell r="B52" t="str">
            <v>1040 Bogotá reconoce a sus maestros, maestras y directivos docentes líderes de la transformación educativa</v>
          </cell>
          <cell r="C52" t="str">
            <v>02 FORMACIÓN PERMANENTE</v>
          </cell>
          <cell r="D52">
            <v>2</v>
          </cell>
          <cell r="E52" t="str">
            <v>02002 Apoyar la participación de docentes y directivos docentes en eventos culturales y académicos a nivel local, nacional e internacional</v>
          </cell>
          <cell r="F52" t="str">
            <v>Capacitación Y Formación Del Personal Docente 03-01-0314</v>
          </cell>
          <cell r="G52" t="str">
            <v>CAPACITACIÓN A DOCENTES Y DIRECTIVOS DOCENTES - A.1.2.8</v>
          </cell>
          <cell r="H52" t="str">
            <v>Docentes y directivos docentes</v>
          </cell>
          <cell r="I52">
            <v>150</v>
          </cell>
          <cell r="J52" t="str">
            <v>104002002</v>
          </cell>
          <cell r="K52">
            <v>180000000</v>
          </cell>
        </row>
        <row r="53">
          <cell r="A53">
            <v>1040</v>
          </cell>
          <cell r="B53" t="str">
            <v>1040 Bogotá reconoce a sus maestros, maestras y directivos docentes líderes de la transformación educativa</v>
          </cell>
          <cell r="C53" t="str">
            <v>02 FORMACIÓN PERMANENTE</v>
          </cell>
          <cell r="D53">
            <v>3</v>
          </cell>
          <cell r="E53" t="str">
            <v>02003 Prestar apoyo profesional y/o técnico para el seguimiento pedagógico, administrativo y financiero  de las actividades del componente</v>
          </cell>
          <cell r="F53" t="str">
            <v>Personal Contratado Para Apoyar Las Actividades Propias De Los Proyectos De Inversión De La Entidad 03-04-0001</v>
          </cell>
          <cell r="G53" t="str">
            <v>MODERNIZACIÓN DE LA SECRETARIA DE EDUCACIÓN - A.1.4.1</v>
          </cell>
          <cell r="H53" t="str">
            <v>Docentes y directivos docentes</v>
          </cell>
          <cell r="I53">
            <v>3</v>
          </cell>
          <cell r="J53" t="str">
            <v>104002003</v>
          </cell>
          <cell r="K53">
            <v>260000000</v>
          </cell>
        </row>
        <row r="54">
          <cell r="A54">
            <v>1040</v>
          </cell>
          <cell r="B54" t="str">
            <v>1040 Bogotá reconoce a sus maestros, maestras y directivos docentes líderes de la transformación educativa</v>
          </cell>
          <cell r="C54" t="str">
            <v>02 FORMACIÓN PERMANENTE</v>
          </cell>
          <cell r="D54">
            <v>4</v>
          </cell>
          <cell r="E54" t="str">
            <v>02004 Apoyar la participación de Docentes y Directivos Docentes de los Colegios Oficiales en programas de pasantias a nivel nacional o internacional</v>
          </cell>
          <cell r="F54" t="str">
            <v>Capacitación Y Formación Del Personal Docente 03-01-0314</v>
          </cell>
          <cell r="G54" t="str">
            <v>CAPACITACIÓN A DOCENTES Y DIRECTIVOS DOCENTES - A.1.2.8</v>
          </cell>
          <cell r="H54" t="str">
            <v>Docentes y directivos docentes</v>
          </cell>
          <cell r="I54">
            <v>100</v>
          </cell>
          <cell r="J54" t="str">
            <v>104002004</v>
          </cell>
          <cell r="K54">
            <v>286000000</v>
          </cell>
        </row>
        <row r="55">
          <cell r="A55">
            <v>1040</v>
          </cell>
          <cell r="B55" t="str">
            <v>1040 Bogotá reconoce a sus maestros, maestras y directivos docentes líderes de la transformación educativa</v>
          </cell>
          <cell r="C55" t="str">
            <v>02 FORMACIÓN PERMANENTE</v>
          </cell>
          <cell r="D55">
            <v>20</v>
          </cell>
          <cell r="E55" t="str">
            <v>02020 Implementar el portafolio virtual de Formación Docente</v>
          </cell>
          <cell r="F55" t="str">
            <v>Capacitación Y Formación Del Personal Docente 03-01-0314</v>
          </cell>
          <cell r="G55" t="str">
            <v>CAPACITACIÓN A DOCENTES Y DIRECTIVOS DOCENTES - A.1.2.8</v>
          </cell>
          <cell r="H55" t="str">
            <v>Docentes y directivos docentes</v>
          </cell>
          <cell r="I55">
            <v>4000</v>
          </cell>
          <cell r="J55" t="str">
            <v>104002020</v>
          </cell>
          <cell r="K55">
            <v>1000000000</v>
          </cell>
        </row>
        <row r="56">
          <cell r="A56">
            <v>1040</v>
          </cell>
          <cell r="B56" t="str">
            <v>1040 Bogotá reconoce a sus maestros, maestras y directivos docentes líderes de la transformación educativa</v>
          </cell>
          <cell r="C56" t="str">
            <v>02 FORMACIÓN PERMANENTE</v>
          </cell>
          <cell r="D56">
            <v>21</v>
          </cell>
          <cell r="E56" t="str">
            <v>02021 Aplicación de la encuesta de caracterización docente</v>
          </cell>
          <cell r="F56" t="str">
            <v>Capacitación Y Formación Del Personal Docente 03-01-0314</v>
          </cell>
          <cell r="G56" t="str">
            <v>CAPACITACIÓN A DOCENTES Y DIRECTIVOS DOCENTES - A.1.2.8</v>
          </cell>
          <cell r="H56" t="str">
            <v>Docentes y directivos docentes</v>
          </cell>
          <cell r="I56">
            <v>10000</v>
          </cell>
          <cell r="J56" t="str">
            <v>104002021</v>
          </cell>
          <cell r="K56">
            <v>200000000</v>
          </cell>
        </row>
        <row r="57">
          <cell r="A57">
            <v>1040</v>
          </cell>
          <cell r="B57" t="str">
            <v>1040 Bogotá reconoce a sus maestros, maestras y directivos docentes líderes de la transformación educativa</v>
          </cell>
          <cell r="C57" t="str">
            <v>03 FORMACIÓN POSGRADUAL</v>
          </cell>
          <cell r="D57">
            <v>6</v>
          </cell>
          <cell r="E57" t="str">
            <v>03006 Prestar apoyo profesional y/o técnico para el seguimiento pedagógico, administrativo y financiero  de las actividades del componente</v>
          </cell>
          <cell r="F57" t="str">
            <v>Personal Contratado Para Apoyar Las Actividades Propias De Los Proyectos De Inversión De La Entidad 03-04-0001</v>
          </cell>
          <cell r="G57" t="str">
            <v>MODERNIZACIÓN DE LA SECRETARIA DE EDUCACIÓN - A.1.4.1</v>
          </cell>
          <cell r="H57" t="str">
            <v>Personas</v>
          </cell>
          <cell r="I57">
            <v>3</v>
          </cell>
          <cell r="J57" t="str">
            <v>104003006</v>
          </cell>
          <cell r="K57">
            <v>270000000</v>
          </cell>
        </row>
        <row r="58">
          <cell r="A58">
            <v>1040</v>
          </cell>
          <cell r="B58" t="str">
            <v>1040 Bogotá reconoce a sus maestros, maestras y directivos docentes líderes de la transformación educativa</v>
          </cell>
          <cell r="C58" t="str">
            <v>03 FORMACIÓN POSGRADUAL</v>
          </cell>
          <cell r="D58">
            <v>14</v>
          </cell>
          <cell r="E58" t="str">
            <v>03014 Apoyar la participación de Docentes y Directivos Docentes de los Colegios Oficiales en programas de posgrado en los niveles de Especialización, Maestría y Doctorado</v>
          </cell>
          <cell r="F58" t="str">
            <v>Capacitación Y Formación Del Personal Docente 03-01-0314</v>
          </cell>
          <cell r="G58" t="str">
            <v>CAPACITACIÓN A DOCENTES Y DIRECTIVOS DOCENTES - A.1.2.8</v>
          </cell>
          <cell r="H58" t="str">
            <v>Docentes y directivos docentes</v>
          </cell>
          <cell r="I58">
            <v>243</v>
          </cell>
          <cell r="J58" t="str">
            <v>104003014</v>
          </cell>
          <cell r="K58">
            <v>5337815000</v>
          </cell>
        </row>
        <row r="59">
          <cell r="A59">
            <v>1040</v>
          </cell>
          <cell r="B59" t="str">
            <v>1040 Bogotá reconoce a sus maestros, maestras y directivos docentes líderes de la transformación educativa</v>
          </cell>
          <cell r="C59" t="str">
            <v>04 INNOVACION EDUCATIVA</v>
          </cell>
          <cell r="D59">
            <v>8</v>
          </cell>
          <cell r="E59" t="str">
            <v>04008 Fortalecer la comunidad académica de maestros y maestras de Bogotá a partir de la conformación y consolidación de las  redes locales, mediante el intercambio del saber pedagógico  y la socialización de experiencias.</v>
          </cell>
          <cell r="F59" t="str">
            <v>Capacitación Y Formación Del Personal Docente 03-01-0314</v>
          </cell>
          <cell r="G59" t="str">
            <v>CAPACITACIÓN A DOCENTES Y DIRECTIVOS DOCENTES - A.1.2.8</v>
          </cell>
          <cell r="H59" t="str">
            <v>Docentes y directivos docentes</v>
          </cell>
          <cell r="I59">
            <v>355</v>
          </cell>
          <cell r="J59" t="str">
            <v>104004008</v>
          </cell>
          <cell r="K59">
            <v>1026665000</v>
          </cell>
        </row>
        <row r="60">
          <cell r="A60">
            <v>1040</v>
          </cell>
          <cell r="B60" t="str">
            <v>1040 Bogotá reconoce a sus maestros, maestras y directivos docentes líderes de la transformación educativa</v>
          </cell>
          <cell r="C60" t="str">
            <v>04 INNOVACION EDUCATIVA</v>
          </cell>
          <cell r="D60">
            <v>9</v>
          </cell>
          <cell r="E60" t="str">
            <v>04009 Prestar apoyo profesional y/o técnico para el seguimiento pedagógico, administrativo y financiero  de las actividades del componente</v>
          </cell>
          <cell r="F60" t="str">
            <v>Personal Contratado Para Apoyar Las Actividades Propias De Los Proyectos De Inversión De La Entidad 03-04-0001</v>
          </cell>
          <cell r="G60" t="str">
            <v>MODERNIZACIÓN DE LA SECRETARIA DE EDUCACIÓN - A.1.4.1</v>
          </cell>
          <cell r="H60" t="str">
            <v>Personas</v>
          </cell>
          <cell r="I60">
            <v>5</v>
          </cell>
          <cell r="J60" t="str">
            <v>104004009</v>
          </cell>
          <cell r="K60">
            <v>522000000</v>
          </cell>
        </row>
        <row r="61">
          <cell r="A61">
            <v>1040</v>
          </cell>
          <cell r="B61" t="str">
            <v>1040 Bogotá reconoce a sus maestros, maestras y directivos docentes líderes de la transformación educativa</v>
          </cell>
          <cell r="C61" t="str">
            <v>04 INNOVACION EDUCATIVA</v>
          </cell>
          <cell r="D61">
            <v>22</v>
          </cell>
          <cell r="E61" t="str">
            <v>04022 Fomentar y visibilizar la Innovación Educativa en las IEs mediante la implementación de programas y proyectos para los maestros y directivos docentes en el marco del Ecosistema Distrital de Innovación Educativa</v>
          </cell>
          <cell r="F61" t="str">
            <v>Capacitación Y Formación Del Personal Docente 03-01-0314</v>
          </cell>
          <cell r="G61" t="str">
            <v>CAPACITACIÓN A DOCENTES Y DIRECTIVOS DOCENTES - A.1.2.8</v>
          </cell>
          <cell r="H61" t="str">
            <v>Docentes y directivos docentes</v>
          </cell>
          <cell r="I61">
            <v>1390</v>
          </cell>
          <cell r="J61" t="str">
            <v>104004022</v>
          </cell>
          <cell r="K61">
            <v>1960045000</v>
          </cell>
        </row>
        <row r="62">
          <cell r="A62">
            <v>1040</v>
          </cell>
          <cell r="B62" t="str">
            <v>1040 Bogotá reconoce a sus maestros, maestras y directivos docentes líderes de la transformación educativa</v>
          </cell>
          <cell r="C62" t="str">
            <v>05 RECONOCIMIENTO DOCENTE</v>
          </cell>
          <cell r="D62">
            <v>10</v>
          </cell>
          <cell r="E62" t="str">
            <v>05010 Otorgar el premio de Investigación e Innovacion  el cual se encuentra en  el marco del acuerdo  273 del 2007</v>
          </cell>
          <cell r="F62" t="str">
            <v>Incentivos Al Personal Docente 03-02-0023</v>
          </cell>
          <cell r="G62" t="str">
            <v>DISEÑO E IMPLEMENTACIÓN DE PLANES DE MEJORAMIENTO - A.1.2.11</v>
          </cell>
          <cell r="H62" t="str">
            <v>Propuestas pedagógicas</v>
          </cell>
          <cell r="I62">
            <v>10</v>
          </cell>
          <cell r="J62" t="str">
            <v>104005010</v>
          </cell>
          <cell r="K62">
            <v>703000000</v>
          </cell>
        </row>
        <row r="63">
          <cell r="A63">
            <v>1040</v>
          </cell>
          <cell r="B63" t="str">
            <v>1040 Bogotá reconoce a sus maestros, maestras y directivos docentes líderes de la transformación educativa</v>
          </cell>
          <cell r="C63" t="str">
            <v>05 RECONOCIMIENTO DOCENTE</v>
          </cell>
          <cell r="D63">
            <v>13</v>
          </cell>
          <cell r="E63" t="str">
            <v>05013 Prestar apoyo profesional y/o técnico para el seguimiento pedagógico, administrativo y financiero  de las actividades del componente</v>
          </cell>
          <cell r="F63" t="str">
            <v>Personal Contratado Para Apoyar Las Actividades Propias De Los Proyectos De Inversión De La Entidad 03-04-0001</v>
          </cell>
          <cell r="G63" t="str">
            <v>MODERNIZACIÓN DE LA SECRETARIA DE EDUCACIÓN - A.1.4.1</v>
          </cell>
          <cell r="H63" t="str">
            <v>Personas</v>
          </cell>
          <cell r="I63">
            <v>1</v>
          </cell>
          <cell r="J63" t="str">
            <v>104005013</v>
          </cell>
          <cell r="K63">
            <v>75000000</v>
          </cell>
        </row>
        <row r="64">
          <cell r="A64">
            <v>1040</v>
          </cell>
          <cell r="B64" t="str">
            <v>1040 Bogotá reconoce a sus maestros, maestras y directivos docentes líderes de la transformación educativa</v>
          </cell>
          <cell r="C64" t="str">
            <v>05 RECONOCIMIENTO DOCENTE</v>
          </cell>
          <cell r="D64">
            <v>23</v>
          </cell>
          <cell r="E64" t="str">
            <v>05023 Reconocer  a maestros, maestras y directivos docentes  investigadores e innovadores de la educación</v>
          </cell>
          <cell r="F64" t="str">
            <v>Incentivos Al Personal Docente 03-02-0023</v>
          </cell>
          <cell r="G64" t="str">
            <v>DISEÑO E IMPLEMENTACIÓN DE PLANES DE MEJORAMIENTO - A.1.2.11</v>
          </cell>
          <cell r="H64" t="str">
            <v>Docentes y directivos docentes</v>
          </cell>
          <cell r="I64">
            <v>228</v>
          </cell>
          <cell r="J64" t="str">
            <v>104005023</v>
          </cell>
          <cell r="K64">
            <v>274801000</v>
          </cell>
        </row>
        <row r="65">
          <cell r="A65">
            <v>1043</v>
          </cell>
          <cell r="B65" t="str">
            <v xml:space="preserve">1043 Sistemas de información al servicio de la gestión educativa </v>
          </cell>
          <cell r="C65" t="str">
            <v>01 SISTEMAS INTEGRADOS DE INFORMACIÓN Y SOSTENIMIENTO DE LA PLATAFORMA TECNOLOGICA</v>
          </cell>
          <cell r="D65">
            <v>1</v>
          </cell>
          <cell r="E65" t="str">
            <v>01001 Contar con apoyo profesional,  técnico y asistencial para los procesos de sistemas integrados de información y de comunicaciones</v>
          </cell>
          <cell r="F65" t="str">
            <v>Personal Contratado Para Apoyar Las Actividades Propias De Los Proyectos De Inversión De La Entidad 03-04-0001</v>
          </cell>
          <cell r="G65" t="str">
            <v>MODERNIZACIÓN DE LA SECRETARIA DE EDUCACIÓN - A.1.4.1</v>
          </cell>
          <cell r="H65" t="str">
            <v>Personas</v>
          </cell>
          <cell r="I65">
            <v>70</v>
          </cell>
          <cell r="J65" t="str">
            <v>104301001</v>
          </cell>
          <cell r="K65">
            <v>2700000000</v>
          </cell>
        </row>
        <row r="66">
          <cell r="A66">
            <v>1043</v>
          </cell>
          <cell r="B66" t="str">
            <v xml:space="preserve">1043 Sistemas de información al servicio de la gestión educativa </v>
          </cell>
          <cell r="C66" t="str">
            <v>01 SISTEMAS INTEGRADOS DE INFORMACIÓN Y SOSTENIMIENTO DE LA PLATAFORMA TECNOLOGICA</v>
          </cell>
          <cell r="D66">
            <v>2</v>
          </cell>
          <cell r="E66" t="str">
            <v>01002 Adquisición de recursos informáticos para el fortalecimiento y consolidación de los Sistemas de información y el sostenimiento de la plataforma tecnológica</v>
          </cell>
          <cell r="F66" t="str">
            <v>Adquisición De Hardware Y/O Software 02-01-0734</v>
          </cell>
          <cell r="G66" t="str">
            <v>CONECTIVIDAD - A.1.4.3</v>
          </cell>
          <cell r="H66" t="str">
            <v>Contrato</v>
          </cell>
          <cell r="I66">
            <v>8</v>
          </cell>
          <cell r="J66" t="str">
            <v>104301002</v>
          </cell>
          <cell r="K66">
            <v>6750000000</v>
          </cell>
        </row>
        <row r="67">
          <cell r="A67">
            <v>1043</v>
          </cell>
          <cell r="B67" t="str">
            <v xml:space="preserve">1043 Sistemas de información al servicio de la gestión educativa </v>
          </cell>
          <cell r="C67" t="str">
            <v>01 SISTEMAS INTEGRADOS DE INFORMACIÓN Y SOSTENIMIENTO DE LA PLATAFORMA TECNOLOGICA</v>
          </cell>
          <cell r="D67">
            <v>3</v>
          </cell>
          <cell r="E67" t="str">
            <v xml:space="preserve">01003 Renovar el licenciamiento de los equipos de cómputo de la sed nivel central, local e institucional  </v>
          </cell>
          <cell r="F67" t="str">
            <v>Adquisición De Hardware Y/O Software 02-01-0734</v>
          </cell>
          <cell r="G67" t="str">
            <v>CONECTIVIDAD - A.1.4.3</v>
          </cell>
          <cell r="H67" t="str">
            <v>Programas</v>
          </cell>
          <cell r="I67">
            <v>1</v>
          </cell>
          <cell r="J67" t="str">
            <v>104301003</v>
          </cell>
          <cell r="K67">
            <v>4500000000</v>
          </cell>
        </row>
        <row r="68">
          <cell r="A68">
            <v>1043</v>
          </cell>
          <cell r="B68" t="str">
            <v xml:space="preserve">1043 Sistemas de información al servicio de la gestión educativa </v>
          </cell>
          <cell r="C68" t="str">
            <v>01 SISTEMAS INTEGRADOS DE INFORMACIÓN Y SOSTENIMIENTO DE LA PLATAFORMA TECNOLOGICA</v>
          </cell>
          <cell r="D68">
            <v>4</v>
          </cell>
          <cell r="E68" t="str">
            <v>01004 Realizar el soporte de herramientas Oracle para la REDP y nivel central de la Secretaría de Educación  y los servicios asociados</v>
          </cell>
          <cell r="F68" t="str">
            <v>Adquisición De Hardware Y/O Software 02-01-0734</v>
          </cell>
          <cell r="G68" t="str">
            <v>CONECTIVIDAD - A.1.4.3</v>
          </cell>
          <cell r="H68" t="str">
            <v>Programas</v>
          </cell>
          <cell r="I68">
            <v>1</v>
          </cell>
          <cell r="J68" t="str">
            <v>104301004</v>
          </cell>
          <cell r="K68">
            <v>2500000000</v>
          </cell>
        </row>
        <row r="69">
          <cell r="A69">
            <v>1043</v>
          </cell>
          <cell r="B69" t="str">
            <v xml:space="preserve">1043 Sistemas de información al servicio de la gestión educativa </v>
          </cell>
          <cell r="C69" t="str">
            <v>01 SISTEMAS INTEGRADOS DE INFORMACIÓN Y SOSTENIMIENTO DE LA PLATAFORMA TECNOLOGICA</v>
          </cell>
          <cell r="D69">
            <v>5</v>
          </cell>
          <cell r="E69" t="str">
            <v>01005 Administrar la plataforma tecnológica del Centro de Gestión y  centro de computo , y brindar servicio de la mesa de ayuda y suministro de bolsa de repuestos y periféricos para los equipos de cómputo de la SED</v>
          </cell>
          <cell r="F69" t="str">
            <v>Mantenimiento, Administración Y Conectividad De Redp 02-01-0501</v>
          </cell>
          <cell r="G69" t="str">
            <v>CONECTIVIDAD - A.1.4.3</v>
          </cell>
          <cell r="H69" t="str">
            <v>Contrato</v>
          </cell>
          <cell r="I69">
            <v>3</v>
          </cell>
          <cell r="J69" t="str">
            <v>104301005</v>
          </cell>
          <cell r="K69">
            <v>20500000000</v>
          </cell>
        </row>
        <row r="70">
          <cell r="A70">
            <v>1043</v>
          </cell>
          <cell r="B70" t="str">
            <v xml:space="preserve">1043 Sistemas de información al servicio de la gestión educativa </v>
          </cell>
          <cell r="C70" t="str">
            <v>02 TECNOLOGÍA WIFI</v>
          </cell>
          <cell r="D70">
            <v>7</v>
          </cell>
          <cell r="E70" t="str">
            <v>02007 Despliegue de soluciones de red WiFi</v>
          </cell>
          <cell r="F70" t="str">
            <v>Mantenimiento, Administración Y Conectividad De Redp 02-01-0501</v>
          </cell>
          <cell r="G70" t="str">
            <v>CONECTIVIDAD - A.1.4.3</v>
          </cell>
          <cell r="H70" t="str">
            <v>Sedes</v>
          </cell>
          <cell r="I70">
            <v>8</v>
          </cell>
          <cell r="J70" t="str">
            <v>104302007</v>
          </cell>
          <cell r="K70">
            <v>500000000</v>
          </cell>
        </row>
        <row r="71">
          <cell r="A71">
            <v>1043</v>
          </cell>
          <cell r="B71" t="str">
            <v xml:space="preserve">1043 Sistemas de información al servicio de la gestión educativa </v>
          </cell>
          <cell r="C71" t="str">
            <v>03 CONECTIVIDAD, TECNOLOGIAS Y COMUNICACIONES</v>
          </cell>
          <cell r="D71">
            <v>8</v>
          </cell>
          <cell r="E71" t="str">
            <v>03008 Ampliar e implementar servicios de conectividad al servicio de la Educación de Calidad de los niños, niñas y jovenes de ciudad</v>
          </cell>
          <cell r="F71" t="str">
            <v>Mantenimiento, Administración Y Conectividad De Redp 02-01-0501</v>
          </cell>
          <cell r="G71" t="str">
            <v>CONECTIVIDAD - A.1.4.3</v>
          </cell>
          <cell r="H71" t="str">
            <v>Sedes</v>
          </cell>
          <cell r="I71">
            <v>706</v>
          </cell>
          <cell r="J71" t="str">
            <v>104303008</v>
          </cell>
          <cell r="K71">
            <v>22199455000</v>
          </cell>
        </row>
        <row r="72">
          <cell r="A72">
            <v>1046</v>
          </cell>
          <cell r="B72" t="str">
            <v>1046 Infraestructura y dotación al servicio de los ambientes de aprendizaje</v>
          </cell>
          <cell r="C72" t="str">
            <v>01 CONSTRUCCION, RESTITUCION, TERMINACION Y AMPLIACION</v>
          </cell>
          <cell r="D72">
            <v>1</v>
          </cell>
          <cell r="E72" t="str">
            <v>01001 Compra de lotes, diseño, construcción e interventoría de estudios y/o ejecución de obras de infraestructura, para la construcción de colegios nuevos y/o adicionales.</v>
          </cell>
          <cell r="F72" t="str">
            <v>Adecuación Y Ampliación De Colegios Y Universidad 01-01-0002</v>
          </cell>
          <cell r="G72" t="str">
            <v>CONSTRUCCIÓN AMPLIACIÓN Y ADECUACIÓN DE INFRAESTRUCTURA EDUCATIVA - A.1.2.2</v>
          </cell>
          <cell r="H72" t="str">
            <v>Colegios</v>
          </cell>
          <cell r="I72">
            <v>13</v>
          </cell>
          <cell r="J72" t="str">
            <v>104601001</v>
          </cell>
          <cell r="K72">
            <v>135899407000</v>
          </cell>
        </row>
        <row r="73">
          <cell r="A73">
            <v>1046</v>
          </cell>
          <cell r="B73" t="str">
            <v>1046 Infraestructura y dotación al servicio de los ambientes de aprendizaje</v>
          </cell>
          <cell r="C73" t="str">
            <v>01 CONSTRUCCION, RESTITUCION, TERMINACION Y AMPLIACION</v>
          </cell>
          <cell r="D73">
            <v>2</v>
          </cell>
          <cell r="E73" t="str">
            <v>01002 Diseño, construcción e interventoría de estudios y/o ejecución de obras de infraestructura,  para las obras  de restituciones, terminaciones y ampliaciones a la infraestructura de los colegios distritales y/o adicionales</v>
          </cell>
          <cell r="F73" t="str">
            <v>Adecuación Y Ampliación De Colegios Y Universidad 01-01-0002</v>
          </cell>
          <cell r="G73" t="str">
            <v>CONSTRUCCIÓN AMPLIACIÓN Y ADECUACIÓN DE INFRAESTRUCTURA EDUCATIVA - A.1.2.2</v>
          </cell>
          <cell r="H73" t="str">
            <v>Sedes Educativas</v>
          </cell>
          <cell r="I73">
            <v>9</v>
          </cell>
          <cell r="J73" t="str">
            <v>104601002</v>
          </cell>
          <cell r="K73">
            <v>58595710000</v>
          </cell>
        </row>
        <row r="74">
          <cell r="A74">
            <v>1046</v>
          </cell>
          <cell r="B74" t="str">
            <v>1046 Infraestructura y dotación al servicio de los ambientes de aprendizaje</v>
          </cell>
          <cell r="C74" t="str">
            <v>01 CONSTRUCCION, RESTITUCION, TERMINACION Y AMPLIACION</v>
          </cell>
          <cell r="D74">
            <v>4</v>
          </cell>
          <cell r="E74" t="str">
            <v>01004 Suministrar el personal de apoyo profesional y técnico para garantizar la adecuada ejecución del proyecto</v>
          </cell>
          <cell r="F74" t="str">
            <v>Personal Contratado Para Apoyar Las Actividades Propias De Los Proyectos De Inversión De La Entidad 03-04-0001</v>
          </cell>
          <cell r="G74" t="str">
            <v>MODERNIZACIÓN DE LA SECRETARIA DE EDUCACIÓN - A.1.4.1</v>
          </cell>
          <cell r="H74" t="str">
            <v>Personas</v>
          </cell>
          <cell r="I74">
            <v>108</v>
          </cell>
          <cell r="J74" t="str">
            <v>104601004</v>
          </cell>
          <cell r="K74">
            <v>6646200000</v>
          </cell>
        </row>
        <row r="75">
          <cell r="A75">
            <v>1046</v>
          </cell>
          <cell r="B75" t="str">
            <v>1046 Infraestructura y dotación al servicio de los ambientes de aprendizaje</v>
          </cell>
          <cell r="C75" t="str">
            <v>01 CONSTRUCCION, RESTITUCION, TERMINACION Y AMPLIACION</v>
          </cell>
          <cell r="D75">
            <v>5</v>
          </cell>
          <cell r="E75" t="str">
            <v>01005 Diseño, construcción e interventoría de estudios y/o ejecución de obras, para la construcción de infraestructura educativa nueva para la primera infancia y/o adicionales</v>
          </cell>
          <cell r="F75" t="str">
            <v>Construcción, Adecuación Y Ampliación Primera Infancia 01-01-0097</v>
          </cell>
          <cell r="G75" t="str">
            <v>MEJORAMIENTO Y MANTENIMIENTO DE DEPENDENCIAS DE LA ADMINISTRACIÓN - A.15.3</v>
          </cell>
          <cell r="H75" t="str">
            <v>Sedes Educativas</v>
          </cell>
          <cell r="I75">
            <v>3</v>
          </cell>
          <cell r="J75" t="str">
            <v>104601005</v>
          </cell>
          <cell r="K75">
            <v>18707734000</v>
          </cell>
        </row>
        <row r="76">
          <cell r="A76">
            <v>1046</v>
          </cell>
          <cell r="B76" t="str">
            <v>1046 Infraestructura y dotación al servicio de los ambientes de aprendizaje</v>
          </cell>
          <cell r="C76" t="str">
            <v>01 CONSTRUCCION, RESTITUCION, TERMINACION Y AMPLIACION</v>
          </cell>
          <cell r="D76">
            <v>6</v>
          </cell>
          <cell r="E76" t="str">
            <v>01006 Pagar impuestos, trámites, vallas, copias y permisos ante otras entidades del estado, peritos en los procesos de expropiación y/o compra y cargo fijo y/o variable correspondiente a las licencias obtenidas  para cada uno de los predios</v>
          </cell>
          <cell r="F76" t="str">
            <v>Adecuación Y Ampliación De Colegios Y Universidad 01-01-0002</v>
          </cell>
          <cell r="G76" t="str">
            <v>CONSTRUCCIÓN AMPLIACIÓN Y ADECUACIÓN DE INFRAESTRUCTURA EDUCATIVA - A.1.2.2</v>
          </cell>
          <cell r="H76" t="str">
            <v>Porcentaje</v>
          </cell>
          <cell r="I76">
            <v>100</v>
          </cell>
          <cell r="J76" t="str">
            <v>104601006</v>
          </cell>
          <cell r="K76">
            <v>100000000</v>
          </cell>
        </row>
        <row r="77">
          <cell r="A77">
            <v>1046</v>
          </cell>
          <cell r="B77" t="str">
            <v>1046 Infraestructura y dotación al servicio de los ambientes de aprendizaje</v>
          </cell>
          <cell r="C77" t="str">
            <v>01 CONSTRUCCION, RESTITUCION, TERMINACION Y AMPLIACION</v>
          </cell>
          <cell r="D77">
            <v>7</v>
          </cell>
          <cell r="E77" t="str">
            <v>01007 Pago de pasivos exigibles</v>
          </cell>
          <cell r="F77" t="str">
            <v>Adecuación Y Ampliación De Colegios Y Universidad 01-01-0002</v>
          </cell>
          <cell r="G77" t="str">
            <v>CONSTRUCCIÓN AMPLIACIÓN Y ADECUACIÓN DE INFRAESTRUCTURA EDUCATIVA - A.1.2.2</v>
          </cell>
          <cell r="H77" t="str">
            <v>Porcentaje</v>
          </cell>
          <cell r="I77">
            <v>100</v>
          </cell>
          <cell r="J77" t="str">
            <v>104601007</v>
          </cell>
          <cell r="K77">
            <v>3000000000</v>
          </cell>
        </row>
        <row r="78">
          <cell r="A78">
            <v>1046</v>
          </cell>
          <cell r="B78" t="str">
            <v>1046 Infraestructura y dotación al servicio de los ambientes de aprendizaje</v>
          </cell>
          <cell r="C78" t="str">
            <v>01 CONSTRUCCION, RESTITUCION, TERMINACION Y AMPLIACION</v>
          </cell>
          <cell r="D78">
            <v>8</v>
          </cell>
          <cell r="E78" t="str">
            <v>01008 Contar con el acompañamiento especializado en materia técnica, jurídica, contractual, financiera, tributaria y ambiental, además de actividades de gestión social e interventoría, que soporten el diseño y la construcción de colegios nuevos, restituciones, terminaciones y ampliaciones en sus fases pre y post-contractuales.</v>
          </cell>
          <cell r="F78" t="str">
            <v>Adecuación Y Ampliación De Colegios Y Universidad 01-01-0002</v>
          </cell>
          <cell r="G78" t="str">
            <v>CONSTRUCCIÓN AMPLIACIÓN Y ADECUACIÓN DE INFRAESTRUCTURA EDUCATIVA - A.1.2.2</v>
          </cell>
          <cell r="H78" t="str">
            <v>Consultoría</v>
          </cell>
          <cell r="I78">
            <v>2</v>
          </cell>
          <cell r="J78" t="str">
            <v>104601008</v>
          </cell>
          <cell r="K78">
            <v>500000000</v>
          </cell>
        </row>
        <row r="79">
          <cell r="A79">
            <v>1046</v>
          </cell>
          <cell r="B79" t="str">
            <v>1046 Infraestructura y dotación al servicio de los ambientes de aprendizaje</v>
          </cell>
          <cell r="C79" t="str">
            <v>02 OBRAS MENORES Y ADECUACIONES</v>
          </cell>
          <cell r="D79">
            <v>1</v>
          </cell>
          <cell r="E79" t="str">
            <v>02001 Diseño, construcción e interventoría de estudios y/o ejecución de obras de infraestructura,  para las obras de mejoramiento menor complementarias a la infraestructura de los colegios distritales y/o adicionales</v>
          </cell>
          <cell r="F79" t="str">
            <v>Adecuación Y Ampliación De Colegios Y Universidad 01-01-0002</v>
          </cell>
          <cell r="G79" t="str">
            <v>CONSTRUCCIÓN AMPLIACIÓN Y ADECUACIÓN DE INFRAESTRUCTURA EDUCATIVA - A.1.2.2</v>
          </cell>
          <cell r="H79" t="str">
            <v>Sedes Educativas</v>
          </cell>
          <cell r="I79">
            <v>50</v>
          </cell>
          <cell r="J79" t="str">
            <v>104602001</v>
          </cell>
          <cell r="K79">
            <v>10375800000</v>
          </cell>
        </row>
        <row r="80">
          <cell r="A80">
            <v>1046</v>
          </cell>
          <cell r="B80" t="str">
            <v>1046 Infraestructura y dotación al servicio de los ambientes de aprendizaje</v>
          </cell>
          <cell r="C80" t="str">
            <v>02 OBRAS MENORES Y ADECUACIONES</v>
          </cell>
          <cell r="D80">
            <v>2</v>
          </cell>
          <cell r="E80" t="str">
            <v>02002 Realizar los estudios topograficos, de vulnerabilidad sismica, calculos estructurales y de revisión arquitectónica  necesarios para los proyectos, asi como la interventoria de los mismos</v>
          </cell>
          <cell r="F80" t="str">
            <v>Adecuación Y Ampliación De Colegios Y Universidad 01-01-0002</v>
          </cell>
          <cell r="G80" t="str">
            <v>CONSTRUCCIÓN AMPLIACIÓN Y ADECUACIÓN DE INFRAESTRUCTURA EDUCATIVA - A.1.2.2</v>
          </cell>
          <cell r="H80" t="str">
            <v>Porcentaje</v>
          </cell>
          <cell r="I80">
            <v>100</v>
          </cell>
          <cell r="J80" t="str">
            <v>104602002</v>
          </cell>
          <cell r="K80">
            <v>400000000</v>
          </cell>
        </row>
        <row r="81">
          <cell r="A81">
            <v>1046</v>
          </cell>
          <cell r="B81" t="str">
            <v>1046 Infraestructura y dotación al servicio de los ambientes de aprendizaje</v>
          </cell>
          <cell r="C81" t="str">
            <v>02 OBRAS MENORES Y ADECUACIONES</v>
          </cell>
          <cell r="D81">
            <v>3</v>
          </cell>
          <cell r="E81" t="str">
            <v>02003 Pagar impuestos, trámites, gestiones ambientales, vallas y permisos ante otras entidades del estado, peritos en los procesos de expropiación y/o compra y cargo fijo y/o variable correspondiente a las licencias obtenidas para cada uno de los predios.</v>
          </cell>
          <cell r="F81" t="str">
            <v>Adecuación Y Ampliación De Colegios Y Universidad 01-01-0002</v>
          </cell>
          <cell r="G81" t="str">
            <v>CONSTRUCCIÓN AMPLIACIÓN Y ADECUACIÓN DE INFRAESTRUCTURA EDUCATIVA - A.1.2.2</v>
          </cell>
          <cell r="H81" t="str">
            <v>Porcentaje</v>
          </cell>
          <cell r="I81">
            <v>100</v>
          </cell>
          <cell r="J81" t="str">
            <v>104602003</v>
          </cell>
          <cell r="K81">
            <v>150000000</v>
          </cell>
        </row>
        <row r="82">
          <cell r="A82">
            <v>1046</v>
          </cell>
          <cell r="B82" t="str">
            <v>1046 Infraestructura y dotación al servicio de los ambientes de aprendizaje</v>
          </cell>
          <cell r="C82" t="str">
            <v>02 OBRAS MENORES Y ADECUACIONES</v>
          </cell>
          <cell r="D82">
            <v>4</v>
          </cell>
          <cell r="E82" t="str">
            <v>02004  Alquiler (incluye mantenimiento) de baños portátiles móviles para atender los requerimientos de las diferentes Instituciones Educativas</v>
          </cell>
          <cell r="F82" t="str">
            <v>Adecuación Y Ampliación De Colegios Y Universidad 01-01-0002</v>
          </cell>
          <cell r="G82" t="str">
            <v>CONSTRUCCIÓN AMPLIACIÓN Y ADECUACIÓN DE INFRAESTRUCTURA EDUCATIVA - A.1.2.2</v>
          </cell>
          <cell r="H82" t="str">
            <v>Porcentaje</v>
          </cell>
          <cell r="I82">
            <v>100</v>
          </cell>
          <cell r="J82" t="str">
            <v>104602004</v>
          </cell>
          <cell r="K82">
            <v>250000000</v>
          </cell>
        </row>
        <row r="83">
          <cell r="A83">
            <v>1046</v>
          </cell>
          <cell r="B83" t="str">
            <v>1046 Infraestructura y dotación al servicio de los ambientes de aprendizaje</v>
          </cell>
          <cell r="C83" t="str">
            <v>02 OBRAS MENORES Y ADECUACIONES</v>
          </cell>
          <cell r="D83">
            <v>5</v>
          </cell>
          <cell r="E83" t="str">
            <v>02005 Realizar las obras y/o adecuaciones para la legalización y normalización de servicios públicos domiciliarios de la infraestructura educativa oficial</v>
          </cell>
          <cell r="F83" t="str">
            <v>Obras Y/O Adecuaciones Para La Legalización Y Normalización De Servicios Públicos Domiciliarios De Los Colegios. 02-06-0218</v>
          </cell>
          <cell r="G83" t="str">
            <v>CONSTRUCCIÓN AMPLIACIÓN Y ADECUACIÓN DE INFRAESTRUCTURA EDUCATIVA - A.1.2.2</v>
          </cell>
          <cell r="H83" t="str">
            <v>Porcentaje</v>
          </cell>
          <cell r="I83">
            <v>100</v>
          </cell>
          <cell r="J83" t="str">
            <v>104602005</v>
          </cell>
          <cell r="K83">
            <v>1200000000</v>
          </cell>
        </row>
        <row r="84">
          <cell r="A84">
            <v>1046</v>
          </cell>
          <cell r="B84" t="str">
            <v>1046 Infraestructura y dotación al servicio de los ambientes de aprendizaje</v>
          </cell>
          <cell r="C84" t="str">
            <v>02 OBRAS MENORES Y ADECUACIONES</v>
          </cell>
          <cell r="D84">
            <v>6</v>
          </cell>
          <cell r="E84" t="str">
            <v>02006 Pagar los fallos de sentencias, reclamaciones u otras que se generen producto de los contratos relacionados con el proyecto o derivados de sanciones impuestas a la entidad.</v>
          </cell>
          <cell r="F84" t="str">
            <v>Adecuación Y Ampliación De Colegios Y Universidad 01-01-0002</v>
          </cell>
          <cell r="G84" t="str">
            <v>CONSTRUCCIÓN AMPLIACIÓN Y ADECUACIÓN DE INFRAESTRUCTURA EDUCATIVA - A.1.2.2</v>
          </cell>
          <cell r="H84" t="str">
            <v>Porcentaje</v>
          </cell>
          <cell r="I84">
            <v>100</v>
          </cell>
          <cell r="J84" t="str">
            <v>104602006</v>
          </cell>
          <cell r="K84">
            <v>6250000000</v>
          </cell>
        </row>
        <row r="85">
          <cell r="A85">
            <v>1046</v>
          </cell>
          <cell r="B85" t="str">
            <v>1046 Infraestructura y dotación al servicio de los ambientes de aprendizaje</v>
          </cell>
          <cell r="C85" t="str">
            <v>02 OBRAS MENORES Y ADECUACIONES</v>
          </cell>
          <cell r="D85">
            <v>7</v>
          </cell>
          <cell r="E85" t="str">
            <v>02007 Realizar las intervenciones de obras e interventorías para el mantenimiento preventivo y/o correctivo, atención de emergencias de la infraestructura educativa oficial (incluye adicionales).</v>
          </cell>
          <cell r="F85" t="str">
            <v>Adecuación Y Ampliación De Colegios Y Universidad 01-01-0002</v>
          </cell>
          <cell r="G85" t="str">
            <v>CONSTRUCCIÓN AMPLIACIÓN Y ADECUACIÓN DE INFRAESTRUCTURA EDUCATIVA - A.1.2.2</v>
          </cell>
          <cell r="H85" t="str">
            <v>Porcentaje</v>
          </cell>
          <cell r="I85">
            <v>100</v>
          </cell>
          <cell r="J85" t="str">
            <v>104602007</v>
          </cell>
          <cell r="K85">
            <v>3000000000</v>
          </cell>
        </row>
        <row r="86">
          <cell r="A86">
            <v>1046</v>
          </cell>
          <cell r="B86" t="str">
            <v>1046 Infraestructura y dotación al servicio de los ambientes de aprendizaje</v>
          </cell>
          <cell r="C86" t="str">
            <v>02 OBRAS MENORES Y ADECUACIONES</v>
          </cell>
          <cell r="D86">
            <v>9</v>
          </cell>
          <cell r="E86" t="str">
            <v xml:space="preserve">02009 Construir, adecuar y/o mejorar comedores escolares de los colegios distritales (incluye interventoría y adicionales) </v>
          </cell>
          <cell r="F86" t="str">
            <v>Adecuación Y Ampliación De Colegios Y Universidad 01-01-0002</v>
          </cell>
          <cell r="G86" t="str">
            <v>CONSTRUCCIÓN AMPLIACIÓN Y ADECUACIÓN DE INFRAESTRUCTURA EDUCATIVA - A.1.2.2</v>
          </cell>
          <cell r="H86" t="str">
            <v>Intervenciones</v>
          </cell>
          <cell r="I86">
            <v>30</v>
          </cell>
          <cell r="J86" t="str">
            <v>104602009</v>
          </cell>
          <cell r="K86">
            <v>700000000</v>
          </cell>
        </row>
        <row r="87">
          <cell r="A87">
            <v>1046</v>
          </cell>
          <cell r="B87" t="str">
            <v>1046 Infraestructura y dotación al servicio de los ambientes de aprendizaje</v>
          </cell>
          <cell r="C87" t="str">
            <v>02 OBRAS MENORES Y ADECUACIONES</v>
          </cell>
          <cell r="D87">
            <v>11</v>
          </cell>
          <cell r="E87" t="str">
            <v>02011 Construcción e interventoría a las adecuaciones locativas a ejecutarse en sedes administrativas (SED + DILES)</v>
          </cell>
          <cell r="F87" t="str">
            <v>Obras De Adecuación Y Ampliación De Las Sedes Administrativas Del Sector Educativo 01-04-0001</v>
          </cell>
          <cell r="G87" t="str">
            <v>CONSTRUCCIÓN AMPLIACIÓN Y ADECUACIÓN DE INFRAESTRUCTURA EDUCATIVA - A.1.2.2</v>
          </cell>
          <cell r="H87" t="str">
            <v>Intervenciones</v>
          </cell>
          <cell r="I87">
            <v>3</v>
          </cell>
          <cell r="J87" t="str">
            <v>104602011</v>
          </cell>
          <cell r="K87">
            <v>800000000</v>
          </cell>
        </row>
        <row r="88">
          <cell r="A88">
            <v>1046</v>
          </cell>
          <cell r="B88" t="str">
            <v>1046 Infraestructura y dotación al servicio de los ambientes de aprendizaje</v>
          </cell>
          <cell r="C88" t="str">
            <v xml:space="preserve">03 CENTROS DE MAESTROS </v>
          </cell>
          <cell r="D88">
            <v>1</v>
          </cell>
          <cell r="E88" t="str">
            <v>03001 Diseño, construcción e interventoría de las adecuaciones en infraestructura para los Centros de la Red de Innvovación del maestro</v>
          </cell>
          <cell r="F88" t="str">
            <v>Obras De Adecuación Y Ampliación De Las Sedes Administrativas Del Sector Educativo 01-04-0001</v>
          </cell>
          <cell r="G88" t="str">
            <v>CONSTRUCCIÓN AMPLIACIÓN Y ADECUACIÓN DE INFRAESTRUCTURA EDUCATIVA - A.1.2.2</v>
          </cell>
          <cell r="H88" t="str">
            <v>Sede</v>
          </cell>
          <cell r="I88">
            <v>1</v>
          </cell>
          <cell r="J88" t="str">
            <v>104603001</v>
          </cell>
          <cell r="K88">
            <v>800000000</v>
          </cell>
        </row>
        <row r="89">
          <cell r="A89">
            <v>1046</v>
          </cell>
          <cell r="B89" t="str">
            <v>1046 Infraestructura y dotación al servicio de los ambientes de aprendizaje</v>
          </cell>
          <cell r="C89" t="str">
            <v>04 DOTACIONES</v>
          </cell>
          <cell r="D89">
            <v>1</v>
          </cell>
          <cell r="E89" t="str">
            <v>04001 Dotar mobiliario, equipos, maquinaria, herramientas, instrumentos, implementos y materiales de:  cómputo, tecnología, electrónica, electricidad, comunicaciones, audiovisuales, música, laboratorio, recreación, deporte, cocina y comedor, recursos de bibliotecas, arte y cultura, y demás que requieran los ambientes pedagógicos y administrativos para garantizar ambientes de aprendizaje adecuados y seguros en el nivel central y local.</v>
          </cell>
          <cell r="F89" t="str">
            <v>Dotación De Instalaciones 02-01-0509</v>
          </cell>
          <cell r="G89" t="str">
            <v>DOTACIÓN INSTITUCIONAL DE INFRAESTRUCTURA EDUCATIVA - A.1.2.4</v>
          </cell>
          <cell r="H89" t="str">
            <v>Sede</v>
          </cell>
          <cell r="I89">
            <v>110</v>
          </cell>
          <cell r="J89" t="str">
            <v>104604001</v>
          </cell>
          <cell r="K89">
            <v>24827075000</v>
          </cell>
        </row>
        <row r="90">
          <cell r="A90">
            <v>1046</v>
          </cell>
          <cell r="B90" t="str">
            <v>1046 Infraestructura y dotación al servicio de los ambientes de aprendizaje</v>
          </cell>
          <cell r="C90" t="str">
            <v>04 DOTACIONES</v>
          </cell>
          <cell r="D90">
            <v>5</v>
          </cell>
          <cell r="E90" t="str">
            <v>04005 Garantizar el personal de apoyo profesional y técnico en la contratación, supervisión, administración, aseguramiento y control de los bienes a dotar y dotados; así como el seguimiento y reporte de información inherente a la ejecución del componente.</v>
          </cell>
          <cell r="F90" t="str">
            <v>Personal Contratado Para Apoyar Las Actividades Propias De Los Proyectos De Inversión De La Entidad 03-04-0001</v>
          </cell>
          <cell r="G90" t="str">
            <v>MODERNIZACIÓN DE LA SECRETARIA DE EDUCACIÓN - A.1.4.1</v>
          </cell>
          <cell r="H90" t="str">
            <v>Personas</v>
          </cell>
          <cell r="I90">
            <v>41</v>
          </cell>
          <cell r="J90" t="str">
            <v>104604005</v>
          </cell>
          <cell r="K90">
            <v>2227925000</v>
          </cell>
        </row>
        <row r="91">
          <cell r="A91">
            <v>1049</v>
          </cell>
          <cell r="B91" t="str">
            <v>1049 Cobertura con equidad</v>
          </cell>
          <cell r="C91" t="str">
            <v>01 Gestión territorial de la cobertura educativa</v>
          </cell>
          <cell r="D91">
            <v>1</v>
          </cell>
          <cell r="E91" t="str">
            <v>01001 Prestar servicios profesionales, técnicos y/o  de apoyo a la gestión territorial de la cobertura educativa.</v>
          </cell>
          <cell r="F91" t="str">
            <v>Personal Contratado Para Apoyar Las Actividades Propias De Los Proyectos De Inversión De La Entidad 03-04-0001</v>
          </cell>
          <cell r="G91" t="str">
            <v>MODERNIZACIÓN DE LA SECRETARIA DE EDUCACIÓN - A.1.4.1</v>
          </cell>
          <cell r="H91" t="str">
            <v>Personas naturales y/o jurídicas</v>
          </cell>
          <cell r="I91">
            <v>29</v>
          </cell>
          <cell r="J91" t="str">
            <v>104901001</v>
          </cell>
          <cell r="K91">
            <v>1525000000</v>
          </cell>
        </row>
        <row r="92">
          <cell r="A92">
            <v>1049</v>
          </cell>
          <cell r="B92" t="str">
            <v>1049 Cobertura con equidad</v>
          </cell>
          <cell r="C92" t="str">
            <v>01 Gestión territorial de la cobertura educativa</v>
          </cell>
          <cell r="D92">
            <v>2</v>
          </cell>
          <cell r="E92" t="str">
            <v>01002 Realizar diseño, implementación, seguimiento y evaluación de Planes de Cobertura Local y de  Ruta del Acceso y Permanencia Escolar.</v>
          </cell>
          <cell r="F92" t="str">
            <v>Personal Contratado Para Las Actividades Propias De Los Procesos De Mejoramiento De Gestión De La Entidad 05-02-0020</v>
          </cell>
          <cell r="G92" t="str">
            <v>MODERNIZACIÓN DE LA SECRETARIA DE EDUCACIÓN - A.1.4.1</v>
          </cell>
          <cell r="H92" t="str">
            <v>Servicios</v>
          </cell>
          <cell r="I92">
            <v>1</v>
          </cell>
          <cell r="J92" t="str">
            <v>104901002</v>
          </cell>
          <cell r="K92">
            <v>267000000</v>
          </cell>
        </row>
        <row r="93">
          <cell r="A93">
            <v>1049</v>
          </cell>
          <cell r="B93" t="str">
            <v>1049 Cobertura con equidad</v>
          </cell>
          <cell r="C93" t="str">
            <v>01 Gestión territorial de la cobertura educativa</v>
          </cell>
          <cell r="D93">
            <v>3</v>
          </cell>
          <cell r="E93" t="str">
            <v>01003 Realizar acompañamiento y/o asistencia técnica a los establecimientos educativos con alta tasa de deserción escolar para fortalecer el acceso y la permanencia escolar</v>
          </cell>
          <cell r="F93" t="str">
            <v>Personal Contratado Para Las Actividades Propias De Los Procesos De Mejoramiento De Gestión De La Entidad 05-02-0020</v>
          </cell>
          <cell r="G93" t="str">
            <v>MODERNIZACIÓN DE LA SECRETARIA DE EDUCACIÓN - A.1.4.1</v>
          </cell>
          <cell r="H93" t="str">
            <v>Colegios</v>
          </cell>
          <cell r="I93">
            <v>100</v>
          </cell>
          <cell r="J93" t="str">
            <v>104901003</v>
          </cell>
          <cell r="K93">
            <v>416000000</v>
          </cell>
        </row>
        <row r="94">
          <cell r="A94">
            <v>1049</v>
          </cell>
          <cell r="B94" t="str">
            <v>1049 Cobertura con equidad</v>
          </cell>
          <cell r="C94" t="str">
            <v>01 Gestión territorial de la cobertura educativa</v>
          </cell>
          <cell r="D94">
            <v>4</v>
          </cell>
          <cell r="E94" t="str">
            <v>01004 Implementar incentivos a las IED para lograr mejorar resultados en acceso y permanencia escolar</v>
          </cell>
          <cell r="F94" t="str">
            <v>Incentivos económicos  a los colegios que contribuyan a mejorar los resultados de acceso y permanencia escolar 05-02-0178</v>
          </cell>
          <cell r="G94" t="str">
            <v>DISEÑO E IMPLEMENTACIÓN DE PLANES DE MEJORAMIENTO - A.17.1</v>
          </cell>
          <cell r="H94" t="str">
            <v>Colegios</v>
          </cell>
          <cell r="I94">
            <v>90</v>
          </cell>
          <cell r="J94" t="str">
            <v>104901004</v>
          </cell>
          <cell r="K94">
            <v>1324000000</v>
          </cell>
        </row>
        <row r="95">
          <cell r="A95">
            <v>1049</v>
          </cell>
          <cell r="B95" t="str">
            <v>1049 Cobertura con equidad</v>
          </cell>
          <cell r="C95" t="str">
            <v>01 Gestión territorial de la cobertura educativa</v>
          </cell>
          <cell r="D95">
            <v>5</v>
          </cell>
          <cell r="E95" t="str">
            <v>01005 Realizar las labores de  verificación, seguimiento y/o actualización de información de la cobertura educativa</v>
          </cell>
          <cell r="F95" t="str">
            <v>Personal contratado para apoyar las actividades propias de los proyectos de inversión misionales de la entidad 03-04-0312</v>
          </cell>
          <cell r="G95" t="str">
            <v>APLICACIÓN DE PROYECTOS EDUCATIVOS TRANSVERSALES - A.1.7.2</v>
          </cell>
          <cell r="H95" t="str">
            <v>Servicios</v>
          </cell>
          <cell r="I95">
            <v>1</v>
          </cell>
          <cell r="J95" t="str">
            <v>104901005</v>
          </cell>
          <cell r="K95">
            <v>150000000</v>
          </cell>
        </row>
        <row r="96">
          <cell r="A96">
            <v>1049</v>
          </cell>
          <cell r="B96" t="str">
            <v>1049 Cobertura con equidad</v>
          </cell>
          <cell r="C96" t="str">
            <v>01 Gestión territorial de la cobertura educativa</v>
          </cell>
          <cell r="D96">
            <v>6</v>
          </cell>
          <cell r="E96" t="str">
            <v>01006 Realizar eventos de socializacion relacionados con la cobertura y las experiencias del acceso y la permanencia escolar</v>
          </cell>
          <cell r="F96" t="str">
            <v>Apoyo Logístico Para El Desarrollo De Las Actividades Propias De Los Proyectos De Inversiónen General 03-01-0354</v>
          </cell>
          <cell r="G96" t="str">
            <v>APLICACIÓN DE PROYECTOS EDUCATIVOS TRANSVERSALES - A.1.7.2</v>
          </cell>
          <cell r="H96" t="str">
            <v>Servicios</v>
          </cell>
          <cell r="I96">
            <v>1</v>
          </cell>
          <cell r="J96" t="str">
            <v>104901006</v>
          </cell>
          <cell r="K96">
            <v>400000000</v>
          </cell>
        </row>
        <row r="97">
          <cell r="A97">
            <v>1049</v>
          </cell>
          <cell r="B97" t="str">
            <v>1049 Cobertura con equidad</v>
          </cell>
          <cell r="C97" t="str">
            <v>02 Modernización del proceso de matrícula</v>
          </cell>
          <cell r="D97">
            <v>1</v>
          </cell>
          <cell r="E97" t="str">
            <v>02001 Prestar servicios profesionales, técnicos y/o  de apoyo a la gestión del proceso de matrícula con enfoque de servicio al ciudadano y búsqueda activa de población desescolarizada.</v>
          </cell>
          <cell r="F97" t="str">
            <v>Personal Contratado Para Apoyar Las Actividades Propias De Los Proyectos De Inversión De La Entidad 03-04-0001</v>
          </cell>
          <cell r="G97" t="str">
            <v>MODERNIZACIÓN DE LA SECRETARIA DE EDUCACIÓN - A.1.4.1</v>
          </cell>
          <cell r="H97" t="str">
            <v>Personas naturales y/o jurídicas</v>
          </cell>
          <cell r="I97">
            <v>29</v>
          </cell>
          <cell r="J97" t="str">
            <v>104902001</v>
          </cell>
          <cell r="K97">
            <v>1473000000</v>
          </cell>
        </row>
        <row r="98">
          <cell r="A98">
            <v>1049</v>
          </cell>
          <cell r="B98" t="str">
            <v>1049 Cobertura con equidad</v>
          </cell>
          <cell r="C98" t="str">
            <v>02 Modernización del proceso de matrícula</v>
          </cell>
          <cell r="D98">
            <v>2</v>
          </cell>
          <cell r="E98" t="str">
            <v>02002 Realizar búsqueda activa de población desescolarizada</v>
          </cell>
          <cell r="F98" t="str">
            <v>Gestión del sevicio a la comunidad educativa 05-02-172</v>
          </cell>
          <cell r="G98" t="str">
            <v>MODERNIZACIÓN DE LA SECRETARIA DE EDUCACIÓN - A.1.4.1</v>
          </cell>
          <cell r="H98" t="str">
            <v>Proceso</v>
          </cell>
          <cell r="I98">
            <v>1</v>
          </cell>
          <cell r="J98" t="str">
            <v>104902002</v>
          </cell>
          <cell r="K98">
            <v>1780000000</v>
          </cell>
        </row>
        <row r="99">
          <cell r="A99">
            <v>1049</v>
          </cell>
          <cell r="B99" t="str">
            <v>1049 Cobertura con equidad</v>
          </cell>
          <cell r="C99" t="str">
            <v>02 Modernización del proceso de matrícula</v>
          </cell>
          <cell r="D99">
            <v>4</v>
          </cell>
          <cell r="E99" t="str">
            <v xml:space="preserve">02004 Acompañamiento en implementación de los sistemas de información para la cobertura educativa </v>
          </cell>
          <cell r="F99" t="str">
            <v>Personal contratado para las actividades propias de los procesos de mejoramiento de gestión de la entidad 05-02-0020</v>
          </cell>
          <cell r="G99" t="str">
            <v>MODERNIZACIÓN DE LA SECRETARIA DE EDUCACIÓN - A.1.4.1</v>
          </cell>
          <cell r="H99" t="str">
            <v>servicios</v>
          </cell>
          <cell r="I99">
            <v>1</v>
          </cell>
          <cell r="J99" t="str">
            <v>104902004</v>
          </cell>
          <cell r="K99">
            <v>500000000</v>
          </cell>
        </row>
        <row r="100">
          <cell r="A100">
            <v>1049</v>
          </cell>
          <cell r="B100" t="str">
            <v>1049 Cobertura con equidad</v>
          </cell>
          <cell r="C100" t="str">
            <v>02 Modernización del proceso de matrícula</v>
          </cell>
          <cell r="D100">
            <v>5</v>
          </cell>
          <cell r="E100" t="str">
            <v>02005 Atender los fallos proferidos en contra de la SED que se asocien con la ejecucion del proyecto Cobertura con equidad</v>
          </cell>
          <cell r="F100" t="str">
            <v>Pago de sentencias judiciales asociadas al proyecto de inversión 05-02-0169</v>
          </cell>
          <cell r="G100" t="str">
            <v>PAGO DE DÉFICIT DE INVERSIÓN EN EDUCACIÓN - (DE CARÁCTER EXCEPCIONAL) - A.1.7.4</v>
          </cell>
          <cell r="H100" t="str">
            <v>Fallos judiciales</v>
          </cell>
          <cell r="I100">
            <v>1</v>
          </cell>
          <cell r="J100" t="str">
            <v>104902005</v>
          </cell>
          <cell r="K100">
            <v>10000000</v>
          </cell>
        </row>
        <row r="101">
          <cell r="A101">
            <v>1049</v>
          </cell>
          <cell r="B101" t="str">
            <v>1049 Cobertura con equidad</v>
          </cell>
          <cell r="C101" t="str">
            <v>03 Acciones afirmativas para poblaciones vulnerables</v>
          </cell>
          <cell r="D101">
            <v>1</v>
          </cell>
          <cell r="E101" t="str">
            <v>03001 Prestar servicios profesionales, técnicos y/o  de apoyo a la gestión de acciones afirmativas para poblaciones vulnerables.</v>
          </cell>
          <cell r="F101" t="str">
            <v>Personal Contratado Para Apoyar Las Actividades Propias De Los Proyectos De Inversión De La Entidad 03-04-0001</v>
          </cell>
          <cell r="G101" t="str">
            <v>MODERNIZACIÓN DE LA SECRETARIA DE EDUCACIÓN - A.1.4.1</v>
          </cell>
          <cell r="H101" t="str">
            <v>Personas naturales y/o jurídicas</v>
          </cell>
          <cell r="I101">
            <v>13</v>
          </cell>
          <cell r="J101" t="str">
            <v>104903001</v>
          </cell>
          <cell r="K101">
            <v>642000000</v>
          </cell>
        </row>
        <row r="102">
          <cell r="A102">
            <v>1049</v>
          </cell>
          <cell r="B102" t="str">
            <v>1049 Cobertura con equidad</v>
          </cell>
          <cell r="C102" t="str">
            <v>03 Acciones afirmativas para poblaciones vulnerables</v>
          </cell>
          <cell r="D102">
            <v>2</v>
          </cell>
          <cell r="E102" t="str">
            <v>03002 Garantizar la financiación por concepto de gratuidad a la matrícula oficial SGP.</v>
          </cell>
          <cell r="F102" t="str">
            <v>Gratuidad Total Para Los Estudiantes Matriculados En El Sistema Educativo Oficial 06-02-0022</v>
          </cell>
          <cell r="G102" t="str">
            <v>TRANSFERENCIAS PARA CALIDAD GRATUIDAD (SIN SITUACIÓN DE FONDOS) A.1.3.8</v>
          </cell>
          <cell r="H102" t="str">
            <v>estudiantes</v>
          </cell>
          <cell r="I102">
            <v>830000</v>
          </cell>
          <cell r="J102" t="str">
            <v>104903002</v>
          </cell>
          <cell r="K102">
            <v>59258038000</v>
          </cell>
        </row>
        <row r="103">
          <cell r="A103">
            <v>1049</v>
          </cell>
          <cell r="B103" t="str">
            <v>1049 Cobertura con equidad</v>
          </cell>
          <cell r="C103" t="str">
            <v>03 Acciones afirmativas para poblaciones vulnerables</v>
          </cell>
          <cell r="D103">
            <v>4</v>
          </cell>
          <cell r="E103" t="str">
            <v>03004 Realizar estrategias de alfabetización y acciones orientadas a fortalecer la educación de adultos con oferta educativa pertinente</v>
          </cell>
          <cell r="F103" t="str">
            <v>Atención educativa diferencial 03-02-0033</v>
          </cell>
          <cell r="G103" t="str">
            <v>SERVICIO PERSONAL APOYO - A.1.5.1</v>
          </cell>
          <cell r="H103" t="str">
            <v>Estudiantes</v>
          </cell>
          <cell r="I103">
            <v>2425</v>
          </cell>
          <cell r="J103" t="str">
            <v>104903004</v>
          </cell>
          <cell r="K103">
            <v>1387000000</v>
          </cell>
        </row>
        <row r="104">
          <cell r="A104">
            <v>1049</v>
          </cell>
          <cell r="B104" t="str">
            <v>1049 Cobertura con equidad</v>
          </cell>
          <cell r="C104" t="str">
            <v>03 Acciones afirmativas para poblaciones vulnerables</v>
          </cell>
          <cell r="D104">
            <v>5</v>
          </cell>
          <cell r="E104" t="str">
            <v>03005 Acciones diferenciales para garantizar el acceso y la permanencia escolar de población diversa y vulnerable (población rural, víctima, discapacidad, grupos étnicos, entre otros)</v>
          </cell>
          <cell r="F104" t="str">
            <v>Atención educativa diferencial 03-02-0033</v>
          </cell>
          <cell r="G104" t="str">
            <v>SERVICIO PERSONAL APOYO - A.1.5.1</v>
          </cell>
          <cell r="H104" t="str">
            <v>Modelo</v>
          </cell>
          <cell r="I104">
            <v>1</v>
          </cell>
          <cell r="J104" t="str">
            <v>104903005</v>
          </cell>
          <cell r="K104">
            <v>1228000000</v>
          </cell>
        </row>
        <row r="105">
          <cell r="A105">
            <v>1049</v>
          </cell>
          <cell r="B105" t="str">
            <v>1049 Cobertura con equidad</v>
          </cell>
          <cell r="C105" t="str">
            <v>03 Acciones afirmativas para poblaciones vulnerables</v>
          </cell>
          <cell r="D105">
            <v>6</v>
          </cell>
          <cell r="E105" t="str">
            <v>03006 Asignar recursos propios a las instituciones educativas distritales que atienden población no cubierta por la asignación de gratuidad del MEN o población vulnerable y diversa que requiere atención diferencial</v>
          </cell>
          <cell r="F105" t="str">
            <v>Gratuidad Total Para Los Estudiantes Matriculados En El Sistema Educativo Oficial - Recursos Distrito 06-02-0062</v>
          </cell>
          <cell r="G105" t="str">
            <v>DISEÑO E IMPLEMENTACIÓN DE PLANES DE MEJORAMIENTO A.1.2.11</v>
          </cell>
          <cell r="H105" t="str">
            <v>Colegios</v>
          </cell>
          <cell r="I105">
            <v>363</v>
          </cell>
          <cell r="J105" t="str">
            <v>104903006</v>
          </cell>
          <cell r="K105">
            <v>16500000000</v>
          </cell>
        </row>
        <row r="106">
          <cell r="A106">
            <v>1049</v>
          </cell>
          <cell r="B106" t="str">
            <v>1049 Cobertura con equidad</v>
          </cell>
          <cell r="C106" t="str">
            <v>03 Acciones afirmativas para poblaciones vulnerables</v>
          </cell>
          <cell r="D106">
            <v>7</v>
          </cell>
          <cell r="E106" t="str">
            <v>03007 Implementar estrategias o modelos flexibles, presenciales o virtuales para la atención de población en extraedad, vulnerable y/o diversa</v>
          </cell>
          <cell r="F106" t="str">
            <v>Personal contratado para apoyar las actividades propias de los proyectos de inversión misionales de la entidad 03-04-0312</v>
          </cell>
          <cell r="G106" t="str">
            <v>APLICACIÓN DE PROYECTOS EDUCATIVOS TRANSVERSALES - A.1.7.2</v>
          </cell>
          <cell r="H106" t="str">
            <v>Estudiantes</v>
          </cell>
          <cell r="I106">
            <v>12109</v>
          </cell>
          <cell r="J106" t="str">
            <v>104903007</v>
          </cell>
          <cell r="K106">
            <v>3926142000</v>
          </cell>
        </row>
        <row r="107">
          <cell r="A107">
            <v>1049</v>
          </cell>
          <cell r="B107" t="str">
            <v>1049 Cobertura con equidad</v>
          </cell>
          <cell r="C107" t="str">
            <v>03 Acciones afirmativas para poblaciones vulnerables</v>
          </cell>
          <cell r="D107">
            <v>8</v>
          </cell>
          <cell r="E107" t="str">
            <v>03008 Entregar un Kit escolar gratuito a los estudiantes matriculados en las instituciones educativas oficiales del Distrito Capital, que por su condición socioeconómica o de vulnerabilidad lo requieren</v>
          </cell>
          <cell r="F107" t="str">
            <v>Gratuidad Total Para Los Estudiantes Matriculados En El Sistema Educativo Oficial - Recursos Distrito 06-02-0062</v>
          </cell>
          <cell r="G107" t="str">
            <v>DISEÑO E IMPLEMENTACIÓN DE PLANES DE MEJORAMIENTO A.1.2.11</v>
          </cell>
          <cell r="H107" t="str">
            <v>Estudiantes</v>
          </cell>
          <cell r="I107">
            <v>34315</v>
          </cell>
          <cell r="J107" t="str">
            <v>104903008</v>
          </cell>
          <cell r="K107">
            <v>1500000000</v>
          </cell>
        </row>
        <row r="108">
          <cell r="A108">
            <v>1049</v>
          </cell>
          <cell r="B108" t="str">
            <v>1049 Cobertura con equidad</v>
          </cell>
          <cell r="C108" t="str">
            <v>04 Administración del servicio educativo</v>
          </cell>
          <cell r="D108">
            <v>1</v>
          </cell>
          <cell r="E108" t="str">
            <v>04001 Prestar servicios profesionales, técnicos y/o  de apoyo a la gestión de la administración del servicio educativo de instituciones educativas oficiales.</v>
          </cell>
          <cell r="F108" t="str">
            <v>Personal Contratado Para Apoyar Las Actividades Propias De Los Proyectos De Inversión De La Entidad 03-04-0001</v>
          </cell>
          <cell r="G108" t="str">
            <v>MODERNIZACIÓN DE LA SECRETARIA DE EDUCACIÓN - A.1.4.1</v>
          </cell>
          <cell r="H108" t="str">
            <v>Personas naturales y/o jurídicas</v>
          </cell>
          <cell r="I108">
            <v>9</v>
          </cell>
          <cell r="J108" t="str">
            <v>104904001</v>
          </cell>
          <cell r="K108">
            <v>592000000</v>
          </cell>
        </row>
        <row r="109">
          <cell r="A109">
            <v>1049</v>
          </cell>
          <cell r="B109" t="str">
            <v>1049 Cobertura con equidad</v>
          </cell>
          <cell r="C109" t="str">
            <v>04 Administración del servicio educativo</v>
          </cell>
          <cell r="D109">
            <v>2</v>
          </cell>
          <cell r="E109" t="str">
            <v>04002 Contratar la administración del servicio educativo en establecimientos educativos oficiales</v>
          </cell>
          <cell r="F109" t="str">
            <v>Contratos para la administración del servicio educativo 06-02-0061</v>
          </cell>
          <cell r="G109" t="str">
            <v>CONTRATOS PARA LA ADMINISTRACION DEL SERVICIO EDUCATIVO - A.1.1.10.2</v>
          </cell>
          <cell r="H109" t="str">
            <v>Colegios</v>
          </cell>
          <cell r="I109">
            <v>22</v>
          </cell>
          <cell r="J109" t="str">
            <v>104904002</v>
          </cell>
          <cell r="K109">
            <v>83654000000</v>
          </cell>
        </row>
        <row r="110">
          <cell r="A110">
            <v>1049</v>
          </cell>
          <cell r="B110" t="str">
            <v>1049 Cobertura con equidad</v>
          </cell>
          <cell r="C110" t="str">
            <v>04 Administración del servicio educativo</v>
          </cell>
          <cell r="D110">
            <v>3</v>
          </cell>
          <cell r="E110" t="str">
            <v>04003 Realizar acciones de acompañamiento e intercambio de buenas prácticas entre los colegios con administración del servicio educativo y colegios oficiales de menor desempeño de las respectivas localidades</v>
          </cell>
          <cell r="F110" t="str">
            <v>Personal contratado para las actividades propias de los procesos de mejoramiento de gestión de la entidad 05-02-0020</v>
          </cell>
          <cell r="G110" t="str">
            <v>MODERNIZACIÓN DE LA SECRETARIA DE EDUCACIÓN - A.1.4.1</v>
          </cell>
          <cell r="H110" t="str">
            <v>Colegios</v>
          </cell>
          <cell r="I110">
            <v>88</v>
          </cell>
          <cell r="J110" t="str">
            <v>104904003</v>
          </cell>
          <cell r="K110">
            <v>312000000</v>
          </cell>
        </row>
        <row r="111">
          <cell r="A111">
            <v>1049</v>
          </cell>
          <cell r="B111" t="str">
            <v>1049 Cobertura con equidad</v>
          </cell>
          <cell r="C111" t="str">
            <v>04 Administración del servicio educativo</v>
          </cell>
          <cell r="D111">
            <v>4</v>
          </cell>
          <cell r="E111" t="str">
            <v>04004 Realizar seguimiento, verificación y/o evaluación a la administración del servicio educativo</v>
          </cell>
          <cell r="F111" t="str">
            <v>Personal contratado para apoyar las actividades propias de los proyectos de inversión misionales de la entidad 03-04-0312</v>
          </cell>
          <cell r="G111" t="str">
            <v>APLICACIÓN DE PROYECTOS EDUCATIVOS TRANSVERSALES - A.1.7.2</v>
          </cell>
          <cell r="H111" t="str">
            <v>Servicios</v>
          </cell>
          <cell r="I111">
            <v>1</v>
          </cell>
          <cell r="J111" t="str">
            <v>104904004</v>
          </cell>
          <cell r="K111">
            <v>1248000000</v>
          </cell>
        </row>
        <row r="112">
          <cell r="A112">
            <v>1049</v>
          </cell>
          <cell r="B112" t="str">
            <v>1049 Cobertura con equidad</v>
          </cell>
          <cell r="C112" t="str">
            <v>05 Prestación del servicio educativo en establecimientos educativos no oficiales</v>
          </cell>
          <cell r="D112">
            <v>1</v>
          </cell>
          <cell r="E112" t="str">
            <v>05001 Prestar servicios profesionales, técnicos y/o  de apoyo a la gestión en la implementación o uso de la estrategia de contratación de la prestación del servicio educativo.</v>
          </cell>
          <cell r="F112" t="str">
            <v>Personal Contratado Para Apoyar Las Actividades Propias De Los Proyectos De Inversión De La Entidad 03-04-0001</v>
          </cell>
          <cell r="G112" t="str">
            <v>MODERNIZACIÓN DE LA SECRETARIA DE EDUCACIÓN - A.1.4.1</v>
          </cell>
          <cell r="H112" t="str">
            <v>Personas naturales y/o jurídicas</v>
          </cell>
          <cell r="I112">
            <v>8</v>
          </cell>
          <cell r="J112" t="str">
            <v>104905001</v>
          </cell>
          <cell r="K112">
            <v>454000000</v>
          </cell>
        </row>
        <row r="113">
          <cell r="A113">
            <v>1049</v>
          </cell>
          <cell r="B113" t="str">
            <v>1049 Cobertura con equidad</v>
          </cell>
          <cell r="C113" t="str">
            <v>05 Prestación del servicio educativo en establecimientos educativos no oficiales</v>
          </cell>
          <cell r="D113">
            <v>2</v>
          </cell>
          <cell r="E113" t="str">
            <v>05002 Contratar la prestación del servicio público educativo en establecimientos educativos no oficiales</v>
          </cell>
          <cell r="F113" t="str">
            <v>Contratos Con Instituciones Para La Prestación Del Servicio Educativo 06-02-0037</v>
          </cell>
          <cell r="G113" t="str">
            <v>CONTRATOS PARA LA PRESTACIÓN DEL SERVICIO EDUCATIVO - A.1.1.10.1</v>
          </cell>
          <cell r="H113" t="str">
            <v>Colegios</v>
          </cell>
          <cell r="I113">
            <v>54</v>
          </cell>
          <cell r="J113" t="str">
            <v>104905002</v>
          </cell>
          <cell r="K113">
            <v>21654112000</v>
          </cell>
        </row>
        <row r="114">
          <cell r="A114">
            <v>1049</v>
          </cell>
          <cell r="B114" t="str">
            <v>1049 Cobertura con equidad</v>
          </cell>
          <cell r="C114" t="str">
            <v>05 Prestación del servicio educativo en establecimientos educativos no oficiales</v>
          </cell>
          <cell r="D114">
            <v>3</v>
          </cell>
          <cell r="E114" t="str">
            <v>05003 Realizar las labores de  verificación, seguimiento y/o actualización de información del Banco de Oferentes y/o de la contratación de la prestación del servicio público educativo.</v>
          </cell>
          <cell r="F114" t="str">
            <v>Personal contratado para apoyar las actividades propias de los proyectos de inversión misionales de la entidad 03-04-0312</v>
          </cell>
          <cell r="G114" t="str">
            <v>APLICACIÓN DE PROYECTOS EDUCATIVOS TRANSVERSALES - A.1.7.2</v>
          </cell>
          <cell r="H114" t="str">
            <v>Servicios</v>
          </cell>
          <cell r="I114">
            <v>1</v>
          </cell>
          <cell r="J114" t="str">
            <v>104905003</v>
          </cell>
          <cell r="K114">
            <v>1592000000</v>
          </cell>
        </row>
        <row r="115">
          <cell r="A115">
            <v>1049</v>
          </cell>
          <cell r="B115" t="str">
            <v>1049 Cobertura con equidad</v>
          </cell>
          <cell r="C115" t="str">
            <v>05 Prestación del servicio educativo en establecimientos educativos no oficiales</v>
          </cell>
          <cell r="D115">
            <v>4</v>
          </cell>
          <cell r="E115" t="str">
            <v>05004 Garantizar el pago de las obligaciones ó ajustes derivadas de la prestación del servicio educativo</v>
          </cell>
          <cell r="F115" t="str">
            <v>Contratos Con Instituciones Para La Prestación Del Servicio Educativo 06-02-0037</v>
          </cell>
          <cell r="G115" t="str">
            <v>CONTRATOS PARA LA PRESTACIÓN DEL SERVICIO EDUCATIVO - A.1.1.10.1</v>
          </cell>
          <cell r="H115" t="str">
            <v>Colegios</v>
          </cell>
          <cell r="I115">
            <v>54</v>
          </cell>
          <cell r="J115" t="str">
            <v>104905004</v>
          </cell>
          <cell r="K115">
            <v>1200000000</v>
          </cell>
        </row>
        <row r="116">
          <cell r="A116">
            <v>1049</v>
          </cell>
          <cell r="B116" t="str">
            <v>1049 Cobertura con equidad</v>
          </cell>
          <cell r="C116" t="str">
            <v>05 Prestación del servicio educativo en establecimientos educativos no oficiales</v>
          </cell>
          <cell r="D116">
            <v>5</v>
          </cell>
          <cell r="E116" t="str">
            <v>05005 Atender los fallos proferidos en contra de la SED que se asocien con la prestación del servicio público educativo.</v>
          </cell>
          <cell r="F116" t="str">
            <v>Pago de sentencias judiciales asociadas al proyecto de inversión 05-02-0169</v>
          </cell>
          <cell r="G116" t="str">
            <v>PAGO DE DÉFICIT DE INVERSIÓN EN EDUCACIÓN - (DE CARÁCTER EXCEPCIONAL) - A.1.7.4</v>
          </cell>
          <cell r="H116" t="str">
            <v>Fallos judiciales</v>
          </cell>
          <cell r="I116">
            <v>1</v>
          </cell>
          <cell r="J116" t="str">
            <v>104905005</v>
          </cell>
          <cell r="K116">
            <v>300000000</v>
          </cell>
        </row>
        <row r="117">
          <cell r="A117">
            <v>1050</v>
          </cell>
          <cell r="B117" t="str">
            <v>1050 Educación inicial de calidad en el marco de la ruta de atención integral a la primera infancia</v>
          </cell>
          <cell r="C117" t="str">
            <v>01 INFANCIA</v>
          </cell>
          <cell r="D117">
            <v>1</v>
          </cell>
          <cell r="E117" t="str">
            <v>01001 Apoyar y desarrollar con profesionales y/o entidades los procesos de gestión, acompañamiento e implementación de las metas y objetivos del proyecto.</v>
          </cell>
          <cell r="F117" t="str">
            <v>Personal Contratado Para Apoyar Las Actividades Propias De Los Proyectos De Inversión De La Entidad 03-04-0001</v>
          </cell>
          <cell r="G117" t="str">
            <v>MODERNIZACIÓN DE LA SECRETARIA DE EDUCACIÓN - A.1.4.1</v>
          </cell>
          <cell r="H117" t="str">
            <v>Personas</v>
          </cell>
          <cell r="I117">
            <v>37</v>
          </cell>
          <cell r="J117" t="str">
            <v>105001001</v>
          </cell>
          <cell r="K117">
            <v>2199419000</v>
          </cell>
        </row>
        <row r="118">
          <cell r="A118">
            <v>1050</v>
          </cell>
          <cell r="B118" t="str">
            <v>1050 Educación inicial de calidad en el marco de la ruta de atención integral a la primera infancia</v>
          </cell>
          <cell r="C118" t="str">
            <v>01 INFANCIA</v>
          </cell>
          <cell r="D118">
            <v>5</v>
          </cell>
          <cell r="E118" t="str">
            <v>01005 Garantizar la atención integral de los niños y niñas del ciclo inicial en el marco de la RIA, la articulación intersectorial de la Ciudad y la implementación de los estándares de calidad de la Educación Inicial en el marco de la atención integral</v>
          </cell>
          <cell r="F118" t="str">
            <v>Acompañar A Colegios En La Formulación Y Ejecución De Planes Institucionales 03-01-0204</v>
          </cell>
          <cell r="G118" t="str">
            <v>APLICACIÓN DE PROYECTOS EDUCATIVOS TRANSVERSALES - A.1.7.2</v>
          </cell>
          <cell r="H118" t="str">
            <v>Estudiantes</v>
          </cell>
          <cell r="I118">
            <v>55000</v>
          </cell>
          <cell r="J118" t="str">
            <v>105001005</v>
          </cell>
          <cell r="K118">
            <v>19684356000</v>
          </cell>
        </row>
        <row r="119">
          <cell r="A119">
            <v>1050</v>
          </cell>
          <cell r="B119" t="str">
            <v>1050 Educación inicial de calidad en el marco de la ruta de atención integral a la primera infancia</v>
          </cell>
          <cell r="C119" t="str">
            <v xml:space="preserve">02 CICLOS </v>
          </cell>
          <cell r="D119">
            <v>1</v>
          </cell>
          <cell r="E119" t="str">
            <v>02001 Apoyar y acompañar  con los medios necesarios, la implementación de lineamientos y/u orientaciones y/o estrategias pedagógicas y administrativas en las IED, que propendan por el fortalecimiento curricular y el intercambio de experiencias pedagógicas exitosas, en armonía con el modelo pedagógico de Educación Inicial</v>
          </cell>
          <cell r="F119" t="str">
            <v>Acompañar A Colegios En La Formulación Y Ejecución De Planes Institucionales 03-01-0204</v>
          </cell>
          <cell r="G119" t="str">
            <v>APLICACIÓN DE PROYECTOS EDUCATIVOS TRANSVERSALES - A.1.7.2</v>
          </cell>
          <cell r="H119" t="str">
            <v>Colegios</v>
          </cell>
          <cell r="I119">
            <v>210</v>
          </cell>
          <cell r="J119" t="str">
            <v>105002001</v>
          </cell>
          <cell r="K119">
            <v>1500000000</v>
          </cell>
        </row>
        <row r="120">
          <cell r="A120">
            <v>1050</v>
          </cell>
          <cell r="B120" t="str">
            <v>1050 Educación inicial de calidad en el marco de la ruta de atención integral a la primera infancia</v>
          </cell>
          <cell r="C120" t="str">
            <v>03 VALORACION INTEGRAL DEL DESARROLLO DE LA PRIMERA INFANCIA</v>
          </cell>
          <cell r="D120">
            <v>1</v>
          </cell>
          <cell r="E120" t="str">
            <v xml:space="preserve">03001 Desarrollar, aplicar y disponer de herramientas de gestión que conduzcan a la valoración del desarrollo integral de los niños y niñas de primera infancia </v>
          </cell>
          <cell r="F120" t="str">
            <v>Diseñar Desarrollar E Implementar Acciones Participativas En El Sistema Educativo Oficial 03-04-0239</v>
          </cell>
          <cell r="G120" t="str">
            <v>APLICACIÓN DE PROYECTOS EDUCATIVOS TRANSVERSALES - A.1.7.2</v>
          </cell>
          <cell r="H120" t="str">
            <v>Herramientas de gestión</v>
          </cell>
          <cell r="I120">
            <v>1</v>
          </cell>
          <cell r="J120" t="str">
            <v>105003001</v>
          </cell>
          <cell r="K120">
            <v>2076225000</v>
          </cell>
        </row>
        <row r="121">
          <cell r="A121">
            <v>1052</v>
          </cell>
          <cell r="B121" t="str">
            <v>1052 Bienestar estudiantil para todos</v>
          </cell>
          <cell r="C121" t="str">
            <v>01 ALIMENTACIÓN ESCOLAR</v>
          </cell>
          <cell r="D121">
            <v>1</v>
          </cell>
          <cell r="E121" t="str">
            <v>01001 Entregar desayunos, almuerzos y cenas escolares a los estudiantes matriculados en el sistema educativo oficial</v>
          </cell>
          <cell r="F121" t="str">
            <v>Comida Caliente Para Estudiantes 06-02-0026</v>
          </cell>
          <cell r="G121" t="str">
            <v>CONTRATACIÓN CON TERCEROS PARA LA PROVISIÓN INTEGRAL DEL SERVICIO DE ALIMENTACIÓN ESCOLAR - A.1.2.10.2</v>
          </cell>
          <cell r="H121" t="str">
            <v>Alimentos</v>
          </cell>
          <cell r="I121">
            <v>35642542</v>
          </cell>
          <cell r="J121" t="str">
            <v>105201001</v>
          </cell>
          <cell r="K121">
            <v>144480753000</v>
          </cell>
        </row>
        <row r="122">
          <cell r="A122">
            <v>1052</v>
          </cell>
          <cell r="B122" t="str">
            <v>1052 Bienestar estudiantil para todos</v>
          </cell>
          <cell r="C122" t="str">
            <v>01 ALIMENTACIÓN ESCOLAR</v>
          </cell>
          <cell r="D122">
            <v>2</v>
          </cell>
          <cell r="E122" t="str">
            <v>01002 Entregar refrigerios escolares a los estudiantes matriculados en el sistema educativo oficial</v>
          </cell>
          <cell r="F122" t="str">
            <v>Refrigerios Para Estudiantes 06-02-0025</v>
          </cell>
          <cell r="G122" t="str">
            <v>CONTRATACIÓN CON TERCEROS PARA LA PROVISIÓN INTEGRAL DEL SERVICIO DE ALIMENTACIÓN ESCOLAR - A.1.2.10.2</v>
          </cell>
          <cell r="H122" t="str">
            <v>Alimentos</v>
          </cell>
          <cell r="I122">
            <v>88182228</v>
          </cell>
          <cell r="J122" t="str">
            <v>105201002</v>
          </cell>
          <cell r="K122">
            <v>210229689000</v>
          </cell>
        </row>
        <row r="123">
          <cell r="A123">
            <v>1052</v>
          </cell>
          <cell r="B123" t="str">
            <v>1052 Bienestar estudiantil para todos</v>
          </cell>
          <cell r="C123" t="str">
            <v>01 ALIMENTACIÓN ESCOLAR</v>
          </cell>
          <cell r="D123">
            <v>3</v>
          </cell>
          <cell r="E123" t="str">
            <v>01003 Realizar la interventoría técnica, financiera, administrativa y jurídica a los contratos y convenios celebrados para la ejecución del programa de alimentación escolar</v>
          </cell>
          <cell r="F123" t="str">
            <v>Personal Contratado Para Apoyar Las Actividades Propias De Los Proyectos De Inversión De La Entidad 03-04-0001</v>
          </cell>
          <cell r="G123" t="str">
            <v>MODERNIZACIÓN DE LA SECRETARIA DE EDUCACIÓN - A.1.4.1</v>
          </cell>
          <cell r="H123" t="str">
            <v>Interventorías</v>
          </cell>
          <cell r="I123">
            <v>1</v>
          </cell>
          <cell r="J123" t="str">
            <v>105201003</v>
          </cell>
          <cell r="K123">
            <v>20750558000</v>
          </cell>
        </row>
        <row r="124">
          <cell r="A124">
            <v>1052</v>
          </cell>
          <cell r="B124" t="str">
            <v>1052 Bienestar estudiantil para todos</v>
          </cell>
          <cell r="C124" t="str">
            <v>01 ALIMENTACIÓN ESCOLAR</v>
          </cell>
          <cell r="D124">
            <v>4</v>
          </cell>
          <cell r="E124" t="str">
            <v>01004 Prestar servicios en la Dirección de Bienestar Estudiantil para el apoyo en los temas relacionados con el programa de alimentación escolar</v>
          </cell>
          <cell r="F124" t="str">
            <v>Personal Contratado Para Apoyar Las Actividades Propias De Los Proyectos De Inversión De La Entidad 03-04-0001</v>
          </cell>
          <cell r="G124" t="str">
            <v>MODERNIZACIÓN DE LA SECRETARIA DE EDUCACIÓN - A.1.4.1</v>
          </cell>
          <cell r="H124" t="str">
            <v>Personas</v>
          </cell>
          <cell r="I124">
            <v>68</v>
          </cell>
          <cell r="J124" t="str">
            <v>105201004</v>
          </cell>
          <cell r="K124">
            <v>4900000000</v>
          </cell>
        </row>
        <row r="125">
          <cell r="A125">
            <v>1052</v>
          </cell>
          <cell r="B125" t="str">
            <v>1052 Bienestar estudiantil para todos</v>
          </cell>
          <cell r="C125" t="str">
            <v>01 ALIMENTACIÓN ESCOLAR</v>
          </cell>
          <cell r="D125">
            <v>5</v>
          </cell>
          <cell r="E125" t="str">
            <v>01005 Llevar a cabo el seguimiento y la evaluación al programa de alimentación escolar.</v>
          </cell>
          <cell r="F125" t="str">
            <v>Personal Contratado Para Apoyar Las Actividades Propias De Los Proyectos De Inversión De La Entidad 03-04-0001</v>
          </cell>
          <cell r="G125" t="str">
            <v>MODERNIZACIÓN DE LA SECRETARIA DE EDUCACIÓN - A.1.4.1</v>
          </cell>
          <cell r="H125" t="str">
            <v>Persona Jurídica</v>
          </cell>
          <cell r="I125">
            <v>3</v>
          </cell>
          <cell r="J125" t="str">
            <v>105201005</v>
          </cell>
          <cell r="K125">
            <v>2587000000</v>
          </cell>
        </row>
        <row r="126">
          <cell r="A126">
            <v>1052</v>
          </cell>
          <cell r="B126" t="str">
            <v>1052 Bienestar estudiantil para todos</v>
          </cell>
          <cell r="C126" t="str">
            <v>01 ALIMENTACIÓN ESCOLAR</v>
          </cell>
          <cell r="D126">
            <v>6</v>
          </cell>
          <cell r="E126" t="str">
            <v>01006 Diseñar, producir e implementar acciones pedagógicas para la generación de hábitos de vida saludable en los estudiantes matriculados en el sistema educativo oficial.</v>
          </cell>
          <cell r="F126" t="str">
            <v>Diseñar Desarrollar E Implementar Acciones Participativas De Los Jóvenes En El Sistema Educativo Oficial 03-01-0282</v>
          </cell>
          <cell r="G126" t="str">
            <v>APLICACIÓN DE PROYECTOS EDUCATIVOS TRANSVERSALES - A.1.7.2</v>
          </cell>
          <cell r="H126" t="str">
            <v>Acciones</v>
          </cell>
          <cell r="I126">
            <v>1</v>
          </cell>
          <cell r="J126" t="str">
            <v>105201006</v>
          </cell>
          <cell r="K126">
            <v>600000000</v>
          </cell>
        </row>
        <row r="127">
          <cell r="A127">
            <v>1052</v>
          </cell>
          <cell r="B127" t="str">
            <v>1052 Bienestar estudiantil para todos</v>
          </cell>
          <cell r="C127" t="str">
            <v>01 ALIMENTACIÓN ESCOLAR</v>
          </cell>
          <cell r="D127">
            <v>7</v>
          </cell>
          <cell r="E127" t="str">
            <v>01007 Diseñar, formular y realizar el estudio de costos de los complementos alimentarios que entrega la Secretaría de Educación del Distrito, en las diferentes modalidades y el asociado a la Interventoría a dicha entrega.</v>
          </cell>
          <cell r="F127" t="str">
            <v>Personal Contratado Para Apoyar Las Actividades Propias De Los Proyectos De Inversión De La Entidad 03-04-0001</v>
          </cell>
          <cell r="G127" t="str">
            <v>MODERNIZACIÓN DE LA SECRETARIA DE EDUCACIÓN - A.1.4.1</v>
          </cell>
          <cell r="H127" t="str">
            <v>Personas</v>
          </cell>
          <cell r="I127">
            <v>17</v>
          </cell>
          <cell r="J127" t="str">
            <v>105201007</v>
          </cell>
          <cell r="K127">
            <v>280000000</v>
          </cell>
        </row>
        <row r="128">
          <cell r="A128">
            <v>1052</v>
          </cell>
          <cell r="B128" t="str">
            <v>1052 Bienestar estudiantil para todos</v>
          </cell>
          <cell r="C128" t="str">
            <v>02 MOVILIDAD ESCOLAR</v>
          </cell>
          <cell r="D128">
            <v>1</v>
          </cell>
          <cell r="E128" t="str">
            <v>02001 Suministrar el transporte a estudiantes beneficiados con el programa de Movilidad Escolar.</v>
          </cell>
          <cell r="F128" t="str">
            <v>Transporte Escolar Para Las Actividades Pedagógicas 02-01-0492</v>
          </cell>
          <cell r="G128" t="str">
            <v>TRANSPORTE ESCOLAR - A.1.2.7</v>
          </cell>
          <cell r="H128" t="str">
            <v>Estudiantes</v>
          </cell>
          <cell r="I128">
            <v>94304</v>
          </cell>
          <cell r="J128" t="str">
            <v>105202001</v>
          </cell>
          <cell r="K128">
            <v>96491399000</v>
          </cell>
        </row>
        <row r="129">
          <cell r="A129">
            <v>1052</v>
          </cell>
          <cell r="B129" t="str">
            <v>1052 Bienestar estudiantil para todos</v>
          </cell>
          <cell r="C129" t="str">
            <v>02 MOVILIDAD ESCOLAR</v>
          </cell>
          <cell r="D129">
            <v>2</v>
          </cell>
          <cell r="E129" t="str">
            <v>02002 Prestar servicios en la Dirección de Bienestar Estudiantil para el apoyo en los temas relacionados con el componente Movilidad Escolar</v>
          </cell>
          <cell r="F129" t="str">
            <v>Personal Contratado Para Apoyar Las Actividades Propias De Los Proyectos De Inversión De La Entidad 03-04-0001</v>
          </cell>
          <cell r="G129" t="str">
            <v>MODERNIZACIÓN DE LA SECRETARIA DE EDUCACIÓN - A.1.4.1</v>
          </cell>
          <cell r="H129" t="str">
            <v>Personas</v>
          </cell>
          <cell r="I129">
            <v>117</v>
          </cell>
          <cell r="J129" t="str">
            <v>105202002</v>
          </cell>
          <cell r="K129">
            <v>4000000000</v>
          </cell>
        </row>
        <row r="130">
          <cell r="A130">
            <v>1052</v>
          </cell>
          <cell r="B130" t="str">
            <v>1052 Bienestar estudiantil para todos</v>
          </cell>
          <cell r="C130" t="str">
            <v>02 MOVILIDAD ESCOLAR</v>
          </cell>
          <cell r="D130">
            <v>3</v>
          </cell>
          <cell r="E130" t="str">
            <v>02003 Supervisión, Interventoría, control y acompañamiento en lo técnico, administrativo jurídico y financiero para la prestación del servicio de Movilidad Escolar a los estudiantes matriculados en el sistema oficial.</v>
          </cell>
          <cell r="F130" t="str">
            <v>Personal Contratado Para Apoyar Las Actividades Propias De Los Proyectos De Inversión De La Entidad 03-04-0001</v>
          </cell>
          <cell r="G130" t="str">
            <v>MODERNIZACIÓN DE LA SECRETARIA DE EDUCACIÓN - A.1.4.1</v>
          </cell>
          <cell r="H130" t="str">
            <v>Interventoria</v>
          </cell>
          <cell r="I130">
            <v>1</v>
          </cell>
          <cell r="J130" t="str">
            <v>105202003</v>
          </cell>
          <cell r="K130">
            <v>5794355000</v>
          </cell>
        </row>
        <row r="131">
          <cell r="A131">
            <v>1052</v>
          </cell>
          <cell r="B131" t="str">
            <v>1052 Bienestar estudiantil para todos</v>
          </cell>
          <cell r="C131" t="str">
            <v>02 MOVILIDAD ESCOLAR</v>
          </cell>
          <cell r="D131">
            <v>4</v>
          </cell>
          <cell r="E131" t="str">
            <v>02004 Proveer, suministrar y entregar los beneficios a estudiantes que cumplan con las condiciones establecidas por la Dirección de Bienestar Estudiantil</v>
          </cell>
          <cell r="F131" t="str">
            <v>Transporte Escolar Para Las Actividades Pedagógicas 02-01-0492</v>
          </cell>
          <cell r="G131" t="str">
            <v>TRANSPORTE ESCOLAR - A.1.2.7</v>
          </cell>
          <cell r="H131" t="str">
            <v>Estudiantes</v>
          </cell>
          <cell r="I131">
            <v>36650</v>
          </cell>
          <cell r="J131" t="str">
            <v>105202004</v>
          </cell>
          <cell r="K131">
            <v>39490827000</v>
          </cell>
        </row>
        <row r="132">
          <cell r="A132">
            <v>1052</v>
          </cell>
          <cell r="B132" t="str">
            <v>1052 Bienestar estudiantil para todos</v>
          </cell>
          <cell r="C132" t="str">
            <v>02 MOVILIDAD ESCOLAR</v>
          </cell>
          <cell r="D132">
            <v>5</v>
          </cell>
          <cell r="E132" t="str">
            <v>02005 Fomentar el uso de medios alternativos de transporte escolar, a través de estrategias administrativas, pedagógicas, promoción y suscripción de convenios, promoviendo una cultura de uso de la bicicleta como medio de transporte. </v>
          </cell>
          <cell r="F132" t="str">
            <v>Transporte Escolar Para Las Actividades Pedagógicas 02-01-0492</v>
          </cell>
          <cell r="G132" t="str">
            <v>TRANSPORTE ESCOLAR - A.1.2.7</v>
          </cell>
          <cell r="H132" t="str">
            <v>Persona Jurídica</v>
          </cell>
          <cell r="I132">
            <v>5998</v>
          </cell>
          <cell r="J132" t="str">
            <v>105202005</v>
          </cell>
          <cell r="K132">
            <v>4394419000</v>
          </cell>
        </row>
        <row r="133">
          <cell r="A133">
            <v>1052</v>
          </cell>
          <cell r="B133" t="str">
            <v>1052 Bienestar estudiantil para todos</v>
          </cell>
          <cell r="C133" t="str">
            <v>03 PROMOCIÓN DEL BIENESTAR</v>
          </cell>
          <cell r="D133">
            <v>1</v>
          </cell>
          <cell r="E133" t="str">
            <v>03001 Amparar al 100% de los estudiantes del Sistema de matrícula oficial en caso de accidentes escolares.</v>
          </cell>
          <cell r="F133" t="str">
            <v>Promoción, Prevención Y Protección En Salud Escolar 03-02-0019</v>
          </cell>
          <cell r="G133" t="str">
            <v>APLICACIÓN DE PROYECTOS EDUCATIVOS TRANSVERSALES - A.1.7.2</v>
          </cell>
          <cell r="H133" t="str">
            <v>Porcentaje</v>
          </cell>
          <cell r="I133">
            <v>100</v>
          </cell>
          <cell r="J133" t="str">
            <v>105203001</v>
          </cell>
          <cell r="K133">
            <v>140000000</v>
          </cell>
        </row>
        <row r="134">
          <cell r="A134">
            <v>1052</v>
          </cell>
          <cell r="B134" t="str">
            <v>1052 Bienestar estudiantil para todos</v>
          </cell>
          <cell r="C134" t="str">
            <v>03 PROMOCIÓN DEL BIENESTAR</v>
          </cell>
          <cell r="D134">
            <v>2</v>
          </cell>
          <cell r="E134" t="str">
            <v>03002 Diseñar, producir, implementar y evaluar estrategias pedagógicas y comunicativas para la implementación de acciones pedagógicas en gestión del riesgo y promoción del bienestar estudiantil en Colegios Oficiales</v>
          </cell>
          <cell r="F134" t="str">
            <v>Promoción, Prevención Y Protección En Salud Escolar 03-02-0019</v>
          </cell>
          <cell r="G134" t="str">
            <v>APLICACIÓN DE PROYECTOS EDUCATIVOS TRANSVERSALES - A.1.7.2</v>
          </cell>
          <cell r="H134" t="str">
            <v>Colegios</v>
          </cell>
          <cell r="I134">
            <v>126</v>
          </cell>
          <cell r="J134" t="str">
            <v>105203002</v>
          </cell>
          <cell r="K134">
            <v>546637000</v>
          </cell>
        </row>
        <row r="135">
          <cell r="A135">
            <v>1052</v>
          </cell>
          <cell r="B135" t="str">
            <v>1052 Bienestar estudiantil para todos</v>
          </cell>
          <cell r="C135" t="str">
            <v>03 PROMOCIÓN DEL BIENESTAR</v>
          </cell>
          <cell r="D135">
            <v>3</v>
          </cell>
          <cell r="E135" t="str">
            <v xml:space="preserve">03003 Realizar los pagos de sentencias, fallos judiciales y de los deducibles que surjan de la afectación a la póliza civil extracontractual, como consecuencia de acciones adelantadas por terceros contra la entidad asociados a los accidentes escolares.
</v>
          </cell>
          <cell r="F135" t="str">
            <v>Promoción, Prevención Y Protección En Salud Escolar 03-02-0019</v>
          </cell>
          <cell r="G135" t="str">
            <v>APLICACIÓN DE PROYECTOS EDUCATIVOS TRANSVERSALES - A.1.7.2</v>
          </cell>
          <cell r="H135" t="str">
            <v>Porcentaje</v>
          </cell>
          <cell r="I135">
            <v>100</v>
          </cell>
          <cell r="J135" t="str">
            <v>105203003</v>
          </cell>
          <cell r="K135">
            <v>860000000</v>
          </cell>
        </row>
        <row r="136">
          <cell r="A136">
            <v>1052</v>
          </cell>
          <cell r="B136" t="str">
            <v>1052 Bienestar estudiantil para todos</v>
          </cell>
          <cell r="C136" t="str">
            <v>03 PROMOCIÓN DEL BIENESTAR</v>
          </cell>
          <cell r="D136">
            <v>4</v>
          </cell>
          <cell r="E136" t="str">
            <v>03004 Prestar servicios en la Dirección de Bienestar  Estudiantil para el apoyo en los temas relacionados con el componente de Promoción del Bienestar</v>
          </cell>
          <cell r="F136" t="str">
            <v>Personal Contratado Para Apoyar Las Actividades Propias De Los Proyectos De Inversión De La Entidad 03-04-0001</v>
          </cell>
          <cell r="G136" t="str">
            <v>MODERNIZACIÓN DE LA SECRETARIA DE EDUCACIÓN - A.1.4.1</v>
          </cell>
          <cell r="H136" t="str">
            <v>Personas</v>
          </cell>
          <cell r="I136">
            <v>55</v>
          </cell>
          <cell r="J136" t="str">
            <v>105203004</v>
          </cell>
          <cell r="K136">
            <v>3745701000</v>
          </cell>
        </row>
        <row r="137">
          <cell r="A137">
            <v>1052</v>
          </cell>
          <cell r="B137" t="str">
            <v>1052 Bienestar estudiantil para todos</v>
          </cell>
          <cell r="C137" t="str">
            <v>03 PROMOCIÓN DEL BIENESTAR</v>
          </cell>
          <cell r="D137">
            <v>5</v>
          </cell>
          <cell r="E137" t="str">
            <v>03005 Amparar con cobertura de ARL, a los estudiantes de la matrícula Oficial del Distrito que realizan práctica laboral como parte de su proceso educativo en el nivel de secundaria y media,en cumplimiento del decreto 055/2015.</v>
          </cell>
          <cell r="F137" t="str">
            <v>Promoción, Prevención Y Protección En Salud Escolar 03-02-0019</v>
          </cell>
          <cell r="G137" t="str">
            <v>APLICACIÓN DE PROYECTOS EDUCATIVOS TRANSVERSALES - A.1.7.2</v>
          </cell>
          <cell r="H137" t="str">
            <v>Porcentaje</v>
          </cell>
          <cell r="I137">
            <v>100</v>
          </cell>
          <cell r="J137" t="str">
            <v>105203005</v>
          </cell>
          <cell r="K137">
            <v>2627256000</v>
          </cell>
        </row>
        <row r="138">
          <cell r="A138">
            <v>1052</v>
          </cell>
          <cell r="B138" t="str">
            <v>1052 Bienestar estudiantil para todos</v>
          </cell>
          <cell r="C138" t="str">
            <v>03 PROMOCIÓN DEL BIENESTAR</v>
          </cell>
          <cell r="D138">
            <v>6</v>
          </cell>
          <cell r="E138" t="str">
            <v xml:space="preserve">03006 Suministrar el apoyo logístico y la interventoría a los eventos del proyecto </v>
          </cell>
          <cell r="F138" t="str">
            <v>Soporte Logístico Para El Desarrollo De Las Actividades Propias De Los Proyectos De Inversión 02-01-0364</v>
          </cell>
          <cell r="G138" t="str">
            <v>APLICACIÓN DE PROYECTOS EDUCATIVOS TRANSVERSALES - A.1.7.2</v>
          </cell>
          <cell r="H138" t="str">
            <v>Eventos</v>
          </cell>
          <cell r="I138">
            <v>35</v>
          </cell>
          <cell r="J138" t="str">
            <v>105203006</v>
          </cell>
          <cell r="K138">
            <v>880000000</v>
          </cell>
        </row>
        <row r="139">
          <cell r="A139">
            <v>1053</v>
          </cell>
          <cell r="B139" t="str">
            <v>1053 Oportunidades de aprendizaje desde el enfoque diferencial</v>
          </cell>
          <cell r="C139" t="str">
            <v>01  Atención Educativa Integral desde el enfoque diferencial</v>
          </cell>
          <cell r="D139">
            <v>1</v>
          </cell>
          <cell r="E139" t="str">
            <v>01001 Desarrollar capacidades locales e institucionales  para la atención integral bajo el enfoque diferencial, de estudiantes con discapacidad</v>
          </cell>
          <cell r="F139" t="str">
            <v>Atención educativa diferencial 03-02-0033</v>
          </cell>
          <cell r="G139" t="str">
            <v>SERVICIO PERSONAL APOYO - A.1.5.1</v>
          </cell>
          <cell r="H139" t="str">
            <v>Colegios</v>
          </cell>
          <cell r="I139">
            <v>361</v>
          </cell>
          <cell r="J139" t="str">
            <v>105301001</v>
          </cell>
          <cell r="K139">
            <v>7438000000</v>
          </cell>
        </row>
        <row r="140">
          <cell r="A140">
            <v>1053</v>
          </cell>
          <cell r="B140" t="str">
            <v>1053 Oportunidades de aprendizaje desde el enfoque diferencial</v>
          </cell>
          <cell r="C140" t="str">
            <v>01  Atención Educativa Integral desde el enfoque diferencial</v>
          </cell>
          <cell r="D140">
            <v>3</v>
          </cell>
          <cell r="E140" t="str">
            <v>01003 Desarrollar capacidades locales e institucionales  para la atención integral bajo el enfoque diferencial, de estudiantes con  talentos y/o capacidades  excepcionales</v>
          </cell>
          <cell r="F140" t="str">
            <v>Atención educativa diferencial 03-02-0033</v>
          </cell>
          <cell r="G140" t="str">
            <v>SERVICIO PERSONAL APOYO - A.1.5.1</v>
          </cell>
          <cell r="H140" t="str">
            <v>Colegios</v>
          </cell>
          <cell r="I140">
            <v>90</v>
          </cell>
          <cell r="J140" t="str">
            <v>105301003</v>
          </cell>
          <cell r="K140">
            <v>562888000</v>
          </cell>
        </row>
        <row r="141">
          <cell r="A141">
            <v>1053</v>
          </cell>
          <cell r="B141" t="str">
            <v>1053 Oportunidades de aprendizaje desde el enfoque diferencial</v>
          </cell>
          <cell r="C141" t="str">
            <v>01  Atención Educativa Integral desde el enfoque diferencial</v>
          </cell>
          <cell r="D141">
            <v>5</v>
          </cell>
          <cell r="E141" t="str">
            <v>01005 Desarrollar las acciones necesarias para garantizar la operación de la Secretaría Técnica Distrital de Discapacidad (STDD)</v>
          </cell>
          <cell r="F141" t="str">
            <v>Atención educativa diferencial 03-02-0033</v>
          </cell>
          <cell r="G141" t="str">
            <v>SERVICIO PERSONAL APOYO - A.1.5.1</v>
          </cell>
          <cell r="H141" t="str">
            <v>Personas</v>
          </cell>
          <cell r="I141">
            <v>6</v>
          </cell>
          <cell r="J141" t="str">
            <v>105301005</v>
          </cell>
          <cell r="K141">
            <v>304663000</v>
          </cell>
        </row>
        <row r="142">
          <cell r="A142">
            <v>1053</v>
          </cell>
          <cell r="B142" t="str">
            <v>1053 Oportunidades de aprendizaje desde el enfoque diferencial</v>
          </cell>
          <cell r="C142" t="str">
            <v>01  Atención Educativa Integral desde el enfoque diferencial</v>
          </cell>
          <cell r="D142">
            <v>8</v>
          </cell>
          <cell r="E142" t="str">
            <v xml:space="preserve">01008 
Desarrollar capacidades locales e institucionales para la atención integral bajo el enfoque diferencial, en la linea de educación intercultural y grupos étnicos 
</v>
          </cell>
          <cell r="F142" t="str">
            <v>Atención educativa diferencial 03-02-0033</v>
          </cell>
          <cell r="G142" t="str">
            <v>SERVICIO PERSONAL APOYO - A.1.5.1</v>
          </cell>
          <cell r="H142" t="str">
            <v>Colegios</v>
          </cell>
          <cell r="I142">
            <v>46</v>
          </cell>
          <cell r="J142" t="str">
            <v>105301008</v>
          </cell>
          <cell r="K142">
            <v>1846146000</v>
          </cell>
        </row>
        <row r="143">
          <cell r="A143">
            <v>1053</v>
          </cell>
          <cell r="B143" t="str">
            <v>1053 Oportunidades de aprendizaje desde el enfoque diferencial</v>
          </cell>
          <cell r="C143" t="str">
            <v>01  Atención Educativa Integral desde el enfoque diferencial</v>
          </cell>
          <cell r="D143">
            <v>10</v>
          </cell>
          <cell r="E143" t="str">
            <v>01010 Desarrollar capacidades locales e institucionales  para la atención integral bajo el enfoque diferencial, de estudiantes según su condición social y orientación sexual</v>
          </cell>
          <cell r="F143" t="str">
            <v>Atención educativa diferencial 03-02-0033</v>
          </cell>
          <cell r="G143" t="str">
            <v>SERVICIO PERSONAL APOYO - A.1.5.1</v>
          </cell>
          <cell r="H143" t="str">
            <v>Colegios</v>
          </cell>
          <cell r="I143">
            <v>80</v>
          </cell>
          <cell r="J143" t="str">
            <v>105301010</v>
          </cell>
          <cell r="K143">
            <v>302082000</v>
          </cell>
        </row>
        <row r="144">
          <cell r="A144">
            <v>1053</v>
          </cell>
          <cell r="B144" t="str">
            <v>1053 Oportunidades de aprendizaje desde el enfoque diferencial</v>
          </cell>
          <cell r="C144" t="str">
            <v>01  Atención Educativa Integral desde el enfoque diferencial</v>
          </cell>
          <cell r="D144">
            <v>12</v>
          </cell>
          <cell r="E144" t="str">
            <v>01012 Desarrollar capacidades locales e institucionales  para la atención integral bajo el enfoque diferencial de cuidado y autocuidado</v>
          </cell>
          <cell r="F144" t="str">
            <v>Atención educativa diferencial 03-02-0033</v>
          </cell>
          <cell r="G144" t="str">
            <v>SERVICIO PERSONAL APOYO - A.1.5.1</v>
          </cell>
          <cell r="H144" t="str">
            <v>Colegios</v>
          </cell>
          <cell r="I144">
            <v>70</v>
          </cell>
          <cell r="J144" t="str">
            <v>105301012</v>
          </cell>
          <cell r="K144">
            <v>1487065000</v>
          </cell>
        </row>
        <row r="145">
          <cell r="A145">
            <v>1053</v>
          </cell>
          <cell r="B145" t="str">
            <v>1053 Oportunidades de aprendizaje desde el enfoque diferencial</v>
          </cell>
          <cell r="C145" t="str">
            <v>01  Atención Educativa Integral desde el enfoque diferencial</v>
          </cell>
          <cell r="D145">
            <v>15</v>
          </cell>
          <cell r="E145" t="str">
            <v>01015 Desarrollar capacidades locales e institucionales  para la atención integral bajo el enfoque diferencial, de estudiantes  víctimas del conflicto armado</v>
          </cell>
          <cell r="F145" t="str">
            <v>Atención a Víctimas 03- 02-0032</v>
          </cell>
          <cell r="G145" t="str">
            <v>APLICACIÓN DE PROYECTOS EDUCATIVOS TRANSVERSALES - A.1.7.2</v>
          </cell>
          <cell r="H145" t="str">
            <v>Colegios</v>
          </cell>
          <cell r="I145">
            <v>40</v>
          </cell>
          <cell r="J145" t="str">
            <v>105301015</v>
          </cell>
          <cell r="K145">
            <v>914843000</v>
          </cell>
        </row>
        <row r="146">
          <cell r="A146">
            <v>1053</v>
          </cell>
          <cell r="B146" t="str">
            <v>1053 Oportunidades de aprendizaje desde el enfoque diferencial</v>
          </cell>
          <cell r="C146" t="str">
            <v>01  Atención Educativa Integral desde el enfoque diferencial</v>
          </cell>
          <cell r="D146">
            <v>17</v>
          </cell>
          <cell r="E146" t="str">
            <v>01017 Prestar apoyo profesional y/o técnico a la gestión de la Dirección de Inclusión e Integración de Poblaciones  para   el cumplimiento de las politicas públicas poblacionales</v>
          </cell>
          <cell r="F146" t="str">
            <v>Atención educativa diferencial 03-02-0033</v>
          </cell>
          <cell r="G146" t="str">
            <v>SERVICIO PERSONAL APOYO - A.1.5.1</v>
          </cell>
          <cell r="H146" t="str">
            <v>Personas</v>
          </cell>
          <cell r="I146">
            <v>11</v>
          </cell>
          <cell r="J146" t="str">
            <v>105301017</v>
          </cell>
          <cell r="K146">
            <v>526015000</v>
          </cell>
        </row>
        <row r="147">
          <cell r="A147">
            <v>1053</v>
          </cell>
          <cell r="B147" t="str">
            <v>1053 Oportunidades de aprendizaje desde el enfoque diferencial</v>
          </cell>
          <cell r="C147" t="str">
            <v>01  Atención Educativa Integral desde el enfoque diferencial</v>
          </cell>
          <cell r="D147">
            <v>18</v>
          </cell>
          <cell r="E147" t="str">
            <v>01018 Desarrollar capacidades locales e institucionales  para la atención integral bajo el enfoque diferencial, de estudiantes con trastornos de aprendizaje</v>
          </cell>
          <cell r="F147" t="str">
            <v>Atención educativa diferencial 03-02-0033</v>
          </cell>
          <cell r="G147" t="str">
            <v>SERVICIO PERSONAL APOYO - A.1.5.1</v>
          </cell>
          <cell r="H147" t="str">
            <v>Colegios</v>
          </cell>
          <cell r="I147">
            <v>40</v>
          </cell>
          <cell r="J147" t="str">
            <v>105301018</v>
          </cell>
          <cell r="K147">
            <v>415656000</v>
          </cell>
        </row>
        <row r="148">
          <cell r="A148">
            <v>1053</v>
          </cell>
          <cell r="B148" t="str">
            <v>1053 Oportunidades de aprendizaje desde el enfoque diferencial</v>
          </cell>
          <cell r="C148" t="str">
            <v>01  Atención Educativa Integral desde el enfoque diferencial</v>
          </cell>
          <cell r="D148">
            <v>20</v>
          </cell>
          <cell r="E148" t="str">
            <v xml:space="preserve">01020 Desarrollar capacidades locales e institucionales  para la atención integral bajo el enfoque diferencial, de estudiantes en riesgo de trabajo infantil </v>
          </cell>
          <cell r="F148" t="str">
            <v>Atención educativa diferencial 03-02-0033</v>
          </cell>
          <cell r="G148" t="str">
            <v>SERVICIO PERSONAL APOYO - A.1.5.1</v>
          </cell>
          <cell r="H148" t="str">
            <v>Colegios</v>
          </cell>
          <cell r="I148">
            <v>70</v>
          </cell>
          <cell r="J148" t="str">
            <v>105301020</v>
          </cell>
          <cell r="K148">
            <v>748631000</v>
          </cell>
        </row>
        <row r="149">
          <cell r="A149">
            <v>1053</v>
          </cell>
          <cell r="B149" t="str">
            <v>1053 Oportunidades de aprendizaje desde el enfoque diferencial</v>
          </cell>
          <cell r="C149" t="str">
            <v>01  Atención Educativa Integral desde el enfoque diferencial</v>
          </cell>
          <cell r="D149">
            <v>21</v>
          </cell>
          <cell r="E149" t="str">
            <v>01021 Desarrollar capacidades locales e institucionales  para la atención integral bajo el enfoque diferencial, de estudiantes en riesgo de trata de personas</v>
          </cell>
          <cell r="F149" t="str">
            <v>Atención educativa diferencial 03-02-0033</v>
          </cell>
          <cell r="G149" t="str">
            <v>SERVICIO PERSONAL APOYO - A.1.5.1</v>
          </cell>
          <cell r="H149" t="str">
            <v>Colegios</v>
          </cell>
          <cell r="I149">
            <v>10</v>
          </cell>
          <cell r="J149" t="str">
            <v>105301021</v>
          </cell>
          <cell r="K149">
            <v>114309000</v>
          </cell>
        </row>
        <row r="150">
          <cell r="A150">
            <v>1053</v>
          </cell>
          <cell r="B150" t="str">
            <v>1053 Oportunidades de aprendizaje desde el enfoque diferencial</v>
          </cell>
          <cell r="C150" t="str">
            <v>02 Modelos Educativos Flexibles</v>
          </cell>
          <cell r="D150">
            <v>1</v>
          </cell>
          <cell r="E150" t="str">
            <v>02001 Desarrollar capacidades locales e institucionales  para la atención integral bajo el enfoque diferencial, de estudiantes  hospitalizados e incapacitados</v>
          </cell>
          <cell r="F150" t="str">
            <v>Atención educativa diferencial 03-02-0033</v>
          </cell>
          <cell r="G150" t="str">
            <v>SERVICIO PERSONAL APOYO - A.1.5.1</v>
          </cell>
          <cell r="H150" t="str">
            <v>Aulas Hospitalarias</v>
          </cell>
          <cell r="I150">
            <v>28</v>
          </cell>
          <cell r="J150" t="str">
            <v>105302001</v>
          </cell>
          <cell r="K150">
            <v>107840000</v>
          </cell>
        </row>
        <row r="151">
          <cell r="A151">
            <v>1053</v>
          </cell>
          <cell r="B151" t="str">
            <v>1053 Oportunidades de aprendizaje desde el enfoque diferencial</v>
          </cell>
          <cell r="C151" t="str">
            <v>02 Modelos Educativos Flexibles</v>
          </cell>
          <cell r="D151">
            <v>3</v>
          </cell>
          <cell r="E151" t="str">
            <v xml:space="preserve">02003 Desarrollar capacidades locales e institucionales  para la atención integral bajo el enfoque diferencial, para la educación de jóvenes y adultos </v>
          </cell>
          <cell r="F151" t="str">
            <v>Atención educativa diferencial 03-02-0033</v>
          </cell>
          <cell r="G151" t="str">
            <v>SERVICIO PERSONAL APOYO - A.1.5.1</v>
          </cell>
          <cell r="H151" t="str">
            <v>Colegios</v>
          </cell>
          <cell r="I151">
            <v>59</v>
          </cell>
          <cell r="J151" t="str">
            <v>105302003</v>
          </cell>
          <cell r="K151">
            <v>188344000</v>
          </cell>
        </row>
        <row r="152">
          <cell r="A152">
            <v>1053</v>
          </cell>
          <cell r="B152" t="str">
            <v>1053 Oportunidades de aprendizaje desde el enfoque diferencial</v>
          </cell>
          <cell r="C152" t="str">
            <v>02 Modelos Educativos Flexibles</v>
          </cell>
          <cell r="D152">
            <v>5</v>
          </cell>
          <cell r="E152" t="str">
            <v>02005 Desarrollar capacidades locales e institucionales  para la atención integral bajo el enfoque diferencial, de estudiantes  en extraedad</v>
          </cell>
          <cell r="F152" t="str">
            <v>Atención educativa diferencial 03-02-0033</v>
          </cell>
          <cell r="G152" t="str">
            <v>SERVICIO PERSONAL APOYO - A.1.5.1</v>
          </cell>
          <cell r="H152" t="str">
            <v>Colegios</v>
          </cell>
          <cell r="I152">
            <v>75</v>
          </cell>
          <cell r="J152" t="str">
            <v>105302005</v>
          </cell>
          <cell r="K152">
            <v>272347000</v>
          </cell>
        </row>
        <row r="153">
          <cell r="A153">
            <v>1053</v>
          </cell>
          <cell r="B153" t="str">
            <v>1053 Oportunidades de aprendizaje desde el enfoque diferencial</v>
          </cell>
          <cell r="C153" t="str">
            <v>02 Modelos Educativos Flexibles</v>
          </cell>
          <cell r="D153">
            <v>7</v>
          </cell>
          <cell r="E153" t="str">
            <v>02007 Desarrollar capacidades locales e institucionales  para la atención integral bajo el enfoque diferencial, de estudiantes en conflicto con la  ley penal</v>
          </cell>
          <cell r="F153" t="str">
            <v>Atención educativa diferencial 03-02-0033</v>
          </cell>
          <cell r="G153" t="str">
            <v>SERVICIO PERSONAL APOYO - A.1.5.1</v>
          </cell>
          <cell r="H153" t="str">
            <v>Colegios</v>
          </cell>
          <cell r="I153">
            <v>75</v>
          </cell>
          <cell r="J153" t="str">
            <v>105302007</v>
          </cell>
          <cell r="K153">
            <v>105766000</v>
          </cell>
        </row>
        <row r="154">
          <cell r="A154">
            <v>1055</v>
          </cell>
          <cell r="B154" t="str">
            <v>1055 Modernización de la gestión institucional</v>
          </cell>
          <cell r="C154" t="str">
            <v>01 Modernización de los Procesos</v>
          </cell>
          <cell r="D154">
            <v>1</v>
          </cell>
          <cell r="E154" t="str">
            <v>01001 Apoyo profesional para dirigir y coordinar las acciones a desarrollar en el proyecto de inversión "Modernización de la gestión institucional".</v>
          </cell>
          <cell r="F154" t="str">
            <v>Personal Contratado Para Apoyar Las Actividades Propias De Los Proyectos De Inversión De La Entidad 03-04-0001</v>
          </cell>
          <cell r="G154" t="str">
            <v>MODERNIZACIÓN DE LA SECRETARIA DE EDUCACIÓN - A.1.4.1</v>
          </cell>
          <cell r="H154" t="str">
            <v>Personas</v>
          </cell>
          <cell r="I154">
            <v>1</v>
          </cell>
          <cell r="J154" t="str">
            <v>105501001</v>
          </cell>
          <cell r="K154">
            <v>139942000</v>
          </cell>
        </row>
        <row r="155">
          <cell r="A155">
            <v>1055</v>
          </cell>
          <cell r="B155" t="str">
            <v>1055 Modernización de la gestión institucional</v>
          </cell>
          <cell r="C155" t="str">
            <v>01 Modernización de los Procesos</v>
          </cell>
          <cell r="D155">
            <v>2</v>
          </cell>
          <cell r="E155" t="str">
            <v>01002 Contar con el personal requerido para impulsar y promover el fortalecimiento de la transparencia en la SED</v>
          </cell>
          <cell r="F155" t="str">
            <v>Personal Contratado Para Apoyar Las Actividades Propias De Los Proyectos De Inversión De La Entidad 03-04-0001</v>
          </cell>
          <cell r="G155" t="str">
            <v>MODERNIZACIÓN DE LA SECRETARIA DE EDUCACIÓN - A.1.4.1</v>
          </cell>
          <cell r="H155" t="str">
            <v>Personas</v>
          </cell>
          <cell r="I155">
            <v>1</v>
          </cell>
          <cell r="J155" t="str">
            <v>105501002</v>
          </cell>
          <cell r="K155">
            <v>41005000</v>
          </cell>
        </row>
        <row r="156">
          <cell r="A156">
            <v>1055</v>
          </cell>
          <cell r="B156" t="str">
            <v>1055 Modernización de la gestión institucional</v>
          </cell>
          <cell r="C156" t="str">
            <v>01 Modernización de los Procesos</v>
          </cell>
          <cell r="D156">
            <v>3</v>
          </cell>
          <cell r="E156" t="str">
            <v>01003 Apoyo profesional y técnico para el desarrollo de las acciones tendientes a mejorar los procesos internos de la SED tales como: Sistema Integrado de Gestión, POA , PIGA, Gestión Documental y Archivo.</v>
          </cell>
          <cell r="F156" t="str">
            <v>Personal Contratado Para Apoyar Las Actividades Propias De Los Proyectos De Inversión De La Entidad 03-04-0001</v>
          </cell>
          <cell r="G156" t="str">
            <v>MODERNIZACIÓN DE LA SECRETARIA DE EDUCACIÓN - A.1.4.1</v>
          </cell>
          <cell r="H156" t="str">
            <v>Personas</v>
          </cell>
          <cell r="I156">
            <v>11</v>
          </cell>
          <cell r="J156" t="str">
            <v>105501003</v>
          </cell>
          <cell r="K156">
            <v>710338000</v>
          </cell>
        </row>
        <row r="157">
          <cell r="A157">
            <v>1055</v>
          </cell>
          <cell r="B157" t="str">
            <v>1055 Modernización de la gestión institucional</v>
          </cell>
          <cell r="C157" t="str">
            <v>01 Modernización de los Procesos</v>
          </cell>
          <cell r="D157">
            <v>4</v>
          </cell>
          <cell r="E157" t="str">
            <v>01004 Actualización de procesos del nivel central, local e institucional.</v>
          </cell>
          <cell r="F157" t="str">
            <v>Apoyo Logístico Para El Desarrollo De Las Actividades Propias De Los Proyectos De Inversiónen General 03-01-0354</v>
          </cell>
          <cell r="G157" t="str">
            <v>APLICACIÓN DE PROYECTOS EDUCATIVOS TRANSVERSALES - A.1.7.2</v>
          </cell>
          <cell r="H157" t="str">
            <v>Consultoría</v>
          </cell>
          <cell r="I157">
            <v>1</v>
          </cell>
          <cell r="J157" t="str">
            <v>105501004</v>
          </cell>
          <cell r="K157">
            <v>260974000</v>
          </cell>
        </row>
        <row r="158">
          <cell r="A158">
            <v>1055</v>
          </cell>
          <cell r="B158" t="str">
            <v>1055 Modernización de la gestión institucional</v>
          </cell>
          <cell r="C158" t="str">
            <v>01 Modernización de los Procesos</v>
          </cell>
          <cell r="D158">
            <v>5</v>
          </cell>
          <cell r="E158" t="str">
            <v>01005 Garantizar los procesos de mejoramiento de la gestión documental y archivo en la SED.</v>
          </cell>
          <cell r="F158" t="str">
            <v>Apoyo Logístico Para El Desarrollo De Las Actividades Propias De Los Proyectos De Inversiónen General 03-01-0354</v>
          </cell>
          <cell r="G158" t="str">
            <v>APLICACIÓN DE PROYECTOS EDUCATIVOS TRANSVERSALES - A.1.7.2</v>
          </cell>
          <cell r="H158" t="str">
            <v>Intervenciones</v>
          </cell>
          <cell r="I158">
            <v>7</v>
          </cell>
          <cell r="J158" t="str">
            <v>105501005</v>
          </cell>
          <cell r="K158">
            <v>1498741000</v>
          </cell>
        </row>
        <row r="159">
          <cell r="A159">
            <v>1055</v>
          </cell>
          <cell r="B159" t="str">
            <v>1055 Modernización de la gestión institucional</v>
          </cell>
          <cell r="C159" t="str">
            <v>02 Comunicación Organizacional</v>
          </cell>
          <cell r="D159">
            <v>7</v>
          </cell>
          <cell r="E159" t="str">
            <v>02007 Desarrollar y aplicar métodos para medir el impacto de la comunicación y los proyectos prioritarios de la SED.</v>
          </cell>
          <cell r="F159" t="str">
            <v>Desarrollo Del Plan General De Medios De Divulgación Y Comunicación 03-01-0327</v>
          </cell>
          <cell r="G159" t="str">
            <v>APLICACIÓN DE PROYECTOS EDUCATIVOS TRANSVERSALES - A.1.7.2</v>
          </cell>
          <cell r="H159" t="str">
            <v>Consultoría</v>
          </cell>
          <cell r="I159">
            <v>1</v>
          </cell>
          <cell r="J159" t="str">
            <v>105502007</v>
          </cell>
          <cell r="K159">
            <v>120000000</v>
          </cell>
        </row>
        <row r="160">
          <cell r="A160">
            <v>1055</v>
          </cell>
          <cell r="B160" t="str">
            <v>1055 Modernización de la gestión institucional</v>
          </cell>
          <cell r="C160" t="str">
            <v>02 Comunicación Organizacional</v>
          </cell>
          <cell r="D160">
            <v>8</v>
          </cell>
          <cell r="E160" t="str">
            <v>02008 Fortalecimiento de la cultura organizacional de la SED.</v>
          </cell>
          <cell r="F160" t="str">
            <v>Apoyo Logístico Para El Desarrollo De Las Actividades Propias De Los Proyectos De Inversiónen General 03-01-0354</v>
          </cell>
          <cell r="G160" t="str">
            <v>APLICACIÓN DE PROYECTOS EDUCATIVOS TRANSVERSALES - A.1.7.2</v>
          </cell>
          <cell r="H160" t="str">
            <v>Estrategia</v>
          </cell>
          <cell r="I160">
            <v>1</v>
          </cell>
          <cell r="J160" t="str">
            <v>105502008</v>
          </cell>
          <cell r="K160">
            <v>300000000</v>
          </cell>
        </row>
        <row r="161">
          <cell r="A161">
            <v>1055</v>
          </cell>
          <cell r="B161" t="str">
            <v>1055 Modernización de la gestión institucional</v>
          </cell>
          <cell r="C161" t="str">
            <v>03 Gestión de Servicio a la Ciudadania</v>
          </cell>
          <cell r="D161">
            <v>11</v>
          </cell>
          <cell r="E161" t="str">
            <v>03011 Apoyo profesional, técnico y asistencial para el mejoramiento de la gestión del Servicio al Ciudadano</v>
          </cell>
          <cell r="F161" t="str">
            <v>Personal Contratado Para Apoyar Las Actividades Propias De Los Proyectos De Inversión De La Entidad 03-04-0001</v>
          </cell>
          <cell r="G161" t="str">
            <v>MODERNIZACIÓN DE LA SECRETARIA DE EDUCACIÓN - A.1.4.1</v>
          </cell>
          <cell r="H161" t="str">
            <v>Personas</v>
          </cell>
          <cell r="I161">
            <v>12</v>
          </cell>
          <cell r="J161" t="str">
            <v>105503011</v>
          </cell>
          <cell r="K161">
            <v>668000000</v>
          </cell>
        </row>
        <row r="162">
          <cell r="A162">
            <v>1055</v>
          </cell>
          <cell r="B162" t="str">
            <v>1055 Modernización de la gestión institucional</v>
          </cell>
          <cell r="C162" t="str">
            <v>03 Gestión de Servicio a la Ciudadania</v>
          </cell>
          <cell r="D162">
            <v>12</v>
          </cell>
          <cell r="E162" t="str">
            <v>03012 Fortalecer la calidad de la experiencia de servicio a la ciudadanía en todos los canales de atención de la Secretaria de Educación del Distrito.</v>
          </cell>
          <cell r="F162" t="str">
            <v>Apoyo Logístico Para El Desarrollo De Las Actividades Propias De Los Proyectos De Inversiónen General 03-01-0354</v>
          </cell>
          <cell r="G162" t="str">
            <v>APLICACIÓN DE PROYECTOS EDUCATIVOS TRANSVERSALES - A.1.7.2</v>
          </cell>
          <cell r="H162" t="str">
            <v>Intervenciones</v>
          </cell>
          <cell r="I162">
            <v>3</v>
          </cell>
          <cell r="J162" t="str">
            <v>105503012</v>
          </cell>
          <cell r="K162">
            <v>1832000000</v>
          </cell>
        </row>
        <row r="163">
          <cell r="A163">
            <v>1056</v>
          </cell>
          <cell r="B163" t="str">
            <v>1056 Mejoramiento de la calidad educativa a través de la jornada única y el uso del tiempo escolar</v>
          </cell>
          <cell r="C163" t="str">
            <v>01 JORNADA UNICA</v>
          </cell>
          <cell r="D163">
            <v>1</v>
          </cell>
          <cell r="E163" t="str">
            <v>01001 Conformar un equipo profesional y técnico que coordina, orienta y apoya el desarrollo de la ampliación del tiempo escolar - Jornada Única</v>
          </cell>
          <cell r="F163" t="str">
            <v>Personal Contratado Para Apoyar Las Actividades Propias De Los Proyectos De Inversión De La Entidad 03-04-0001</v>
          </cell>
          <cell r="G163" t="str">
            <v>MODERNIZACIÓN DE LA SECRETARIA DE EDUCACIÓN - A.1.4.1</v>
          </cell>
          <cell r="H163" t="str">
            <v>Personas</v>
          </cell>
          <cell r="I163">
            <v>25</v>
          </cell>
          <cell r="J163" t="str">
            <v>105601001</v>
          </cell>
          <cell r="K163">
            <v>1595000000</v>
          </cell>
        </row>
        <row r="164">
          <cell r="A164">
            <v>1056</v>
          </cell>
          <cell r="B164" t="str">
            <v>1056 Mejoramiento de la calidad educativa a través de la jornada única y el uso del tiempo escolar</v>
          </cell>
          <cell r="C164" t="str">
            <v>01 JORNADA UNICA</v>
          </cell>
          <cell r="D164">
            <v>2</v>
          </cell>
          <cell r="E164" t="str">
            <v>01002 Garantizar los escenarios, organizaciones, personas externas u otro tipo de recursos que se requieran para implementar la Jornada Única en ambientes de aprendizajes seguros en una ciudad Educadora</v>
          </cell>
          <cell r="F164" t="str">
            <v>Acompañar A Colegios En La Formulación Y Ejecución De Planes Institucionales 03-01-0204</v>
          </cell>
          <cell r="G164" t="str">
            <v>APLICACIÓN DE PROYECTOS EDUCATIVOS TRANSVERSALES - A.1.7.2</v>
          </cell>
          <cell r="H164" t="str">
            <v>Estudiantes</v>
          </cell>
          <cell r="I164">
            <v>157742</v>
          </cell>
          <cell r="J164" t="str">
            <v>105601002</v>
          </cell>
          <cell r="K164">
            <v>18036700000</v>
          </cell>
        </row>
        <row r="165">
          <cell r="A165">
            <v>1056</v>
          </cell>
          <cell r="B165" t="str">
            <v>1056 Mejoramiento de la calidad educativa a través de la jornada única y el uso del tiempo escolar</v>
          </cell>
          <cell r="C165" t="str">
            <v>02 USO DEL TIEMPO ESCOLAR</v>
          </cell>
          <cell r="D165">
            <v>1</v>
          </cell>
          <cell r="E165" t="str">
            <v>02001 Garantizar los escenarios, organizaciones, personas externas u otro tipo de recursos que se requieran para implementar el Uso del Tiempo Escolar en ambientes de aprendizajes seguros en una ciudad Educadora</v>
          </cell>
          <cell r="F165" t="str">
            <v>Acompañar A Colegios En La Formulación Y Ejecución De Planes Institucionales 03-01-0204</v>
          </cell>
          <cell r="G165" t="str">
            <v>APLICACIÓN DE PROYECTOS EDUCATIVOS TRANSVERSALES - A.1.7.2</v>
          </cell>
          <cell r="H165" t="str">
            <v>Estudiantes</v>
          </cell>
          <cell r="I165">
            <v>252387</v>
          </cell>
          <cell r="J165" t="str">
            <v>105602001</v>
          </cell>
          <cell r="K165">
            <v>14636300000</v>
          </cell>
        </row>
        <row r="166">
          <cell r="A166">
            <v>1056</v>
          </cell>
          <cell r="B166" t="str">
            <v>1056 Mejoramiento de la calidad educativa a través de la jornada única y el uso del tiempo escolar</v>
          </cell>
          <cell r="C166" t="str">
            <v>02 USO DEL TIEMPO ESCOLAR</v>
          </cell>
          <cell r="D166">
            <v>2</v>
          </cell>
          <cell r="E166" t="str">
            <v>02002 Conformar un equipo profesional y técnico que coordina, orienta y apoya el desarrollo de la ampliación del tiempo escolar - Uso del tiempo escolar</v>
          </cell>
          <cell r="F166" t="str">
            <v>Personal Contratado Para Apoyar Las Actividades Propias De Los Proyectos De Inversión De La Entidad 03-04-0001</v>
          </cell>
          <cell r="G166" t="str">
            <v>MODERNIZACIÓN DE LA SECRETARIA DE EDUCACIÓN - A.1.4.1</v>
          </cell>
          <cell r="H166" t="str">
            <v>personas</v>
          </cell>
          <cell r="I166">
            <v>25</v>
          </cell>
          <cell r="J166" t="str">
            <v>105602002</v>
          </cell>
          <cell r="K166">
            <v>1595000000</v>
          </cell>
        </row>
        <row r="167">
          <cell r="A167">
            <v>1057</v>
          </cell>
          <cell r="B167" t="str">
            <v>1057 Competencias para el ciudadano de hoy</v>
          </cell>
          <cell r="C167" t="str">
            <v>01 Uso y apropiación de Tecnologías de la Información y las comunicaciones (TIC) y de los medios educativos</v>
          </cell>
          <cell r="D167">
            <v>1</v>
          </cell>
          <cell r="E167" t="str">
            <v>01001 Fortalecer y acompañar a los colegios en la implementación de estrategias que aporten al mejoramiento de los ambientes de aprendizaje y del conocimiento, promiviendo  el desarrollo de las capacidades en el uso inteligente de las TIC.</v>
          </cell>
          <cell r="F167" t="str">
            <v>Incentivar El Desarrollo Y Uso De La Tecnología, La Información Y La Comunicación A Través De Experiencias Pedagógicas 03-01-0218</v>
          </cell>
          <cell r="G167" t="str">
            <v>APLICACIÓN DE PROYECTOS EDUCATIVOS TRANSVERSALES - A.1.7.2</v>
          </cell>
          <cell r="H167" t="str">
            <v>colegios</v>
          </cell>
          <cell r="I167">
            <v>150</v>
          </cell>
          <cell r="J167" t="str">
            <v>105701001</v>
          </cell>
          <cell r="K167">
            <v>2550000000</v>
          </cell>
        </row>
        <row r="168">
          <cell r="A168">
            <v>1057</v>
          </cell>
          <cell r="B168" t="str">
            <v>1057 Competencias para el ciudadano de hoy</v>
          </cell>
          <cell r="C168" t="str">
            <v>01 Uso y apropiación de Tecnologías de la Información y las comunicaciones (TIC) y de los medios educativos</v>
          </cell>
          <cell r="D168">
            <v>2</v>
          </cell>
          <cell r="E168" t="str">
            <v>01002 Conformar un equipo profesional y técnico para el seguimiento y desarrollo de los programas y procesos del proyecto de inversión competencias para el ciudadano de hoy.</v>
          </cell>
          <cell r="F168" t="str">
            <v>Personal Contratado Para Apoyar Las Actividades Propias De Los Proyectos De Inversión De La Entidad 03-04-0001</v>
          </cell>
          <cell r="G168" t="str">
            <v>MODERNIZACIÓN DE LA SECRETARIA DE EDUCACIÓN - A.1.4.1</v>
          </cell>
          <cell r="H168" t="str">
            <v>Personas</v>
          </cell>
          <cell r="I168">
            <v>9</v>
          </cell>
          <cell r="J168" t="str">
            <v>105701002</v>
          </cell>
          <cell r="K168">
            <v>473572000</v>
          </cell>
        </row>
        <row r="169">
          <cell r="A169">
            <v>1057</v>
          </cell>
          <cell r="B169" t="str">
            <v>1057 Competencias para el ciudadano de hoy</v>
          </cell>
          <cell r="C169" t="str">
            <v>02 Lectoescritura y Fortalecimiento de Bibliotecas Escolares</v>
          </cell>
          <cell r="D169">
            <v>1</v>
          </cell>
          <cell r="E169" t="str">
            <v>02001 Implementar el plan distrital de lectura y escritura,  generando acciones que permitan mejorar los procesos de lectoescritura a través del aprovechamiento y fortalecimiento de las bibliotecas escolares y de ambientes de aprendizaje e investigación.</v>
          </cell>
          <cell r="F169" t="str">
            <v>Acompañar A Colegios En La Formulación Y Ejecución De Planes Institucionales 03-01-0204</v>
          </cell>
          <cell r="G169" t="str">
            <v>APLICACIÓN DE PROYECTOS EDUCATIVOS TRANSVERSALES - A.1.7.2</v>
          </cell>
          <cell r="H169" t="str">
            <v>colegios</v>
          </cell>
          <cell r="I169">
            <v>200</v>
          </cell>
          <cell r="J169" t="str">
            <v>105702001</v>
          </cell>
          <cell r="K169">
            <v>330000000</v>
          </cell>
        </row>
        <row r="170">
          <cell r="A170">
            <v>1057</v>
          </cell>
          <cell r="B170" t="str">
            <v>1057 Competencias para el ciudadano de hoy</v>
          </cell>
          <cell r="C170" t="str">
            <v>02 Lectoescritura y Fortalecimiento de Bibliotecas Escolares</v>
          </cell>
          <cell r="D170">
            <v>2</v>
          </cell>
          <cell r="E170" t="str">
            <v>02002 Conformar un equipo profesional y técnico para el seguimiento y desarrollo de los programas y procesos del proyecto de inversión competencias para el ciudadano de hoy - Lectoescritura y Fortalecimiento de Bibliotecas</v>
          </cell>
          <cell r="F170" t="str">
            <v>Personal Contratado Para Apoyar Las Actividades Propias De Los Proyectos De Inversión De La Entidad 03-04-0001</v>
          </cell>
          <cell r="G170" t="str">
            <v>MODERNIZACIÓN DE LA SECRETARIA DE EDUCACIÓN - A.1.4.1</v>
          </cell>
          <cell r="H170" t="str">
            <v>Personas</v>
          </cell>
          <cell r="I170">
            <v>51</v>
          </cell>
          <cell r="J170" t="str">
            <v>105702002</v>
          </cell>
          <cell r="K170">
            <v>2043897000</v>
          </cell>
        </row>
        <row r="171">
          <cell r="A171">
            <v>1057</v>
          </cell>
          <cell r="B171" t="str">
            <v>1057 Competencias para el ciudadano de hoy</v>
          </cell>
          <cell r="C171" t="str">
            <v>02 Lectoescritura y Fortalecimiento de Bibliotecas Escolares</v>
          </cell>
          <cell r="D171">
            <v>3</v>
          </cell>
          <cell r="E171" t="str">
            <v>02003 Garantizar la financiación, apoyo logístico para la participación de la IED en actividades culturales y académicas de Lectoescritura y Fortalecimiento de Bibliotecas Escolares.</v>
          </cell>
          <cell r="F171" t="str">
            <v>Apoyo Logístico Para El Desarrollo De Las Actividades Propias De Los Proyectos De Inversiónen General 03-01-0354</v>
          </cell>
          <cell r="G171" t="str">
            <v>APLICACIÓN DE PROYECTOS EDUCATIVOS TRANSVERSALES - A.1.7.2</v>
          </cell>
          <cell r="H171" t="str">
            <v>colegios</v>
          </cell>
          <cell r="I171">
            <v>363</v>
          </cell>
          <cell r="J171" t="str">
            <v>105702003</v>
          </cell>
          <cell r="K171">
            <v>1000000000</v>
          </cell>
        </row>
        <row r="172">
          <cell r="A172">
            <v>1057</v>
          </cell>
          <cell r="B172" t="str">
            <v>1057 Competencias para el ciudadano de hoy</v>
          </cell>
          <cell r="C172" t="str">
            <v>03 Fortalecimiento de Inglés como Segunda Lengua</v>
          </cell>
          <cell r="D172">
            <v>1</v>
          </cell>
          <cell r="E172" t="str">
            <v xml:space="preserve">03001 Acompañar y apoyar el fortalecimiento de los programas de aprendizaje del inglés como una segunda lengua mediante la articulación de planes de estudio, uso de medios educativos y ambientes de aprendizaje. </v>
          </cell>
          <cell r="F172" t="str">
            <v>Acompañar A Colegios En La Formulación Y Ejecución De Planes Institucionales 03-01-0204</v>
          </cell>
          <cell r="G172" t="str">
            <v>APLICACIÓN DE PROYECTOS EDUCATIVOS TRANSVERSALES - A.1.7.2</v>
          </cell>
          <cell r="H172" t="str">
            <v>colegios</v>
          </cell>
          <cell r="I172">
            <v>55</v>
          </cell>
          <cell r="J172" t="str">
            <v>105703001</v>
          </cell>
          <cell r="K172">
            <v>3309493000</v>
          </cell>
        </row>
        <row r="173">
          <cell r="A173">
            <v>1057</v>
          </cell>
          <cell r="B173" t="str">
            <v>1057 Competencias para el ciudadano de hoy</v>
          </cell>
          <cell r="C173" t="str">
            <v>03 Fortalecimiento de Inglés como Segunda Lengua</v>
          </cell>
          <cell r="D173">
            <v>2</v>
          </cell>
          <cell r="E173" t="str">
            <v>03002 Conformar un equipo profesional y técnico para el seguimiento y desarrollo de los programas y procesos del proyecto de inversión competencias para el ciudadano de hoy - Fortalecimiento de Inglés como Segunda Lengua</v>
          </cell>
          <cell r="F173" t="str">
            <v>Personal Contratado Para Apoyar Las Actividades Propias De Los Proyectos De Inversión De La Entidad 03-04-0001</v>
          </cell>
          <cell r="G173" t="str">
            <v>MODERNIZACIÓN DE LA SECRETARIA DE EDUCACIÓN - A.1.4.1</v>
          </cell>
          <cell r="H173" t="str">
            <v>personas</v>
          </cell>
          <cell r="I173">
            <v>5</v>
          </cell>
          <cell r="J173" t="str">
            <v>105703002</v>
          </cell>
          <cell r="K173">
            <v>370998000</v>
          </cell>
        </row>
        <row r="174">
          <cell r="A174">
            <v>1058</v>
          </cell>
          <cell r="B174" t="str">
            <v xml:space="preserve">1058 Participación ciudadana para el reencuentro, la reconciliación y la paz </v>
          </cell>
          <cell r="C174" t="str">
            <v>01 FORTALECIMIENTO DE  LAS CAPACIDADES DE LOS DIRECTORES LOCALES (DILES) Y DIRECTIVOS DOCENTES</v>
          </cell>
          <cell r="D174">
            <v>4</v>
          </cell>
          <cell r="E174" t="str">
            <v>01004 Implementar la estrategia para fortalecimiento de las capacidades de gestión de los directores locales y directivos docentes</v>
          </cell>
          <cell r="F174" t="str">
            <v>Acompañar A Colegios En La Formulación Y Ejecución De Planes Institucionales 03-01-0204</v>
          </cell>
          <cell r="G174" t="str">
            <v>APLICACIÓN DE PROYECTOS EDUCATIVOS TRANSVERSALES - A.1.7.2</v>
          </cell>
          <cell r="H174" t="str">
            <v>Directores locales y directivos docentes</v>
          </cell>
          <cell r="I174">
            <v>273</v>
          </cell>
          <cell r="J174" t="str">
            <v>105801004</v>
          </cell>
          <cell r="K174">
            <v>1440010000</v>
          </cell>
        </row>
        <row r="175">
          <cell r="A175">
            <v>1058</v>
          </cell>
          <cell r="B175" t="str">
            <v xml:space="preserve">1058 Participación ciudadana para el reencuentro, la reconciliación y la paz </v>
          </cell>
          <cell r="C175" t="str">
            <v>01 FORTALECIMIENTO DE  LAS CAPACIDADES DE LOS DIRECTORES LOCALES (DILES) Y DIRECTIVOS DOCENTES</v>
          </cell>
          <cell r="D175">
            <v>5</v>
          </cell>
          <cell r="E175" t="str">
            <v>01005 Apoyo profesional y técnico para las estrategias encaminadas a la construcción de una ciudad educadora, por el reencuentro, la reconciliación y la paz, con especial énfasis en el fortalecimiento de las capacidades de los DILES y directivos docentes</v>
          </cell>
          <cell r="F175" t="str">
            <v>Personal Contratado Para Apoyar Las Actividades Propias De Los Proyectos De Inversión De La Entidad 03-04-0001</v>
          </cell>
          <cell r="G175" t="str">
            <v>MODERNIZACIÓN DE LA SECRETARIA DE EDUCACIÓN - A.1.4.1</v>
          </cell>
          <cell r="H175" t="str">
            <v>Personas</v>
          </cell>
          <cell r="I175">
            <v>28</v>
          </cell>
          <cell r="J175" t="str">
            <v>105801005</v>
          </cell>
          <cell r="K175">
            <v>1986790000</v>
          </cell>
        </row>
        <row r="176">
          <cell r="A176">
            <v>1058</v>
          </cell>
          <cell r="B176" t="str">
            <v xml:space="preserve">1058 Participación ciudadana para el reencuentro, la reconciliación y la paz </v>
          </cell>
          <cell r="C176" t="str">
            <v>02 VOCES DEL TERRITORIO</v>
          </cell>
          <cell r="D176">
            <v>6</v>
          </cell>
          <cell r="E176" t="str">
            <v>02006 Divulgar campañas de comunicación en medios de carácter masivos, directos, comunitrarios o alternativos.</v>
          </cell>
          <cell r="F176" t="str">
            <v>Desarrollo Del Plan General De Medios De Divulgación Y Comunicación 03-01-0327</v>
          </cell>
          <cell r="G176" t="str">
            <v>APLICACIÓN DE PROYECTOS EDUCATIVOS TRANSVERSALES - A.1.7.2</v>
          </cell>
          <cell r="H176" t="str">
            <v>Estrategia</v>
          </cell>
          <cell r="I176">
            <v>1</v>
          </cell>
          <cell r="J176" t="str">
            <v>105802006</v>
          </cell>
          <cell r="K176">
            <v>869955000</v>
          </cell>
        </row>
        <row r="177">
          <cell r="A177">
            <v>1058</v>
          </cell>
          <cell r="B177" t="str">
            <v xml:space="preserve">1058 Participación ciudadana para el reencuentro, la reconciliación y la paz </v>
          </cell>
          <cell r="C177" t="str">
            <v>02 VOCES DEL TERRITORIO</v>
          </cell>
          <cell r="D177">
            <v>9</v>
          </cell>
          <cell r="E177" t="str">
            <v>02009 Producción y desarrollo de piezas de comunicación requeridas por las areas de la Secretaria de Educación del Distrito y su respectiva distribución.</v>
          </cell>
          <cell r="F177" t="str">
            <v>Desarrollo Del Plan General De Medios De Divulgación Y Comunicación 03-01-0327</v>
          </cell>
          <cell r="G177" t="str">
            <v>APLICACIÓN DE PROYECTOS EDUCATIVOS TRANSVERSALES - A.1.7.2</v>
          </cell>
          <cell r="H177" t="str">
            <v>Estrategia</v>
          </cell>
          <cell r="I177">
            <v>1</v>
          </cell>
          <cell r="J177" t="str">
            <v>105802009</v>
          </cell>
          <cell r="K177">
            <v>500000000</v>
          </cell>
        </row>
        <row r="178">
          <cell r="A178">
            <v>1058</v>
          </cell>
          <cell r="B178" t="str">
            <v xml:space="preserve">1058 Participación ciudadana para el reencuentro, la reconciliación y la paz </v>
          </cell>
          <cell r="C178" t="str">
            <v>02 VOCES DEL TERRITORIO</v>
          </cell>
          <cell r="D178">
            <v>22</v>
          </cell>
          <cell r="E178" t="str">
            <v>02022 Hacer seguimiento a las noticias y mensajes de la SED en los medios masivos de comunicación y redes sociales.</v>
          </cell>
          <cell r="F178" t="str">
            <v>Desarrollo Del Plan General De Medios De Divulgación Y Comunicación 03-01-0327</v>
          </cell>
          <cell r="G178" t="str">
            <v>APLICACIÓN DE PROYECTOS EDUCATIVOS TRANSVERSALES - A.1.7.2</v>
          </cell>
          <cell r="H178" t="str">
            <v>Estrategia</v>
          </cell>
          <cell r="I178">
            <v>1</v>
          </cell>
          <cell r="J178" t="str">
            <v>105802022</v>
          </cell>
          <cell r="K178">
            <v>130120000</v>
          </cell>
        </row>
        <row r="179">
          <cell r="A179">
            <v>1058</v>
          </cell>
          <cell r="B179" t="str">
            <v xml:space="preserve">1058 Participación ciudadana para el reencuentro, la reconciliación y la paz </v>
          </cell>
          <cell r="C179" t="str">
            <v>02 VOCES DEL TERRITORIO</v>
          </cell>
          <cell r="D179">
            <v>32</v>
          </cell>
          <cell r="E179" t="str">
            <v>02032 Documentar las historias de la educación a través de piezas audiovisuales, periodisticas o artísticas.</v>
          </cell>
          <cell r="F179" t="str">
            <v>Desarrollo Del Plan General De Medios De Divulgación Y Comunicación 03-01-0327</v>
          </cell>
          <cell r="G179" t="str">
            <v>APLICACIÓN DE PROYECTOS EDUCATIVOS TRANSVERSALES - A.1.7.2</v>
          </cell>
          <cell r="H179" t="str">
            <v>Estrategia</v>
          </cell>
          <cell r="I179">
            <v>1</v>
          </cell>
          <cell r="J179" t="str">
            <v>105802032</v>
          </cell>
          <cell r="K179">
            <v>450000000</v>
          </cell>
        </row>
        <row r="180">
          <cell r="A180">
            <v>1058</v>
          </cell>
          <cell r="B180" t="str">
            <v xml:space="preserve">1058 Participación ciudadana para el reencuentro, la reconciliación y la paz </v>
          </cell>
          <cell r="C180" t="str">
            <v>02 VOCES DEL TERRITORIO</v>
          </cell>
          <cell r="D180">
            <v>33</v>
          </cell>
          <cell r="E180" t="str">
            <v>02033 Elaborar un boletin mensual para docentes y funcionarios de la SED.</v>
          </cell>
          <cell r="F180" t="str">
            <v>Desarrollo Del Plan General De Medios De Divulgación Y Comunicación 03-01-0327</v>
          </cell>
          <cell r="G180" t="str">
            <v>APLICACIÓN DE PROYECTOS EDUCATIVOS TRANSVERSALES - A.1.7.2</v>
          </cell>
          <cell r="H180" t="str">
            <v>Estrategia</v>
          </cell>
          <cell r="I180">
            <v>1</v>
          </cell>
          <cell r="J180" t="str">
            <v>105802033</v>
          </cell>
          <cell r="K180">
            <v>198640000</v>
          </cell>
        </row>
        <row r="181">
          <cell r="A181">
            <v>1058</v>
          </cell>
          <cell r="B181" t="str">
            <v xml:space="preserve">1058 Participación ciudadana para el reencuentro, la reconciliación y la paz </v>
          </cell>
          <cell r="C181" t="str">
            <v>03 CONSOLIDACIÓN DEL OBSERVATORIO DE CONVIVENCIA ESCOLAR</v>
          </cell>
          <cell r="D181">
            <v>10</v>
          </cell>
          <cell r="E181" t="str">
            <v>03010 Apoyo profesional y técnico para las estrategias para la construcción de una ciudad educadora, por el reencuentro, la reconciliación y la paz, con énfasis en la consolidación del Observatorio y el Sistema Distrital de Convivencia Escolar</v>
          </cell>
          <cell r="F181" t="str">
            <v>Personal Contratado Para Apoyar Las Actividades Propias De Los Proyectos De Inversión De La Entidad 03-04-0001</v>
          </cell>
          <cell r="G181" t="str">
            <v>MODERNIZACIÓN DE LA SECRETARIA DE EDUCACIÓN - A.1.4.1</v>
          </cell>
          <cell r="H181" t="str">
            <v>Personas</v>
          </cell>
          <cell r="I181">
            <v>9</v>
          </cell>
          <cell r="J181" t="str">
            <v>105803010</v>
          </cell>
          <cell r="K181">
            <v>550272000</v>
          </cell>
        </row>
        <row r="182">
          <cell r="A182">
            <v>1058</v>
          </cell>
          <cell r="B182" t="str">
            <v xml:space="preserve">1058 Participación ciudadana para el reencuentro, la reconciliación y la paz </v>
          </cell>
          <cell r="C182" t="str">
            <v>03 CONSOLIDACIÓN DEL OBSERVATORIO DE CONVIVENCIA ESCOLAR</v>
          </cell>
          <cell r="D182">
            <v>11</v>
          </cell>
          <cell r="E182" t="str">
            <v>03011 Implementar la estrategia que permita el estudio y análisis de los fenómenos que afectan el clima escolar, los entornos escolares y la convivencia</v>
          </cell>
          <cell r="F182" t="str">
            <v>Acompañar A Colegios En La Formulación Y Ejecución De Planes Institucionales 03-01-0204</v>
          </cell>
          <cell r="G182" t="str">
            <v>APLICACIÓN DE PROYECTOS EDUCATIVOS TRANSVERSALES - A.1.7.2</v>
          </cell>
          <cell r="H182" t="str">
            <v>Proyectos</v>
          </cell>
          <cell r="I182">
            <v>3</v>
          </cell>
          <cell r="J182" t="str">
            <v>105803011</v>
          </cell>
          <cell r="K182">
            <v>1000000000</v>
          </cell>
        </row>
        <row r="183">
          <cell r="A183">
            <v>1058</v>
          </cell>
          <cell r="B183" t="str">
            <v xml:space="preserve">1058 Participación ciudadana para el reencuentro, la reconciliación y la paz </v>
          </cell>
          <cell r="C183" t="str">
            <v>04 MEJORAMIENTO DE ENTORNOS ESCOLARES</v>
          </cell>
          <cell r="D183">
            <v>12</v>
          </cell>
          <cell r="E183" t="str">
            <v>04012 Implementar las estrategias de intervención de los entornos escolares de los colegios distritales.</v>
          </cell>
          <cell r="F183" t="str">
            <v>Acompañar A Colegios En La Formulación Y Ejecución De Planes Institucionales 03-01-0204</v>
          </cell>
          <cell r="G183" t="str">
            <v>APLICACIÓN DE PROYECTOS EDUCATIVOS TRANSVERSALES - A.1.7.2</v>
          </cell>
          <cell r="H183" t="str">
            <v>Colegios</v>
          </cell>
          <cell r="I183">
            <v>137</v>
          </cell>
          <cell r="J183" t="str">
            <v>105804012</v>
          </cell>
          <cell r="K183">
            <v>1495000000</v>
          </cell>
        </row>
        <row r="184">
          <cell r="A184">
            <v>1058</v>
          </cell>
          <cell r="B184" t="str">
            <v xml:space="preserve">1058 Participación ciudadana para el reencuentro, la reconciliación y la paz </v>
          </cell>
          <cell r="C184" t="str">
            <v>04 MEJORAMIENTO DE ENTORNOS ESCOLARES</v>
          </cell>
          <cell r="D184">
            <v>13</v>
          </cell>
          <cell r="E184" t="str">
            <v>04013 Apoyo profesional y técnico para las estrategias para la construcción de una ciudad educadora, por el reencuentro, la reconciliación y la paz, con énfasis en el mejoramiento de entornos escolares</v>
          </cell>
          <cell r="F184" t="str">
            <v>Personal Contratado Para Apoyar Las Actividades Propias De Los Proyectos De Inversión De La Entidad 03-04-0001</v>
          </cell>
          <cell r="G184" t="str">
            <v>MODERNIZACIÓN DE LA SECRETARIA DE EDUCACIÓN - A.1.4.1</v>
          </cell>
          <cell r="H184" t="str">
            <v>Personas</v>
          </cell>
          <cell r="I184">
            <v>9</v>
          </cell>
          <cell r="J184" t="str">
            <v>105804013</v>
          </cell>
          <cell r="K184">
            <v>569715000</v>
          </cell>
        </row>
        <row r="185">
          <cell r="A185">
            <v>1058</v>
          </cell>
          <cell r="B185" t="str">
            <v xml:space="preserve">1058 Participación ciudadana para el reencuentro, la reconciliación y la paz </v>
          </cell>
          <cell r="C185" t="str">
            <v>05 FORTALECIMIENTO DE  LOS PLANES DE CONVIVENCIA HACIA EL REENCUENTRO, LA RECONCILIACIÓN Y LA PAZ.</v>
          </cell>
          <cell r="D185">
            <v>15</v>
          </cell>
          <cell r="E185" t="str">
            <v>05015 Apoyo profesional y técnico para las estrategias para la construcción de una ciudad educadora, por el reencuentro, la reconciliación y la paz, con énfasis en el fortalecimiento de los planes de convivencia y la implementación de la cátedra de paz</v>
          </cell>
          <cell r="F185" t="str">
            <v>Personal Contratado Para Apoyar Las Actividades Propias De Los Proyectos De Inversión De La Entidad 03-04-0001</v>
          </cell>
          <cell r="G185" t="str">
            <v>MODERNIZACIÓN DE LA SECRETARIA DE EDUCACIÓN - A.1.4.1</v>
          </cell>
          <cell r="H185" t="str">
            <v>Personas</v>
          </cell>
          <cell r="I185">
            <v>16</v>
          </cell>
          <cell r="J185" t="str">
            <v>105805015</v>
          </cell>
          <cell r="K185">
            <v>1190276000</v>
          </cell>
        </row>
        <row r="186">
          <cell r="A186">
            <v>1058</v>
          </cell>
          <cell r="B186" t="str">
            <v xml:space="preserve">1058 Participación ciudadana para el reencuentro, la reconciliación y la paz </v>
          </cell>
          <cell r="C186" t="str">
            <v>05 FORTALECIMIENTO DE  LOS PLANES DE CONVIVENCIA HACIA EL REENCUENTRO, LA RECONCILIACIÓN Y LA PAZ.</v>
          </cell>
          <cell r="D186">
            <v>27</v>
          </cell>
          <cell r="E186" t="str">
            <v>05027 Implementar las estrategias para el fortalecimiento de los planes de convivencia hacia el reencuentro, la reconciliación y la paz y para la implementación de la cátedra de paz con enfoque de cultura ciudadana</v>
          </cell>
          <cell r="F186" t="str">
            <v>Acompañar A Colegios En La Formulación Y Ejecución De Planes Institucionales 03-01-0204</v>
          </cell>
          <cell r="G186" t="str">
            <v>APLICACIÓN DE PROYECTOS EDUCATIVOS TRANSVERSALES - A.1.7.2</v>
          </cell>
          <cell r="H186" t="str">
            <v>Colegios</v>
          </cell>
          <cell r="I186">
            <v>261</v>
          </cell>
          <cell r="J186" t="str">
            <v>105805027</v>
          </cell>
          <cell r="K186">
            <v>400000000</v>
          </cell>
        </row>
        <row r="187">
          <cell r="A187">
            <v>1058</v>
          </cell>
          <cell r="B187" t="str">
            <v xml:space="preserve">1058 Participación ciudadana para el reencuentro, la reconciliación y la paz </v>
          </cell>
          <cell r="C187" t="str">
            <v>06 GESTION CON LA COMUNIDAD EDUCATIVA</v>
          </cell>
          <cell r="D187">
            <v>28</v>
          </cell>
          <cell r="E187" t="str">
            <v>06028 Apoyo profesional y técnico para las estrategias para la construcción de una ciudad educadora, por el reencuentro, la reconciliación y la paz, con énfasis en el fortalecimiento de la gestión con la comunidad educativa</v>
          </cell>
          <cell r="F187" t="str">
            <v>Personal Contratado Para Apoyar Las Actividades Propias De Los Proyectos De Inversión De La Entidad 03-04-0001</v>
          </cell>
          <cell r="G187" t="str">
            <v>MODERNIZACIÓN DE LA SECRETARIA DE EDUCACIÓN - A.1.4.1</v>
          </cell>
          <cell r="H187" t="str">
            <v>Personas</v>
          </cell>
          <cell r="I187">
            <v>11</v>
          </cell>
          <cell r="J187" t="str">
            <v>105806028</v>
          </cell>
          <cell r="K187">
            <v>767222000</v>
          </cell>
        </row>
        <row r="188">
          <cell r="A188">
            <v>1058</v>
          </cell>
          <cell r="B188" t="str">
            <v xml:space="preserve">1058 Participación ciudadana para el reencuentro, la reconciliación y la paz </v>
          </cell>
          <cell r="C188" t="str">
            <v>06 GESTION CON LA COMUNIDAD EDUCATIVA</v>
          </cell>
          <cell r="D188">
            <v>29</v>
          </cell>
          <cell r="E188" t="str">
            <v>06029 Apoyo profesional y técnico para las estrategias para la construcción de una ciudad educadora, por el reencuentro, la reconciliación y la paz, con énfasis en el acompañamiento de escuelas de padres y familia</v>
          </cell>
          <cell r="F188" t="str">
            <v>Personal Contratado Para Apoyar Las Actividades Propias De Los Proyectos De Inversión De La Entidad 03-04-0001</v>
          </cell>
          <cell r="G188" t="str">
            <v>MODERNIZACIÓN DE LA SECRETARIA DE EDUCACIÓN - A.1.4.1</v>
          </cell>
          <cell r="H188" t="str">
            <v>Personas</v>
          </cell>
          <cell r="I188">
            <v>5</v>
          </cell>
          <cell r="J188" t="str">
            <v>105806029</v>
          </cell>
          <cell r="K188">
            <v>297000000</v>
          </cell>
        </row>
        <row r="189">
          <cell r="A189">
            <v>1071</v>
          </cell>
          <cell r="B189" t="str">
            <v>1071 Gestión educativa institucional</v>
          </cell>
          <cell r="C189" t="str">
            <v>01 APOYO ADMINISTRATIVO</v>
          </cell>
          <cell r="D189">
            <v>1</v>
          </cell>
          <cell r="E189" t="str">
            <v xml:space="preserve">01001 Garantizar el pago del servicio de acueducto, alcantarillado y aseo en los colegios oficiales (plantas físicas propias, arrendadas y lotes). </v>
          </cell>
          <cell r="F189" t="str">
            <v>Servicios De Acueducto, Alcantarillado Y Aseo De Instituciones Educativas 02-06-0009</v>
          </cell>
          <cell r="G189" t="str">
            <v>ACUEDUCTO, ALCANTARILLADO Y ASEO - A.1.2.6.1</v>
          </cell>
          <cell r="H189" t="str">
            <v>Colegios</v>
          </cell>
          <cell r="I189">
            <v>369</v>
          </cell>
          <cell r="J189" t="str">
            <v>107101001</v>
          </cell>
          <cell r="K189">
            <v>16300745000</v>
          </cell>
        </row>
        <row r="190">
          <cell r="A190">
            <v>1071</v>
          </cell>
          <cell r="B190" t="str">
            <v>1071 Gestión educativa institucional</v>
          </cell>
          <cell r="C190" t="str">
            <v>01 APOYO ADMINISTRATIVO</v>
          </cell>
          <cell r="D190">
            <v>2</v>
          </cell>
          <cell r="E190" t="str">
            <v xml:space="preserve">01002 Garantizar el pago del servicio de energía en los colegios oficiales (plantas físicas propias, arrendadas y lotes). </v>
          </cell>
          <cell r="F190" t="str">
            <v>Servicios De Energía De Instituciones Educativas 02-06-0010</v>
          </cell>
          <cell r="G190" t="str">
            <v>ENERGÍA - A.1.2.6.2</v>
          </cell>
          <cell r="H190" t="str">
            <v>Colegios</v>
          </cell>
          <cell r="I190">
            <v>369</v>
          </cell>
          <cell r="J190" t="str">
            <v>107101002</v>
          </cell>
          <cell r="K190">
            <v>11693334000</v>
          </cell>
        </row>
        <row r="191">
          <cell r="A191">
            <v>1071</v>
          </cell>
          <cell r="B191" t="str">
            <v>1071 Gestión educativa institucional</v>
          </cell>
          <cell r="C191" t="str">
            <v>01 APOYO ADMINISTRATIVO</v>
          </cell>
          <cell r="D191">
            <v>3</v>
          </cell>
          <cell r="E191" t="str">
            <v>01003 Garantizar el pago del servicio telefónico; plantas físicas propias y arrendadas</v>
          </cell>
          <cell r="F191" t="str">
            <v>Servicios De Teléfono De Instituciones Educativas 02-06-0011</v>
          </cell>
          <cell r="G191" t="str">
            <v>TELÉFONO - A.1.2.6.3</v>
          </cell>
          <cell r="H191" t="str">
            <v>Colegios</v>
          </cell>
          <cell r="I191">
            <v>369</v>
          </cell>
          <cell r="J191" t="str">
            <v>107101003</v>
          </cell>
          <cell r="K191">
            <v>2881948000</v>
          </cell>
        </row>
        <row r="192">
          <cell r="A192">
            <v>1071</v>
          </cell>
          <cell r="B192" t="str">
            <v>1071 Gestión educativa institucional</v>
          </cell>
          <cell r="C192" t="str">
            <v>01 APOYO ADMINISTRATIVO</v>
          </cell>
          <cell r="D192">
            <v>4</v>
          </cell>
          <cell r="E192" t="str">
            <v>01004 Garantizar el pago del servicio de gas natural (plantas físicas propias, arrendadas y lotes)</v>
          </cell>
          <cell r="F192" t="str">
            <v>Legalización De Acometidas De Servicios Públicos  Y Pago De Gas 02-06-0217</v>
          </cell>
          <cell r="G192" t="str">
            <v>OTROS - A.1.2.6.5</v>
          </cell>
          <cell r="H192" t="str">
            <v>Colegios</v>
          </cell>
          <cell r="I192">
            <v>369</v>
          </cell>
          <cell r="J192" t="str">
            <v>107101004</v>
          </cell>
          <cell r="K192">
            <v>60444000</v>
          </cell>
        </row>
        <row r="193">
          <cell r="A193">
            <v>1071</v>
          </cell>
          <cell r="B193" t="str">
            <v>1071 Gestión educativa institucional</v>
          </cell>
          <cell r="C193" t="str">
            <v>01 APOYO ADMINISTRATIVO</v>
          </cell>
          <cell r="D193">
            <v>5</v>
          </cell>
          <cell r="E193" t="str">
            <v>01005 Servicios De Vigilancia De Instituciones Educativas 02-06-0022</v>
          </cell>
          <cell r="F193" t="str">
            <v>Servicios De Vigilancia De Instituciones Educativas 02-06-0022</v>
          </cell>
          <cell r="G193" t="str">
            <v>CONTRATACIÓN DE VIGILANCIA A LOS ESTABLECIMIENTOS EDUCATIVOS ESTATALES - A.1.1.7</v>
          </cell>
          <cell r="H193" t="str">
            <v>Colegios</v>
          </cell>
          <cell r="I193">
            <v>369</v>
          </cell>
          <cell r="J193" t="str">
            <v>107101005</v>
          </cell>
          <cell r="K193">
            <v>120000000000</v>
          </cell>
        </row>
        <row r="194">
          <cell r="A194">
            <v>1071</v>
          </cell>
          <cell r="B194" t="str">
            <v>1071 Gestión educativa institucional</v>
          </cell>
          <cell r="C194" t="str">
            <v>01 APOYO ADMINISTRATIVO</v>
          </cell>
          <cell r="D194">
            <v>6</v>
          </cell>
          <cell r="E194" t="str">
            <v>01006 Suministrar servicio de aseo privado para  todas las sedes de los colegios( plantas físicas propias, arriendos y convenios)  la interventoría, supervisión,  seguimiento, control del servicio y adiciones requeridas.</v>
          </cell>
          <cell r="F194" t="str">
            <v>Servicios De Aseo De Instituciones Educativas 02-06-0012</v>
          </cell>
          <cell r="G194" t="str">
            <v>OTROS - A.1.2.6.5</v>
          </cell>
          <cell r="H194" t="str">
            <v>Colegios</v>
          </cell>
          <cell r="I194">
            <v>369</v>
          </cell>
          <cell r="J194" t="str">
            <v>107101006</v>
          </cell>
          <cell r="K194">
            <v>92000000000</v>
          </cell>
        </row>
        <row r="195">
          <cell r="A195">
            <v>1071</v>
          </cell>
          <cell r="B195" t="str">
            <v>1071 Gestión educativa institucional</v>
          </cell>
          <cell r="C195" t="str">
            <v>02 ARRENDAMIENTOS</v>
          </cell>
          <cell r="D195">
            <v>7</v>
          </cell>
          <cell r="E195" t="str">
            <v>02007 Arrendar  inmuebles para ampliar la oferta educativa oficial, ajustar parámetros y atender a los alumnos que se trasladan por la intervención de plantas físicas y adelantar las adiciones.</v>
          </cell>
          <cell r="F195" t="str">
            <v>Arrendamiento De Inmuebles 02-06-0002</v>
          </cell>
          <cell r="G195" t="str">
            <v>ARRENDAMIENTO DE INMUEBLES DESTINADOS A LA PRESTACIÓN DEL SERVICIO PÚBLICO EDUCATIVO A.1.2.12</v>
          </cell>
          <cell r="H195" t="str">
            <v>Sedes Educativas</v>
          </cell>
          <cell r="I195">
            <v>77</v>
          </cell>
          <cell r="J195" t="str">
            <v>107102007</v>
          </cell>
          <cell r="K195">
            <v>11433675000</v>
          </cell>
        </row>
        <row r="196">
          <cell r="A196">
            <v>1071</v>
          </cell>
          <cell r="B196" t="str">
            <v>1071 Gestión educativa institucional</v>
          </cell>
          <cell r="C196" t="str">
            <v>02 ARRENDAMIENTOS</v>
          </cell>
          <cell r="D196">
            <v>8</v>
          </cell>
          <cell r="E196" t="str">
            <v>02008 Pagar de sentencias, laudos, conciliaciones, transacciones y providencias de autoridad jurisdiccional competente</v>
          </cell>
          <cell r="F196" t="str">
            <v>Arrendamiento De Inmuebles 02-06-0002</v>
          </cell>
          <cell r="G196" t="str">
            <v>ARRENDAMIENTO DE INMUEBLES DESTINADOS A LA PRESTACIÓN DEL SERVICIO PÚBLICO EDUCATIVO A.1.2.12</v>
          </cell>
          <cell r="H196" t="str">
            <v>Porcentaje</v>
          </cell>
          <cell r="I196">
            <v>100</v>
          </cell>
          <cell r="J196" t="str">
            <v>107102008</v>
          </cell>
          <cell r="K196">
            <v>128384000</v>
          </cell>
        </row>
        <row r="197">
          <cell r="A197">
            <v>1071</v>
          </cell>
          <cell r="B197" t="str">
            <v>1071 Gestión educativa institucional</v>
          </cell>
          <cell r="C197" t="str">
            <v xml:space="preserve">03 LOGÍSTICA Y APOYOS </v>
          </cell>
          <cell r="D197">
            <v>9</v>
          </cell>
          <cell r="E197" t="str">
            <v xml:space="preserve">03009 Suministrar el servicios de transporte para el traslado de funcionarios Administrativos a los colegios o  localidades para fortalecer la labor que realiza la SED a través de sus proyectos de inversión </v>
          </cell>
          <cell r="F197" t="str">
            <v>Apoyo Logístico Para El Desarrollo De Las Actividades Propias De Los Proyectos De Inversiónen General 03-01-0354</v>
          </cell>
          <cell r="G197" t="str">
            <v>APLICACIÓN DE PROYECTOS EDUCATIVOS TRANSVERSALES - A.1.7.2</v>
          </cell>
          <cell r="H197" t="str">
            <v>Servicios de Transporte</v>
          </cell>
          <cell r="I197">
            <v>2750</v>
          </cell>
          <cell r="J197" t="str">
            <v>107103009</v>
          </cell>
          <cell r="K197">
            <v>896425000</v>
          </cell>
        </row>
        <row r="198">
          <cell r="A198">
            <v>1071</v>
          </cell>
          <cell r="B198" t="str">
            <v>1071 Gestión educativa institucional</v>
          </cell>
          <cell r="C198" t="str">
            <v xml:space="preserve">03 LOGÍSTICA Y APOYOS </v>
          </cell>
          <cell r="D198">
            <v>10</v>
          </cell>
          <cell r="E198" t="str">
            <v xml:space="preserve">03010 Suministrar apoyo  técnico y profesional para actividades relacionadas con el proyecto de inversión </v>
          </cell>
          <cell r="F198" t="str">
            <v>Personal Contratado Para Apoyar Las Actividades Propias De Los Proyectos De Inversión De La Entidad 03-04-0001</v>
          </cell>
          <cell r="G198" t="str">
            <v>MODERNIZACIÓN DE LA SECRETARIA DE EDUCACIÓN - A.1.4.1</v>
          </cell>
          <cell r="H198" t="str">
            <v>Personas</v>
          </cell>
          <cell r="I198">
            <v>10</v>
          </cell>
          <cell r="J198" t="str">
            <v>107103010</v>
          </cell>
          <cell r="K198">
            <v>969913000</v>
          </cell>
        </row>
        <row r="199">
          <cell r="A199">
            <v>1071</v>
          </cell>
          <cell r="B199" t="str">
            <v>1071 Gestión educativa institucional</v>
          </cell>
          <cell r="C199" t="str">
            <v xml:space="preserve">03 LOGÍSTICA Y APOYOS </v>
          </cell>
          <cell r="D199">
            <v>11</v>
          </cell>
          <cell r="E199" t="str">
            <v>03011 Suministrar el apoyo logístico a los eventos de la entidad</v>
          </cell>
          <cell r="F199" t="str">
            <v>Soporte Logístico Para El Desarrollo De Las Actividades Propias De Los Proyectos De Inversión 02-01-0364</v>
          </cell>
          <cell r="G199" t="str">
            <v>APLICACIÓN DE PROYECTOS EDUCATIVOS TRANSVERSALES - A.1.7.2</v>
          </cell>
          <cell r="H199" t="str">
            <v>Eventos</v>
          </cell>
          <cell r="I199">
            <v>75</v>
          </cell>
          <cell r="J199" t="str">
            <v>107103011</v>
          </cell>
          <cell r="K199">
            <v>8912848000</v>
          </cell>
        </row>
        <row r="200">
          <cell r="A200">
            <v>1071</v>
          </cell>
          <cell r="B200" t="str">
            <v>1071 Gestión educativa institucional</v>
          </cell>
          <cell r="C200" t="str">
            <v xml:space="preserve">03 LOGÍSTICA Y APOYOS </v>
          </cell>
          <cell r="D200">
            <v>12</v>
          </cell>
          <cell r="E200" t="str">
            <v>03012 Interventoria al apoyo logístico a los eventos de la entidad</v>
          </cell>
          <cell r="F200" t="str">
            <v>Soporte Logístico Para El Desarrollo De Las Actividades Propias De Los Proyectos De Inversión 02-01-0364</v>
          </cell>
          <cell r="G200" t="str">
            <v>APLICACIÓN DE PROYECTOS EDUCATIVOS TRANSVERSALES - A.1.7.2</v>
          </cell>
          <cell r="H200" t="str">
            <v>Consultoría</v>
          </cell>
          <cell r="I200">
            <v>1</v>
          </cell>
          <cell r="J200" t="str">
            <v>107103012</v>
          </cell>
          <cell r="K200">
            <v>991284000</v>
          </cell>
        </row>
        <row r="201">
          <cell r="A201">
            <v>1072</v>
          </cell>
          <cell r="B201" t="str">
            <v>1072 Evaluar para transformar y mejorar</v>
          </cell>
          <cell r="C201" t="str">
            <v>01 Gestión del Conocimiento sobre evaluación para la Calidad de la Educación</v>
          </cell>
          <cell r="D201">
            <v>1</v>
          </cell>
          <cell r="E201" t="str">
            <v>01001 Producción de información relevante para caracterizar las Instituciones Educativas Distritales - IED</v>
          </cell>
          <cell r="F201" t="str">
            <v>Evaluación Educativa 03-01-0009</v>
          </cell>
          <cell r="G201" t="str">
            <v>DISEÑO E IMPLEMENTACIÓN DE PLANES DE MEJORAMIENTO - A.1.2.11</v>
          </cell>
          <cell r="H201" t="str">
            <v>Colegios</v>
          </cell>
          <cell r="I201">
            <v>362</v>
          </cell>
          <cell r="J201" t="str">
            <v>107201001</v>
          </cell>
          <cell r="K201">
            <v>408000000</v>
          </cell>
        </row>
        <row r="202">
          <cell r="A202">
            <v>1072</v>
          </cell>
          <cell r="B202" t="str">
            <v>1072 Evaluar para transformar y mejorar</v>
          </cell>
          <cell r="C202" t="str">
            <v>01 Gestión del Conocimiento sobre evaluación para la Calidad de la Educación</v>
          </cell>
          <cell r="D202">
            <v>2</v>
          </cell>
          <cell r="E202" t="str">
            <v>01002 Personal técnico y profesional para la ejecución de las actividades propuestas en los diferentes componentes del proyecto.</v>
          </cell>
          <cell r="F202" t="str">
            <v>Personal Contratado Para Apoyar Las Actividades Propias De Los Proyectos De Inversión De La Entidad 03-04-0001</v>
          </cell>
          <cell r="G202" t="str">
            <v>MODERNIZACIÓN DE LA SECRETARIA DE EDUCACIÓN - A.1.4.1</v>
          </cell>
          <cell r="H202" t="str">
            <v>Personas</v>
          </cell>
          <cell r="I202">
            <v>8</v>
          </cell>
          <cell r="J202" t="str">
            <v>107201002</v>
          </cell>
          <cell r="K202">
            <v>580600000</v>
          </cell>
        </row>
        <row r="203">
          <cell r="A203">
            <v>1072</v>
          </cell>
          <cell r="B203" t="str">
            <v>1072 Evaluar para transformar y mejorar</v>
          </cell>
          <cell r="C203" t="str">
            <v xml:space="preserve">02 Mejores practicas evaluativas </v>
          </cell>
          <cell r="D203">
            <v>2</v>
          </cell>
          <cell r="E203" t="str">
            <v>02002 Repositorio de mejores prácticas evaluativas en la ciudad.</v>
          </cell>
          <cell r="F203" t="str">
            <v>Evaluación Educativa 03-01-0009</v>
          </cell>
          <cell r="G203" t="str">
            <v>DISEÑO E IMPLEMENTACIÓN DE PLANES DE MEJORAMIENTO - A.1.2.11</v>
          </cell>
          <cell r="H203" t="str">
            <v>Repositorio</v>
          </cell>
          <cell r="I203">
            <v>1</v>
          </cell>
          <cell r="J203" t="str">
            <v>107202002</v>
          </cell>
          <cell r="K203">
            <v>200000000</v>
          </cell>
        </row>
        <row r="204">
          <cell r="A204">
            <v>1072</v>
          </cell>
          <cell r="B204" t="str">
            <v>1072 Evaluar para transformar y mejorar</v>
          </cell>
          <cell r="C204" t="str">
            <v xml:space="preserve">03 Articulación e integración de información sobre evaluaciones de aprendizaje, enseñanza y gestión en las IE </v>
          </cell>
          <cell r="D204">
            <v>1</v>
          </cell>
          <cell r="E204" t="str">
            <v>03001 Desarrollar, revisar y ajustar  estrategias  de evaluación en los diferentes componentes del sistema.</v>
          </cell>
          <cell r="F204" t="str">
            <v>Evaluación Educativa 03-01-0009</v>
          </cell>
          <cell r="G204" t="str">
            <v>DISEÑO E IMPLEMENTACIÓN DE PLANES DE MEJORAMIENTO - A.1.2.11</v>
          </cell>
          <cell r="H204" t="str">
            <v>Sistema</v>
          </cell>
          <cell r="I204">
            <v>1</v>
          </cell>
          <cell r="J204" t="str">
            <v>107203001</v>
          </cell>
          <cell r="K204">
            <v>1246000000</v>
          </cell>
        </row>
        <row r="205">
          <cell r="A205">
            <v>1072</v>
          </cell>
          <cell r="B205" t="str">
            <v>1072 Evaluar para transformar y mejorar</v>
          </cell>
          <cell r="C205" t="str">
            <v xml:space="preserve">03 Articulación e integración de información sobre evaluaciones de aprendizaje, enseñanza y gestión en las IE </v>
          </cell>
          <cell r="D205">
            <v>2</v>
          </cell>
          <cell r="E205" t="str">
            <v>03002 Aplicar pruebas internacionales, desarrollar y aplicar pruebas nacionales y las encuestas requeridas para el sector.</v>
          </cell>
          <cell r="F205" t="str">
            <v>Evaluación Educativa 03-01-0009</v>
          </cell>
          <cell r="G205" t="str">
            <v>DISEÑO E IMPLEMENTACIÓN DE PLANES DE MEJORAMIENTO - A.1.2.11</v>
          </cell>
          <cell r="H205" t="str">
            <v>Aplicaciones y encuestas</v>
          </cell>
          <cell r="I205">
            <v>4</v>
          </cell>
          <cell r="J205" t="str">
            <v>107203002</v>
          </cell>
          <cell r="K205">
            <v>1255000000</v>
          </cell>
        </row>
        <row r="206">
          <cell r="A206">
            <v>1072</v>
          </cell>
          <cell r="B206" t="str">
            <v>1072 Evaluar para transformar y mejorar</v>
          </cell>
          <cell r="C206" t="str">
            <v xml:space="preserve">04 Estímulos y reconocimientos a la Calidad de la educación </v>
          </cell>
          <cell r="D206">
            <v>1</v>
          </cell>
          <cell r="E206" t="str">
            <v>04001 Realizar el proceso requerido para la evaluación del incentivo por Gestión Institucional art. 23 Acuerdo 273.17</v>
          </cell>
          <cell r="F206" t="str">
            <v>Evaluación Educativa 03-01-0009</v>
          </cell>
          <cell r="G206" t="str">
            <v>DISEÑO E IMPLEMENTACIÓN DE PLANES DE MEJORAMIENTO - A.1.2.11</v>
          </cell>
          <cell r="H206" t="str">
            <v>Proceso</v>
          </cell>
          <cell r="I206">
            <v>1</v>
          </cell>
          <cell r="J206" t="str">
            <v>107204001</v>
          </cell>
          <cell r="K206">
            <v>150000000</v>
          </cell>
        </row>
        <row r="207">
          <cell r="A207">
            <v>1072</v>
          </cell>
          <cell r="B207" t="str">
            <v>1072 Evaluar para transformar y mejorar</v>
          </cell>
          <cell r="C207" t="str">
            <v xml:space="preserve">04 Estímulos y reconocimientos a la Calidad de la educación </v>
          </cell>
          <cell r="D207">
            <v>2</v>
          </cell>
          <cell r="E207" t="str">
            <v>04002 Entregar estímulos económicos a colegios premiados por su excelente gestión institucional en marco del Acuerdo 273/2007</v>
          </cell>
          <cell r="F207" t="str">
            <v>Incentivos Económicos  A Los Colegios Con Mejores Resultados Que Aporten Al Mejoramiento De La Calidad Educativa 05-02-0022</v>
          </cell>
          <cell r="G207" t="str">
            <v>DISEÑO E IMPLEMENTACIÓN DE PLANES DE MEJORAMIENTO - A.1.2.11</v>
          </cell>
          <cell r="H207" t="str">
            <v>Colegios</v>
          </cell>
          <cell r="I207">
            <v>5</v>
          </cell>
          <cell r="J207" t="str">
            <v>107204002</v>
          </cell>
          <cell r="K207">
            <v>95900000</v>
          </cell>
        </row>
        <row r="208">
          <cell r="A208">
            <v>1072</v>
          </cell>
          <cell r="B208" t="str">
            <v>1072 Evaluar para transformar y mejorar</v>
          </cell>
          <cell r="C208" t="str">
            <v xml:space="preserve">04 Estímulos y reconocimientos a la Calidad de la educación </v>
          </cell>
          <cell r="D208">
            <v>3</v>
          </cell>
          <cell r="E208" t="str">
            <v>04003 Entregar estímulos económicos a colegios oficiales por mejor rendimiento académico en las pruebas de Estado SABER 11°.</v>
          </cell>
          <cell r="F208" t="str">
            <v>Incentivos Económicos  A Los Colegios Con Mejores Resultados Que Aporten Al Mejoramiento De La Calidad Educativa 05-02-0022</v>
          </cell>
          <cell r="G208" t="str">
            <v>DISEÑO E IMPLEMENTACIÓN DE PLANES DE MEJORAMIENTO - A.1.2.11</v>
          </cell>
          <cell r="H208" t="str">
            <v>Colegios</v>
          </cell>
          <cell r="I208">
            <v>5</v>
          </cell>
          <cell r="J208" t="str">
            <v>107204003</v>
          </cell>
          <cell r="K208">
            <v>95900000</v>
          </cell>
        </row>
        <row r="209">
          <cell r="A209">
            <v>1072</v>
          </cell>
          <cell r="B209" t="str">
            <v>1072 Evaluar para transformar y mejorar</v>
          </cell>
          <cell r="C209" t="str">
            <v xml:space="preserve">04 Estímulos y reconocimientos a la Calidad de la educación </v>
          </cell>
          <cell r="D209">
            <v>4</v>
          </cell>
          <cell r="E209" t="str">
            <v>04004 Entregar estímulos económicos a colegios premiados por rendimiento académico en las pruebas SABER</v>
          </cell>
          <cell r="F209" t="str">
            <v>Incentivos Económicos  A Los Colegios Con Mejores Resultados Que Aporten Al Mejoramiento De La Calidad Educativa 05-02-0022</v>
          </cell>
          <cell r="G209" t="str">
            <v>DISEÑO E IMPLEMENTACIÓN DE PLANES DE MEJORAMIENTO - A.1.2.11</v>
          </cell>
          <cell r="H209" t="str">
            <v>Colegios</v>
          </cell>
          <cell r="I209">
            <v>5</v>
          </cell>
          <cell r="J209" t="str">
            <v>107204004</v>
          </cell>
          <cell r="K209">
            <v>95900000</v>
          </cell>
        </row>
        <row r="210">
          <cell r="A210">
            <v>1072</v>
          </cell>
          <cell r="B210" t="str">
            <v>1072 Evaluar para transformar y mejorar</v>
          </cell>
          <cell r="C210" t="str">
            <v xml:space="preserve">04 Estímulos y reconocimientos a la Calidad de la educación </v>
          </cell>
          <cell r="D210">
            <v>5</v>
          </cell>
          <cell r="E210" t="str">
            <v>04005 Entregar estímulos económicos a colegios oficiales que se destaquen por mejor nivel de inglés en las pruebas de Estado SABER 11°.</v>
          </cell>
          <cell r="F210" t="str">
            <v>Incentivos Económicos  A Los Colegios Con Mejores Resultados Que Aporten Al Mejoramiento De La Calidad Educativa 05-02-0022</v>
          </cell>
          <cell r="G210" t="str">
            <v>DISEÑO E IMPLEMENTACIÓN DE PLANES DE MEJORAMIENTO - A.1.2.11</v>
          </cell>
          <cell r="H210" t="str">
            <v>Colegios</v>
          </cell>
          <cell r="I210">
            <v>5</v>
          </cell>
          <cell r="J210" t="str">
            <v>107204005</v>
          </cell>
          <cell r="K210">
            <v>95900000</v>
          </cell>
        </row>
        <row r="211">
          <cell r="A211">
            <v>1072</v>
          </cell>
          <cell r="B211" t="str">
            <v>1072 Evaluar para transformar y mejorar</v>
          </cell>
          <cell r="C211" t="str">
            <v xml:space="preserve">04 Estímulos y reconocimientos a la Calidad de la educación </v>
          </cell>
          <cell r="D211">
            <v>6</v>
          </cell>
          <cell r="E211" t="str">
            <v>04006 Entregar estímulos económicos a colegios oficiales que cada año se destaquen como los de más bajo índice de deserción.</v>
          </cell>
          <cell r="F211" t="str">
            <v>Incentivos Económicos  A Los Colegios Con Mejores Resultados Que Aporten Al Mejoramiento De La Calidad Educativa 05-02-0022</v>
          </cell>
          <cell r="G211" t="str">
            <v>DISEÑO E IMPLEMENTACIÓN DE PLANES DE MEJORAMIENTO - A.1.2.11</v>
          </cell>
          <cell r="H211" t="str">
            <v>Colegios</v>
          </cell>
          <cell r="I211">
            <v>5</v>
          </cell>
          <cell r="J211" t="str">
            <v>107204006</v>
          </cell>
          <cell r="K211">
            <v>95900000</v>
          </cell>
        </row>
        <row r="212">
          <cell r="A212">
            <v>1072</v>
          </cell>
          <cell r="B212" t="str">
            <v>1072 Evaluar para transformar y mejorar</v>
          </cell>
          <cell r="C212" t="str">
            <v xml:space="preserve">04 Estímulos y reconocimientos a la Calidad de la educación </v>
          </cell>
          <cell r="D212">
            <v>7</v>
          </cell>
          <cell r="E212" t="str">
            <v>04007 Reconocimiento a colegios en el marco de la Acreditación según Rs 1881/2015</v>
          </cell>
          <cell r="F212" t="str">
            <v>Incentivos Económicos  A Los Colegios Con Mejores Resultados Que Aporten Al Mejoramiento De La Calidad Educativa 05-02-0022</v>
          </cell>
          <cell r="G212" t="str">
            <v>DISEÑO E IMPLEMENTACIÓN DE PLANES DE MEJORAMIENTO - A.1.2.11</v>
          </cell>
          <cell r="H212" t="str">
            <v>Colegios</v>
          </cell>
          <cell r="I212">
            <v>5</v>
          </cell>
          <cell r="J212" t="str">
            <v>107204007</v>
          </cell>
          <cell r="K212">
            <v>95900000</v>
          </cell>
        </row>
        <row r="213">
          <cell r="A213">
            <v>1073</v>
          </cell>
          <cell r="B213" t="str">
            <v>1073 Desarrollo integral de la educación media en las instituciones educativas del Distrito</v>
          </cell>
          <cell r="C213" t="str">
            <v>01 Competencias básicas, técnicas, tecnológicas, socioemocionales y exploración</v>
          </cell>
          <cell r="D213">
            <v>1</v>
          </cell>
          <cell r="E213" t="str">
            <v>01001 Prestar apoyo profesional y/o tecnico para acompañar a las IED en las actividades de planeción y seguimiento para desarrollo y fortalecimiento de las competencias básicas, sociales y emocionales de los estudiantes de educación media de Bogotá</v>
          </cell>
          <cell r="F213" t="str">
            <v>Personal Contratado Para Apoyar Las Actividades Propias De Los Proyectos De Inversión De La Entidad 03-04-0001</v>
          </cell>
          <cell r="G213" t="str">
            <v>MODERNIZACIÓN DE LA SECRETARIA DE EDUCACIÓN - A.1.4.1</v>
          </cell>
          <cell r="H213" t="str">
            <v>Personas</v>
          </cell>
          <cell r="I213">
            <v>32</v>
          </cell>
          <cell r="J213" t="str">
            <v>107301001</v>
          </cell>
          <cell r="K213">
            <v>1931591000</v>
          </cell>
        </row>
        <row r="214">
          <cell r="A214">
            <v>1073</v>
          </cell>
          <cell r="B214" t="str">
            <v>1073 Desarrollo integral de la educación media en las instituciones educativas del Distrito</v>
          </cell>
          <cell r="C214" t="str">
            <v>01 Competencias básicas, técnicas, tecnológicas, socioemocionales y exploración</v>
          </cell>
          <cell r="D214">
            <v>4</v>
          </cell>
          <cell r="E214" t="str">
            <v>01004 Realizar acompañamiento, seguimiento e implementación para desarrollo y fortalecimiento de las competencias básicas, sociales y emocionales de los estudiantes de educación media de Bogotá</v>
          </cell>
          <cell r="F214" t="str">
            <v>Acompañar A Colegios En La Formulación Y Ejecución De Planes Institucionales 03-01-0204</v>
          </cell>
          <cell r="G214" t="str">
            <v>APLICACIÓN DE PROYECTOS EDUCATIVOS TRANSVERSALES - A.1.7.2</v>
          </cell>
          <cell r="H214" t="str">
            <v>Persona Jurídica</v>
          </cell>
          <cell r="I214">
            <v>15</v>
          </cell>
          <cell r="J214" t="str">
            <v>107301004</v>
          </cell>
          <cell r="K214">
            <v>15270921000</v>
          </cell>
        </row>
        <row r="215">
          <cell r="A215">
            <v>1073</v>
          </cell>
          <cell r="B215" t="str">
            <v>1073 Desarrollo integral de la educación media en las instituciones educativas del Distrito</v>
          </cell>
          <cell r="C215" t="str">
            <v>02 Orientación sociocupacional</v>
          </cell>
          <cell r="D215">
            <v>1</v>
          </cell>
          <cell r="E215" t="str">
            <v>02001 Prestar apoyo profesional y/o tecnico para acompañar a las IED en las actividades de planeación y seguimiento para el desarrollo y fortalecimiento de la orientación sociocupacional de los estudiantes de educación media de Bogotá</v>
          </cell>
          <cell r="F215" t="str">
            <v>Personal Contratado Para Apoyar Las Actividades Propias De Los Proyectos De Inversión De La Entidad 03-04-0001</v>
          </cell>
          <cell r="G215" t="str">
            <v>MODERNIZACIÓN DE LA SECRETARIA DE EDUCACIÓN - A.1.4.1</v>
          </cell>
          <cell r="H215" t="str">
            <v>Personas</v>
          </cell>
          <cell r="I215">
            <v>3</v>
          </cell>
          <cell r="J215" t="str">
            <v>107302001</v>
          </cell>
          <cell r="K215">
            <v>209300000</v>
          </cell>
        </row>
        <row r="216">
          <cell r="A216">
            <v>1073</v>
          </cell>
          <cell r="B216" t="str">
            <v>1073 Desarrollo integral de la educación media en las instituciones educativas del Distrito</v>
          </cell>
          <cell r="C216" t="str">
            <v>02 Orientación sociocupacional</v>
          </cell>
          <cell r="D216">
            <v>2</v>
          </cell>
          <cell r="E216" t="str">
            <v>02002 Realizar acompañamiento, seguimiento e implementación de los procesos de orientación sociocupacional  de los estudiantes de educación media de Bogotá</v>
          </cell>
          <cell r="F216" t="str">
            <v>Acompañar A Colegios En La Formulación Y Ejecución De Planes Institucionales 03-01-0204</v>
          </cell>
          <cell r="G216" t="str">
            <v>APLICACIÓN DE PROYECTOS EDUCATIVOS TRANSVERSALES - A.1.7.2</v>
          </cell>
          <cell r="H216" t="str">
            <v>Persona Jurídica</v>
          </cell>
          <cell r="I216">
            <v>1</v>
          </cell>
          <cell r="J216" t="str">
            <v>107302002</v>
          </cell>
          <cell r="K216">
            <v>1750188000</v>
          </cell>
        </row>
        <row r="217">
          <cell r="A217">
            <v>1074</v>
          </cell>
          <cell r="B217" t="str">
            <v>1074 Educación superior para una ciudad de conocimiento</v>
          </cell>
          <cell r="C217" t="str">
            <v>01 ACCESO A EDUCACIÓN SUPERIOR</v>
          </cell>
          <cell r="D217">
            <v>1</v>
          </cell>
          <cell r="E217" t="str">
            <v>01001 Fondo de Reparación para el Acceso, Permanencia y Graduación en Educación Superior para la Población Víctima del Conflicto Armado en Colombia.</v>
          </cell>
          <cell r="F217" t="str">
            <v>Atención a Víctimas 03-02-0032</v>
          </cell>
          <cell r="G217" t="str">
            <v>APLICACIÓN DE PROYECTOS EDUCATIVOS TRANSVERSALES - A.1.7.2</v>
          </cell>
          <cell r="H217" t="str">
            <v>Cupos</v>
          </cell>
          <cell r="I217">
            <v>29</v>
          </cell>
          <cell r="J217" t="str">
            <v>107401001</v>
          </cell>
          <cell r="K217">
            <v>2000000000</v>
          </cell>
        </row>
        <row r="218">
          <cell r="A218">
            <v>1074</v>
          </cell>
          <cell r="B218" t="str">
            <v>1074 Educación superior para una ciudad de conocimiento</v>
          </cell>
          <cell r="C218" t="str">
            <v>01 ACCESO A EDUCACIÓN SUPERIOR</v>
          </cell>
          <cell r="D218">
            <v>2</v>
          </cell>
          <cell r="E218" t="str">
            <v>01002 Generar alternativas de financiación ofertadas en el portafolio de la Secretaria de Educación, para el acceso y la permanencia en la educación superior de los jóvenes residentes en Bogotá</v>
          </cell>
          <cell r="F218" t="str">
            <v>Financiación A Los Estudiantes Para El Acceso A La Educación Superior 06-01-0004</v>
          </cell>
          <cell r="G218" t="str">
            <v>COMPETENCIAS LABORALES GENERALES Y FORMACIÓN PARA EL TRABAJO Y EL DESARROLLO HUMANO - A.1.7.1</v>
          </cell>
          <cell r="H218" t="str">
            <v>Cupos</v>
          </cell>
          <cell r="I218">
            <v>783</v>
          </cell>
          <cell r="J218" t="str">
            <v>107401002</v>
          </cell>
          <cell r="K218">
            <v>31819000000</v>
          </cell>
        </row>
        <row r="219">
          <cell r="A219">
            <v>1074</v>
          </cell>
          <cell r="B219" t="str">
            <v>1074 Educación superior para una ciudad de conocimiento</v>
          </cell>
          <cell r="C219" t="str">
            <v>02 FORTALECIMIENTO DE LA CALIDAD</v>
          </cell>
          <cell r="D219">
            <v>3</v>
          </cell>
          <cell r="E219" t="str">
            <v>02003 Fortalecimiento de condiciones de calidad para fomentar procesos de acreditacion de programas.</v>
          </cell>
          <cell r="F219" t="str">
            <v>Asistencia técnica y fomento al mejoramiento de la calidad en el marco del Subsistema Distrital de Educación Superior 05-02-0179</v>
          </cell>
          <cell r="G219" t="str">
            <v>APLICACIÓN DE PROYECTOS EDUCATIVOS TRANSVERSALES - A.1.7.2</v>
          </cell>
          <cell r="H219" t="str">
            <v>Proyectos</v>
          </cell>
          <cell r="I219">
            <v>1</v>
          </cell>
          <cell r="J219" t="str">
            <v>107402003</v>
          </cell>
          <cell r="K219">
            <v>250000000</v>
          </cell>
        </row>
        <row r="220">
          <cell r="A220">
            <v>1074</v>
          </cell>
          <cell r="B220" t="str">
            <v>1074 Educación superior para una ciudad de conocimiento</v>
          </cell>
          <cell r="C220" t="str">
            <v>02 FORTALECIMIENTO DE LA CALIDAD</v>
          </cell>
          <cell r="D220">
            <v>4</v>
          </cell>
          <cell r="E220" t="str">
            <v>02004 Aunar esfuerzos con los actores del subsistema Distrital de Educacion Superior y el Gobierno Nacional, para orientar o desarrollar proyectos de Ciencia, Tecnología e Innovación, integrando apuestas productivas y de conocimiento de la región.</v>
          </cell>
          <cell r="F220" t="str">
            <v>Asistencia técnica y fomento al mejoramiento de la calidad en el marco del Subsistema Distrital de Educación Superior 05-02-0179</v>
          </cell>
          <cell r="G220" t="str">
            <v>APLICACIÓN DE PROYECTOS EDUCATIVOS TRANSVERSALES - A.1.7.2</v>
          </cell>
          <cell r="H220" t="str">
            <v>Proyectos</v>
          </cell>
          <cell r="I220">
            <v>2</v>
          </cell>
          <cell r="J220" t="str">
            <v>107402004</v>
          </cell>
          <cell r="K220">
            <v>500000000</v>
          </cell>
        </row>
        <row r="221">
          <cell r="A221">
            <v>1074</v>
          </cell>
          <cell r="B221" t="str">
            <v>1074 Educación superior para una ciudad de conocimiento</v>
          </cell>
          <cell r="C221" t="str">
            <v>02 FORTALECIMIENTO DE LA CALIDAD</v>
          </cell>
          <cell r="D221">
            <v>5</v>
          </cell>
          <cell r="E221" t="str">
            <v>02005 Implementacion gradual de una estrategia de Fomento a la calidad y mejores prácticas en los programas e instituciones de Formación para el Trabajo y el Desarrollo Humano</v>
          </cell>
          <cell r="F221" t="str">
            <v>Fortalecimiento de la formación para el trabajo y el desarrollo humano 03-02-0034</v>
          </cell>
          <cell r="G221" t="str">
            <v>COMPETENCIAS LABORALES GENERALES Y FORMACIÓN PARA EL TRABAJO Y EL DESARROLLO HUMANO - A.1.7.1</v>
          </cell>
          <cell r="H221" t="str">
            <v>Piloto</v>
          </cell>
          <cell r="I221">
            <v>1</v>
          </cell>
          <cell r="J221" t="str">
            <v>107402005</v>
          </cell>
          <cell r="K221">
            <v>550000000</v>
          </cell>
        </row>
        <row r="222">
          <cell r="A222">
            <v>1074</v>
          </cell>
          <cell r="B222" t="str">
            <v>1074 Educación superior para una ciudad de conocimiento</v>
          </cell>
          <cell r="C222" t="str">
            <v>02 FORTALECIMIENTO DE LA CALIDAD</v>
          </cell>
          <cell r="D222">
            <v>6</v>
          </cell>
          <cell r="E222" t="str">
            <v>02006 Prestar apoyo profesional y/o técnico en la ejecución, verificación y acompañamiento de proyectos de calidad en educacion superior</v>
          </cell>
          <cell r="F222" t="str">
            <v>Personal Contratado Para Apoyar Las Actividades Propias De Los Proyectos De Inversión De La Entidad 03-04-0001</v>
          </cell>
          <cell r="G222" t="str">
            <v>MODERNIZACIÓN DE LA SECRETARIA DE EDUCACIÓN - A.1.4.1</v>
          </cell>
          <cell r="H222" t="str">
            <v>Personas</v>
          </cell>
          <cell r="I222">
            <v>20</v>
          </cell>
          <cell r="J222" t="str">
            <v>107402006</v>
          </cell>
          <cell r="K222">
            <v>1260000000</v>
          </cell>
        </row>
      </sheetData>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1-01-IF-002"/>
      <sheetName val="Hoja3"/>
      <sheetName val="Hoja5"/>
      <sheetName val="Hoja1"/>
    </sheetNames>
    <sheetDataSet>
      <sheetData sheetId="0" refreshError="1"/>
      <sheetData sheetId="1" refreshError="1"/>
      <sheetData sheetId="2" refreshError="1"/>
      <sheetData sheetId="3"/>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MB-LUB-LLANTAS"/>
      <sheetName val="MAT-SUM ADTIVOS"/>
      <sheetName val="ARRENDAMIENTOS"/>
      <sheetName val="TRANSPORTE Y COMUNICACIONES"/>
      <sheetName val="IMPRESOS Y PUBLICACIONES"/>
      <sheetName val="MANTENIMIENTO DE LA ENTIDAD"/>
      <sheetName val="RSTA"/>
      <sheetName val="Hoja2"/>
      <sheetName val="Hoja3"/>
      <sheetName val="Hoja5"/>
      <sheetName val="Hoja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ow r="2">
          <cell r="A2" t="str">
            <v>CCE-01</v>
          </cell>
          <cell r="B2" t="str">
            <v>Solicitud de información a los Proveedores</v>
          </cell>
        </row>
        <row r="3">
          <cell r="A3" t="str">
            <v>CCE-02</v>
          </cell>
          <cell r="B3" t="str">
            <v>Licitación pública</v>
          </cell>
        </row>
        <row r="4">
          <cell r="A4" t="str">
            <v>CCE-17</v>
          </cell>
          <cell r="B4" t="str">
            <v>Licitación pública (Obra pública)</v>
          </cell>
        </row>
        <row r="5">
          <cell r="A5" t="str">
            <v>CCE-03</v>
          </cell>
          <cell r="B5" t="str">
            <v>Concurso de méritos con precalificación</v>
          </cell>
        </row>
        <row r="6">
          <cell r="A6" t="str">
            <v>CCE-04</v>
          </cell>
          <cell r="B6" t="str">
            <v>Concurso de méritos abierto</v>
          </cell>
        </row>
        <row r="7">
          <cell r="A7" t="str">
            <v>CCE-05</v>
          </cell>
          <cell r="B7" t="str">
            <v>Contratación directa (con ofertas)</v>
          </cell>
        </row>
        <row r="8">
          <cell r="A8" t="str">
            <v>CCE-06</v>
          </cell>
          <cell r="B8" t="str">
            <v>Selección abreviada menor cuantía</v>
          </cell>
        </row>
        <row r="9">
          <cell r="A9" t="str">
            <v>CCE-18-Seleccion_Abreviada_Menor_Cuantia_Sin_Manifestacion_Interes</v>
          </cell>
          <cell r="B9" t="str">
            <v>Selección Abreviada de Menor Cuantia sin Manifestacion de Interés</v>
          </cell>
        </row>
        <row r="10">
          <cell r="A10" t="str">
            <v>CCE-07</v>
          </cell>
          <cell r="B10" t="str">
            <v>Selección abreviada subasta inversa</v>
          </cell>
        </row>
        <row r="11">
          <cell r="A11" t="str">
            <v>CCE-10</v>
          </cell>
          <cell r="B11" t="str">
            <v>Mínima cuantía</v>
          </cell>
        </row>
        <row r="12">
          <cell r="A12" t="str">
            <v>CCE-11||01</v>
          </cell>
          <cell r="B12" t="str">
            <v>Contratación régimen especial - Selección de comisionista</v>
          </cell>
        </row>
        <row r="13">
          <cell r="A13" t="str">
            <v>CCE-11||02</v>
          </cell>
          <cell r="B13" t="str">
            <v>Contratación régimen especial - Enajenación de bienes para intermediarios idóneos</v>
          </cell>
        </row>
        <row r="14">
          <cell r="A14" t="str">
            <v>CCE-11||03</v>
          </cell>
          <cell r="B14" t="str">
            <v>Contratación régimen especial - Régimen especial</v>
          </cell>
        </row>
        <row r="15">
          <cell r="A15" t="str">
            <v>CCE-11||04</v>
          </cell>
          <cell r="B15" t="str">
            <v>Contratación régimen especial - Banco multilateral y organismos multilaterales</v>
          </cell>
        </row>
        <row r="16">
          <cell r="A16" t="str">
            <v>CCE-15||01</v>
          </cell>
          <cell r="B16" t="str">
            <v>Contratación régimen especial (con ofertas) - Selección de comisionista</v>
          </cell>
        </row>
        <row r="17">
          <cell r="A17" t="str">
            <v>CCE-15||02</v>
          </cell>
          <cell r="B17" t="str">
            <v>Contratación régimen especial (con ofertas) - Enajenación de bienes para intermediarios idóneos</v>
          </cell>
        </row>
        <row r="18">
          <cell r="A18" t="str">
            <v>CCE-15||03</v>
          </cell>
          <cell r="B18" t="str">
            <v>Contratación régimen especial (con ofertas) - Régimen especial</v>
          </cell>
        </row>
        <row r="19">
          <cell r="A19" t="str">
            <v>CCE-15||04</v>
          </cell>
          <cell r="B19" t="str">
            <v>Contratación régimen especial (con ofertas) - Banco multilateral y organismos multilaterales</v>
          </cell>
        </row>
        <row r="20">
          <cell r="A20" t="str">
            <v>CCE-16</v>
          </cell>
          <cell r="B20" t="str">
            <v>Contratación directa</v>
          </cell>
        </row>
        <row r="21">
          <cell r="A21" t="str">
            <v>CCE-99</v>
          </cell>
          <cell r="B21" t="str">
            <v>Selección abreviada - acuerdo marco</v>
          </cell>
        </row>
      </sheetData>
      <sheetData sheetId="9" refreshError="1"/>
      <sheetData sheetId="10"/>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efreshError="1"/>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ST 2019"/>
      <sheetName val="Materiales y suministros Adtivo"/>
      <sheetName val="compra de equipos"/>
      <sheetName val="Arrendamientos"/>
      <sheetName val="Transporte y comunicaciones"/>
      <sheetName val="impresos y publicaciones"/>
      <sheetName val="mantenimiento"/>
      <sheetName val="RSTA"/>
      <sheetName val="Hoja3"/>
      <sheetName val="Hoja5"/>
      <sheetName val="Hoja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2">
          <cell r="A2" t="str">
            <v>CCE-01</v>
          </cell>
          <cell r="B2" t="str">
            <v>Solicitud de información a los Proveedores</v>
          </cell>
        </row>
        <row r="3">
          <cell r="A3" t="str">
            <v>CCE-02</v>
          </cell>
          <cell r="B3" t="str">
            <v>Licitación pública</v>
          </cell>
        </row>
        <row r="4">
          <cell r="A4" t="str">
            <v>CCE-03</v>
          </cell>
          <cell r="B4" t="str">
            <v>Concurso de méritos con precalificación</v>
          </cell>
        </row>
        <row r="5">
          <cell r="A5" t="str">
            <v>CCE-04</v>
          </cell>
          <cell r="B5" t="str">
            <v>Concurso de méritos abierto</v>
          </cell>
        </row>
        <row r="6">
          <cell r="A6" t="str">
            <v>CCE-05</v>
          </cell>
          <cell r="B6" t="str">
            <v>Contratación directa</v>
          </cell>
        </row>
        <row r="7">
          <cell r="A7" t="str">
            <v>CCE-06</v>
          </cell>
          <cell r="B7" t="str">
            <v>Selección abreviada menor cuantía</v>
          </cell>
        </row>
        <row r="8">
          <cell r="A8" t="str">
            <v>CCE-07</v>
          </cell>
          <cell r="B8" t="str">
            <v>Selección abreviada subasta inversa</v>
          </cell>
        </row>
        <row r="9">
          <cell r="A9" t="str">
            <v>CCE-10</v>
          </cell>
          <cell r="B9" t="str">
            <v>Mínima cuantía</v>
          </cell>
        </row>
        <row r="10">
          <cell r="A10" t="str">
            <v>CCE-11||01</v>
          </cell>
          <cell r="B10" t="str">
            <v>Publicación contratación régimen especial - Selección de comisionista</v>
          </cell>
        </row>
        <row r="11">
          <cell r="A11" t="str">
            <v>CCE-11||02</v>
          </cell>
          <cell r="B11" t="str">
            <v>Publicación contratación régimen especial - Enajenación de bienes para intermediarios idóneos</v>
          </cell>
        </row>
        <row r="12">
          <cell r="A12" t="str">
            <v>CCE-11||03</v>
          </cell>
          <cell r="B12" t="str">
            <v>Publicación contratación régimen especial - Régimen especial</v>
          </cell>
        </row>
        <row r="13">
          <cell r="A13" t="str">
            <v>CCE-11||04</v>
          </cell>
          <cell r="B13" t="str">
            <v>Publicación contratación régimen especial - Banco multilateral y organismos multilaterales</v>
          </cell>
        </row>
        <row r="14">
          <cell r="A14" t="str">
            <v>CCE-99</v>
          </cell>
          <cell r="B14" t="str">
            <v>Selección abreviada - acuerdo marco</v>
          </cell>
        </row>
      </sheetData>
      <sheetData sheetId="9" refreshError="1"/>
      <sheetData sheetId="1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1-01-IF-002"/>
      <sheetName val="Hoja3"/>
      <sheetName val="Hoja5"/>
      <sheetName val="Hoja1"/>
    </sheetNames>
    <sheetDataSet>
      <sheetData sheetId="0" refreshError="1"/>
      <sheetData sheetId="1" refreshError="1"/>
      <sheetData sheetId="2" refreshError="1"/>
      <sheetData sheetId="3" refreshError="1">
        <row r="3">
          <cell r="A3">
            <v>898</v>
          </cell>
          <cell r="B3" t="str">
            <v>898 Administración del talento humano</v>
          </cell>
          <cell r="C3" t="str">
            <v xml:space="preserve">01 NÓMINA </v>
          </cell>
          <cell r="D3">
            <v>1</v>
          </cell>
          <cell r="E3" t="str">
            <v>01001 Pago de Aportes para Cesantías del personal directivo docente SSF</v>
          </cell>
          <cell r="F3" t="str">
            <v>Aportes Para Cesantías Del Personal Directivo Docente Sin Situación De Fondos 03-03-0021</v>
          </cell>
          <cell r="G3" t="str">
            <v>APORTES PARA CESANTÍAS - A.1.1.2.3.2</v>
          </cell>
          <cell r="H3" t="str">
            <v>Personas</v>
          </cell>
          <cell r="I3">
            <v>1955</v>
          </cell>
          <cell r="J3" t="str">
            <v>89801001</v>
          </cell>
          <cell r="K3">
            <v>8377292000</v>
          </cell>
        </row>
        <row r="4">
          <cell r="A4">
            <v>898</v>
          </cell>
          <cell r="B4" t="str">
            <v>898 Administración del talento humano</v>
          </cell>
          <cell r="C4" t="str">
            <v xml:space="preserve">01 NÓMINA </v>
          </cell>
          <cell r="D4">
            <v>2</v>
          </cell>
          <cell r="E4" t="str">
            <v>01002 Pago de Aportes para salud del personal directivo docente SSF</v>
          </cell>
          <cell r="F4" t="str">
            <v>Aportes Para Salud Del Personal Directivo Docente Sin Situación De Fondos 03-03-0018</v>
          </cell>
          <cell r="G4" t="str">
            <v>APORTES PARA SALUD - A.1.1.2.4.1.1</v>
          </cell>
          <cell r="H4" t="str">
            <v>Personas</v>
          </cell>
          <cell r="I4">
            <v>1955</v>
          </cell>
          <cell r="J4" t="str">
            <v>89801002</v>
          </cell>
          <cell r="K4">
            <v>7372027000</v>
          </cell>
        </row>
        <row r="5">
          <cell r="A5">
            <v>898</v>
          </cell>
          <cell r="B5" t="str">
            <v>898 Administración del talento humano</v>
          </cell>
          <cell r="C5" t="str">
            <v xml:space="preserve">01 NÓMINA </v>
          </cell>
          <cell r="D5">
            <v>3</v>
          </cell>
          <cell r="E5" t="str">
            <v>01003 Pagar sueldos de Pensionados Nacionalizados</v>
          </cell>
          <cell r="F5" t="str">
            <v>Pago Fondo De Pensionados De Bogotá 03-03-0069</v>
          </cell>
          <cell r="G5" t="str">
            <v>CANCELACIONES DE PRESTASIONES SOCIALES DEL MAGISTERIO (CPSM) - A.1.1.8</v>
          </cell>
          <cell r="H5" t="str">
            <v>Personas</v>
          </cell>
          <cell r="I5">
            <v>1800</v>
          </cell>
          <cell r="J5" t="str">
            <v>89801003</v>
          </cell>
          <cell r="K5">
            <v>48814968000</v>
          </cell>
        </row>
        <row r="6">
          <cell r="A6">
            <v>898</v>
          </cell>
          <cell r="B6" t="str">
            <v>898 Administración del talento humano</v>
          </cell>
          <cell r="C6" t="str">
            <v xml:space="preserve">01 NÓMINA </v>
          </cell>
          <cell r="D6">
            <v>4</v>
          </cell>
          <cell r="E6" t="str">
            <v>01004 Pago de Aportes para ARP del Personal Administrativo de Instituciones Educativas</v>
          </cell>
          <cell r="F6" t="str">
            <v>Aportes Para Arp Del Personal Administrativo De Instituciones Educativas 03-03-0033</v>
          </cell>
          <cell r="G6" t="str">
            <v>APORTES ARP - A.1.1.2.5.1.3</v>
          </cell>
          <cell r="H6" t="str">
            <v>Personas</v>
          </cell>
          <cell r="I6">
            <v>1590</v>
          </cell>
          <cell r="J6" t="str">
            <v>89801004</v>
          </cell>
          <cell r="K6">
            <v>293154000</v>
          </cell>
        </row>
        <row r="7">
          <cell r="A7">
            <v>898</v>
          </cell>
          <cell r="B7" t="str">
            <v>898 Administración del talento humano</v>
          </cell>
          <cell r="C7" t="str">
            <v xml:space="preserve">01 NÓMINA </v>
          </cell>
          <cell r="D7">
            <v>5</v>
          </cell>
          <cell r="E7" t="str">
            <v>01005 Pago de Aportes para Cesantías del Personal Administrativo de Instituciones Educativas</v>
          </cell>
          <cell r="F7" t="str">
            <v>Aportes Para Cesantías Del Personal Administrativo De Instituciones Educativas 03-03-0034</v>
          </cell>
          <cell r="G7" t="str">
            <v>APORTES PARA CESANTÍAS - A.1.1.2.5.1.4</v>
          </cell>
          <cell r="H7" t="str">
            <v>Personas</v>
          </cell>
          <cell r="I7">
            <v>1590</v>
          </cell>
          <cell r="J7" t="str">
            <v>89801005</v>
          </cell>
          <cell r="K7">
            <v>6351651000</v>
          </cell>
        </row>
        <row r="8">
          <cell r="A8">
            <v>898</v>
          </cell>
          <cell r="B8" t="str">
            <v>898 Administración del talento humano</v>
          </cell>
          <cell r="C8" t="str">
            <v xml:space="preserve">01 NÓMINA </v>
          </cell>
          <cell r="D8">
            <v>6</v>
          </cell>
          <cell r="E8" t="str">
            <v>01006 Pago de Aportes para Cesantías del personal docente Con Situación de Fondos</v>
          </cell>
          <cell r="F8" t="str">
            <v>Aportes Para Cesantías Del Personal Docente Con Situación De Fondos 03-03-0012</v>
          </cell>
          <cell r="G8" t="str">
            <v>APORTES PARA CESANTÍAS - A.1.1.2.2.1.4</v>
          </cell>
          <cell r="H8" t="str">
            <v>Personas</v>
          </cell>
          <cell r="I8">
            <v>5938</v>
          </cell>
          <cell r="J8" t="str">
            <v>89801006</v>
          </cell>
          <cell r="K8">
            <v>11398887000</v>
          </cell>
        </row>
        <row r="9">
          <cell r="A9">
            <v>898</v>
          </cell>
          <cell r="B9" t="str">
            <v>898 Administración del talento humano</v>
          </cell>
          <cell r="C9" t="str">
            <v xml:space="preserve">01 NÓMINA </v>
          </cell>
          <cell r="D9">
            <v>7</v>
          </cell>
          <cell r="E9" t="str">
            <v>01007 Pago de Aportes para Cesantías del personal docente SSF</v>
          </cell>
          <cell r="F9" t="str">
            <v>Aportes Para Cesantías Del Personal Docente Sin Situación De Fondos 03-03-0008</v>
          </cell>
          <cell r="G9" t="str">
            <v>APORTES PARA CESANTÍAS - A.1.1.2.1.2</v>
          </cell>
          <cell r="H9" t="str">
            <v>Personas</v>
          </cell>
          <cell r="I9">
            <v>27050</v>
          </cell>
          <cell r="J9" t="str">
            <v>89801007</v>
          </cell>
          <cell r="K9">
            <v>96338855000</v>
          </cell>
        </row>
        <row r="10">
          <cell r="A10">
            <v>898</v>
          </cell>
          <cell r="B10" t="str">
            <v>898 Administración del talento humano</v>
          </cell>
          <cell r="C10" t="str">
            <v xml:space="preserve">01 NÓMINA </v>
          </cell>
          <cell r="D10">
            <v>8</v>
          </cell>
          <cell r="E10" t="str">
            <v>01008 Pago de Aportes para el ESAP del Personal Administrativo de Instituciones Educativas</v>
          </cell>
          <cell r="F10" t="str">
            <v>Aportes Para La Esap Del Personal Administrativo De Instituciones Educativas 03-03-0037</v>
          </cell>
          <cell r="G10" t="str">
            <v>ESAP - A.1.1.2.5.2.3</v>
          </cell>
          <cell r="H10" t="str">
            <v>Personas</v>
          </cell>
          <cell r="I10">
            <v>1590</v>
          </cell>
          <cell r="J10" t="str">
            <v>89801008</v>
          </cell>
          <cell r="K10">
            <v>321621000</v>
          </cell>
        </row>
        <row r="11">
          <cell r="A11">
            <v>898</v>
          </cell>
          <cell r="B11" t="str">
            <v>898 Administración del talento humano</v>
          </cell>
          <cell r="C11" t="str">
            <v xml:space="preserve">01 NÓMINA </v>
          </cell>
          <cell r="D11">
            <v>9</v>
          </cell>
          <cell r="E11" t="str">
            <v>01009 Pago de Aportes para el ICBF del Personal Administrativo de Instituciones Educativas</v>
          </cell>
          <cell r="F11" t="str">
            <v>Aportes Para El Icbf Del Personal Administrativo De Instituciones Educativas 03-03-0036</v>
          </cell>
          <cell r="G11" t="str">
            <v>ICBF - A.1.1.2.5.2.2</v>
          </cell>
          <cell r="H11" t="str">
            <v>Personas</v>
          </cell>
          <cell r="I11">
            <v>1590</v>
          </cell>
          <cell r="J11" t="str">
            <v>89801009</v>
          </cell>
          <cell r="K11">
            <v>1929726000</v>
          </cell>
        </row>
        <row r="12">
          <cell r="A12">
            <v>898</v>
          </cell>
          <cell r="B12" t="str">
            <v>898 Administración del talento humano</v>
          </cell>
          <cell r="C12" t="str">
            <v xml:space="preserve">01 NÓMINA </v>
          </cell>
          <cell r="D12">
            <v>10</v>
          </cell>
          <cell r="E12" t="str">
            <v xml:space="preserve">01010 Pago de Aportes para el ICBF del Personal directivo docente </v>
          </cell>
          <cell r="F12" t="str">
            <v>Aportes Para El Icbf Del Personal Directivo Docente 03-03-0027</v>
          </cell>
          <cell r="G12" t="str">
            <v>ICBF - A.1.1.2.4.2.2</v>
          </cell>
          <cell r="H12" t="str">
            <v>Personas</v>
          </cell>
          <cell r="I12">
            <v>1955</v>
          </cell>
          <cell r="J12" t="str">
            <v>89801010</v>
          </cell>
          <cell r="K12">
            <v>3159785000</v>
          </cell>
        </row>
        <row r="13">
          <cell r="A13">
            <v>898</v>
          </cell>
          <cell r="B13" t="str">
            <v>898 Administración del talento humano</v>
          </cell>
          <cell r="C13" t="str">
            <v xml:space="preserve">01 NÓMINA </v>
          </cell>
          <cell r="D13">
            <v>11</v>
          </cell>
          <cell r="E13" t="str">
            <v>01011 Pago de Aportes para el ICBF personal docente</v>
          </cell>
          <cell r="F13" t="str">
            <v>Aportes Para El Icbf Personal Docente 03-03-0014</v>
          </cell>
          <cell r="G13" t="str">
            <v>ICBF - A.1.1.2.2.2.2</v>
          </cell>
          <cell r="H13" t="str">
            <v>Personas</v>
          </cell>
          <cell r="I13">
            <v>32988</v>
          </cell>
          <cell r="J13" t="str">
            <v>89801011</v>
          </cell>
          <cell r="K13">
            <v>40272258000</v>
          </cell>
        </row>
        <row r="14">
          <cell r="A14">
            <v>898</v>
          </cell>
          <cell r="B14" t="str">
            <v>898 Administración del talento humano</v>
          </cell>
          <cell r="C14" t="str">
            <v xml:space="preserve">01 NÓMINA </v>
          </cell>
          <cell r="D14">
            <v>12</v>
          </cell>
          <cell r="E14" t="str">
            <v>01012 Pago de Aportes para el SENA del Personal Administrativo de Instituciones Educativas</v>
          </cell>
          <cell r="F14" t="str">
            <v>Aportes Para El Sena Del Personal Administrativo De Instituciones Educativas 03-03-0035</v>
          </cell>
          <cell r="G14" t="str">
            <v>SENA - A.1.1.2.5.2.1</v>
          </cell>
          <cell r="H14" t="str">
            <v>Personas</v>
          </cell>
          <cell r="I14">
            <v>1590</v>
          </cell>
          <cell r="J14" t="str">
            <v>89801012</v>
          </cell>
          <cell r="K14">
            <v>321621000</v>
          </cell>
        </row>
        <row r="15">
          <cell r="A15">
            <v>898</v>
          </cell>
          <cell r="B15" t="str">
            <v>898 Administración del talento humano</v>
          </cell>
          <cell r="C15" t="str">
            <v xml:space="preserve">01 NÓMINA </v>
          </cell>
          <cell r="D15">
            <v>13</v>
          </cell>
          <cell r="E15" t="str">
            <v xml:space="preserve">01013 Pago de Aportes para el SENA del Personal directivo docente </v>
          </cell>
          <cell r="F15" t="str">
            <v>Aportes Para El Sena Del Personal Directivo Docente 03-03-0026</v>
          </cell>
          <cell r="G15" t="str">
            <v>SENA - A.1.1.2.4.2.1</v>
          </cell>
          <cell r="H15" t="str">
            <v>Personas</v>
          </cell>
          <cell r="I15">
            <v>1955</v>
          </cell>
          <cell r="J15" t="str">
            <v>89801013</v>
          </cell>
          <cell r="K15">
            <v>526631000</v>
          </cell>
        </row>
        <row r="16">
          <cell r="A16">
            <v>898</v>
          </cell>
          <cell r="B16" t="str">
            <v>898 Administración del talento humano</v>
          </cell>
          <cell r="C16" t="str">
            <v xml:space="preserve">01 NÓMINA </v>
          </cell>
          <cell r="D16">
            <v>14</v>
          </cell>
          <cell r="E16" t="str">
            <v>01014 Pago de Aportes para el SENA personal docente</v>
          </cell>
          <cell r="F16" t="str">
            <v>Aportes Para El Sena Personal Docente 03-03-0013</v>
          </cell>
          <cell r="G16" t="str">
            <v>SENA - A.1.1.2.2.2.1</v>
          </cell>
          <cell r="H16" t="str">
            <v>Personas</v>
          </cell>
          <cell r="I16">
            <v>32988</v>
          </cell>
          <cell r="J16" t="str">
            <v>89801014</v>
          </cell>
          <cell r="K16">
            <v>6712044000</v>
          </cell>
        </row>
        <row r="17">
          <cell r="A17">
            <v>898</v>
          </cell>
          <cell r="B17" t="str">
            <v>898 Administración del talento humano</v>
          </cell>
          <cell r="C17" t="str">
            <v xml:space="preserve">01 NÓMINA </v>
          </cell>
          <cell r="D17">
            <v>15</v>
          </cell>
          <cell r="E17" t="str">
            <v>01015 Pago de Aportes para Institutos Técnicos del Personal Administrativo de Instituciones Educativas</v>
          </cell>
          <cell r="F17" t="str">
            <v>Aportes Para Los Institutos Técnicos Del Personal Administrativo De Instituciones Educativas 03-03-0039</v>
          </cell>
          <cell r="G17" t="str">
            <v>INSTITUTOS TÉCNICOS - A.1.1.2.5.2.5</v>
          </cell>
          <cell r="H17" t="str">
            <v>Personas</v>
          </cell>
          <cell r="I17">
            <v>1590</v>
          </cell>
          <cell r="J17" t="str">
            <v>89801015</v>
          </cell>
          <cell r="K17">
            <v>643242000</v>
          </cell>
        </row>
        <row r="18">
          <cell r="A18">
            <v>898</v>
          </cell>
          <cell r="B18" t="str">
            <v>898 Administración del talento humano</v>
          </cell>
          <cell r="C18" t="str">
            <v xml:space="preserve">01 NÓMINA </v>
          </cell>
          <cell r="D18">
            <v>16</v>
          </cell>
          <cell r="E18" t="str">
            <v xml:space="preserve">01016 Pago de Aportes para Institutos Técnicos personal docente </v>
          </cell>
          <cell r="F18" t="str">
            <v>Aportes Para Institutos Técnicos Personal Docente 03-03-0017</v>
          </cell>
          <cell r="G18" t="str">
            <v>INSTITUTOS TÉCNICOS - A.1.1.2.2.2.5</v>
          </cell>
          <cell r="H18" t="str">
            <v>Personas</v>
          </cell>
          <cell r="I18">
            <v>32988</v>
          </cell>
          <cell r="J18" t="str">
            <v>89801016</v>
          </cell>
          <cell r="K18">
            <v>13424086000</v>
          </cell>
        </row>
        <row r="19">
          <cell r="A19">
            <v>898</v>
          </cell>
          <cell r="B19" t="str">
            <v>898 Administración del talento humano</v>
          </cell>
          <cell r="C19" t="str">
            <v xml:space="preserve">01 NÓMINA </v>
          </cell>
          <cell r="D19">
            <v>18</v>
          </cell>
          <cell r="E19" t="str">
            <v xml:space="preserve">01018 Pago de Aportes para la ESAP personal docente </v>
          </cell>
          <cell r="F19" t="str">
            <v>Aportes Para La Esap Personal Docente 03-03-0015</v>
          </cell>
          <cell r="G19" t="str">
            <v>ESAP - A.1.1.2.2.2.3</v>
          </cell>
          <cell r="H19" t="str">
            <v>Personas</v>
          </cell>
          <cell r="I19">
            <v>32988</v>
          </cell>
          <cell r="J19" t="str">
            <v>89801018</v>
          </cell>
          <cell r="K19">
            <v>6712044000</v>
          </cell>
        </row>
        <row r="20">
          <cell r="A20">
            <v>898</v>
          </cell>
          <cell r="B20" t="str">
            <v>898 Administración del talento humano</v>
          </cell>
          <cell r="C20" t="str">
            <v xml:space="preserve">01 NÓMINA </v>
          </cell>
          <cell r="D20">
            <v>19</v>
          </cell>
          <cell r="E20" t="str">
            <v>01019 Pago de Aportes para las Cajas de Compensación del Personal Administrativo de Instituciones Educativas</v>
          </cell>
          <cell r="F20" t="str">
            <v>Aportes Para Las Cajas De Compensación Familiar Del Personal Administrativo De Instituciones Educativas 03-03-0038</v>
          </cell>
          <cell r="G20" t="str">
            <v>CAJAS DE COMPENSACIÓN FAMILIAR - A.1.1.2.5.2.4</v>
          </cell>
          <cell r="H20" t="str">
            <v>Personas</v>
          </cell>
          <cell r="I20">
            <v>1590</v>
          </cell>
          <cell r="J20" t="str">
            <v>89801019</v>
          </cell>
          <cell r="K20">
            <v>2572969000</v>
          </cell>
        </row>
        <row r="21">
          <cell r="A21">
            <v>898</v>
          </cell>
          <cell r="B21" t="str">
            <v>898 Administración del talento humano</v>
          </cell>
          <cell r="C21" t="str">
            <v xml:space="preserve">01 NÓMINA </v>
          </cell>
          <cell r="D21">
            <v>20</v>
          </cell>
          <cell r="E21" t="str">
            <v xml:space="preserve">01020 Pago de Aportes para las Cajas de Compensación Personal directivo docente </v>
          </cell>
          <cell r="F21" t="str">
            <v>Aportes Para Las Cajas De Compensación Familiar Del Personal Directivo Docente 03-03-0029</v>
          </cell>
          <cell r="G21" t="str">
            <v>CAJAS DE COMPENSACIÓN FAMILIAR - A.1.1.2.4.2.4</v>
          </cell>
          <cell r="H21" t="str">
            <v>Personas</v>
          </cell>
          <cell r="I21">
            <v>1955</v>
          </cell>
          <cell r="J21" t="str">
            <v>89801020</v>
          </cell>
          <cell r="K21">
            <v>4213046000</v>
          </cell>
        </row>
        <row r="22">
          <cell r="A22">
            <v>898</v>
          </cell>
          <cell r="B22" t="str">
            <v>898 Administración del talento humano</v>
          </cell>
          <cell r="C22" t="str">
            <v xml:space="preserve">01 NÓMINA </v>
          </cell>
          <cell r="D22">
            <v>21</v>
          </cell>
          <cell r="E22" t="str">
            <v xml:space="preserve">01021 Pago de Aportes para las Cajas de Compensación personal docente </v>
          </cell>
          <cell r="F22" t="str">
            <v>Aportes Para Las Cajas De Compensación Familiar Personal Docente 03-03-0016</v>
          </cell>
          <cell r="G22" t="str">
            <v>CAJAS DE COMPENSACIÓN FAMILIAR - A.1.1.2.2.2.4</v>
          </cell>
          <cell r="H22" t="str">
            <v>Personas</v>
          </cell>
          <cell r="I22">
            <v>32988</v>
          </cell>
          <cell r="J22" t="str">
            <v>89801021</v>
          </cell>
          <cell r="K22">
            <v>53696344000</v>
          </cell>
        </row>
        <row r="23">
          <cell r="A23">
            <v>898</v>
          </cell>
          <cell r="B23" t="str">
            <v>898 Administración del talento humano</v>
          </cell>
          <cell r="C23" t="str">
            <v xml:space="preserve">01 NÓMINA </v>
          </cell>
          <cell r="D23">
            <v>22</v>
          </cell>
          <cell r="E23" t="str">
            <v xml:space="preserve">01022 Pago de Aportes para los Institutos Técnicos Personal directivo docente </v>
          </cell>
          <cell r="F23" t="str">
            <v>Aportes Para Los Institutos Técnicos Del Personal Directivo Docente 03-03-0030</v>
          </cell>
          <cell r="G23" t="str">
            <v>INSTITUTOS TÉCNICOS - A.1.1.2.4.2.5</v>
          </cell>
          <cell r="H23" t="str">
            <v>Personas</v>
          </cell>
          <cell r="I23">
            <v>1955</v>
          </cell>
          <cell r="J23" t="str">
            <v>89801022</v>
          </cell>
          <cell r="K23">
            <v>1053262000</v>
          </cell>
        </row>
        <row r="24">
          <cell r="A24">
            <v>898</v>
          </cell>
          <cell r="B24" t="str">
            <v>898 Administración del talento humano</v>
          </cell>
          <cell r="C24" t="str">
            <v xml:space="preserve">01 NÓMINA </v>
          </cell>
          <cell r="D24">
            <v>23</v>
          </cell>
          <cell r="E24" t="str">
            <v>01023 Pago de Aportes para pensión del Personal Administrativo de Instituciones Educativas</v>
          </cell>
          <cell r="F24" t="str">
            <v>Aportes Para Pensión Del Personal Administrativo De Instituciones Educativas 03-03-0032</v>
          </cell>
          <cell r="G24" t="str">
            <v>APORTES PARA PENSIÓN - A.1.1.2.5.1.2</v>
          </cell>
          <cell r="H24" t="str">
            <v>Personas</v>
          </cell>
          <cell r="I24">
            <v>1590</v>
          </cell>
          <cell r="J24" t="str">
            <v>89801023</v>
          </cell>
          <cell r="K24">
            <v>6739172000</v>
          </cell>
        </row>
        <row r="25">
          <cell r="A25">
            <v>898</v>
          </cell>
          <cell r="B25" t="str">
            <v>898 Administración del talento humano</v>
          </cell>
          <cell r="C25" t="str">
            <v xml:space="preserve">01 NÓMINA </v>
          </cell>
          <cell r="D25">
            <v>24</v>
          </cell>
          <cell r="E25" t="str">
            <v>01024 Pago de Aportes para Pensión del personal docente Con Situación de Fondos</v>
          </cell>
          <cell r="F25" t="str">
            <v>Aportes Para Pensión Del Personal Docente Con Situación De Fondos 03-03-0010</v>
          </cell>
          <cell r="G25" t="str">
            <v>APORTES PARA PENSIÓN - A.1.1.2.2.1.2</v>
          </cell>
          <cell r="H25" t="str">
            <v>Personas</v>
          </cell>
          <cell r="I25">
            <v>5938</v>
          </cell>
          <cell r="J25" t="str">
            <v>89801024</v>
          </cell>
          <cell r="K25">
            <v>14521931000</v>
          </cell>
        </row>
        <row r="26">
          <cell r="A26">
            <v>898</v>
          </cell>
          <cell r="B26" t="str">
            <v>898 Administración del talento humano</v>
          </cell>
          <cell r="C26" t="str">
            <v xml:space="preserve">01 NÓMINA </v>
          </cell>
          <cell r="D26">
            <v>25</v>
          </cell>
          <cell r="E26" t="str">
            <v>01025 Pago de Aportes para salud del Personal Administrativo de Instituciones Educativas</v>
          </cell>
          <cell r="F26" t="str">
            <v>Aportes Para Salud Del Personal Administrativo De Instituciones Educativas 03-03-0031</v>
          </cell>
          <cell r="G26" t="str">
            <v>APORTES PARA SALUD - A.1.1.2.5.1.1</v>
          </cell>
          <cell r="H26" t="str">
            <v>Personas</v>
          </cell>
          <cell r="I26">
            <v>1590</v>
          </cell>
          <cell r="J26" t="str">
            <v>89801025</v>
          </cell>
          <cell r="K26">
            <v>4773580000</v>
          </cell>
        </row>
        <row r="27">
          <cell r="A27">
            <v>898</v>
          </cell>
          <cell r="B27" t="str">
            <v>898 Administración del talento humano</v>
          </cell>
          <cell r="C27" t="str">
            <v xml:space="preserve">01 NÓMINA </v>
          </cell>
          <cell r="D27">
            <v>26</v>
          </cell>
          <cell r="E27" t="str">
            <v>01026 Pago de Aportes para Salud del personal docente Con Situación de Fondos</v>
          </cell>
          <cell r="F27" t="str">
            <v>Aportes Para Salud Del Personal Docente Con Situación De Fondos 03-03-0009</v>
          </cell>
          <cell r="G27" t="str">
            <v>APORTES PARA SALUD - A.1.1.2.2.1.1</v>
          </cell>
          <cell r="H27" t="str">
            <v>Personas</v>
          </cell>
          <cell r="I27">
            <v>5398</v>
          </cell>
          <cell r="J27" t="str">
            <v>89801026</v>
          </cell>
          <cell r="K27">
            <v>10286368000</v>
          </cell>
        </row>
        <row r="28">
          <cell r="A28">
            <v>898</v>
          </cell>
          <cell r="B28" t="str">
            <v>898 Administración del talento humano</v>
          </cell>
          <cell r="C28" t="str">
            <v xml:space="preserve">01 NÓMINA </v>
          </cell>
          <cell r="D28">
            <v>27</v>
          </cell>
          <cell r="E28" t="str">
            <v>01027 Pago de Aportes para salud del personal docente SSF</v>
          </cell>
          <cell r="F28" t="str">
            <v>Aportes Para Salud Del Personal Docente Sin Situación De Fondos 03-03-0005</v>
          </cell>
          <cell r="G28" t="str">
            <v>APORTES DE PREVISION SOCIAL - A.1.1.2.1.1.10</v>
          </cell>
          <cell r="H28" t="str">
            <v>Personas</v>
          </cell>
          <cell r="I28">
            <v>27050</v>
          </cell>
          <cell r="J28" t="str">
            <v>89801027</v>
          </cell>
          <cell r="K28">
            <v>84778312000</v>
          </cell>
        </row>
        <row r="29">
          <cell r="A29">
            <v>898</v>
          </cell>
          <cell r="B29" t="str">
            <v>898 Administración del talento humano</v>
          </cell>
          <cell r="C29" t="str">
            <v xml:space="preserve">01 NÓMINA </v>
          </cell>
          <cell r="D29">
            <v>28</v>
          </cell>
          <cell r="E29" t="str">
            <v>01028 Pago de Ascensos en escalafón del Personal docente y directivo docente</v>
          </cell>
          <cell r="F29" t="str">
            <v>Ascensos En Escalafón Del Personal Docente O Directivo Docente 03-03-0004</v>
          </cell>
          <cell r="G29" t="str">
            <v>PERSONAL DOCENTE - CON SITUACIÓN DE FONDOS (CSF) - A.1.1.1.1.1</v>
          </cell>
          <cell r="H29" t="str">
            <v>Personas</v>
          </cell>
          <cell r="I29">
            <v>34943</v>
          </cell>
          <cell r="J29" t="str">
            <v>89801028</v>
          </cell>
          <cell r="K29">
            <v>8000000000</v>
          </cell>
        </row>
        <row r="30">
          <cell r="A30">
            <v>898</v>
          </cell>
          <cell r="B30" t="str">
            <v>898 Administración del talento humano</v>
          </cell>
          <cell r="C30" t="str">
            <v xml:space="preserve">01 NÓMINA </v>
          </cell>
          <cell r="D30">
            <v>29</v>
          </cell>
          <cell r="E30" t="str">
            <v>01029 Pago de Personal Administrativo de Instituciones Educativas</v>
          </cell>
          <cell r="F30" t="str">
            <v>Personal Administrativo de Instituciones Educativas con situación de fondos 03-03-0098</v>
          </cell>
          <cell r="G30" t="str">
            <v>PERSONAL ADMINISTRATIVO DE INSTITUCIONES EDUCATIVAS A.1.1.1.3</v>
          </cell>
          <cell r="H30" t="str">
            <v>Personas</v>
          </cell>
          <cell r="I30">
            <v>1590</v>
          </cell>
          <cell r="J30" t="str">
            <v>89801029</v>
          </cell>
          <cell r="K30">
            <v>73240497000</v>
          </cell>
        </row>
        <row r="31">
          <cell r="A31">
            <v>898</v>
          </cell>
          <cell r="B31" t="str">
            <v>898 Administración del talento humano</v>
          </cell>
          <cell r="C31" t="str">
            <v xml:space="preserve">01 NÓMINA </v>
          </cell>
          <cell r="D31">
            <v>30</v>
          </cell>
          <cell r="E31" t="str">
            <v>01030 Pago de Personal Directivo Docente</v>
          </cell>
          <cell r="F31" t="str">
            <v>Personal Directivo Docente Con Situación De Fondos 03-03-0094</v>
          </cell>
          <cell r="G31" t="str">
            <v>PERSONAL DIRECTIVO DOCENTE - CON SITUACIÓN DE FONDOS (CSF) - A.1.1.1.2.1</v>
          </cell>
          <cell r="H31" t="str">
            <v>Personas</v>
          </cell>
          <cell r="I31">
            <v>1955</v>
          </cell>
          <cell r="J31" t="str">
            <v>89801030</v>
          </cell>
          <cell r="K31">
            <v>106430730000</v>
          </cell>
        </row>
        <row r="32">
          <cell r="A32">
            <v>898</v>
          </cell>
          <cell r="B32" t="str">
            <v>898 Administración del talento humano</v>
          </cell>
          <cell r="C32" t="str">
            <v xml:space="preserve">01 NÓMINA </v>
          </cell>
          <cell r="D32">
            <v>31</v>
          </cell>
          <cell r="E32" t="str">
            <v>01031 Pago de Personal Docente</v>
          </cell>
          <cell r="F32" t="str">
            <v>Personal Docente Vinculado A La Planta De Personal Con Situación De Fondos 03-03-0096</v>
          </cell>
          <cell r="G32" t="str">
            <v>PERSONAL DOCENTE - CON SITUACIÓN DE FONDOS (CSF) - A.1.1.1.1.1</v>
          </cell>
          <cell r="H32" t="str">
            <v>Personas</v>
          </cell>
          <cell r="I32">
            <v>32988</v>
          </cell>
          <cell r="J32" t="str">
            <v>89801031</v>
          </cell>
          <cell r="K32">
            <v>1381465361000</v>
          </cell>
        </row>
        <row r="33">
          <cell r="A33">
            <v>898</v>
          </cell>
          <cell r="B33" t="str">
            <v>898 Administración del talento humano</v>
          </cell>
          <cell r="C33" t="str">
            <v xml:space="preserve">01 NÓMINA </v>
          </cell>
          <cell r="D33">
            <v>32</v>
          </cell>
          <cell r="E33" t="str">
            <v>01032 Pago de Personal Docente SSF</v>
          </cell>
          <cell r="F33" t="str">
            <v>Personal Docente Vinculado A La Planta De Personal Sin Situación De Fondos 03-03-0095</v>
          </cell>
          <cell r="G33" t="str">
            <v>PERSONAL DOCENTE - SIN SITUACIÓN DE FONDOS (SSF) - A.1.1.1.1.2</v>
          </cell>
          <cell r="H33" t="str">
            <v>Personas</v>
          </cell>
          <cell r="I33">
            <v>27050</v>
          </cell>
          <cell r="J33" t="str">
            <v>89801032</v>
          </cell>
          <cell r="K33">
            <v>81604696000</v>
          </cell>
        </row>
        <row r="34">
          <cell r="A34">
            <v>898</v>
          </cell>
          <cell r="B34" t="str">
            <v>898 Administración del talento humano</v>
          </cell>
          <cell r="C34" t="str">
            <v xml:space="preserve">01 NÓMINA </v>
          </cell>
          <cell r="D34">
            <v>33</v>
          </cell>
          <cell r="E34" t="str">
            <v>01033 Pago de Personal Directivo  Docente SSF</v>
          </cell>
          <cell r="F34" t="str">
            <v>Personal Directivo Docente Sin Situación De Fondos 03-03-0093</v>
          </cell>
          <cell r="G34" t="str">
            <v>PERSONAL DIRECTIVO DOCENTE - SIN SITUACIÓN DE FONDOS (SSF) - A.1.1.1.2.2</v>
          </cell>
          <cell r="H34" t="str">
            <v>Personas</v>
          </cell>
          <cell r="I34">
            <v>1955</v>
          </cell>
          <cell r="J34" t="str">
            <v>89801033</v>
          </cell>
          <cell r="K34">
            <v>7976280000</v>
          </cell>
        </row>
        <row r="35">
          <cell r="A35">
            <v>898</v>
          </cell>
          <cell r="B35" t="str">
            <v>898 Administración del talento humano</v>
          </cell>
          <cell r="C35" t="str">
            <v xml:space="preserve">01 NÓMINA </v>
          </cell>
          <cell r="D35">
            <v>34</v>
          </cell>
          <cell r="E35" t="str">
            <v>01034 Pago de incentivo al mejoramiento de la Calidad MEN, "Decreto 914 de 2016"</v>
          </cell>
          <cell r="F35" t="str">
            <v>Incentivos Al Personal Docente 03-02-0023</v>
          </cell>
          <cell r="G35" t="str">
            <v>DISEÑO E IMPLEMENTACIÓN DE PLANES DE MEJORAMIENTO - A.1.2.11</v>
          </cell>
          <cell r="H35" t="str">
            <v>Personas</v>
          </cell>
          <cell r="I35">
            <v>1470</v>
          </cell>
          <cell r="J35" t="str">
            <v>89801034</v>
          </cell>
          <cell r="K35">
            <v>3562000000</v>
          </cell>
        </row>
        <row r="36">
          <cell r="A36">
            <v>898</v>
          </cell>
          <cell r="B36" t="str">
            <v>898 Administración del talento humano</v>
          </cell>
          <cell r="C36" t="str">
            <v xml:space="preserve">01 NÓMINA </v>
          </cell>
          <cell r="D36">
            <v>35</v>
          </cell>
          <cell r="E36" t="str">
            <v>01035 Pago de Aportes para la ESAP del Personal directivo docente</v>
          </cell>
          <cell r="F36" t="str">
            <v>Aportes Para La Esap Del Personal Directivo Docente 03-03-0028</v>
          </cell>
          <cell r="G36" t="str">
            <v>ESAP - A.1.1.2.4.2.3</v>
          </cell>
          <cell r="H36" t="str">
            <v>Personas</v>
          </cell>
          <cell r="I36">
            <v>1955</v>
          </cell>
          <cell r="J36" t="str">
            <v>89801035</v>
          </cell>
          <cell r="K36">
            <v>526631000</v>
          </cell>
        </row>
        <row r="37">
          <cell r="A37">
            <v>898</v>
          </cell>
          <cell r="B37" t="str">
            <v>898 Administración del talento humano</v>
          </cell>
          <cell r="C37" t="str">
            <v>02 PERSONAL DE APOYO A LA GESTION DE LA SED</v>
          </cell>
          <cell r="D37">
            <v>36</v>
          </cell>
          <cell r="E37" t="str">
            <v>02036 Asignar apoyo (profesional, técnico, asistencial),  para el desarrollo de actividades organizacionales requeridos para el normal funcionamiento de la SED y de esta manera garantizar la prestación del servicio educativo.</v>
          </cell>
          <cell r="F37" t="str">
            <v>Personal Contratado Para Apoyar Las Actividades Propias De Los Proyectos De Inversión De La Entidad 03-04-0001</v>
          </cell>
          <cell r="G37" t="str">
            <v>MODERNIZACIÓN DE LA SECRETARIA DE EDUCACIÓN - A.1.4.1</v>
          </cell>
          <cell r="H37" t="str">
            <v>personal</v>
          </cell>
          <cell r="I37">
            <v>407</v>
          </cell>
          <cell r="J37" t="str">
            <v>89802036</v>
          </cell>
          <cell r="K37">
            <v>21498135764</v>
          </cell>
        </row>
        <row r="38">
          <cell r="A38">
            <v>898</v>
          </cell>
          <cell r="B38" t="str">
            <v>898 Administración del talento humano</v>
          </cell>
          <cell r="C38" t="str">
            <v>02 PERSONAL DE APOYO A LA GESTION DE LA SED</v>
          </cell>
          <cell r="D38">
            <v>37</v>
          </cell>
          <cell r="E38" t="str">
            <v>02037 Suministrar  personal de apoyo administrativo y de atención a bibliotecas de los Colegios del Distrito Capital.</v>
          </cell>
          <cell r="F38" t="str">
            <v>Personal Contratado Para Apoyar Las Actividades Propias De Los Proyectos De Inversión De La Entidad 03-04-0001</v>
          </cell>
          <cell r="G38" t="str">
            <v>MODERNIZACIÓN DE LA SECRETARIA DE EDUCACIÓN - A.1.4.1</v>
          </cell>
          <cell r="H38" t="str">
            <v>personal</v>
          </cell>
          <cell r="I38">
            <v>128</v>
          </cell>
          <cell r="J38" t="str">
            <v>89802037</v>
          </cell>
          <cell r="K38">
            <v>3201864236</v>
          </cell>
        </row>
        <row r="39">
          <cell r="A39">
            <v>898</v>
          </cell>
          <cell r="B39" t="str">
            <v>898 Administración del talento humano</v>
          </cell>
          <cell r="C39" t="str">
            <v>02 PERSONAL DE APOYO A LA GESTION DE LA SED</v>
          </cell>
          <cell r="D39">
            <v>48</v>
          </cell>
          <cell r="E39" t="str">
            <v>02048 Brindar los apoyos comunicativos a los estudiantes con discapacidad durante su permanencia en el ambito escolar</v>
          </cell>
          <cell r="F39" t="str">
            <v>Personal Contratado Para Apoyar Las Actividades Propias De Los Proyectos De Inversión De La Entidad 03-04-0001</v>
          </cell>
          <cell r="G39" t="str">
            <v>MODERNIZACIÓN DE LA SECRETARIA DE EDUCACIÓN - A.1.4.1</v>
          </cell>
          <cell r="H39" t="str">
            <v>personas</v>
          </cell>
          <cell r="I39">
            <v>93</v>
          </cell>
          <cell r="J39" t="str">
            <v>89802048</v>
          </cell>
          <cell r="K39">
            <v>2253000000</v>
          </cell>
        </row>
        <row r="40">
          <cell r="A40">
            <v>898</v>
          </cell>
          <cell r="B40" t="str">
            <v>898 Administración del talento humano</v>
          </cell>
          <cell r="C40" t="str">
            <v>03 BE BIENESTAR, CAPACITACION, SALUD OCUPACIONAL Y  DOTACION</v>
          </cell>
          <cell r="D40">
            <v>38</v>
          </cell>
          <cell r="E40" t="str">
            <v>03038 Adquirir  la dotación de vestido  y calzado de labor para los funcionarios que conforme a la Ley tienen este derecho.</v>
          </cell>
          <cell r="F40" t="str">
            <v>Actividades De Bienestar Del Personal Docente Y Administrativo 03-04-0292</v>
          </cell>
          <cell r="G40" t="str">
            <v>APLICACIÓN DE PROYECTOS EDUCATIVOS TRANSVERSALES - A.1.7.2</v>
          </cell>
          <cell r="H40" t="str">
            <v>Funcionarios</v>
          </cell>
          <cell r="I40">
            <v>846</v>
          </cell>
          <cell r="J40" t="str">
            <v>89803038</v>
          </cell>
          <cell r="K40">
            <v>1120403000</v>
          </cell>
        </row>
        <row r="41">
          <cell r="A41">
            <v>898</v>
          </cell>
          <cell r="B41" t="str">
            <v>898 Administración del talento humano</v>
          </cell>
          <cell r="C41" t="str">
            <v>03 BE BIENESTAR, CAPACITACION, SALUD OCUPACIONAL Y  DOTACION</v>
          </cell>
          <cell r="D41">
            <v>39</v>
          </cell>
          <cell r="E41" t="str">
            <v>03039 Realizar actividades culturales, recreativas, deportivas, lúdicas, reconocimientos y demás que demanden los funcionarios administrativos y docentes</v>
          </cell>
          <cell r="F41" t="str">
            <v>Actividades De Bienestar Del Personal Docente Y Administrativo 03-04-0292</v>
          </cell>
          <cell r="G41" t="str">
            <v>APLICACIÓN DE PROYECTOS EDUCATIVOS TRANSVERSALES - A.1.7.2</v>
          </cell>
          <cell r="H41" t="str">
            <v>Funcionarios</v>
          </cell>
          <cell r="I41">
            <v>36533</v>
          </cell>
          <cell r="J41" t="str">
            <v>89803039</v>
          </cell>
          <cell r="K41">
            <v>6629597000</v>
          </cell>
        </row>
        <row r="42">
          <cell r="A42">
            <v>898</v>
          </cell>
          <cell r="B42" t="str">
            <v>898 Administración del talento humano</v>
          </cell>
          <cell r="C42" t="str">
            <v>03 BE BIENESTAR, CAPACITACION, SALUD OCUPACIONAL Y  DOTACION</v>
          </cell>
          <cell r="D42">
            <v>40</v>
          </cell>
          <cell r="E42" t="str">
            <v>03040 Garantizar el servicio de transporte a Docentes y Directivos Docentes en zonas que presentan dificil acceso y/o inseguridad</v>
          </cell>
          <cell r="F42" t="str">
            <v>Incentivos Al Personal Docente 03-02-0023</v>
          </cell>
          <cell r="G42" t="str">
            <v>DISEÑO E IMPLEMENTACIÓN DE PLANES DE MEJORAMIENTO - A.1.2.11</v>
          </cell>
          <cell r="H42" t="str">
            <v>Funcionarios</v>
          </cell>
          <cell r="I42">
            <v>1300</v>
          </cell>
          <cell r="J42" t="str">
            <v>89803040</v>
          </cell>
          <cell r="K42">
            <v>2950000000</v>
          </cell>
        </row>
        <row r="43">
          <cell r="A43">
            <v>898</v>
          </cell>
          <cell r="B43" t="str">
            <v>898 Administración del talento humano</v>
          </cell>
          <cell r="C43" t="str">
            <v>03 BE BIENESTAR, CAPACITACION, SALUD OCUPACIONAL Y  DOTACION</v>
          </cell>
          <cell r="D43">
            <v>41</v>
          </cell>
          <cell r="E43" t="str">
            <v>03041 Implementar acciones de prevención y mitigación de los riesgos ocupacionales identificados en el diagnostico de condiciones de trabajo y diagnostico de condiciones de salud desde los subprogramas de medicina preventiva, medicina del trabajo higiene y seguridad industria</v>
          </cell>
          <cell r="F43" t="str">
            <v>Gastos Para Los Programas De Salud Ocupacional De Docentes Y Administartivos Del Nivel Institucional 02-06-0018</v>
          </cell>
          <cell r="G43" t="str">
            <v>APLICACIÓN DE PROYECTOS EDUCATIVOS TRANSVERSALES - A.1.7.2</v>
          </cell>
          <cell r="H43" t="str">
            <v>Funcionarios</v>
          </cell>
          <cell r="I43">
            <v>993</v>
          </cell>
          <cell r="J43" t="str">
            <v>89803041</v>
          </cell>
          <cell r="K43">
            <v>1200000000</v>
          </cell>
        </row>
        <row r="44">
          <cell r="A44">
            <v>898</v>
          </cell>
          <cell r="B44" t="str">
            <v>898 Administración del talento humano</v>
          </cell>
          <cell r="C44" t="str">
            <v>03 BE BIENESTAR, CAPACITACION, SALUD OCUPACIONAL Y  DOTACION</v>
          </cell>
          <cell r="D44">
            <v>42</v>
          </cell>
          <cell r="E44" t="str">
            <v>03042 Garantizar el desarrollo del Plan Anual de Capacitación</v>
          </cell>
          <cell r="F44" t="str">
            <v>Actividades De Capacitación Institucional A Los Funcionarios De Las Entidades 05-01-0004</v>
          </cell>
          <cell r="G44" t="str">
            <v>APLICACIÓN DE PROYECTOS EDUCATIVOS TRANSVERSALES - A.1.7.2</v>
          </cell>
          <cell r="H44" t="str">
            <v>Funcionarios</v>
          </cell>
          <cell r="I44">
            <v>100</v>
          </cell>
          <cell r="J44" t="str">
            <v>89803042</v>
          </cell>
          <cell r="K44">
            <v>1100000000</v>
          </cell>
        </row>
        <row r="45">
          <cell r="A45">
            <v>898</v>
          </cell>
          <cell r="B45" t="str">
            <v>898 Administración del talento humano</v>
          </cell>
          <cell r="C45" t="str">
            <v xml:space="preserve">04 REQUERIMIENTOS DE PAGO </v>
          </cell>
          <cell r="D45">
            <v>43</v>
          </cell>
          <cell r="E45" t="str">
            <v>04043 Pagar las sentencia proferidas por las instancias judiciales derivadas del pago de la nómina</v>
          </cell>
          <cell r="F45" t="str">
            <v>Sentencias Personal Docente Y Administrativo 03-03-0082</v>
          </cell>
          <cell r="G45" t="str">
            <v>PERSONAL DOCENTE - CON SITUACIÓN DE FONDOS (CSF) - A.1.1.1.1.1</v>
          </cell>
          <cell r="H45" t="str">
            <v>Porcentaje</v>
          </cell>
          <cell r="I45">
            <v>100</v>
          </cell>
          <cell r="J45" t="str">
            <v>89804043</v>
          </cell>
          <cell r="K45">
            <v>370000000</v>
          </cell>
        </row>
        <row r="46">
          <cell r="A46">
            <v>1005</v>
          </cell>
          <cell r="B46" t="str">
            <v>1005 Fortalecimiento curricular para el desarrollo de aprendizajes a lo largo de la vida</v>
          </cell>
          <cell r="C46" t="str">
            <v>01 CURRÍCULO</v>
          </cell>
          <cell r="D46">
            <v>3</v>
          </cell>
          <cell r="E46" t="str">
            <v>01003 Contar con profesionales y técnicos para la adecuada ejecución administrativa del proyecto</v>
          </cell>
          <cell r="F46" t="str">
            <v>Personal Contratado Para Apoyar Las Actividades Propias De Los Proyectos De Inversión De La Entidad 03-04-0001</v>
          </cell>
          <cell r="G46" t="str">
            <v>MODERNIZACIÓN DE LA SECRETARIA DE EDUCACIÓN - A.1.4.1</v>
          </cell>
          <cell r="H46" t="str">
            <v>Personas</v>
          </cell>
          <cell r="I46">
            <v>53</v>
          </cell>
          <cell r="J46" t="str">
            <v>100501003</v>
          </cell>
          <cell r="K46">
            <v>2760852000</v>
          </cell>
        </row>
        <row r="47">
          <cell r="A47">
            <v>1005</v>
          </cell>
          <cell r="B47" t="str">
            <v>1005 Fortalecimiento curricular para el desarrollo de aprendizajes a lo largo de la vida</v>
          </cell>
          <cell r="C47" t="str">
            <v>01 CURRÍCULO</v>
          </cell>
          <cell r="D47">
            <v>5</v>
          </cell>
          <cell r="E47" t="str">
            <v xml:space="preserve">01005 Apoyar y acompañar con entidades,  profesionales y técnicos la implementación de estrategias pedagógicas y administrativas en las instituciones educativas que propendan por el fortalecimiento curricular </v>
          </cell>
          <cell r="F47" t="str">
            <v>Acompañar A Colegios En La Formulación Y Ejecución De Planes Institucionales 03-01-0204</v>
          </cell>
          <cell r="G47" t="str">
            <v>APLICACIÓN DE PROYECTOS EDUCATIVOS TRANSVERSALES - A.1.7.2</v>
          </cell>
          <cell r="H47" t="str">
            <v>Colegios</v>
          </cell>
          <cell r="I47">
            <v>301</v>
          </cell>
          <cell r="J47" t="str">
            <v>100501005</v>
          </cell>
          <cell r="K47">
            <v>2244148000</v>
          </cell>
        </row>
        <row r="48">
          <cell r="A48">
            <v>1040</v>
          </cell>
          <cell r="B48" t="str">
            <v>1040 Bogotá reconoce a sus maestros, maestras y directivos docentes líderes de la transformación educativa</v>
          </cell>
          <cell r="C48" t="str">
            <v>01 FORMACIÓN INICIAL</v>
          </cell>
          <cell r="D48">
            <v>16</v>
          </cell>
          <cell r="E48" t="str">
            <v>01016 Acompañamiento a lo maestros, maestras y Directivos Docentes recien vinculados en la Planta de personal Docente de la SED</v>
          </cell>
          <cell r="F48" t="str">
            <v>Capacitación Y Formación Del Personal Docente 03-01-0314</v>
          </cell>
          <cell r="G48" t="str">
            <v>CAPACITACIÓN A DOCENTES Y DIRECTIVOS DOCENTES - A.1.2.8</v>
          </cell>
          <cell r="H48" t="str">
            <v>Docentes y directivos docentes</v>
          </cell>
          <cell r="I48">
            <v>114</v>
          </cell>
          <cell r="J48" t="str">
            <v>104001016</v>
          </cell>
          <cell r="K48">
            <v>45576000</v>
          </cell>
        </row>
        <row r="49">
          <cell r="A49">
            <v>1040</v>
          </cell>
          <cell r="B49" t="str">
            <v>1040 Bogotá reconoce a sus maestros, maestras y directivos docentes líderes de la transformación educativa</v>
          </cell>
          <cell r="C49" t="str">
            <v>01 FORMACIÓN INICIAL</v>
          </cell>
          <cell r="D49">
            <v>17</v>
          </cell>
          <cell r="E49" t="str">
            <v>01017 Apoyar la participación de Docentes y Directivos Docentes normalistas y profesionales no licenciados en programas de formación de lincenciatura y actualización pedagógica</v>
          </cell>
          <cell r="F49" t="str">
            <v>Capacitación Y Formación Del Personal Docente 03-01-0314</v>
          </cell>
          <cell r="G49" t="str">
            <v>CAPACITACIÓN A DOCENTES Y DIRECTIVOS DOCENTES - A.1.2.8</v>
          </cell>
          <cell r="H49" t="str">
            <v>Docentes y directivos docentes</v>
          </cell>
          <cell r="I49">
            <v>67</v>
          </cell>
          <cell r="J49" t="str">
            <v>104001017</v>
          </cell>
          <cell r="K49">
            <v>926160000</v>
          </cell>
        </row>
        <row r="50">
          <cell r="A50">
            <v>1040</v>
          </cell>
          <cell r="B50" t="str">
            <v>1040 Bogotá reconoce a sus maestros, maestras y directivos docentes líderes de la transformación educativa</v>
          </cell>
          <cell r="C50" t="str">
            <v>01 FORMACIÓN INICIAL</v>
          </cell>
          <cell r="D50">
            <v>18</v>
          </cell>
          <cell r="E50" t="str">
            <v>01018 Prestar apoyo profesional y/o técnico para el seguimiento pedagógico, administrativo y financiero  de las actividades del componente</v>
          </cell>
          <cell r="F50" t="str">
            <v>Personal Contratado Para Apoyar Las Actividades Propias De Los Proyectos De Inversión De La Entidad 03-04-0001</v>
          </cell>
          <cell r="G50" t="str">
            <v>MODERNIZACIÓN DE LA SECRETARIA DE EDUCACIÓN - A.1.4.1</v>
          </cell>
          <cell r="H50" t="str">
            <v>Personas</v>
          </cell>
          <cell r="I50">
            <v>1</v>
          </cell>
          <cell r="J50" t="str">
            <v>104001018</v>
          </cell>
          <cell r="K50">
            <v>42000000</v>
          </cell>
        </row>
        <row r="51">
          <cell r="A51">
            <v>1040</v>
          </cell>
          <cell r="B51" t="str">
            <v>1040 Bogotá reconoce a sus maestros, maestras y directivos docentes líderes de la transformación educativa</v>
          </cell>
          <cell r="C51" t="str">
            <v>02 FORMACIÓN PERMANENTE</v>
          </cell>
          <cell r="D51">
            <v>1</v>
          </cell>
          <cell r="E51" t="str">
            <v>02001 Apoyar la participación de Docentes y Directivos Docentes en programas de formación permanente y/o  acompañamiento in - situ  en diferentes temáticas de profundización disciplinar y pedagógica</v>
          </cell>
          <cell r="F51" t="str">
            <v>Capacitación Y Formación Del Personal Docente 03-01-0314</v>
          </cell>
          <cell r="G51" t="str">
            <v>CAPACITACIÓN A DOCENTES Y DIRECTIVOS DOCENTES - A.1.2.8</v>
          </cell>
          <cell r="H51" t="str">
            <v>Docentes y directivos docentes</v>
          </cell>
          <cell r="I51">
            <v>217</v>
          </cell>
          <cell r="J51" t="str">
            <v>104002001</v>
          </cell>
          <cell r="K51">
            <v>309938000</v>
          </cell>
        </row>
        <row r="52">
          <cell r="A52">
            <v>1040</v>
          </cell>
          <cell r="B52" t="str">
            <v>1040 Bogotá reconoce a sus maestros, maestras y directivos docentes líderes de la transformación educativa</v>
          </cell>
          <cell r="C52" t="str">
            <v>02 FORMACIÓN PERMANENTE</v>
          </cell>
          <cell r="D52">
            <v>2</v>
          </cell>
          <cell r="E52" t="str">
            <v>02002 Apoyar la participación de docentes y directivos docentes en eventos culturales y académicos a nivel local, nacional e internacional</v>
          </cell>
          <cell r="F52" t="str">
            <v>Capacitación Y Formación Del Personal Docente 03-01-0314</v>
          </cell>
          <cell r="G52" t="str">
            <v>CAPACITACIÓN A DOCENTES Y DIRECTIVOS DOCENTES - A.1.2.8</v>
          </cell>
          <cell r="H52" t="str">
            <v>Docentes y directivos docentes</v>
          </cell>
          <cell r="I52">
            <v>150</v>
          </cell>
          <cell r="J52" t="str">
            <v>104002002</v>
          </cell>
          <cell r="K52">
            <v>180000000</v>
          </cell>
        </row>
        <row r="53">
          <cell r="A53">
            <v>1040</v>
          </cell>
          <cell r="B53" t="str">
            <v>1040 Bogotá reconoce a sus maestros, maestras y directivos docentes líderes de la transformación educativa</v>
          </cell>
          <cell r="C53" t="str">
            <v>02 FORMACIÓN PERMANENTE</v>
          </cell>
          <cell r="D53">
            <v>3</v>
          </cell>
          <cell r="E53" t="str">
            <v>02003 Prestar apoyo profesional y/o técnico para el seguimiento pedagógico, administrativo y financiero  de las actividades del componente</v>
          </cell>
          <cell r="F53" t="str">
            <v>Personal Contratado Para Apoyar Las Actividades Propias De Los Proyectos De Inversión De La Entidad 03-04-0001</v>
          </cell>
          <cell r="G53" t="str">
            <v>MODERNIZACIÓN DE LA SECRETARIA DE EDUCACIÓN - A.1.4.1</v>
          </cell>
          <cell r="H53" t="str">
            <v>Docentes y directivos docentes</v>
          </cell>
          <cell r="I53">
            <v>3</v>
          </cell>
          <cell r="J53" t="str">
            <v>104002003</v>
          </cell>
          <cell r="K53">
            <v>260000000</v>
          </cell>
        </row>
        <row r="54">
          <cell r="A54">
            <v>1040</v>
          </cell>
          <cell r="B54" t="str">
            <v>1040 Bogotá reconoce a sus maestros, maestras y directivos docentes líderes de la transformación educativa</v>
          </cell>
          <cell r="C54" t="str">
            <v>02 FORMACIÓN PERMANENTE</v>
          </cell>
          <cell r="D54">
            <v>4</v>
          </cell>
          <cell r="E54" t="str">
            <v>02004 Apoyar la participación de Docentes y Directivos Docentes de los Colegios Oficiales en programas de pasantias a nivel nacional o internacional</v>
          </cell>
          <cell r="F54" t="str">
            <v>Capacitación Y Formación Del Personal Docente 03-01-0314</v>
          </cell>
          <cell r="G54" t="str">
            <v>CAPACITACIÓN A DOCENTES Y DIRECTIVOS DOCENTES - A.1.2.8</v>
          </cell>
          <cell r="H54" t="str">
            <v>Docentes y directivos docentes</v>
          </cell>
          <cell r="I54">
            <v>100</v>
          </cell>
          <cell r="J54" t="str">
            <v>104002004</v>
          </cell>
          <cell r="K54">
            <v>286000000</v>
          </cell>
        </row>
        <row r="55">
          <cell r="A55">
            <v>1040</v>
          </cell>
          <cell r="B55" t="str">
            <v>1040 Bogotá reconoce a sus maestros, maestras y directivos docentes líderes de la transformación educativa</v>
          </cell>
          <cell r="C55" t="str">
            <v>02 FORMACIÓN PERMANENTE</v>
          </cell>
          <cell r="D55">
            <v>20</v>
          </cell>
          <cell r="E55" t="str">
            <v>02020 Implementar el portafolio virtual de Formación Docente</v>
          </cell>
          <cell r="F55" t="str">
            <v>Capacitación Y Formación Del Personal Docente 03-01-0314</v>
          </cell>
          <cell r="G55" t="str">
            <v>CAPACITACIÓN A DOCENTES Y DIRECTIVOS DOCENTES - A.1.2.8</v>
          </cell>
          <cell r="H55" t="str">
            <v>Docentes y directivos docentes</v>
          </cell>
          <cell r="I55">
            <v>4000</v>
          </cell>
          <cell r="J55" t="str">
            <v>104002020</v>
          </cell>
          <cell r="K55">
            <v>1000000000</v>
          </cell>
        </row>
        <row r="56">
          <cell r="A56">
            <v>1040</v>
          </cell>
          <cell r="B56" t="str">
            <v>1040 Bogotá reconoce a sus maestros, maestras y directivos docentes líderes de la transformación educativa</v>
          </cell>
          <cell r="C56" t="str">
            <v>02 FORMACIÓN PERMANENTE</v>
          </cell>
          <cell r="D56">
            <v>21</v>
          </cell>
          <cell r="E56" t="str">
            <v>02021 Aplicación de la encuesta de caracterización docente</v>
          </cell>
          <cell r="F56" t="str">
            <v>Capacitación Y Formación Del Personal Docente 03-01-0314</v>
          </cell>
          <cell r="G56" t="str">
            <v>CAPACITACIÓN A DOCENTES Y DIRECTIVOS DOCENTES - A.1.2.8</v>
          </cell>
          <cell r="H56" t="str">
            <v>Docentes y directivos docentes</v>
          </cell>
          <cell r="I56">
            <v>10000</v>
          </cell>
          <cell r="J56" t="str">
            <v>104002021</v>
          </cell>
          <cell r="K56">
            <v>200000000</v>
          </cell>
        </row>
        <row r="57">
          <cell r="A57">
            <v>1040</v>
          </cell>
          <cell r="B57" t="str">
            <v>1040 Bogotá reconoce a sus maestros, maestras y directivos docentes líderes de la transformación educativa</v>
          </cell>
          <cell r="C57" t="str">
            <v>03 FORMACIÓN POSGRADUAL</v>
          </cell>
          <cell r="D57">
            <v>6</v>
          </cell>
          <cell r="E57" t="str">
            <v>03006 Prestar apoyo profesional y/o técnico para el seguimiento pedagógico, administrativo y financiero  de las actividades del componente</v>
          </cell>
          <cell r="F57" t="str">
            <v>Personal Contratado Para Apoyar Las Actividades Propias De Los Proyectos De Inversión De La Entidad 03-04-0001</v>
          </cell>
          <cell r="G57" t="str">
            <v>MODERNIZACIÓN DE LA SECRETARIA DE EDUCACIÓN - A.1.4.1</v>
          </cell>
          <cell r="H57" t="str">
            <v>Personas</v>
          </cell>
          <cell r="I57">
            <v>3</v>
          </cell>
          <cell r="J57" t="str">
            <v>104003006</v>
          </cell>
          <cell r="K57">
            <v>270000000</v>
          </cell>
        </row>
        <row r="58">
          <cell r="A58">
            <v>1040</v>
          </cell>
          <cell r="B58" t="str">
            <v>1040 Bogotá reconoce a sus maestros, maestras y directivos docentes líderes de la transformación educativa</v>
          </cell>
          <cell r="C58" t="str">
            <v>03 FORMACIÓN POSGRADUAL</v>
          </cell>
          <cell r="D58">
            <v>14</v>
          </cell>
          <cell r="E58" t="str">
            <v>03014 Apoyar la participación de Docentes y Directivos Docentes de los Colegios Oficiales en programas de posgrado en los niveles de Especialización, Maestría y Doctorado</v>
          </cell>
          <cell r="F58" t="str">
            <v>Capacitación Y Formación Del Personal Docente 03-01-0314</v>
          </cell>
          <cell r="G58" t="str">
            <v>CAPACITACIÓN A DOCENTES Y DIRECTIVOS DOCENTES - A.1.2.8</v>
          </cell>
          <cell r="H58" t="str">
            <v>Docentes y directivos docentes</v>
          </cell>
          <cell r="I58">
            <v>243</v>
          </cell>
          <cell r="J58" t="str">
            <v>104003014</v>
          </cell>
          <cell r="K58">
            <v>5337815000</v>
          </cell>
        </row>
        <row r="59">
          <cell r="A59">
            <v>1040</v>
          </cell>
          <cell r="B59" t="str">
            <v>1040 Bogotá reconoce a sus maestros, maestras y directivos docentes líderes de la transformación educativa</v>
          </cell>
          <cell r="C59" t="str">
            <v>04 INNOVACION EDUCATIVA</v>
          </cell>
          <cell r="D59">
            <v>8</v>
          </cell>
          <cell r="E59" t="str">
            <v>04008 Fortalecer la comunidad académica de maestros y maestras de Bogotá a partir de la conformación y consolidación de las  redes locales, mediante el intercambio del saber pedagógico  y la socialización de experiencias.</v>
          </cell>
          <cell r="F59" t="str">
            <v>Capacitación Y Formación Del Personal Docente 03-01-0314</v>
          </cell>
          <cell r="G59" t="str">
            <v>CAPACITACIÓN A DOCENTES Y DIRECTIVOS DOCENTES - A.1.2.8</v>
          </cell>
          <cell r="H59" t="str">
            <v>Docentes y directivos docentes</v>
          </cell>
          <cell r="I59">
            <v>355</v>
          </cell>
          <cell r="J59" t="str">
            <v>104004008</v>
          </cell>
          <cell r="K59">
            <v>1026665000</v>
          </cell>
        </row>
        <row r="60">
          <cell r="A60">
            <v>1040</v>
          </cell>
          <cell r="B60" t="str">
            <v>1040 Bogotá reconoce a sus maestros, maestras y directivos docentes líderes de la transformación educativa</v>
          </cell>
          <cell r="C60" t="str">
            <v>04 INNOVACION EDUCATIVA</v>
          </cell>
          <cell r="D60">
            <v>9</v>
          </cell>
          <cell r="E60" t="str">
            <v>04009 Prestar apoyo profesional y/o técnico para el seguimiento pedagógico, administrativo y financiero  de las actividades del componente</v>
          </cell>
          <cell r="F60" t="str">
            <v>Personal Contratado Para Apoyar Las Actividades Propias De Los Proyectos De Inversión De La Entidad 03-04-0001</v>
          </cell>
          <cell r="G60" t="str">
            <v>MODERNIZACIÓN DE LA SECRETARIA DE EDUCACIÓN - A.1.4.1</v>
          </cell>
          <cell r="H60" t="str">
            <v>Personas</v>
          </cell>
          <cell r="I60">
            <v>5</v>
          </cell>
          <cell r="J60" t="str">
            <v>104004009</v>
          </cell>
          <cell r="K60">
            <v>522000000</v>
          </cell>
        </row>
        <row r="61">
          <cell r="A61">
            <v>1040</v>
          </cell>
          <cell r="B61" t="str">
            <v>1040 Bogotá reconoce a sus maestros, maestras y directivos docentes líderes de la transformación educativa</v>
          </cell>
          <cell r="C61" t="str">
            <v>04 INNOVACION EDUCATIVA</v>
          </cell>
          <cell r="D61">
            <v>22</v>
          </cell>
          <cell r="E61" t="str">
            <v>04022 Fomentar y visibilizar la Innovación Educativa en las IEs mediante la implementación de programas y proyectos para los maestros y directivos docentes en el marco del Ecosistema Distrital de Innovación Educativa</v>
          </cell>
          <cell r="F61" t="str">
            <v>Capacitación Y Formación Del Personal Docente 03-01-0314</v>
          </cell>
          <cell r="G61" t="str">
            <v>CAPACITACIÓN A DOCENTES Y DIRECTIVOS DOCENTES - A.1.2.8</v>
          </cell>
          <cell r="H61" t="str">
            <v>Docentes y directivos docentes</v>
          </cell>
          <cell r="I61">
            <v>1390</v>
          </cell>
          <cell r="J61" t="str">
            <v>104004022</v>
          </cell>
          <cell r="K61">
            <v>1960045000</v>
          </cell>
        </row>
        <row r="62">
          <cell r="A62">
            <v>1040</v>
          </cell>
          <cell r="B62" t="str">
            <v>1040 Bogotá reconoce a sus maestros, maestras y directivos docentes líderes de la transformación educativa</v>
          </cell>
          <cell r="C62" t="str">
            <v>05 RECONOCIMIENTO DOCENTE</v>
          </cell>
          <cell r="D62">
            <v>10</v>
          </cell>
          <cell r="E62" t="str">
            <v>05010 Otorgar el premio de Investigación e Innovacion  el cual se encuentra en  el marco del acuerdo  273 del 2007</v>
          </cell>
          <cell r="F62" t="str">
            <v>Incentivos Al Personal Docente 03-02-0023</v>
          </cell>
          <cell r="G62" t="str">
            <v>DISEÑO E IMPLEMENTACIÓN DE PLANES DE MEJORAMIENTO - A.1.2.11</v>
          </cell>
          <cell r="H62" t="str">
            <v>Propuestas pedagógicas</v>
          </cell>
          <cell r="I62">
            <v>10</v>
          </cell>
          <cell r="J62" t="str">
            <v>104005010</v>
          </cell>
          <cell r="K62">
            <v>703000000</v>
          </cell>
        </row>
        <row r="63">
          <cell r="A63">
            <v>1040</v>
          </cell>
          <cell r="B63" t="str">
            <v>1040 Bogotá reconoce a sus maestros, maestras y directivos docentes líderes de la transformación educativa</v>
          </cell>
          <cell r="C63" t="str">
            <v>05 RECONOCIMIENTO DOCENTE</v>
          </cell>
          <cell r="D63">
            <v>13</v>
          </cell>
          <cell r="E63" t="str">
            <v>05013 Prestar apoyo profesional y/o técnico para el seguimiento pedagógico, administrativo y financiero  de las actividades del componente</v>
          </cell>
          <cell r="F63" t="str">
            <v>Personal Contratado Para Apoyar Las Actividades Propias De Los Proyectos De Inversión De La Entidad 03-04-0001</v>
          </cell>
          <cell r="G63" t="str">
            <v>MODERNIZACIÓN DE LA SECRETARIA DE EDUCACIÓN - A.1.4.1</v>
          </cell>
          <cell r="H63" t="str">
            <v>Personas</v>
          </cell>
          <cell r="I63">
            <v>1</v>
          </cell>
          <cell r="J63" t="str">
            <v>104005013</v>
          </cell>
          <cell r="K63">
            <v>75000000</v>
          </cell>
        </row>
        <row r="64">
          <cell r="A64">
            <v>1040</v>
          </cell>
          <cell r="B64" t="str">
            <v>1040 Bogotá reconoce a sus maestros, maestras y directivos docentes líderes de la transformación educativa</v>
          </cell>
          <cell r="C64" t="str">
            <v>05 RECONOCIMIENTO DOCENTE</v>
          </cell>
          <cell r="D64">
            <v>23</v>
          </cell>
          <cell r="E64" t="str">
            <v>05023 Reconocer  a maestros, maestras y directivos docentes  investigadores e innovadores de la educación</v>
          </cell>
          <cell r="F64" t="str">
            <v>Incentivos Al Personal Docente 03-02-0023</v>
          </cell>
          <cell r="G64" t="str">
            <v>DISEÑO E IMPLEMENTACIÓN DE PLANES DE MEJORAMIENTO - A.1.2.11</v>
          </cell>
          <cell r="H64" t="str">
            <v>Docentes y directivos docentes</v>
          </cell>
          <cell r="I64">
            <v>228</v>
          </cell>
          <cell r="J64" t="str">
            <v>104005023</v>
          </cell>
          <cell r="K64">
            <v>274801000</v>
          </cell>
        </row>
        <row r="65">
          <cell r="A65">
            <v>1043</v>
          </cell>
          <cell r="B65" t="str">
            <v xml:space="preserve">1043 Sistemas de información al servicio de la gestión educativa </v>
          </cell>
          <cell r="C65" t="str">
            <v>01 SISTEMAS INTEGRADOS DE INFORMACIÓN Y SOSTENIMIENTO DE LA PLATAFORMA TECNOLOGICA</v>
          </cell>
          <cell r="D65">
            <v>1</v>
          </cell>
          <cell r="E65" t="str">
            <v>01001 Contar con apoyo profesional,  técnico y asistencial para los procesos de sistemas integrados de información y de comunicaciones</v>
          </cell>
          <cell r="F65" t="str">
            <v>Personal Contratado Para Apoyar Las Actividades Propias De Los Proyectos De Inversión De La Entidad 03-04-0001</v>
          </cell>
          <cell r="G65" t="str">
            <v>MODERNIZACIÓN DE LA SECRETARIA DE EDUCACIÓN - A.1.4.1</v>
          </cell>
          <cell r="H65" t="str">
            <v>Personas</v>
          </cell>
          <cell r="I65">
            <v>70</v>
          </cell>
          <cell r="J65" t="str">
            <v>104301001</v>
          </cell>
          <cell r="K65">
            <v>2700000000</v>
          </cell>
        </row>
        <row r="66">
          <cell r="A66">
            <v>1043</v>
          </cell>
          <cell r="B66" t="str">
            <v xml:space="preserve">1043 Sistemas de información al servicio de la gestión educativa </v>
          </cell>
          <cell r="C66" t="str">
            <v>01 SISTEMAS INTEGRADOS DE INFORMACIÓN Y SOSTENIMIENTO DE LA PLATAFORMA TECNOLOGICA</v>
          </cell>
          <cell r="D66">
            <v>2</v>
          </cell>
          <cell r="E66" t="str">
            <v>01002 Adquisición de recursos informáticos para el fortalecimiento y consolidación de los Sistemas de información y el sostenimiento de la plataforma tecnológica</v>
          </cell>
          <cell r="F66" t="str">
            <v>Adquisición De Hardware Y/O Software 02-01-0734</v>
          </cell>
          <cell r="G66" t="str">
            <v>CONECTIVIDAD - A.1.4.3</v>
          </cell>
          <cell r="H66" t="str">
            <v>Contrato</v>
          </cell>
          <cell r="I66">
            <v>8</v>
          </cell>
          <cell r="J66" t="str">
            <v>104301002</v>
          </cell>
          <cell r="K66">
            <v>6750000000</v>
          </cell>
        </row>
        <row r="67">
          <cell r="A67">
            <v>1043</v>
          </cell>
          <cell r="B67" t="str">
            <v xml:space="preserve">1043 Sistemas de información al servicio de la gestión educativa </v>
          </cell>
          <cell r="C67" t="str">
            <v>01 SISTEMAS INTEGRADOS DE INFORMACIÓN Y SOSTENIMIENTO DE LA PLATAFORMA TECNOLOGICA</v>
          </cell>
          <cell r="D67">
            <v>3</v>
          </cell>
          <cell r="E67" t="str">
            <v xml:space="preserve">01003 Renovar el licenciamiento de los equipos de cómputo de la sed nivel central, local e institucional  </v>
          </cell>
          <cell r="F67" t="str">
            <v>Adquisición De Hardware Y/O Software 02-01-0734</v>
          </cell>
          <cell r="G67" t="str">
            <v>CONECTIVIDAD - A.1.4.3</v>
          </cell>
          <cell r="H67" t="str">
            <v>Programas</v>
          </cell>
          <cell r="I67">
            <v>1</v>
          </cell>
          <cell r="J67" t="str">
            <v>104301003</v>
          </cell>
          <cell r="K67">
            <v>4500000000</v>
          </cell>
        </row>
        <row r="68">
          <cell r="A68">
            <v>1043</v>
          </cell>
          <cell r="B68" t="str">
            <v xml:space="preserve">1043 Sistemas de información al servicio de la gestión educativa </v>
          </cell>
          <cell r="C68" t="str">
            <v>01 SISTEMAS INTEGRADOS DE INFORMACIÓN Y SOSTENIMIENTO DE LA PLATAFORMA TECNOLOGICA</v>
          </cell>
          <cell r="D68">
            <v>4</v>
          </cell>
          <cell r="E68" t="str">
            <v>01004 Realizar el soporte de herramientas Oracle para la REDP y nivel central de la Secretaría de Educación  y los servicios asociados</v>
          </cell>
          <cell r="F68" t="str">
            <v>Adquisición De Hardware Y/O Software 02-01-0734</v>
          </cell>
          <cell r="G68" t="str">
            <v>CONECTIVIDAD - A.1.4.3</v>
          </cell>
          <cell r="H68" t="str">
            <v>Programas</v>
          </cell>
          <cell r="I68">
            <v>1</v>
          </cell>
          <cell r="J68" t="str">
            <v>104301004</v>
          </cell>
          <cell r="K68">
            <v>2500000000</v>
          </cell>
        </row>
        <row r="69">
          <cell r="A69">
            <v>1043</v>
          </cell>
          <cell r="B69" t="str">
            <v xml:space="preserve">1043 Sistemas de información al servicio de la gestión educativa </v>
          </cell>
          <cell r="C69" t="str">
            <v>01 SISTEMAS INTEGRADOS DE INFORMACIÓN Y SOSTENIMIENTO DE LA PLATAFORMA TECNOLOGICA</v>
          </cell>
          <cell r="D69">
            <v>5</v>
          </cell>
          <cell r="E69" t="str">
            <v>01005 Administrar la plataforma tecnológica del Centro de Gestión y  centro de computo , y brindar servicio de la mesa de ayuda y suministro de bolsa de repuestos y periféricos para los equipos de cómputo de la SED</v>
          </cell>
          <cell r="F69" t="str">
            <v>Mantenimiento, Administración Y Conectividad De Redp 02-01-0501</v>
          </cell>
          <cell r="G69" t="str">
            <v>CONECTIVIDAD - A.1.4.3</v>
          </cell>
          <cell r="H69" t="str">
            <v>Contrato</v>
          </cell>
          <cell r="I69">
            <v>3</v>
          </cell>
          <cell r="J69" t="str">
            <v>104301005</v>
          </cell>
          <cell r="K69">
            <v>20500000000</v>
          </cell>
        </row>
        <row r="70">
          <cell r="A70">
            <v>1043</v>
          </cell>
          <cell r="B70" t="str">
            <v xml:space="preserve">1043 Sistemas de información al servicio de la gestión educativa </v>
          </cell>
          <cell r="C70" t="str">
            <v>02 TECNOLOGÍA WIFI</v>
          </cell>
          <cell r="D70">
            <v>7</v>
          </cell>
          <cell r="E70" t="str">
            <v>02007 Despliegue de soluciones de red WiFi</v>
          </cell>
          <cell r="F70" t="str">
            <v>Mantenimiento, Administración Y Conectividad De Redp 02-01-0501</v>
          </cell>
          <cell r="G70" t="str">
            <v>CONECTIVIDAD - A.1.4.3</v>
          </cell>
          <cell r="H70" t="str">
            <v>Sedes</v>
          </cell>
          <cell r="I70">
            <v>8</v>
          </cell>
          <cell r="J70" t="str">
            <v>104302007</v>
          </cell>
          <cell r="K70">
            <v>500000000</v>
          </cell>
        </row>
        <row r="71">
          <cell r="A71">
            <v>1043</v>
          </cell>
          <cell r="B71" t="str">
            <v xml:space="preserve">1043 Sistemas de información al servicio de la gestión educativa </v>
          </cell>
          <cell r="C71" t="str">
            <v>03 CONECTIVIDAD, TECNOLOGIAS Y COMUNICACIONES</v>
          </cell>
          <cell r="D71">
            <v>8</v>
          </cell>
          <cell r="E71" t="str">
            <v>03008 Ampliar e implementar servicios de conectividad al servicio de la Educación de Calidad de los niños, niñas y jovenes de ciudad</v>
          </cell>
          <cell r="F71" t="str">
            <v>Mantenimiento, Administración Y Conectividad De Redp 02-01-0501</v>
          </cell>
          <cell r="G71" t="str">
            <v>CONECTIVIDAD - A.1.4.3</v>
          </cell>
          <cell r="H71" t="str">
            <v>Sedes</v>
          </cell>
          <cell r="I71">
            <v>706</v>
          </cell>
          <cell r="J71" t="str">
            <v>104303008</v>
          </cell>
          <cell r="K71">
            <v>22199455000</v>
          </cell>
        </row>
        <row r="72">
          <cell r="A72">
            <v>1046</v>
          </cell>
          <cell r="B72" t="str">
            <v>1046 Infraestructura y dotación al servicio de los ambientes de aprendizaje</v>
          </cell>
          <cell r="C72" t="str">
            <v>01 CONSTRUCCION, RESTITUCION, TERMINACION Y AMPLIACION</v>
          </cell>
          <cell r="D72">
            <v>1</v>
          </cell>
          <cell r="E72" t="str">
            <v>01001 Compra de lotes, diseño, construcción e interventoría de estudios y/o ejecución de obras de infraestructura, para la construcción de colegios nuevos y/o adicionales.</v>
          </cell>
          <cell r="F72" t="str">
            <v>Adecuación Y Ampliación De Colegios Y Universidad 01-01-0002</v>
          </cell>
          <cell r="G72" t="str">
            <v>CONSTRUCCIÓN AMPLIACIÓN Y ADECUACIÓN DE INFRAESTRUCTURA EDUCATIVA - A.1.2.2</v>
          </cell>
          <cell r="H72" t="str">
            <v>Colegios</v>
          </cell>
          <cell r="I72">
            <v>13</v>
          </cell>
          <cell r="J72" t="str">
            <v>104601001</v>
          </cell>
          <cell r="K72">
            <v>135899407000</v>
          </cell>
        </row>
        <row r="73">
          <cell r="A73">
            <v>1046</v>
          </cell>
          <cell r="B73" t="str">
            <v>1046 Infraestructura y dotación al servicio de los ambientes de aprendizaje</v>
          </cell>
          <cell r="C73" t="str">
            <v>01 CONSTRUCCION, RESTITUCION, TERMINACION Y AMPLIACION</v>
          </cell>
          <cell r="D73">
            <v>2</v>
          </cell>
          <cell r="E73" t="str">
            <v>01002 Diseño, construcción e interventoría de estudios y/o ejecución de obras de infraestructura,  para las obras  de restituciones, terminaciones y ampliaciones a la infraestructura de los colegios distritales y/o adicionales</v>
          </cell>
          <cell r="F73" t="str">
            <v>Adecuación Y Ampliación De Colegios Y Universidad 01-01-0002</v>
          </cell>
          <cell r="G73" t="str">
            <v>CONSTRUCCIÓN AMPLIACIÓN Y ADECUACIÓN DE INFRAESTRUCTURA EDUCATIVA - A.1.2.2</v>
          </cell>
          <cell r="H73" t="str">
            <v>Sedes Educativas</v>
          </cell>
          <cell r="I73">
            <v>9</v>
          </cell>
          <cell r="J73" t="str">
            <v>104601002</v>
          </cell>
          <cell r="K73">
            <v>58595710000</v>
          </cell>
        </row>
        <row r="74">
          <cell r="A74">
            <v>1046</v>
          </cell>
          <cell r="B74" t="str">
            <v>1046 Infraestructura y dotación al servicio de los ambientes de aprendizaje</v>
          </cell>
          <cell r="C74" t="str">
            <v>01 CONSTRUCCION, RESTITUCION, TERMINACION Y AMPLIACION</v>
          </cell>
          <cell r="D74">
            <v>4</v>
          </cell>
          <cell r="E74" t="str">
            <v>01004 Suministrar el personal de apoyo profesional y técnico para garantizar la adecuada ejecución del proyecto</v>
          </cell>
          <cell r="F74" t="str">
            <v>Personal Contratado Para Apoyar Las Actividades Propias De Los Proyectos De Inversión De La Entidad 03-04-0001</v>
          </cell>
          <cell r="G74" t="str">
            <v>MODERNIZACIÓN DE LA SECRETARIA DE EDUCACIÓN - A.1.4.1</v>
          </cell>
          <cell r="H74" t="str">
            <v>Personas</v>
          </cell>
          <cell r="I74">
            <v>108</v>
          </cell>
          <cell r="J74" t="str">
            <v>104601004</v>
          </cell>
          <cell r="K74">
            <v>6646200000</v>
          </cell>
        </row>
        <row r="75">
          <cell r="A75">
            <v>1046</v>
          </cell>
          <cell r="B75" t="str">
            <v>1046 Infraestructura y dotación al servicio de los ambientes de aprendizaje</v>
          </cell>
          <cell r="C75" t="str">
            <v>01 CONSTRUCCION, RESTITUCION, TERMINACION Y AMPLIACION</v>
          </cell>
          <cell r="D75">
            <v>5</v>
          </cell>
          <cell r="E75" t="str">
            <v>01005 Diseño, construcción e interventoría de estudios y/o ejecución de obras, para la construcción de infraestructura educativa nueva para la primera infancia y/o adicionales</v>
          </cell>
          <cell r="F75" t="str">
            <v>Construcción, Adecuación Y Ampliación Primera Infancia 01-01-0097</v>
          </cell>
          <cell r="G75" t="str">
            <v>MEJORAMIENTO Y MANTENIMIENTO DE DEPENDENCIAS DE LA ADMINISTRACIÓN - A.15.3</v>
          </cell>
          <cell r="H75" t="str">
            <v>Sedes Educativas</v>
          </cell>
          <cell r="I75">
            <v>3</v>
          </cell>
          <cell r="J75" t="str">
            <v>104601005</v>
          </cell>
          <cell r="K75">
            <v>18707734000</v>
          </cell>
        </row>
        <row r="76">
          <cell r="A76">
            <v>1046</v>
          </cell>
          <cell r="B76" t="str">
            <v>1046 Infraestructura y dotación al servicio de los ambientes de aprendizaje</v>
          </cell>
          <cell r="C76" t="str">
            <v>01 CONSTRUCCION, RESTITUCION, TERMINACION Y AMPLIACION</v>
          </cell>
          <cell r="D76">
            <v>6</v>
          </cell>
          <cell r="E76" t="str">
            <v>01006 Pagar impuestos, trámites, vallas, copias y permisos ante otras entidades del estado, peritos en los procesos de expropiación y/o compra y cargo fijo y/o variable correspondiente a las licencias obtenidas  para cada uno de los predios</v>
          </cell>
          <cell r="F76" t="str">
            <v>Adecuación Y Ampliación De Colegios Y Universidad 01-01-0002</v>
          </cell>
          <cell r="G76" t="str">
            <v>CONSTRUCCIÓN AMPLIACIÓN Y ADECUACIÓN DE INFRAESTRUCTURA EDUCATIVA - A.1.2.2</v>
          </cell>
          <cell r="H76" t="str">
            <v>Porcentaje</v>
          </cell>
          <cell r="I76">
            <v>100</v>
          </cell>
          <cell r="J76" t="str">
            <v>104601006</v>
          </cell>
          <cell r="K76">
            <v>100000000</v>
          </cell>
        </row>
        <row r="77">
          <cell r="A77">
            <v>1046</v>
          </cell>
          <cell r="B77" t="str">
            <v>1046 Infraestructura y dotación al servicio de los ambientes de aprendizaje</v>
          </cell>
          <cell r="C77" t="str">
            <v>01 CONSTRUCCION, RESTITUCION, TERMINACION Y AMPLIACION</v>
          </cell>
          <cell r="D77">
            <v>7</v>
          </cell>
          <cell r="E77" t="str">
            <v>01007 Pago de pasivos exigibles</v>
          </cell>
          <cell r="F77" t="str">
            <v>Adecuación Y Ampliación De Colegios Y Universidad 01-01-0002</v>
          </cell>
          <cell r="G77" t="str">
            <v>CONSTRUCCIÓN AMPLIACIÓN Y ADECUACIÓN DE INFRAESTRUCTURA EDUCATIVA - A.1.2.2</v>
          </cell>
          <cell r="H77" t="str">
            <v>Porcentaje</v>
          </cell>
          <cell r="I77">
            <v>100</v>
          </cell>
          <cell r="J77" t="str">
            <v>104601007</v>
          </cell>
          <cell r="K77">
            <v>3000000000</v>
          </cell>
        </row>
        <row r="78">
          <cell r="A78">
            <v>1046</v>
          </cell>
          <cell r="B78" t="str">
            <v>1046 Infraestructura y dotación al servicio de los ambientes de aprendizaje</v>
          </cell>
          <cell r="C78" t="str">
            <v>01 CONSTRUCCION, RESTITUCION, TERMINACION Y AMPLIACION</v>
          </cell>
          <cell r="D78">
            <v>8</v>
          </cell>
          <cell r="E78" t="str">
            <v>01008 Contar con el acompañamiento especializado en materia técnica, jurídica, contractual, financiera, tributaria y ambiental, además de actividades de gestión social e interventoría, que soporten el diseño y la construcción de colegios nuevos, restituciones, terminaciones y ampliaciones en sus fases pre y post-contractuales.</v>
          </cell>
          <cell r="F78" t="str">
            <v>Adecuación Y Ampliación De Colegios Y Universidad 01-01-0002</v>
          </cell>
          <cell r="G78" t="str">
            <v>CONSTRUCCIÓN AMPLIACIÓN Y ADECUACIÓN DE INFRAESTRUCTURA EDUCATIVA - A.1.2.2</v>
          </cell>
          <cell r="H78" t="str">
            <v>Consultoría</v>
          </cell>
          <cell r="I78">
            <v>2</v>
          </cell>
          <cell r="J78" t="str">
            <v>104601008</v>
          </cell>
          <cell r="K78">
            <v>500000000</v>
          </cell>
        </row>
        <row r="79">
          <cell r="A79">
            <v>1046</v>
          </cell>
          <cell r="B79" t="str">
            <v>1046 Infraestructura y dotación al servicio de los ambientes de aprendizaje</v>
          </cell>
          <cell r="C79" t="str">
            <v>02 OBRAS MENORES Y ADECUACIONES</v>
          </cell>
          <cell r="D79">
            <v>1</v>
          </cell>
          <cell r="E79" t="str">
            <v>02001 Diseño, construcción e interventoría de estudios y/o ejecución de obras de infraestructura,  para las obras de mejoramiento menor complementarias a la infraestructura de los colegios distritales y/o adicionales</v>
          </cell>
          <cell r="F79" t="str">
            <v>Adecuación Y Ampliación De Colegios Y Universidad 01-01-0002</v>
          </cell>
          <cell r="G79" t="str">
            <v>CONSTRUCCIÓN AMPLIACIÓN Y ADECUACIÓN DE INFRAESTRUCTURA EDUCATIVA - A.1.2.2</v>
          </cell>
          <cell r="H79" t="str">
            <v>Sedes Educativas</v>
          </cell>
          <cell r="I79">
            <v>50</v>
          </cell>
          <cell r="J79" t="str">
            <v>104602001</v>
          </cell>
          <cell r="K79">
            <v>10375800000</v>
          </cell>
        </row>
        <row r="80">
          <cell r="A80">
            <v>1046</v>
          </cell>
          <cell r="B80" t="str">
            <v>1046 Infraestructura y dotación al servicio de los ambientes de aprendizaje</v>
          </cell>
          <cell r="C80" t="str">
            <v>02 OBRAS MENORES Y ADECUACIONES</v>
          </cell>
          <cell r="D80">
            <v>2</v>
          </cell>
          <cell r="E80" t="str">
            <v>02002 Realizar los estudios topograficos, de vulnerabilidad sismica, calculos estructurales y de revisión arquitectónica  necesarios para los proyectos, asi como la interventoria de los mismos</v>
          </cell>
          <cell r="F80" t="str">
            <v>Adecuación Y Ampliación De Colegios Y Universidad 01-01-0002</v>
          </cell>
          <cell r="G80" t="str">
            <v>CONSTRUCCIÓN AMPLIACIÓN Y ADECUACIÓN DE INFRAESTRUCTURA EDUCATIVA - A.1.2.2</v>
          </cell>
          <cell r="H80" t="str">
            <v>Porcentaje</v>
          </cell>
          <cell r="I80">
            <v>100</v>
          </cell>
          <cell r="J80" t="str">
            <v>104602002</v>
          </cell>
          <cell r="K80">
            <v>400000000</v>
          </cell>
        </row>
        <row r="81">
          <cell r="A81">
            <v>1046</v>
          </cell>
          <cell r="B81" t="str">
            <v>1046 Infraestructura y dotación al servicio de los ambientes de aprendizaje</v>
          </cell>
          <cell r="C81" t="str">
            <v>02 OBRAS MENORES Y ADECUACIONES</v>
          </cell>
          <cell r="D81">
            <v>3</v>
          </cell>
          <cell r="E81" t="str">
            <v>02003 Pagar impuestos, trámites, gestiones ambientales, vallas y permisos ante otras entidades del estado, peritos en los procesos de expropiación y/o compra y cargo fijo y/o variable correspondiente a las licencias obtenidas para cada uno de los predios.</v>
          </cell>
          <cell r="F81" t="str">
            <v>Adecuación Y Ampliación De Colegios Y Universidad 01-01-0002</v>
          </cell>
          <cell r="G81" t="str">
            <v>CONSTRUCCIÓN AMPLIACIÓN Y ADECUACIÓN DE INFRAESTRUCTURA EDUCATIVA - A.1.2.2</v>
          </cell>
          <cell r="H81" t="str">
            <v>Porcentaje</v>
          </cell>
          <cell r="I81">
            <v>100</v>
          </cell>
          <cell r="J81" t="str">
            <v>104602003</v>
          </cell>
          <cell r="K81">
            <v>150000000</v>
          </cell>
        </row>
        <row r="82">
          <cell r="A82">
            <v>1046</v>
          </cell>
          <cell r="B82" t="str">
            <v>1046 Infraestructura y dotación al servicio de los ambientes de aprendizaje</v>
          </cell>
          <cell r="C82" t="str">
            <v>02 OBRAS MENORES Y ADECUACIONES</v>
          </cell>
          <cell r="D82">
            <v>4</v>
          </cell>
          <cell r="E82" t="str">
            <v>02004  Alquiler (incluye mantenimiento) de baños portátiles móviles para atender los requerimientos de las diferentes Instituciones Educativas</v>
          </cell>
          <cell r="F82" t="str">
            <v>Adecuación Y Ampliación De Colegios Y Universidad 01-01-0002</v>
          </cell>
          <cell r="G82" t="str">
            <v>CONSTRUCCIÓN AMPLIACIÓN Y ADECUACIÓN DE INFRAESTRUCTURA EDUCATIVA - A.1.2.2</v>
          </cell>
          <cell r="H82" t="str">
            <v>Porcentaje</v>
          </cell>
          <cell r="I82">
            <v>100</v>
          </cell>
          <cell r="J82" t="str">
            <v>104602004</v>
          </cell>
          <cell r="K82">
            <v>250000000</v>
          </cell>
        </row>
        <row r="83">
          <cell r="A83">
            <v>1046</v>
          </cell>
          <cell r="B83" t="str">
            <v>1046 Infraestructura y dotación al servicio de los ambientes de aprendizaje</v>
          </cell>
          <cell r="C83" t="str">
            <v>02 OBRAS MENORES Y ADECUACIONES</v>
          </cell>
          <cell r="D83">
            <v>5</v>
          </cell>
          <cell r="E83" t="str">
            <v>02005 Realizar las obras y/o adecuaciones para la legalización y normalización de servicios públicos domiciliarios de la infraestructura educativa oficial</v>
          </cell>
          <cell r="F83" t="str">
            <v>Obras Y/O Adecuaciones Para La Legalización Y Normalización De Servicios Públicos Domiciliarios De Los Colegios. 02-06-0218</v>
          </cell>
          <cell r="G83" t="str">
            <v>CONSTRUCCIÓN AMPLIACIÓN Y ADECUACIÓN DE INFRAESTRUCTURA EDUCATIVA - A.1.2.2</v>
          </cell>
          <cell r="H83" t="str">
            <v>Porcentaje</v>
          </cell>
          <cell r="I83">
            <v>100</v>
          </cell>
          <cell r="J83" t="str">
            <v>104602005</v>
          </cell>
          <cell r="K83">
            <v>1200000000</v>
          </cell>
        </row>
        <row r="84">
          <cell r="A84">
            <v>1046</v>
          </cell>
          <cell r="B84" t="str">
            <v>1046 Infraestructura y dotación al servicio de los ambientes de aprendizaje</v>
          </cell>
          <cell r="C84" t="str">
            <v>02 OBRAS MENORES Y ADECUACIONES</v>
          </cell>
          <cell r="D84">
            <v>6</v>
          </cell>
          <cell r="E84" t="str">
            <v>02006 Pagar los fallos de sentencias, reclamaciones u otras que se generen producto de los contratos relacionados con el proyecto o derivados de sanciones impuestas a la entidad.</v>
          </cell>
          <cell r="F84" t="str">
            <v>Adecuación Y Ampliación De Colegios Y Universidad 01-01-0002</v>
          </cell>
          <cell r="G84" t="str">
            <v>CONSTRUCCIÓN AMPLIACIÓN Y ADECUACIÓN DE INFRAESTRUCTURA EDUCATIVA - A.1.2.2</v>
          </cell>
          <cell r="H84" t="str">
            <v>Porcentaje</v>
          </cell>
          <cell r="I84">
            <v>100</v>
          </cell>
          <cell r="J84" t="str">
            <v>104602006</v>
          </cell>
          <cell r="K84">
            <v>6250000000</v>
          </cell>
        </row>
        <row r="85">
          <cell r="A85">
            <v>1046</v>
          </cell>
          <cell r="B85" t="str">
            <v>1046 Infraestructura y dotación al servicio de los ambientes de aprendizaje</v>
          </cell>
          <cell r="C85" t="str">
            <v>02 OBRAS MENORES Y ADECUACIONES</v>
          </cell>
          <cell r="D85">
            <v>7</v>
          </cell>
          <cell r="E85" t="str">
            <v>02007 Realizar las intervenciones de obras e interventorías para el mantenimiento preventivo y/o correctivo, atención de emergencias de la infraestructura educativa oficial (incluye adicionales).</v>
          </cell>
          <cell r="F85" t="str">
            <v>Adecuación Y Ampliación De Colegios Y Universidad 01-01-0002</v>
          </cell>
          <cell r="G85" t="str">
            <v>CONSTRUCCIÓN AMPLIACIÓN Y ADECUACIÓN DE INFRAESTRUCTURA EDUCATIVA - A.1.2.2</v>
          </cell>
          <cell r="H85" t="str">
            <v>Porcentaje</v>
          </cell>
          <cell r="I85">
            <v>100</v>
          </cell>
          <cell r="J85" t="str">
            <v>104602007</v>
          </cell>
          <cell r="K85">
            <v>3000000000</v>
          </cell>
        </row>
        <row r="86">
          <cell r="A86">
            <v>1046</v>
          </cell>
          <cell r="B86" t="str">
            <v>1046 Infraestructura y dotación al servicio de los ambientes de aprendizaje</v>
          </cell>
          <cell r="C86" t="str">
            <v>02 OBRAS MENORES Y ADECUACIONES</v>
          </cell>
          <cell r="D86">
            <v>9</v>
          </cell>
          <cell r="E86" t="str">
            <v xml:space="preserve">02009 Construir, adecuar y/o mejorar comedores escolares de los colegios distritales (incluye interventoría y adicionales) </v>
          </cell>
          <cell r="F86" t="str">
            <v>Adecuación Y Ampliación De Colegios Y Universidad 01-01-0002</v>
          </cell>
          <cell r="G86" t="str">
            <v>CONSTRUCCIÓN AMPLIACIÓN Y ADECUACIÓN DE INFRAESTRUCTURA EDUCATIVA - A.1.2.2</v>
          </cell>
          <cell r="H86" t="str">
            <v>Intervenciones</v>
          </cell>
          <cell r="I86">
            <v>30</v>
          </cell>
          <cell r="J86" t="str">
            <v>104602009</v>
          </cell>
          <cell r="K86">
            <v>700000000</v>
          </cell>
        </row>
        <row r="87">
          <cell r="A87">
            <v>1046</v>
          </cell>
          <cell r="B87" t="str">
            <v>1046 Infraestructura y dotación al servicio de los ambientes de aprendizaje</v>
          </cell>
          <cell r="C87" t="str">
            <v>02 OBRAS MENORES Y ADECUACIONES</v>
          </cell>
          <cell r="D87">
            <v>11</v>
          </cell>
          <cell r="E87" t="str">
            <v>02011 Construcción e interventoría a las adecuaciones locativas a ejecutarse en sedes administrativas (SED + DILES)</v>
          </cell>
          <cell r="F87" t="str">
            <v>Obras De Adecuación Y Ampliación De Las Sedes Administrativas Del Sector Educativo 01-04-0001</v>
          </cell>
          <cell r="G87" t="str">
            <v>CONSTRUCCIÓN AMPLIACIÓN Y ADECUACIÓN DE INFRAESTRUCTURA EDUCATIVA - A.1.2.2</v>
          </cell>
          <cell r="H87" t="str">
            <v>Intervenciones</v>
          </cell>
          <cell r="I87">
            <v>3</v>
          </cell>
          <cell r="J87" t="str">
            <v>104602011</v>
          </cell>
          <cell r="K87">
            <v>800000000</v>
          </cell>
        </row>
        <row r="88">
          <cell r="A88">
            <v>1046</v>
          </cell>
          <cell r="B88" t="str">
            <v>1046 Infraestructura y dotación al servicio de los ambientes de aprendizaje</v>
          </cell>
          <cell r="C88" t="str">
            <v xml:space="preserve">03 CENTROS DE MAESTROS </v>
          </cell>
          <cell r="D88">
            <v>1</v>
          </cell>
          <cell r="E88" t="str">
            <v>03001 Diseño, construcción e interventoría de las adecuaciones en infraestructura para los Centros de la Red de Innvovación del maestro</v>
          </cell>
          <cell r="F88" t="str">
            <v>Obras De Adecuación Y Ampliación De Las Sedes Administrativas Del Sector Educativo 01-04-0001</v>
          </cell>
          <cell r="G88" t="str">
            <v>CONSTRUCCIÓN AMPLIACIÓN Y ADECUACIÓN DE INFRAESTRUCTURA EDUCATIVA - A.1.2.2</v>
          </cell>
          <cell r="H88" t="str">
            <v>Sede</v>
          </cell>
          <cell r="I88">
            <v>1</v>
          </cell>
          <cell r="J88" t="str">
            <v>104603001</v>
          </cell>
          <cell r="K88">
            <v>800000000</v>
          </cell>
        </row>
        <row r="89">
          <cell r="A89">
            <v>1046</v>
          </cell>
          <cell r="B89" t="str">
            <v>1046 Infraestructura y dotación al servicio de los ambientes de aprendizaje</v>
          </cell>
          <cell r="C89" t="str">
            <v>04 DOTACIONES</v>
          </cell>
          <cell r="D89">
            <v>1</v>
          </cell>
          <cell r="E89" t="str">
            <v>04001 Dotar mobiliario, equipos, maquinaria, herramientas, instrumentos, implementos y materiales de:  cómputo, tecnología, electrónica, electricidad, comunicaciones, audiovisuales, música, laboratorio, recreación, deporte, cocina y comedor, recursos de bibliotecas, arte y cultura, y demás que requieran los ambientes pedagógicos y administrativos para garantizar ambientes de aprendizaje adecuados y seguros en el nivel central y local.</v>
          </cell>
          <cell r="F89" t="str">
            <v>Dotación De Instalaciones 02-01-0509</v>
          </cell>
          <cell r="G89" t="str">
            <v>DOTACIÓN INSTITUCIONAL DE INFRAESTRUCTURA EDUCATIVA - A.1.2.4</v>
          </cell>
          <cell r="H89" t="str">
            <v>Sede</v>
          </cell>
          <cell r="I89">
            <v>110</v>
          </cell>
          <cell r="J89" t="str">
            <v>104604001</v>
          </cell>
          <cell r="K89">
            <v>24827075000</v>
          </cell>
        </row>
        <row r="90">
          <cell r="A90">
            <v>1046</v>
          </cell>
          <cell r="B90" t="str">
            <v>1046 Infraestructura y dotación al servicio de los ambientes de aprendizaje</v>
          </cell>
          <cell r="C90" t="str">
            <v>04 DOTACIONES</v>
          </cell>
          <cell r="D90">
            <v>5</v>
          </cell>
          <cell r="E90" t="str">
            <v>04005 Garantizar el personal de apoyo profesional y técnico en la contratación, supervisión, administración, aseguramiento y control de los bienes a dotar y dotados; así como el seguimiento y reporte de información inherente a la ejecución del componente.</v>
          </cell>
          <cell r="F90" t="str">
            <v>Personal Contratado Para Apoyar Las Actividades Propias De Los Proyectos De Inversión De La Entidad 03-04-0001</v>
          </cell>
          <cell r="G90" t="str">
            <v>MODERNIZACIÓN DE LA SECRETARIA DE EDUCACIÓN - A.1.4.1</v>
          </cell>
          <cell r="H90" t="str">
            <v>Personas</v>
          </cell>
          <cell r="I90">
            <v>41</v>
          </cell>
          <cell r="J90" t="str">
            <v>104604005</v>
          </cell>
          <cell r="K90">
            <v>2227925000</v>
          </cell>
        </row>
        <row r="91">
          <cell r="A91">
            <v>1049</v>
          </cell>
          <cell r="B91" t="str">
            <v>1049 Cobertura con equidad</v>
          </cell>
          <cell r="C91" t="str">
            <v>01 Gestión territorial de la cobertura educativa</v>
          </cell>
          <cell r="D91">
            <v>1</v>
          </cell>
          <cell r="E91" t="str">
            <v>01001 Prestar servicios profesionales, técnicos y/o  de apoyo a la gestión territorial de la cobertura educativa.</v>
          </cell>
          <cell r="F91" t="str">
            <v>Personal Contratado Para Apoyar Las Actividades Propias De Los Proyectos De Inversión De La Entidad 03-04-0001</v>
          </cell>
          <cell r="G91" t="str">
            <v>MODERNIZACIÓN DE LA SECRETARIA DE EDUCACIÓN - A.1.4.1</v>
          </cell>
          <cell r="H91" t="str">
            <v>Personas naturales y/o jurídicas</v>
          </cell>
          <cell r="I91">
            <v>29</v>
          </cell>
          <cell r="J91" t="str">
            <v>104901001</v>
          </cell>
          <cell r="K91">
            <v>1525000000</v>
          </cell>
        </row>
        <row r="92">
          <cell r="A92">
            <v>1049</v>
          </cell>
          <cell r="B92" t="str">
            <v>1049 Cobertura con equidad</v>
          </cell>
          <cell r="C92" t="str">
            <v>01 Gestión territorial de la cobertura educativa</v>
          </cell>
          <cell r="D92">
            <v>2</v>
          </cell>
          <cell r="E92" t="str">
            <v>01002 Realizar diseño, implementación, seguimiento y evaluación de Planes de Cobertura Local y de  Ruta del Acceso y Permanencia Escolar.</v>
          </cell>
          <cell r="F92" t="str">
            <v>Personal Contratado Para Las Actividades Propias De Los Procesos De Mejoramiento De Gestión De La Entidad 05-02-0020</v>
          </cell>
          <cell r="G92" t="str">
            <v>MODERNIZACIÓN DE LA SECRETARIA DE EDUCACIÓN - A.1.4.1</v>
          </cell>
          <cell r="H92" t="str">
            <v>Servicios</v>
          </cell>
          <cell r="I92">
            <v>1</v>
          </cell>
          <cell r="J92" t="str">
            <v>104901002</v>
          </cell>
          <cell r="K92">
            <v>267000000</v>
          </cell>
        </row>
        <row r="93">
          <cell r="A93">
            <v>1049</v>
          </cell>
          <cell r="B93" t="str">
            <v>1049 Cobertura con equidad</v>
          </cell>
          <cell r="C93" t="str">
            <v>01 Gestión territorial de la cobertura educativa</v>
          </cell>
          <cell r="D93">
            <v>3</v>
          </cell>
          <cell r="E93" t="str">
            <v>01003 Realizar acompañamiento y/o asistencia técnica a los establecimientos educativos con alta tasa de deserción escolar para fortalecer el acceso y la permanencia escolar</v>
          </cell>
          <cell r="F93" t="str">
            <v>Personal Contratado Para Las Actividades Propias De Los Procesos De Mejoramiento De Gestión De La Entidad 05-02-0020</v>
          </cell>
          <cell r="G93" t="str">
            <v>MODERNIZACIÓN DE LA SECRETARIA DE EDUCACIÓN - A.1.4.1</v>
          </cell>
          <cell r="H93" t="str">
            <v>Colegios</v>
          </cell>
          <cell r="I93">
            <v>100</v>
          </cell>
          <cell r="J93" t="str">
            <v>104901003</v>
          </cell>
          <cell r="K93">
            <v>416000000</v>
          </cell>
        </row>
        <row r="94">
          <cell r="A94">
            <v>1049</v>
          </cell>
          <cell r="B94" t="str">
            <v>1049 Cobertura con equidad</v>
          </cell>
          <cell r="C94" t="str">
            <v>01 Gestión territorial de la cobertura educativa</v>
          </cell>
          <cell r="D94">
            <v>4</v>
          </cell>
          <cell r="E94" t="str">
            <v>01004 Implementar incentivos a las IED para lograr mejorar resultados en acceso y permanencia escolar</v>
          </cell>
          <cell r="F94" t="str">
            <v>Incentivos económicos  a los colegios que contribuyan a mejorar los resultados de acceso y permanencia escolar 05-02-0178</v>
          </cell>
          <cell r="G94" t="str">
            <v>DISEÑO E IMPLEMENTACIÓN DE PLANES DE MEJORAMIENTO - A.17.1</v>
          </cell>
          <cell r="H94" t="str">
            <v>Colegios</v>
          </cell>
          <cell r="I94">
            <v>90</v>
          </cell>
          <cell r="J94" t="str">
            <v>104901004</v>
          </cell>
          <cell r="K94">
            <v>1324000000</v>
          </cell>
        </row>
        <row r="95">
          <cell r="A95">
            <v>1049</v>
          </cell>
          <cell r="B95" t="str">
            <v>1049 Cobertura con equidad</v>
          </cell>
          <cell r="C95" t="str">
            <v>01 Gestión territorial de la cobertura educativa</v>
          </cell>
          <cell r="D95">
            <v>5</v>
          </cell>
          <cell r="E95" t="str">
            <v>01005 Realizar las labores de  verificación, seguimiento y/o actualización de información de la cobertura educativa</v>
          </cell>
          <cell r="F95" t="str">
            <v>Personal contratado para apoyar las actividades propias de los proyectos de inversión misionales de la entidad 03-04-0312</v>
          </cell>
          <cell r="G95" t="str">
            <v>APLICACIÓN DE PROYECTOS EDUCATIVOS TRANSVERSALES - A.1.7.2</v>
          </cell>
          <cell r="H95" t="str">
            <v>Servicios</v>
          </cell>
          <cell r="I95">
            <v>1</v>
          </cell>
          <cell r="J95" t="str">
            <v>104901005</v>
          </cell>
          <cell r="K95">
            <v>150000000</v>
          </cell>
        </row>
        <row r="96">
          <cell r="A96">
            <v>1049</v>
          </cell>
          <cell r="B96" t="str">
            <v>1049 Cobertura con equidad</v>
          </cell>
          <cell r="C96" t="str">
            <v>01 Gestión territorial de la cobertura educativa</v>
          </cell>
          <cell r="D96">
            <v>6</v>
          </cell>
          <cell r="E96" t="str">
            <v>01006 Realizar eventos de socializacion relacionados con la cobertura y las experiencias del acceso y la permanencia escolar</v>
          </cell>
          <cell r="F96" t="str">
            <v>Apoyo Logístico Para El Desarrollo De Las Actividades Propias De Los Proyectos De Inversiónen General 03-01-0354</v>
          </cell>
          <cell r="G96" t="str">
            <v>APLICACIÓN DE PROYECTOS EDUCATIVOS TRANSVERSALES - A.1.7.2</v>
          </cell>
          <cell r="H96" t="str">
            <v>Servicios</v>
          </cell>
          <cell r="I96">
            <v>1</v>
          </cell>
          <cell r="J96" t="str">
            <v>104901006</v>
          </cell>
          <cell r="K96">
            <v>400000000</v>
          </cell>
        </row>
        <row r="97">
          <cell r="A97">
            <v>1049</v>
          </cell>
          <cell r="B97" t="str">
            <v>1049 Cobertura con equidad</v>
          </cell>
          <cell r="C97" t="str">
            <v>02 Modernización del proceso de matrícula</v>
          </cell>
          <cell r="D97">
            <v>1</v>
          </cell>
          <cell r="E97" t="str">
            <v>02001 Prestar servicios profesionales, técnicos y/o  de apoyo a la gestión del proceso de matrícula con enfoque de servicio al ciudadano y búsqueda activa de población desescolarizada.</v>
          </cell>
          <cell r="F97" t="str">
            <v>Personal Contratado Para Apoyar Las Actividades Propias De Los Proyectos De Inversión De La Entidad 03-04-0001</v>
          </cell>
          <cell r="G97" t="str">
            <v>MODERNIZACIÓN DE LA SECRETARIA DE EDUCACIÓN - A.1.4.1</v>
          </cell>
          <cell r="H97" t="str">
            <v>Personas naturales y/o jurídicas</v>
          </cell>
          <cell r="I97">
            <v>29</v>
          </cell>
          <cell r="J97" t="str">
            <v>104902001</v>
          </cell>
          <cell r="K97">
            <v>1473000000</v>
          </cell>
        </row>
        <row r="98">
          <cell r="A98">
            <v>1049</v>
          </cell>
          <cell r="B98" t="str">
            <v>1049 Cobertura con equidad</v>
          </cell>
          <cell r="C98" t="str">
            <v>02 Modernización del proceso de matrícula</v>
          </cell>
          <cell r="D98">
            <v>2</v>
          </cell>
          <cell r="E98" t="str">
            <v>02002 Realizar búsqueda activa de población desescolarizada</v>
          </cell>
          <cell r="F98" t="str">
            <v>Gestión del sevicio a la comunidad educativa 05-02-172</v>
          </cell>
          <cell r="G98" t="str">
            <v>MODERNIZACIÓN DE LA SECRETARIA DE EDUCACIÓN - A.1.4.1</v>
          </cell>
          <cell r="H98" t="str">
            <v>Proceso</v>
          </cell>
          <cell r="I98">
            <v>1</v>
          </cell>
          <cell r="J98" t="str">
            <v>104902002</v>
          </cell>
          <cell r="K98">
            <v>1780000000</v>
          </cell>
        </row>
        <row r="99">
          <cell r="A99">
            <v>1049</v>
          </cell>
          <cell r="B99" t="str">
            <v>1049 Cobertura con equidad</v>
          </cell>
          <cell r="C99" t="str">
            <v>02 Modernización del proceso de matrícula</v>
          </cell>
          <cell r="D99">
            <v>4</v>
          </cell>
          <cell r="E99" t="str">
            <v xml:space="preserve">02004 Acompañamiento en implementación de los sistemas de información para la cobertura educativa </v>
          </cell>
          <cell r="F99" t="str">
            <v>Personal contratado para las actividades propias de los procesos de mejoramiento de gestión de la entidad 05-02-0020</v>
          </cell>
          <cell r="G99" t="str">
            <v>MODERNIZACIÓN DE LA SECRETARIA DE EDUCACIÓN - A.1.4.1</v>
          </cell>
          <cell r="H99" t="str">
            <v>servicios</v>
          </cell>
          <cell r="I99">
            <v>1</v>
          </cell>
          <cell r="J99" t="str">
            <v>104902004</v>
          </cell>
          <cell r="K99">
            <v>500000000</v>
          </cell>
        </row>
        <row r="100">
          <cell r="A100">
            <v>1049</v>
          </cell>
          <cell r="B100" t="str">
            <v>1049 Cobertura con equidad</v>
          </cell>
          <cell r="C100" t="str">
            <v>02 Modernización del proceso de matrícula</v>
          </cell>
          <cell r="D100">
            <v>5</v>
          </cell>
          <cell r="E100" t="str">
            <v>02005 Atender los fallos proferidos en contra de la SED que se asocien con la ejecucion del proyecto Cobertura con equidad</v>
          </cell>
          <cell r="F100" t="str">
            <v>Pago de sentencias judiciales asociadas al proyecto de inversión 05-02-0169</v>
          </cell>
          <cell r="G100" t="str">
            <v>PAGO DE DÉFICIT DE INVERSIÓN EN EDUCACIÓN - (DE CARÁCTER EXCEPCIONAL) - A.1.7.4</v>
          </cell>
          <cell r="H100" t="str">
            <v>Fallos judiciales</v>
          </cell>
          <cell r="I100">
            <v>1</v>
          </cell>
          <cell r="J100" t="str">
            <v>104902005</v>
          </cell>
          <cell r="K100">
            <v>10000000</v>
          </cell>
        </row>
        <row r="101">
          <cell r="A101">
            <v>1049</v>
          </cell>
          <cell r="B101" t="str">
            <v>1049 Cobertura con equidad</v>
          </cell>
          <cell r="C101" t="str">
            <v>03 Acciones afirmativas para poblaciones vulnerables</v>
          </cell>
          <cell r="D101">
            <v>1</v>
          </cell>
          <cell r="E101" t="str">
            <v>03001 Prestar servicios profesionales, técnicos y/o  de apoyo a la gestión de acciones afirmativas para poblaciones vulnerables.</v>
          </cell>
          <cell r="F101" t="str">
            <v>Personal Contratado Para Apoyar Las Actividades Propias De Los Proyectos De Inversión De La Entidad 03-04-0001</v>
          </cell>
          <cell r="G101" t="str">
            <v>MODERNIZACIÓN DE LA SECRETARIA DE EDUCACIÓN - A.1.4.1</v>
          </cell>
          <cell r="H101" t="str">
            <v>Personas naturales y/o jurídicas</v>
          </cell>
          <cell r="I101">
            <v>13</v>
          </cell>
          <cell r="J101" t="str">
            <v>104903001</v>
          </cell>
          <cell r="K101">
            <v>642000000</v>
          </cell>
        </row>
        <row r="102">
          <cell r="A102">
            <v>1049</v>
          </cell>
          <cell r="B102" t="str">
            <v>1049 Cobertura con equidad</v>
          </cell>
          <cell r="C102" t="str">
            <v>03 Acciones afirmativas para poblaciones vulnerables</v>
          </cell>
          <cell r="D102">
            <v>2</v>
          </cell>
          <cell r="E102" t="str">
            <v>03002 Garantizar la financiación por concepto de gratuidad a la matrícula oficial SGP.</v>
          </cell>
          <cell r="F102" t="str">
            <v>Gratuidad Total Para Los Estudiantes Matriculados En El Sistema Educativo Oficial 06-02-0022</v>
          </cell>
          <cell r="G102" t="str">
            <v>TRANSFERENCIAS PARA CALIDAD GRATUIDAD (SIN SITUACIÓN DE FONDOS) A.1.3.8</v>
          </cell>
          <cell r="H102" t="str">
            <v>estudiantes</v>
          </cell>
          <cell r="I102">
            <v>830000</v>
          </cell>
          <cell r="J102" t="str">
            <v>104903002</v>
          </cell>
          <cell r="K102">
            <v>59258038000</v>
          </cell>
        </row>
        <row r="103">
          <cell r="A103">
            <v>1049</v>
          </cell>
          <cell r="B103" t="str">
            <v>1049 Cobertura con equidad</v>
          </cell>
          <cell r="C103" t="str">
            <v>03 Acciones afirmativas para poblaciones vulnerables</v>
          </cell>
          <cell r="D103">
            <v>4</v>
          </cell>
          <cell r="E103" t="str">
            <v>03004 Realizar estrategias de alfabetización y acciones orientadas a fortalecer la educación de adultos con oferta educativa pertinente</v>
          </cell>
          <cell r="F103" t="str">
            <v>Atención educativa diferencial 03-02-0033</v>
          </cell>
          <cell r="G103" t="str">
            <v>SERVICIO PERSONAL APOYO - A.1.5.1</v>
          </cell>
          <cell r="H103" t="str">
            <v>Estudiantes</v>
          </cell>
          <cell r="I103">
            <v>2425</v>
          </cell>
          <cell r="J103" t="str">
            <v>104903004</v>
          </cell>
          <cell r="K103">
            <v>1387000000</v>
          </cell>
        </row>
        <row r="104">
          <cell r="A104">
            <v>1049</v>
          </cell>
          <cell r="B104" t="str">
            <v>1049 Cobertura con equidad</v>
          </cell>
          <cell r="C104" t="str">
            <v>03 Acciones afirmativas para poblaciones vulnerables</v>
          </cell>
          <cell r="D104">
            <v>5</v>
          </cell>
          <cell r="E104" t="str">
            <v>03005 Acciones diferenciales para garantizar el acceso y la permanencia escolar de población diversa y vulnerable (población rural, víctima, discapacidad, grupos étnicos, entre otros)</v>
          </cell>
          <cell r="F104" t="str">
            <v>Atención educativa diferencial 03-02-0033</v>
          </cell>
          <cell r="G104" t="str">
            <v>SERVICIO PERSONAL APOYO - A.1.5.1</v>
          </cell>
          <cell r="H104" t="str">
            <v>Modelo</v>
          </cell>
          <cell r="I104">
            <v>1</v>
          </cell>
          <cell r="J104" t="str">
            <v>104903005</v>
          </cell>
          <cell r="K104">
            <v>1228000000</v>
          </cell>
        </row>
        <row r="105">
          <cell r="A105">
            <v>1049</v>
          </cell>
          <cell r="B105" t="str">
            <v>1049 Cobertura con equidad</v>
          </cell>
          <cell r="C105" t="str">
            <v>03 Acciones afirmativas para poblaciones vulnerables</v>
          </cell>
          <cell r="D105">
            <v>6</v>
          </cell>
          <cell r="E105" t="str">
            <v>03006 Asignar recursos propios a las instituciones educativas distritales que atienden población no cubierta por la asignación de gratuidad del MEN o población vulnerable y diversa que requiere atención diferencial</v>
          </cell>
          <cell r="F105" t="str">
            <v>Gratuidad Total Para Los Estudiantes Matriculados En El Sistema Educativo Oficial - Recursos Distrito 06-02-0062</v>
          </cell>
          <cell r="G105" t="str">
            <v>DISEÑO E IMPLEMENTACIÓN DE PLANES DE MEJORAMIENTO A.1.2.11</v>
          </cell>
          <cell r="H105" t="str">
            <v>Colegios</v>
          </cell>
          <cell r="I105">
            <v>363</v>
          </cell>
          <cell r="J105" t="str">
            <v>104903006</v>
          </cell>
          <cell r="K105">
            <v>16500000000</v>
          </cell>
        </row>
        <row r="106">
          <cell r="A106">
            <v>1049</v>
          </cell>
          <cell r="B106" t="str">
            <v>1049 Cobertura con equidad</v>
          </cell>
          <cell r="C106" t="str">
            <v>03 Acciones afirmativas para poblaciones vulnerables</v>
          </cell>
          <cell r="D106">
            <v>7</v>
          </cell>
          <cell r="E106" t="str">
            <v>03007 Implementar estrategias o modelos flexibles, presenciales o virtuales para la atención de población en extraedad, vulnerable y/o diversa</v>
          </cell>
          <cell r="F106" t="str">
            <v>Personal contratado para apoyar las actividades propias de los proyectos de inversión misionales de la entidad 03-04-0312</v>
          </cell>
          <cell r="G106" t="str">
            <v>APLICACIÓN DE PROYECTOS EDUCATIVOS TRANSVERSALES - A.1.7.2</v>
          </cell>
          <cell r="H106" t="str">
            <v>Estudiantes</v>
          </cell>
          <cell r="I106">
            <v>12109</v>
          </cell>
          <cell r="J106" t="str">
            <v>104903007</v>
          </cell>
          <cell r="K106">
            <v>3926142000</v>
          </cell>
        </row>
        <row r="107">
          <cell r="A107">
            <v>1049</v>
          </cell>
          <cell r="B107" t="str">
            <v>1049 Cobertura con equidad</v>
          </cell>
          <cell r="C107" t="str">
            <v>03 Acciones afirmativas para poblaciones vulnerables</v>
          </cell>
          <cell r="D107">
            <v>8</v>
          </cell>
          <cell r="E107" t="str">
            <v>03008 Entregar un Kit escolar gratuito a los estudiantes matriculados en las instituciones educativas oficiales del Distrito Capital, que por su condición socioeconómica o de vulnerabilidad lo requieren</v>
          </cell>
          <cell r="F107" t="str">
            <v>Gratuidad Total Para Los Estudiantes Matriculados En El Sistema Educativo Oficial - Recursos Distrito 06-02-0062</v>
          </cell>
          <cell r="G107" t="str">
            <v>DISEÑO E IMPLEMENTACIÓN DE PLANES DE MEJORAMIENTO A.1.2.11</v>
          </cell>
          <cell r="H107" t="str">
            <v>Estudiantes</v>
          </cell>
          <cell r="I107">
            <v>34315</v>
          </cell>
          <cell r="J107" t="str">
            <v>104903008</v>
          </cell>
          <cell r="K107">
            <v>1500000000</v>
          </cell>
        </row>
        <row r="108">
          <cell r="A108">
            <v>1049</v>
          </cell>
          <cell r="B108" t="str">
            <v>1049 Cobertura con equidad</v>
          </cell>
          <cell r="C108" t="str">
            <v>04 Administración del servicio educativo</v>
          </cell>
          <cell r="D108">
            <v>1</v>
          </cell>
          <cell r="E108" t="str">
            <v>04001 Prestar servicios profesionales, técnicos y/o  de apoyo a la gestión de la administración del servicio educativo de instituciones educativas oficiales.</v>
          </cell>
          <cell r="F108" t="str">
            <v>Personal Contratado Para Apoyar Las Actividades Propias De Los Proyectos De Inversión De La Entidad 03-04-0001</v>
          </cell>
          <cell r="G108" t="str">
            <v>MODERNIZACIÓN DE LA SECRETARIA DE EDUCACIÓN - A.1.4.1</v>
          </cell>
          <cell r="H108" t="str">
            <v>Personas naturales y/o jurídicas</v>
          </cell>
          <cell r="I108">
            <v>9</v>
          </cell>
          <cell r="J108" t="str">
            <v>104904001</v>
          </cell>
          <cell r="K108">
            <v>592000000</v>
          </cell>
        </row>
        <row r="109">
          <cell r="A109">
            <v>1049</v>
          </cell>
          <cell r="B109" t="str">
            <v>1049 Cobertura con equidad</v>
          </cell>
          <cell r="C109" t="str">
            <v>04 Administración del servicio educativo</v>
          </cell>
          <cell r="D109">
            <v>2</v>
          </cell>
          <cell r="E109" t="str">
            <v>04002 Contratar la administración del servicio educativo en establecimientos educativos oficiales</v>
          </cell>
          <cell r="F109" t="str">
            <v>Contratos para la administración del servicio educativo 06-02-0061</v>
          </cell>
          <cell r="G109" t="str">
            <v>CONTRATOS PARA LA ADMINISTRACION DEL SERVICIO EDUCATIVO - A.1.1.10.2</v>
          </cell>
          <cell r="H109" t="str">
            <v>Colegios</v>
          </cell>
          <cell r="I109">
            <v>22</v>
          </cell>
          <cell r="J109" t="str">
            <v>104904002</v>
          </cell>
          <cell r="K109">
            <v>83654000000</v>
          </cell>
        </row>
        <row r="110">
          <cell r="A110">
            <v>1049</v>
          </cell>
          <cell r="B110" t="str">
            <v>1049 Cobertura con equidad</v>
          </cell>
          <cell r="C110" t="str">
            <v>04 Administración del servicio educativo</v>
          </cell>
          <cell r="D110">
            <v>3</v>
          </cell>
          <cell r="E110" t="str">
            <v>04003 Realizar acciones de acompañamiento e intercambio de buenas prácticas entre los colegios con administración del servicio educativo y colegios oficiales de menor desempeño de las respectivas localidades</v>
          </cell>
          <cell r="F110" t="str">
            <v>Personal contratado para las actividades propias de los procesos de mejoramiento de gestión de la entidad 05-02-0020</v>
          </cell>
          <cell r="G110" t="str">
            <v>MODERNIZACIÓN DE LA SECRETARIA DE EDUCACIÓN - A.1.4.1</v>
          </cell>
          <cell r="H110" t="str">
            <v>Colegios</v>
          </cell>
          <cell r="I110">
            <v>88</v>
          </cell>
          <cell r="J110" t="str">
            <v>104904003</v>
          </cell>
          <cell r="K110">
            <v>312000000</v>
          </cell>
        </row>
        <row r="111">
          <cell r="A111">
            <v>1049</v>
          </cell>
          <cell r="B111" t="str">
            <v>1049 Cobertura con equidad</v>
          </cell>
          <cell r="C111" t="str">
            <v>04 Administración del servicio educativo</v>
          </cell>
          <cell r="D111">
            <v>4</v>
          </cell>
          <cell r="E111" t="str">
            <v>04004 Realizar seguimiento, verificación y/o evaluación a la administración del servicio educativo</v>
          </cell>
          <cell r="F111" t="str">
            <v>Personal contratado para apoyar las actividades propias de los proyectos de inversión misionales de la entidad 03-04-0312</v>
          </cell>
          <cell r="G111" t="str">
            <v>APLICACIÓN DE PROYECTOS EDUCATIVOS TRANSVERSALES - A.1.7.2</v>
          </cell>
          <cell r="H111" t="str">
            <v>Servicios</v>
          </cell>
          <cell r="I111">
            <v>1</v>
          </cell>
          <cell r="J111" t="str">
            <v>104904004</v>
          </cell>
          <cell r="K111">
            <v>1248000000</v>
          </cell>
        </row>
        <row r="112">
          <cell r="A112">
            <v>1049</v>
          </cell>
          <cell r="B112" t="str">
            <v>1049 Cobertura con equidad</v>
          </cell>
          <cell r="C112" t="str">
            <v>05 Prestación del servicio educativo en establecimientos educativos no oficiales</v>
          </cell>
          <cell r="D112">
            <v>1</v>
          </cell>
          <cell r="E112" t="str">
            <v>05001 Prestar servicios profesionales, técnicos y/o  de apoyo a la gestión en la implementación o uso de la estrategia de contratación de la prestación del servicio educativo.</v>
          </cell>
          <cell r="F112" t="str">
            <v>Personal Contratado Para Apoyar Las Actividades Propias De Los Proyectos De Inversión De La Entidad 03-04-0001</v>
          </cell>
          <cell r="G112" t="str">
            <v>MODERNIZACIÓN DE LA SECRETARIA DE EDUCACIÓN - A.1.4.1</v>
          </cell>
          <cell r="H112" t="str">
            <v>Personas naturales y/o jurídicas</v>
          </cell>
          <cell r="I112">
            <v>8</v>
          </cell>
          <cell r="J112" t="str">
            <v>104905001</v>
          </cell>
          <cell r="K112">
            <v>454000000</v>
          </cell>
        </row>
        <row r="113">
          <cell r="A113">
            <v>1049</v>
          </cell>
          <cell r="B113" t="str">
            <v>1049 Cobertura con equidad</v>
          </cell>
          <cell r="C113" t="str">
            <v>05 Prestación del servicio educativo en establecimientos educativos no oficiales</v>
          </cell>
          <cell r="D113">
            <v>2</v>
          </cell>
          <cell r="E113" t="str">
            <v>05002 Contratar la prestación del servicio público educativo en establecimientos educativos no oficiales</v>
          </cell>
          <cell r="F113" t="str">
            <v>Contratos Con Instituciones Para La Prestación Del Servicio Educativo 06-02-0037</v>
          </cell>
          <cell r="G113" t="str">
            <v>CONTRATOS PARA LA PRESTACIÓN DEL SERVICIO EDUCATIVO - A.1.1.10.1</v>
          </cell>
          <cell r="H113" t="str">
            <v>Colegios</v>
          </cell>
          <cell r="I113">
            <v>54</v>
          </cell>
          <cell r="J113" t="str">
            <v>104905002</v>
          </cell>
          <cell r="K113">
            <v>21654112000</v>
          </cell>
        </row>
        <row r="114">
          <cell r="A114">
            <v>1049</v>
          </cell>
          <cell r="B114" t="str">
            <v>1049 Cobertura con equidad</v>
          </cell>
          <cell r="C114" t="str">
            <v>05 Prestación del servicio educativo en establecimientos educativos no oficiales</v>
          </cell>
          <cell r="D114">
            <v>3</v>
          </cell>
          <cell r="E114" t="str">
            <v>05003 Realizar las labores de  verificación, seguimiento y/o actualización de información del Banco de Oferentes y/o de la contratación de la prestación del servicio público educativo.</v>
          </cell>
          <cell r="F114" t="str">
            <v>Personal contratado para apoyar las actividades propias de los proyectos de inversión misionales de la entidad 03-04-0312</v>
          </cell>
          <cell r="G114" t="str">
            <v>APLICACIÓN DE PROYECTOS EDUCATIVOS TRANSVERSALES - A.1.7.2</v>
          </cell>
          <cell r="H114" t="str">
            <v>Servicios</v>
          </cell>
          <cell r="I114">
            <v>1</v>
          </cell>
          <cell r="J114" t="str">
            <v>104905003</v>
          </cell>
          <cell r="K114">
            <v>1592000000</v>
          </cell>
        </row>
        <row r="115">
          <cell r="A115">
            <v>1049</v>
          </cell>
          <cell r="B115" t="str">
            <v>1049 Cobertura con equidad</v>
          </cell>
          <cell r="C115" t="str">
            <v>05 Prestación del servicio educativo en establecimientos educativos no oficiales</v>
          </cell>
          <cell r="D115">
            <v>4</v>
          </cell>
          <cell r="E115" t="str">
            <v>05004 Garantizar el pago de las obligaciones ó ajustes derivadas de la prestación del servicio educativo</v>
          </cell>
          <cell r="F115" t="str">
            <v>Contratos Con Instituciones Para La Prestación Del Servicio Educativo 06-02-0037</v>
          </cell>
          <cell r="G115" t="str">
            <v>CONTRATOS PARA LA PRESTACIÓN DEL SERVICIO EDUCATIVO - A.1.1.10.1</v>
          </cell>
          <cell r="H115" t="str">
            <v>Colegios</v>
          </cell>
          <cell r="I115">
            <v>54</v>
          </cell>
          <cell r="J115" t="str">
            <v>104905004</v>
          </cell>
          <cell r="K115">
            <v>1200000000</v>
          </cell>
        </row>
        <row r="116">
          <cell r="A116">
            <v>1049</v>
          </cell>
          <cell r="B116" t="str">
            <v>1049 Cobertura con equidad</v>
          </cell>
          <cell r="C116" t="str">
            <v>05 Prestación del servicio educativo en establecimientos educativos no oficiales</v>
          </cell>
          <cell r="D116">
            <v>5</v>
          </cell>
          <cell r="E116" t="str">
            <v>05005 Atender los fallos proferidos en contra de la SED que se asocien con la prestación del servicio público educativo.</v>
          </cell>
          <cell r="F116" t="str">
            <v>Pago de sentencias judiciales asociadas al proyecto de inversión 05-02-0169</v>
          </cell>
          <cell r="G116" t="str">
            <v>PAGO DE DÉFICIT DE INVERSIÓN EN EDUCACIÓN - (DE CARÁCTER EXCEPCIONAL) - A.1.7.4</v>
          </cell>
          <cell r="H116" t="str">
            <v>Fallos judiciales</v>
          </cell>
          <cell r="I116">
            <v>1</v>
          </cell>
          <cell r="J116" t="str">
            <v>104905005</v>
          </cell>
          <cell r="K116">
            <v>300000000</v>
          </cell>
        </row>
        <row r="117">
          <cell r="A117">
            <v>1050</v>
          </cell>
          <cell r="B117" t="str">
            <v>1050 Educación inicial de calidad en el marco de la ruta de atención integral a la primera infancia</v>
          </cell>
          <cell r="C117" t="str">
            <v>01 INFANCIA</v>
          </cell>
          <cell r="D117">
            <v>1</v>
          </cell>
          <cell r="E117" t="str">
            <v>01001 Apoyar y desarrollar con profesionales y/o entidades los procesos de gestión, acompañamiento e implementación de las metas y objetivos del proyecto.</v>
          </cell>
          <cell r="F117" t="str">
            <v>Personal Contratado Para Apoyar Las Actividades Propias De Los Proyectos De Inversión De La Entidad 03-04-0001</v>
          </cell>
          <cell r="G117" t="str">
            <v>MODERNIZACIÓN DE LA SECRETARIA DE EDUCACIÓN - A.1.4.1</v>
          </cell>
          <cell r="H117" t="str">
            <v>Personas</v>
          </cell>
          <cell r="I117">
            <v>37</v>
          </cell>
          <cell r="J117" t="str">
            <v>105001001</v>
          </cell>
          <cell r="K117">
            <v>2199419000</v>
          </cell>
        </row>
        <row r="118">
          <cell r="A118">
            <v>1050</v>
          </cell>
          <cell r="B118" t="str">
            <v>1050 Educación inicial de calidad en el marco de la ruta de atención integral a la primera infancia</v>
          </cell>
          <cell r="C118" t="str">
            <v>01 INFANCIA</v>
          </cell>
          <cell r="D118">
            <v>5</v>
          </cell>
          <cell r="E118" t="str">
            <v>01005 Garantizar la atención integral de los niños y niñas del ciclo inicial en el marco de la RIA, la articulación intersectorial de la Ciudad y la implementación de los estándares de calidad de la Educación Inicial en el marco de la atención integral</v>
          </cell>
          <cell r="F118" t="str">
            <v>Acompañar A Colegios En La Formulación Y Ejecución De Planes Institucionales 03-01-0204</v>
          </cell>
          <cell r="G118" t="str">
            <v>APLICACIÓN DE PROYECTOS EDUCATIVOS TRANSVERSALES - A.1.7.2</v>
          </cell>
          <cell r="H118" t="str">
            <v>Estudiantes</v>
          </cell>
          <cell r="I118">
            <v>55000</v>
          </cell>
          <cell r="J118" t="str">
            <v>105001005</v>
          </cell>
          <cell r="K118">
            <v>19684356000</v>
          </cell>
        </row>
        <row r="119">
          <cell r="A119">
            <v>1050</v>
          </cell>
          <cell r="B119" t="str">
            <v>1050 Educación inicial de calidad en el marco de la ruta de atención integral a la primera infancia</v>
          </cell>
          <cell r="C119" t="str">
            <v xml:space="preserve">02 CICLOS </v>
          </cell>
          <cell r="D119">
            <v>1</v>
          </cell>
          <cell r="E119" t="str">
            <v>02001 Apoyar y acompañar  con los medios necesarios, la implementación de lineamientos y/u orientaciones y/o estrategias pedagógicas y administrativas en las IED, que propendan por el fortalecimiento curricular y el intercambio de experiencias pedagógicas exitosas, en armonía con el modelo pedagógico de Educación Inicial</v>
          </cell>
          <cell r="F119" t="str">
            <v>Acompañar A Colegios En La Formulación Y Ejecución De Planes Institucionales 03-01-0204</v>
          </cell>
          <cell r="G119" t="str">
            <v>APLICACIÓN DE PROYECTOS EDUCATIVOS TRANSVERSALES - A.1.7.2</v>
          </cell>
          <cell r="H119" t="str">
            <v>Colegios</v>
          </cell>
          <cell r="I119">
            <v>210</v>
          </cell>
          <cell r="J119" t="str">
            <v>105002001</v>
          </cell>
          <cell r="K119">
            <v>1500000000</v>
          </cell>
        </row>
        <row r="120">
          <cell r="A120">
            <v>1050</v>
          </cell>
          <cell r="B120" t="str">
            <v>1050 Educación inicial de calidad en el marco de la ruta de atención integral a la primera infancia</v>
          </cell>
          <cell r="C120" t="str">
            <v>03 VALORACION INTEGRAL DEL DESARROLLO DE LA PRIMERA INFANCIA</v>
          </cell>
          <cell r="D120">
            <v>1</v>
          </cell>
          <cell r="E120" t="str">
            <v xml:space="preserve">03001 Desarrollar, aplicar y disponer de herramientas de gestión que conduzcan a la valoración del desarrollo integral de los niños y niñas de primera infancia </v>
          </cell>
          <cell r="F120" t="str">
            <v>Diseñar Desarrollar E Implementar Acciones Participativas En El Sistema Educativo Oficial 03-04-0239</v>
          </cell>
          <cell r="G120" t="str">
            <v>APLICACIÓN DE PROYECTOS EDUCATIVOS TRANSVERSALES - A.1.7.2</v>
          </cell>
          <cell r="H120" t="str">
            <v>Herramientas de gestión</v>
          </cell>
          <cell r="I120">
            <v>1</v>
          </cell>
          <cell r="J120" t="str">
            <v>105003001</v>
          </cell>
          <cell r="K120">
            <v>2076225000</v>
          </cell>
        </row>
        <row r="121">
          <cell r="A121">
            <v>1052</v>
          </cell>
          <cell r="B121" t="str">
            <v>1052 Bienestar estudiantil para todos</v>
          </cell>
          <cell r="C121" t="str">
            <v>01 ALIMENTACIÓN ESCOLAR</v>
          </cell>
          <cell r="D121">
            <v>1</v>
          </cell>
          <cell r="E121" t="str">
            <v>01001 Entregar desayunos, almuerzos y cenas escolares a los estudiantes matriculados en el sistema educativo oficial</v>
          </cell>
          <cell r="F121" t="str">
            <v>Comida Caliente Para Estudiantes 06-02-0026</v>
          </cell>
          <cell r="G121" t="str">
            <v>CONTRATACIÓN CON TERCEROS PARA LA PROVISIÓN INTEGRAL DEL SERVICIO DE ALIMENTACIÓN ESCOLAR - A.1.2.10.2</v>
          </cell>
          <cell r="H121" t="str">
            <v>Alimentos</v>
          </cell>
          <cell r="I121">
            <v>35642542</v>
          </cell>
          <cell r="J121" t="str">
            <v>105201001</v>
          </cell>
          <cell r="K121">
            <v>144480753000</v>
          </cell>
        </row>
        <row r="122">
          <cell r="A122">
            <v>1052</v>
          </cell>
          <cell r="B122" t="str">
            <v>1052 Bienestar estudiantil para todos</v>
          </cell>
          <cell r="C122" t="str">
            <v>01 ALIMENTACIÓN ESCOLAR</v>
          </cell>
          <cell r="D122">
            <v>2</v>
          </cell>
          <cell r="E122" t="str">
            <v>01002 Entregar refrigerios escolares a los estudiantes matriculados en el sistema educativo oficial</v>
          </cell>
          <cell r="F122" t="str">
            <v>Refrigerios Para Estudiantes 06-02-0025</v>
          </cell>
          <cell r="G122" t="str">
            <v>CONTRATACIÓN CON TERCEROS PARA LA PROVISIÓN INTEGRAL DEL SERVICIO DE ALIMENTACIÓN ESCOLAR - A.1.2.10.2</v>
          </cell>
          <cell r="H122" t="str">
            <v>Alimentos</v>
          </cell>
          <cell r="I122">
            <v>88182228</v>
          </cell>
          <cell r="J122" t="str">
            <v>105201002</v>
          </cell>
          <cell r="K122">
            <v>210229689000</v>
          </cell>
        </row>
        <row r="123">
          <cell r="A123">
            <v>1052</v>
          </cell>
          <cell r="B123" t="str">
            <v>1052 Bienestar estudiantil para todos</v>
          </cell>
          <cell r="C123" t="str">
            <v>01 ALIMENTACIÓN ESCOLAR</v>
          </cell>
          <cell r="D123">
            <v>3</v>
          </cell>
          <cell r="E123" t="str">
            <v>01003 Realizar la interventoría técnica, financiera, administrativa y jurídica a los contratos y convenios celebrados para la ejecución del programa de alimentación escolar</v>
          </cell>
          <cell r="F123" t="str">
            <v>Personal Contratado Para Apoyar Las Actividades Propias De Los Proyectos De Inversión De La Entidad 03-04-0001</v>
          </cell>
          <cell r="G123" t="str">
            <v>MODERNIZACIÓN DE LA SECRETARIA DE EDUCACIÓN - A.1.4.1</v>
          </cell>
          <cell r="H123" t="str">
            <v>Interventorías</v>
          </cell>
          <cell r="I123">
            <v>1</v>
          </cell>
          <cell r="J123" t="str">
            <v>105201003</v>
          </cell>
          <cell r="K123">
            <v>20750558000</v>
          </cell>
        </row>
        <row r="124">
          <cell r="A124">
            <v>1052</v>
          </cell>
          <cell r="B124" t="str">
            <v>1052 Bienestar estudiantil para todos</v>
          </cell>
          <cell r="C124" t="str">
            <v>01 ALIMENTACIÓN ESCOLAR</v>
          </cell>
          <cell r="D124">
            <v>4</v>
          </cell>
          <cell r="E124" t="str">
            <v>01004 Prestar servicios en la Dirección de Bienestar Estudiantil para el apoyo en los temas relacionados con el programa de alimentación escolar</v>
          </cell>
          <cell r="F124" t="str">
            <v>Personal Contratado Para Apoyar Las Actividades Propias De Los Proyectos De Inversión De La Entidad 03-04-0001</v>
          </cell>
          <cell r="G124" t="str">
            <v>MODERNIZACIÓN DE LA SECRETARIA DE EDUCACIÓN - A.1.4.1</v>
          </cell>
          <cell r="H124" t="str">
            <v>Personas</v>
          </cell>
          <cell r="I124">
            <v>68</v>
          </cell>
          <cell r="J124" t="str">
            <v>105201004</v>
          </cell>
          <cell r="K124">
            <v>4900000000</v>
          </cell>
        </row>
        <row r="125">
          <cell r="A125">
            <v>1052</v>
          </cell>
          <cell r="B125" t="str">
            <v>1052 Bienestar estudiantil para todos</v>
          </cell>
          <cell r="C125" t="str">
            <v>01 ALIMENTACIÓN ESCOLAR</v>
          </cell>
          <cell r="D125">
            <v>5</v>
          </cell>
          <cell r="E125" t="str">
            <v>01005 Llevar a cabo el seguimiento y la evaluación al programa de alimentación escolar.</v>
          </cell>
          <cell r="F125" t="str">
            <v>Personal Contratado Para Apoyar Las Actividades Propias De Los Proyectos De Inversión De La Entidad 03-04-0001</v>
          </cell>
          <cell r="G125" t="str">
            <v>MODERNIZACIÓN DE LA SECRETARIA DE EDUCACIÓN - A.1.4.1</v>
          </cell>
          <cell r="H125" t="str">
            <v>Persona Jurídica</v>
          </cell>
          <cell r="I125">
            <v>3</v>
          </cell>
          <cell r="J125" t="str">
            <v>105201005</v>
          </cell>
          <cell r="K125">
            <v>2587000000</v>
          </cell>
        </row>
        <row r="126">
          <cell r="A126">
            <v>1052</v>
          </cell>
          <cell r="B126" t="str">
            <v>1052 Bienestar estudiantil para todos</v>
          </cell>
          <cell r="C126" t="str">
            <v>01 ALIMENTACIÓN ESCOLAR</v>
          </cell>
          <cell r="D126">
            <v>6</v>
          </cell>
          <cell r="E126" t="str">
            <v>01006 Diseñar, producir e implementar acciones pedagógicas para la generación de hábitos de vida saludable en los estudiantes matriculados en el sistema educativo oficial.</v>
          </cell>
          <cell r="F126" t="str">
            <v>Diseñar Desarrollar E Implementar Acciones Participativas De Los Jóvenes En El Sistema Educativo Oficial 03-01-0282</v>
          </cell>
          <cell r="G126" t="str">
            <v>APLICACIÓN DE PROYECTOS EDUCATIVOS TRANSVERSALES - A.1.7.2</v>
          </cell>
          <cell r="H126" t="str">
            <v>Acciones</v>
          </cell>
          <cell r="I126">
            <v>1</v>
          </cell>
          <cell r="J126" t="str">
            <v>105201006</v>
          </cell>
          <cell r="K126">
            <v>600000000</v>
          </cell>
        </row>
        <row r="127">
          <cell r="A127">
            <v>1052</v>
          </cell>
          <cell r="B127" t="str">
            <v>1052 Bienestar estudiantil para todos</v>
          </cell>
          <cell r="C127" t="str">
            <v>01 ALIMENTACIÓN ESCOLAR</v>
          </cell>
          <cell r="D127">
            <v>7</v>
          </cell>
          <cell r="E127" t="str">
            <v>01007 Diseñar, formular y realizar el estudio de costos de los complementos alimentarios que entrega la Secretaría de Educación del Distrito, en las diferentes modalidades y el asociado a la Interventoría a dicha entrega.</v>
          </cell>
          <cell r="F127" t="str">
            <v>Personal Contratado Para Apoyar Las Actividades Propias De Los Proyectos De Inversión De La Entidad 03-04-0001</v>
          </cell>
          <cell r="G127" t="str">
            <v>MODERNIZACIÓN DE LA SECRETARIA DE EDUCACIÓN - A.1.4.1</v>
          </cell>
          <cell r="H127" t="str">
            <v>Personas</v>
          </cell>
          <cell r="I127">
            <v>17</v>
          </cell>
          <cell r="J127" t="str">
            <v>105201007</v>
          </cell>
          <cell r="K127">
            <v>280000000</v>
          </cell>
        </row>
        <row r="128">
          <cell r="A128">
            <v>1052</v>
          </cell>
          <cell r="B128" t="str">
            <v>1052 Bienestar estudiantil para todos</v>
          </cell>
          <cell r="C128" t="str">
            <v>02 MOVILIDAD ESCOLAR</v>
          </cell>
          <cell r="D128">
            <v>1</v>
          </cell>
          <cell r="E128" t="str">
            <v>02001 Suministrar el transporte a estudiantes beneficiados con el programa de Movilidad Escolar.</v>
          </cell>
          <cell r="F128" t="str">
            <v>Transporte Escolar Para Las Actividades Pedagógicas 02-01-0492</v>
          </cell>
          <cell r="G128" t="str">
            <v>TRANSPORTE ESCOLAR - A.1.2.7</v>
          </cell>
          <cell r="H128" t="str">
            <v>Estudiantes</v>
          </cell>
          <cell r="I128">
            <v>94304</v>
          </cell>
          <cell r="J128" t="str">
            <v>105202001</v>
          </cell>
          <cell r="K128">
            <v>96491399000</v>
          </cell>
        </row>
        <row r="129">
          <cell r="A129">
            <v>1052</v>
          </cell>
          <cell r="B129" t="str">
            <v>1052 Bienestar estudiantil para todos</v>
          </cell>
          <cell r="C129" t="str">
            <v>02 MOVILIDAD ESCOLAR</v>
          </cell>
          <cell r="D129">
            <v>2</v>
          </cell>
          <cell r="E129" t="str">
            <v>02002 Prestar servicios en la Dirección de Bienestar Estudiantil para el apoyo en los temas relacionados con el componente Movilidad Escolar</v>
          </cell>
          <cell r="F129" t="str">
            <v>Personal Contratado Para Apoyar Las Actividades Propias De Los Proyectos De Inversión De La Entidad 03-04-0001</v>
          </cell>
          <cell r="G129" t="str">
            <v>MODERNIZACIÓN DE LA SECRETARIA DE EDUCACIÓN - A.1.4.1</v>
          </cell>
          <cell r="H129" t="str">
            <v>Personas</v>
          </cell>
          <cell r="I129">
            <v>117</v>
          </cell>
          <cell r="J129" t="str">
            <v>105202002</v>
          </cell>
          <cell r="K129">
            <v>4000000000</v>
          </cell>
        </row>
        <row r="130">
          <cell r="A130">
            <v>1052</v>
          </cell>
          <cell r="B130" t="str">
            <v>1052 Bienestar estudiantil para todos</v>
          </cell>
          <cell r="C130" t="str">
            <v>02 MOVILIDAD ESCOLAR</v>
          </cell>
          <cell r="D130">
            <v>3</v>
          </cell>
          <cell r="E130" t="str">
            <v>02003 Supervisión, Interventoría, control y acompañamiento en lo técnico, administrativo jurídico y financiero para la prestación del servicio de Movilidad Escolar a los estudiantes matriculados en el sistema oficial.</v>
          </cell>
          <cell r="F130" t="str">
            <v>Personal Contratado Para Apoyar Las Actividades Propias De Los Proyectos De Inversión De La Entidad 03-04-0001</v>
          </cell>
          <cell r="G130" t="str">
            <v>MODERNIZACIÓN DE LA SECRETARIA DE EDUCACIÓN - A.1.4.1</v>
          </cell>
          <cell r="H130" t="str">
            <v>Interventoria</v>
          </cell>
          <cell r="I130">
            <v>1</v>
          </cell>
          <cell r="J130" t="str">
            <v>105202003</v>
          </cell>
          <cell r="K130">
            <v>5794355000</v>
          </cell>
        </row>
        <row r="131">
          <cell r="A131">
            <v>1052</v>
          </cell>
          <cell r="B131" t="str">
            <v>1052 Bienestar estudiantil para todos</v>
          </cell>
          <cell r="C131" t="str">
            <v>02 MOVILIDAD ESCOLAR</v>
          </cell>
          <cell r="D131">
            <v>4</v>
          </cell>
          <cell r="E131" t="str">
            <v>02004 Proveer, suministrar y entregar los beneficios a estudiantes que cumplan con las condiciones establecidas por la Dirección de Bienestar Estudiantil</v>
          </cell>
          <cell r="F131" t="str">
            <v>Transporte Escolar Para Las Actividades Pedagógicas 02-01-0492</v>
          </cell>
          <cell r="G131" t="str">
            <v>TRANSPORTE ESCOLAR - A.1.2.7</v>
          </cell>
          <cell r="H131" t="str">
            <v>Estudiantes</v>
          </cell>
          <cell r="I131">
            <v>36650</v>
          </cell>
          <cell r="J131" t="str">
            <v>105202004</v>
          </cell>
          <cell r="K131">
            <v>39490827000</v>
          </cell>
        </row>
        <row r="132">
          <cell r="A132">
            <v>1052</v>
          </cell>
          <cell r="B132" t="str">
            <v>1052 Bienestar estudiantil para todos</v>
          </cell>
          <cell r="C132" t="str">
            <v>02 MOVILIDAD ESCOLAR</v>
          </cell>
          <cell r="D132">
            <v>5</v>
          </cell>
          <cell r="E132" t="str">
            <v>02005 Fomentar el uso de medios alternativos de transporte escolar, a través de estrategias administrativas, pedagógicas, promoción y suscripción de convenios, promoviendo una cultura de uso de la bicicleta como medio de transporte. </v>
          </cell>
          <cell r="F132" t="str">
            <v>Transporte Escolar Para Las Actividades Pedagógicas 02-01-0492</v>
          </cell>
          <cell r="G132" t="str">
            <v>TRANSPORTE ESCOLAR - A.1.2.7</v>
          </cell>
          <cell r="H132" t="str">
            <v>Persona Jurídica</v>
          </cell>
          <cell r="I132">
            <v>5998</v>
          </cell>
          <cell r="J132" t="str">
            <v>105202005</v>
          </cell>
          <cell r="K132">
            <v>4394419000</v>
          </cell>
        </row>
        <row r="133">
          <cell r="A133">
            <v>1052</v>
          </cell>
          <cell r="B133" t="str">
            <v>1052 Bienestar estudiantil para todos</v>
          </cell>
          <cell r="C133" t="str">
            <v>03 PROMOCIÓN DEL BIENESTAR</v>
          </cell>
          <cell r="D133">
            <v>1</v>
          </cell>
          <cell r="E133" t="str">
            <v>03001 Amparar al 100% de los estudiantes del Sistema de matrícula oficial en caso de accidentes escolares.</v>
          </cell>
          <cell r="F133" t="str">
            <v>Promoción, Prevención Y Protección En Salud Escolar 03-02-0019</v>
          </cell>
          <cell r="G133" t="str">
            <v>APLICACIÓN DE PROYECTOS EDUCATIVOS TRANSVERSALES - A.1.7.2</v>
          </cell>
          <cell r="H133" t="str">
            <v>Porcentaje</v>
          </cell>
          <cell r="I133">
            <v>100</v>
          </cell>
          <cell r="J133" t="str">
            <v>105203001</v>
          </cell>
          <cell r="K133">
            <v>140000000</v>
          </cell>
        </row>
        <row r="134">
          <cell r="A134">
            <v>1052</v>
          </cell>
          <cell r="B134" t="str">
            <v>1052 Bienestar estudiantil para todos</v>
          </cell>
          <cell r="C134" t="str">
            <v>03 PROMOCIÓN DEL BIENESTAR</v>
          </cell>
          <cell r="D134">
            <v>2</v>
          </cell>
          <cell r="E134" t="str">
            <v>03002 Diseñar, producir, implementar y evaluar estrategias pedagógicas y comunicativas para la implementación de acciones pedagógicas en gestión del riesgo y promoción del bienestar estudiantil en Colegios Oficiales</v>
          </cell>
          <cell r="F134" t="str">
            <v>Promoción, Prevención Y Protección En Salud Escolar 03-02-0019</v>
          </cell>
          <cell r="G134" t="str">
            <v>APLICACIÓN DE PROYECTOS EDUCATIVOS TRANSVERSALES - A.1.7.2</v>
          </cell>
          <cell r="H134" t="str">
            <v>Colegios</v>
          </cell>
          <cell r="I134">
            <v>126</v>
          </cell>
          <cell r="J134" t="str">
            <v>105203002</v>
          </cell>
          <cell r="K134">
            <v>546637000</v>
          </cell>
        </row>
        <row r="135">
          <cell r="A135">
            <v>1052</v>
          </cell>
          <cell r="B135" t="str">
            <v>1052 Bienestar estudiantil para todos</v>
          </cell>
          <cell r="C135" t="str">
            <v>03 PROMOCIÓN DEL BIENESTAR</v>
          </cell>
          <cell r="D135">
            <v>3</v>
          </cell>
          <cell r="E135" t="str">
            <v xml:space="preserve">03003 Realizar los pagos de sentencias, fallos judiciales y de los deducibles que surjan de la afectación a la póliza civil extracontractual, como consecuencia de acciones adelantadas por terceros contra la entidad asociados a los accidentes escolares.
</v>
          </cell>
          <cell r="F135" t="str">
            <v>Promoción, Prevención Y Protección En Salud Escolar 03-02-0019</v>
          </cell>
          <cell r="G135" t="str">
            <v>APLICACIÓN DE PROYECTOS EDUCATIVOS TRANSVERSALES - A.1.7.2</v>
          </cell>
          <cell r="H135" t="str">
            <v>Porcentaje</v>
          </cell>
          <cell r="I135">
            <v>100</v>
          </cell>
          <cell r="J135" t="str">
            <v>105203003</v>
          </cell>
          <cell r="K135">
            <v>860000000</v>
          </cell>
        </row>
        <row r="136">
          <cell r="A136">
            <v>1052</v>
          </cell>
          <cell r="B136" t="str">
            <v>1052 Bienestar estudiantil para todos</v>
          </cell>
          <cell r="C136" t="str">
            <v>03 PROMOCIÓN DEL BIENESTAR</v>
          </cell>
          <cell r="D136">
            <v>4</v>
          </cell>
          <cell r="E136" t="str">
            <v>03004 Prestar servicios en la Dirección de Bienestar  Estudiantil para el apoyo en los temas relacionados con el componente de Promoción del Bienestar</v>
          </cell>
          <cell r="F136" t="str">
            <v>Personal Contratado Para Apoyar Las Actividades Propias De Los Proyectos De Inversión De La Entidad 03-04-0001</v>
          </cell>
          <cell r="G136" t="str">
            <v>MODERNIZACIÓN DE LA SECRETARIA DE EDUCACIÓN - A.1.4.1</v>
          </cell>
          <cell r="H136" t="str">
            <v>Personas</v>
          </cell>
          <cell r="I136">
            <v>55</v>
          </cell>
          <cell r="J136" t="str">
            <v>105203004</v>
          </cell>
          <cell r="K136">
            <v>3745701000</v>
          </cell>
        </row>
        <row r="137">
          <cell r="A137">
            <v>1052</v>
          </cell>
          <cell r="B137" t="str">
            <v>1052 Bienestar estudiantil para todos</v>
          </cell>
          <cell r="C137" t="str">
            <v>03 PROMOCIÓN DEL BIENESTAR</v>
          </cell>
          <cell r="D137">
            <v>5</v>
          </cell>
          <cell r="E137" t="str">
            <v>03005 Amparar con cobertura de ARL, a los estudiantes de la matrícula Oficial del Distrito que realizan práctica laboral como parte de su proceso educativo en el nivel de secundaria y media,en cumplimiento del decreto 055/2015.</v>
          </cell>
          <cell r="F137" t="str">
            <v>Promoción, Prevención Y Protección En Salud Escolar 03-02-0019</v>
          </cell>
          <cell r="G137" t="str">
            <v>APLICACIÓN DE PROYECTOS EDUCATIVOS TRANSVERSALES - A.1.7.2</v>
          </cell>
          <cell r="H137" t="str">
            <v>Porcentaje</v>
          </cell>
          <cell r="I137">
            <v>100</v>
          </cell>
          <cell r="J137" t="str">
            <v>105203005</v>
          </cell>
          <cell r="K137">
            <v>2627256000</v>
          </cell>
        </row>
        <row r="138">
          <cell r="A138">
            <v>1052</v>
          </cell>
          <cell r="B138" t="str">
            <v>1052 Bienestar estudiantil para todos</v>
          </cell>
          <cell r="C138" t="str">
            <v>03 PROMOCIÓN DEL BIENESTAR</v>
          </cell>
          <cell r="D138">
            <v>6</v>
          </cell>
          <cell r="E138" t="str">
            <v xml:space="preserve">03006 Suministrar el apoyo logístico y la interventoría a los eventos del proyecto </v>
          </cell>
          <cell r="F138" t="str">
            <v>Soporte Logístico Para El Desarrollo De Las Actividades Propias De Los Proyectos De Inversión 02-01-0364</v>
          </cell>
          <cell r="G138" t="str">
            <v>APLICACIÓN DE PROYECTOS EDUCATIVOS TRANSVERSALES - A.1.7.2</v>
          </cell>
          <cell r="H138" t="str">
            <v>Eventos</v>
          </cell>
          <cell r="I138">
            <v>35</v>
          </cell>
          <cell r="J138" t="str">
            <v>105203006</v>
          </cell>
          <cell r="K138">
            <v>880000000</v>
          </cell>
        </row>
        <row r="139">
          <cell r="A139">
            <v>1053</v>
          </cell>
          <cell r="B139" t="str">
            <v>1053 Oportunidades de aprendizaje desde el enfoque diferencial</v>
          </cell>
          <cell r="C139" t="str">
            <v>01  Atención Educativa Integral desde el enfoque diferencial</v>
          </cell>
          <cell r="D139">
            <v>1</v>
          </cell>
          <cell r="E139" t="str">
            <v>01001 Desarrollar capacidades locales e institucionales  para la atención integral bajo el enfoque diferencial, de estudiantes con discapacidad</v>
          </cell>
          <cell r="F139" t="str">
            <v>Atención educativa diferencial 03-02-0033</v>
          </cell>
          <cell r="G139" t="str">
            <v>SERVICIO PERSONAL APOYO - A.1.5.1</v>
          </cell>
          <cell r="H139" t="str">
            <v>Colegios</v>
          </cell>
          <cell r="I139">
            <v>361</v>
          </cell>
          <cell r="J139" t="str">
            <v>105301001</v>
          </cell>
          <cell r="K139">
            <v>7438000000</v>
          </cell>
        </row>
        <row r="140">
          <cell r="A140">
            <v>1053</v>
          </cell>
          <cell r="B140" t="str">
            <v>1053 Oportunidades de aprendizaje desde el enfoque diferencial</v>
          </cell>
          <cell r="C140" t="str">
            <v>01  Atención Educativa Integral desde el enfoque diferencial</v>
          </cell>
          <cell r="D140">
            <v>3</v>
          </cell>
          <cell r="E140" t="str">
            <v>01003 Desarrollar capacidades locales e institucionales  para la atención integral bajo el enfoque diferencial, de estudiantes con  talentos y/o capacidades  excepcionales</v>
          </cell>
          <cell r="F140" t="str">
            <v>Atención educativa diferencial 03-02-0033</v>
          </cell>
          <cell r="G140" t="str">
            <v>SERVICIO PERSONAL APOYO - A.1.5.1</v>
          </cell>
          <cell r="H140" t="str">
            <v>Colegios</v>
          </cell>
          <cell r="I140">
            <v>90</v>
          </cell>
          <cell r="J140" t="str">
            <v>105301003</v>
          </cell>
          <cell r="K140">
            <v>562888000</v>
          </cell>
        </row>
        <row r="141">
          <cell r="A141">
            <v>1053</v>
          </cell>
          <cell r="B141" t="str">
            <v>1053 Oportunidades de aprendizaje desde el enfoque diferencial</v>
          </cell>
          <cell r="C141" t="str">
            <v>01  Atención Educativa Integral desde el enfoque diferencial</v>
          </cell>
          <cell r="D141">
            <v>5</v>
          </cell>
          <cell r="E141" t="str">
            <v>01005 Desarrollar las acciones necesarias para garantizar la operación de la Secretaría Técnica Distrital de Discapacidad (STDD)</v>
          </cell>
          <cell r="F141" t="str">
            <v>Atención educativa diferencial 03-02-0033</v>
          </cell>
          <cell r="G141" t="str">
            <v>SERVICIO PERSONAL APOYO - A.1.5.1</v>
          </cell>
          <cell r="H141" t="str">
            <v>Personas</v>
          </cell>
          <cell r="I141">
            <v>6</v>
          </cell>
          <cell r="J141" t="str">
            <v>105301005</v>
          </cell>
          <cell r="K141">
            <v>304663000</v>
          </cell>
        </row>
        <row r="142">
          <cell r="A142">
            <v>1053</v>
          </cell>
          <cell r="B142" t="str">
            <v>1053 Oportunidades de aprendizaje desde el enfoque diferencial</v>
          </cell>
          <cell r="C142" t="str">
            <v>01  Atención Educativa Integral desde el enfoque diferencial</v>
          </cell>
          <cell r="D142">
            <v>8</v>
          </cell>
          <cell r="E142" t="str">
            <v xml:space="preserve">01008 
Desarrollar capacidades locales e institucionales para la atención integral bajo el enfoque diferencial, en la linea de educación intercultural y grupos étnicos 
</v>
          </cell>
          <cell r="F142" t="str">
            <v>Atención educativa diferencial 03-02-0033</v>
          </cell>
          <cell r="G142" t="str">
            <v>SERVICIO PERSONAL APOYO - A.1.5.1</v>
          </cell>
          <cell r="H142" t="str">
            <v>Colegios</v>
          </cell>
          <cell r="I142">
            <v>46</v>
          </cell>
          <cell r="J142" t="str">
            <v>105301008</v>
          </cell>
          <cell r="K142">
            <v>1846146000</v>
          </cell>
        </row>
        <row r="143">
          <cell r="A143">
            <v>1053</v>
          </cell>
          <cell r="B143" t="str">
            <v>1053 Oportunidades de aprendizaje desde el enfoque diferencial</v>
          </cell>
          <cell r="C143" t="str">
            <v>01  Atención Educativa Integral desde el enfoque diferencial</v>
          </cell>
          <cell r="D143">
            <v>10</v>
          </cell>
          <cell r="E143" t="str">
            <v>01010 Desarrollar capacidades locales e institucionales  para la atención integral bajo el enfoque diferencial, de estudiantes según su condición social y orientación sexual</v>
          </cell>
          <cell r="F143" t="str">
            <v>Atención educativa diferencial 03-02-0033</v>
          </cell>
          <cell r="G143" t="str">
            <v>SERVICIO PERSONAL APOYO - A.1.5.1</v>
          </cell>
          <cell r="H143" t="str">
            <v>Colegios</v>
          </cell>
          <cell r="I143">
            <v>80</v>
          </cell>
          <cell r="J143" t="str">
            <v>105301010</v>
          </cell>
          <cell r="K143">
            <v>302082000</v>
          </cell>
        </row>
        <row r="144">
          <cell r="A144">
            <v>1053</v>
          </cell>
          <cell r="B144" t="str">
            <v>1053 Oportunidades de aprendizaje desde el enfoque diferencial</v>
          </cell>
          <cell r="C144" t="str">
            <v>01  Atención Educativa Integral desde el enfoque diferencial</v>
          </cell>
          <cell r="D144">
            <v>12</v>
          </cell>
          <cell r="E144" t="str">
            <v>01012 Desarrollar capacidades locales e institucionales  para la atención integral bajo el enfoque diferencial de cuidado y autocuidado</v>
          </cell>
          <cell r="F144" t="str">
            <v>Atención educativa diferencial 03-02-0033</v>
          </cell>
          <cell r="G144" t="str">
            <v>SERVICIO PERSONAL APOYO - A.1.5.1</v>
          </cell>
          <cell r="H144" t="str">
            <v>Colegios</v>
          </cell>
          <cell r="I144">
            <v>70</v>
          </cell>
          <cell r="J144" t="str">
            <v>105301012</v>
          </cell>
          <cell r="K144">
            <v>1487065000</v>
          </cell>
        </row>
        <row r="145">
          <cell r="A145">
            <v>1053</v>
          </cell>
          <cell r="B145" t="str">
            <v>1053 Oportunidades de aprendizaje desde el enfoque diferencial</v>
          </cell>
          <cell r="C145" t="str">
            <v>01  Atención Educativa Integral desde el enfoque diferencial</v>
          </cell>
          <cell r="D145">
            <v>15</v>
          </cell>
          <cell r="E145" t="str">
            <v>01015 Desarrollar capacidades locales e institucionales  para la atención integral bajo el enfoque diferencial, de estudiantes  víctimas del conflicto armado</v>
          </cell>
          <cell r="F145" t="str">
            <v>Atención a Víctimas 03- 02-0032</v>
          </cell>
          <cell r="G145" t="str">
            <v>APLICACIÓN DE PROYECTOS EDUCATIVOS TRANSVERSALES - A.1.7.2</v>
          </cell>
          <cell r="H145" t="str">
            <v>Colegios</v>
          </cell>
          <cell r="I145">
            <v>40</v>
          </cell>
          <cell r="J145" t="str">
            <v>105301015</v>
          </cell>
          <cell r="K145">
            <v>914843000</v>
          </cell>
        </row>
        <row r="146">
          <cell r="A146">
            <v>1053</v>
          </cell>
          <cell r="B146" t="str">
            <v>1053 Oportunidades de aprendizaje desde el enfoque diferencial</v>
          </cell>
          <cell r="C146" t="str">
            <v>01  Atención Educativa Integral desde el enfoque diferencial</v>
          </cell>
          <cell r="D146">
            <v>17</v>
          </cell>
          <cell r="E146" t="str">
            <v>01017 Prestar apoyo profesional y/o técnico a la gestión de la Dirección de Inclusión e Integración de Poblaciones  para   el cumplimiento de las politicas públicas poblacionales</v>
          </cell>
          <cell r="F146" t="str">
            <v>Atención educativa diferencial 03-02-0033</v>
          </cell>
          <cell r="G146" t="str">
            <v>SERVICIO PERSONAL APOYO - A.1.5.1</v>
          </cell>
          <cell r="H146" t="str">
            <v>Personas</v>
          </cell>
          <cell r="I146">
            <v>11</v>
          </cell>
          <cell r="J146" t="str">
            <v>105301017</v>
          </cell>
          <cell r="K146">
            <v>526015000</v>
          </cell>
        </row>
        <row r="147">
          <cell r="A147">
            <v>1053</v>
          </cell>
          <cell r="B147" t="str">
            <v>1053 Oportunidades de aprendizaje desde el enfoque diferencial</v>
          </cell>
          <cell r="C147" t="str">
            <v>01  Atención Educativa Integral desde el enfoque diferencial</v>
          </cell>
          <cell r="D147">
            <v>18</v>
          </cell>
          <cell r="E147" t="str">
            <v>01018 Desarrollar capacidades locales e institucionales  para la atención integral bajo el enfoque diferencial, de estudiantes con trastornos de aprendizaje</v>
          </cell>
          <cell r="F147" t="str">
            <v>Atención educativa diferencial 03-02-0033</v>
          </cell>
          <cell r="G147" t="str">
            <v>SERVICIO PERSONAL APOYO - A.1.5.1</v>
          </cell>
          <cell r="H147" t="str">
            <v>Colegios</v>
          </cell>
          <cell r="I147">
            <v>40</v>
          </cell>
          <cell r="J147" t="str">
            <v>105301018</v>
          </cell>
          <cell r="K147">
            <v>415656000</v>
          </cell>
        </row>
        <row r="148">
          <cell r="A148">
            <v>1053</v>
          </cell>
          <cell r="B148" t="str">
            <v>1053 Oportunidades de aprendizaje desde el enfoque diferencial</v>
          </cell>
          <cell r="C148" t="str">
            <v>01  Atención Educativa Integral desde el enfoque diferencial</v>
          </cell>
          <cell r="D148">
            <v>20</v>
          </cell>
          <cell r="E148" t="str">
            <v xml:space="preserve">01020 Desarrollar capacidades locales e institucionales  para la atención integral bajo el enfoque diferencial, de estudiantes en riesgo de trabajo infantil </v>
          </cell>
          <cell r="F148" t="str">
            <v>Atención educativa diferencial 03-02-0033</v>
          </cell>
          <cell r="G148" t="str">
            <v>SERVICIO PERSONAL APOYO - A.1.5.1</v>
          </cell>
          <cell r="H148" t="str">
            <v>Colegios</v>
          </cell>
          <cell r="I148">
            <v>70</v>
          </cell>
          <cell r="J148" t="str">
            <v>105301020</v>
          </cell>
          <cell r="K148">
            <v>748631000</v>
          </cell>
        </row>
        <row r="149">
          <cell r="A149">
            <v>1053</v>
          </cell>
          <cell r="B149" t="str">
            <v>1053 Oportunidades de aprendizaje desde el enfoque diferencial</v>
          </cell>
          <cell r="C149" t="str">
            <v>01  Atención Educativa Integral desde el enfoque diferencial</v>
          </cell>
          <cell r="D149">
            <v>21</v>
          </cell>
          <cell r="E149" t="str">
            <v>01021 Desarrollar capacidades locales e institucionales  para la atención integral bajo el enfoque diferencial, de estudiantes en riesgo de trata de personas</v>
          </cell>
          <cell r="F149" t="str">
            <v>Atención educativa diferencial 03-02-0033</v>
          </cell>
          <cell r="G149" t="str">
            <v>SERVICIO PERSONAL APOYO - A.1.5.1</v>
          </cell>
          <cell r="H149" t="str">
            <v>Colegios</v>
          </cell>
          <cell r="I149">
            <v>10</v>
          </cell>
          <cell r="J149" t="str">
            <v>105301021</v>
          </cell>
          <cell r="K149">
            <v>114309000</v>
          </cell>
        </row>
        <row r="150">
          <cell r="A150">
            <v>1053</v>
          </cell>
          <cell r="B150" t="str">
            <v>1053 Oportunidades de aprendizaje desde el enfoque diferencial</v>
          </cell>
          <cell r="C150" t="str">
            <v>02 Modelos Educativos Flexibles</v>
          </cell>
          <cell r="D150">
            <v>1</v>
          </cell>
          <cell r="E150" t="str">
            <v>02001 Desarrollar capacidades locales e institucionales  para la atención integral bajo el enfoque diferencial, de estudiantes  hospitalizados e incapacitados</v>
          </cell>
          <cell r="F150" t="str">
            <v>Atención educativa diferencial 03-02-0033</v>
          </cell>
          <cell r="G150" t="str">
            <v>SERVICIO PERSONAL APOYO - A.1.5.1</v>
          </cell>
          <cell r="H150" t="str">
            <v>Aulas Hospitalarias</v>
          </cell>
          <cell r="I150">
            <v>28</v>
          </cell>
          <cell r="J150" t="str">
            <v>105302001</v>
          </cell>
          <cell r="K150">
            <v>107840000</v>
          </cell>
        </row>
        <row r="151">
          <cell r="A151">
            <v>1053</v>
          </cell>
          <cell r="B151" t="str">
            <v>1053 Oportunidades de aprendizaje desde el enfoque diferencial</v>
          </cell>
          <cell r="C151" t="str">
            <v>02 Modelos Educativos Flexibles</v>
          </cell>
          <cell r="D151">
            <v>3</v>
          </cell>
          <cell r="E151" t="str">
            <v xml:space="preserve">02003 Desarrollar capacidades locales e institucionales  para la atención integral bajo el enfoque diferencial, para la educación de jóvenes y adultos </v>
          </cell>
          <cell r="F151" t="str">
            <v>Atención educativa diferencial 03-02-0033</v>
          </cell>
          <cell r="G151" t="str">
            <v>SERVICIO PERSONAL APOYO - A.1.5.1</v>
          </cell>
          <cell r="H151" t="str">
            <v>Colegios</v>
          </cell>
          <cell r="I151">
            <v>59</v>
          </cell>
          <cell r="J151" t="str">
            <v>105302003</v>
          </cell>
          <cell r="K151">
            <v>188344000</v>
          </cell>
        </row>
        <row r="152">
          <cell r="A152">
            <v>1053</v>
          </cell>
          <cell r="B152" t="str">
            <v>1053 Oportunidades de aprendizaje desde el enfoque diferencial</v>
          </cell>
          <cell r="C152" t="str">
            <v>02 Modelos Educativos Flexibles</v>
          </cell>
          <cell r="D152">
            <v>5</v>
          </cell>
          <cell r="E152" t="str">
            <v>02005 Desarrollar capacidades locales e institucionales  para la atención integral bajo el enfoque diferencial, de estudiantes  en extraedad</v>
          </cell>
          <cell r="F152" t="str">
            <v>Atención educativa diferencial 03-02-0033</v>
          </cell>
          <cell r="G152" t="str">
            <v>SERVICIO PERSONAL APOYO - A.1.5.1</v>
          </cell>
          <cell r="H152" t="str">
            <v>Colegios</v>
          </cell>
          <cell r="I152">
            <v>75</v>
          </cell>
          <cell r="J152" t="str">
            <v>105302005</v>
          </cell>
          <cell r="K152">
            <v>272347000</v>
          </cell>
        </row>
        <row r="153">
          <cell r="A153">
            <v>1053</v>
          </cell>
          <cell r="B153" t="str">
            <v>1053 Oportunidades de aprendizaje desde el enfoque diferencial</v>
          </cell>
          <cell r="C153" t="str">
            <v>02 Modelos Educativos Flexibles</v>
          </cell>
          <cell r="D153">
            <v>7</v>
          </cell>
          <cell r="E153" t="str">
            <v>02007 Desarrollar capacidades locales e institucionales  para la atención integral bajo el enfoque diferencial, de estudiantes en conflicto con la  ley penal</v>
          </cell>
          <cell r="F153" t="str">
            <v>Atención educativa diferencial 03-02-0033</v>
          </cell>
          <cell r="G153" t="str">
            <v>SERVICIO PERSONAL APOYO - A.1.5.1</v>
          </cell>
          <cell r="H153" t="str">
            <v>Colegios</v>
          </cell>
          <cell r="I153">
            <v>75</v>
          </cell>
          <cell r="J153" t="str">
            <v>105302007</v>
          </cell>
          <cell r="K153">
            <v>105766000</v>
          </cell>
        </row>
        <row r="154">
          <cell r="A154">
            <v>1055</v>
          </cell>
          <cell r="B154" t="str">
            <v>1055 Modernización de la gestión institucional</v>
          </cell>
          <cell r="C154" t="str">
            <v>01 Modernización de los Procesos</v>
          </cell>
          <cell r="D154">
            <v>1</v>
          </cell>
          <cell r="E154" t="str">
            <v>01001 Apoyo profesional para dirigir y coordinar las acciones a desarrollar en el proyecto de inversión "Modernización de la gestión institucional".</v>
          </cell>
          <cell r="F154" t="str">
            <v>Personal Contratado Para Apoyar Las Actividades Propias De Los Proyectos De Inversión De La Entidad 03-04-0001</v>
          </cell>
          <cell r="G154" t="str">
            <v>MODERNIZACIÓN DE LA SECRETARIA DE EDUCACIÓN - A.1.4.1</v>
          </cell>
          <cell r="H154" t="str">
            <v>Personas</v>
          </cell>
          <cell r="I154">
            <v>1</v>
          </cell>
          <cell r="J154" t="str">
            <v>105501001</v>
          </cell>
          <cell r="K154">
            <v>139942000</v>
          </cell>
        </row>
        <row r="155">
          <cell r="A155">
            <v>1055</v>
          </cell>
          <cell r="B155" t="str">
            <v>1055 Modernización de la gestión institucional</v>
          </cell>
          <cell r="C155" t="str">
            <v>01 Modernización de los Procesos</v>
          </cell>
          <cell r="D155">
            <v>2</v>
          </cell>
          <cell r="E155" t="str">
            <v>01002 Contar con el personal requerido para impulsar y promover el fortalecimiento de la transparencia en la SED</v>
          </cell>
          <cell r="F155" t="str">
            <v>Personal Contratado Para Apoyar Las Actividades Propias De Los Proyectos De Inversión De La Entidad 03-04-0001</v>
          </cell>
          <cell r="G155" t="str">
            <v>MODERNIZACIÓN DE LA SECRETARIA DE EDUCACIÓN - A.1.4.1</v>
          </cell>
          <cell r="H155" t="str">
            <v>Personas</v>
          </cell>
          <cell r="I155">
            <v>1</v>
          </cell>
          <cell r="J155" t="str">
            <v>105501002</v>
          </cell>
          <cell r="K155">
            <v>41005000</v>
          </cell>
        </row>
        <row r="156">
          <cell r="A156">
            <v>1055</v>
          </cell>
          <cell r="B156" t="str">
            <v>1055 Modernización de la gestión institucional</v>
          </cell>
          <cell r="C156" t="str">
            <v>01 Modernización de los Procesos</v>
          </cell>
          <cell r="D156">
            <v>3</v>
          </cell>
          <cell r="E156" t="str">
            <v>01003 Apoyo profesional y técnico para el desarrollo de las acciones tendientes a mejorar los procesos internos de la SED tales como: Sistema Integrado de Gestión, POA , PIGA, Gestión Documental y Archivo.</v>
          </cell>
          <cell r="F156" t="str">
            <v>Personal Contratado Para Apoyar Las Actividades Propias De Los Proyectos De Inversión De La Entidad 03-04-0001</v>
          </cell>
          <cell r="G156" t="str">
            <v>MODERNIZACIÓN DE LA SECRETARIA DE EDUCACIÓN - A.1.4.1</v>
          </cell>
          <cell r="H156" t="str">
            <v>Personas</v>
          </cell>
          <cell r="I156">
            <v>11</v>
          </cell>
          <cell r="J156" t="str">
            <v>105501003</v>
          </cell>
          <cell r="K156">
            <v>710338000</v>
          </cell>
        </row>
        <row r="157">
          <cell r="A157">
            <v>1055</v>
          </cell>
          <cell r="B157" t="str">
            <v>1055 Modernización de la gestión institucional</v>
          </cell>
          <cell r="C157" t="str">
            <v>01 Modernización de los Procesos</v>
          </cell>
          <cell r="D157">
            <v>4</v>
          </cell>
          <cell r="E157" t="str">
            <v>01004 Actualización de procesos del nivel central, local e institucional.</v>
          </cell>
          <cell r="F157" t="str">
            <v>Apoyo Logístico Para El Desarrollo De Las Actividades Propias De Los Proyectos De Inversiónen General 03-01-0354</v>
          </cell>
          <cell r="G157" t="str">
            <v>APLICACIÓN DE PROYECTOS EDUCATIVOS TRANSVERSALES - A.1.7.2</v>
          </cell>
          <cell r="H157" t="str">
            <v>Consultoría</v>
          </cell>
          <cell r="I157">
            <v>1</v>
          </cell>
          <cell r="J157" t="str">
            <v>105501004</v>
          </cell>
          <cell r="K157">
            <v>260974000</v>
          </cell>
        </row>
        <row r="158">
          <cell r="A158">
            <v>1055</v>
          </cell>
          <cell r="B158" t="str">
            <v>1055 Modernización de la gestión institucional</v>
          </cell>
          <cell r="C158" t="str">
            <v>01 Modernización de los Procesos</v>
          </cell>
          <cell r="D158">
            <v>5</v>
          </cell>
          <cell r="E158" t="str">
            <v>01005 Garantizar los procesos de mejoramiento de la gestión documental y archivo en la SED.</v>
          </cell>
          <cell r="F158" t="str">
            <v>Apoyo Logístico Para El Desarrollo De Las Actividades Propias De Los Proyectos De Inversiónen General 03-01-0354</v>
          </cell>
          <cell r="G158" t="str">
            <v>APLICACIÓN DE PROYECTOS EDUCATIVOS TRANSVERSALES - A.1.7.2</v>
          </cell>
          <cell r="H158" t="str">
            <v>Intervenciones</v>
          </cell>
          <cell r="I158">
            <v>7</v>
          </cell>
          <cell r="J158" t="str">
            <v>105501005</v>
          </cell>
          <cell r="K158">
            <v>1498741000</v>
          </cell>
        </row>
        <row r="159">
          <cell r="A159">
            <v>1055</v>
          </cell>
          <cell r="B159" t="str">
            <v>1055 Modernización de la gestión institucional</v>
          </cell>
          <cell r="C159" t="str">
            <v>02 Comunicación Organizacional</v>
          </cell>
          <cell r="D159">
            <v>7</v>
          </cell>
          <cell r="E159" t="str">
            <v>02007 Desarrollar y aplicar métodos para medir el impacto de la comunicación y los proyectos prioritarios de la SED.</v>
          </cell>
          <cell r="F159" t="str">
            <v>Desarrollo Del Plan General De Medios De Divulgación Y Comunicación 03-01-0327</v>
          </cell>
          <cell r="G159" t="str">
            <v>APLICACIÓN DE PROYECTOS EDUCATIVOS TRANSVERSALES - A.1.7.2</v>
          </cell>
          <cell r="H159" t="str">
            <v>Consultoría</v>
          </cell>
          <cell r="I159">
            <v>1</v>
          </cell>
          <cell r="J159" t="str">
            <v>105502007</v>
          </cell>
          <cell r="K159">
            <v>120000000</v>
          </cell>
        </row>
        <row r="160">
          <cell r="A160">
            <v>1055</v>
          </cell>
          <cell r="B160" t="str">
            <v>1055 Modernización de la gestión institucional</v>
          </cell>
          <cell r="C160" t="str">
            <v>02 Comunicación Organizacional</v>
          </cell>
          <cell r="D160">
            <v>8</v>
          </cell>
          <cell r="E160" t="str">
            <v>02008 Fortalecimiento de la cultura organizacional de la SED.</v>
          </cell>
          <cell r="F160" t="str">
            <v>Apoyo Logístico Para El Desarrollo De Las Actividades Propias De Los Proyectos De Inversiónen General 03-01-0354</v>
          </cell>
          <cell r="G160" t="str">
            <v>APLICACIÓN DE PROYECTOS EDUCATIVOS TRANSVERSALES - A.1.7.2</v>
          </cell>
          <cell r="H160" t="str">
            <v>Estrategia</v>
          </cell>
          <cell r="I160">
            <v>1</v>
          </cell>
          <cell r="J160" t="str">
            <v>105502008</v>
          </cell>
          <cell r="K160">
            <v>300000000</v>
          </cell>
        </row>
        <row r="161">
          <cell r="A161">
            <v>1055</v>
          </cell>
          <cell r="B161" t="str">
            <v>1055 Modernización de la gestión institucional</v>
          </cell>
          <cell r="C161" t="str">
            <v>03 Gestión de Servicio a la Ciudadania</v>
          </cell>
          <cell r="D161">
            <v>11</v>
          </cell>
          <cell r="E161" t="str">
            <v>03011 Apoyo profesional, técnico y asistencial para el mejoramiento de la gestión del Servicio al Ciudadano</v>
          </cell>
          <cell r="F161" t="str">
            <v>Personal Contratado Para Apoyar Las Actividades Propias De Los Proyectos De Inversión De La Entidad 03-04-0001</v>
          </cell>
          <cell r="G161" t="str">
            <v>MODERNIZACIÓN DE LA SECRETARIA DE EDUCACIÓN - A.1.4.1</v>
          </cell>
          <cell r="H161" t="str">
            <v>Personas</v>
          </cell>
          <cell r="I161">
            <v>12</v>
          </cell>
          <cell r="J161" t="str">
            <v>105503011</v>
          </cell>
          <cell r="K161">
            <v>668000000</v>
          </cell>
        </row>
        <row r="162">
          <cell r="A162">
            <v>1055</v>
          </cell>
          <cell r="B162" t="str">
            <v>1055 Modernización de la gestión institucional</v>
          </cell>
          <cell r="C162" t="str">
            <v>03 Gestión de Servicio a la Ciudadania</v>
          </cell>
          <cell r="D162">
            <v>12</v>
          </cell>
          <cell r="E162" t="str">
            <v>03012 Fortalecer la calidad de la experiencia de servicio a la ciudadanía en todos los canales de atención de la Secretaria de Educación del Distrito.</v>
          </cell>
          <cell r="F162" t="str">
            <v>Apoyo Logístico Para El Desarrollo De Las Actividades Propias De Los Proyectos De Inversiónen General 03-01-0354</v>
          </cell>
          <cell r="G162" t="str">
            <v>APLICACIÓN DE PROYECTOS EDUCATIVOS TRANSVERSALES - A.1.7.2</v>
          </cell>
          <cell r="H162" t="str">
            <v>Intervenciones</v>
          </cell>
          <cell r="I162">
            <v>3</v>
          </cell>
          <cell r="J162" t="str">
            <v>105503012</v>
          </cell>
          <cell r="K162">
            <v>1832000000</v>
          </cell>
        </row>
        <row r="163">
          <cell r="A163">
            <v>1056</v>
          </cell>
          <cell r="B163" t="str">
            <v>1056 Mejoramiento de la calidad educativa a través de la jornada única y el uso del tiempo escolar</v>
          </cell>
          <cell r="C163" t="str">
            <v>01 JORNADA UNICA</v>
          </cell>
          <cell r="D163">
            <v>1</v>
          </cell>
          <cell r="E163" t="str">
            <v>01001 Conformar un equipo profesional y técnico que coordina, orienta y apoya el desarrollo de la ampliación del tiempo escolar - Jornada Única</v>
          </cell>
          <cell r="F163" t="str">
            <v>Personal Contratado Para Apoyar Las Actividades Propias De Los Proyectos De Inversión De La Entidad 03-04-0001</v>
          </cell>
          <cell r="G163" t="str">
            <v>MODERNIZACIÓN DE LA SECRETARIA DE EDUCACIÓN - A.1.4.1</v>
          </cell>
          <cell r="H163" t="str">
            <v>Personas</v>
          </cell>
          <cell r="I163">
            <v>25</v>
          </cell>
          <cell r="J163" t="str">
            <v>105601001</v>
          </cell>
          <cell r="K163">
            <v>1595000000</v>
          </cell>
        </row>
        <row r="164">
          <cell r="A164">
            <v>1056</v>
          </cell>
          <cell r="B164" t="str">
            <v>1056 Mejoramiento de la calidad educativa a través de la jornada única y el uso del tiempo escolar</v>
          </cell>
          <cell r="C164" t="str">
            <v>01 JORNADA UNICA</v>
          </cell>
          <cell r="D164">
            <v>2</v>
          </cell>
          <cell r="E164" t="str">
            <v>01002 Garantizar los escenarios, organizaciones, personas externas u otro tipo de recursos que se requieran para implementar la Jornada Única en ambientes de aprendizajes seguros en una ciudad Educadora</v>
          </cell>
          <cell r="F164" t="str">
            <v>Acompañar A Colegios En La Formulación Y Ejecución De Planes Institucionales 03-01-0204</v>
          </cell>
          <cell r="G164" t="str">
            <v>APLICACIÓN DE PROYECTOS EDUCATIVOS TRANSVERSALES - A.1.7.2</v>
          </cell>
          <cell r="H164" t="str">
            <v>Estudiantes</v>
          </cell>
          <cell r="I164">
            <v>157742</v>
          </cell>
          <cell r="J164" t="str">
            <v>105601002</v>
          </cell>
          <cell r="K164">
            <v>18036700000</v>
          </cell>
        </row>
        <row r="165">
          <cell r="A165">
            <v>1056</v>
          </cell>
          <cell r="B165" t="str">
            <v>1056 Mejoramiento de la calidad educativa a través de la jornada única y el uso del tiempo escolar</v>
          </cell>
          <cell r="C165" t="str">
            <v>02 USO DEL TIEMPO ESCOLAR</v>
          </cell>
          <cell r="D165">
            <v>1</v>
          </cell>
          <cell r="E165" t="str">
            <v>02001 Garantizar los escenarios, organizaciones, personas externas u otro tipo de recursos que se requieran para implementar el Uso del Tiempo Escolar en ambientes de aprendizajes seguros en una ciudad Educadora</v>
          </cell>
          <cell r="F165" t="str">
            <v>Acompañar A Colegios En La Formulación Y Ejecución De Planes Institucionales 03-01-0204</v>
          </cell>
          <cell r="G165" t="str">
            <v>APLICACIÓN DE PROYECTOS EDUCATIVOS TRANSVERSALES - A.1.7.2</v>
          </cell>
          <cell r="H165" t="str">
            <v>Estudiantes</v>
          </cell>
          <cell r="I165">
            <v>252387</v>
          </cell>
          <cell r="J165" t="str">
            <v>105602001</v>
          </cell>
          <cell r="K165">
            <v>14636300000</v>
          </cell>
        </row>
        <row r="166">
          <cell r="A166">
            <v>1056</v>
          </cell>
          <cell r="B166" t="str">
            <v>1056 Mejoramiento de la calidad educativa a través de la jornada única y el uso del tiempo escolar</v>
          </cell>
          <cell r="C166" t="str">
            <v>02 USO DEL TIEMPO ESCOLAR</v>
          </cell>
          <cell r="D166">
            <v>2</v>
          </cell>
          <cell r="E166" t="str">
            <v>02002 Conformar un equipo profesional y técnico que coordina, orienta y apoya el desarrollo de la ampliación del tiempo escolar - Uso del tiempo escolar</v>
          </cell>
          <cell r="F166" t="str">
            <v>Personal Contratado Para Apoyar Las Actividades Propias De Los Proyectos De Inversión De La Entidad 03-04-0001</v>
          </cell>
          <cell r="G166" t="str">
            <v>MODERNIZACIÓN DE LA SECRETARIA DE EDUCACIÓN - A.1.4.1</v>
          </cell>
          <cell r="H166" t="str">
            <v>personas</v>
          </cell>
          <cell r="I166">
            <v>25</v>
          </cell>
          <cell r="J166" t="str">
            <v>105602002</v>
          </cell>
          <cell r="K166">
            <v>1595000000</v>
          </cell>
        </row>
        <row r="167">
          <cell r="A167">
            <v>1057</v>
          </cell>
          <cell r="B167" t="str">
            <v>1057 Competencias para el ciudadano de hoy</v>
          </cell>
          <cell r="C167" t="str">
            <v>01 Uso y apropiación de Tecnologías de la Información y las comunicaciones (TIC) y de los medios educativos</v>
          </cell>
          <cell r="D167">
            <v>1</v>
          </cell>
          <cell r="E167" t="str">
            <v>01001 Fortalecer y acompañar a los colegios en la implementación de estrategias que aporten al mejoramiento de los ambientes de aprendizaje y del conocimiento, promiviendo  el desarrollo de las capacidades en el uso inteligente de las TIC.</v>
          </cell>
          <cell r="F167" t="str">
            <v>Incentivar El Desarrollo Y Uso De La Tecnología, La Información Y La Comunicación A Través De Experiencias Pedagógicas 03-01-0218</v>
          </cell>
          <cell r="G167" t="str">
            <v>APLICACIÓN DE PROYECTOS EDUCATIVOS TRANSVERSALES - A.1.7.2</v>
          </cell>
          <cell r="H167" t="str">
            <v>colegios</v>
          </cell>
          <cell r="I167">
            <v>150</v>
          </cell>
          <cell r="J167" t="str">
            <v>105701001</v>
          </cell>
          <cell r="K167">
            <v>2550000000</v>
          </cell>
        </row>
        <row r="168">
          <cell r="A168">
            <v>1057</v>
          </cell>
          <cell r="B168" t="str">
            <v>1057 Competencias para el ciudadano de hoy</v>
          </cell>
          <cell r="C168" t="str">
            <v>01 Uso y apropiación de Tecnologías de la Información y las comunicaciones (TIC) y de los medios educativos</v>
          </cell>
          <cell r="D168">
            <v>2</v>
          </cell>
          <cell r="E168" t="str">
            <v>01002 Conformar un equipo profesional y técnico para el seguimiento y desarrollo de los programas y procesos del proyecto de inversión competencias para el ciudadano de hoy.</v>
          </cell>
          <cell r="F168" t="str">
            <v>Personal Contratado Para Apoyar Las Actividades Propias De Los Proyectos De Inversión De La Entidad 03-04-0001</v>
          </cell>
          <cell r="G168" t="str">
            <v>MODERNIZACIÓN DE LA SECRETARIA DE EDUCACIÓN - A.1.4.1</v>
          </cell>
          <cell r="H168" t="str">
            <v>Personas</v>
          </cell>
          <cell r="I168">
            <v>9</v>
          </cell>
          <cell r="J168" t="str">
            <v>105701002</v>
          </cell>
          <cell r="K168">
            <v>473572000</v>
          </cell>
        </row>
        <row r="169">
          <cell r="A169">
            <v>1057</v>
          </cell>
          <cell r="B169" t="str">
            <v>1057 Competencias para el ciudadano de hoy</v>
          </cell>
          <cell r="C169" t="str">
            <v>02 Lectoescritura y Fortalecimiento de Bibliotecas Escolares</v>
          </cell>
          <cell r="D169">
            <v>1</v>
          </cell>
          <cell r="E169" t="str">
            <v>02001 Implementar el plan distrital de lectura y escritura,  generando acciones que permitan mejorar los procesos de lectoescritura a través del aprovechamiento y fortalecimiento de las bibliotecas escolares y de ambientes de aprendizaje e investigación.</v>
          </cell>
          <cell r="F169" t="str">
            <v>Acompañar A Colegios En La Formulación Y Ejecución De Planes Institucionales 03-01-0204</v>
          </cell>
          <cell r="G169" t="str">
            <v>APLICACIÓN DE PROYECTOS EDUCATIVOS TRANSVERSALES - A.1.7.2</v>
          </cell>
          <cell r="H169" t="str">
            <v>colegios</v>
          </cell>
          <cell r="I169">
            <v>200</v>
          </cell>
          <cell r="J169" t="str">
            <v>105702001</v>
          </cell>
          <cell r="K169">
            <v>330000000</v>
          </cell>
        </row>
        <row r="170">
          <cell r="A170">
            <v>1057</v>
          </cell>
          <cell r="B170" t="str">
            <v>1057 Competencias para el ciudadano de hoy</v>
          </cell>
          <cell r="C170" t="str">
            <v>02 Lectoescritura y Fortalecimiento de Bibliotecas Escolares</v>
          </cell>
          <cell r="D170">
            <v>2</v>
          </cell>
          <cell r="E170" t="str">
            <v>02002 Conformar un equipo profesional y técnico para el seguimiento y desarrollo de los programas y procesos del proyecto de inversión competencias para el ciudadano de hoy - Lectoescritura y Fortalecimiento de Bibliotecas</v>
          </cell>
          <cell r="F170" t="str">
            <v>Personal Contratado Para Apoyar Las Actividades Propias De Los Proyectos De Inversión De La Entidad 03-04-0001</v>
          </cell>
          <cell r="G170" t="str">
            <v>MODERNIZACIÓN DE LA SECRETARIA DE EDUCACIÓN - A.1.4.1</v>
          </cell>
          <cell r="H170" t="str">
            <v>Personas</v>
          </cell>
          <cell r="I170">
            <v>51</v>
          </cell>
          <cell r="J170" t="str">
            <v>105702002</v>
          </cell>
          <cell r="K170">
            <v>2043897000</v>
          </cell>
        </row>
        <row r="171">
          <cell r="A171">
            <v>1057</v>
          </cell>
          <cell r="B171" t="str">
            <v>1057 Competencias para el ciudadano de hoy</v>
          </cell>
          <cell r="C171" t="str">
            <v>02 Lectoescritura y Fortalecimiento de Bibliotecas Escolares</v>
          </cell>
          <cell r="D171">
            <v>3</v>
          </cell>
          <cell r="E171" t="str">
            <v>02003 Garantizar la financiación, apoyo logístico para la participación de la IED en actividades culturales y académicas de Lectoescritura y Fortalecimiento de Bibliotecas Escolares.</v>
          </cell>
          <cell r="F171" t="str">
            <v>Apoyo Logístico Para El Desarrollo De Las Actividades Propias De Los Proyectos De Inversiónen General 03-01-0354</v>
          </cell>
          <cell r="G171" t="str">
            <v>APLICACIÓN DE PROYECTOS EDUCATIVOS TRANSVERSALES - A.1.7.2</v>
          </cell>
          <cell r="H171" t="str">
            <v>colegios</v>
          </cell>
          <cell r="I171">
            <v>363</v>
          </cell>
          <cell r="J171" t="str">
            <v>105702003</v>
          </cell>
          <cell r="K171">
            <v>1000000000</v>
          </cell>
        </row>
        <row r="172">
          <cell r="A172">
            <v>1057</v>
          </cell>
          <cell r="B172" t="str">
            <v>1057 Competencias para el ciudadano de hoy</v>
          </cell>
          <cell r="C172" t="str">
            <v>03 Fortalecimiento de Inglés como Segunda Lengua</v>
          </cell>
          <cell r="D172">
            <v>1</v>
          </cell>
          <cell r="E172" t="str">
            <v xml:space="preserve">03001 Acompañar y apoyar el fortalecimiento de los programas de aprendizaje del inglés como una segunda lengua mediante la articulación de planes de estudio, uso de medios educativos y ambientes de aprendizaje. </v>
          </cell>
          <cell r="F172" t="str">
            <v>Acompañar A Colegios En La Formulación Y Ejecución De Planes Institucionales 03-01-0204</v>
          </cell>
          <cell r="G172" t="str">
            <v>APLICACIÓN DE PROYECTOS EDUCATIVOS TRANSVERSALES - A.1.7.2</v>
          </cell>
          <cell r="H172" t="str">
            <v>colegios</v>
          </cell>
          <cell r="I172">
            <v>55</v>
          </cell>
          <cell r="J172" t="str">
            <v>105703001</v>
          </cell>
          <cell r="K172">
            <v>3309493000</v>
          </cell>
        </row>
        <row r="173">
          <cell r="A173">
            <v>1057</v>
          </cell>
          <cell r="B173" t="str">
            <v>1057 Competencias para el ciudadano de hoy</v>
          </cell>
          <cell r="C173" t="str">
            <v>03 Fortalecimiento de Inglés como Segunda Lengua</v>
          </cell>
          <cell r="D173">
            <v>2</v>
          </cell>
          <cell r="E173" t="str">
            <v>03002 Conformar un equipo profesional y técnico para el seguimiento y desarrollo de los programas y procesos del proyecto de inversión competencias para el ciudadano de hoy - Fortalecimiento de Inglés como Segunda Lengua</v>
          </cell>
          <cell r="F173" t="str">
            <v>Personal Contratado Para Apoyar Las Actividades Propias De Los Proyectos De Inversión De La Entidad 03-04-0001</v>
          </cell>
          <cell r="G173" t="str">
            <v>MODERNIZACIÓN DE LA SECRETARIA DE EDUCACIÓN - A.1.4.1</v>
          </cell>
          <cell r="H173" t="str">
            <v>personas</v>
          </cell>
          <cell r="I173">
            <v>5</v>
          </cell>
          <cell r="J173" t="str">
            <v>105703002</v>
          </cell>
          <cell r="K173">
            <v>370998000</v>
          </cell>
        </row>
        <row r="174">
          <cell r="A174">
            <v>1058</v>
          </cell>
          <cell r="B174" t="str">
            <v xml:space="preserve">1058 Participación ciudadana para el reencuentro, la reconciliación y la paz </v>
          </cell>
          <cell r="C174" t="str">
            <v>01 FORTALECIMIENTO DE  LAS CAPACIDADES DE LOS DIRECTORES LOCALES (DILES) Y DIRECTIVOS DOCENTES</v>
          </cell>
          <cell r="D174">
            <v>4</v>
          </cell>
          <cell r="E174" t="str">
            <v>01004 Implementar la estrategia para fortalecimiento de las capacidades de gestión de los directores locales y directivos docentes</v>
          </cell>
          <cell r="F174" t="str">
            <v>Acompañar A Colegios En La Formulación Y Ejecución De Planes Institucionales 03-01-0204</v>
          </cell>
          <cell r="G174" t="str">
            <v>APLICACIÓN DE PROYECTOS EDUCATIVOS TRANSVERSALES - A.1.7.2</v>
          </cell>
          <cell r="H174" t="str">
            <v>Directores locales y directivos docentes</v>
          </cell>
          <cell r="I174">
            <v>273</v>
          </cell>
          <cell r="J174" t="str">
            <v>105801004</v>
          </cell>
          <cell r="K174">
            <v>1440010000</v>
          </cell>
        </row>
        <row r="175">
          <cell r="A175">
            <v>1058</v>
          </cell>
          <cell r="B175" t="str">
            <v xml:space="preserve">1058 Participación ciudadana para el reencuentro, la reconciliación y la paz </v>
          </cell>
          <cell r="C175" t="str">
            <v>01 FORTALECIMIENTO DE  LAS CAPACIDADES DE LOS DIRECTORES LOCALES (DILES) Y DIRECTIVOS DOCENTES</v>
          </cell>
          <cell r="D175">
            <v>5</v>
          </cell>
          <cell r="E175" t="str">
            <v>01005 Apoyo profesional y técnico para las estrategias encaminadas a la construcción de una ciudad educadora, por el reencuentro, la reconciliación y la paz, con especial énfasis en el fortalecimiento de las capacidades de los DILES y directivos docentes</v>
          </cell>
          <cell r="F175" t="str">
            <v>Personal Contratado Para Apoyar Las Actividades Propias De Los Proyectos De Inversión De La Entidad 03-04-0001</v>
          </cell>
          <cell r="G175" t="str">
            <v>MODERNIZACIÓN DE LA SECRETARIA DE EDUCACIÓN - A.1.4.1</v>
          </cell>
          <cell r="H175" t="str">
            <v>Personas</v>
          </cell>
          <cell r="I175">
            <v>28</v>
          </cell>
          <cell r="J175" t="str">
            <v>105801005</v>
          </cell>
          <cell r="K175">
            <v>1986790000</v>
          </cell>
        </row>
        <row r="176">
          <cell r="A176">
            <v>1058</v>
          </cell>
          <cell r="B176" t="str">
            <v xml:space="preserve">1058 Participación ciudadana para el reencuentro, la reconciliación y la paz </v>
          </cell>
          <cell r="C176" t="str">
            <v>02 VOCES DEL TERRITORIO</v>
          </cell>
          <cell r="D176">
            <v>6</v>
          </cell>
          <cell r="E176" t="str">
            <v>02006 Divulgar campañas de comunicación en medios de carácter masivos, directos, comunitrarios o alternativos.</v>
          </cell>
          <cell r="F176" t="str">
            <v>Desarrollo Del Plan General De Medios De Divulgación Y Comunicación 03-01-0327</v>
          </cell>
          <cell r="G176" t="str">
            <v>APLICACIÓN DE PROYECTOS EDUCATIVOS TRANSVERSALES - A.1.7.2</v>
          </cell>
          <cell r="H176" t="str">
            <v>Estrategia</v>
          </cell>
          <cell r="I176">
            <v>1</v>
          </cell>
          <cell r="J176" t="str">
            <v>105802006</v>
          </cell>
          <cell r="K176">
            <v>869955000</v>
          </cell>
        </row>
        <row r="177">
          <cell r="A177">
            <v>1058</v>
          </cell>
          <cell r="B177" t="str">
            <v xml:space="preserve">1058 Participación ciudadana para el reencuentro, la reconciliación y la paz </v>
          </cell>
          <cell r="C177" t="str">
            <v>02 VOCES DEL TERRITORIO</v>
          </cell>
          <cell r="D177">
            <v>9</v>
          </cell>
          <cell r="E177" t="str">
            <v>02009 Producción y desarrollo de piezas de comunicación requeridas por las areas de la Secretaria de Educación del Distrito y su respectiva distribución.</v>
          </cell>
          <cell r="F177" t="str">
            <v>Desarrollo Del Plan General De Medios De Divulgación Y Comunicación 03-01-0327</v>
          </cell>
          <cell r="G177" t="str">
            <v>APLICACIÓN DE PROYECTOS EDUCATIVOS TRANSVERSALES - A.1.7.2</v>
          </cell>
          <cell r="H177" t="str">
            <v>Estrategia</v>
          </cell>
          <cell r="I177">
            <v>1</v>
          </cell>
          <cell r="J177" t="str">
            <v>105802009</v>
          </cell>
          <cell r="K177">
            <v>500000000</v>
          </cell>
        </row>
        <row r="178">
          <cell r="A178">
            <v>1058</v>
          </cell>
          <cell r="B178" t="str">
            <v xml:space="preserve">1058 Participación ciudadana para el reencuentro, la reconciliación y la paz </v>
          </cell>
          <cell r="C178" t="str">
            <v>02 VOCES DEL TERRITORIO</v>
          </cell>
          <cell r="D178">
            <v>22</v>
          </cell>
          <cell r="E178" t="str">
            <v>02022 Hacer seguimiento a las noticias y mensajes de la SED en los medios masivos de comunicación y redes sociales.</v>
          </cell>
          <cell r="F178" t="str">
            <v>Desarrollo Del Plan General De Medios De Divulgación Y Comunicación 03-01-0327</v>
          </cell>
          <cell r="G178" t="str">
            <v>APLICACIÓN DE PROYECTOS EDUCATIVOS TRANSVERSALES - A.1.7.2</v>
          </cell>
          <cell r="H178" t="str">
            <v>Estrategia</v>
          </cell>
          <cell r="I178">
            <v>1</v>
          </cell>
          <cell r="J178" t="str">
            <v>105802022</v>
          </cell>
          <cell r="K178">
            <v>130120000</v>
          </cell>
        </row>
        <row r="179">
          <cell r="A179">
            <v>1058</v>
          </cell>
          <cell r="B179" t="str">
            <v xml:space="preserve">1058 Participación ciudadana para el reencuentro, la reconciliación y la paz </v>
          </cell>
          <cell r="C179" t="str">
            <v>02 VOCES DEL TERRITORIO</v>
          </cell>
          <cell r="D179">
            <v>32</v>
          </cell>
          <cell r="E179" t="str">
            <v>02032 Documentar las historias de la educación a través de piezas audiovisuales, periodisticas o artísticas.</v>
          </cell>
          <cell r="F179" t="str">
            <v>Desarrollo Del Plan General De Medios De Divulgación Y Comunicación 03-01-0327</v>
          </cell>
          <cell r="G179" t="str">
            <v>APLICACIÓN DE PROYECTOS EDUCATIVOS TRANSVERSALES - A.1.7.2</v>
          </cell>
          <cell r="H179" t="str">
            <v>Estrategia</v>
          </cell>
          <cell r="I179">
            <v>1</v>
          </cell>
          <cell r="J179" t="str">
            <v>105802032</v>
          </cell>
          <cell r="K179">
            <v>450000000</v>
          </cell>
        </row>
        <row r="180">
          <cell r="A180">
            <v>1058</v>
          </cell>
          <cell r="B180" t="str">
            <v xml:space="preserve">1058 Participación ciudadana para el reencuentro, la reconciliación y la paz </v>
          </cell>
          <cell r="C180" t="str">
            <v>02 VOCES DEL TERRITORIO</v>
          </cell>
          <cell r="D180">
            <v>33</v>
          </cell>
          <cell r="E180" t="str">
            <v>02033 Elaborar un boletin mensual para docentes y funcionarios de la SED.</v>
          </cell>
          <cell r="F180" t="str">
            <v>Desarrollo Del Plan General De Medios De Divulgación Y Comunicación 03-01-0327</v>
          </cell>
          <cell r="G180" t="str">
            <v>APLICACIÓN DE PROYECTOS EDUCATIVOS TRANSVERSALES - A.1.7.2</v>
          </cell>
          <cell r="H180" t="str">
            <v>Estrategia</v>
          </cell>
          <cell r="I180">
            <v>1</v>
          </cell>
          <cell r="J180" t="str">
            <v>105802033</v>
          </cell>
          <cell r="K180">
            <v>198640000</v>
          </cell>
        </row>
        <row r="181">
          <cell r="A181">
            <v>1058</v>
          </cell>
          <cell r="B181" t="str">
            <v xml:space="preserve">1058 Participación ciudadana para el reencuentro, la reconciliación y la paz </v>
          </cell>
          <cell r="C181" t="str">
            <v>03 CONSOLIDACIÓN DEL OBSERVATORIO DE CONVIVENCIA ESCOLAR</v>
          </cell>
          <cell r="D181">
            <v>10</v>
          </cell>
          <cell r="E181" t="str">
            <v>03010 Apoyo profesional y técnico para las estrategias para la construcción de una ciudad educadora, por el reencuentro, la reconciliación y la paz, con énfasis en la consolidación del Observatorio y el Sistema Distrital de Convivencia Escolar</v>
          </cell>
          <cell r="F181" t="str">
            <v>Personal Contratado Para Apoyar Las Actividades Propias De Los Proyectos De Inversión De La Entidad 03-04-0001</v>
          </cell>
          <cell r="G181" t="str">
            <v>MODERNIZACIÓN DE LA SECRETARIA DE EDUCACIÓN - A.1.4.1</v>
          </cell>
          <cell r="H181" t="str">
            <v>Personas</v>
          </cell>
          <cell r="I181">
            <v>9</v>
          </cell>
          <cell r="J181" t="str">
            <v>105803010</v>
          </cell>
          <cell r="K181">
            <v>550272000</v>
          </cell>
        </row>
        <row r="182">
          <cell r="A182">
            <v>1058</v>
          </cell>
          <cell r="B182" t="str">
            <v xml:space="preserve">1058 Participación ciudadana para el reencuentro, la reconciliación y la paz </v>
          </cell>
          <cell r="C182" t="str">
            <v>03 CONSOLIDACIÓN DEL OBSERVATORIO DE CONVIVENCIA ESCOLAR</v>
          </cell>
          <cell r="D182">
            <v>11</v>
          </cell>
          <cell r="E182" t="str">
            <v>03011 Implementar la estrategia que permita el estudio y análisis de los fenómenos que afectan el clima escolar, los entornos escolares y la convivencia</v>
          </cell>
          <cell r="F182" t="str">
            <v>Acompañar A Colegios En La Formulación Y Ejecución De Planes Institucionales 03-01-0204</v>
          </cell>
          <cell r="G182" t="str">
            <v>APLICACIÓN DE PROYECTOS EDUCATIVOS TRANSVERSALES - A.1.7.2</v>
          </cell>
          <cell r="H182" t="str">
            <v>Proyectos</v>
          </cell>
          <cell r="I182">
            <v>3</v>
          </cell>
          <cell r="J182" t="str">
            <v>105803011</v>
          </cell>
          <cell r="K182">
            <v>1000000000</v>
          </cell>
        </row>
        <row r="183">
          <cell r="A183">
            <v>1058</v>
          </cell>
          <cell r="B183" t="str">
            <v xml:space="preserve">1058 Participación ciudadana para el reencuentro, la reconciliación y la paz </v>
          </cell>
          <cell r="C183" t="str">
            <v>04 MEJORAMIENTO DE ENTORNOS ESCOLARES</v>
          </cell>
          <cell r="D183">
            <v>12</v>
          </cell>
          <cell r="E183" t="str">
            <v>04012 Implementar las estrategias de intervención de los entornos escolares de los colegios distritales.</v>
          </cell>
          <cell r="F183" t="str">
            <v>Acompañar A Colegios En La Formulación Y Ejecución De Planes Institucionales 03-01-0204</v>
          </cell>
          <cell r="G183" t="str">
            <v>APLICACIÓN DE PROYECTOS EDUCATIVOS TRANSVERSALES - A.1.7.2</v>
          </cell>
          <cell r="H183" t="str">
            <v>Colegios</v>
          </cell>
          <cell r="I183">
            <v>137</v>
          </cell>
          <cell r="J183" t="str">
            <v>105804012</v>
          </cell>
          <cell r="K183">
            <v>1495000000</v>
          </cell>
        </row>
        <row r="184">
          <cell r="A184">
            <v>1058</v>
          </cell>
          <cell r="B184" t="str">
            <v xml:space="preserve">1058 Participación ciudadana para el reencuentro, la reconciliación y la paz </v>
          </cell>
          <cell r="C184" t="str">
            <v>04 MEJORAMIENTO DE ENTORNOS ESCOLARES</v>
          </cell>
          <cell r="D184">
            <v>13</v>
          </cell>
          <cell r="E184" t="str">
            <v>04013 Apoyo profesional y técnico para las estrategias para la construcción de una ciudad educadora, por el reencuentro, la reconciliación y la paz, con énfasis en el mejoramiento de entornos escolares</v>
          </cell>
          <cell r="F184" t="str">
            <v>Personal Contratado Para Apoyar Las Actividades Propias De Los Proyectos De Inversión De La Entidad 03-04-0001</v>
          </cell>
          <cell r="G184" t="str">
            <v>MODERNIZACIÓN DE LA SECRETARIA DE EDUCACIÓN - A.1.4.1</v>
          </cell>
          <cell r="H184" t="str">
            <v>Personas</v>
          </cell>
          <cell r="I184">
            <v>9</v>
          </cell>
          <cell r="J184" t="str">
            <v>105804013</v>
          </cell>
          <cell r="K184">
            <v>569715000</v>
          </cell>
        </row>
        <row r="185">
          <cell r="A185">
            <v>1058</v>
          </cell>
          <cell r="B185" t="str">
            <v xml:space="preserve">1058 Participación ciudadana para el reencuentro, la reconciliación y la paz </v>
          </cell>
          <cell r="C185" t="str">
            <v>05 FORTALECIMIENTO DE  LOS PLANES DE CONVIVENCIA HACIA EL REENCUENTRO, LA RECONCILIACIÓN Y LA PAZ.</v>
          </cell>
          <cell r="D185">
            <v>15</v>
          </cell>
          <cell r="E185" t="str">
            <v>05015 Apoyo profesional y técnico para las estrategias para la construcción de una ciudad educadora, por el reencuentro, la reconciliación y la paz, con énfasis en el fortalecimiento de los planes de convivencia y la implementación de la cátedra de paz</v>
          </cell>
          <cell r="F185" t="str">
            <v>Personal Contratado Para Apoyar Las Actividades Propias De Los Proyectos De Inversión De La Entidad 03-04-0001</v>
          </cell>
          <cell r="G185" t="str">
            <v>MODERNIZACIÓN DE LA SECRETARIA DE EDUCACIÓN - A.1.4.1</v>
          </cell>
          <cell r="H185" t="str">
            <v>Personas</v>
          </cell>
          <cell r="I185">
            <v>16</v>
          </cell>
          <cell r="J185" t="str">
            <v>105805015</v>
          </cell>
          <cell r="K185">
            <v>1190276000</v>
          </cell>
        </row>
        <row r="186">
          <cell r="A186">
            <v>1058</v>
          </cell>
          <cell r="B186" t="str">
            <v xml:space="preserve">1058 Participación ciudadana para el reencuentro, la reconciliación y la paz </v>
          </cell>
          <cell r="C186" t="str">
            <v>05 FORTALECIMIENTO DE  LOS PLANES DE CONVIVENCIA HACIA EL REENCUENTRO, LA RECONCILIACIÓN Y LA PAZ.</v>
          </cell>
          <cell r="D186">
            <v>27</v>
          </cell>
          <cell r="E186" t="str">
            <v>05027 Implementar las estrategias para el fortalecimiento de los planes de convivencia hacia el reencuentro, la reconciliación y la paz y para la implementación de la cátedra de paz con enfoque de cultura ciudadana</v>
          </cell>
          <cell r="F186" t="str">
            <v>Acompañar A Colegios En La Formulación Y Ejecución De Planes Institucionales 03-01-0204</v>
          </cell>
          <cell r="G186" t="str">
            <v>APLICACIÓN DE PROYECTOS EDUCATIVOS TRANSVERSALES - A.1.7.2</v>
          </cell>
          <cell r="H186" t="str">
            <v>Colegios</v>
          </cell>
          <cell r="I186">
            <v>261</v>
          </cell>
          <cell r="J186" t="str">
            <v>105805027</v>
          </cell>
          <cell r="K186">
            <v>400000000</v>
          </cell>
        </row>
        <row r="187">
          <cell r="A187">
            <v>1058</v>
          </cell>
          <cell r="B187" t="str">
            <v xml:space="preserve">1058 Participación ciudadana para el reencuentro, la reconciliación y la paz </v>
          </cell>
          <cell r="C187" t="str">
            <v>06 GESTION CON LA COMUNIDAD EDUCATIVA</v>
          </cell>
          <cell r="D187">
            <v>28</v>
          </cell>
          <cell r="E187" t="str">
            <v>06028 Apoyo profesional y técnico para las estrategias para la construcción de una ciudad educadora, por el reencuentro, la reconciliación y la paz, con énfasis en el fortalecimiento de la gestión con la comunidad educativa</v>
          </cell>
          <cell r="F187" t="str">
            <v>Personal Contratado Para Apoyar Las Actividades Propias De Los Proyectos De Inversión De La Entidad 03-04-0001</v>
          </cell>
          <cell r="G187" t="str">
            <v>MODERNIZACIÓN DE LA SECRETARIA DE EDUCACIÓN - A.1.4.1</v>
          </cell>
          <cell r="H187" t="str">
            <v>Personas</v>
          </cell>
          <cell r="I187">
            <v>11</v>
          </cell>
          <cell r="J187" t="str">
            <v>105806028</v>
          </cell>
          <cell r="K187">
            <v>767222000</v>
          </cell>
        </row>
        <row r="188">
          <cell r="A188">
            <v>1058</v>
          </cell>
          <cell r="B188" t="str">
            <v xml:space="preserve">1058 Participación ciudadana para el reencuentro, la reconciliación y la paz </v>
          </cell>
          <cell r="C188" t="str">
            <v>06 GESTION CON LA COMUNIDAD EDUCATIVA</v>
          </cell>
          <cell r="D188">
            <v>29</v>
          </cell>
          <cell r="E188" t="str">
            <v>06029 Apoyo profesional y técnico para las estrategias para la construcción de una ciudad educadora, por el reencuentro, la reconciliación y la paz, con énfasis en el acompañamiento de escuelas de padres y familia</v>
          </cell>
          <cell r="F188" t="str">
            <v>Personal Contratado Para Apoyar Las Actividades Propias De Los Proyectos De Inversión De La Entidad 03-04-0001</v>
          </cell>
          <cell r="G188" t="str">
            <v>MODERNIZACIÓN DE LA SECRETARIA DE EDUCACIÓN - A.1.4.1</v>
          </cell>
          <cell r="H188" t="str">
            <v>Personas</v>
          </cell>
          <cell r="I188">
            <v>5</v>
          </cell>
          <cell r="J188" t="str">
            <v>105806029</v>
          </cell>
          <cell r="K188">
            <v>297000000</v>
          </cell>
        </row>
        <row r="189">
          <cell r="A189">
            <v>1071</v>
          </cell>
          <cell r="B189" t="str">
            <v>1071 Gestión educativa institucional</v>
          </cell>
          <cell r="C189" t="str">
            <v>01 APOYO ADMINISTRATIVO</v>
          </cell>
          <cell r="D189">
            <v>1</v>
          </cell>
          <cell r="E189" t="str">
            <v xml:space="preserve">01001 Garantizar el pago del servicio de acueducto, alcantarillado y aseo en los colegios oficiales (plantas físicas propias, arrendadas y lotes). </v>
          </cell>
          <cell r="F189" t="str">
            <v>Servicios De Acueducto, Alcantarillado Y Aseo De Instituciones Educativas 02-06-0009</v>
          </cell>
          <cell r="G189" t="str">
            <v>ACUEDUCTO, ALCANTARILLADO Y ASEO - A.1.2.6.1</v>
          </cell>
          <cell r="H189" t="str">
            <v>Colegios</v>
          </cell>
          <cell r="I189">
            <v>369</v>
          </cell>
          <cell r="J189" t="str">
            <v>107101001</v>
          </cell>
          <cell r="K189">
            <v>16300745000</v>
          </cell>
        </row>
        <row r="190">
          <cell r="A190">
            <v>1071</v>
          </cell>
          <cell r="B190" t="str">
            <v>1071 Gestión educativa institucional</v>
          </cell>
          <cell r="C190" t="str">
            <v>01 APOYO ADMINISTRATIVO</v>
          </cell>
          <cell r="D190">
            <v>2</v>
          </cell>
          <cell r="E190" t="str">
            <v xml:space="preserve">01002 Garantizar el pago del servicio de energía en los colegios oficiales (plantas físicas propias, arrendadas y lotes). </v>
          </cell>
          <cell r="F190" t="str">
            <v>Servicios De Energía De Instituciones Educativas 02-06-0010</v>
          </cell>
          <cell r="G190" t="str">
            <v>ENERGÍA - A.1.2.6.2</v>
          </cell>
          <cell r="H190" t="str">
            <v>Colegios</v>
          </cell>
          <cell r="I190">
            <v>369</v>
          </cell>
          <cell r="J190" t="str">
            <v>107101002</v>
          </cell>
          <cell r="K190">
            <v>11693334000</v>
          </cell>
        </row>
        <row r="191">
          <cell r="A191">
            <v>1071</v>
          </cell>
          <cell r="B191" t="str">
            <v>1071 Gestión educativa institucional</v>
          </cell>
          <cell r="C191" t="str">
            <v>01 APOYO ADMINISTRATIVO</v>
          </cell>
          <cell r="D191">
            <v>3</v>
          </cell>
          <cell r="E191" t="str">
            <v>01003 Garantizar el pago del servicio telefónico; plantas físicas propias y arrendadas</v>
          </cell>
          <cell r="F191" t="str">
            <v>Servicios De Teléfono De Instituciones Educativas 02-06-0011</v>
          </cell>
          <cell r="G191" t="str">
            <v>TELÉFONO - A.1.2.6.3</v>
          </cell>
          <cell r="H191" t="str">
            <v>Colegios</v>
          </cell>
          <cell r="I191">
            <v>369</v>
          </cell>
          <cell r="J191" t="str">
            <v>107101003</v>
          </cell>
          <cell r="K191">
            <v>2881948000</v>
          </cell>
        </row>
        <row r="192">
          <cell r="A192">
            <v>1071</v>
          </cell>
          <cell r="B192" t="str">
            <v>1071 Gestión educativa institucional</v>
          </cell>
          <cell r="C192" t="str">
            <v>01 APOYO ADMINISTRATIVO</v>
          </cell>
          <cell r="D192">
            <v>4</v>
          </cell>
          <cell r="E192" t="str">
            <v>01004 Garantizar el pago del servicio de gas natural (plantas físicas propias, arrendadas y lotes)</v>
          </cell>
          <cell r="F192" t="str">
            <v>Legalización De Acometidas De Servicios Públicos  Y Pago De Gas 02-06-0217</v>
          </cell>
          <cell r="G192" t="str">
            <v>OTROS - A.1.2.6.5</v>
          </cell>
          <cell r="H192" t="str">
            <v>Colegios</v>
          </cell>
          <cell r="I192">
            <v>369</v>
          </cell>
          <cell r="J192" t="str">
            <v>107101004</v>
          </cell>
          <cell r="K192">
            <v>60444000</v>
          </cell>
        </row>
        <row r="193">
          <cell r="A193">
            <v>1071</v>
          </cell>
          <cell r="B193" t="str">
            <v>1071 Gestión educativa institucional</v>
          </cell>
          <cell r="C193" t="str">
            <v>01 APOYO ADMINISTRATIVO</v>
          </cell>
          <cell r="D193">
            <v>5</v>
          </cell>
          <cell r="E193" t="str">
            <v>01005 Servicios De Vigilancia De Instituciones Educativas 02-06-0022</v>
          </cell>
          <cell r="F193" t="str">
            <v>Servicios De Vigilancia De Instituciones Educativas 02-06-0022</v>
          </cell>
          <cell r="G193" t="str">
            <v>CONTRATACIÓN DE VIGILANCIA A LOS ESTABLECIMIENTOS EDUCATIVOS ESTATALES - A.1.1.7</v>
          </cell>
          <cell r="H193" t="str">
            <v>Colegios</v>
          </cell>
          <cell r="I193">
            <v>369</v>
          </cell>
          <cell r="J193" t="str">
            <v>107101005</v>
          </cell>
          <cell r="K193">
            <v>120000000000</v>
          </cell>
        </row>
        <row r="194">
          <cell r="A194">
            <v>1071</v>
          </cell>
          <cell r="B194" t="str">
            <v>1071 Gestión educativa institucional</v>
          </cell>
          <cell r="C194" t="str">
            <v>01 APOYO ADMINISTRATIVO</v>
          </cell>
          <cell r="D194">
            <v>6</v>
          </cell>
          <cell r="E194" t="str">
            <v>01006 Suministrar servicio de aseo privado para  todas las sedes de los colegios( plantas físicas propias, arriendos y convenios)  la interventoría, supervisión,  seguimiento, control del servicio y adiciones requeridas.</v>
          </cell>
          <cell r="F194" t="str">
            <v>Servicios De Aseo De Instituciones Educativas 02-06-0012</v>
          </cell>
          <cell r="G194" t="str">
            <v>OTROS - A.1.2.6.5</v>
          </cell>
          <cell r="H194" t="str">
            <v>Colegios</v>
          </cell>
          <cell r="I194">
            <v>369</v>
          </cell>
          <cell r="J194" t="str">
            <v>107101006</v>
          </cell>
          <cell r="K194">
            <v>92000000000</v>
          </cell>
        </row>
        <row r="195">
          <cell r="A195">
            <v>1071</v>
          </cell>
          <cell r="B195" t="str">
            <v>1071 Gestión educativa institucional</v>
          </cell>
          <cell r="C195" t="str">
            <v>02 ARRENDAMIENTOS</v>
          </cell>
          <cell r="D195">
            <v>7</v>
          </cell>
          <cell r="E195" t="str">
            <v>02007 Arrendar  inmuebles para ampliar la oferta educativa oficial, ajustar parámetros y atender a los alumnos que se trasladan por la intervención de plantas físicas y adelantar las adiciones.</v>
          </cell>
          <cell r="F195" t="str">
            <v>Arrendamiento De Inmuebles 02-06-0002</v>
          </cell>
          <cell r="G195" t="str">
            <v>ARRENDAMIENTO DE INMUEBLES DESTINADOS A LA PRESTACIÓN DEL SERVICIO PÚBLICO EDUCATIVO A.1.2.12</v>
          </cell>
          <cell r="H195" t="str">
            <v>Sedes Educativas</v>
          </cell>
          <cell r="I195">
            <v>77</v>
          </cell>
          <cell r="J195" t="str">
            <v>107102007</v>
          </cell>
          <cell r="K195">
            <v>11433675000</v>
          </cell>
        </row>
        <row r="196">
          <cell r="A196">
            <v>1071</v>
          </cell>
          <cell r="B196" t="str">
            <v>1071 Gestión educativa institucional</v>
          </cell>
          <cell r="C196" t="str">
            <v>02 ARRENDAMIENTOS</v>
          </cell>
          <cell r="D196">
            <v>8</v>
          </cell>
          <cell r="E196" t="str">
            <v>02008 Pagar de sentencias, laudos, conciliaciones, transacciones y providencias de autoridad jurisdiccional competente</v>
          </cell>
          <cell r="F196" t="str">
            <v>Arrendamiento De Inmuebles 02-06-0002</v>
          </cell>
          <cell r="G196" t="str">
            <v>ARRENDAMIENTO DE INMUEBLES DESTINADOS A LA PRESTACIÓN DEL SERVICIO PÚBLICO EDUCATIVO A.1.2.12</v>
          </cell>
          <cell r="H196" t="str">
            <v>Porcentaje</v>
          </cell>
          <cell r="I196">
            <v>100</v>
          </cell>
          <cell r="J196" t="str">
            <v>107102008</v>
          </cell>
          <cell r="K196">
            <v>128384000</v>
          </cell>
        </row>
        <row r="197">
          <cell r="A197">
            <v>1071</v>
          </cell>
          <cell r="B197" t="str">
            <v>1071 Gestión educativa institucional</v>
          </cell>
          <cell r="C197" t="str">
            <v xml:space="preserve">03 LOGÍSTICA Y APOYOS </v>
          </cell>
          <cell r="D197">
            <v>9</v>
          </cell>
          <cell r="E197" t="str">
            <v xml:space="preserve">03009 Suministrar el servicios de transporte para el traslado de funcionarios Administrativos a los colegios o  localidades para fortalecer la labor que realiza la SED a través de sus proyectos de inversión </v>
          </cell>
          <cell r="F197" t="str">
            <v>Apoyo Logístico Para El Desarrollo De Las Actividades Propias De Los Proyectos De Inversiónen General 03-01-0354</v>
          </cell>
          <cell r="G197" t="str">
            <v>APLICACIÓN DE PROYECTOS EDUCATIVOS TRANSVERSALES - A.1.7.2</v>
          </cell>
          <cell r="H197" t="str">
            <v>Servicios de Transporte</v>
          </cell>
          <cell r="I197">
            <v>2750</v>
          </cell>
          <cell r="J197" t="str">
            <v>107103009</v>
          </cell>
          <cell r="K197">
            <v>896425000</v>
          </cell>
        </row>
        <row r="198">
          <cell r="A198">
            <v>1071</v>
          </cell>
          <cell r="B198" t="str">
            <v>1071 Gestión educativa institucional</v>
          </cell>
          <cell r="C198" t="str">
            <v xml:space="preserve">03 LOGÍSTICA Y APOYOS </v>
          </cell>
          <cell r="D198">
            <v>10</v>
          </cell>
          <cell r="E198" t="str">
            <v xml:space="preserve">03010 Suministrar apoyo  técnico y profesional para actividades relacionadas con el proyecto de inversión </v>
          </cell>
          <cell r="F198" t="str">
            <v>Personal Contratado Para Apoyar Las Actividades Propias De Los Proyectos De Inversión De La Entidad 03-04-0001</v>
          </cell>
          <cell r="G198" t="str">
            <v>MODERNIZACIÓN DE LA SECRETARIA DE EDUCACIÓN - A.1.4.1</v>
          </cell>
          <cell r="H198" t="str">
            <v>Personas</v>
          </cell>
          <cell r="I198">
            <v>10</v>
          </cell>
          <cell r="J198" t="str">
            <v>107103010</v>
          </cell>
          <cell r="K198">
            <v>969913000</v>
          </cell>
        </row>
        <row r="199">
          <cell r="A199">
            <v>1071</v>
          </cell>
          <cell r="B199" t="str">
            <v>1071 Gestión educativa institucional</v>
          </cell>
          <cell r="C199" t="str">
            <v xml:space="preserve">03 LOGÍSTICA Y APOYOS </v>
          </cell>
          <cell r="D199">
            <v>11</v>
          </cell>
          <cell r="E199" t="str">
            <v>03011 Suministrar el apoyo logístico a los eventos de la entidad</v>
          </cell>
          <cell r="F199" t="str">
            <v>Soporte Logístico Para El Desarrollo De Las Actividades Propias De Los Proyectos De Inversión 02-01-0364</v>
          </cell>
          <cell r="G199" t="str">
            <v>APLICACIÓN DE PROYECTOS EDUCATIVOS TRANSVERSALES - A.1.7.2</v>
          </cell>
          <cell r="H199" t="str">
            <v>Eventos</v>
          </cell>
          <cell r="I199">
            <v>75</v>
          </cell>
          <cell r="J199" t="str">
            <v>107103011</v>
          </cell>
          <cell r="K199">
            <v>8912848000</v>
          </cell>
        </row>
        <row r="200">
          <cell r="A200">
            <v>1071</v>
          </cell>
          <cell r="B200" t="str">
            <v>1071 Gestión educativa institucional</v>
          </cell>
          <cell r="C200" t="str">
            <v xml:space="preserve">03 LOGÍSTICA Y APOYOS </v>
          </cell>
          <cell r="D200">
            <v>12</v>
          </cell>
          <cell r="E200" t="str">
            <v>03012 Interventoria al apoyo logístico a los eventos de la entidad</v>
          </cell>
          <cell r="F200" t="str">
            <v>Soporte Logístico Para El Desarrollo De Las Actividades Propias De Los Proyectos De Inversión 02-01-0364</v>
          </cell>
          <cell r="G200" t="str">
            <v>APLICACIÓN DE PROYECTOS EDUCATIVOS TRANSVERSALES - A.1.7.2</v>
          </cell>
          <cell r="H200" t="str">
            <v>Consultoría</v>
          </cell>
          <cell r="I200">
            <v>1</v>
          </cell>
          <cell r="J200" t="str">
            <v>107103012</v>
          </cell>
          <cell r="K200">
            <v>991284000</v>
          </cell>
        </row>
        <row r="201">
          <cell r="A201">
            <v>1072</v>
          </cell>
          <cell r="B201" t="str">
            <v>1072 Evaluar para transformar y mejorar</v>
          </cell>
          <cell r="C201" t="str">
            <v>01 Gestión del Conocimiento sobre evaluación para la Calidad de la Educación</v>
          </cell>
          <cell r="D201">
            <v>1</v>
          </cell>
          <cell r="E201" t="str">
            <v>01001 Producción de información relevante para caracterizar las Instituciones Educativas Distritales - IED</v>
          </cell>
          <cell r="F201" t="str">
            <v>Evaluación Educativa 03-01-0009</v>
          </cell>
          <cell r="G201" t="str">
            <v>DISEÑO E IMPLEMENTACIÓN DE PLANES DE MEJORAMIENTO - A.1.2.11</v>
          </cell>
          <cell r="H201" t="str">
            <v>Colegios</v>
          </cell>
          <cell r="I201">
            <v>362</v>
          </cell>
          <cell r="J201" t="str">
            <v>107201001</v>
          </cell>
          <cell r="K201">
            <v>408000000</v>
          </cell>
        </row>
        <row r="202">
          <cell r="A202">
            <v>1072</v>
          </cell>
          <cell r="B202" t="str">
            <v>1072 Evaluar para transformar y mejorar</v>
          </cell>
          <cell r="C202" t="str">
            <v>01 Gestión del Conocimiento sobre evaluación para la Calidad de la Educación</v>
          </cell>
          <cell r="D202">
            <v>2</v>
          </cell>
          <cell r="E202" t="str">
            <v>01002 Personal técnico y profesional para la ejecución de las actividades propuestas en los diferentes componentes del proyecto.</v>
          </cell>
          <cell r="F202" t="str">
            <v>Personal Contratado Para Apoyar Las Actividades Propias De Los Proyectos De Inversión De La Entidad 03-04-0001</v>
          </cell>
          <cell r="G202" t="str">
            <v>MODERNIZACIÓN DE LA SECRETARIA DE EDUCACIÓN - A.1.4.1</v>
          </cell>
          <cell r="H202" t="str">
            <v>Personas</v>
          </cell>
          <cell r="I202">
            <v>8</v>
          </cell>
          <cell r="J202" t="str">
            <v>107201002</v>
          </cell>
          <cell r="K202">
            <v>580600000</v>
          </cell>
        </row>
        <row r="203">
          <cell r="A203">
            <v>1072</v>
          </cell>
          <cell r="B203" t="str">
            <v>1072 Evaluar para transformar y mejorar</v>
          </cell>
          <cell r="C203" t="str">
            <v xml:space="preserve">02 Mejores practicas evaluativas </v>
          </cell>
          <cell r="D203">
            <v>2</v>
          </cell>
          <cell r="E203" t="str">
            <v>02002 Repositorio de mejores prácticas evaluativas en la ciudad.</v>
          </cell>
          <cell r="F203" t="str">
            <v>Evaluación Educativa 03-01-0009</v>
          </cell>
          <cell r="G203" t="str">
            <v>DISEÑO E IMPLEMENTACIÓN DE PLANES DE MEJORAMIENTO - A.1.2.11</v>
          </cell>
          <cell r="H203" t="str">
            <v>Repositorio</v>
          </cell>
          <cell r="I203">
            <v>1</v>
          </cell>
          <cell r="J203" t="str">
            <v>107202002</v>
          </cell>
          <cell r="K203">
            <v>200000000</v>
          </cell>
        </row>
        <row r="204">
          <cell r="A204">
            <v>1072</v>
          </cell>
          <cell r="B204" t="str">
            <v>1072 Evaluar para transformar y mejorar</v>
          </cell>
          <cell r="C204" t="str">
            <v xml:space="preserve">03 Articulación e integración de información sobre evaluaciones de aprendizaje, enseñanza y gestión en las IE </v>
          </cell>
          <cell r="D204">
            <v>1</v>
          </cell>
          <cell r="E204" t="str">
            <v>03001 Desarrollar, revisar y ajustar  estrategias  de evaluación en los diferentes componentes del sistema.</v>
          </cell>
          <cell r="F204" t="str">
            <v>Evaluación Educativa 03-01-0009</v>
          </cell>
          <cell r="G204" t="str">
            <v>DISEÑO E IMPLEMENTACIÓN DE PLANES DE MEJORAMIENTO - A.1.2.11</v>
          </cell>
          <cell r="H204" t="str">
            <v>Sistema</v>
          </cell>
          <cell r="I204">
            <v>1</v>
          </cell>
          <cell r="J204" t="str">
            <v>107203001</v>
          </cell>
          <cell r="K204">
            <v>1246000000</v>
          </cell>
        </row>
        <row r="205">
          <cell r="A205">
            <v>1072</v>
          </cell>
          <cell r="B205" t="str">
            <v>1072 Evaluar para transformar y mejorar</v>
          </cell>
          <cell r="C205" t="str">
            <v xml:space="preserve">03 Articulación e integración de información sobre evaluaciones de aprendizaje, enseñanza y gestión en las IE </v>
          </cell>
          <cell r="D205">
            <v>2</v>
          </cell>
          <cell r="E205" t="str">
            <v>03002 Aplicar pruebas internacionales, desarrollar y aplicar pruebas nacionales y las encuestas requeridas para el sector.</v>
          </cell>
          <cell r="F205" t="str">
            <v>Evaluación Educativa 03-01-0009</v>
          </cell>
          <cell r="G205" t="str">
            <v>DISEÑO E IMPLEMENTACIÓN DE PLANES DE MEJORAMIENTO - A.1.2.11</v>
          </cell>
          <cell r="H205" t="str">
            <v>Aplicaciones y encuestas</v>
          </cell>
          <cell r="I205">
            <v>4</v>
          </cell>
          <cell r="J205" t="str">
            <v>107203002</v>
          </cell>
          <cell r="K205">
            <v>1255000000</v>
          </cell>
        </row>
        <row r="206">
          <cell r="A206">
            <v>1072</v>
          </cell>
          <cell r="B206" t="str">
            <v>1072 Evaluar para transformar y mejorar</v>
          </cell>
          <cell r="C206" t="str">
            <v xml:space="preserve">04 Estímulos y reconocimientos a la Calidad de la educación </v>
          </cell>
          <cell r="D206">
            <v>1</v>
          </cell>
          <cell r="E206" t="str">
            <v>04001 Realizar el proceso requerido para la evaluación del incentivo por Gestión Institucional art. 23 Acuerdo 273.17</v>
          </cell>
          <cell r="F206" t="str">
            <v>Evaluación Educativa 03-01-0009</v>
          </cell>
          <cell r="G206" t="str">
            <v>DISEÑO E IMPLEMENTACIÓN DE PLANES DE MEJORAMIENTO - A.1.2.11</v>
          </cell>
          <cell r="H206" t="str">
            <v>Proceso</v>
          </cell>
          <cell r="I206">
            <v>1</v>
          </cell>
          <cell r="J206" t="str">
            <v>107204001</v>
          </cell>
          <cell r="K206">
            <v>150000000</v>
          </cell>
        </row>
        <row r="207">
          <cell r="A207">
            <v>1072</v>
          </cell>
          <cell r="B207" t="str">
            <v>1072 Evaluar para transformar y mejorar</v>
          </cell>
          <cell r="C207" t="str">
            <v xml:space="preserve">04 Estímulos y reconocimientos a la Calidad de la educación </v>
          </cell>
          <cell r="D207">
            <v>2</v>
          </cell>
          <cell r="E207" t="str">
            <v>04002 Entregar estímulos económicos a colegios premiados por su excelente gestión institucional en marco del Acuerdo 273/2007</v>
          </cell>
          <cell r="F207" t="str">
            <v>Incentivos Económicos  A Los Colegios Con Mejores Resultados Que Aporten Al Mejoramiento De La Calidad Educativa 05-02-0022</v>
          </cell>
          <cell r="G207" t="str">
            <v>DISEÑO E IMPLEMENTACIÓN DE PLANES DE MEJORAMIENTO - A.1.2.11</v>
          </cell>
          <cell r="H207" t="str">
            <v>Colegios</v>
          </cell>
          <cell r="I207">
            <v>5</v>
          </cell>
          <cell r="J207" t="str">
            <v>107204002</v>
          </cell>
          <cell r="K207">
            <v>95900000</v>
          </cell>
        </row>
        <row r="208">
          <cell r="A208">
            <v>1072</v>
          </cell>
          <cell r="B208" t="str">
            <v>1072 Evaluar para transformar y mejorar</v>
          </cell>
          <cell r="C208" t="str">
            <v xml:space="preserve">04 Estímulos y reconocimientos a la Calidad de la educación </v>
          </cell>
          <cell r="D208">
            <v>3</v>
          </cell>
          <cell r="E208" t="str">
            <v>04003 Entregar estímulos económicos a colegios oficiales por mejor rendimiento académico en las pruebas de Estado SABER 11°.</v>
          </cell>
          <cell r="F208" t="str">
            <v>Incentivos Económicos  A Los Colegios Con Mejores Resultados Que Aporten Al Mejoramiento De La Calidad Educativa 05-02-0022</v>
          </cell>
          <cell r="G208" t="str">
            <v>DISEÑO E IMPLEMENTACIÓN DE PLANES DE MEJORAMIENTO - A.1.2.11</v>
          </cell>
          <cell r="H208" t="str">
            <v>Colegios</v>
          </cell>
          <cell r="I208">
            <v>5</v>
          </cell>
          <cell r="J208" t="str">
            <v>107204003</v>
          </cell>
          <cell r="K208">
            <v>95900000</v>
          </cell>
        </row>
        <row r="209">
          <cell r="A209">
            <v>1072</v>
          </cell>
          <cell r="B209" t="str">
            <v>1072 Evaluar para transformar y mejorar</v>
          </cell>
          <cell r="C209" t="str">
            <v xml:space="preserve">04 Estímulos y reconocimientos a la Calidad de la educación </v>
          </cell>
          <cell r="D209">
            <v>4</v>
          </cell>
          <cell r="E209" t="str">
            <v>04004 Entregar estímulos económicos a colegios premiados por rendimiento académico en las pruebas SABER</v>
          </cell>
          <cell r="F209" t="str">
            <v>Incentivos Económicos  A Los Colegios Con Mejores Resultados Que Aporten Al Mejoramiento De La Calidad Educativa 05-02-0022</v>
          </cell>
          <cell r="G209" t="str">
            <v>DISEÑO E IMPLEMENTACIÓN DE PLANES DE MEJORAMIENTO - A.1.2.11</v>
          </cell>
          <cell r="H209" t="str">
            <v>Colegios</v>
          </cell>
          <cell r="I209">
            <v>5</v>
          </cell>
          <cell r="J209" t="str">
            <v>107204004</v>
          </cell>
          <cell r="K209">
            <v>95900000</v>
          </cell>
        </row>
        <row r="210">
          <cell r="A210">
            <v>1072</v>
          </cell>
          <cell r="B210" t="str">
            <v>1072 Evaluar para transformar y mejorar</v>
          </cell>
          <cell r="C210" t="str">
            <v xml:space="preserve">04 Estímulos y reconocimientos a la Calidad de la educación </v>
          </cell>
          <cell r="D210">
            <v>5</v>
          </cell>
          <cell r="E210" t="str">
            <v>04005 Entregar estímulos económicos a colegios oficiales que se destaquen por mejor nivel de inglés en las pruebas de Estado SABER 11°.</v>
          </cell>
          <cell r="F210" t="str">
            <v>Incentivos Económicos  A Los Colegios Con Mejores Resultados Que Aporten Al Mejoramiento De La Calidad Educativa 05-02-0022</v>
          </cell>
          <cell r="G210" t="str">
            <v>DISEÑO E IMPLEMENTACIÓN DE PLANES DE MEJORAMIENTO - A.1.2.11</v>
          </cell>
          <cell r="H210" t="str">
            <v>Colegios</v>
          </cell>
          <cell r="I210">
            <v>5</v>
          </cell>
          <cell r="J210" t="str">
            <v>107204005</v>
          </cell>
          <cell r="K210">
            <v>95900000</v>
          </cell>
        </row>
        <row r="211">
          <cell r="A211">
            <v>1072</v>
          </cell>
          <cell r="B211" t="str">
            <v>1072 Evaluar para transformar y mejorar</v>
          </cell>
          <cell r="C211" t="str">
            <v xml:space="preserve">04 Estímulos y reconocimientos a la Calidad de la educación </v>
          </cell>
          <cell r="D211">
            <v>6</v>
          </cell>
          <cell r="E211" t="str">
            <v>04006 Entregar estímulos económicos a colegios oficiales que cada año se destaquen como los de más bajo índice de deserción.</v>
          </cell>
          <cell r="F211" t="str">
            <v>Incentivos Económicos  A Los Colegios Con Mejores Resultados Que Aporten Al Mejoramiento De La Calidad Educativa 05-02-0022</v>
          </cell>
          <cell r="G211" t="str">
            <v>DISEÑO E IMPLEMENTACIÓN DE PLANES DE MEJORAMIENTO - A.1.2.11</v>
          </cell>
          <cell r="H211" t="str">
            <v>Colegios</v>
          </cell>
          <cell r="I211">
            <v>5</v>
          </cell>
          <cell r="J211" t="str">
            <v>107204006</v>
          </cell>
          <cell r="K211">
            <v>95900000</v>
          </cell>
        </row>
        <row r="212">
          <cell r="A212">
            <v>1072</v>
          </cell>
          <cell r="B212" t="str">
            <v>1072 Evaluar para transformar y mejorar</v>
          </cell>
          <cell r="C212" t="str">
            <v xml:space="preserve">04 Estímulos y reconocimientos a la Calidad de la educación </v>
          </cell>
          <cell r="D212">
            <v>7</v>
          </cell>
          <cell r="E212" t="str">
            <v>04007 Reconocimiento a colegios en el marco de la Acreditación según Rs 1881/2015</v>
          </cell>
          <cell r="F212" t="str">
            <v>Incentivos Económicos  A Los Colegios Con Mejores Resultados Que Aporten Al Mejoramiento De La Calidad Educativa 05-02-0022</v>
          </cell>
          <cell r="G212" t="str">
            <v>DISEÑO E IMPLEMENTACIÓN DE PLANES DE MEJORAMIENTO - A.1.2.11</v>
          </cell>
          <cell r="H212" t="str">
            <v>Colegios</v>
          </cell>
          <cell r="I212">
            <v>5</v>
          </cell>
          <cell r="J212" t="str">
            <v>107204007</v>
          </cell>
          <cell r="K212">
            <v>95900000</v>
          </cell>
        </row>
        <row r="213">
          <cell r="A213">
            <v>1073</v>
          </cell>
          <cell r="B213" t="str">
            <v>1073 Desarrollo integral de la educación media en las instituciones educativas del Distrito</v>
          </cell>
          <cell r="C213" t="str">
            <v>01 Competencias básicas, técnicas, tecnológicas, socioemocionales y exploración</v>
          </cell>
          <cell r="D213">
            <v>1</v>
          </cell>
          <cell r="E213" t="str">
            <v>01001 Prestar apoyo profesional y/o tecnico para acompañar a las IED en las actividades de planeción y seguimiento para desarrollo y fortalecimiento de las competencias básicas, sociales y emocionales de los estudiantes de educación media de Bogotá</v>
          </cell>
          <cell r="F213" t="str">
            <v>Personal Contratado Para Apoyar Las Actividades Propias De Los Proyectos De Inversión De La Entidad 03-04-0001</v>
          </cell>
          <cell r="G213" t="str">
            <v>MODERNIZACIÓN DE LA SECRETARIA DE EDUCACIÓN - A.1.4.1</v>
          </cell>
          <cell r="H213" t="str">
            <v>Personas</v>
          </cell>
          <cell r="I213">
            <v>32</v>
          </cell>
          <cell r="J213" t="str">
            <v>107301001</v>
          </cell>
          <cell r="K213">
            <v>1931591000</v>
          </cell>
        </row>
        <row r="214">
          <cell r="A214">
            <v>1073</v>
          </cell>
          <cell r="B214" t="str">
            <v>1073 Desarrollo integral de la educación media en las instituciones educativas del Distrito</v>
          </cell>
          <cell r="C214" t="str">
            <v>01 Competencias básicas, técnicas, tecnológicas, socioemocionales y exploración</v>
          </cell>
          <cell r="D214">
            <v>4</v>
          </cell>
          <cell r="E214" t="str">
            <v>01004 Realizar acompañamiento, seguimiento e implementación para desarrollo y fortalecimiento de las competencias básicas, sociales y emocionales de los estudiantes de educación media de Bogotá</v>
          </cell>
          <cell r="F214" t="str">
            <v>Acompañar A Colegios En La Formulación Y Ejecución De Planes Institucionales 03-01-0204</v>
          </cell>
          <cell r="G214" t="str">
            <v>APLICACIÓN DE PROYECTOS EDUCATIVOS TRANSVERSALES - A.1.7.2</v>
          </cell>
          <cell r="H214" t="str">
            <v>Persona Jurídica</v>
          </cell>
          <cell r="I214">
            <v>15</v>
          </cell>
          <cell r="J214" t="str">
            <v>107301004</v>
          </cell>
          <cell r="K214">
            <v>15270921000</v>
          </cell>
        </row>
        <row r="215">
          <cell r="A215">
            <v>1073</v>
          </cell>
          <cell r="B215" t="str">
            <v>1073 Desarrollo integral de la educación media en las instituciones educativas del Distrito</v>
          </cell>
          <cell r="C215" t="str">
            <v>02 Orientación sociocupacional</v>
          </cell>
          <cell r="D215">
            <v>1</v>
          </cell>
          <cell r="E215" t="str">
            <v>02001 Prestar apoyo profesional y/o tecnico para acompañar a las IED en las actividades de planeación y seguimiento para el desarrollo y fortalecimiento de la orientación sociocupacional de los estudiantes de educación media de Bogotá</v>
          </cell>
          <cell r="F215" t="str">
            <v>Personal Contratado Para Apoyar Las Actividades Propias De Los Proyectos De Inversión De La Entidad 03-04-0001</v>
          </cell>
          <cell r="G215" t="str">
            <v>MODERNIZACIÓN DE LA SECRETARIA DE EDUCACIÓN - A.1.4.1</v>
          </cell>
          <cell r="H215" t="str">
            <v>Personas</v>
          </cell>
          <cell r="I215">
            <v>3</v>
          </cell>
          <cell r="J215" t="str">
            <v>107302001</v>
          </cell>
          <cell r="K215">
            <v>209300000</v>
          </cell>
        </row>
        <row r="216">
          <cell r="A216">
            <v>1073</v>
          </cell>
          <cell r="B216" t="str">
            <v>1073 Desarrollo integral de la educación media en las instituciones educativas del Distrito</v>
          </cell>
          <cell r="C216" t="str">
            <v>02 Orientación sociocupacional</v>
          </cell>
          <cell r="D216">
            <v>2</v>
          </cell>
          <cell r="E216" t="str">
            <v>02002 Realizar acompañamiento, seguimiento e implementación de los procesos de orientación sociocupacional  de los estudiantes de educación media de Bogotá</v>
          </cell>
          <cell r="F216" t="str">
            <v>Acompañar A Colegios En La Formulación Y Ejecución De Planes Institucionales 03-01-0204</v>
          </cell>
          <cell r="G216" t="str">
            <v>APLICACIÓN DE PROYECTOS EDUCATIVOS TRANSVERSALES - A.1.7.2</v>
          </cell>
          <cell r="H216" t="str">
            <v>Persona Jurídica</v>
          </cell>
          <cell r="I216">
            <v>1</v>
          </cell>
          <cell r="J216" t="str">
            <v>107302002</v>
          </cell>
          <cell r="K216">
            <v>1750188000</v>
          </cell>
        </row>
        <row r="217">
          <cell r="A217">
            <v>1074</v>
          </cell>
          <cell r="B217" t="str">
            <v>1074 Educación superior para una ciudad de conocimiento</v>
          </cell>
          <cell r="C217" t="str">
            <v>01 ACCESO A EDUCACIÓN SUPERIOR</v>
          </cell>
          <cell r="D217">
            <v>1</v>
          </cell>
          <cell r="E217" t="str">
            <v>01001 Fondo de Reparación para el Acceso, Permanencia y Graduación en Educación Superior para la Población Víctima del Conflicto Armado en Colombia.</v>
          </cell>
          <cell r="F217" t="str">
            <v>Atención a Víctimas 03-02-0032</v>
          </cell>
          <cell r="G217" t="str">
            <v>APLICACIÓN DE PROYECTOS EDUCATIVOS TRANSVERSALES - A.1.7.2</v>
          </cell>
          <cell r="H217" t="str">
            <v>Cupos</v>
          </cell>
          <cell r="I217">
            <v>29</v>
          </cell>
          <cell r="J217" t="str">
            <v>107401001</v>
          </cell>
          <cell r="K217">
            <v>2000000000</v>
          </cell>
        </row>
        <row r="218">
          <cell r="A218">
            <v>1074</v>
          </cell>
          <cell r="B218" t="str">
            <v>1074 Educación superior para una ciudad de conocimiento</v>
          </cell>
          <cell r="C218" t="str">
            <v>01 ACCESO A EDUCACIÓN SUPERIOR</v>
          </cell>
          <cell r="D218">
            <v>2</v>
          </cell>
          <cell r="E218" t="str">
            <v>01002 Generar alternativas de financiación ofertadas en el portafolio de la Secretaria de Educación, para el acceso y la permanencia en la educación superior de los jóvenes residentes en Bogotá</v>
          </cell>
          <cell r="F218" t="str">
            <v>Financiación A Los Estudiantes Para El Acceso A La Educación Superior 06-01-0004</v>
          </cell>
          <cell r="G218" t="str">
            <v>COMPETENCIAS LABORALES GENERALES Y FORMACIÓN PARA EL TRABAJO Y EL DESARROLLO HUMANO - A.1.7.1</v>
          </cell>
          <cell r="H218" t="str">
            <v>Cupos</v>
          </cell>
          <cell r="I218">
            <v>783</v>
          </cell>
          <cell r="J218" t="str">
            <v>107401002</v>
          </cell>
          <cell r="K218">
            <v>31819000000</v>
          </cell>
        </row>
        <row r="219">
          <cell r="A219">
            <v>1074</v>
          </cell>
          <cell r="B219" t="str">
            <v>1074 Educación superior para una ciudad de conocimiento</v>
          </cell>
          <cell r="C219" t="str">
            <v>02 FORTALECIMIENTO DE LA CALIDAD</v>
          </cell>
          <cell r="D219">
            <v>3</v>
          </cell>
          <cell r="E219" t="str">
            <v>02003 Fortalecimiento de condiciones de calidad para fomentar procesos de acreditacion de programas.</v>
          </cell>
          <cell r="F219" t="str">
            <v>Asistencia técnica y fomento al mejoramiento de la calidad en el marco del Subsistema Distrital de Educación Superior 05-02-0179</v>
          </cell>
          <cell r="G219" t="str">
            <v>APLICACIÓN DE PROYECTOS EDUCATIVOS TRANSVERSALES - A.1.7.2</v>
          </cell>
          <cell r="H219" t="str">
            <v>Proyectos</v>
          </cell>
          <cell r="I219">
            <v>1</v>
          </cell>
          <cell r="J219" t="str">
            <v>107402003</v>
          </cell>
          <cell r="K219">
            <v>250000000</v>
          </cell>
        </row>
        <row r="220">
          <cell r="A220">
            <v>1074</v>
          </cell>
          <cell r="B220" t="str">
            <v>1074 Educación superior para una ciudad de conocimiento</v>
          </cell>
          <cell r="C220" t="str">
            <v>02 FORTALECIMIENTO DE LA CALIDAD</v>
          </cell>
          <cell r="D220">
            <v>4</v>
          </cell>
          <cell r="E220" t="str">
            <v>02004 Aunar esfuerzos con los actores del subsistema Distrital de Educacion Superior y el Gobierno Nacional, para orientar o desarrollar proyectos de Ciencia, Tecnología e Innovación, integrando apuestas productivas y de conocimiento de la región.</v>
          </cell>
          <cell r="F220" t="str">
            <v>Asistencia técnica y fomento al mejoramiento de la calidad en el marco del Subsistema Distrital de Educación Superior 05-02-0179</v>
          </cell>
          <cell r="G220" t="str">
            <v>APLICACIÓN DE PROYECTOS EDUCATIVOS TRANSVERSALES - A.1.7.2</v>
          </cell>
          <cell r="H220" t="str">
            <v>Proyectos</v>
          </cell>
          <cell r="I220">
            <v>2</v>
          </cell>
          <cell r="J220" t="str">
            <v>107402004</v>
          </cell>
          <cell r="K220">
            <v>500000000</v>
          </cell>
        </row>
        <row r="221">
          <cell r="A221">
            <v>1074</v>
          </cell>
          <cell r="B221" t="str">
            <v>1074 Educación superior para una ciudad de conocimiento</v>
          </cell>
          <cell r="C221" t="str">
            <v>02 FORTALECIMIENTO DE LA CALIDAD</v>
          </cell>
          <cell r="D221">
            <v>5</v>
          </cell>
          <cell r="E221" t="str">
            <v>02005 Implementacion gradual de una estrategia de Fomento a la calidad y mejores prácticas en los programas e instituciones de Formación para el Trabajo y el Desarrollo Humano</v>
          </cell>
          <cell r="F221" t="str">
            <v>Fortalecimiento de la formación para el trabajo y el desarrollo humano 03-02-0034</v>
          </cell>
          <cell r="G221" t="str">
            <v>COMPETENCIAS LABORALES GENERALES Y FORMACIÓN PARA EL TRABAJO Y EL DESARROLLO HUMANO - A.1.7.1</v>
          </cell>
          <cell r="H221" t="str">
            <v>Piloto</v>
          </cell>
          <cell r="I221">
            <v>1</v>
          </cell>
          <cell r="J221" t="str">
            <v>107402005</v>
          </cell>
          <cell r="K221">
            <v>550000000</v>
          </cell>
        </row>
        <row r="222">
          <cell r="A222">
            <v>1074</v>
          </cell>
          <cell r="B222" t="str">
            <v>1074 Educación superior para una ciudad de conocimiento</v>
          </cell>
          <cell r="C222" t="str">
            <v>02 FORTALECIMIENTO DE LA CALIDAD</v>
          </cell>
          <cell r="D222">
            <v>6</v>
          </cell>
          <cell r="E222" t="str">
            <v>02006 Prestar apoyo profesional y/o técnico en la ejecución, verificación y acompañamiento de proyectos de calidad en educacion superior</v>
          </cell>
          <cell r="F222" t="str">
            <v>Personal Contratado Para Apoyar Las Actividades Propias De Los Proyectos De Inversión De La Entidad 03-04-0001</v>
          </cell>
          <cell r="G222" t="str">
            <v>MODERNIZACIÓN DE LA SECRETARIA DE EDUCACIÓN - A.1.4.1</v>
          </cell>
          <cell r="H222" t="str">
            <v>Personas</v>
          </cell>
          <cell r="I222">
            <v>20</v>
          </cell>
          <cell r="J222" t="str">
            <v>107402006</v>
          </cell>
          <cell r="K222">
            <v>1260000000</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1-01-IF-002"/>
      <sheetName val="Hoja3"/>
      <sheetName val="Hoja5"/>
      <sheetName val="Hoja1"/>
    </sheetNames>
    <sheetDataSet>
      <sheetData sheetId="0" refreshError="1"/>
      <sheetData sheetId="1" refreshError="1">
        <row r="2">
          <cell r="A2" t="str">
            <v>CCE-01</v>
          </cell>
          <cell r="B2" t="str">
            <v>Solicitud de información a los Proveedores</v>
          </cell>
        </row>
        <row r="3">
          <cell r="A3" t="str">
            <v>CCE-02</v>
          </cell>
          <cell r="B3" t="str">
            <v>Licitación pública</v>
          </cell>
        </row>
        <row r="4">
          <cell r="A4" t="str">
            <v>CCE-17</v>
          </cell>
          <cell r="B4" t="str">
            <v>Licitación pública (Obra pública)</v>
          </cell>
        </row>
        <row r="5">
          <cell r="A5" t="str">
            <v>CCE-03</v>
          </cell>
          <cell r="B5" t="str">
            <v>Concurso de méritos con precalificación</v>
          </cell>
        </row>
        <row r="6">
          <cell r="A6" t="str">
            <v>CCE-04</v>
          </cell>
          <cell r="B6" t="str">
            <v>Concurso de méritos abierto</v>
          </cell>
        </row>
        <row r="7">
          <cell r="A7" t="str">
            <v>CCE-05</v>
          </cell>
          <cell r="B7" t="str">
            <v>Contratación directa (con ofertas)</v>
          </cell>
        </row>
        <row r="8">
          <cell r="A8" t="str">
            <v>CCE-06</v>
          </cell>
          <cell r="B8" t="str">
            <v>Selección abreviada menor cuantía</v>
          </cell>
        </row>
        <row r="9">
          <cell r="A9" t="str">
            <v>CCE-18-Seleccion_Abreviada_Menor_Cuantia_Sin_Manifestacion_Interes</v>
          </cell>
          <cell r="B9" t="str">
            <v>Selección Abreviada de Menor Cuantia sin Manifestacion de Interés</v>
          </cell>
        </row>
        <row r="10">
          <cell r="A10" t="str">
            <v>CCE-07</v>
          </cell>
          <cell r="B10" t="str">
            <v>Selección abreviada subasta inversa</v>
          </cell>
        </row>
        <row r="11">
          <cell r="A11" t="str">
            <v>CCE-10</v>
          </cell>
          <cell r="B11" t="str">
            <v>Mínima cuantía</v>
          </cell>
        </row>
        <row r="12">
          <cell r="A12" t="str">
            <v>CCE-11||01</v>
          </cell>
          <cell r="B12" t="str">
            <v>Contratación régimen especial - Selección de comisionista</v>
          </cell>
        </row>
        <row r="13">
          <cell r="A13" t="str">
            <v>CCE-11||02</v>
          </cell>
          <cell r="B13" t="str">
            <v>Contratación régimen especial - Enajenación de bienes para intermediarios idóneos</v>
          </cell>
        </row>
        <row r="14">
          <cell r="A14" t="str">
            <v>CCE-11||03</v>
          </cell>
          <cell r="B14" t="str">
            <v>Contratación régimen especial - Régimen especial</v>
          </cell>
        </row>
        <row r="15">
          <cell r="A15" t="str">
            <v>CCE-11||04</v>
          </cell>
          <cell r="B15" t="str">
            <v>Contratación régimen especial - Banco multilateral y organismos multilaterales</v>
          </cell>
        </row>
        <row r="16">
          <cell r="A16" t="str">
            <v>CCE-15||01</v>
          </cell>
          <cell r="B16" t="str">
            <v>Contratación régimen especial (con ofertas) - Selección de comisionista</v>
          </cell>
        </row>
        <row r="17">
          <cell r="A17" t="str">
            <v>CCE-15||02</v>
          </cell>
          <cell r="B17" t="str">
            <v>Contratación régimen especial (con ofertas) - Enajenación de bienes para intermediarios idóneos</v>
          </cell>
        </row>
        <row r="18">
          <cell r="A18" t="str">
            <v>CCE-15||03</v>
          </cell>
          <cell r="B18" t="str">
            <v>Contratación régimen especial (con ofertas) - Régimen especial</v>
          </cell>
        </row>
        <row r="19">
          <cell r="A19" t="str">
            <v>CCE-15||04</v>
          </cell>
          <cell r="B19" t="str">
            <v>Contratación régimen especial (con ofertas) - Banco multilateral y organismos multilaterales</v>
          </cell>
        </row>
        <row r="20">
          <cell r="A20" t="str">
            <v>CCE-16</v>
          </cell>
          <cell r="B20" t="str">
            <v>Contratación directa</v>
          </cell>
        </row>
        <row r="21">
          <cell r="A21" t="str">
            <v>CCE-99</v>
          </cell>
          <cell r="B21" t="str">
            <v>Selección abreviada - acuerdo marco</v>
          </cell>
        </row>
      </sheetData>
      <sheetData sheetId="2" refreshError="1"/>
      <sheetData sheetId="3" refreshError="1">
        <row r="2">
          <cell r="C2" t="str">
            <v>COMPONETE</v>
          </cell>
        </row>
        <row r="3">
          <cell r="A3">
            <v>898</v>
          </cell>
          <cell r="B3" t="str">
            <v>898 Administración del talento humano</v>
          </cell>
          <cell r="C3" t="str">
            <v xml:space="preserve">01 NÓMINA </v>
          </cell>
          <cell r="D3">
            <v>1</v>
          </cell>
          <cell r="E3" t="str">
            <v>01001 Pago de Aportes para Cesantías del personal directivo docente SSF</v>
          </cell>
          <cell r="F3" t="str">
            <v>Aportes Para Cesantías Del Personal Directivo Docente Sin Situación De Fondos 03-03-0021</v>
          </cell>
          <cell r="G3" t="str">
            <v>APORTES PARA CESANTÍAS - A.1.1.2.3.2</v>
          </cell>
          <cell r="H3" t="str">
            <v>Docentes</v>
          </cell>
          <cell r="I3">
            <v>35060</v>
          </cell>
          <cell r="J3" t="str">
            <v>89801001</v>
          </cell>
          <cell r="K3">
            <v>8557498000</v>
          </cell>
        </row>
        <row r="4">
          <cell r="A4">
            <v>898</v>
          </cell>
          <cell r="B4" t="str">
            <v>898 Administración del talento humano</v>
          </cell>
          <cell r="C4" t="str">
            <v xml:space="preserve">01 NÓMINA </v>
          </cell>
          <cell r="D4">
            <v>2</v>
          </cell>
          <cell r="E4" t="str">
            <v>01002 Pago de Aportes para salud del personal directivo docente SSF</v>
          </cell>
          <cell r="F4" t="str">
            <v>Aportes Para Salud Del Personal Directivo Docente Sin Situación De Fondos 03-03-0018</v>
          </cell>
          <cell r="G4" t="str">
            <v>APORTES PARA SALUD - A.1.1.2.4.1.1</v>
          </cell>
          <cell r="H4" t="str">
            <v>Docentes</v>
          </cell>
          <cell r="I4">
            <v>35060</v>
          </cell>
          <cell r="J4" t="str">
            <v>89801002</v>
          </cell>
          <cell r="K4">
            <v>7428893000</v>
          </cell>
        </row>
        <row r="5">
          <cell r="A5">
            <v>898</v>
          </cell>
          <cell r="B5" t="str">
            <v>898 Administración del talento humano</v>
          </cell>
          <cell r="C5" t="str">
            <v xml:space="preserve">01 NÓMINA </v>
          </cell>
          <cell r="D5">
            <v>3</v>
          </cell>
          <cell r="E5" t="str">
            <v>01003 Pagar sueldos de Pensionados Nacionalizados</v>
          </cell>
          <cell r="F5" t="str">
            <v>Pago Fondo De Pensionados De Bogotá 03-03-0069</v>
          </cell>
          <cell r="G5" t="str">
            <v>CANCELACIONES DE PRESTASIONES SOCIALES DEL MAGISTERIO (CPSM) - A.1.1.8</v>
          </cell>
          <cell r="J5" t="str">
            <v>89801003</v>
          </cell>
          <cell r="K5">
            <v>53809486000</v>
          </cell>
        </row>
        <row r="6">
          <cell r="A6">
            <v>898</v>
          </cell>
          <cell r="B6" t="str">
            <v>898 Administración del talento humano</v>
          </cell>
          <cell r="C6" t="str">
            <v xml:space="preserve">01 NÓMINA </v>
          </cell>
          <cell r="D6">
            <v>4</v>
          </cell>
          <cell r="E6" t="str">
            <v>01004 Pago de Aportes para ARP del Personal Administrativo de Instituciones Educativas</v>
          </cell>
          <cell r="F6" t="str">
            <v>Aportes Para Arp Del Personal Administrativo De Instituciones Educativas 03-03-0033</v>
          </cell>
          <cell r="G6" t="str">
            <v>APORTES ARP - A.1.1.2.5.1.3</v>
          </cell>
          <cell r="H6" t="str">
            <v>Funcionarios administrativos</v>
          </cell>
          <cell r="I6">
            <v>2159</v>
          </cell>
          <cell r="J6" t="str">
            <v>89801004</v>
          </cell>
          <cell r="K6">
            <v>341709000</v>
          </cell>
        </row>
        <row r="7">
          <cell r="A7">
            <v>898</v>
          </cell>
          <cell r="B7" t="str">
            <v>898 Administración del talento humano</v>
          </cell>
          <cell r="C7" t="str">
            <v xml:space="preserve">01 NÓMINA </v>
          </cell>
          <cell r="D7">
            <v>5</v>
          </cell>
          <cell r="E7" t="str">
            <v>01005 Pago de Aportes para Cesantías del Personal Administrativo de Instituciones Educativas</v>
          </cell>
          <cell r="F7" t="str">
            <v>Aportes Para Cesantías Del Personal Administrativo De Instituciones Educativas 03-03-0034</v>
          </cell>
          <cell r="G7" t="str">
            <v>APORTES PARA CESANTÍAS - A.1.1.2.5.1.4</v>
          </cell>
          <cell r="H7" t="str">
            <v>Funcionarios administrativos</v>
          </cell>
          <cell r="I7">
            <v>2159</v>
          </cell>
          <cell r="J7" t="str">
            <v>89801005</v>
          </cell>
          <cell r="K7">
            <v>7380650000</v>
          </cell>
        </row>
        <row r="8">
          <cell r="A8">
            <v>898</v>
          </cell>
          <cell r="B8" t="str">
            <v>898 Administración del talento humano</v>
          </cell>
          <cell r="C8" t="str">
            <v xml:space="preserve">01 NÓMINA </v>
          </cell>
          <cell r="D8">
            <v>6</v>
          </cell>
          <cell r="E8" t="str">
            <v>01006 Pago de Aportes para Cesantías del personal docente Con Situación de Fondos</v>
          </cell>
          <cell r="F8" t="str">
            <v>Aportes Para Cesantías Del Personal Docente Con Situación De Fondos 03-03-0012</v>
          </cell>
          <cell r="G8" t="str">
            <v>APORTES PARA CESANTÍAS - A.1.1.2.2.1.4</v>
          </cell>
          <cell r="H8" t="str">
            <v>Docentes</v>
          </cell>
          <cell r="I8">
            <v>35060</v>
          </cell>
          <cell r="J8" t="str">
            <v>89801006</v>
          </cell>
          <cell r="K8">
            <v>14295998000</v>
          </cell>
        </row>
        <row r="9">
          <cell r="A9">
            <v>898</v>
          </cell>
          <cell r="B9" t="str">
            <v>898 Administración del talento humano</v>
          </cell>
          <cell r="C9" t="str">
            <v xml:space="preserve">01 NÓMINA </v>
          </cell>
          <cell r="D9">
            <v>7</v>
          </cell>
          <cell r="E9" t="str">
            <v>01007 Pago de Aportes para Cesantías del personal docente SSF</v>
          </cell>
          <cell r="F9" t="str">
            <v>Aportes Para Cesantías Del Personal Docente Sin Situación De Fondos 03-03-0008</v>
          </cell>
          <cell r="G9" t="str">
            <v>APORTES PARA CESANTÍAS - A.1.1.2.1.2</v>
          </cell>
          <cell r="H9" t="str">
            <v>Docentes</v>
          </cell>
          <cell r="I9">
            <v>35060</v>
          </cell>
          <cell r="J9" t="str">
            <v>89801007</v>
          </cell>
          <cell r="K9">
            <v>100979198000</v>
          </cell>
        </row>
        <row r="10">
          <cell r="A10">
            <v>898</v>
          </cell>
          <cell r="B10" t="str">
            <v>898 Administración del talento humano</v>
          </cell>
          <cell r="C10" t="str">
            <v xml:space="preserve">01 NÓMINA </v>
          </cell>
          <cell r="D10">
            <v>8</v>
          </cell>
          <cell r="E10" t="str">
            <v>01008 Pago de Aportes para el ESAP del Personal Administrativo de Instituciones Educativas</v>
          </cell>
          <cell r="F10" t="str">
            <v>Aportes Para La Esap Del Personal Administrativo De Instituciones Educativas 03-03-0037</v>
          </cell>
          <cell r="G10" t="str">
            <v>ESAP - A.1.1.2.5.2.3</v>
          </cell>
          <cell r="H10" t="str">
            <v>Funcionarios administrativos</v>
          </cell>
          <cell r="I10">
            <v>2159</v>
          </cell>
          <cell r="J10" t="str">
            <v>89801008</v>
          </cell>
          <cell r="K10">
            <v>374620000</v>
          </cell>
        </row>
        <row r="11">
          <cell r="A11">
            <v>898</v>
          </cell>
          <cell r="B11" t="str">
            <v>898 Administración del talento humano</v>
          </cell>
          <cell r="C11" t="str">
            <v xml:space="preserve">01 NÓMINA </v>
          </cell>
          <cell r="D11">
            <v>9</v>
          </cell>
          <cell r="E11" t="str">
            <v>01009 Pago de Aportes para el ICBF del Personal Administrativo de Instituciones Educativas</v>
          </cell>
          <cell r="F11" t="str">
            <v>Aportes Para El Icbf Del Personal Administrativo De Instituciones Educativas 03-03-0036</v>
          </cell>
          <cell r="G11" t="str">
            <v>ICBF - A.1.1.2.5.2.2</v>
          </cell>
          <cell r="H11" t="str">
            <v>Funcionarios administrativos</v>
          </cell>
          <cell r="I11">
            <v>2159</v>
          </cell>
          <cell r="J11" t="str">
            <v>89801009</v>
          </cell>
          <cell r="K11">
            <v>2247726000</v>
          </cell>
        </row>
        <row r="12">
          <cell r="A12">
            <v>898</v>
          </cell>
          <cell r="B12" t="str">
            <v>898 Administración del talento humano</v>
          </cell>
          <cell r="C12" t="str">
            <v xml:space="preserve">01 NÓMINA </v>
          </cell>
          <cell r="D12">
            <v>10</v>
          </cell>
          <cell r="E12" t="str">
            <v xml:space="preserve">01010 Pago de Aportes para el ICBF del Personal directivo docente </v>
          </cell>
          <cell r="F12" t="str">
            <v>Aportes Para El Icbf Del Personal Directivo Docente 03-03-0027</v>
          </cell>
          <cell r="G12" t="str">
            <v>ICBF - A.1.1.2.4.2.2</v>
          </cell>
          <cell r="H12" t="str">
            <v>Docentes</v>
          </cell>
          <cell r="I12">
            <v>35060</v>
          </cell>
          <cell r="J12" t="str">
            <v>89801010</v>
          </cell>
          <cell r="K12">
            <v>3230400000</v>
          </cell>
        </row>
        <row r="13">
          <cell r="A13">
            <v>898</v>
          </cell>
          <cell r="B13" t="str">
            <v>898 Administración del talento humano</v>
          </cell>
          <cell r="C13" t="str">
            <v xml:space="preserve">01 NÓMINA </v>
          </cell>
          <cell r="D13">
            <v>11</v>
          </cell>
          <cell r="E13" t="str">
            <v>01011 Pago de Aportes para el ICBF personal docente</v>
          </cell>
          <cell r="F13" t="str">
            <v>Aportes Para El Icbf Personal Docente 03-03-0014</v>
          </cell>
          <cell r="G13" t="str">
            <v>ICBF - A.1.1.2.2.2.2</v>
          </cell>
          <cell r="H13" t="str">
            <v>Docentes</v>
          </cell>
          <cell r="I13">
            <v>35060</v>
          </cell>
          <cell r="J13" t="str">
            <v>89801011</v>
          </cell>
          <cell r="K13">
            <v>42072137000</v>
          </cell>
        </row>
        <row r="14">
          <cell r="A14">
            <v>898</v>
          </cell>
          <cell r="B14" t="str">
            <v>898 Administración del talento humano</v>
          </cell>
          <cell r="C14" t="str">
            <v xml:space="preserve">01 NÓMINA </v>
          </cell>
          <cell r="D14">
            <v>12</v>
          </cell>
          <cell r="E14" t="str">
            <v>01012 Pago de Aportes para el SENA del Personal Administrativo de Instituciones Educativas</v>
          </cell>
          <cell r="F14" t="str">
            <v>Aportes Para El Sena Del Personal Administrativo De Instituciones Educativas 03-03-0035</v>
          </cell>
          <cell r="G14" t="str">
            <v>SENA - A.1.1.2.5.2.1</v>
          </cell>
          <cell r="H14" t="str">
            <v>Funcionarios administrativos</v>
          </cell>
          <cell r="I14">
            <v>2159</v>
          </cell>
          <cell r="J14" t="str">
            <v>89801012</v>
          </cell>
          <cell r="K14">
            <v>374620000</v>
          </cell>
        </row>
        <row r="15">
          <cell r="A15">
            <v>898</v>
          </cell>
          <cell r="B15" t="str">
            <v>898 Administración del talento humano</v>
          </cell>
          <cell r="C15" t="str">
            <v xml:space="preserve">01 NÓMINA </v>
          </cell>
          <cell r="D15">
            <v>13</v>
          </cell>
          <cell r="E15" t="str">
            <v xml:space="preserve">01013 Pago de Aportes para el SENA del Personal directivo docente </v>
          </cell>
          <cell r="F15" t="str">
            <v>Aportes Para El Sena Del Personal Directivo Docente 03-03-0026</v>
          </cell>
          <cell r="G15" t="str">
            <v>SENA - A.1.1.2.4.2.1</v>
          </cell>
          <cell r="H15" t="str">
            <v>Docentes</v>
          </cell>
          <cell r="I15">
            <v>35060</v>
          </cell>
          <cell r="J15" t="str">
            <v>89801013</v>
          </cell>
          <cell r="K15">
            <v>538400000</v>
          </cell>
        </row>
        <row r="16">
          <cell r="A16">
            <v>898</v>
          </cell>
          <cell r="B16" t="str">
            <v>898 Administración del talento humano</v>
          </cell>
          <cell r="C16" t="str">
            <v xml:space="preserve">01 NÓMINA </v>
          </cell>
          <cell r="D16">
            <v>14</v>
          </cell>
          <cell r="E16" t="str">
            <v>01014 Pago de Aportes para el SENA personal docente</v>
          </cell>
          <cell r="F16" t="str">
            <v>Aportes Para El Sena Personal Docente 03-03-0013</v>
          </cell>
          <cell r="G16" t="str">
            <v>SENA - A.1.1.2.2.2.1</v>
          </cell>
          <cell r="H16" t="str">
            <v>Docentes</v>
          </cell>
          <cell r="I16">
            <v>35060</v>
          </cell>
          <cell r="J16" t="str">
            <v>89801014</v>
          </cell>
          <cell r="K16">
            <v>7012022000</v>
          </cell>
        </row>
        <row r="17">
          <cell r="A17">
            <v>898</v>
          </cell>
          <cell r="B17" t="str">
            <v>898 Administración del talento humano</v>
          </cell>
          <cell r="C17" t="str">
            <v xml:space="preserve">01 NÓMINA </v>
          </cell>
          <cell r="D17">
            <v>15</v>
          </cell>
          <cell r="E17" t="str">
            <v>01015 Pago de Aportes para Institutos Técnicos del Personal Administrativo de Instituciones Educativas</v>
          </cell>
          <cell r="F17" t="str">
            <v>Aportes Para Los Institutos Técnicos Del Personal Administrativo De Instituciones Educativas 03-03-0039</v>
          </cell>
          <cell r="G17" t="str">
            <v>INSTITUTOS TÉCNICOS - A.1.1.2.5.2.5</v>
          </cell>
          <cell r="H17" t="str">
            <v>Funcionarios administrativos</v>
          </cell>
          <cell r="I17">
            <v>2159</v>
          </cell>
          <cell r="J17" t="str">
            <v>89801015</v>
          </cell>
          <cell r="K17">
            <v>749241000</v>
          </cell>
        </row>
        <row r="18">
          <cell r="A18">
            <v>898</v>
          </cell>
          <cell r="B18" t="str">
            <v>898 Administración del talento humano</v>
          </cell>
          <cell r="C18" t="str">
            <v xml:space="preserve">01 NÓMINA </v>
          </cell>
          <cell r="D18">
            <v>16</v>
          </cell>
          <cell r="E18" t="str">
            <v xml:space="preserve">01016 Pago de Aportes para Institutos Técnicos personal docente </v>
          </cell>
          <cell r="F18" t="str">
            <v>Aportes Para Institutos Técnicos Personal Docente 03-03-0017</v>
          </cell>
          <cell r="G18" t="str">
            <v>INSTITUTOS TÉCNICOS - A.1.1.2.2.2.5</v>
          </cell>
          <cell r="H18" t="str">
            <v>Docentes</v>
          </cell>
          <cell r="I18">
            <v>35060</v>
          </cell>
          <cell r="J18" t="str">
            <v>89801016</v>
          </cell>
          <cell r="K18">
            <v>14024045000</v>
          </cell>
        </row>
        <row r="19">
          <cell r="A19">
            <v>898</v>
          </cell>
          <cell r="B19" t="str">
            <v>898 Administración del talento humano</v>
          </cell>
          <cell r="C19" t="str">
            <v xml:space="preserve">01 NÓMINA </v>
          </cell>
          <cell r="D19">
            <v>17</v>
          </cell>
          <cell r="E19" t="str">
            <v>01017 Pago de horas extras del personal docente y directivo docente</v>
          </cell>
          <cell r="F19" t="str">
            <v>Pago de horas extras del personal docente y directivo docente 03-03-0099</v>
          </cell>
          <cell r="G19" t="str">
            <v>PERSONAL DOCENTE – CON SITUACION DE FONDOS ( CSF ) A.1.1.1.1.1</v>
          </cell>
          <cell r="H19" t="str">
            <v>Docentes</v>
          </cell>
          <cell r="I19">
            <v>35060</v>
          </cell>
          <cell r="J19" t="str">
            <v>89801017</v>
          </cell>
          <cell r="K19">
            <v>16911540000</v>
          </cell>
        </row>
        <row r="20">
          <cell r="A20">
            <v>898</v>
          </cell>
          <cell r="B20" t="str">
            <v>898 Administración del talento humano</v>
          </cell>
          <cell r="C20" t="str">
            <v xml:space="preserve">01 NÓMINA </v>
          </cell>
          <cell r="D20">
            <v>18</v>
          </cell>
          <cell r="E20" t="str">
            <v xml:space="preserve">01018 Pago de Aportes para la ESAP personal docente </v>
          </cell>
          <cell r="F20" t="str">
            <v>Aportes Para La Esap Personal Docente 03-03-0015</v>
          </cell>
          <cell r="G20" t="str">
            <v>ESAP - A.1.1.2.2.2.3</v>
          </cell>
          <cell r="H20" t="str">
            <v>Docentes</v>
          </cell>
          <cell r="I20">
            <v>35060</v>
          </cell>
          <cell r="J20" t="str">
            <v>89801018</v>
          </cell>
          <cell r="K20">
            <v>7061180000</v>
          </cell>
        </row>
        <row r="21">
          <cell r="A21">
            <v>898</v>
          </cell>
          <cell r="B21" t="str">
            <v>898 Administración del talento humano</v>
          </cell>
          <cell r="C21" t="str">
            <v xml:space="preserve">01 NÓMINA </v>
          </cell>
          <cell r="D21">
            <v>19</v>
          </cell>
          <cell r="E21" t="str">
            <v>01019 Pago de Aportes para las Cajas de Compensación del Personal Administrativo de Instituciones Educativas</v>
          </cell>
          <cell r="F21" t="str">
            <v>Aportes Para Las Cajas De Compensación Familiar Del Personal Administrativo De Instituciones Educativas 03-03-0038</v>
          </cell>
          <cell r="G21" t="str">
            <v>CAJAS DE COMPENSACIÓN FAMILIAR - A.1.1.2.5.2.4</v>
          </cell>
          <cell r="H21" t="str">
            <v>Funcionarios administrativos</v>
          </cell>
          <cell r="I21">
            <v>2159</v>
          </cell>
          <cell r="J21" t="str">
            <v>89801019</v>
          </cell>
          <cell r="K21">
            <v>2996968000</v>
          </cell>
        </row>
        <row r="22">
          <cell r="A22">
            <v>898</v>
          </cell>
          <cell r="B22" t="str">
            <v>898 Administración del talento humano</v>
          </cell>
          <cell r="C22" t="str">
            <v xml:space="preserve">01 NÓMINA </v>
          </cell>
          <cell r="D22">
            <v>20</v>
          </cell>
          <cell r="E22" t="str">
            <v xml:space="preserve">01020 Pago de Aportes para las Cajas de Compensación Personal directivo docente </v>
          </cell>
          <cell r="F22" t="str">
            <v>Aportes Para Las Cajas De Compensación Familiar Del Personal Directivo Docente 03-03-0029</v>
          </cell>
          <cell r="G22" t="str">
            <v>CAJAS DE COMPENSACIÓN FAMILIAR - A.1.1.2.4.2.4</v>
          </cell>
          <cell r="H22" t="str">
            <v>Docentes</v>
          </cell>
          <cell r="I22">
            <v>35060</v>
          </cell>
          <cell r="J22" t="str">
            <v>89801020</v>
          </cell>
          <cell r="K22">
            <v>4185686000</v>
          </cell>
        </row>
        <row r="23">
          <cell r="A23">
            <v>898</v>
          </cell>
          <cell r="B23" t="str">
            <v>898 Administración del talento humano</v>
          </cell>
          <cell r="C23" t="str">
            <v xml:space="preserve">01 NÓMINA </v>
          </cell>
          <cell r="D23">
            <v>21</v>
          </cell>
          <cell r="E23" t="str">
            <v xml:space="preserve">01021 Pago de Aportes para las Cajas de Compensación personal docente </v>
          </cell>
          <cell r="F23" t="str">
            <v>Aportes Para Las Cajas De Compensación Familiar Personal Docente 03-03-0016</v>
          </cell>
          <cell r="G23" t="str">
            <v>CAJAS DE COMPENSACIÓN FAMILIAR - A.1.1.2.2.2.4</v>
          </cell>
          <cell r="H23" t="str">
            <v>Docentes</v>
          </cell>
          <cell r="I23">
            <v>35060</v>
          </cell>
          <cell r="J23" t="str">
            <v>89801021</v>
          </cell>
          <cell r="K23">
            <v>54698770000</v>
          </cell>
        </row>
        <row r="24">
          <cell r="A24">
            <v>898</v>
          </cell>
          <cell r="B24" t="str">
            <v>898 Administración del talento humano</v>
          </cell>
          <cell r="C24" t="str">
            <v xml:space="preserve">01 NÓMINA </v>
          </cell>
          <cell r="D24">
            <v>22</v>
          </cell>
          <cell r="E24" t="str">
            <v xml:space="preserve">01022 Pago de Aportes para los Institutos Técnicos Personal directivo docente </v>
          </cell>
          <cell r="F24" t="str">
            <v>Aportes Para Los Institutos Técnicos Del Personal Directivo Docente 03-03-0030</v>
          </cell>
          <cell r="G24" t="str">
            <v>INSTITUTOS TÉCNICOS - A.1.1.2.4.2.5</v>
          </cell>
          <cell r="H24" t="str">
            <v>Docentes</v>
          </cell>
          <cell r="I24">
            <v>35060</v>
          </cell>
          <cell r="J24" t="str">
            <v>89801022</v>
          </cell>
          <cell r="K24">
            <v>1076800000</v>
          </cell>
        </row>
        <row r="25">
          <cell r="A25">
            <v>898</v>
          </cell>
          <cell r="B25" t="str">
            <v>898 Administración del talento humano</v>
          </cell>
          <cell r="C25" t="str">
            <v xml:space="preserve">01 NÓMINA </v>
          </cell>
          <cell r="D25">
            <v>23</v>
          </cell>
          <cell r="E25" t="str">
            <v>01023 Pago de Aportes para pensión del Personal Administrativo de Instituciones Educativas</v>
          </cell>
          <cell r="F25" t="str">
            <v>Aportes Para Pensión Del Personal Administrativo De Instituciones Educativas 03-03-0032</v>
          </cell>
          <cell r="G25" t="str">
            <v>APORTES PARA PENSIÓN - A.1.1.2.5.1.2</v>
          </cell>
          <cell r="H25" t="str">
            <v>Funcionarios administrativos</v>
          </cell>
          <cell r="I25">
            <v>2159</v>
          </cell>
          <cell r="J25" t="str">
            <v>89801023</v>
          </cell>
          <cell r="K25">
            <v>7855403000</v>
          </cell>
        </row>
        <row r="26">
          <cell r="A26">
            <v>898</v>
          </cell>
          <cell r="B26" t="str">
            <v>898 Administración del talento humano</v>
          </cell>
          <cell r="C26" t="str">
            <v xml:space="preserve">01 NÓMINA </v>
          </cell>
          <cell r="D26">
            <v>24</v>
          </cell>
          <cell r="E26" t="str">
            <v>01024 Pago de Aportes para Pensión del personal docente Con Situación de Fondos</v>
          </cell>
          <cell r="F26" t="str">
            <v>Aportes Para Pensión Del Personal Docente Con Situación De Fondos 03-03-0010</v>
          </cell>
          <cell r="G26" t="str">
            <v>APORTES PARA PENSIÓN - A.1.1.2.2.1.2</v>
          </cell>
          <cell r="H26" t="str">
            <v>Docentes</v>
          </cell>
          <cell r="I26">
            <v>35060</v>
          </cell>
          <cell r="J26" t="str">
            <v>89801024</v>
          </cell>
          <cell r="K26">
            <v>18076347000</v>
          </cell>
        </row>
        <row r="27">
          <cell r="A27">
            <v>898</v>
          </cell>
          <cell r="B27" t="str">
            <v>898 Administración del talento humano</v>
          </cell>
          <cell r="C27" t="str">
            <v xml:space="preserve">01 NÓMINA </v>
          </cell>
          <cell r="D27">
            <v>25</v>
          </cell>
          <cell r="E27" t="str">
            <v>01025 Pago de Aportes para salud del Personal Administrativo de Instituciones Educativas</v>
          </cell>
          <cell r="F27" t="str">
            <v>Aportes Para Salud Del Personal Administrativo De Instituciones Educativas 03-03-0031</v>
          </cell>
          <cell r="G27" t="str">
            <v>APORTES PARA SALUD - A.1.1.2.5.1.1</v>
          </cell>
          <cell r="H27" t="str">
            <v>Funcionarios administrativos</v>
          </cell>
          <cell r="I27">
            <v>2159</v>
          </cell>
          <cell r="J27" t="str">
            <v>89801025</v>
          </cell>
          <cell r="K27">
            <v>5564243000</v>
          </cell>
        </row>
        <row r="28">
          <cell r="A28">
            <v>898</v>
          </cell>
          <cell r="B28" t="str">
            <v>898 Administración del talento humano</v>
          </cell>
          <cell r="C28" t="str">
            <v xml:space="preserve">01 NÓMINA </v>
          </cell>
          <cell r="D28">
            <v>26</v>
          </cell>
          <cell r="E28" t="str">
            <v>01026 Pago de Aportes para Salud del personal docente Con Situación de Fondos</v>
          </cell>
          <cell r="F28" t="str">
            <v>Aportes Para Salud Del Personal Docente Con Situación De Fondos 03-03-0009</v>
          </cell>
          <cell r="G28" t="str">
            <v>APORTES PARA SALUD - A.1.1.2.2.1.1</v>
          </cell>
          <cell r="H28" t="str">
            <v>Docentes</v>
          </cell>
          <cell r="I28">
            <v>35060</v>
          </cell>
          <cell r="J28" t="str">
            <v>89801026</v>
          </cell>
          <cell r="K28">
            <v>12804079000</v>
          </cell>
        </row>
        <row r="29">
          <cell r="A29">
            <v>898</v>
          </cell>
          <cell r="B29" t="str">
            <v>898 Administración del talento humano</v>
          </cell>
          <cell r="C29" t="str">
            <v xml:space="preserve">01 NÓMINA </v>
          </cell>
          <cell r="D29">
            <v>27</v>
          </cell>
          <cell r="E29" t="str">
            <v>01027 Pago de Aportes para salud del personal docente SSF</v>
          </cell>
          <cell r="F29" t="str">
            <v>Aportes Para Salud Del Personal Docente Sin Situación De Fondos 03-03-0005</v>
          </cell>
          <cell r="G29" t="str">
            <v>APORTES DE PREVISION SOCIAL - A.1.1.2.1.1.10</v>
          </cell>
          <cell r="H29" t="str">
            <v>Docentes</v>
          </cell>
          <cell r="I29">
            <v>35060</v>
          </cell>
          <cell r="J29" t="str">
            <v>89801027</v>
          </cell>
          <cell r="K29">
            <v>87775556000</v>
          </cell>
        </row>
        <row r="30">
          <cell r="A30">
            <v>898</v>
          </cell>
          <cell r="B30" t="str">
            <v>898 Administración del talento humano</v>
          </cell>
          <cell r="C30" t="str">
            <v xml:space="preserve">01 NÓMINA </v>
          </cell>
          <cell r="D30">
            <v>28</v>
          </cell>
          <cell r="E30" t="str">
            <v>01028 Pago de Ascensos en escalafón del Personal docente y directivo docente</v>
          </cell>
          <cell r="F30" t="str">
            <v>Ascensos En Escalafón Del Personal Docente O Directivo Docente 03-03-0004</v>
          </cell>
          <cell r="G30" t="str">
            <v>PERSONAL DOCENTE - CON SITUACIÓN DE FONDOS (CSF) - A.1.1.1.1.1</v>
          </cell>
          <cell r="H30" t="str">
            <v>Docentes</v>
          </cell>
          <cell r="I30">
            <v>35060</v>
          </cell>
          <cell r="J30" t="str">
            <v>89801028</v>
          </cell>
          <cell r="K30">
            <v>11354883000</v>
          </cell>
        </row>
        <row r="31">
          <cell r="A31">
            <v>898</v>
          </cell>
          <cell r="B31" t="str">
            <v>898 Administración del talento humano</v>
          </cell>
          <cell r="C31" t="str">
            <v xml:space="preserve">01 NÓMINA </v>
          </cell>
          <cell r="D31">
            <v>29</v>
          </cell>
          <cell r="E31" t="str">
            <v>01029 Pago de Personal Administrativo de Instituciones Educativas</v>
          </cell>
          <cell r="F31" t="str">
            <v>Personal Administrativo de Instituciones Educativas con situación de fondos 03-03-0098</v>
          </cell>
          <cell r="G31" t="str">
            <v>PERSONAL ADMINISTRATIVO DE INSTITUCIONES EDUCATIVAS A.1.1.1.3</v>
          </cell>
          <cell r="H31" t="str">
            <v>Funcionarios administrativos</v>
          </cell>
          <cell r="I31">
            <v>2159</v>
          </cell>
          <cell r="J31" t="str">
            <v>89801029</v>
          </cell>
          <cell r="K31">
            <v>83600096000</v>
          </cell>
        </row>
        <row r="32">
          <cell r="A32">
            <v>898</v>
          </cell>
          <cell r="B32" t="str">
            <v>898 Administración del talento humano</v>
          </cell>
          <cell r="C32" t="str">
            <v xml:space="preserve">01 NÓMINA </v>
          </cell>
          <cell r="D32">
            <v>30</v>
          </cell>
          <cell r="E32" t="str">
            <v>01030 Pago de Personal Directivo Docente</v>
          </cell>
          <cell r="F32" t="str">
            <v>Personal Directivo Docente Con Situación De Fondos 03-03-0094</v>
          </cell>
          <cell r="G32" t="str">
            <v>PERSONAL DIRECTIVO DOCENTE - CON SITUACIÓN DE FONDOS (CSF) - A.1.1.1.2.1</v>
          </cell>
          <cell r="H32" t="str">
            <v>Docentes</v>
          </cell>
          <cell r="I32">
            <v>35060</v>
          </cell>
          <cell r="J32" t="str">
            <v>89801030</v>
          </cell>
          <cell r="K32">
            <v>111297149000</v>
          </cell>
        </row>
        <row r="33">
          <cell r="A33">
            <v>898</v>
          </cell>
          <cell r="B33" t="str">
            <v>898 Administración del talento humano</v>
          </cell>
          <cell r="C33" t="str">
            <v xml:space="preserve">01 NÓMINA </v>
          </cell>
          <cell r="D33">
            <v>31</v>
          </cell>
          <cell r="E33" t="str">
            <v>01031 Pago de Personal Docente</v>
          </cell>
          <cell r="F33" t="str">
            <v>Personal Docente Vinculado A La Planta De Personal Con Situación De Fondos 03-03-0096</v>
          </cell>
          <cell r="G33" t="str">
            <v>PERSONAL DOCENTE - CON SITUACIÓN DE FONDOS (CSF) - A.1.1.1.1.1</v>
          </cell>
          <cell r="H33" t="str">
            <v>Docentes</v>
          </cell>
          <cell r="I33">
            <v>35060</v>
          </cell>
          <cell r="J33" t="str">
            <v>89801031</v>
          </cell>
          <cell r="K33">
            <v>1508410725000</v>
          </cell>
        </row>
        <row r="34">
          <cell r="A34">
            <v>898</v>
          </cell>
          <cell r="B34" t="str">
            <v>898 Administración del talento humano</v>
          </cell>
          <cell r="C34" t="str">
            <v xml:space="preserve">01 NÓMINA </v>
          </cell>
          <cell r="D34">
            <v>32</v>
          </cell>
          <cell r="E34" t="str">
            <v>01032 Pago de Personal Docente SSF</v>
          </cell>
          <cell r="F34" t="str">
            <v>Personal Docente Vinculado A La Planta De Personal Sin Situación De Fondos 03-03-0095</v>
          </cell>
          <cell r="G34" t="str">
            <v>PERSONAL DOCENTE - SIN SITUACIÓN DE FONDOS (SSF) - A.1.1.1.1.2</v>
          </cell>
          <cell r="H34" t="str">
            <v>Docentes</v>
          </cell>
          <cell r="I34">
            <v>35060</v>
          </cell>
          <cell r="J34" t="str">
            <v>89801032</v>
          </cell>
          <cell r="K34">
            <v>91175869000</v>
          </cell>
        </row>
        <row r="35">
          <cell r="A35">
            <v>898</v>
          </cell>
          <cell r="B35" t="str">
            <v>898 Administración del talento humano</v>
          </cell>
          <cell r="C35" t="str">
            <v xml:space="preserve">01 NÓMINA </v>
          </cell>
          <cell r="D35">
            <v>33</v>
          </cell>
          <cell r="E35" t="str">
            <v>01033 Pago de Personal Directivo  Docente SSF</v>
          </cell>
          <cell r="F35" t="str">
            <v>Personal Directivo Docente Sin Situación De Fondos 03-03-0093</v>
          </cell>
          <cell r="G35" t="str">
            <v>PERSONAL DIRECTIVO DOCENTE - SIN SITUACIÓN DE FONDOS (SSF) - A.1.1.1.2.2</v>
          </cell>
          <cell r="H35" t="str">
            <v>Docentes</v>
          </cell>
          <cell r="I35">
            <v>35060</v>
          </cell>
          <cell r="J35" t="str">
            <v>89801033</v>
          </cell>
          <cell r="K35">
            <v>7928338000</v>
          </cell>
        </row>
        <row r="36">
          <cell r="A36">
            <v>898</v>
          </cell>
          <cell r="B36" t="str">
            <v>898 Administración del talento humano</v>
          </cell>
          <cell r="C36" t="str">
            <v xml:space="preserve">01 NÓMINA </v>
          </cell>
          <cell r="D36">
            <v>34</v>
          </cell>
          <cell r="E36" t="str">
            <v>01034 Pago de incentivo al mejoramiento de la Calidad MEN, "Decreto 914 de 2016"</v>
          </cell>
          <cell r="F36" t="str">
            <v>Incentivos Al Personal Docente y Administrativo 03-02-0035</v>
          </cell>
          <cell r="G36" t="str">
            <v>DISEÑO E IMPLEMENTACIÓN DE PLANES DE MEJORAMIENTO - A.1.2.11</v>
          </cell>
          <cell r="J36" t="str">
            <v>89801034</v>
          </cell>
          <cell r="K36">
            <v>8761953000</v>
          </cell>
        </row>
        <row r="37">
          <cell r="A37">
            <v>898</v>
          </cell>
          <cell r="B37" t="str">
            <v>898 Administración del talento humano</v>
          </cell>
          <cell r="C37" t="str">
            <v xml:space="preserve">01 NÓMINA </v>
          </cell>
          <cell r="D37">
            <v>35</v>
          </cell>
          <cell r="E37" t="str">
            <v xml:space="preserve">01035 Pago de Aportes para la ESAP del Personal directivo docente </v>
          </cell>
          <cell r="F37" t="str">
            <v>Aportes Para La Esap Del Personal Directivo Docente 03-03-0028</v>
          </cell>
          <cell r="G37" t="str">
            <v>ESAP - A.1.1.2.4.2.3</v>
          </cell>
          <cell r="H37" t="str">
            <v>Docentes</v>
          </cell>
          <cell r="I37">
            <v>35060</v>
          </cell>
          <cell r="J37" t="str">
            <v>89801035</v>
          </cell>
          <cell r="K37">
            <v>538400000</v>
          </cell>
        </row>
        <row r="38">
          <cell r="A38">
            <v>898</v>
          </cell>
          <cell r="B38" t="str">
            <v>898 Administración del talento humano</v>
          </cell>
          <cell r="C38" t="str">
            <v>02 PERSONAL DE APOYO A LA GESTION DE LA SED</v>
          </cell>
          <cell r="D38">
            <v>36</v>
          </cell>
          <cell r="E38" t="str">
            <v>02036 Asignar apoyo (profesional, técnico, asistencial),  para el desarrollo de actividades organizacionales requeridos para el normal funcionamiento de la SED y de esta manera garantizar la prestación del servicio educativo.</v>
          </cell>
          <cell r="F38" t="str">
            <v>Personal Contratado Para Apoyar Las Actividades Propias De Los Proyectos De Inversión De La Entidad 03-04-0001</v>
          </cell>
          <cell r="G38" t="str">
            <v>MODERNIZACIÓN DE LA SECRETARIA DE EDUCACIÓN - A.1.4.1</v>
          </cell>
          <cell r="H38" t="str">
            <v>Personas</v>
          </cell>
          <cell r="I38">
            <v>439</v>
          </cell>
          <cell r="J38" t="str">
            <v>89802036</v>
          </cell>
          <cell r="K38">
            <v>24459380000</v>
          </cell>
        </row>
        <row r="39">
          <cell r="A39">
            <v>898</v>
          </cell>
          <cell r="B39" t="str">
            <v>898 Administración del talento humano</v>
          </cell>
          <cell r="C39" t="str">
            <v>03  BIENESTAR, CAPACITACION, SALUD OCUPACIONAL Y  DOTACION</v>
          </cell>
          <cell r="D39">
            <v>37</v>
          </cell>
          <cell r="E39" t="str">
            <v>03037 Adquirir  la dotación de vestido  y calzado de labor para los funcionarios que conforme a la Ley tienen este derecho.</v>
          </cell>
          <cell r="F39" t="str">
            <v>Actividades De Bienestar Del Personal Docente Y Administrativo 03-04-0292</v>
          </cell>
          <cell r="G39" t="str">
            <v>APLICACIÓN DE PROYECTOS EDUCATIVOS TRANSVERSALES - A.1.7.2</v>
          </cell>
          <cell r="H39" t="str">
            <v>Funcionarios docentes y administrativos</v>
          </cell>
          <cell r="I39">
            <v>848</v>
          </cell>
          <cell r="J39" t="str">
            <v>89803037</v>
          </cell>
          <cell r="K39">
            <v>1112317000</v>
          </cell>
        </row>
        <row r="40">
          <cell r="A40">
            <v>898</v>
          </cell>
          <cell r="B40" t="str">
            <v>898 Administración del talento humano</v>
          </cell>
          <cell r="C40" t="str">
            <v>03  BIENESTAR, CAPACITACION, SALUD OCUPACIONAL Y  DOTACION</v>
          </cell>
          <cell r="D40">
            <v>38</v>
          </cell>
          <cell r="E40" t="str">
            <v>03038 Realizar actividades culturales, recreativas, deportivas, lúdicas, reconocimientos y demás que demanden los funcionarios administrativos y docentes</v>
          </cell>
          <cell r="F40" t="str">
            <v>Actividades De Bienestar Del Personal Docente Y Administrativo 03-04-0292</v>
          </cell>
          <cell r="G40" t="str">
            <v>APLICACIÓN DE PROYECTOS EDUCATIVOS TRANSVERSALES - A.1.7.2</v>
          </cell>
          <cell r="H40" t="str">
            <v>Funcionarios docentes y administrativos</v>
          </cell>
          <cell r="I40">
            <v>36650</v>
          </cell>
          <cell r="J40" t="str">
            <v>89803038</v>
          </cell>
          <cell r="K40">
            <v>8667162000</v>
          </cell>
        </row>
        <row r="41">
          <cell r="A41">
            <v>898</v>
          </cell>
          <cell r="B41" t="str">
            <v>898 Administración del talento humano</v>
          </cell>
          <cell r="C41" t="str">
            <v>03  BIENESTAR, CAPACITACION, SALUD OCUPACIONAL Y  DOTACION</v>
          </cell>
          <cell r="D41">
            <v>39</v>
          </cell>
          <cell r="E41" t="str">
            <v>03039 Garantizar el servicio de transporte a Docentes y Directivos Docentes en zonas que presentan dificil acceso y/o inseguridad</v>
          </cell>
          <cell r="F41" t="str">
            <v>Incentivos Al Personal Docente 03-02-0023</v>
          </cell>
          <cell r="G41" t="str">
            <v>DISEÑO E IMPLEMENTACIÓN DE PLANES DE MEJORAMIENTO - A.1.2.11</v>
          </cell>
          <cell r="H41" t="str">
            <v>Funcionarios docentes y administrativos</v>
          </cell>
          <cell r="I41">
            <v>1800</v>
          </cell>
          <cell r="J41" t="str">
            <v>89803039</v>
          </cell>
          <cell r="K41">
            <v>3085400000</v>
          </cell>
        </row>
        <row r="42">
          <cell r="A42">
            <v>898</v>
          </cell>
          <cell r="B42" t="str">
            <v>898 Administración del talento humano</v>
          </cell>
          <cell r="C42" t="str">
            <v>03  BIENESTAR, CAPACITACION, SALUD OCUPACIONAL Y  DOTACION</v>
          </cell>
          <cell r="D42">
            <v>40</v>
          </cell>
          <cell r="E42" t="str">
            <v>03040 Implementar las líneas de acción: Entornos Seguros y Entornos Saludables, de acuerdo al alcance establecido en la Política de Seguridad y Salud en el Trabajo — SST de la Secretaria de Educación del Distrito.</v>
          </cell>
          <cell r="F42" t="str">
            <v>Gastos Para Los Programas De Salud Ocupacional De Docentes Y Administartivos Del Nivel Institucional 02-06-0018</v>
          </cell>
          <cell r="G42" t="str">
            <v>APLICACIÓN DE PROYECTOS EDUCATIVOS TRANSVERSALES - A.1.7.2</v>
          </cell>
          <cell r="H42" t="str">
            <v>Funcionarios docentes y administrativos</v>
          </cell>
          <cell r="I42">
            <v>36650</v>
          </cell>
          <cell r="J42" t="str">
            <v>89803040</v>
          </cell>
          <cell r="K42">
            <v>2157800000</v>
          </cell>
        </row>
        <row r="43">
          <cell r="A43">
            <v>898</v>
          </cell>
          <cell r="B43" t="str">
            <v>898 Administración del talento humano</v>
          </cell>
          <cell r="C43" t="str">
            <v>03  BIENESTAR, CAPACITACION, SALUD OCUPACIONAL Y  DOTACION</v>
          </cell>
          <cell r="D43">
            <v>41</v>
          </cell>
          <cell r="E43" t="str">
            <v>03041 Garantizar el desarrollo del Plan Anual de Capacitación</v>
          </cell>
          <cell r="F43" t="str">
            <v>Actividades De Capacitación Institucional A Los Funcionarios De Las Entidades 05-01-0004</v>
          </cell>
          <cell r="G43" t="str">
            <v>APLICACIÓN DE PROYECTOS EDUCATIVOS TRANSVERSALES - A.1.7.2</v>
          </cell>
          <cell r="H43" t="str">
            <v>Funcionarios administrativos</v>
          </cell>
          <cell r="I43">
            <v>2159</v>
          </cell>
          <cell r="J43" t="str">
            <v>89803041</v>
          </cell>
          <cell r="K43">
            <v>1133000000</v>
          </cell>
        </row>
        <row r="44">
          <cell r="A44">
            <v>898</v>
          </cell>
          <cell r="B44" t="str">
            <v>898 Administración del talento humano</v>
          </cell>
          <cell r="C44" t="str">
            <v xml:space="preserve">04 REQUERIMIENTOS DE PAGO </v>
          </cell>
          <cell r="D44">
            <v>42</v>
          </cell>
          <cell r="E44" t="str">
            <v>04042 Pagar las sentencia proferidas por las instancias judiciales derivadas del pago de la nómina</v>
          </cell>
          <cell r="F44" t="str">
            <v>Sentencias Personal Docente Y Administrativo 03-03-0082</v>
          </cell>
          <cell r="G44" t="str">
            <v>PERSONAL DOCENTE - CON SITUACIÓN DE FONDOS (CSF) - A.1.1.1.1.1</v>
          </cell>
          <cell r="H44" t="str">
            <v>Porcentaje</v>
          </cell>
          <cell r="I44">
            <v>100</v>
          </cell>
          <cell r="J44" t="str">
            <v>89804042</v>
          </cell>
          <cell r="K44">
            <v>0</v>
          </cell>
        </row>
        <row r="45">
          <cell r="A45">
            <v>898</v>
          </cell>
          <cell r="B45" t="str">
            <v>898 Administración del talento humano</v>
          </cell>
          <cell r="C45" t="str">
            <v xml:space="preserve">04 REQUERIMIENTOS DE PAGO </v>
          </cell>
          <cell r="D45">
            <v>43</v>
          </cell>
          <cell r="E45" t="str">
            <v xml:space="preserve">04043 Garantizar el cubrimiento de vacantes de docentes y directivos docentes </v>
          </cell>
          <cell r="F45" t="str">
            <v>Cubrimiento De Vacantes De Docentes Y Directivos Docentes 03-03-0084</v>
          </cell>
          <cell r="G45" t="str">
            <v/>
          </cell>
          <cell r="H45" t="str">
            <v>Porcentaje</v>
          </cell>
          <cell r="I45">
            <v>100</v>
          </cell>
          <cell r="J45" t="str">
            <v>89804043</v>
          </cell>
          <cell r="K45">
            <v>0</v>
          </cell>
        </row>
        <row r="46">
          <cell r="A46">
            <v>898</v>
          </cell>
          <cell r="B46" t="str">
            <v>898 Administración del talento humano</v>
          </cell>
          <cell r="C46" t="str">
            <v>02 PERSONAL DE APOYO A LA GESTION DE LA SED</v>
          </cell>
          <cell r="D46">
            <v>44</v>
          </cell>
          <cell r="E46" t="str">
            <v>02044 Pago de personal administrativo practicante y/o aprendiz de instituciones de educación superior y SENA.</v>
          </cell>
          <cell r="F46" t="str">
            <v>Personal Administrativo de Instituciones Educativas con situación de fondos 03-03-0003</v>
          </cell>
          <cell r="G46" t="str">
            <v/>
          </cell>
          <cell r="H46" t="str">
            <v>Personas</v>
          </cell>
          <cell r="I46">
            <v>20</v>
          </cell>
          <cell r="J46" t="str">
            <v>89802044</v>
          </cell>
          <cell r="K46">
            <v>224572000</v>
          </cell>
        </row>
        <row r="47">
          <cell r="A47">
            <v>1071</v>
          </cell>
          <cell r="B47" t="str">
            <v>1071 Gestión educativa institucional</v>
          </cell>
          <cell r="C47" t="str">
            <v>01 APOYO ADMINISTRATIVO</v>
          </cell>
          <cell r="D47">
            <v>1</v>
          </cell>
          <cell r="E47" t="str">
            <v xml:space="preserve">01001 Garantizar el pago del servicio de acueducto, alcantarillado y aseo en los colegios oficiales (plantas físicas propias, arrendadas y lotes). </v>
          </cell>
          <cell r="F47" t="str">
            <v>Servicios De Acueducto, Alcantarillado Y Aseo De Instituciones Educativas 02-06-0009</v>
          </cell>
          <cell r="G47" t="str">
            <v>ACUEDUCTO, ALCANTARILLADO Y ASEO - A.1.2.6.1</v>
          </cell>
          <cell r="H47" t="str">
            <v>Colegios</v>
          </cell>
          <cell r="I47">
            <v>363</v>
          </cell>
          <cell r="J47" t="str">
            <v>107101001</v>
          </cell>
          <cell r="K47">
            <v>17755654000</v>
          </cell>
        </row>
        <row r="48">
          <cell r="A48">
            <v>1071</v>
          </cell>
          <cell r="B48" t="str">
            <v>1071 Gestión educativa institucional</v>
          </cell>
          <cell r="C48" t="str">
            <v>01 APOYO ADMINISTRATIVO</v>
          </cell>
          <cell r="D48">
            <v>2</v>
          </cell>
          <cell r="E48" t="str">
            <v xml:space="preserve">01002 Garantizar el pago del servicio de energía en los colegios oficiales (plantas físicas propias, arrendadas y lotes). </v>
          </cell>
          <cell r="F48" t="str">
            <v>Servicios De Energía De Instituciones Educativas 02-06-0010</v>
          </cell>
          <cell r="G48" t="str">
            <v>ENERGÍA - A.1.2.6.2</v>
          </cell>
          <cell r="H48" t="str">
            <v>Colegios</v>
          </cell>
          <cell r="I48">
            <v>363</v>
          </cell>
          <cell r="J48" t="str">
            <v>107101002</v>
          </cell>
          <cell r="K48">
            <v>14775560000</v>
          </cell>
        </row>
        <row r="49">
          <cell r="A49">
            <v>1071</v>
          </cell>
          <cell r="B49" t="str">
            <v>1071 Gestión educativa institucional</v>
          </cell>
          <cell r="C49" t="str">
            <v>01 APOYO ADMINISTRATIVO</v>
          </cell>
          <cell r="D49">
            <v>3</v>
          </cell>
          <cell r="E49" t="str">
            <v>01003 Garantizar el pago del servicio telefónico; plantas físicas propias y arrendadas</v>
          </cell>
          <cell r="F49" t="str">
            <v>Servicios De Teléfono De Instituciones Educativas 02-06-0011</v>
          </cell>
          <cell r="G49" t="str">
            <v>TELÉFONO - A.1.2.6.3</v>
          </cell>
          <cell r="H49" t="str">
            <v>Colegios</v>
          </cell>
          <cell r="I49">
            <v>363</v>
          </cell>
          <cell r="J49" t="str">
            <v>107101003</v>
          </cell>
          <cell r="K49">
            <v>2684174000</v>
          </cell>
        </row>
        <row r="50">
          <cell r="A50">
            <v>1071</v>
          </cell>
          <cell r="B50" t="str">
            <v>1071 Gestión educativa institucional</v>
          </cell>
          <cell r="C50" t="str">
            <v>01 APOYO ADMINISTRATIVO</v>
          </cell>
          <cell r="D50">
            <v>4</v>
          </cell>
          <cell r="E50" t="str">
            <v>01004 Garantizar el pago del servicio de gas natural (plantas físicas propias, arrendadas y lotes)</v>
          </cell>
          <cell r="F50" t="str">
            <v>Legalización De Acometidas De Servicios Públicos  Y Pago De Gas 02-06-0217</v>
          </cell>
          <cell r="G50" t="str">
            <v>OTROS - A.1.2.6.5</v>
          </cell>
          <cell r="H50" t="str">
            <v>Colegios</v>
          </cell>
          <cell r="I50">
            <v>363</v>
          </cell>
          <cell r="J50" t="str">
            <v>107101004</v>
          </cell>
          <cell r="K50">
            <v>68080000</v>
          </cell>
        </row>
        <row r="51">
          <cell r="A51">
            <v>1071</v>
          </cell>
          <cell r="B51" t="str">
            <v>1071 Gestión educativa institucional</v>
          </cell>
          <cell r="C51" t="str">
            <v>01 APOYO ADMINISTRATIVO</v>
          </cell>
          <cell r="D51">
            <v>5</v>
          </cell>
          <cell r="E51" t="str">
            <v>01005 Suministar servicio de vigilancia privada para  todas las sedes de los establecimientos educativos (predios nuevos y cerrados, arrendamientos y convenios) la interventoría, supervisión, seguimiento, control del servicio y adiciones requeridas</v>
          </cell>
          <cell r="F51" t="str">
            <v>Servicios De Vigilancia De Instituciones Educativas 02-06-0022</v>
          </cell>
          <cell r="G51" t="str">
            <v>CONTRATACIÓN DE VIGILANCIA A LOS ESTABLECIMIENTOS EDUCATIVOS ESTATALES - A.1.1.7</v>
          </cell>
          <cell r="H51" t="str">
            <v>Colegios</v>
          </cell>
          <cell r="I51">
            <v>363</v>
          </cell>
          <cell r="J51" t="str">
            <v>107101005</v>
          </cell>
          <cell r="K51">
            <v>137550487000</v>
          </cell>
        </row>
        <row r="52">
          <cell r="A52">
            <v>1071</v>
          </cell>
          <cell r="B52" t="str">
            <v>1071 Gestión educativa institucional</v>
          </cell>
          <cell r="C52" t="str">
            <v>01 APOYO ADMINISTRATIVO</v>
          </cell>
          <cell r="D52">
            <v>6</v>
          </cell>
          <cell r="E52" t="str">
            <v>01006 Suministrar servicio de aseo privado para  todas las sedes de los colegios( plantas físicas propias, arriendos y convenios)  la interventoría, supervisión,  seguimiento, control del servicio y adiciones requeridas.</v>
          </cell>
          <cell r="F52" t="str">
            <v>Servicios De Aseo De Instituciones Educativas 02-06-0012</v>
          </cell>
          <cell r="G52" t="str">
            <v>OTROS - A.1.2.6.5</v>
          </cell>
          <cell r="H52" t="str">
            <v>Colegios</v>
          </cell>
          <cell r="I52">
            <v>363</v>
          </cell>
          <cell r="J52" t="str">
            <v>107101006</v>
          </cell>
          <cell r="K52">
            <v>97760000000</v>
          </cell>
        </row>
        <row r="53">
          <cell r="A53">
            <v>1071</v>
          </cell>
          <cell r="B53" t="str">
            <v>1071 Gestión educativa institucional</v>
          </cell>
          <cell r="C53" t="str">
            <v>02 ARRENDAMIENTOS</v>
          </cell>
          <cell r="D53">
            <v>7</v>
          </cell>
          <cell r="E53" t="str">
            <v>02007 Arrendar  inmuebles para ampliar la oferta educativa oficial, ajustar parámetros y atender a los alumnos que se trasladan por la intervención de plantas físicas y adelantar las adiciones.</v>
          </cell>
          <cell r="F53" t="str">
            <v>Arrendamiento De Inmuebles 02-06-0002</v>
          </cell>
          <cell r="G53" t="str">
            <v>ARRENDAMIENTO DE INMUEBLES DESTINADOS A LA PRESTACIÓN DEL SERVICIO PÚBLICO EDUCATIVO A.1.2.12</v>
          </cell>
          <cell r="H53" t="str">
            <v>Sedes Educativas</v>
          </cell>
          <cell r="I53">
            <v>77</v>
          </cell>
          <cell r="J53" t="str">
            <v>107102007</v>
          </cell>
          <cell r="K53">
            <v>13259679000</v>
          </cell>
        </row>
        <row r="54">
          <cell r="A54">
            <v>1071</v>
          </cell>
          <cell r="B54" t="str">
            <v>1071 Gestión educativa institucional</v>
          </cell>
          <cell r="C54" t="str">
            <v>02 ARRENDAMIENTOS</v>
          </cell>
          <cell r="D54">
            <v>8</v>
          </cell>
          <cell r="E54" t="str">
            <v>02008 Pagar de sentencias, laudos, conciliaciones, transacciones y providencias de autoridad jurisdiccional competente</v>
          </cell>
          <cell r="F54" t="str">
            <v>Arrendamiento De Inmuebles 02-06-0002</v>
          </cell>
          <cell r="G54" t="str">
            <v>ARRENDAMIENTO DE INMUEBLES DESTINADOS A LA PRESTACIÓN DEL SERVICIO PÚBLICO EDUCATIVO A.1.2.12</v>
          </cell>
          <cell r="H54" t="str">
            <v>Porcentaje</v>
          </cell>
          <cell r="I54">
            <v>100</v>
          </cell>
          <cell r="J54" t="str">
            <v>107102008</v>
          </cell>
          <cell r="K54">
            <v>129037000</v>
          </cell>
        </row>
        <row r="55">
          <cell r="A55">
            <v>1071</v>
          </cell>
          <cell r="B55" t="str">
            <v>1071 Gestión educativa institucional</v>
          </cell>
          <cell r="C55" t="str">
            <v xml:space="preserve">03 LOGÍSTICA Y APOYOS </v>
          </cell>
          <cell r="D55">
            <v>9</v>
          </cell>
          <cell r="E55" t="str">
            <v xml:space="preserve">03009 Suministrar el servicio de transporte para el traslado de funcionarios Administrativos a los colegios o  localidades para fortalecer la labor que realiza la SED a través de sus proyectos de inversión </v>
          </cell>
          <cell r="F55" t="str">
            <v>Apoyo Logístico Para El Desarrollo De Las Actividades Propias De Los Proyectos De Inversiónen General 03-01-0354</v>
          </cell>
          <cell r="G55" t="str">
            <v>APLICACIÓN DE PROYECTOS EDUCATIVOS TRANSVERSALES - A.1.7.2</v>
          </cell>
          <cell r="H55" t="str">
            <v>Servicios de Transporte</v>
          </cell>
          <cell r="I55">
            <v>3252</v>
          </cell>
          <cell r="J55" t="str">
            <v>107103009</v>
          </cell>
          <cell r="K55">
            <v>1000000000</v>
          </cell>
        </row>
        <row r="56">
          <cell r="A56">
            <v>1071</v>
          </cell>
          <cell r="B56" t="str">
            <v>1071 Gestión educativa institucional</v>
          </cell>
          <cell r="C56" t="str">
            <v xml:space="preserve">03 LOGÍSTICA Y APOYOS </v>
          </cell>
          <cell r="D56">
            <v>10</v>
          </cell>
          <cell r="E56" t="str">
            <v xml:space="preserve">03010 Suministrar apoyo  técnico y profesional para actividades relacionadas con el proyecto de inversión </v>
          </cell>
          <cell r="F56" t="str">
            <v>Personal Contratado Para Apoyar Las Actividades Propias De Los Proyectos De Inversión De La Entidad 03-04-0001</v>
          </cell>
          <cell r="G56" t="str">
            <v>MODERNIZACIÓN DE LA SECRETARIA DE EDUCACIÓN - A.1.4.1</v>
          </cell>
          <cell r="H56" t="str">
            <v>Personas</v>
          </cell>
          <cell r="I56">
            <v>15</v>
          </cell>
          <cell r="J56" t="str">
            <v>107103010</v>
          </cell>
          <cell r="K56">
            <v>1045422000</v>
          </cell>
        </row>
        <row r="57">
          <cell r="A57">
            <v>1071</v>
          </cell>
          <cell r="B57" t="str">
            <v>1071 Gestión educativa institucional</v>
          </cell>
          <cell r="C57" t="str">
            <v xml:space="preserve">03 LOGÍSTICA Y APOYOS </v>
          </cell>
          <cell r="D57">
            <v>11</v>
          </cell>
          <cell r="E57" t="str">
            <v>03011 Suministrar el apoyo logístico y realizar la interventoría  a los eventos de la entidad</v>
          </cell>
          <cell r="F57" t="str">
            <v>Soporte Logístico Para El Desarrollo De Las Actividades Propias De Los Proyectos De Inversión 02-01-0364</v>
          </cell>
          <cell r="G57" t="str">
            <v>APLICACIÓN DE PROYECTOS EDUCATIVOS TRANSVERSALES - A.1.7.2</v>
          </cell>
          <cell r="H57" t="str">
            <v>Eventos</v>
          </cell>
          <cell r="I57">
            <v>350</v>
          </cell>
          <cell r="J57" t="str">
            <v>107103011</v>
          </cell>
          <cell r="K57">
            <v>9174042000</v>
          </cell>
        </row>
        <row r="58">
          <cell r="A58">
            <v>1055</v>
          </cell>
          <cell r="B58" t="str">
            <v>1055 Modernización de la gestión institucional</v>
          </cell>
          <cell r="C58" t="str">
            <v>01 Modernización de los Procesos</v>
          </cell>
          <cell r="D58">
            <v>3</v>
          </cell>
          <cell r="E58" t="str">
            <v>01003 Apoyo profesional y técnico para el desarrollo de las acciones tendientes a mejorar los procesos internos de la SED tales como: Sistema Integrado de Gestión, POA , PIGA, Gestión Documental y Archivo.</v>
          </cell>
          <cell r="F58" t="str">
            <v>Personal Contratado Para Apoyar Las Actividades Propias De Los Proyectos De Inversión De La Entidad 03-04-0001</v>
          </cell>
          <cell r="G58" t="str">
            <v>MODERNIZACIÓN DE LA SECRETARIA DE EDUCACIÓN - A.1.4.1</v>
          </cell>
          <cell r="H58" t="str">
            <v>Personas</v>
          </cell>
          <cell r="I58">
            <v>13</v>
          </cell>
          <cell r="J58" t="str">
            <v>105501003</v>
          </cell>
          <cell r="K58">
            <v>892893000</v>
          </cell>
        </row>
        <row r="59">
          <cell r="A59">
            <v>1055</v>
          </cell>
          <cell r="B59" t="str">
            <v>1055 Modernización de la gestión institucional</v>
          </cell>
          <cell r="C59" t="str">
            <v>01 Modernización de los Procesos</v>
          </cell>
          <cell r="D59">
            <v>5</v>
          </cell>
          <cell r="E59" t="str">
            <v>01005 Garantizar los procesos de mejoramiento de la gestión documental y archivo en la SED.</v>
          </cell>
          <cell r="F59" t="str">
            <v>Apoyo Logístico Para El Desarrollo De Las Actividades Propias De Los Proyectos De Inversiónen General 03-01-0354</v>
          </cell>
          <cell r="G59" t="str">
            <v>APLICACIÓN DE PROYECTOS EDUCATIVOS TRANSVERSALES - A.1.7.2</v>
          </cell>
          <cell r="H59" t="str">
            <v>Intervenciones</v>
          </cell>
          <cell r="I59">
            <v>5</v>
          </cell>
          <cell r="J59" t="str">
            <v>105501005</v>
          </cell>
          <cell r="K59">
            <v>815000000</v>
          </cell>
        </row>
        <row r="60">
          <cell r="A60">
            <v>1055</v>
          </cell>
          <cell r="B60" t="str">
            <v>1055 Modernización de la gestión institucional</v>
          </cell>
          <cell r="C60" t="str">
            <v>02 Comunicación Organizacional</v>
          </cell>
          <cell r="D60">
            <v>8</v>
          </cell>
          <cell r="E60" t="str">
            <v>02008 Fortalecimiento de la cultura organizacional de la SED.</v>
          </cell>
          <cell r="F60" t="str">
            <v>Apoyo Logístico Para El Desarrollo De Las Actividades Propias De Los Proyectos De Inversiónen General 03-01-0354</v>
          </cell>
          <cell r="G60" t="str">
            <v>APLICACIÓN DE PROYECTOS EDUCATIVOS TRANSVERSALES - A.1.7.2</v>
          </cell>
          <cell r="H60" t="str">
            <v>Estrategia</v>
          </cell>
          <cell r="I60">
            <v>1</v>
          </cell>
          <cell r="J60" t="str">
            <v>105502008</v>
          </cell>
          <cell r="K60">
            <v>432600000</v>
          </cell>
        </row>
        <row r="61">
          <cell r="A61">
            <v>1055</v>
          </cell>
          <cell r="B61" t="str">
            <v>1055 Modernización de la gestión institucional</v>
          </cell>
          <cell r="C61" t="str">
            <v>03 Gestión de Servicio a la Ciudadania</v>
          </cell>
          <cell r="D61">
            <v>11</v>
          </cell>
          <cell r="E61" t="str">
            <v>03011 Apoyo profesional, técnico y asistencial para el mejoramiento de la gestión del Servicio al Ciudadano</v>
          </cell>
          <cell r="F61" t="str">
            <v>Personal Contratado Para Apoyar Las Actividades Propias De Los Proyectos De Inversión De La Entidad 03-04-0001</v>
          </cell>
          <cell r="G61" t="str">
            <v>MODERNIZACIÓN DE LA SECRETARIA DE EDUCACIÓN - A.1.4.1</v>
          </cell>
          <cell r="H61" t="str">
            <v>Personas</v>
          </cell>
          <cell r="I61">
            <v>7</v>
          </cell>
          <cell r="J61" t="str">
            <v>105503011</v>
          </cell>
          <cell r="K61">
            <v>462000000</v>
          </cell>
        </row>
        <row r="62">
          <cell r="A62">
            <v>1055</v>
          </cell>
          <cell r="B62" t="str">
            <v>1055 Modernización de la gestión institucional</v>
          </cell>
          <cell r="C62" t="str">
            <v>03 Gestión de Servicio a la Ciudadania</v>
          </cell>
          <cell r="D62">
            <v>12</v>
          </cell>
          <cell r="E62" t="str">
            <v>03012 Fortalecer la calidad de la experiencia de servicio a la ciudadanía en todos los canales de atención de la Secretaria de Educación del Distrito.</v>
          </cell>
          <cell r="F62" t="str">
            <v>Apoyo Logístico Para El Desarrollo De Las Actividades Propias De Los Proyectos De Inversiónen General 03-01-0354</v>
          </cell>
          <cell r="G62" t="str">
            <v>APLICACIÓN DE PROYECTOS EDUCATIVOS TRANSVERSALES - A.1.7.2</v>
          </cell>
          <cell r="H62" t="str">
            <v>Intervenciones</v>
          </cell>
          <cell r="I62">
            <v>1</v>
          </cell>
          <cell r="J62" t="str">
            <v>105503012</v>
          </cell>
          <cell r="K62">
            <v>1886960000</v>
          </cell>
        </row>
        <row r="63">
          <cell r="A63">
            <v>1055</v>
          </cell>
          <cell r="B63" t="str">
            <v>1055 Modernización de la gestión institucional</v>
          </cell>
          <cell r="C63" t="str">
            <v>03 Gestión de Servicio a la Ciudadania</v>
          </cell>
          <cell r="D63">
            <v>14</v>
          </cell>
          <cell r="E63" t="str">
            <v xml:space="preserve">03014 Modelo de medición de la percepción de calidad y satisfacción del usuario. </v>
          </cell>
          <cell r="F63" t="str">
            <v>Personal Contratado Para Apoyar Las Actividades Propias De Los Proyectos De Inversión De La Entidad 03-04-0001</v>
          </cell>
          <cell r="G63" t="str">
            <v>MODERNIZACIÓN DE LA SECRETARIA DE EDUCACIÓN - A.1.4.1</v>
          </cell>
          <cell r="H63" t="str">
            <v>Consultoría</v>
          </cell>
          <cell r="I63">
            <v>1</v>
          </cell>
          <cell r="J63" t="str">
            <v>105503014</v>
          </cell>
          <cell r="K63">
            <v>500000000</v>
          </cell>
        </row>
        <row r="64">
          <cell r="A64">
            <v>1055</v>
          </cell>
          <cell r="B64" t="str">
            <v>1055 Modernización de la gestión institucional</v>
          </cell>
          <cell r="C64" t="str">
            <v>03 Gestión de Servicio a la Ciudadania</v>
          </cell>
          <cell r="D64">
            <v>15</v>
          </cell>
          <cell r="E64" t="str">
            <v>03015 Fortalecer la calidad de la experiencia de servicio a la ciudadanía en el territorio.</v>
          </cell>
          <cell r="F64" t="str">
            <v>Apoyo Logístico Para El Desarrollo De Las Actividades Propias De Los Proyectos De Inversiónen General 03-01-0354</v>
          </cell>
          <cell r="G64" t="str">
            <v>APLICACIÓN DE PROYECTOS EDUCATIVOS TRANSVERSALES - A.1.7.2</v>
          </cell>
          <cell r="H64" t="str">
            <v>Estrategia</v>
          </cell>
          <cell r="I64">
            <v>1</v>
          </cell>
          <cell r="J64" t="str">
            <v>105503015</v>
          </cell>
          <cell r="K64">
            <v>240000000</v>
          </cell>
        </row>
        <row r="65">
          <cell r="A65">
            <v>1057</v>
          </cell>
          <cell r="B65" t="str">
            <v>1057 Competencias para el ciudadano de hoy</v>
          </cell>
          <cell r="C65" t="str">
            <v>01 Uso y apropiación de Tecnologías de la Información y las comunicaciones (TIC) y de los medios educativos</v>
          </cell>
          <cell r="D65">
            <v>1</v>
          </cell>
          <cell r="E65" t="str">
            <v>01001 Fortalecer y acompañar a los colegios en la implementación de estrategias que aporten al mejoramiento de los ambientes de aprendizaje y del conocimiento, promiviendo  el desarrollo de las capacidades en el uso inteligente de las TIC.</v>
          </cell>
          <cell r="F65" t="str">
            <v>Incentivar El Desarrollo Y Uso De La Tecnología, La Información Y La Comunicación A Través De Experiencias Pedagógicas 03-01-0218</v>
          </cell>
          <cell r="G65" t="str">
            <v>APLICACIÓN DE PROYECTOS EDUCATIVOS TRANSVERSALES - A.1.7.2</v>
          </cell>
          <cell r="H65" t="str">
            <v>Colegios</v>
          </cell>
          <cell r="I65">
            <v>383</v>
          </cell>
          <cell r="J65" t="str">
            <v>105701001</v>
          </cell>
          <cell r="K65">
            <v>3403200000</v>
          </cell>
        </row>
        <row r="66">
          <cell r="A66">
            <v>1057</v>
          </cell>
          <cell r="B66" t="str">
            <v>1057 Competencias para el ciudadano de hoy</v>
          </cell>
          <cell r="C66" t="str">
            <v>01 Uso y apropiación de Tecnologías de la Información y las comunicaciones (TIC) y de los medios educativos</v>
          </cell>
          <cell r="D66">
            <v>2</v>
          </cell>
          <cell r="E66" t="str">
            <v>01002 Conformar un equipo profesional y técnico para el seguimiento y desarrollo de los programas y procesos del proyecto de inversión competencias para el ciudadano de hoy.</v>
          </cell>
          <cell r="F66" t="str">
            <v>Personal Contratado Para Apoyar Las Actividades Propias De Los Proyectos De Inversión De La Entidad 03-04-0001</v>
          </cell>
          <cell r="G66" t="str">
            <v>MODERNIZACIÓN DE LA SECRETARIA DE EDUCACIÓN - A.1.4.1</v>
          </cell>
          <cell r="H66" t="str">
            <v>Personas</v>
          </cell>
          <cell r="I66">
            <v>12</v>
          </cell>
          <cell r="J66" t="str">
            <v>105701002</v>
          </cell>
          <cell r="K66">
            <v>601700000</v>
          </cell>
        </row>
        <row r="67">
          <cell r="A67">
            <v>1057</v>
          </cell>
          <cell r="B67" t="str">
            <v>1057 Competencias para el ciudadano de hoy</v>
          </cell>
          <cell r="C67" t="str">
            <v>02 Lectoescritura y Fortalecimiento de Bibliotecas Escolares</v>
          </cell>
          <cell r="D67">
            <v>1</v>
          </cell>
          <cell r="E67" t="str">
            <v>02001 Implementar el plan distrital de lectura y escritura,  generando acciones que permitan mejorar los procesos de lectoescritura a través del aprovechamiento y fortalecimiento de las bibliotecas escolares y de ambientes de aprendizaje e investigación.</v>
          </cell>
          <cell r="F67" t="str">
            <v>Acompañar A Colegios En La Formulación Y Ejecución De Planes Institucionales 03-01-0204</v>
          </cell>
          <cell r="G67" t="str">
            <v>APLICACIÓN DE PROYECTOS EDUCATIVOS TRANSVERSALES - A.1.7.2</v>
          </cell>
          <cell r="H67" t="str">
            <v>Colegios</v>
          </cell>
          <cell r="I67">
            <v>383</v>
          </cell>
          <cell r="J67" t="str">
            <v>105702001</v>
          </cell>
          <cell r="K67">
            <v>2100000000</v>
          </cell>
        </row>
        <row r="68">
          <cell r="A68">
            <v>1057</v>
          </cell>
          <cell r="B68" t="str">
            <v>1057 Competencias para el ciudadano de hoy</v>
          </cell>
          <cell r="C68" t="str">
            <v>02 Lectoescritura y Fortalecimiento de Bibliotecas Escolares</v>
          </cell>
          <cell r="D68">
            <v>2</v>
          </cell>
          <cell r="E68" t="str">
            <v>02002 Conformar un equipo profesional y técnico para el seguimiento y desarrollo de los programas y procesos del proyecto de inversión competencias para el ciudadano de hoy - Lectoescritura y Fortalecimiento de Bibliotecas</v>
          </cell>
          <cell r="F68" t="str">
            <v>Personal Contratado Para Apoyar Las Actividades Propias De Los Proyectos De Inversión De La Entidad 03-04-0001</v>
          </cell>
          <cell r="G68" t="str">
            <v>MODERNIZACIÓN DE LA SECRETARIA DE EDUCACIÓN - A.1.4.1</v>
          </cell>
          <cell r="H68" t="str">
            <v>Personas</v>
          </cell>
          <cell r="I68">
            <v>126</v>
          </cell>
          <cell r="J68" t="str">
            <v>105702002</v>
          </cell>
          <cell r="K68">
            <v>3667100000</v>
          </cell>
        </row>
        <row r="69">
          <cell r="A69">
            <v>1057</v>
          </cell>
          <cell r="B69" t="str">
            <v>1057 Competencias para el ciudadano de hoy</v>
          </cell>
          <cell r="C69" t="str">
            <v>02 Lectoescritura y Fortalecimiento de Bibliotecas Escolares</v>
          </cell>
          <cell r="D69">
            <v>3</v>
          </cell>
          <cell r="E69" t="str">
            <v>02003 Garantizar la financiación, apoyo logístico para la participación de la IED en actividades culturales y académicas de Lectoescritura y Fortalecimiento de Bibliotecas Escolares.</v>
          </cell>
          <cell r="F69" t="str">
            <v>Apoyo Logístico Para El Desarrollo De Las Actividades Propias De Los Proyectos De Inversiónen General 03-01-0354</v>
          </cell>
          <cell r="G69" t="str">
            <v>APLICACIÓN DE PROYECTOS EDUCATIVOS TRANSVERSALES - A.1.7.2</v>
          </cell>
          <cell r="H69" t="str">
            <v>Colegios</v>
          </cell>
          <cell r="I69">
            <v>350</v>
          </cell>
          <cell r="J69" t="str">
            <v>105702003</v>
          </cell>
          <cell r="K69">
            <v>1100000000</v>
          </cell>
        </row>
        <row r="70">
          <cell r="A70">
            <v>1057</v>
          </cell>
          <cell r="B70" t="str">
            <v>1057 Competencias para el ciudadano de hoy</v>
          </cell>
          <cell r="C70" t="str">
            <v>02 Lectoescritura y Fortalecimiento de Bibliotecas Escolares</v>
          </cell>
          <cell r="D70">
            <v>4</v>
          </cell>
          <cell r="E70" t="str">
            <v xml:space="preserve">02004 Desarrollar actividades en las Instituciones Educativas Distritales para la creación y desarrollo de estrategias virtuales, materiales de apoyo y herramientas didácticas que permitan la consolidación de los planes de Fortalecimiento </v>
          </cell>
          <cell r="F70" t="str">
            <v>Acompañar A Colegios En La Formulación Y Ejecución De Planes Institucionales 03-01-0204</v>
          </cell>
          <cell r="G70" t="str">
            <v>APLICACIÓN DE PROYECTOS EDUCATIVOS TRANSVERSALES - A.1.7.2</v>
          </cell>
          <cell r="H70" t="str">
            <v>Colegios</v>
          </cell>
          <cell r="J70" t="str">
            <v>105702004</v>
          </cell>
          <cell r="K70">
            <v>0</v>
          </cell>
        </row>
        <row r="71">
          <cell r="A71">
            <v>1057</v>
          </cell>
          <cell r="B71" t="str">
            <v>1057 Competencias para el ciudadano de hoy</v>
          </cell>
          <cell r="C71" t="str">
            <v>03 Fortalecimiento de Inglés como Segunda Lengua</v>
          </cell>
          <cell r="D71">
            <v>1</v>
          </cell>
          <cell r="E71" t="str">
            <v xml:space="preserve">03001 Acompañar y apoyar el fortalecimiento de los programas de aprendizaje del inglés como una segunda lengua mediante la articulación de planes de estudio, uso de medios educativos y ambientes de aprendizaje. </v>
          </cell>
          <cell r="F71" t="str">
            <v>Acompañar A Colegios En La Formulación Y Ejecución De Planes Institucionales 03-01-0204</v>
          </cell>
          <cell r="G71" t="str">
            <v>APLICACIÓN DE PROYECTOS EDUCATIVOS TRANSVERSALES - A.1.7.2</v>
          </cell>
          <cell r="H71" t="str">
            <v>Colegios</v>
          </cell>
          <cell r="I71">
            <v>110</v>
          </cell>
          <cell r="J71" t="str">
            <v>105703001</v>
          </cell>
          <cell r="K71">
            <v>3443046000</v>
          </cell>
        </row>
        <row r="72">
          <cell r="A72">
            <v>1057</v>
          </cell>
          <cell r="B72" t="str">
            <v>1057 Competencias para el ciudadano de hoy</v>
          </cell>
          <cell r="C72" t="str">
            <v>03 Fortalecimiento de Inglés como Segunda Lengua</v>
          </cell>
          <cell r="D72">
            <v>2</v>
          </cell>
          <cell r="E72" t="str">
            <v>03002 Conformar un equipo profesional y técnico para el seguimiento y desarrollo de los programas y procesos del proyecto de inversión competencias para el ciudadano de hoy - Fortalecimiento de Inglés como Segunda Lengua</v>
          </cell>
          <cell r="F72" t="str">
            <v>Personal Contratado Para Apoyar Las Actividades Propias De Los Proyectos De Inversión De La Entidad 03-04-0001</v>
          </cell>
          <cell r="G72" t="str">
            <v>MODERNIZACIÓN DE LA SECRETARIA DE EDUCACIÓN - A.1.4.1</v>
          </cell>
          <cell r="H72" t="str">
            <v>Personas</v>
          </cell>
          <cell r="I72">
            <v>5</v>
          </cell>
          <cell r="J72" t="str">
            <v>105703002</v>
          </cell>
          <cell r="K72">
            <v>384954000</v>
          </cell>
        </row>
        <row r="73">
          <cell r="A73">
            <v>1073</v>
          </cell>
          <cell r="B73" t="str">
            <v>1073 Desarrollo integral de la educación media en las instituciones educativas del Distrito</v>
          </cell>
          <cell r="C73" t="str">
            <v>01 Competencias básicas, técnicas, tecnológicas, socioemocionales y exploración</v>
          </cell>
          <cell r="D73">
            <v>1</v>
          </cell>
          <cell r="E73" t="str">
            <v>01001 Prestar apoyo profesional y/o tecnico para acompañar a las IED en las actividades de planeción y seguimiento para desarrollo y fortalecimiento de las competencias básicas, sociales y emocionales de los estudiantes de educación media de Bogotá</v>
          </cell>
          <cell r="F73" t="str">
            <v>Personal Contratado Para Apoyar Las Actividades Propias De Los Proyectos De Inversión De La Entidad 03-04-0001</v>
          </cell>
          <cell r="G73" t="str">
            <v>MODERNIZACIÓN DE LA SECRETARIA DE EDUCACIÓN - A.1.4.1</v>
          </cell>
          <cell r="H73" t="str">
            <v>Personas</v>
          </cell>
          <cell r="I73">
            <v>34</v>
          </cell>
          <cell r="J73" t="str">
            <v>107301001</v>
          </cell>
          <cell r="K73">
            <v>1995369000</v>
          </cell>
        </row>
        <row r="74">
          <cell r="A74">
            <v>1073</v>
          </cell>
          <cell r="B74" t="str">
            <v>1073 Desarrollo integral de la educación media en las instituciones educativas del Distrito</v>
          </cell>
          <cell r="C74" t="str">
            <v>01 Competencias básicas, técnicas, tecnológicas, socioemocionales y exploración</v>
          </cell>
          <cell r="D74">
            <v>4</v>
          </cell>
          <cell r="E74" t="str">
            <v>01004 Realizar acompañamiento, seguimiento e implementación para desarrollo y fortalecimiento de las competencias básicas, sociales y emocionales de los estudiantes de educación media de Bogotá</v>
          </cell>
          <cell r="F74" t="str">
            <v>Acompañar A Colegios En La Formulación Y Ejecución De Planes Institucionales 03-01-0204</v>
          </cell>
          <cell r="G74" t="str">
            <v>APLICACIÓN DE PROYECTOS EDUCATIVOS TRANSVERSALES - A.1.7.2</v>
          </cell>
          <cell r="H74" t="str">
            <v>Persona Jurídica</v>
          </cell>
          <cell r="I74">
            <v>16</v>
          </cell>
          <cell r="J74" t="str">
            <v>107301004</v>
          </cell>
          <cell r="K74">
            <v>10076465000</v>
          </cell>
        </row>
        <row r="75">
          <cell r="A75">
            <v>1073</v>
          </cell>
          <cell r="B75" t="str">
            <v>1073 Desarrollo integral de la educación media en las instituciones educativas del Distrito</v>
          </cell>
          <cell r="C75" t="str">
            <v>02 Orientación sociocupacional</v>
          </cell>
          <cell r="D75">
            <v>1</v>
          </cell>
          <cell r="E75" t="str">
            <v>02001 Prestar apoyo profesional y/o tecnico para acompañar a las IED en las actividades de planeación y seguimiento para el desarrollo y fortalecimiento de la orientación sociocupacional de los estudiantes de educación media de Bogotá</v>
          </cell>
          <cell r="F75" t="str">
            <v>Personal Contratado Para Apoyar Las Actividades Propias De Los Proyectos De Inversión De La Entidad 03-04-0001</v>
          </cell>
          <cell r="G75" t="str">
            <v>MODERNIZACIÓN DE LA SECRETARIA DE EDUCACIÓN - A.1.4.1</v>
          </cell>
          <cell r="H75" t="str">
            <v>Personas</v>
          </cell>
          <cell r="I75">
            <v>6</v>
          </cell>
          <cell r="J75" t="str">
            <v>107302001</v>
          </cell>
          <cell r="K75">
            <v>405444000</v>
          </cell>
        </row>
        <row r="76">
          <cell r="A76">
            <v>1073</v>
          </cell>
          <cell r="B76" t="str">
            <v>1073 Desarrollo integral de la educación media en las instituciones educativas del Distrito</v>
          </cell>
          <cell r="C76" t="str">
            <v>02 Orientación sociocupacional</v>
          </cell>
          <cell r="D76">
            <v>2</v>
          </cell>
          <cell r="E76" t="str">
            <v>02002 Realizar acompañamiento, seguimiento e implementación de los procesos de orientación sociocupacional  de los estudiantes de educación media de Bogotá</v>
          </cell>
          <cell r="F76" t="str">
            <v>Acompañar A Colegios En La Formulación Y Ejecución De Planes Institucionales 03-01-0204</v>
          </cell>
          <cell r="G76" t="str">
            <v>APLICACIÓN DE PROYECTOS EDUCATIVOS TRANSVERSALES - A.1.7.2</v>
          </cell>
          <cell r="H76" t="str">
            <v>Persona Jurídica</v>
          </cell>
          <cell r="I76">
            <v>1</v>
          </cell>
          <cell r="J76" t="str">
            <v>107302002</v>
          </cell>
          <cell r="K76">
            <v>822722000</v>
          </cell>
        </row>
        <row r="77">
          <cell r="A77">
            <v>1074</v>
          </cell>
          <cell r="B77" t="str">
            <v>1074 Educación superior para una ciudad de conocimiento</v>
          </cell>
          <cell r="C77" t="str">
            <v>01 ACCESO A EDUCACIÓN SUPERIOR</v>
          </cell>
          <cell r="D77">
            <v>1</v>
          </cell>
          <cell r="E77" t="str">
            <v>01001 Fondo de Reparación para el Acceso, Permanencia y Graduación en Educación Superior para la Población Víctima del Conflicto Armado en Colombia.</v>
          </cell>
          <cell r="F77" t="str">
            <v>Atención a Víctimas 03-02-0032</v>
          </cell>
          <cell r="G77" t="str">
            <v>APLICACIÓN DE PROYECTOS EDUCATIVOS TRANSVERSALES - A.1.7.2</v>
          </cell>
          <cell r="H77" t="str">
            <v>Cupos</v>
          </cell>
          <cell r="I77">
            <v>35</v>
          </cell>
          <cell r="J77" t="str">
            <v>107401001</v>
          </cell>
          <cell r="K77">
            <v>2000000000</v>
          </cell>
        </row>
        <row r="78">
          <cell r="A78">
            <v>1074</v>
          </cell>
          <cell r="B78" t="str">
            <v>1074 Educación superior para una ciudad de conocimiento</v>
          </cell>
          <cell r="C78" t="str">
            <v>01 ACCESO A EDUCACIÓN SUPERIOR</v>
          </cell>
          <cell r="D78">
            <v>2</v>
          </cell>
          <cell r="E78" t="str">
            <v>01002 Generar alternativas de financiación ofertadas en el portafolio de la Secretaria de Educación, para el acceso y la permanencia en la educación superior de los jóvenes residentes en Bogotá</v>
          </cell>
          <cell r="F78" t="str">
            <v>Financiación A Los Estudiantes Para El Acceso A La Educación Superior 06-01-0004</v>
          </cell>
          <cell r="G78" t="str">
            <v>COMPETENCIAS LABORALES GENERALES Y FORMACIÓN PARA EL TRABAJO Y EL DESARROLLO HUMANO - A.1.7.1</v>
          </cell>
          <cell r="H78" t="str">
            <v>Cupos</v>
          </cell>
          <cell r="I78">
            <v>1194</v>
          </cell>
          <cell r="J78" t="str">
            <v>107401002</v>
          </cell>
          <cell r="K78">
            <v>25115921000</v>
          </cell>
        </row>
        <row r="79">
          <cell r="A79">
            <v>1074</v>
          </cell>
          <cell r="B79" t="str">
            <v>1074 Educación superior para una ciudad de conocimiento</v>
          </cell>
          <cell r="C79" t="str">
            <v>02 FORTALECIMIENTO DE LA CALIDAD</v>
          </cell>
          <cell r="D79">
            <v>4</v>
          </cell>
          <cell r="E79" t="str">
            <v>02004 Aunar esfuerzos con los actores del subsistema Distrital de Educacion Superior y el Gobierno Nacional, para orientar o desarrollar proyectos de Ciencia, Tecnología e Innovación, integrando apuestas productivas y de conocimiento de la región.</v>
          </cell>
          <cell r="F79" t="str">
            <v>Asistencia técnica y fomento al mejoramiento de la calidad en el marco del Subsistema Distrital de Educación Superior 05-02-0179</v>
          </cell>
          <cell r="G79" t="str">
            <v/>
          </cell>
          <cell r="H79" t="str">
            <v>proyectos</v>
          </cell>
          <cell r="I79">
            <v>3</v>
          </cell>
          <cell r="J79" t="str">
            <v>107402004</v>
          </cell>
          <cell r="K79">
            <v>500000000</v>
          </cell>
        </row>
        <row r="80">
          <cell r="A80">
            <v>1074</v>
          </cell>
          <cell r="B80" t="str">
            <v>1074 Educación superior para una ciudad de conocimiento</v>
          </cell>
          <cell r="C80" t="str">
            <v>02 FORTALECIMIENTO DE LA CALIDAD</v>
          </cell>
          <cell r="D80">
            <v>6</v>
          </cell>
          <cell r="E80" t="str">
            <v>02006 Prestar apoyo profesional y/o técnico en la ejecución, verificación y acompañamiento de proyectos de calidad en educacion superior</v>
          </cell>
          <cell r="F80" t="str">
            <v>Personal Contratado Para Apoyar Las Actividades Propias De Los Proyectos De Inversión De La Entidad 03-04-0001</v>
          </cell>
          <cell r="G80" t="str">
            <v>MODERNIZACIÓN DE LA SECRETARIA DE EDUCACIÓN - A.1.4.1</v>
          </cell>
          <cell r="H80" t="str">
            <v>Personas</v>
          </cell>
          <cell r="I80">
            <v>19</v>
          </cell>
          <cell r="J80" t="str">
            <v>107402006</v>
          </cell>
          <cell r="K80">
            <v>1375519000</v>
          </cell>
        </row>
        <row r="81">
          <cell r="A81">
            <v>1040</v>
          </cell>
          <cell r="B81" t="str">
            <v>1040 Bogotá reconoce a sus maestros, maestras y directivos docentes líderes de la transformación educativa</v>
          </cell>
          <cell r="C81" t="str">
            <v>01 FORMACIÓN INICIAL</v>
          </cell>
          <cell r="D81">
            <v>16</v>
          </cell>
          <cell r="E81" t="str">
            <v>01016 Acompañamiento a lo maestros, maestras y Directivos Docentes recien vinculados en la Planta de personal Docente de la SED</v>
          </cell>
          <cell r="F81" t="str">
            <v>Capacitación Y Formación Del Personal Docente 03-01-0314</v>
          </cell>
          <cell r="G81" t="str">
            <v>CAPACITACIÓN A DOCENTES Y DIRECTIVOS DOCENTES - A.1.2.8</v>
          </cell>
          <cell r="H81" t="str">
            <v>Docentes y directivos docentes</v>
          </cell>
          <cell r="I81">
            <v>200</v>
          </cell>
          <cell r="J81" t="str">
            <v>104001016</v>
          </cell>
          <cell r="K81">
            <v>219000000</v>
          </cell>
        </row>
        <row r="82">
          <cell r="A82">
            <v>1040</v>
          </cell>
          <cell r="B82" t="str">
            <v>1040 Bogotá reconoce a sus maestros, maestras y directivos docentes líderes de la transformación educativa</v>
          </cell>
          <cell r="C82" t="str">
            <v>01 FORMACIÓN INICIAL</v>
          </cell>
          <cell r="D82">
            <v>18</v>
          </cell>
          <cell r="E82" t="str">
            <v>01018 Prestar apoyo profesional y/o técnico para el seguimiento pedagógico, administrativo y financiero  de las actividades del componente</v>
          </cell>
          <cell r="F82" t="str">
            <v>Personal Contratado Para Apoyar Las Actividades Propias De Los Proyectos De Inversión De La Entidad 03-04-0001</v>
          </cell>
          <cell r="G82" t="str">
            <v>MODERNIZACIÓN DE LA SECRETARIA DE EDUCACIÓN - A.1.4.1</v>
          </cell>
          <cell r="H82" t="str">
            <v>Personas</v>
          </cell>
          <cell r="I82">
            <v>2</v>
          </cell>
          <cell r="J82" t="str">
            <v>104001018</v>
          </cell>
          <cell r="K82">
            <v>175937000</v>
          </cell>
        </row>
        <row r="83">
          <cell r="A83">
            <v>1040</v>
          </cell>
          <cell r="B83" t="str">
            <v>1040 Bogotá reconoce a sus maestros, maestras y directivos docentes líderes de la transformación educativa</v>
          </cell>
          <cell r="C83" t="str">
            <v>02 FORMACIÓN PERMANENTE</v>
          </cell>
          <cell r="D83">
            <v>1</v>
          </cell>
          <cell r="E83" t="str">
            <v>02001 Apoyar la participación de Docentes y Directivos Docentes en programas de formación permanente y/o  acompañamiento in - situ  en diferentes temáticas de profundización disciplinar y pedagógica</v>
          </cell>
          <cell r="F83" t="str">
            <v>Capacitación Y Formación Del Personal Docente 03-01-0314</v>
          </cell>
          <cell r="G83" t="str">
            <v>CAPACITACIÓN A DOCENTES Y DIRECTIVOS DOCENTES - A.1.2.8</v>
          </cell>
          <cell r="H83" t="str">
            <v>Docentes y directivos docentes</v>
          </cell>
          <cell r="I83">
            <v>100</v>
          </cell>
          <cell r="J83" t="str">
            <v>104002001</v>
          </cell>
          <cell r="K83">
            <v>200000000</v>
          </cell>
        </row>
        <row r="84">
          <cell r="A84">
            <v>1040</v>
          </cell>
          <cell r="B84" t="str">
            <v>1040 Bogotá reconoce a sus maestros, maestras y directivos docentes líderes de la transformación educativa</v>
          </cell>
          <cell r="C84" t="str">
            <v>02 FORMACIÓN PERMANENTE</v>
          </cell>
          <cell r="D84">
            <v>2</v>
          </cell>
          <cell r="E84" t="str">
            <v>02002 Apoyar la participación de docentes y directivos docentes en eventos culturales y académicos a nivel local, nacional e internacional</v>
          </cell>
          <cell r="F84" t="str">
            <v>Capacitación Y Formación Del Personal Docente 03-01-0314</v>
          </cell>
          <cell r="G84" t="str">
            <v>CAPACITACIÓN A DOCENTES Y DIRECTIVOS DOCENTES - A.1.2.8</v>
          </cell>
          <cell r="H84" t="str">
            <v>Docentes y directivos docentes</v>
          </cell>
          <cell r="I84">
            <v>120</v>
          </cell>
          <cell r="J84" t="str">
            <v>104002002</v>
          </cell>
          <cell r="K84">
            <v>120000000</v>
          </cell>
        </row>
        <row r="85">
          <cell r="A85">
            <v>1040</v>
          </cell>
          <cell r="B85" t="str">
            <v>1040 Bogotá reconoce a sus maestros, maestras y directivos docentes líderes de la transformación educativa</v>
          </cell>
          <cell r="C85" t="str">
            <v>02 FORMACIÓN PERMANENTE</v>
          </cell>
          <cell r="D85">
            <v>3</v>
          </cell>
          <cell r="E85" t="str">
            <v>02003 Prestar apoyo profesional y/o técnico para el seguimiento pedagógico, administrativo y financiero  de las actividades del componente</v>
          </cell>
          <cell r="F85" t="str">
            <v>Personal Contratado Para Apoyar Las Actividades Propias De Los Proyectos De Inversión De La Entidad 03-04-0001</v>
          </cell>
          <cell r="G85" t="str">
            <v>MODERNIZACIÓN DE LA SECRETARIA DE EDUCACIÓN - A.1.4.1</v>
          </cell>
          <cell r="H85" t="str">
            <v>Personas</v>
          </cell>
          <cell r="I85">
            <v>5</v>
          </cell>
          <cell r="J85" t="str">
            <v>104002003</v>
          </cell>
          <cell r="K85">
            <v>391071000</v>
          </cell>
        </row>
        <row r="86">
          <cell r="A86">
            <v>1040</v>
          </cell>
          <cell r="B86" t="str">
            <v>1040 Bogotá reconoce a sus maestros, maestras y directivos docentes líderes de la transformación educativa</v>
          </cell>
          <cell r="C86" t="str">
            <v>02 FORMACIÓN PERMANENTE</v>
          </cell>
          <cell r="D86">
            <v>4</v>
          </cell>
          <cell r="E86" t="str">
            <v>02004 Apoyar la participación de Docentes y Directivos Docentes de los Colegios Oficiales en programas de pasantias a nivel nacional o internacional</v>
          </cell>
          <cell r="F86" t="str">
            <v>Capacitación Y Formación Del Personal Docente 03-01-0314</v>
          </cell>
          <cell r="G86" t="str">
            <v>CAPACITACIÓN A DOCENTES Y DIRECTIVOS DOCENTES - A.1.2.8</v>
          </cell>
          <cell r="H86" t="str">
            <v>Docentes y directivos docentes</v>
          </cell>
          <cell r="I86">
            <v>80</v>
          </cell>
          <cell r="J86" t="str">
            <v>104002004</v>
          </cell>
          <cell r="K86">
            <v>150000000</v>
          </cell>
        </row>
        <row r="87">
          <cell r="A87">
            <v>1040</v>
          </cell>
          <cell r="B87" t="str">
            <v>1040 Bogotá reconoce a sus maestros, maestras y directivos docentes líderes de la transformación educativa</v>
          </cell>
          <cell r="C87" t="str">
            <v>02 FORMACIÓN PERMANENTE</v>
          </cell>
          <cell r="D87">
            <v>20</v>
          </cell>
          <cell r="E87" t="str">
            <v>02020 Implementar el portafolio virtual de Formación Docente</v>
          </cell>
          <cell r="F87" t="str">
            <v>Capacitación Y Formación Del Personal Docente 03-01-0314</v>
          </cell>
          <cell r="G87" t="str">
            <v>CAPACITACIÓN A DOCENTES Y DIRECTIVOS DOCENTES - A.1.2.8</v>
          </cell>
          <cell r="H87" t="str">
            <v>Docentes y directivos docentes</v>
          </cell>
          <cell r="I87">
            <v>600</v>
          </cell>
          <cell r="J87" t="str">
            <v>104002020</v>
          </cell>
          <cell r="K87">
            <v>600000000</v>
          </cell>
        </row>
        <row r="88">
          <cell r="A88">
            <v>1040</v>
          </cell>
          <cell r="B88" t="str">
            <v>1040 Bogotá reconoce a sus maestros, maestras y directivos docentes líderes de la transformación educativa</v>
          </cell>
          <cell r="C88" t="str">
            <v>03 FORMACIÓN POSGRADUAL</v>
          </cell>
          <cell r="D88">
            <v>14</v>
          </cell>
          <cell r="E88" t="str">
            <v>03014 Apoyar la participación de Docentes y Directivos Docentes de los Colegios Oficiales en programas de posgrado en los niveles de Especialización, Maestría y Doctorado</v>
          </cell>
          <cell r="F88" t="str">
            <v>Capacitación Y Formación Del Personal Docente 03-01-0314</v>
          </cell>
          <cell r="G88" t="str">
            <v>CAPACITACIÓN A DOCENTES Y DIRECTIVOS DOCENTES - A.1.2.8</v>
          </cell>
          <cell r="H88" t="str">
            <v>Docentes y directivos docentes</v>
          </cell>
          <cell r="I88">
            <v>75</v>
          </cell>
          <cell r="J88" t="str">
            <v>104003014</v>
          </cell>
          <cell r="K88">
            <v>1033790000</v>
          </cell>
        </row>
        <row r="89">
          <cell r="A89">
            <v>1040</v>
          </cell>
          <cell r="B89" t="str">
            <v>1040 Bogotá reconoce a sus maestros, maestras y directivos docentes líderes de la transformación educativa</v>
          </cell>
          <cell r="C89" t="str">
            <v>03 FORMACIÓN POSGRADUAL</v>
          </cell>
          <cell r="D89">
            <v>6</v>
          </cell>
          <cell r="E89" t="str">
            <v>03006 Prestar apoyo profesional y/o técnico para el seguimiento pedagógico, administrativo y financiero  de las actividades del componente</v>
          </cell>
          <cell r="F89" t="str">
            <v>Personal Contratado Para Apoyar Las Actividades Propias De Los Proyectos De Inversión De La Entidad 03-04-0001</v>
          </cell>
          <cell r="G89" t="str">
            <v>MODERNIZACIÓN DE LA SECRETARIA DE EDUCACIÓN - A.1.4.1</v>
          </cell>
          <cell r="H89" t="str">
            <v>Personas</v>
          </cell>
          <cell r="I89">
            <v>3</v>
          </cell>
          <cell r="J89" t="str">
            <v>104003006</v>
          </cell>
          <cell r="K89">
            <v>283044000</v>
          </cell>
        </row>
        <row r="90">
          <cell r="A90">
            <v>1040</v>
          </cell>
          <cell r="B90" t="str">
            <v>1040 Bogotá reconoce a sus maestros, maestras y directivos docentes líderes de la transformación educativa</v>
          </cell>
          <cell r="C90" t="str">
            <v>04 INNOVACION EDUCATIVA</v>
          </cell>
          <cell r="D90">
            <v>8</v>
          </cell>
          <cell r="E90" t="str">
            <v>04008 Fortalecer la comunidad académica de maestros y maestras de Bogotá a partir de la conformación y consolidación de las  redes locales, mediante el intercambio del saber pedagógico  y la socialización de experiencias.</v>
          </cell>
          <cell r="F90" t="str">
            <v>Capacitación Y Formación Del Personal Docente 03-01-0314</v>
          </cell>
          <cell r="G90" t="str">
            <v>CAPACITACIÓN A DOCENTES Y DIRECTIVOS DOCENTES - A.1.2.8</v>
          </cell>
          <cell r="H90" t="str">
            <v>Proyectos pedagógicos</v>
          </cell>
          <cell r="I90">
            <v>10</v>
          </cell>
          <cell r="J90" t="str">
            <v>104004008</v>
          </cell>
          <cell r="K90">
            <v>200000000</v>
          </cell>
        </row>
        <row r="91">
          <cell r="A91">
            <v>1040</v>
          </cell>
          <cell r="B91" t="str">
            <v>1040 Bogotá reconoce a sus maestros, maestras y directivos docentes líderes de la transformación educativa</v>
          </cell>
          <cell r="C91" t="str">
            <v>04 INNOVACION EDUCATIVA</v>
          </cell>
          <cell r="D91">
            <v>9</v>
          </cell>
          <cell r="E91" t="str">
            <v>04009 Prestar apoyo profesional y/o técnico para el seguimiento pedagógico, administrativo y financiero  de las actividades del componente</v>
          </cell>
          <cell r="F91" t="str">
            <v>Personal Contratado Para Apoyar Las Actividades Propias De Los Proyectos De Inversión De La Entidad 03-04-0001</v>
          </cell>
          <cell r="G91" t="str">
            <v>MODERNIZACIÓN DE LA SECRETARIA DE EDUCACIÓN - A.1.4.1</v>
          </cell>
          <cell r="H91" t="str">
            <v>Personas</v>
          </cell>
          <cell r="I91">
            <v>9</v>
          </cell>
          <cell r="J91" t="str">
            <v>104004009</v>
          </cell>
          <cell r="K91">
            <v>730278000</v>
          </cell>
        </row>
        <row r="92">
          <cell r="A92">
            <v>1040</v>
          </cell>
          <cell r="B92" t="str">
            <v>1040 Bogotá reconoce a sus maestros, maestras y directivos docentes líderes de la transformación educativa</v>
          </cell>
          <cell r="C92" t="str">
            <v>04 INNOVACION EDUCATIVA</v>
          </cell>
          <cell r="D92">
            <v>22</v>
          </cell>
          <cell r="E92" t="str">
            <v>04022 Fomentar y visibilizar la Innovación Educativa en las IEs mediante la implementación de programas y proyectos para los maestros y directivos docentes en el marco del Ecosistema Distrital de Innovación Educativa</v>
          </cell>
          <cell r="F92" t="str">
            <v>Capacitación Y Formación Del Personal Docente 03-01-0314</v>
          </cell>
          <cell r="G92" t="str">
            <v>CAPACITACIÓN A DOCENTES Y DIRECTIVOS DOCENTES - A.1.2.8</v>
          </cell>
          <cell r="H92" t="str">
            <v>Docentes y directivos docentes</v>
          </cell>
          <cell r="I92">
            <v>2900</v>
          </cell>
          <cell r="J92" t="str">
            <v>104004022</v>
          </cell>
          <cell r="K92">
            <v>3028000000</v>
          </cell>
        </row>
        <row r="93">
          <cell r="A93">
            <v>1040</v>
          </cell>
          <cell r="B93" t="str">
            <v>1040 Bogotá reconoce a sus maestros, maestras y directivos docentes líderes de la transformación educativa</v>
          </cell>
          <cell r="C93" t="str">
            <v>05 RECONOCIMIENTO DOCENTE</v>
          </cell>
          <cell r="D93">
            <v>10</v>
          </cell>
          <cell r="E93" t="str">
            <v>05010 Otorgar el premio de Investigación e Innovacion  el cual se encuentra en  el marco del acuerdo  273 del 2007</v>
          </cell>
          <cell r="F93" t="str">
            <v>Incentivos Al Personal Docente 03-02-0023</v>
          </cell>
          <cell r="G93" t="str">
            <v>DISEÑO E IMPLEMENTACIÓN DE PLANES DE MEJORAMIENTO - A.1.2.11</v>
          </cell>
          <cell r="H93" t="str">
            <v>Propuestas pedagógicas</v>
          </cell>
          <cell r="I93">
            <v>10</v>
          </cell>
          <cell r="J93" t="str">
            <v>104005010</v>
          </cell>
          <cell r="K93">
            <v>550000000</v>
          </cell>
        </row>
        <row r="94">
          <cell r="A94">
            <v>1040</v>
          </cell>
          <cell r="B94" t="str">
            <v>1040 Bogotá reconoce a sus maestros, maestras y directivos docentes líderes de la transformación educativa</v>
          </cell>
          <cell r="C94" t="str">
            <v>05 RECONOCIMIENTO DOCENTE</v>
          </cell>
          <cell r="D94">
            <v>13</v>
          </cell>
          <cell r="E94" t="str">
            <v>05013 Prestar apoyo profesional y/o técnico para el seguimiento pedagógico, administrativo y financiero  de las actividades del componente</v>
          </cell>
          <cell r="F94" t="str">
            <v>Personal Contratado Para Apoyar Las Actividades Propias De Los Proyectos De Inversión De La Entidad 03-04-0001</v>
          </cell>
          <cell r="G94" t="str">
            <v>MODERNIZACIÓN DE LA SECRETARIA DE EDUCACIÓN - A.1.4.1</v>
          </cell>
          <cell r="H94" t="str">
            <v>Personas</v>
          </cell>
          <cell r="I94">
            <v>1</v>
          </cell>
          <cell r="J94" t="str">
            <v>104005013</v>
          </cell>
          <cell r="K94">
            <v>98880000</v>
          </cell>
        </row>
        <row r="95">
          <cell r="A95">
            <v>1040</v>
          </cell>
          <cell r="B95" t="str">
            <v>1040 Bogotá reconoce a sus maestros, maestras y directivos docentes líderes de la transformación educativa</v>
          </cell>
          <cell r="C95" t="str">
            <v>05 RECONOCIMIENTO DOCENTE</v>
          </cell>
          <cell r="D95">
            <v>23</v>
          </cell>
          <cell r="E95" t="str">
            <v>05023 Reconocer  a maestros, maestras y directivos docentes  investigadores e innovadores de la educación</v>
          </cell>
          <cell r="F95" t="str">
            <v>Incentivos Al Personal Docente 03-02-0023</v>
          </cell>
          <cell r="G95" t="str">
            <v>DISEÑO E IMPLEMENTACIÓN DE PLANES DE MEJORAMIENTO - A.1.2.11</v>
          </cell>
          <cell r="H95" t="str">
            <v>Docentes y directivos docentes</v>
          </cell>
          <cell r="I95">
            <v>100</v>
          </cell>
          <cell r="J95" t="str">
            <v>104005023</v>
          </cell>
          <cell r="K95">
            <v>170000000</v>
          </cell>
        </row>
        <row r="96">
          <cell r="A96">
            <v>1040</v>
          </cell>
          <cell r="B96" t="str">
            <v>1040 Bogotá reconoce a sus maestros, maestras y directivos docentes líderes de la transformación educativa</v>
          </cell>
          <cell r="C96" t="str">
            <v>05 RECONOCIMIENTO DOCENTE</v>
          </cell>
          <cell r="D96">
            <v>24</v>
          </cell>
          <cell r="E96" t="str">
            <v>05024 Acompañamiento a docentes y directivos docentes  para la postulacion de proyecto de investigación e innovación educativa  en premios a nivel nacional e internacional</v>
          </cell>
          <cell r="F96" t="str">
            <v>Incentivos Al Personal Docente 03-02-0023</v>
          </cell>
          <cell r="G96" t="str">
            <v>DISEÑO E IMPLEMENTACIÓN DE PLANES DE MEJORAMIENTO - A.1.2.11</v>
          </cell>
          <cell r="H96" t="str">
            <v>Propuestas pedagógicas</v>
          </cell>
          <cell r="I96">
            <v>10</v>
          </cell>
          <cell r="J96" t="str">
            <v>104005024</v>
          </cell>
          <cell r="K96">
            <v>50000000</v>
          </cell>
        </row>
        <row r="97">
          <cell r="A97">
            <v>1053</v>
          </cell>
          <cell r="B97" t="str">
            <v>1053 Oportunidades de aprendizaje desde el enfoque diferencial</v>
          </cell>
          <cell r="C97" t="str">
            <v>01  Atención Educativa Integral desde el enfoque diferencial</v>
          </cell>
          <cell r="D97">
            <v>1</v>
          </cell>
          <cell r="E97" t="str">
            <v>01001 Desarrollar capacidades locales e institucionales  para la atención integral bajo el enfoque diferencial, de estudiantes con discapacidad</v>
          </cell>
          <cell r="F97" t="str">
            <v>Atención educativa diferencial 03-02-0033</v>
          </cell>
          <cell r="G97" t="str">
            <v>SERVICIO PERSONAL APOYO - A.1.5.1</v>
          </cell>
          <cell r="H97" t="str">
            <v>Colegios</v>
          </cell>
          <cell r="I97">
            <v>361</v>
          </cell>
          <cell r="J97" t="str">
            <v>105301001</v>
          </cell>
          <cell r="K97">
            <v>8110450000</v>
          </cell>
        </row>
        <row r="98">
          <cell r="A98">
            <v>1053</v>
          </cell>
          <cell r="B98" t="str">
            <v>1053 Oportunidades de aprendizaje desde el enfoque diferencial</v>
          </cell>
          <cell r="C98" t="str">
            <v>01  Atención Educativa Integral desde el enfoque diferencial</v>
          </cell>
          <cell r="D98">
            <v>3</v>
          </cell>
          <cell r="E98" t="str">
            <v>01003 Desarrollar capacidades locales e institucionales  para la atención integral bajo el enfoque diferencial, de estudiantes con  talentos y/o capacidades  excepcionales</v>
          </cell>
          <cell r="F98" t="str">
            <v>Atención educativa diferencial 03-02-0033</v>
          </cell>
          <cell r="G98" t="str">
            <v>SERVICIO PERSONAL APOYO - A.1.5.1</v>
          </cell>
          <cell r="H98" t="str">
            <v>Colegios</v>
          </cell>
          <cell r="I98">
            <v>90</v>
          </cell>
          <cell r="J98" t="str">
            <v>105301003</v>
          </cell>
          <cell r="K98">
            <v>594356000</v>
          </cell>
        </row>
        <row r="99">
          <cell r="A99">
            <v>1053</v>
          </cell>
          <cell r="B99" t="str">
            <v>1053 Oportunidades de aprendizaje desde el enfoque diferencial</v>
          </cell>
          <cell r="C99" t="str">
            <v>01  Atención Educativa Integral desde el enfoque diferencial</v>
          </cell>
          <cell r="D99">
            <v>5</v>
          </cell>
          <cell r="E99" t="str">
            <v>01005 Desarrollar las acciones necesarias para garantizar la operación de la Secretaría Técnica Distrital de Discapacidad (STDD)</v>
          </cell>
          <cell r="F99" t="str">
            <v>Atención educativa diferencial 03-02-0033</v>
          </cell>
          <cell r="G99" t="str">
            <v>SERVICIO PERSONAL APOYO - A.1.5.1</v>
          </cell>
          <cell r="H99" t="str">
            <v>Personas</v>
          </cell>
          <cell r="I99">
            <v>6</v>
          </cell>
          <cell r="J99" t="str">
            <v>105301005</v>
          </cell>
          <cell r="K99">
            <v>316854000</v>
          </cell>
        </row>
        <row r="100">
          <cell r="A100">
            <v>1053</v>
          </cell>
          <cell r="B100" t="str">
            <v>1053 Oportunidades de aprendizaje desde el enfoque diferencial</v>
          </cell>
          <cell r="C100" t="str">
            <v>01  Atención Educativa Integral desde el enfoque diferencial</v>
          </cell>
          <cell r="D100">
            <v>8</v>
          </cell>
          <cell r="E100" t="str">
            <v xml:space="preserve">01008 
Desarrollar capacidades locales e institucionales para la atención integral bajo el enfoque diferencial, en la linea de educación intercultural y grupos étnicos 
</v>
          </cell>
          <cell r="F100" t="str">
            <v>Atención educativa diferencial 03-02-0033</v>
          </cell>
          <cell r="G100" t="str">
            <v/>
          </cell>
          <cell r="H100" t="str">
            <v>Colegios</v>
          </cell>
          <cell r="I100">
            <v>46</v>
          </cell>
          <cell r="J100" t="str">
            <v>105301008</v>
          </cell>
          <cell r="K100">
            <v>1745724000</v>
          </cell>
        </row>
        <row r="101">
          <cell r="A101">
            <v>1053</v>
          </cell>
          <cell r="B101" t="str">
            <v>1053 Oportunidades de aprendizaje desde el enfoque diferencial</v>
          </cell>
          <cell r="C101" t="str">
            <v>01  Atención Educativa Integral desde el enfoque diferencial</v>
          </cell>
          <cell r="D101">
            <v>10</v>
          </cell>
          <cell r="E101" t="str">
            <v>01010 Desarrollar capacidades locales e institucionales  para la atención integral bajo el enfoque diferencial, de estudiantes según su condición social y orientación sexual</v>
          </cell>
          <cell r="F101" t="str">
            <v>Atención educativa diferencial 03-02-0033</v>
          </cell>
          <cell r="G101" t="str">
            <v/>
          </cell>
          <cell r="H101" t="str">
            <v>Colegios</v>
          </cell>
          <cell r="I101">
            <v>80</v>
          </cell>
          <cell r="J101" t="str">
            <v>105301010</v>
          </cell>
          <cell r="K101">
            <v>314800000</v>
          </cell>
        </row>
        <row r="102">
          <cell r="A102">
            <v>1053</v>
          </cell>
          <cell r="B102" t="str">
            <v>1053 Oportunidades de aprendizaje desde el enfoque diferencial</v>
          </cell>
          <cell r="C102" t="str">
            <v>01  Atención Educativa Integral desde el enfoque diferencial</v>
          </cell>
          <cell r="D102">
            <v>12</v>
          </cell>
          <cell r="E102" t="str">
            <v>01012 Desarrollar capacidades locales e institucionales  para la atención integral bajo el enfoque diferencial de cuidado y autocuidado</v>
          </cell>
          <cell r="F102" t="str">
            <v>Atención educativa diferencial 03-02-0033</v>
          </cell>
          <cell r="G102" t="str">
            <v/>
          </cell>
          <cell r="H102" t="str">
            <v>Colegios</v>
          </cell>
          <cell r="I102">
            <v>70</v>
          </cell>
          <cell r="J102" t="str">
            <v>105301012</v>
          </cell>
          <cell r="K102">
            <v>1239890000</v>
          </cell>
        </row>
        <row r="103">
          <cell r="A103">
            <v>1053</v>
          </cell>
          <cell r="B103" t="str">
            <v>1053 Oportunidades de aprendizaje desde el enfoque diferencial</v>
          </cell>
          <cell r="C103" t="str">
            <v>01  Atención Educativa Integral desde el enfoque diferencial</v>
          </cell>
          <cell r="D103">
            <v>15</v>
          </cell>
          <cell r="E103" t="str">
            <v>01015 Desarrollar capacidades locales e institucionales  para la atención integral bajo el enfoque diferencial, de estudiantes  víctimas del conflicto armado</v>
          </cell>
          <cell r="F103" t="str">
            <v>Atención a Víctimas 03- 02-0032</v>
          </cell>
          <cell r="G103" t="str">
            <v/>
          </cell>
          <cell r="H103" t="str">
            <v>Colegios</v>
          </cell>
          <cell r="I103">
            <v>40</v>
          </cell>
          <cell r="J103" t="str">
            <v>105301015</v>
          </cell>
          <cell r="K103">
            <v>675181000</v>
          </cell>
        </row>
        <row r="104">
          <cell r="A104">
            <v>1053</v>
          </cell>
          <cell r="B104" t="str">
            <v>1053 Oportunidades de aprendizaje desde el enfoque diferencial</v>
          </cell>
          <cell r="C104" t="str">
            <v>01  Atención Educativa Integral desde el enfoque diferencial</v>
          </cell>
          <cell r="D104">
            <v>17</v>
          </cell>
          <cell r="E104" t="str">
            <v>01017 Prestar apoyo profesional y/o técnico a la gestión de la Dirección de Inclusión e Integración de Poblaciones  para   el cumplimiento de las politicas públicas poblacionales</v>
          </cell>
          <cell r="F104" t="str">
            <v>Atención educativa diferencial 03-02-0033</v>
          </cell>
          <cell r="G104" t="str">
            <v/>
          </cell>
          <cell r="H104" t="str">
            <v>Personas</v>
          </cell>
          <cell r="I104">
            <v>11</v>
          </cell>
          <cell r="J104" t="str">
            <v>105301017</v>
          </cell>
          <cell r="K104">
            <v>493184000</v>
          </cell>
        </row>
        <row r="105">
          <cell r="A105">
            <v>1053</v>
          </cell>
          <cell r="B105" t="str">
            <v>1053 Oportunidades de aprendizaje desde el enfoque diferencial</v>
          </cell>
          <cell r="C105" t="str">
            <v>01  Atención Educativa Integral desde el enfoque diferencial</v>
          </cell>
          <cell r="D105">
            <v>18</v>
          </cell>
          <cell r="E105" t="str">
            <v>01018 Desarrollar capacidades locales e institucionales  para la atención integral bajo el enfoque diferencial, de estudiantes con trastornos de aprendizaje</v>
          </cell>
          <cell r="F105" t="str">
            <v>Atención educativa diferencial 03-02-0033</v>
          </cell>
          <cell r="G105" t="str">
            <v/>
          </cell>
          <cell r="H105" t="str">
            <v>Colegios</v>
          </cell>
          <cell r="I105">
            <v>40</v>
          </cell>
          <cell r="J105" t="str">
            <v>105301018</v>
          </cell>
          <cell r="K105">
            <v>280008000</v>
          </cell>
        </row>
        <row r="106">
          <cell r="A106">
            <v>1053</v>
          </cell>
          <cell r="B106" t="str">
            <v>1053 Oportunidades de aprendizaje desde el enfoque diferencial</v>
          </cell>
          <cell r="C106" t="str">
            <v>01  Atención Educativa Integral desde el enfoque diferencial</v>
          </cell>
          <cell r="D106">
            <v>20</v>
          </cell>
          <cell r="E106" t="str">
            <v xml:space="preserve">01020 Desarrollar capacidades locales e institucionales  para la atención integral bajo el enfoque diferencial, de estudiantes en riesgo de trabajo infantil </v>
          </cell>
          <cell r="F106" t="str">
            <v>Atención educativa diferencial 03-02-0033</v>
          </cell>
          <cell r="G106" t="str">
            <v/>
          </cell>
          <cell r="H106" t="str">
            <v>Colegios</v>
          </cell>
          <cell r="I106">
            <v>70</v>
          </cell>
          <cell r="J106" t="str">
            <v>105301020</v>
          </cell>
          <cell r="K106">
            <v>351480000</v>
          </cell>
        </row>
        <row r="107">
          <cell r="A107">
            <v>1053</v>
          </cell>
          <cell r="B107" t="str">
            <v>1053 Oportunidades de aprendizaje desde el enfoque diferencial</v>
          </cell>
          <cell r="C107" t="str">
            <v>01  Atención Educativa Integral desde el enfoque diferencial</v>
          </cell>
          <cell r="D107">
            <v>21</v>
          </cell>
          <cell r="E107" t="str">
            <v>01021 Desarrollar capacidades locales e institucionales  para la atención integral bajo el enfoque diferencial, de estudiantes en riesgo de trata de personas</v>
          </cell>
          <cell r="F107" t="str">
            <v>Atención educativa diferencial 03-02-0033</v>
          </cell>
          <cell r="G107" t="str">
            <v/>
          </cell>
          <cell r="H107" t="str">
            <v>Colegios</v>
          </cell>
          <cell r="I107">
            <v>10</v>
          </cell>
          <cell r="J107" t="str">
            <v>105301021</v>
          </cell>
          <cell r="K107">
            <v>47258000</v>
          </cell>
        </row>
        <row r="108">
          <cell r="A108">
            <v>1053</v>
          </cell>
          <cell r="B108" t="str">
            <v>1053 Oportunidades de aprendizaje desde el enfoque diferencial</v>
          </cell>
          <cell r="C108" t="str">
            <v>02 Modelos Educativos Flexibles</v>
          </cell>
          <cell r="D108">
            <v>1</v>
          </cell>
          <cell r="E108" t="str">
            <v>02001 Desarrollar capacidades locales e institucionales  para la atención integral bajo el enfoque diferencial, de estudiantes  hospitalizados e incapacitados</v>
          </cell>
          <cell r="F108" t="str">
            <v>Atención educativa diferencial 03-02-0033</v>
          </cell>
          <cell r="G108" t="str">
            <v/>
          </cell>
          <cell r="H108" t="str">
            <v>Aulas Hospitalarias</v>
          </cell>
          <cell r="I108">
            <v>28</v>
          </cell>
          <cell r="J108" t="str">
            <v>105302001</v>
          </cell>
          <cell r="K108">
            <v>112154000</v>
          </cell>
        </row>
        <row r="109">
          <cell r="A109">
            <v>1053</v>
          </cell>
          <cell r="B109" t="str">
            <v>1053 Oportunidades de aprendizaje desde el enfoque diferencial</v>
          </cell>
          <cell r="C109" t="str">
            <v>02 Modelos Educativos Flexibles</v>
          </cell>
          <cell r="D109">
            <v>3</v>
          </cell>
          <cell r="E109" t="str">
            <v xml:space="preserve">02003 Desarrollar capacidades locales e institucionales  para la atención integral bajo el enfoque diferencial, para la educación de jóvenes y adultos </v>
          </cell>
          <cell r="F109" t="str">
            <v>Atención educativa diferencial 03-02-0033</v>
          </cell>
          <cell r="G109" t="str">
            <v/>
          </cell>
          <cell r="H109" t="str">
            <v>Colegios</v>
          </cell>
          <cell r="I109">
            <v>59</v>
          </cell>
          <cell r="J109" t="str">
            <v>105302003</v>
          </cell>
          <cell r="K109">
            <v>216597000</v>
          </cell>
        </row>
        <row r="110">
          <cell r="A110">
            <v>1053</v>
          </cell>
          <cell r="B110" t="str">
            <v>1053 Oportunidades de aprendizaje desde el enfoque diferencial</v>
          </cell>
          <cell r="C110" t="str">
            <v>02 Modelos Educativos Flexibles</v>
          </cell>
          <cell r="D110">
            <v>5</v>
          </cell>
          <cell r="E110" t="str">
            <v>02005 Desarrollar capacidades locales e institucionales  para la atención integral bajo el enfoque diferencial, de estudiantes  en extraedad</v>
          </cell>
          <cell r="F110" t="str">
            <v>Atención educativa diferencial 03-02-0033</v>
          </cell>
          <cell r="G110" t="str">
            <v/>
          </cell>
          <cell r="H110" t="str">
            <v>Colegios</v>
          </cell>
          <cell r="I110">
            <v>75</v>
          </cell>
          <cell r="J110" t="str">
            <v>105302005</v>
          </cell>
          <cell r="K110">
            <v>192767000</v>
          </cell>
        </row>
        <row r="111">
          <cell r="A111">
            <v>1053</v>
          </cell>
          <cell r="B111" t="str">
            <v>1053 Oportunidades de aprendizaje desde el enfoque diferencial</v>
          </cell>
          <cell r="C111" t="str">
            <v>02 Modelos Educativos Flexibles</v>
          </cell>
          <cell r="D111">
            <v>7</v>
          </cell>
          <cell r="E111" t="str">
            <v>02007 Desarrollar capacidades locales e institucionales  para la atención integral bajo el enfoque diferencial, de estudiantes en conflicto con la  ley penal</v>
          </cell>
          <cell r="F111" t="str">
            <v>Atención educativa diferencial 03-02-0033</v>
          </cell>
          <cell r="G111" t="str">
            <v/>
          </cell>
          <cell r="H111" t="str">
            <v>Colegios</v>
          </cell>
          <cell r="I111">
            <v>75</v>
          </cell>
          <cell r="J111" t="str">
            <v>105302007</v>
          </cell>
          <cell r="K111">
            <v>112154000</v>
          </cell>
        </row>
        <row r="112">
          <cell r="A112">
            <v>1058</v>
          </cell>
          <cell r="B112" t="str">
            <v xml:space="preserve">1058 Participación ciudadana para el reencuentro, la reconciliación y la paz </v>
          </cell>
          <cell r="C112" t="str">
            <v>01 FORTALECIMIENTO DE  LAS CAPACIDADES DE LOS DIRECTORES LOCALES (DILES) Y DIRECTIVOS DOCENTES</v>
          </cell>
          <cell r="D112">
            <v>4</v>
          </cell>
          <cell r="E112" t="str">
            <v>01004 Implementar la estrategia para fortalecimiento de las capacidades de gestión de los directores locales y directivos docentes</v>
          </cell>
          <cell r="F112" t="str">
            <v>Acompañar A Colegios En La Formulación Y Ejecución De Planes Institucionales 03-01-0204</v>
          </cell>
          <cell r="G112" t="str">
            <v>APLICACIÓN DE PROYECTOS EDUCATIVOS TRANSVERSALES - A.1.7.2</v>
          </cell>
          <cell r="H112" t="str">
            <v>Directores locales y directivos docentes</v>
          </cell>
          <cell r="I112">
            <v>382</v>
          </cell>
          <cell r="J112" t="str">
            <v>105801004</v>
          </cell>
          <cell r="K112">
            <v>2238628000</v>
          </cell>
        </row>
        <row r="113">
          <cell r="A113">
            <v>1058</v>
          </cell>
          <cell r="B113" t="str">
            <v xml:space="preserve">1058 Participación ciudadana para el reencuentro, la reconciliación y la paz </v>
          </cell>
          <cell r="C113" t="str">
            <v>01 FORTALECIMIENTO DE  LAS CAPACIDADES DE LOS DIRECTORES LOCALES (DILES) Y DIRECTIVOS DOCENTES</v>
          </cell>
          <cell r="D113">
            <v>5</v>
          </cell>
          <cell r="E113" t="str">
            <v>01005 Apoyo profesional y técnico para las estrategias encaminadas a la construcción de una ciudad educadora, por el reencuentro, la reconciliación y la paz, con especial énfasis en el fortalecimiento de las capacidades de los DILES y directivos docentes</v>
          </cell>
          <cell r="F113" t="str">
            <v>Personal Contratado Para Apoyar Las Actividades Propias De Los Proyectos De Inversión De La Entidad 03-04-0001</v>
          </cell>
          <cell r="G113" t="str">
            <v>MODERNIZACIÓN DE LA SECRETARIA DE EDUCACIÓN - A.1.4.1</v>
          </cell>
          <cell r="H113" t="str">
            <v>Personas</v>
          </cell>
          <cell r="I113">
            <v>27</v>
          </cell>
          <cell r="J113" t="str">
            <v>105801005</v>
          </cell>
          <cell r="K113">
            <v>1808026000</v>
          </cell>
        </row>
        <row r="114">
          <cell r="A114">
            <v>1058</v>
          </cell>
          <cell r="B114" t="str">
            <v xml:space="preserve">1058 Participación ciudadana para el reencuentro, la reconciliación y la paz </v>
          </cell>
          <cell r="C114" t="str">
            <v>02 VOCES DEL TERRITORIO</v>
          </cell>
          <cell r="D114">
            <v>6</v>
          </cell>
          <cell r="E114" t="str">
            <v>02006 Divulgar campañas de comunicación en medios de carácter masivos, directos, comunitrarios o alternativos.</v>
          </cell>
          <cell r="F114" t="str">
            <v>Desarrollo Del Plan General De Medios De Divulgación Y Comunicación 03-01-0327</v>
          </cell>
          <cell r="G114" t="str">
            <v>APLICACIÓN DE PROYECTOS EDUCATIVOS TRANSVERSALES - A.1.7.2</v>
          </cell>
          <cell r="H114" t="str">
            <v>Estrategia</v>
          </cell>
          <cell r="I114">
            <v>1</v>
          </cell>
          <cell r="J114" t="str">
            <v>105802006</v>
          </cell>
          <cell r="K114">
            <v>1700000000</v>
          </cell>
        </row>
        <row r="115">
          <cell r="A115">
            <v>1058</v>
          </cell>
          <cell r="B115" t="str">
            <v xml:space="preserve">1058 Participación ciudadana para el reencuentro, la reconciliación y la paz </v>
          </cell>
          <cell r="C115" t="str">
            <v>02 VOCES DEL TERRITORIO</v>
          </cell>
          <cell r="D115">
            <v>9</v>
          </cell>
          <cell r="E115" t="str">
            <v>02009 Producción y desarrollo de piezas de comunicación requeridas por las areas de la Secretaria de Educación del Distrito y su respectiva distribución.</v>
          </cell>
          <cell r="F115" t="str">
            <v>Desarrollo Del Plan General De Medios De Divulgación Y Comunicación 03-01-0327</v>
          </cell>
          <cell r="G115" t="str">
            <v>APLICACIÓN DE PROYECTOS EDUCATIVOS TRANSVERSALES - A.1.7.2</v>
          </cell>
          <cell r="H115" t="str">
            <v>Estrategia</v>
          </cell>
          <cell r="I115">
            <v>1</v>
          </cell>
          <cell r="J115" t="str">
            <v>105802009</v>
          </cell>
          <cell r="K115">
            <v>550000000</v>
          </cell>
        </row>
        <row r="116">
          <cell r="A116">
            <v>1058</v>
          </cell>
          <cell r="B116" t="str">
            <v xml:space="preserve">1058 Participación ciudadana para el reencuentro, la reconciliación y la paz </v>
          </cell>
          <cell r="C116" t="str">
            <v>02 VOCES DEL TERRITORIO</v>
          </cell>
          <cell r="D116">
            <v>22</v>
          </cell>
          <cell r="E116" t="str">
            <v>02022 Hacer seguimiento a las noticias y mensajes de la SED en los medios masivos de comunicación y redes sociales.</v>
          </cell>
          <cell r="F116" t="str">
            <v>Desarrollo Del Plan General De Medios De Divulgación Y Comunicación 03-01-0327</v>
          </cell>
          <cell r="G116" t="str">
            <v>APLICACIÓN DE PROYECTOS EDUCATIVOS TRANSVERSALES - A.1.7.2</v>
          </cell>
          <cell r="H116" t="str">
            <v>Estrategia</v>
          </cell>
          <cell r="I116">
            <v>1</v>
          </cell>
          <cell r="J116" t="str">
            <v>105802022</v>
          </cell>
          <cell r="K116">
            <v>95176000</v>
          </cell>
        </row>
        <row r="117">
          <cell r="A117">
            <v>1058</v>
          </cell>
          <cell r="B117" t="str">
            <v xml:space="preserve">1058 Participación ciudadana para el reencuentro, la reconciliación y la paz </v>
          </cell>
          <cell r="C117" t="str">
            <v>02 VOCES DEL TERRITORIO</v>
          </cell>
          <cell r="D117">
            <v>32</v>
          </cell>
          <cell r="E117" t="str">
            <v>02032 Documentar las historias de la educación a través de piezas audiovisuales, periodisticas o artísticas.</v>
          </cell>
          <cell r="F117" t="str">
            <v>Desarrollo Del Plan General De Medios De Divulgación Y Comunicación 03-01-0327</v>
          </cell>
          <cell r="G117" t="str">
            <v>APLICACIÓN DE PROYECTOS EDUCATIVOS TRANSVERSALES - A.1.7.2</v>
          </cell>
          <cell r="H117" t="str">
            <v>Estrategia</v>
          </cell>
          <cell r="I117">
            <v>1</v>
          </cell>
          <cell r="J117" t="str">
            <v>105802032</v>
          </cell>
          <cell r="K117">
            <v>709269000</v>
          </cell>
        </row>
        <row r="118">
          <cell r="A118">
            <v>1058</v>
          </cell>
          <cell r="B118" t="str">
            <v xml:space="preserve">1058 Participación ciudadana para el reencuentro, la reconciliación y la paz </v>
          </cell>
          <cell r="C118" t="str">
            <v>03 CONSOLIDACIÓN DEL OBSERVATORIO DE CONVIVENCIA ESCOLAR</v>
          </cell>
          <cell r="D118">
            <v>10</v>
          </cell>
          <cell r="E118" t="str">
            <v>03010 Apoyo profesional y técnico para las estrategias para la construcción de una ciudad educadora, por el reencuentro, la reconciliación y la paz, con énfasis en la consolidación del Observatorio y el Sistema Distrital de Convivencia Escolar</v>
          </cell>
          <cell r="F118" t="str">
            <v>Personal Contratado Para Apoyar Las Actividades Propias De Los Proyectos De Inversión De La Entidad 03-04-0001</v>
          </cell>
          <cell r="G118" t="str">
            <v>MODERNIZACIÓN DE LA SECRETARIA DE EDUCACIÓN - A.1.4.1</v>
          </cell>
          <cell r="H118" t="str">
            <v>Personas</v>
          </cell>
          <cell r="I118">
            <v>8</v>
          </cell>
          <cell r="J118" t="str">
            <v>105803010</v>
          </cell>
          <cell r="K118">
            <v>442643000</v>
          </cell>
        </row>
        <row r="119">
          <cell r="A119">
            <v>1058</v>
          </cell>
          <cell r="B119" t="str">
            <v xml:space="preserve">1058 Participación ciudadana para el reencuentro, la reconciliación y la paz </v>
          </cell>
          <cell r="C119" t="str">
            <v>04 MEJORAMIENTO DE ENTORNOS ESCOLARES</v>
          </cell>
          <cell r="D119">
            <v>12</v>
          </cell>
          <cell r="E119" t="str">
            <v>04012 Implementar las estrategias de intervención de los entornos escolares de los colegios distritales.</v>
          </cell>
          <cell r="F119" t="str">
            <v>Acompañar A Colegios En La Formulación Y Ejecución De Planes Institucionales 03-01-0204</v>
          </cell>
          <cell r="G119" t="str">
            <v>APLICACIÓN DE PROYECTOS EDUCATIVOS TRANSVERSALES - A.1.7.2</v>
          </cell>
          <cell r="H119" t="str">
            <v>Colegios</v>
          </cell>
          <cell r="I119">
            <v>92</v>
          </cell>
          <cell r="J119" t="str">
            <v>105804012</v>
          </cell>
          <cell r="K119">
            <v>2114496000</v>
          </cell>
        </row>
        <row r="120">
          <cell r="A120">
            <v>1058</v>
          </cell>
          <cell r="B120" t="str">
            <v xml:space="preserve">1058 Participación ciudadana para el reencuentro, la reconciliación y la paz </v>
          </cell>
          <cell r="C120" t="str">
            <v>04 MEJORAMIENTO DE ENTORNOS ESCOLARES</v>
          </cell>
          <cell r="D120">
            <v>13</v>
          </cell>
          <cell r="E120" t="str">
            <v>04013 Apoyo profesional y técnico para las estrategias para la construcción de una ciudad educadora, por el reencuentro, la reconciliación y la paz, con énfasis en el mejoramiento de entornos escolares</v>
          </cell>
          <cell r="F120" t="str">
            <v>Personal Contratado Para Apoyar Las Actividades Propias De Los Proyectos De Inversión De La Entidad 03-04-0001</v>
          </cell>
          <cell r="G120" t="str">
            <v>MODERNIZACIÓN DE LA SECRETARIA DE EDUCACIÓN - A.1.4.1</v>
          </cell>
          <cell r="H120" t="str">
            <v>Personas</v>
          </cell>
          <cell r="I120">
            <v>8</v>
          </cell>
          <cell r="J120" t="str">
            <v>105804013</v>
          </cell>
          <cell r="K120">
            <v>537425000</v>
          </cell>
        </row>
        <row r="121">
          <cell r="A121">
            <v>1058</v>
          </cell>
          <cell r="B121" t="str">
            <v xml:space="preserve">1058 Participación ciudadana para el reencuentro, la reconciliación y la paz </v>
          </cell>
          <cell r="C121" t="str">
            <v>05 FORTALECIMIENTO DE  LOS PLANES DE CONVIVENCIA HACIA EL REENCUENTRO, LA RECONCILIACIÓN Y LA PAZ.</v>
          </cell>
          <cell r="D121">
            <v>15</v>
          </cell>
          <cell r="E121" t="str">
            <v>05015 Apoyo profesional y técnico para las estrategias para la construcción de una ciudad educadora, por el reencuentro, la reconciliación y la paz, con énfasis en el fortalecimiento de los planes de convivencia y la implementación de la cátedra de paz</v>
          </cell>
          <cell r="F121" t="str">
            <v>Personal Contratado Para Apoyar Las Actividades Propias De Los Proyectos De Inversión De La Entidad 03-04-0001</v>
          </cell>
          <cell r="G121" t="str">
            <v>MODERNIZACIÓN DE LA SECRETARIA DE EDUCACIÓN - A.1.4.1</v>
          </cell>
          <cell r="H121" t="str">
            <v>Personas</v>
          </cell>
          <cell r="I121">
            <v>21</v>
          </cell>
          <cell r="J121" t="str">
            <v>105805015</v>
          </cell>
          <cell r="K121">
            <v>1484204000</v>
          </cell>
        </row>
        <row r="122">
          <cell r="A122">
            <v>1058</v>
          </cell>
          <cell r="B122" t="str">
            <v xml:space="preserve">1058 Participación ciudadana para el reencuentro, la reconciliación y la paz </v>
          </cell>
          <cell r="C122" t="str">
            <v>06 GESTION CON LA COMUNIDAD EDUCATIVA</v>
          </cell>
          <cell r="D122">
            <v>28</v>
          </cell>
          <cell r="E122" t="str">
            <v>06028 Apoyo profesional y técnico para las estrategias para la construcción de una ciudad educadora, por el reencuentro, la reconciliación y la paz, con énfasis en el fortalecimiento de la gestión con la comunidad educativa</v>
          </cell>
          <cell r="F122" t="str">
            <v>Personal Contratado Para Apoyar Las Actividades Propias De Los Proyectos De Inversión De La Entidad 03-04-0001</v>
          </cell>
          <cell r="G122" t="str">
            <v>MODERNIZACIÓN DE LA SECRETARIA DE EDUCACIÓN - A.1.4.1</v>
          </cell>
          <cell r="H122" t="str">
            <v>Personas</v>
          </cell>
          <cell r="I122">
            <v>12</v>
          </cell>
          <cell r="J122" t="str">
            <v>105806028</v>
          </cell>
          <cell r="K122">
            <v>809812000</v>
          </cell>
        </row>
        <row r="123">
          <cell r="A123">
            <v>1058</v>
          </cell>
          <cell r="B123" t="str">
            <v xml:space="preserve">1058 Participación ciudadana para el reencuentro, la reconciliación y la paz </v>
          </cell>
          <cell r="C123" t="str">
            <v>06 GESTION CON LA COMUNIDAD EDUCATIVA</v>
          </cell>
          <cell r="D123">
            <v>29</v>
          </cell>
          <cell r="E123" t="str">
            <v>06029 Apoyo profesional y técnico para las estrategias para la construcción de una ciudad educadora, por el reencuentro, la reconciliación y la paz, con énfasis en el acompañamiento de escuelas de padres y familia</v>
          </cell>
          <cell r="F123" t="str">
            <v>Personal Contratado Para Apoyar Las Actividades Propias De Los Proyectos De Inversión De La Entidad 03-04-0001</v>
          </cell>
          <cell r="G123" t="str">
            <v>MODERNIZACIÓN DE LA SECRETARIA DE EDUCACIÓN - A.1.4.1</v>
          </cell>
          <cell r="H123" t="str">
            <v>Personas</v>
          </cell>
          <cell r="I123">
            <v>4</v>
          </cell>
          <cell r="J123" t="str">
            <v>105806029</v>
          </cell>
          <cell r="K123">
            <v>169950000</v>
          </cell>
        </row>
        <row r="124">
          <cell r="A124">
            <v>1058</v>
          </cell>
          <cell r="B124" t="str">
            <v xml:space="preserve">1058 Participación ciudadana para el reencuentro, la reconciliación y la paz </v>
          </cell>
          <cell r="C124" t="str">
            <v>06 GESTION CON LA COMUNIDAD EDUCATIVA</v>
          </cell>
          <cell r="D124">
            <v>30</v>
          </cell>
          <cell r="E124" t="str">
            <v xml:space="preserve">06030 Atender los espacios de encuentro con la comunidad educativa, incluyendo los de obligatorio cumplimiento y otros tales como las Escuelas de Padres y Familias. </v>
          </cell>
          <cell r="F124" t="str">
            <v>Acompañar A Colegios En La Formulación Y Ejecución De Planes Institucionales 03-01-0204</v>
          </cell>
          <cell r="G124" t="str">
            <v>APLICACIÓN DE PROYECTOS EDUCATIVOS TRANSVERSALES - A.1.7.2</v>
          </cell>
          <cell r="H124" t="str">
            <v>Campañas</v>
          </cell>
          <cell r="I124">
            <v>1</v>
          </cell>
          <cell r="J124" t="str">
            <v>105806030</v>
          </cell>
          <cell r="K124">
            <v>804700000</v>
          </cell>
        </row>
        <row r="125">
          <cell r="A125">
            <v>1005</v>
          </cell>
          <cell r="B125" t="str">
            <v>1005 Fortalecimiento curricular para el desarrollo de aprendizajes a lo largo de la vida</v>
          </cell>
          <cell r="C125" t="str">
            <v>01 CURRÍCULO</v>
          </cell>
          <cell r="D125">
            <v>3</v>
          </cell>
          <cell r="E125" t="str">
            <v>01003 Contar con profesionales y técnicos para la adecuada ejecución administrativa del proyecto</v>
          </cell>
          <cell r="F125" t="str">
            <v>Personal Contratado Para Apoyar Las Actividades Propias De Los Proyectos De Inversión De La Entidad 03-04-0001</v>
          </cell>
          <cell r="H125" t="str">
            <v>Personas</v>
          </cell>
          <cell r="I125">
            <v>22</v>
          </cell>
          <cell r="J125" t="str">
            <v>100501003</v>
          </cell>
          <cell r="K125">
            <v>1619000000</v>
          </cell>
        </row>
        <row r="126">
          <cell r="A126">
            <v>1005</v>
          </cell>
          <cell r="B126" t="str">
            <v>1005 Fortalecimiento curricular para el desarrollo de aprendizajes a lo largo de la vida</v>
          </cell>
          <cell r="C126" t="str">
            <v>01 CURRÍCULO</v>
          </cell>
          <cell r="D126">
            <v>5</v>
          </cell>
          <cell r="E126" t="str">
            <v xml:space="preserve">01005 Apoyar y acompañar con entidades,  profesionales y técnicos la implementación de estrategias pedagógicas y administrativas en las instituciones educativas que propendan por el fortalecimiento curricular </v>
          </cell>
          <cell r="F126" t="str">
            <v>Acompañar A Colegios En La Formulación Y Ejecución De Planes Institucionales 03-01-0204</v>
          </cell>
          <cell r="H126" t="str">
            <v>Colegios</v>
          </cell>
          <cell r="I126">
            <v>376</v>
          </cell>
          <cell r="J126" t="str">
            <v>100501005</v>
          </cell>
          <cell r="K126">
            <v>3481000000</v>
          </cell>
        </row>
        <row r="127">
          <cell r="A127">
            <v>1050</v>
          </cell>
          <cell r="B127" t="str">
            <v>1050 Educación inicial de calidad en el marco de la ruta de atención integral a la primera infancia</v>
          </cell>
          <cell r="C127" t="str">
            <v>01 INFANCIA</v>
          </cell>
          <cell r="D127">
            <v>1</v>
          </cell>
          <cell r="E127" t="str">
            <v>01001 Apoyar y desarrollar con profesionales y/o entidades los procesos de gestión, acompañamiento e implementación de las metas y objetivos del proyecto.</v>
          </cell>
          <cell r="F127" t="str">
            <v>Personal Contratado Para Apoyar Las Actividades Propias De Los Proyectos De Inversión De La Entidad 03-04-0001</v>
          </cell>
          <cell r="G127" t="str">
            <v>MODERNIZACIÓN DE LA SECRETARIA DE EDUCACIÓN - A.1.4.1</v>
          </cell>
          <cell r="H127" t="str">
            <v>Personas</v>
          </cell>
          <cell r="I127">
            <v>34</v>
          </cell>
          <cell r="J127" t="str">
            <v>105001001</v>
          </cell>
          <cell r="K127">
            <v>2351909000</v>
          </cell>
        </row>
        <row r="128">
          <cell r="A128">
            <v>1050</v>
          </cell>
          <cell r="B128" t="str">
            <v>1050 Educación inicial de calidad en el marco de la ruta de atención integral a la primera infancia</v>
          </cell>
          <cell r="C128" t="str">
            <v>01 INFANCIA</v>
          </cell>
          <cell r="D128">
            <v>5</v>
          </cell>
          <cell r="E128" t="str">
            <v>01005 Garantizar la atención integral de los niños y niñas del ciclo inicial en el marco de la RIA, la articulación intersectorial de la Ciudad y la implementación de los estándares de calidad de la Educación Inicial en el marco de la atención integral</v>
          </cell>
          <cell r="F128" t="str">
            <v>Acompañar A Colegios En La Formulación Y Ejecución De Planes Institucionales 03-01-0204</v>
          </cell>
          <cell r="G128" t="str">
            <v>APLICACIÓN DE PROYECTOS EDUCATIVOS TRANSVERSALES - A.1.7.2</v>
          </cell>
          <cell r="H128" t="str">
            <v>Estudiantes</v>
          </cell>
          <cell r="I128">
            <v>72000</v>
          </cell>
          <cell r="J128" t="str">
            <v>105001005</v>
          </cell>
          <cell r="K128">
            <v>27198091000</v>
          </cell>
        </row>
        <row r="129">
          <cell r="A129">
            <v>1050</v>
          </cell>
          <cell r="B129" t="str">
            <v>1050 Educación inicial de calidad en el marco de la ruta de atención integral a la primera infancia</v>
          </cell>
          <cell r="C129" t="str">
            <v xml:space="preserve">02 CICLOS </v>
          </cell>
          <cell r="D129">
            <v>1</v>
          </cell>
          <cell r="E129" t="str">
            <v>02001 Apoyar y acompañar  con los medios necesarios, la implementación de lineamientos y/u orientaciones y/o estrategias pedagógicas y administrativas en las IED, que propendan por el fortalecimiento curricular y el intercambio de experiencias pedagógicas exitosas, en armonía con el modelo pedagógico de Educación Inicial</v>
          </cell>
          <cell r="F129" t="str">
            <v>Acompañar A Colegios En La Formulación Y Ejecución De Planes Institucionales 03-01-0204</v>
          </cell>
          <cell r="G129" t="str">
            <v>APLICACIÓN DE PROYECTOS EDUCATIVOS TRANSVERSALES - A.1.7.2</v>
          </cell>
          <cell r="H129" t="str">
            <v>Colegios</v>
          </cell>
          <cell r="I129">
            <v>300</v>
          </cell>
          <cell r="J129" t="str">
            <v>105002001</v>
          </cell>
          <cell r="K129">
            <v>250000000</v>
          </cell>
        </row>
        <row r="130">
          <cell r="A130">
            <v>1050</v>
          </cell>
          <cell r="B130" t="str">
            <v>1050 Educación inicial de calidad en el marco de la ruta de atención integral a la primera infancia</v>
          </cell>
          <cell r="C130" t="str">
            <v>03 VALORACION INTEGRAL DEL DESARROLLO DE LA PRIMERA INFANCIA</v>
          </cell>
          <cell r="D130">
            <v>2</v>
          </cell>
          <cell r="E130" t="str">
            <v>03002 Garantizar los recursos técnicos, humanos y operativos  para  la implementación del Sistema  de Valoracion del Desarrollo Infantil  como eje estructurante en la educación inicial  de calidad en el marco de la ruta integral de atenciones</v>
          </cell>
          <cell r="F130" t="str">
            <v>Acompañar A Colegios En La Formulación Y Ejecución De Planes Institucionales 03-01-0204</v>
          </cell>
          <cell r="G130" t="str">
            <v>APLICACIÓN DE PROYECTOS EDUCATIVOS TRANSVERSALES - A.1.7.2</v>
          </cell>
          <cell r="H130" t="str">
            <v>Colegios</v>
          </cell>
          <cell r="I130">
            <v>200</v>
          </cell>
          <cell r="J130" t="str">
            <v>105003002</v>
          </cell>
          <cell r="K130">
            <v>200000000</v>
          </cell>
        </row>
        <row r="131">
          <cell r="A131">
            <v>1056</v>
          </cell>
          <cell r="B131" t="str">
            <v>1056 Mejoramiento de la calidad educativa a través de la jornada única y el uso del tiempo escolar</v>
          </cell>
          <cell r="C131" t="str">
            <v>01 JORNADA UNICA</v>
          </cell>
          <cell r="D131">
            <v>1</v>
          </cell>
          <cell r="E131" t="str">
            <v>01001 Conformar un equipo profesional y técnico que coordina, orienta y apoya el desarrollo de la ampliación del tiempo escolar - Jornada Única</v>
          </cell>
          <cell r="F131" t="str">
            <v>Personal Contratado Para Apoyar Las Actividades Propias De Los Proyectos De Inversión De La Entidad 03-04-0001</v>
          </cell>
          <cell r="G131" t="str">
            <v>MODERNIZACIÓN DE LA SECRETARIA DE EDUCACIÓN - A.1.4.1</v>
          </cell>
          <cell r="H131" t="str">
            <v>Personas</v>
          </cell>
          <cell r="I131">
            <v>22</v>
          </cell>
          <cell r="J131" t="str">
            <v>105601001</v>
          </cell>
          <cell r="K131">
            <v>1400000000</v>
          </cell>
        </row>
        <row r="132">
          <cell r="A132">
            <v>1056</v>
          </cell>
          <cell r="B132" t="str">
            <v>1056 Mejoramiento de la calidad educativa a través de la jornada única y el uso del tiempo escolar</v>
          </cell>
          <cell r="C132" t="str">
            <v>01 JORNADA UNICA</v>
          </cell>
          <cell r="D132">
            <v>2</v>
          </cell>
          <cell r="E132" t="str">
            <v>01002 Garantizar los escenarios, organizaciones, personas externas u otro tipo de recursos que se requieran para implementar la Jornada Única en ambientes de aprendizajes seguros en una ciudad Educadora</v>
          </cell>
          <cell r="F132" t="str">
            <v>Acompañar A Colegios En La Formulación Y Ejecución De Planes Institucionales 03-01-0204</v>
          </cell>
          <cell r="G132" t="str">
            <v>APLICACIÓN DE PROYECTOS EDUCATIVOS TRANSVERSALES - A.1.7.2</v>
          </cell>
          <cell r="H132" t="str">
            <v>Estudiantes</v>
          </cell>
          <cell r="I132">
            <v>127537</v>
          </cell>
          <cell r="J132" t="str">
            <v>105601002</v>
          </cell>
          <cell r="K132">
            <v>16417600000</v>
          </cell>
        </row>
        <row r="133">
          <cell r="A133">
            <v>1056</v>
          </cell>
          <cell r="B133" t="str">
            <v>1056 Mejoramiento de la calidad educativa a través de la jornada única y el uso del tiempo escolar</v>
          </cell>
          <cell r="C133" t="str">
            <v>02 USO DEL TIEMPO ESCOLAR</v>
          </cell>
          <cell r="D133">
            <v>1</v>
          </cell>
          <cell r="E133" t="str">
            <v>02001 Garantizar los escenarios, organizaciones, personas externas u otro tipo de recursos que se requieran para implementar el Uso del Tiempo Escolar en ambientes de aprendizajes seguros en una ciudad Educadora</v>
          </cell>
          <cell r="F133" t="str">
            <v>Acompañar A Colegios En La Formulación Y Ejecución De Planes Institucionales 03-01-0204</v>
          </cell>
          <cell r="G133" t="str">
            <v>APLICACIÓN DE PROYECTOS EDUCATIVOS TRANSVERSALES - A.1.7.2</v>
          </cell>
          <cell r="H133" t="str">
            <v>Estudiantes</v>
          </cell>
          <cell r="I133">
            <v>281691</v>
          </cell>
          <cell r="J133" t="str">
            <v>105602001</v>
          </cell>
          <cell r="K133">
            <v>9046400000</v>
          </cell>
        </row>
        <row r="134">
          <cell r="A134">
            <v>1056</v>
          </cell>
          <cell r="B134" t="str">
            <v>1056 Mejoramiento de la calidad educativa a través de la jornada única y el uso del tiempo escolar</v>
          </cell>
          <cell r="C134" t="str">
            <v>02 USO DEL TIEMPO ESCOLAR</v>
          </cell>
          <cell r="D134">
            <v>2</v>
          </cell>
          <cell r="E134" t="str">
            <v>02002 Conformar un equipo profesional y técnico que coordina, orienta y apoya el desarrollo de la ampliación del tiempo escolar - Uso del tiempo escolar</v>
          </cell>
          <cell r="F134" t="str">
            <v>Personal Contratado Para Apoyar Las Actividades Propias De Los Proyectos De Inversión De La Entidad 03-04-0001</v>
          </cell>
          <cell r="G134" t="str">
            <v>MODERNIZACIÓN DE LA SECRETARIA DE EDUCACIÓN - A.1.4.1</v>
          </cell>
          <cell r="H134" t="str">
            <v>personas</v>
          </cell>
          <cell r="I134">
            <v>22</v>
          </cell>
          <cell r="J134" t="str">
            <v>105602002</v>
          </cell>
          <cell r="K134">
            <v>1400000000</v>
          </cell>
        </row>
        <row r="135">
          <cell r="A135">
            <v>1043</v>
          </cell>
          <cell r="B135" t="str">
            <v xml:space="preserve">1043 Sistemas de información al servicio de la gestión educativa </v>
          </cell>
          <cell r="C135" t="str">
            <v>01 SISTEMAS INTEGRADOS DE INFORMACIÓN Y SOSTENIMIENTO DE LA PLATAFORMA TECNOLOGICA</v>
          </cell>
          <cell r="D135">
            <v>1</v>
          </cell>
          <cell r="E135" t="str">
            <v>01001 Contar con apoyo profesional,  técnico y asistencial para los procesos de sistemas integrados de información y de comunicaciones</v>
          </cell>
          <cell r="F135" t="str">
            <v>Personal Contratado Para Apoyar Las Actividades Propias De Los Proyectos De Inversión De La Entidad 03-04-0001</v>
          </cell>
          <cell r="G135" t="str">
            <v>MODERNIZACIÓN DE LA SECRETARIA DE EDUCACIÓN - A.1.4.1</v>
          </cell>
          <cell r="H135" t="str">
            <v>Personas</v>
          </cell>
          <cell r="I135">
            <v>72</v>
          </cell>
          <cell r="J135" t="str">
            <v>104301001</v>
          </cell>
          <cell r="K135">
            <v>2800000000</v>
          </cell>
        </row>
        <row r="136">
          <cell r="A136">
            <v>1043</v>
          </cell>
          <cell r="B136" t="str">
            <v xml:space="preserve">1043 Sistemas de información al servicio de la gestión educativa </v>
          </cell>
          <cell r="C136" t="str">
            <v>01 SISTEMAS INTEGRADOS DE INFORMACIÓN Y SOSTENIMIENTO DE LA PLATAFORMA TECNOLOGICA</v>
          </cell>
          <cell r="D136">
            <v>2</v>
          </cell>
          <cell r="E136" t="str">
            <v>01002 Adquisición de recursos informáticos para el fortalecimiento y consolidación de los Sistemas de información y el sostenimiento de la plataforma tecnológica</v>
          </cell>
          <cell r="F136" t="str">
            <v>Adquisición De Hardware Y/O Software 02-01-0734</v>
          </cell>
          <cell r="G136" t="str">
            <v>CONECTIVIDAD - A.1.4.3</v>
          </cell>
          <cell r="H136" t="str">
            <v>Contrato</v>
          </cell>
          <cell r="I136">
            <v>4</v>
          </cell>
          <cell r="J136" t="str">
            <v>104301002</v>
          </cell>
          <cell r="K136">
            <v>3498000000</v>
          </cell>
        </row>
        <row r="137">
          <cell r="A137">
            <v>1043</v>
          </cell>
          <cell r="B137" t="str">
            <v xml:space="preserve">1043 Sistemas de información al servicio de la gestión educativa </v>
          </cell>
          <cell r="C137" t="str">
            <v>01 SISTEMAS INTEGRADOS DE INFORMACIÓN Y SOSTENIMIENTO DE LA PLATAFORMA TECNOLOGICA</v>
          </cell>
          <cell r="D137">
            <v>3</v>
          </cell>
          <cell r="E137" t="str">
            <v xml:space="preserve">01003 Renovar el licenciamiento de los equipos de cómputo de la sed nivel central, local e institucional  </v>
          </cell>
          <cell r="F137" t="str">
            <v>Adquisición De Hardware Y/O Software 02-01-0734</v>
          </cell>
          <cell r="G137" t="str">
            <v>CONECTIVIDAD - A.1.4.3</v>
          </cell>
          <cell r="H137" t="str">
            <v>Programas</v>
          </cell>
          <cell r="I137">
            <v>1</v>
          </cell>
          <cell r="J137" t="str">
            <v>104301003</v>
          </cell>
          <cell r="K137">
            <v>6500000000</v>
          </cell>
        </row>
        <row r="138">
          <cell r="A138">
            <v>1043</v>
          </cell>
          <cell r="B138" t="str">
            <v xml:space="preserve">1043 Sistemas de información al servicio de la gestión educativa </v>
          </cell>
          <cell r="C138" t="str">
            <v>01 SISTEMAS INTEGRADOS DE INFORMACIÓN Y SOSTENIMIENTO DE LA PLATAFORMA TECNOLOGICA</v>
          </cell>
          <cell r="D138">
            <v>4</v>
          </cell>
          <cell r="E138" t="str">
            <v>01004 Realizar el soporte de herramientas Oracle para la REDP y nivel central de la Secretaría de Educación  y los servicios asociados</v>
          </cell>
          <cell r="F138" t="str">
            <v>Adquisición De Hardware Y/O Software 02-01-0734</v>
          </cell>
          <cell r="G138" t="str">
            <v>CONECTIVIDAD - A.1.4.3</v>
          </cell>
          <cell r="H138" t="str">
            <v>Programas</v>
          </cell>
          <cell r="I138">
            <v>1</v>
          </cell>
          <cell r="J138" t="str">
            <v>104301004</v>
          </cell>
          <cell r="K138">
            <v>2600000000</v>
          </cell>
        </row>
        <row r="139">
          <cell r="A139">
            <v>1043</v>
          </cell>
          <cell r="B139" t="str">
            <v xml:space="preserve">1043 Sistemas de información al servicio de la gestión educativa </v>
          </cell>
          <cell r="C139" t="str">
            <v>01 SISTEMAS INTEGRADOS DE INFORMACIÓN Y SOSTENIMIENTO DE LA PLATAFORMA TECNOLOGICA</v>
          </cell>
          <cell r="D139">
            <v>5</v>
          </cell>
          <cell r="E139" t="str">
            <v>01005 Administrar la plataforma tecnológica del Centro de Gestión y  centro de computo , y brindar servicio de la mesa de ayuda y suministro de bolsa de repuestos y periféricos para los equipos de cómputo de la SED</v>
          </cell>
          <cell r="F139" t="str">
            <v>Mantenimiento, Administración Y Conectividad De Redp 02-01-0501</v>
          </cell>
          <cell r="G139" t="str">
            <v>CONECTIVIDAD - A.1.4.3</v>
          </cell>
          <cell r="H139" t="str">
            <v>Contrato</v>
          </cell>
          <cell r="I139">
            <v>1</v>
          </cell>
          <cell r="J139" t="str">
            <v>104301005</v>
          </cell>
          <cell r="K139">
            <v>20210000000</v>
          </cell>
        </row>
        <row r="140">
          <cell r="A140">
            <v>1043</v>
          </cell>
          <cell r="B140" t="str">
            <v xml:space="preserve">1043 Sistemas de información al servicio de la gestión educativa </v>
          </cell>
          <cell r="C140" t="str">
            <v>02 TECNOLOGÍA WIFI</v>
          </cell>
          <cell r="D140">
            <v>6</v>
          </cell>
          <cell r="E140" t="str">
            <v>02006 Despliegue de soluciones de red WiFi</v>
          </cell>
          <cell r="F140" t="str">
            <v>Mantenimiento, Administración Y Conectividad De Redp 02-01-0501</v>
          </cell>
          <cell r="G140" t="str">
            <v>CONECTIVIDAD - A.1.4.3</v>
          </cell>
          <cell r="H140" t="str">
            <v>Sedes</v>
          </cell>
          <cell r="I140">
            <v>1</v>
          </cell>
          <cell r="J140" t="str">
            <v>104302006</v>
          </cell>
          <cell r="K140">
            <v>500000000</v>
          </cell>
        </row>
        <row r="141">
          <cell r="A141">
            <v>1043</v>
          </cell>
          <cell r="B141" t="str">
            <v xml:space="preserve">1043 Sistemas de información al servicio de la gestión educativa </v>
          </cell>
          <cell r="C141" t="str">
            <v>03 CONECTIVIDAD, TECNOLOGIAS Y COMUNICACIONES</v>
          </cell>
          <cell r="D141">
            <v>7</v>
          </cell>
          <cell r="E141" t="str">
            <v>03007 Ampliar e implementar servicios de conectividad al servicio de la Educación de Calidad de los niños, niñas y jovenes de ciudad</v>
          </cell>
          <cell r="F141" t="str">
            <v>Mantenimiento, Administración Y Conectividad De Redp 02-01-0501</v>
          </cell>
          <cell r="G141" t="str">
            <v>CONECTIVIDAD - A.1.4.3</v>
          </cell>
          <cell r="H141" t="str">
            <v>Sedes</v>
          </cell>
          <cell r="I141">
            <v>647</v>
          </cell>
          <cell r="J141" t="str">
            <v>104303007</v>
          </cell>
          <cell r="K141">
            <v>29642000000</v>
          </cell>
        </row>
        <row r="142">
          <cell r="A142">
            <v>1052</v>
          </cell>
          <cell r="B142" t="str">
            <v>1052 Bienestar estudiantil para todos</v>
          </cell>
          <cell r="C142" t="str">
            <v>01 ALIMENTACIÓN ESCOLAR</v>
          </cell>
          <cell r="D142">
            <v>1</v>
          </cell>
          <cell r="E142" t="str">
            <v>01001 Entregar desayunos, almuerzos y cenas escolares a los estudiantes matriculados en el sistema educativo oficial</v>
          </cell>
          <cell r="F142" t="str">
            <v>Comida Caliente Para Estudiantes 06-02-0026</v>
          </cell>
          <cell r="G142" t="str">
            <v>CONTRATACIÓN CON TERCEROS PARA LA PROVISIÓN INTEGRAL DEL SERVICIO DE ALIMENTACIÓN ESCOLAR - A.1.2.10.2</v>
          </cell>
          <cell r="H142" t="str">
            <v>Sedes Educativas</v>
          </cell>
          <cell r="I142">
            <v>144</v>
          </cell>
          <cell r="J142" t="str">
            <v>105201001</v>
          </cell>
          <cell r="K142">
            <v>141861000000</v>
          </cell>
        </row>
        <row r="143">
          <cell r="A143">
            <v>1052</v>
          </cell>
          <cell r="B143" t="str">
            <v>1052 Bienestar estudiantil para todos</v>
          </cell>
          <cell r="C143" t="str">
            <v>01 ALIMENTACIÓN ESCOLAR</v>
          </cell>
          <cell r="D143">
            <v>2</v>
          </cell>
          <cell r="E143" t="str">
            <v>01002 Entregar refrigerios escolares a los estudiantes matriculados en el sistema educativo oficial</v>
          </cell>
          <cell r="F143" t="str">
            <v>Refrigerios Para Estudiantes 06-02-0025</v>
          </cell>
          <cell r="G143" t="str">
            <v>COMPRA DE ALIMENTOS -A.1.2.10.1.1</v>
          </cell>
          <cell r="H143" t="str">
            <v>sedes educativas</v>
          </cell>
          <cell r="I143">
            <v>627</v>
          </cell>
          <cell r="J143" t="str">
            <v>105201002</v>
          </cell>
          <cell r="K143">
            <v>242046793000</v>
          </cell>
        </row>
        <row r="144">
          <cell r="A144">
            <v>1052</v>
          </cell>
          <cell r="B144" t="str">
            <v>1052 Bienestar estudiantil para todos</v>
          </cell>
          <cell r="C144" t="str">
            <v>01 ALIMENTACIÓN ESCOLAR</v>
          </cell>
          <cell r="D144">
            <v>3</v>
          </cell>
          <cell r="E144" t="str">
            <v>01003 Realizar la interventoría técnica, financiera, administrativa y jurídica a los contratos y convenios celebrados para la ejecución del programa de alimentación escolar</v>
          </cell>
          <cell r="F144" t="str">
            <v>Personal Contratado Para Apoyar Las Actividades Propias Del Proyecto De Alimentación Escolar 03-04-0147</v>
          </cell>
          <cell r="G144" t="str">
            <v>INTERVENTORIA, SUPERVICIÓN, MONITOREO Y CONTROL DE LA PRESTACIÓN DEL SERVICIO DE ALIMENTACIÓN ESCOLAR A.1.2.10.4</v>
          </cell>
          <cell r="H144" t="str">
            <v>Interventorías</v>
          </cell>
          <cell r="I144">
            <v>1</v>
          </cell>
          <cell r="J144" t="str">
            <v>105201003</v>
          </cell>
          <cell r="K144">
            <v>22802000000</v>
          </cell>
        </row>
        <row r="145">
          <cell r="A145">
            <v>1052</v>
          </cell>
          <cell r="B145" t="str">
            <v>1052 Bienestar estudiantil para todos</v>
          </cell>
          <cell r="C145" t="str">
            <v>01 ALIMENTACIÓN ESCOLAR</v>
          </cell>
          <cell r="D145">
            <v>4</v>
          </cell>
          <cell r="E145" t="str">
            <v>01004 Prestar servicios en la Dirección de Bienestar Estudiantil para el apoyo en los temas relacionados con el programa de alimentación escolar</v>
          </cell>
          <cell r="F145" t="str">
            <v>Personal Contratado Para Apoyar Las Actividades Propias Del Proyecto De Alimentación Escolar 03-04-0147</v>
          </cell>
          <cell r="G145" t="str">
            <v>INTERVENTORIA, SUPERVICIÓN, MONITOREO Y CONTROL DE LA PRESTACIÓN DEL SERVICIO DE ALIMENTACIÓN ESCOLAR A.1.2.10.4</v>
          </cell>
          <cell r="H145" t="str">
            <v>Personas</v>
          </cell>
          <cell r="I145">
            <v>118</v>
          </cell>
          <cell r="J145" t="str">
            <v>105201004</v>
          </cell>
          <cell r="K145">
            <v>5812000000</v>
          </cell>
        </row>
        <row r="146">
          <cell r="A146">
            <v>1052</v>
          </cell>
          <cell r="B146" t="str">
            <v>1052 Bienestar estudiantil para todos</v>
          </cell>
          <cell r="C146" t="str">
            <v>01 ALIMENTACIÓN ESCOLAR</v>
          </cell>
          <cell r="D146">
            <v>5</v>
          </cell>
          <cell r="E146" t="str">
            <v>01005 Llevar a cabo el seguimiento y la evaluación al programa de alimentación escolar.</v>
          </cell>
          <cell r="F146" t="str">
            <v>Personal Contratado Para Apoyar Las Actividades Propias Del Proyecto De Alimentación Escolar 03-04-0147</v>
          </cell>
          <cell r="G146" t="str">
            <v>INTERVENTORIA, SUPERVICIÓN, MONITOREO Y CONTROL DE LA PRESTACIÓN DEL SERVICIO DE ALIMENTACIÓN ESCOLAR A.1.2.10.4</v>
          </cell>
          <cell r="H146" t="str">
            <v>Persona Jurídica</v>
          </cell>
          <cell r="I146">
            <v>3</v>
          </cell>
          <cell r="J146" t="str">
            <v>105201005</v>
          </cell>
          <cell r="K146">
            <v>1650000000</v>
          </cell>
        </row>
        <row r="147">
          <cell r="A147">
            <v>1052</v>
          </cell>
          <cell r="B147" t="str">
            <v>1052 Bienestar estudiantil para todos</v>
          </cell>
          <cell r="C147" t="str">
            <v>01 ALIMENTACIÓN ESCOLAR</v>
          </cell>
          <cell r="D147">
            <v>6</v>
          </cell>
          <cell r="E147" t="str">
            <v>01006 Diseñar, producir e implementar acciones pedagógicas para la generación de hábitos de vida saludable en los estudiantes matriculados en el sistema educativo oficial.</v>
          </cell>
          <cell r="F147" t="str">
            <v>Diseñar Desarrollar E Implementar Acciones Participativas De Los Jóvenes En El Sistema Educativo Oficial 03-01-0282</v>
          </cell>
          <cell r="G147" t="str">
            <v>INTERVENTORIA, SUPERVICIÓN, MONITOREO Y CONTROL DE LA PRESTACIÓN DEL SERVICIO DE ALIMENTACIÓN ESCOLAR A.1.2.10.4</v>
          </cell>
          <cell r="H147" t="str">
            <v>Acciones</v>
          </cell>
          <cell r="I147">
            <v>1</v>
          </cell>
          <cell r="J147" t="str">
            <v>105201006</v>
          </cell>
          <cell r="K147">
            <v>541620000</v>
          </cell>
        </row>
        <row r="148">
          <cell r="A148">
            <v>1052</v>
          </cell>
          <cell r="B148" t="str">
            <v>1052 Bienestar estudiantil para todos</v>
          </cell>
          <cell r="C148" t="str">
            <v>01 ALIMENTACIÓN ESCOLAR</v>
          </cell>
          <cell r="D148">
            <v>8</v>
          </cell>
          <cell r="E148" t="str">
            <v>01007 Pagar pasivos exigibles de compromisos de vigencias anteriores</v>
          </cell>
          <cell r="F148" t="str">
            <v xml:space="preserve"> Refrigerios para estudiantes 06-02-0025</v>
          </cell>
          <cell r="H148" t="str">
            <v>Porcentaje</v>
          </cell>
          <cell r="I148">
            <v>100</v>
          </cell>
          <cell r="J148" t="str">
            <v>105201007</v>
          </cell>
          <cell r="K148">
            <v>108000000</v>
          </cell>
        </row>
        <row r="149">
          <cell r="A149">
            <v>1052</v>
          </cell>
          <cell r="B149" t="str">
            <v>1052 Bienestar estudiantil para todos</v>
          </cell>
          <cell r="C149" t="str">
            <v>02 MOVILIDAD ESCOLAR</v>
          </cell>
          <cell r="D149">
            <v>1</v>
          </cell>
          <cell r="E149" t="str">
            <v>02001 Suministrar el transporte a estudiantes beneficiados con el programa de Movilidad Escolar.</v>
          </cell>
          <cell r="F149" t="str">
            <v>Transporte Escolar Para Las Actividades Pedagógicas 02-01-0492</v>
          </cell>
          <cell r="G149" t="str">
            <v>TRANSPORTE ESCOLAR - A.1.2.7</v>
          </cell>
          <cell r="H149" t="str">
            <v>Estudiantes</v>
          </cell>
          <cell r="I149">
            <v>94404</v>
          </cell>
          <cell r="J149" t="str">
            <v>105202001</v>
          </cell>
          <cell r="K149">
            <v>104852339000</v>
          </cell>
        </row>
        <row r="150">
          <cell r="A150">
            <v>1052</v>
          </cell>
          <cell r="B150" t="str">
            <v>1052 Bienestar estudiantil para todos</v>
          </cell>
          <cell r="C150" t="str">
            <v>02 MOVILIDAD ESCOLAR</v>
          </cell>
          <cell r="D150">
            <v>2</v>
          </cell>
          <cell r="E150" t="str">
            <v>02002 Prestar servicios en la Dirección de Bienestar Estudiantil para el apoyo en los temas relacionados con el componente Movilidad Escolar</v>
          </cell>
          <cell r="F150" t="str">
            <v>Personal Contratado Para Apoyar Las Actividades Propias De Los Proyectos De Inversión De La Entidad 03-04-0001</v>
          </cell>
          <cell r="G150" t="str">
            <v>MODERNIZACIÓN DE LA SECRETARIA DE EDUCACIÓN - A.1.4.1</v>
          </cell>
          <cell r="H150" t="str">
            <v>Personas</v>
          </cell>
          <cell r="I150">
            <v>96</v>
          </cell>
          <cell r="J150" t="str">
            <v>105202002</v>
          </cell>
          <cell r="K150">
            <v>4419005000</v>
          </cell>
        </row>
        <row r="151">
          <cell r="A151">
            <v>1052</v>
          </cell>
          <cell r="B151" t="str">
            <v>1052 Bienestar estudiantil para todos</v>
          </cell>
          <cell r="C151" t="str">
            <v>02 MOVILIDAD ESCOLAR</v>
          </cell>
          <cell r="D151">
            <v>3</v>
          </cell>
          <cell r="E151" t="str">
            <v>02003 Supervisión, Interventoría, control y acompañamiento en lo técnico, administrativo jurídico y financiero para la prestación del servicio de Movilidad Escolar a los estudiantes matriculados en el sistema oficial.</v>
          </cell>
          <cell r="F151" t="str">
            <v>Personal Contratado Para Apoyar Las Actividades Propias De Los Proyectos De Inversión De La Entidad 03-04-0001</v>
          </cell>
          <cell r="G151" t="str">
            <v>MODERNIZACIÓN DE LA SECRETARIA DE EDUCACIÓN - A.1.4.1</v>
          </cell>
          <cell r="H151" t="str">
            <v>Interventorías</v>
          </cell>
          <cell r="I151">
            <v>2</v>
          </cell>
          <cell r="J151" t="str">
            <v>105202003</v>
          </cell>
          <cell r="K151">
            <v>7254000000</v>
          </cell>
        </row>
        <row r="152">
          <cell r="A152">
            <v>1052</v>
          </cell>
          <cell r="B152" t="str">
            <v>1052 Bienestar estudiantil para todos</v>
          </cell>
          <cell r="C152" t="str">
            <v>02 MOVILIDAD ESCOLAR</v>
          </cell>
          <cell r="D152">
            <v>4</v>
          </cell>
          <cell r="E152" t="str">
            <v>02004 Proveer, suministrar y entregar los beneficios a estudiantes que cumplan con las condiciones establecidas por la Dirección de Bienestar Estudiantil</v>
          </cell>
          <cell r="F152" t="str">
            <v>Transporte Escolar Para Las Actividades Pedagógicas 02-01-0492</v>
          </cell>
          <cell r="G152" t="str">
            <v>TRANSPORTE ESCOLAR - A.1.2.7</v>
          </cell>
          <cell r="H152" t="str">
            <v>Estudiantes</v>
          </cell>
          <cell r="I152">
            <v>36650</v>
          </cell>
          <cell r="J152" t="str">
            <v>105202004</v>
          </cell>
          <cell r="K152">
            <v>39068099000</v>
          </cell>
        </row>
        <row r="153">
          <cell r="A153">
            <v>1052</v>
          </cell>
          <cell r="B153" t="str">
            <v>1052 Bienestar estudiantil para todos</v>
          </cell>
          <cell r="C153" t="str">
            <v>02 MOVILIDAD ESCOLAR</v>
          </cell>
          <cell r="D153">
            <v>5</v>
          </cell>
          <cell r="E153" t="str">
            <v>02005 Fomentar el uso de medios alternativos de transporte escolar, a través de estrategias administrativas, pedagógicas, promoción y suscripción de convenios, promoviendo una cultura de uso de la bicicleta como medio de transporte. </v>
          </cell>
          <cell r="F153" t="str">
            <v>Transporte Escolar Para Las Actividades Pedagógicas 02-01-0492</v>
          </cell>
          <cell r="G153" t="str">
            <v>TRANSPORTE ESCOLAR - A.1.2.7</v>
          </cell>
          <cell r="H153" t="str">
            <v>Persona Jurídica</v>
          </cell>
          <cell r="I153">
            <v>5998</v>
          </cell>
          <cell r="J153" t="str">
            <v>105202005</v>
          </cell>
          <cell r="K153">
            <v>5073251000</v>
          </cell>
        </row>
        <row r="154">
          <cell r="A154">
            <v>1052</v>
          </cell>
          <cell r="B154" t="str">
            <v>1052 Bienestar estudiantil para todos</v>
          </cell>
          <cell r="C154" t="str">
            <v>02 MOVILIDAD ESCOLAR</v>
          </cell>
          <cell r="D154">
            <v>6</v>
          </cell>
          <cell r="E154" t="str">
            <v>02006 Cumplimiento a pagos de sentencias y fallos judiciales que afecten la SED y se relacionen con el componente de movilidad escolar.</v>
          </cell>
          <cell r="F154" t="str">
            <v>Pago de sentencias judiciales asociadas al proyecto de inversión 05-02-0169</v>
          </cell>
          <cell r="G154" t="str">
            <v>PAGO DE DÉFICIT DE INVERSIÓN EN EDUCACIÓN - (DE CARÁCTER EXCEPCIONAL)</v>
          </cell>
          <cell r="H154" t="str">
            <v>Adultos</v>
          </cell>
          <cell r="I154">
            <v>3</v>
          </cell>
          <cell r="J154" t="str">
            <v>105202006</v>
          </cell>
          <cell r="K154">
            <v>5000000</v>
          </cell>
        </row>
        <row r="155">
          <cell r="A155">
            <v>1052</v>
          </cell>
          <cell r="B155" t="str">
            <v>1052 Bienestar estudiantil para todos</v>
          </cell>
          <cell r="C155" t="str">
            <v>02 MOVILIDAD ESCOLAR</v>
          </cell>
          <cell r="D155">
            <v>7</v>
          </cell>
          <cell r="E155" t="str">
            <v>02007 Llevar a cabo el seguimiento y la evaluación al programa de movilidad escolar.</v>
          </cell>
          <cell r="F155" t="str">
            <v>Personal Contratado Para Apoyar Las Actividades Propias De Los Proyectos De Inversión De La Entidad 03-04-0001</v>
          </cell>
          <cell r="G155" t="str">
            <v>MODERNIZACIÓN DE LA SECRETARIA DE EDUCACIÓN - A.1.4.1</v>
          </cell>
          <cell r="H155" t="str">
            <v>Persona Jurídica</v>
          </cell>
          <cell r="I155">
            <v>2</v>
          </cell>
          <cell r="J155" t="str">
            <v>105202007</v>
          </cell>
          <cell r="K155">
            <v>810000000</v>
          </cell>
        </row>
        <row r="156">
          <cell r="A156">
            <v>1052</v>
          </cell>
          <cell r="B156" t="str">
            <v>1052 Bienestar estudiantil para todos</v>
          </cell>
          <cell r="C156" t="str">
            <v>03 PROMOCIÓN DEL BIENESTAR</v>
          </cell>
          <cell r="D156">
            <v>3</v>
          </cell>
          <cell r="E156" t="str">
            <v xml:space="preserve">03003 Realizar los pagos de sentencias, fallos judiciales y de los deducibles que surjan de la afectación a la póliza civil extracontractual, como consecuencia de acciones adelantadas por terceros contra la entidad asociados a los accidentes escolares.
</v>
          </cell>
          <cell r="F156" t="str">
            <v>Pago de sentencias judiciales asociadas al proyecto de inversión 05-02-0170</v>
          </cell>
          <cell r="G156" t="str">
            <v>PAGO DE DÉFICIT DE INVERSIÓN EN EDUCACIÓN - (DE CARÁCTER EXCEPCIONAL)</v>
          </cell>
          <cell r="H156" t="str">
            <v>Porcentaje</v>
          </cell>
          <cell r="I156">
            <v>100</v>
          </cell>
          <cell r="J156" t="str">
            <v>105203003</v>
          </cell>
          <cell r="K156">
            <v>726189000</v>
          </cell>
        </row>
        <row r="157">
          <cell r="A157">
            <v>1052</v>
          </cell>
          <cell r="B157" t="str">
            <v>1052 Bienestar estudiantil para todos</v>
          </cell>
          <cell r="C157" t="str">
            <v>03 PROMOCIÓN DEL BIENESTAR</v>
          </cell>
          <cell r="D157">
            <v>4</v>
          </cell>
          <cell r="E157" t="str">
            <v>03004 Prestar servicios en la Dirección de Bienestar  Estudiantil para el apoyo en los temas relacionados con el componente de Promoción del Bienestar</v>
          </cell>
          <cell r="F157" t="str">
            <v>Personal Contratado Para Apoyar Las Actividades Propias De Los Proyectos De Inversión De La Entidad 03-04-0001</v>
          </cell>
          <cell r="G157" t="str">
            <v>MODERNIZACIÓN DE LA SECRETARIA DE EDUCACIÓN - A.1.4.1</v>
          </cell>
          <cell r="H157" t="str">
            <v>Personas</v>
          </cell>
          <cell r="I157">
            <v>61</v>
          </cell>
          <cell r="J157" t="str">
            <v>105203004</v>
          </cell>
          <cell r="K157">
            <v>3887629000</v>
          </cell>
        </row>
        <row r="158">
          <cell r="A158">
            <v>1052</v>
          </cell>
          <cell r="B158" t="str">
            <v>1052 Bienestar estudiantil para todos</v>
          </cell>
          <cell r="C158" t="str">
            <v>03 PROMOCIÓN DEL BIENESTAR</v>
          </cell>
          <cell r="D158">
            <v>5</v>
          </cell>
          <cell r="E158" t="str">
            <v>03005 Amparar con cobertura de ARL, a los estudiantes de la matrícula Oficial del Distrito que realizan práctica laboral como parte de su proceso educativo en el nivel de secundaria y media,en cumplimiento del decreto 055/2015.</v>
          </cell>
          <cell r="F158" t="str">
            <v>Promoción, Prevención Y Protección En Salud Escolar 03-02-0019</v>
          </cell>
          <cell r="G158" t="str">
            <v>APLICACIÓN DE PROYECTOS EDUCATIVOS TRANSVERSALES - A.1.7.2</v>
          </cell>
          <cell r="H158" t="str">
            <v>Porcentaje</v>
          </cell>
          <cell r="I158">
            <v>100</v>
          </cell>
          <cell r="J158" t="str">
            <v>105203005</v>
          </cell>
          <cell r="K158">
            <v>3898519000</v>
          </cell>
        </row>
        <row r="159">
          <cell r="A159">
            <v>1052</v>
          </cell>
          <cell r="B159" t="str">
            <v>1052 Bienestar estudiantil para todos</v>
          </cell>
          <cell r="C159" t="str">
            <v>03 PROMOCIÓN DEL BIENESTAR</v>
          </cell>
          <cell r="D159">
            <v>7</v>
          </cell>
          <cell r="E159" t="str">
            <v>03007 Llevar a cabo el seguimiento y la evaluación a la estrategia de Promoción del Bienestar</v>
          </cell>
          <cell r="F159" t="str">
            <v>Personal Contratado Para Apoyar Las Actividades Propias De Los Proyectos De Inversión De La Entidad 03-04-0001</v>
          </cell>
          <cell r="G159" t="str">
            <v>MODERNIZACIÓN DE LA SECRETARIA DE EDUCACIÓN - A.1.4.1</v>
          </cell>
          <cell r="H159" t="str">
            <v>Persona Jurídica</v>
          </cell>
          <cell r="I159">
            <v>1</v>
          </cell>
          <cell r="J159" t="str">
            <v>105203007</v>
          </cell>
          <cell r="K159">
            <v>140000000</v>
          </cell>
        </row>
        <row r="160">
          <cell r="A160">
            <v>1046</v>
          </cell>
          <cell r="B160" t="str">
            <v>1046 Infraestructura y dotación al servicio de los ambientes de aprendizaje</v>
          </cell>
          <cell r="C160" t="str">
            <v>01 CONSTRUCCION, RESTITUCION, TERMINACION Y AMPLIACION</v>
          </cell>
          <cell r="D160">
            <v>1</v>
          </cell>
          <cell r="E160" t="str">
            <v>01001 Compra de lotes, diseño, construcción e interventoría de estudios y/o ejecución de obras de infraestructura, para la construcción de colegios nuevos y/o adicionales.</v>
          </cell>
          <cell r="F160" t="str">
            <v>Adecuación Y Ampliación De Colegios Y Universidad 01-01-0002</v>
          </cell>
          <cell r="G160" t="str">
            <v>CONSTRUCCIÓN AMPLIACIÓN Y ADECUACIÓN DE INFRAESTRUCTURA EDUCATIVA - A.1.2.2</v>
          </cell>
          <cell r="H160" t="str">
            <v>Colegios</v>
          </cell>
          <cell r="I160">
            <v>7</v>
          </cell>
          <cell r="J160" t="str">
            <v>104601001</v>
          </cell>
          <cell r="K160">
            <v>139644232000</v>
          </cell>
        </row>
        <row r="161">
          <cell r="A161">
            <v>1046</v>
          </cell>
          <cell r="B161" t="str">
            <v>1046 Infraestructura y dotación al servicio de los ambientes de aprendizaje</v>
          </cell>
          <cell r="C161" t="str">
            <v>01 CONSTRUCCION, RESTITUCION, TERMINACION Y AMPLIACION</v>
          </cell>
          <cell r="D161">
            <v>2</v>
          </cell>
          <cell r="E161" t="str">
            <v>01002 Diseño, construcción e interventoría de estudios y/o ejecución de obras de infraestructura,  para las obras  de restituciones, terminaciones y ampliaciones a la infraestructura de los colegios distritales y/o adicionales</v>
          </cell>
          <cell r="F161" t="str">
            <v>Adecuación Y Ampliación De Colegios Y Universidad 01-01-0002</v>
          </cell>
          <cell r="G161" t="str">
            <v>CONSTRUCCIÓN AMPLIACIÓN Y ADECUACIÓN DE INFRAESTRUCTURA EDUCATIVA - A.1.2.2</v>
          </cell>
          <cell r="H161" t="str">
            <v>Sedes Educativas</v>
          </cell>
          <cell r="I161">
            <v>5</v>
          </cell>
          <cell r="J161" t="str">
            <v>104601002</v>
          </cell>
          <cell r="K161">
            <v>61426213000</v>
          </cell>
        </row>
        <row r="162">
          <cell r="A162">
            <v>1046</v>
          </cell>
          <cell r="B162" t="str">
            <v>1046 Infraestructura y dotación al servicio de los ambientes de aprendizaje</v>
          </cell>
          <cell r="C162" t="str">
            <v>01 CONSTRUCCION, RESTITUCION, TERMINACION Y AMPLIACION</v>
          </cell>
          <cell r="D162">
            <v>4</v>
          </cell>
          <cell r="E162" t="str">
            <v>01004 Suministrar el personal de apoyo profesional y técnico para garantizar la adecuada ejecución del proyecto</v>
          </cell>
          <cell r="F162" t="str">
            <v>Personal Contratado Para Apoyar Las Actividades Propias De Los Proyectos De Inversión De La Entidad 03-04-0001</v>
          </cell>
          <cell r="G162" t="str">
            <v>MODERNIZACIÓN DE LA SECRETARIA DE EDUCACIÓN - A.1.4.1</v>
          </cell>
          <cell r="H162" t="str">
            <v>Personas</v>
          </cell>
          <cell r="I162">
            <v>95</v>
          </cell>
          <cell r="J162" t="str">
            <v>104601004</v>
          </cell>
          <cell r="K162">
            <v>7550000000</v>
          </cell>
        </row>
        <row r="163">
          <cell r="A163">
            <v>1046</v>
          </cell>
          <cell r="B163" t="str">
            <v>1046 Infraestructura y dotación al servicio de los ambientes de aprendizaje</v>
          </cell>
          <cell r="C163" t="str">
            <v>01 CONSTRUCCION, RESTITUCION, TERMINACION Y AMPLIACION</v>
          </cell>
          <cell r="D163">
            <v>5</v>
          </cell>
          <cell r="E163" t="str">
            <v>01005 Diseño, construcción e interventoría de estudios y/o ejecución de obras, para la construcción de infraestructura educativa nueva para la primera infancia y/o adicionales</v>
          </cell>
          <cell r="F163" t="str">
            <v>Construcción, Adecuación Y Ampliación Primera Infancia 01-01-0097</v>
          </cell>
          <cell r="G163" t="str">
            <v>MEJORAMIENTO Y MANTENIMIENTO DE DEPENDENCIAS DE LA ADMINISTRACIÓN - A.15.3</v>
          </cell>
          <cell r="H163" t="str">
            <v>Sedes Educativas</v>
          </cell>
          <cell r="I163">
            <v>7</v>
          </cell>
          <cell r="J163" t="str">
            <v>104601005</v>
          </cell>
          <cell r="K163">
            <v>37989732000</v>
          </cell>
        </row>
        <row r="164">
          <cell r="A164">
            <v>1046</v>
          </cell>
          <cell r="B164" t="str">
            <v>1046 Infraestructura y dotación al servicio de los ambientes de aprendizaje</v>
          </cell>
          <cell r="C164" t="str">
            <v>01 CONSTRUCCION, RESTITUCION, TERMINACION Y AMPLIACION</v>
          </cell>
          <cell r="D164">
            <v>6</v>
          </cell>
          <cell r="E164" t="str">
            <v>01006 Pagar impuestos, trámites, vallas, copias y permisos ante otras entidades del estado, peritos en los procesos de expropiación y/o compra y cargo fijo y/o variable correspondiente a las licencias obtenidas  para cada uno de los predios</v>
          </cell>
          <cell r="F164" t="str">
            <v>Adecuación Y Ampliación De Colegios Y Universidad 01-01-0002</v>
          </cell>
          <cell r="G164" t="str">
            <v>CONSTRUCCIÓN AMPLIACIÓN Y ADECUACIÓN DE INFRAESTRUCTURA EDUCATIVA - A.1.2.2</v>
          </cell>
          <cell r="H164" t="str">
            <v>Porcentaje</v>
          </cell>
          <cell r="I164">
            <v>100</v>
          </cell>
          <cell r="J164" t="str">
            <v>104601006</v>
          </cell>
          <cell r="K164">
            <v>600000000</v>
          </cell>
        </row>
        <row r="165">
          <cell r="A165">
            <v>1046</v>
          </cell>
          <cell r="B165" t="str">
            <v>1046 Infraestructura y dotación al servicio de los ambientes de aprendizaje</v>
          </cell>
          <cell r="C165" t="str">
            <v>01 CONSTRUCCION, RESTITUCION, TERMINACION Y AMPLIACION</v>
          </cell>
          <cell r="D165">
            <v>7</v>
          </cell>
          <cell r="E165" t="str">
            <v>01007 Pago de pasivos exigibles 1</v>
          </cell>
          <cell r="F165" t="str">
            <v>Adecuación Y Ampliación De Colegios Y Universidad 01-01-0002</v>
          </cell>
          <cell r="G165" t="str">
            <v>CONSTRUCCIÓN AMPLIACIÓN Y ADECUACIÓN DE INFRAESTRUCTURA EDUCATIVA - A.1.2.2</v>
          </cell>
          <cell r="H165" t="str">
            <v>Porcentaje</v>
          </cell>
          <cell r="I165">
            <v>100</v>
          </cell>
          <cell r="J165" t="str">
            <v>104601007</v>
          </cell>
          <cell r="K165">
            <v>43303000000</v>
          </cell>
        </row>
        <row r="166">
          <cell r="A166">
            <v>1046</v>
          </cell>
          <cell r="B166" t="str">
            <v>1046 Infraestructura y dotación al servicio de los ambientes de aprendizaje</v>
          </cell>
          <cell r="C166" t="str">
            <v>01 CONSTRUCCION, RESTITUCION, TERMINACION Y AMPLIACION</v>
          </cell>
          <cell r="D166">
            <v>8</v>
          </cell>
          <cell r="E166" t="str">
            <v>01008 Contar con el acompañamiento especializado en materia técnica, jurídica, contractual, financiera, tributaria y ambiental, además de actividades de gestión social e interventoría, que soporten el diseño y la construcción de colegios nuevos, restituciones, terminaciones y ampliaciones en sus fases pre y post-contractuales.</v>
          </cell>
          <cell r="F166" t="str">
            <v>Adecuación Y Ampliación De Colegios Y Universidad 01-01-0002</v>
          </cell>
          <cell r="G166" t="str">
            <v>CONSTRUCCIÓN AMPLIACIÓN Y ADECUACIÓN DE INFRAESTRUCTURA EDUCATIVA - A.1.2.2</v>
          </cell>
          <cell r="H166" t="str">
            <v>Consultoría</v>
          </cell>
          <cell r="J166" t="str">
            <v>104601008</v>
          </cell>
          <cell r="K166">
            <v>0</v>
          </cell>
        </row>
        <row r="167">
          <cell r="A167">
            <v>1046</v>
          </cell>
          <cell r="B167" t="str">
            <v>1046 Infraestructura y dotación al servicio de los ambientes de aprendizaje</v>
          </cell>
          <cell r="C167" t="str">
            <v>01 CONSTRUCCION, RESTITUCION, TERMINACION Y AMPLIACION</v>
          </cell>
          <cell r="D167">
            <v>9</v>
          </cell>
          <cell r="E167" t="str">
            <v>01009 Pago de pasivos exigibles 2</v>
          </cell>
          <cell r="F167" t="str">
            <v>Construcción, Adecuación Y Ampliación Primera Infancia 01-01-0097</v>
          </cell>
          <cell r="G167" t="str">
            <v/>
          </cell>
          <cell r="H167" t="str">
            <v>Porcentaje</v>
          </cell>
          <cell r="I167">
            <v>100</v>
          </cell>
          <cell r="J167" t="str">
            <v>104601009</v>
          </cell>
          <cell r="K167">
            <v>251000000</v>
          </cell>
        </row>
        <row r="168">
          <cell r="A168">
            <v>1046</v>
          </cell>
          <cell r="B168" t="str">
            <v>1046 Infraestructura y dotación al servicio de los ambientes de aprendizaje</v>
          </cell>
          <cell r="C168" t="str">
            <v>01 CONSTRUCCION, RESTITUCION, TERMINACION Y AMPLIACION</v>
          </cell>
          <cell r="D168">
            <v>10</v>
          </cell>
          <cell r="E168" t="str">
            <v>01010 Pago de pasivos exigibles 3</v>
          </cell>
          <cell r="F168" t="str">
            <v>01-01-0536-Acuerdo 527-2013-Obras construcción infraestructura</v>
          </cell>
          <cell r="G168" t="str">
            <v/>
          </cell>
          <cell r="H168" t="str">
            <v>Porcentaje</v>
          </cell>
          <cell r="I168">
            <v>100</v>
          </cell>
          <cell r="J168" t="str">
            <v>104601010</v>
          </cell>
          <cell r="K168">
            <v>17618000000</v>
          </cell>
        </row>
        <row r="169">
          <cell r="A169">
            <v>1046</v>
          </cell>
          <cell r="B169" t="str">
            <v>1046 Infraestructura y dotación al servicio de los ambientes de aprendizaje</v>
          </cell>
          <cell r="C169" t="str">
            <v>01 CONSTRUCCION, RESTITUCION, TERMINACION Y AMPLIACION</v>
          </cell>
          <cell r="D169">
            <v>11</v>
          </cell>
          <cell r="E169" t="str">
            <v>01011 Pago de pasivos exigibles 4</v>
          </cell>
          <cell r="F169" t="str">
            <v>01-01-0537-Acuerdo 527-2013-Interventoría construcción e infraestructura</v>
          </cell>
          <cell r="G169" t="str">
            <v/>
          </cell>
          <cell r="H169" t="str">
            <v>Porcentaje</v>
          </cell>
          <cell r="I169">
            <v>100</v>
          </cell>
          <cell r="J169" t="str">
            <v>104601011</v>
          </cell>
          <cell r="K169">
            <v>2023000000</v>
          </cell>
        </row>
        <row r="170">
          <cell r="A170">
            <v>1046</v>
          </cell>
          <cell r="B170" t="str">
            <v>1046 Infraestructura y dotación al servicio de los ambientes de aprendizaje</v>
          </cell>
          <cell r="C170" t="str">
            <v>01 CONSTRUCCION, RESTITUCION, TERMINACION Y AMPLIACION</v>
          </cell>
          <cell r="D170">
            <v>12</v>
          </cell>
          <cell r="E170" t="str">
            <v>01012 Pago de pasivos exigibles 5</v>
          </cell>
          <cell r="F170" t="str">
            <v>01-02-0005 Legalización de Plantas Físicas Educativas</v>
          </cell>
          <cell r="G170" t="str">
            <v/>
          </cell>
          <cell r="H170" t="str">
            <v>Porcentaje</v>
          </cell>
          <cell r="I170">
            <v>100</v>
          </cell>
          <cell r="J170" t="str">
            <v>104601012</v>
          </cell>
          <cell r="K170">
            <v>307000000</v>
          </cell>
        </row>
        <row r="171">
          <cell r="A171">
            <v>1046</v>
          </cell>
          <cell r="B171" t="str">
            <v>1046 Infraestructura y dotación al servicio de los ambientes de aprendizaje</v>
          </cell>
          <cell r="C171" t="str">
            <v>01 CONSTRUCCION, RESTITUCION, TERMINACION Y AMPLIACION</v>
          </cell>
          <cell r="D171">
            <v>13</v>
          </cell>
          <cell r="E171" t="str">
            <v>01013 Pago de pasivos exigibles 6</v>
          </cell>
          <cell r="F171" t="str">
            <v>04-02-0025-Acuerdo 527-2013- Estudios y diseños para construcción infraestructura</v>
          </cell>
          <cell r="G171" t="str">
            <v/>
          </cell>
          <cell r="H171" t="str">
            <v>Porcentaje</v>
          </cell>
          <cell r="I171">
            <v>100</v>
          </cell>
          <cell r="J171" t="str">
            <v>104601013</v>
          </cell>
          <cell r="K171">
            <v>573000000</v>
          </cell>
        </row>
        <row r="172">
          <cell r="A172">
            <v>1046</v>
          </cell>
          <cell r="B172" t="str">
            <v>1046 Infraestructura y dotación al servicio de los ambientes de aprendizaje</v>
          </cell>
          <cell r="C172" t="str">
            <v>02 OBRAS MENORES Y ADECUACIONES</v>
          </cell>
          <cell r="D172">
            <v>1</v>
          </cell>
          <cell r="E172" t="str">
            <v>02001 Diseño, construcción e interventoría de estudios y/o ejecución de obras de infraestructura,  para las obras de mejoramiento menor complementarias a la infraestructura de los colegios distritales y/o adicionales</v>
          </cell>
          <cell r="F172" t="str">
            <v>Adecuación Y Ampliación De Colegios Y Universidad 01-01-0002</v>
          </cell>
          <cell r="G172" t="str">
            <v>CONSTRUCCIÓN AMPLIACIÓN Y ADECUACIÓN DE INFRAESTRUCTURA EDUCATIVA - A.1.2.2</v>
          </cell>
          <cell r="H172" t="str">
            <v>Sedes Educativas</v>
          </cell>
          <cell r="I172">
            <v>80</v>
          </cell>
          <cell r="J172" t="str">
            <v>104602001</v>
          </cell>
          <cell r="K172">
            <v>12000000000</v>
          </cell>
        </row>
        <row r="173">
          <cell r="A173">
            <v>1046</v>
          </cell>
          <cell r="B173" t="str">
            <v>1046 Infraestructura y dotación al servicio de los ambientes de aprendizaje</v>
          </cell>
          <cell r="C173" t="str">
            <v>02 OBRAS MENORES Y ADECUACIONES</v>
          </cell>
          <cell r="D173">
            <v>2</v>
          </cell>
          <cell r="E173" t="str">
            <v>02002 Realizar los estudios topográficos, de vulnerabilidad sísmica, cálculos estructurales y de revisión arquitectónica  necesarios para los proyectos, así como la interventoría de los mismos</v>
          </cell>
          <cell r="F173" t="str">
            <v>Adecuación Y Ampliación De Colegios Y Universidad 01-01-0002</v>
          </cell>
          <cell r="G173" t="str">
            <v>CONSTRUCCIÓN AMPLIACIÓN Y ADECUACIÓN DE INFRAESTRUCTURA EDUCATIVA - A.1.2.2</v>
          </cell>
          <cell r="H173" t="str">
            <v>Porcentaje</v>
          </cell>
          <cell r="I173">
            <v>100</v>
          </cell>
          <cell r="J173" t="str">
            <v>104602002</v>
          </cell>
          <cell r="K173">
            <v>400000000</v>
          </cell>
        </row>
        <row r="174">
          <cell r="A174">
            <v>1046</v>
          </cell>
          <cell r="B174" t="str">
            <v>1046 Infraestructura y dotación al servicio de los ambientes de aprendizaje</v>
          </cell>
          <cell r="C174" t="str">
            <v>02 OBRAS MENORES Y ADECUACIONES</v>
          </cell>
          <cell r="D174">
            <v>3</v>
          </cell>
          <cell r="E174" t="str">
            <v>02003 Pagar impuestos, trámites, gestiones ambientales, vallas y permisos ante otras entidades del estado, peritos en los procesos de expropiación y/o compra y cargo fijo y/o variable correspondiente a las licencias obtenidas para cada uno de los predios.</v>
          </cell>
          <cell r="F174" t="str">
            <v>Adecuación Y Ampliación De Colegios Y Universidad 01-01-0002</v>
          </cell>
          <cell r="G174" t="str">
            <v>CONSTRUCCIÓN AMPLIACIÓN Y ADECUACIÓN DE INFRAESTRUCTURA EDUCATIVA - A.1.2.2</v>
          </cell>
          <cell r="H174" t="str">
            <v>Porcentaje</v>
          </cell>
          <cell r="I174">
            <v>100</v>
          </cell>
          <cell r="J174" t="str">
            <v>104602003</v>
          </cell>
          <cell r="K174">
            <v>465000000</v>
          </cell>
        </row>
        <row r="175">
          <cell r="A175">
            <v>1046</v>
          </cell>
          <cell r="B175" t="str">
            <v>1046 Infraestructura y dotación al servicio de los ambientes de aprendizaje</v>
          </cell>
          <cell r="C175" t="str">
            <v>02 OBRAS MENORES Y ADECUACIONES</v>
          </cell>
          <cell r="D175">
            <v>4</v>
          </cell>
          <cell r="E175" t="str">
            <v>02004  Alquiler (incluye mantenimiento) de baños portátiles móviles para atender los requerimientos de las diferentes Instituciones Educativas</v>
          </cell>
          <cell r="F175" t="str">
            <v>Adecuación Y Ampliación De Colegios Y Universidad 01-01-0002</v>
          </cell>
          <cell r="G175" t="str">
            <v>CONSTRUCCIÓN AMPLIACIÓN Y ADECUACIÓN DE INFRAESTRUCTURA EDUCATIVA - A.1.2.2</v>
          </cell>
          <cell r="H175" t="str">
            <v>Porcentaje</v>
          </cell>
          <cell r="J175" t="str">
            <v>104602004</v>
          </cell>
          <cell r="K175">
            <v>0</v>
          </cell>
        </row>
        <row r="176">
          <cell r="A176">
            <v>1046</v>
          </cell>
          <cell r="B176" t="str">
            <v>1046 Infraestructura y dotación al servicio de los ambientes de aprendizaje</v>
          </cell>
          <cell r="C176" t="str">
            <v>02 OBRAS MENORES Y ADECUACIONES</v>
          </cell>
          <cell r="D176">
            <v>5</v>
          </cell>
          <cell r="E176" t="str">
            <v>02005 Realizar las obras y/o adecuaciones para la legalización y normalización de servicios públicos domiciliarios de la infraestructura educativa oficial</v>
          </cell>
          <cell r="F176" t="str">
            <v>Obras Y/O Adecuaciones Para La Legalización Y Normalización De Servicios Públicos Domiciliarios De Los Colegios. 02-06-0218</v>
          </cell>
          <cell r="G176" t="str">
            <v>CONSTRUCCIÓN AMPLIACIÓN Y ADECUACIÓN DE INFRAESTRUCTURA EDUCATIVA - A.1.2.2</v>
          </cell>
          <cell r="H176" t="str">
            <v>Porcentaje</v>
          </cell>
          <cell r="I176">
            <v>100</v>
          </cell>
          <cell r="J176" t="str">
            <v>104602005</v>
          </cell>
          <cell r="K176">
            <v>1000000000</v>
          </cell>
        </row>
        <row r="177">
          <cell r="A177">
            <v>1046</v>
          </cell>
          <cell r="B177" t="str">
            <v>1046 Infraestructura y dotación al servicio de los ambientes de aprendizaje</v>
          </cell>
          <cell r="C177" t="str">
            <v>02 OBRAS MENORES Y ADECUACIONES</v>
          </cell>
          <cell r="D177">
            <v>6</v>
          </cell>
          <cell r="E177" t="str">
            <v>02006 Pagar los fallos de sentencias, reclamaciones u otras que se generen producto de los contratos relacionados con el proyecto o derivados de sanciones impuestas a la entidad.</v>
          </cell>
          <cell r="F177" t="str">
            <v>Adecuación Y Ampliación De Colegios Y Universidad 01-01-0002</v>
          </cell>
          <cell r="G177" t="str">
            <v>CONSTRUCCIÓN AMPLIACIÓN Y ADECUACIÓN DE INFRAESTRUCTURA EDUCATIVA - A.1.2.2</v>
          </cell>
          <cell r="H177" t="str">
            <v>Porcentaje</v>
          </cell>
          <cell r="I177">
            <v>100</v>
          </cell>
          <cell r="J177" t="str">
            <v>104602006</v>
          </cell>
          <cell r="K177">
            <v>1000000000</v>
          </cell>
        </row>
        <row r="178">
          <cell r="A178">
            <v>1046</v>
          </cell>
          <cell r="B178" t="str">
            <v>1046 Infraestructura y dotación al servicio de los ambientes de aprendizaje</v>
          </cell>
          <cell r="C178" t="str">
            <v>02 OBRAS MENORES Y ADECUACIONES</v>
          </cell>
          <cell r="D178">
            <v>7</v>
          </cell>
          <cell r="E178" t="str">
            <v>02007 Realizar las intervenciones de obras e interventorías para el mantenimiento preventivo y/o correctivo, atención de emergencias de la infraestructura educativa oficial (incluye adicionales).</v>
          </cell>
          <cell r="F178" t="str">
            <v>Adecuación Y Ampliación De Colegios Y Universidad 01-01-0002</v>
          </cell>
          <cell r="G178" t="str">
            <v>CONSTRUCCIÓN AMPLIACIÓN Y ADECUACIÓN DE INFRAESTRUCTURA EDUCATIVA - A.1.2.2</v>
          </cell>
          <cell r="H178" t="str">
            <v>Porcentaje</v>
          </cell>
          <cell r="I178">
            <v>100</v>
          </cell>
          <cell r="J178" t="str">
            <v>104602007</v>
          </cell>
          <cell r="K178">
            <v>3000000000</v>
          </cell>
        </row>
        <row r="179">
          <cell r="A179">
            <v>1046</v>
          </cell>
          <cell r="B179" t="str">
            <v>1046 Infraestructura y dotación al servicio de los ambientes de aprendizaje</v>
          </cell>
          <cell r="C179" t="str">
            <v>02 OBRAS MENORES Y ADECUACIONES</v>
          </cell>
          <cell r="D179">
            <v>9</v>
          </cell>
          <cell r="E179" t="str">
            <v xml:space="preserve">02009 Construir, adecuar y/o mejorar comedores escolares de los colegios distritales (incluye interventoría y adicionales) </v>
          </cell>
          <cell r="F179" t="str">
            <v>Adecuación Y Ampliación De Colegios Y Universidad 01-01-0002</v>
          </cell>
          <cell r="G179" t="str">
            <v>CONSTRUCCIÓN AMPLIACIÓN Y ADECUACIÓN DE INFRAESTRUCTURA EDUCATIVA - A.1.2.2</v>
          </cell>
          <cell r="H179" t="str">
            <v>Intervenciones</v>
          </cell>
          <cell r="J179" t="str">
            <v>104602009</v>
          </cell>
          <cell r="K179">
            <v>0</v>
          </cell>
        </row>
        <row r="180">
          <cell r="A180">
            <v>1046</v>
          </cell>
          <cell r="B180" t="str">
            <v>1046 Infraestructura y dotación al servicio de los ambientes de aprendizaje</v>
          </cell>
          <cell r="C180" t="str">
            <v>02 OBRAS MENORES Y ADECUACIONES</v>
          </cell>
          <cell r="D180">
            <v>11</v>
          </cell>
          <cell r="E180" t="str">
            <v>02011 Construcción e interventoría a las adecuaciones locativas a ejecutarse en sedes administrativas (SED + DILES)</v>
          </cell>
          <cell r="F180" t="str">
            <v>Obras De Adecuación Y Ampliación De Las Sedes Administrativas Del Sector Educativo 01-04-0001</v>
          </cell>
          <cell r="G180" t="str">
            <v>CONSTRUCCIÓN AMPLIACIÓN Y ADECUACIÓN DE INFRAESTRUCTURA EDUCATIVA - A.1.2.2</v>
          </cell>
          <cell r="H180" t="str">
            <v>Intervenciones</v>
          </cell>
          <cell r="I180">
            <v>2</v>
          </cell>
          <cell r="J180" t="str">
            <v>104602011</v>
          </cell>
          <cell r="K180">
            <v>850000000</v>
          </cell>
        </row>
        <row r="181">
          <cell r="A181">
            <v>1046</v>
          </cell>
          <cell r="B181" t="str">
            <v>1046 Infraestructura y dotación al servicio de los ambientes de aprendizaje</v>
          </cell>
          <cell r="C181" t="str">
            <v>02 OBRAS MENORES Y ADECUACIONES</v>
          </cell>
          <cell r="D181">
            <v>12</v>
          </cell>
          <cell r="E181" t="str">
            <v>02012 Pago pasivos 7</v>
          </cell>
          <cell r="F181" t="str">
            <v>Adecuación Y Ampliación De Colegios Y Universidad 01-01-0002</v>
          </cell>
          <cell r="G181" t="str">
            <v/>
          </cell>
          <cell r="H181" t="str">
            <v>Porcentaje</v>
          </cell>
          <cell r="I181">
            <v>100</v>
          </cell>
          <cell r="J181" t="str">
            <v>104602012</v>
          </cell>
          <cell r="K181">
            <v>250000000</v>
          </cell>
        </row>
        <row r="182">
          <cell r="A182">
            <v>1046</v>
          </cell>
          <cell r="B182" t="str">
            <v>1046 Infraestructura y dotación al servicio de los ambientes de aprendizaje</v>
          </cell>
          <cell r="C182" t="str">
            <v>02 OBRAS MENORES Y ADECUACIONES</v>
          </cell>
          <cell r="D182">
            <v>13</v>
          </cell>
          <cell r="E182" t="str">
            <v>02013 Pago pasivos 8</v>
          </cell>
          <cell r="F182" t="str">
            <v>01-01-0536-Acuerdo 527-2013-Obras construcción infraestructura</v>
          </cell>
          <cell r="G182" t="str">
            <v/>
          </cell>
          <cell r="H182" t="str">
            <v>Porcentaje</v>
          </cell>
          <cell r="I182">
            <v>100</v>
          </cell>
          <cell r="J182" t="str">
            <v>104602013</v>
          </cell>
          <cell r="K182">
            <v>870000000</v>
          </cell>
        </row>
        <row r="183">
          <cell r="A183">
            <v>1046</v>
          </cell>
          <cell r="B183" t="str">
            <v>1046 Infraestructura y dotación al servicio de los ambientes de aprendizaje</v>
          </cell>
          <cell r="C183" t="str">
            <v>02 OBRAS MENORES Y ADECUACIONES</v>
          </cell>
          <cell r="D183">
            <v>14</v>
          </cell>
          <cell r="E183" t="str">
            <v>02014 Pago pasivos 9</v>
          </cell>
          <cell r="F183" t="str">
            <v>01-01-0537-Acuerdo 527-2013-Interventoría construcción e infraestructura</v>
          </cell>
          <cell r="G183" t="str">
            <v/>
          </cell>
          <cell r="H183" t="str">
            <v>Porcentaje</v>
          </cell>
          <cell r="I183">
            <v>100</v>
          </cell>
          <cell r="J183" t="str">
            <v>104602014</v>
          </cell>
          <cell r="K183">
            <v>66000000</v>
          </cell>
        </row>
        <row r="184">
          <cell r="A184">
            <v>1046</v>
          </cell>
          <cell r="B184" t="str">
            <v>1046 Infraestructura y dotación al servicio de los ambientes de aprendizaje</v>
          </cell>
          <cell r="C184" t="str">
            <v>04 DOTACIONES</v>
          </cell>
          <cell r="D184">
            <v>1</v>
          </cell>
          <cell r="E184" t="str">
            <v xml:space="preserve">04001 Dotar mobiliario, equipos, maquinaria, herramientas, instrumentos, implementos y materiales de:  cómputo, tecnología, electrónica, electricidad, comunicaciones, audiovisuales, música, laboratorio, recreación, deporte, cocina y comedor, recursos de bibliotecas, arte y cultura, y demás que requieran los ambientes pedagógicos y administrativos; así como realizar el mantenimiento de algunos bienes especializados, para garantizar ambientes de aprendizaje adecuados y seguros en el nivel, institucional,central y local. </v>
          </cell>
          <cell r="F184" t="str">
            <v>Dotación De Instalaciones 02-01-0509</v>
          </cell>
          <cell r="G184" t="str">
            <v>DOTACIÓN INSTITUCIONAL DE INFRAESTRUCTURA EDUCATIVA - A.1.2.4</v>
          </cell>
          <cell r="H184" t="str">
            <v>Sedes Educativas</v>
          </cell>
          <cell r="I184">
            <v>166</v>
          </cell>
          <cell r="J184" t="str">
            <v>104604001</v>
          </cell>
          <cell r="K184">
            <v>32816233000</v>
          </cell>
        </row>
        <row r="185">
          <cell r="A185">
            <v>1046</v>
          </cell>
          <cell r="B185" t="str">
            <v>1046 Infraestructura y dotación al servicio de los ambientes de aprendizaje</v>
          </cell>
          <cell r="C185" t="str">
            <v>04 DOTACIONES</v>
          </cell>
          <cell r="D185">
            <v>5</v>
          </cell>
          <cell r="E185" t="str">
            <v>04005 Garantizar el personal de apoyo profesional y técnico en la contratación, supervisión, administración, aseguramiento y control de los bienes a dotar y dotados; así como el seguimiento y reporte de información inherente a la ejecución del componente.</v>
          </cell>
          <cell r="F185" t="str">
            <v>Personal Contratado Para Apoyar Las Actividades Propias De Los Proyectos De Inversión De La Entidad 03-04-0001</v>
          </cell>
          <cell r="G185" t="str">
            <v>MODERNIZACIÓN DE LA SECRETARIA DE EDUCACIÓN - A.1.4.1</v>
          </cell>
          <cell r="H185" t="str">
            <v>Personas</v>
          </cell>
          <cell r="I185">
            <v>45</v>
          </cell>
          <cell r="J185" t="str">
            <v>104604005</v>
          </cell>
          <cell r="K185">
            <v>2183767000</v>
          </cell>
        </row>
        <row r="186">
          <cell r="A186">
            <v>1072</v>
          </cell>
          <cell r="B186" t="str">
            <v>1072 Evaluar para transformar y mejorar</v>
          </cell>
          <cell r="C186" t="str">
            <v>01 Gestión del Conocimiento sobre evaluación para la Calidad de la Educación</v>
          </cell>
          <cell r="D186">
            <v>1</v>
          </cell>
          <cell r="E186" t="str">
            <v>01001 Producción de información relevante para caracterizar las Instituciones Educativas Distritales - IED</v>
          </cell>
          <cell r="F186" t="str">
            <v>Evaluación Educativa 03-01-0009</v>
          </cell>
          <cell r="G186" t="str">
            <v>DISEÑO E IMPLEMENTACIÓN DE PLANES DE MEJORAMIENTO - A.1.2.11</v>
          </cell>
          <cell r="H186" t="str">
            <v>Colegios</v>
          </cell>
          <cell r="I186">
            <v>363</v>
          </cell>
          <cell r="J186" t="str">
            <v>107201001</v>
          </cell>
          <cell r="K186">
            <v>400376000</v>
          </cell>
        </row>
        <row r="187">
          <cell r="A187">
            <v>1072</v>
          </cell>
          <cell r="B187" t="str">
            <v>1072 Evaluar para transformar y mejorar</v>
          </cell>
          <cell r="C187" t="str">
            <v>01 Gestión del Conocimiento sobre evaluación para la Calidad de la Educación</v>
          </cell>
          <cell r="D187">
            <v>2</v>
          </cell>
          <cell r="E187" t="str">
            <v>01002 Personal técnico y profesional para la ejecución de las actividades propuestas en los diferentes componentes del proyecto.</v>
          </cell>
          <cell r="F187" t="str">
            <v>Personal Contratado Para Apoyar Las Actividades Propias De Los Proyectos De Inversión De La Entidad 03-04-0001</v>
          </cell>
          <cell r="G187" t="str">
            <v>MODERNIZACIÓN DE LA SECRETARIA DE EDUCACIÓN - A.1.4.1</v>
          </cell>
          <cell r="H187" t="str">
            <v>Personas</v>
          </cell>
          <cell r="I187">
            <v>10</v>
          </cell>
          <cell r="J187" t="str">
            <v>107201002</v>
          </cell>
          <cell r="K187">
            <v>599624000</v>
          </cell>
        </row>
        <row r="188">
          <cell r="A188">
            <v>1072</v>
          </cell>
          <cell r="B188" t="str">
            <v>1072 Evaluar para transformar y mejorar</v>
          </cell>
          <cell r="C188" t="str">
            <v xml:space="preserve">02 Mejores practicas evaluativas </v>
          </cell>
          <cell r="D188">
            <v>2</v>
          </cell>
          <cell r="E188" t="str">
            <v>02002 Repositorio de mejores prácticas evaluativas en la ciudad.</v>
          </cell>
          <cell r="F188" t="str">
            <v>Evaluación Educativa 03-01-0009</v>
          </cell>
          <cell r="G188" t="str">
            <v>DISEÑO E IMPLEMENTACIÓN DE PLANES DE MEJORAMIENTO - A.1.2.11</v>
          </cell>
          <cell r="H188" t="str">
            <v>Repositorio</v>
          </cell>
          <cell r="I188">
            <v>1</v>
          </cell>
          <cell r="J188" t="str">
            <v>107202002</v>
          </cell>
          <cell r="K188">
            <v>200000000</v>
          </cell>
        </row>
        <row r="189">
          <cell r="A189">
            <v>1072</v>
          </cell>
          <cell r="B189" t="str">
            <v>1072 Evaluar para transformar y mejorar</v>
          </cell>
          <cell r="C189" t="str">
            <v xml:space="preserve">03 Articulación e integración de información sobre evaluaciones de aprendizaje, enseñanza y gestión en las IE </v>
          </cell>
          <cell r="D189">
            <v>1</v>
          </cell>
          <cell r="E189" t="str">
            <v>03001 Desarrollar, revisar y ajustar  estrategias  de evaluación en los diferentes componentes del sistema.</v>
          </cell>
          <cell r="F189" t="str">
            <v>Evaluación Educativa 03-01-0009</v>
          </cell>
          <cell r="G189" t="str">
            <v>DISEÑO E IMPLEMENTACIÓN DE PLANES DE MEJORAMIENTO - A.1.2.11</v>
          </cell>
          <cell r="H189" t="str">
            <v>Sistema</v>
          </cell>
          <cell r="I189">
            <v>1</v>
          </cell>
          <cell r="J189" t="str">
            <v>107203001</v>
          </cell>
          <cell r="K189">
            <v>1100000000</v>
          </cell>
        </row>
        <row r="190">
          <cell r="A190">
            <v>1072</v>
          </cell>
          <cell r="B190" t="str">
            <v>1072 Evaluar para transformar y mejorar</v>
          </cell>
          <cell r="C190" t="str">
            <v xml:space="preserve">03 Articulación e integración de información sobre evaluaciones de aprendizaje, enseñanza y gestión en las IE </v>
          </cell>
          <cell r="D190">
            <v>2</v>
          </cell>
          <cell r="E190" t="str">
            <v>03002 Aplicar pruebas internacionales, desarrollar y aplicar pruebas nacionales y las encuestas requeridas para el sector.</v>
          </cell>
          <cell r="F190" t="str">
            <v>Evaluación Educativa 03-01-0009</v>
          </cell>
          <cell r="G190" t="str">
            <v>DISEÑO E IMPLEMENTACIÓN DE PLANES DE MEJORAMIENTO - A.1.2.11</v>
          </cell>
          <cell r="H190" t="str">
            <v>Aplicaciones y encuestas</v>
          </cell>
          <cell r="I190">
            <v>3</v>
          </cell>
          <cell r="J190" t="str">
            <v>107203002</v>
          </cell>
          <cell r="K190">
            <v>5636000000</v>
          </cell>
        </row>
        <row r="191">
          <cell r="A191">
            <v>1072</v>
          </cell>
          <cell r="B191" t="str">
            <v>1072 Evaluar para transformar y mejorar</v>
          </cell>
          <cell r="C191" t="str">
            <v xml:space="preserve">04 Estímulos y reconocimientos a la Calidad de la educación </v>
          </cell>
          <cell r="D191">
            <v>1</v>
          </cell>
          <cell r="E191" t="str">
            <v>04001 Realizar el proceso requerido para la evaluación de incentivos y reconocimientos  del Modelo de Acreditación a la Excelencia en Gestión Educativa  en el marco del art. 23 Acuerdo 273.17</v>
          </cell>
          <cell r="F191" t="str">
            <v>Evaluación Educativa 03-01-0009</v>
          </cell>
          <cell r="G191" t="str">
            <v>DISEÑO E IMPLEMENTACIÓN DE PLANES DE MEJORAMIENTO - A.1.2.11</v>
          </cell>
          <cell r="H191" t="str">
            <v>Proceso</v>
          </cell>
          <cell r="I191">
            <v>1</v>
          </cell>
          <cell r="J191" t="str">
            <v>107204001</v>
          </cell>
          <cell r="K191">
            <v>160000000</v>
          </cell>
        </row>
        <row r="192">
          <cell r="A192">
            <v>1072</v>
          </cell>
          <cell r="B192" t="str">
            <v>1072 Evaluar para transformar y mejorar</v>
          </cell>
          <cell r="C192" t="str">
            <v xml:space="preserve">04 Estímulos y reconocimientos a la Calidad de la educación </v>
          </cell>
          <cell r="D192">
            <v>2</v>
          </cell>
          <cell r="E192" t="str">
            <v>04002 Entregar estímulos económicos a colegios premiados por su excelente gestión institucional en marco del Acuerdo 273/2007</v>
          </cell>
          <cell r="F192" t="str">
            <v>Incentivos Económicos  A Los Colegios Con Mejores Resultados Que Aporten Al Mejoramiento De La Calidad Educativa 05-02-0022</v>
          </cell>
          <cell r="G192" t="str">
            <v>DISEÑO E IMPLEMENTACIÓN DE PLANES DE MEJORAMIENTO - A.1.2.11</v>
          </cell>
          <cell r="H192" t="str">
            <v>Colegios</v>
          </cell>
          <cell r="I192">
            <v>5</v>
          </cell>
          <cell r="J192" t="str">
            <v>107204002</v>
          </cell>
          <cell r="K192">
            <v>101000000</v>
          </cell>
        </row>
        <row r="193">
          <cell r="A193">
            <v>1072</v>
          </cell>
          <cell r="B193" t="str">
            <v>1072 Evaluar para transformar y mejorar</v>
          </cell>
          <cell r="C193" t="str">
            <v xml:space="preserve">04 Estímulos y reconocimientos a la Calidad de la educación </v>
          </cell>
          <cell r="D193">
            <v>3</v>
          </cell>
          <cell r="E193" t="str">
            <v>04003 Entregar estímulos económicos a colegios oficiales por mejor rendimiento académico en las pruebas de Estado SABER 11°.</v>
          </cell>
          <cell r="F193" t="str">
            <v>Incentivos Económicos  A Los Colegios Con Mejores Resultados Que Aporten Al Mejoramiento De La Calidad Educativa 05-02-0022</v>
          </cell>
          <cell r="G193" t="str">
            <v>DISEÑO E IMPLEMENTACIÓN DE PLANES DE MEJORAMIENTO - A.1.2.11</v>
          </cell>
          <cell r="H193" t="str">
            <v>Colegios</v>
          </cell>
          <cell r="I193">
            <v>5</v>
          </cell>
          <cell r="J193" t="str">
            <v>107204003</v>
          </cell>
          <cell r="K193">
            <v>101000000</v>
          </cell>
        </row>
        <row r="194">
          <cell r="A194">
            <v>1072</v>
          </cell>
          <cell r="B194" t="str">
            <v>1072 Evaluar para transformar y mejorar</v>
          </cell>
          <cell r="C194" t="str">
            <v xml:space="preserve">04 Estímulos y reconocimientos a la Calidad de la educación </v>
          </cell>
          <cell r="D194">
            <v>4</v>
          </cell>
          <cell r="E194" t="str">
            <v>04004 Entregar estímulos económicos a colegios premiados por rendimiento académico en las pruebas SABER</v>
          </cell>
          <cell r="F194" t="str">
            <v>Incentivos Económicos  A Los Colegios Con Mejores Resultados Que Aporten Al Mejoramiento De La Calidad Educativa 05-02-0022</v>
          </cell>
          <cell r="G194" t="str">
            <v>DISEÑO E IMPLEMENTACIÓN DE PLANES DE MEJORAMIENTO - A.1.2.11</v>
          </cell>
          <cell r="H194" t="str">
            <v>Colegios</v>
          </cell>
          <cell r="I194">
            <v>5</v>
          </cell>
          <cell r="J194" t="str">
            <v>107204004</v>
          </cell>
          <cell r="K194">
            <v>101000000</v>
          </cell>
        </row>
        <row r="195">
          <cell r="A195">
            <v>1072</v>
          </cell>
          <cell r="B195" t="str">
            <v>1072 Evaluar para transformar y mejorar</v>
          </cell>
          <cell r="C195" t="str">
            <v xml:space="preserve">04 Estímulos y reconocimientos a la Calidad de la educación </v>
          </cell>
          <cell r="D195">
            <v>5</v>
          </cell>
          <cell r="E195" t="str">
            <v>04005 Entregar estímulos económicos a colegios oficiales que se destaquen por mejor nivel de inglés en las pruebas de Estado SABER 11°.</v>
          </cell>
          <cell r="F195" t="str">
            <v>Incentivos Económicos  A Los Colegios Con Mejores Resultados Que Aporten Al Mejoramiento De La Calidad Educativa 05-02-0022</v>
          </cell>
          <cell r="G195" t="str">
            <v>DISEÑO E IMPLEMENTACIÓN DE PLANES DE MEJORAMIENTO - A.1.2.11</v>
          </cell>
          <cell r="H195" t="str">
            <v>Colegios</v>
          </cell>
          <cell r="I195">
            <v>5</v>
          </cell>
          <cell r="J195" t="str">
            <v>107204005</v>
          </cell>
          <cell r="K195">
            <v>101000000</v>
          </cell>
        </row>
        <row r="196">
          <cell r="A196">
            <v>1049</v>
          </cell>
          <cell r="B196" t="str">
            <v>1049 Cobertura con equidad</v>
          </cell>
          <cell r="C196" t="str">
            <v>01 Gestión territorial de la cobertura educativa</v>
          </cell>
          <cell r="D196">
            <v>1</v>
          </cell>
          <cell r="E196" t="str">
            <v>01001 Prestar servicios profesionales, técnicos y/o  de apoyo a la gestión territorial de la cobertura educativa.</v>
          </cell>
          <cell r="F196" t="str">
            <v>Personal Contratado Para Apoyar Las Actividades Propias De Los Proyectos De Inversión De La Entidad 03-04-0001</v>
          </cell>
          <cell r="G196" t="str">
            <v>MODERNIZACIÓN DE LA SECRETARIA DE EDUCACIÓN - A.1.4.1</v>
          </cell>
          <cell r="H196" t="str">
            <v>Personas</v>
          </cell>
          <cell r="I196">
            <v>28</v>
          </cell>
          <cell r="J196" t="str">
            <v>104901001</v>
          </cell>
          <cell r="K196">
            <v>1570000000</v>
          </cell>
        </row>
        <row r="197">
          <cell r="A197">
            <v>1049</v>
          </cell>
          <cell r="B197" t="str">
            <v>1049 Cobertura con equidad</v>
          </cell>
          <cell r="C197" t="str">
            <v>01 Gestión territorial de la cobertura educativa</v>
          </cell>
          <cell r="D197">
            <v>2</v>
          </cell>
          <cell r="E197" t="str">
            <v>01002 Realizar diseño, implementación, seguimiento y evaluación de Planes de Cobertura Local y de  Ruta del Acceso y Permanencia Escolar.</v>
          </cell>
          <cell r="F197" t="str">
            <v>Personal Contratado Para Las Actividades Propias De Los Procesos De Mejoramiento De Gestión De La Entidad 05-02-0020</v>
          </cell>
          <cell r="G197" t="str">
            <v>MODERNIZACIÓN DE LA SECRETARIA DE EDUCACIÓN - A.1.4.1</v>
          </cell>
          <cell r="H197" t="str">
            <v>Persona Jurídica</v>
          </cell>
          <cell r="I197">
            <v>1</v>
          </cell>
          <cell r="J197" t="str">
            <v>104901002</v>
          </cell>
          <cell r="K197">
            <v>276000000</v>
          </cell>
        </row>
        <row r="198">
          <cell r="A198">
            <v>1049</v>
          </cell>
          <cell r="B198" t="str">
            <v>1049 Cobertura con equidad</v>
          </cell>
          <cell r="C198" t="str">
            <v>01 Gestión territorial de la cobertura educativa</v>
          </cell>
          <cell r="D198">
            <v>3</v>
          </cell>
          <cell r="E198" t="str">
            <v>01003 Realizar acompañamiento y/o asistencia técnica a los establecimientos educativos con alta tasa de deserción escolar para fortalecer el acceso y la permanencia escolar</v>
          </cell>
          <cell r="F198" t="str">
            <v>Personal Contratado Para Las Actividades Propias De Los Procesos De Mejoramiento De Gestión De La Entidad 05-02-0020</v>
          </cell>
          <cell r="G198" t="str">
            <v>MODERNIZACIÓN DE LA SECRETARIA DE EDUCACIÓN - A.1.4.1</v>
          </cell>
          <cell r="H198" t="str">
            <v>Colegios</v>
          </cell>
          <cell r="I198">
            <v>100</v>
          </cell>
          <cell r="J198" t="str">
            <v>104901003</v>
          </cell>
          <cell r="K198">
            <v>429000000</v>
          </cell>
        </row>
        <row r="199">
          <cell r="A199">
            <v>1049</v>
          </cell>
          <cell r="B199" t="str">
            <v>1049 Cobertura con equidad</v>
          </cell>
          <cell r="C199" t="str">
            <v>01 Gestión territorial de la cobertura educativa</v>
          </cell>
          <cell r="D199">
            <v>4</v>
          </cell>
          <cell r="E199" t="str">
            <v>01004 Implementar incentivos a las IED para lograr mejorar resultados en acceso y permanencia escolar</v>
          </cell>
          <cell r="F199" t="str">
            <v>Incentivos económicos  a los colegios que contribuyan a mejorar los resultados de acceso y permanencia escolar 05-02-0178</v>
          </cell>
          <cell r="G199" t="str">
            <v/>
          </cell>
          <cell r="H199" t="str">
            <v>Colegios</v>
          </cell>
          <cell r="I199">
            <v>140</v>
          </cell>
          <cell r="J199" t="str">
            <v>104901004</v>
          </cell>
          <cell r="K199">
            <v>1700000000</v>
          </cell>
        </row>
        <row r="200">
          <cell r="A200">
            <v>1049</v>
          </cell>
          <cell r="B200" t="str">
            <v>1049 Cobertura con equidad</v>
          </cell>
          <cell r="C200" t="str">
            <v>01 Gestión territorial de la cobertura educativa</v>
          </cell>
          <cell r="D200">
            <v>5</v>
          </cell>
          <cell r="E200" t="str">
            <v>01005 Realizar las labores de  verificación, seguimiento y/o actualización de información de la cobertura educativa</v>
          </cell>
          <cell r="F200" t="str">
            <v>Personal contratado para apoyar las actividades propias de los proyectos de inversión misionales de la entidad 03-04-0312</v>
          </cell>
          <cell r="G200" t="str">
            <v>APLICACIÓN DE PROYECTOS EDUCATIVOS TRANSVERSALES - A.1.7.2</v>
          </cell>
          <cell r="H200" t="str">
            <v>Persona Jurídica</v>
          </cell>
          <cell r="I200">
            <v>1</v>
          </cell>
          <cell r="J200" t="str">
            <v>104901005</v>
          </cell>
          <cell r="K200">
            <v>1000000000</v>
          </cell>
        </row>
        <row r="201">
          <cell r="A201">
            <v>1049</v>
          </cell>
          <cell r="B201" t="str">
            <v>1049 Cobertura con equidad</v>
          </cell>
          <cell r="C201" t="str">
            <v>01 Gestión territorial de la cobertura educativa</v>
          </cell>
          <cell r="D201">
            <v>6</v>
          </cell>
          <cell r="E201" t="str">
            <v>01006 Realizar eventos de socializacion relacionados con la cobertura y las experiencias del acceso y la permanencia escolar</v>
          </cell>
          <cell r="F201" t="str">
            <v>Apoyo Logístico Para El Desarrollo De Las Actividades Propias De Los Proyectos De Inversiónen General 03-01-0354</v>
          </cell>
          <cell r="G201" t="str">
            <v>APLICACIÓN DE PROYECTOS EDUCATIVOS TRANSVERSALES - A.1.7.2</v>
          </cell>
          <cell r="H201" t="str">
            <v>Persona Jurídica</v>
          </cell>
          <cell r="I201">
            <v>1</v>
          </cell>
          <cell r="J201" t="str">
            <v>104901006</v>
          </cell>
          <cell r="K201">
            <v>0</v>
          </cell>
        </row>
        <row r="202">
          <cell r="A202">
            <v>1049</v>
          </cell>
          <cell r="B202" t="str">
            <v>1049 Cobertura con equidad</v>
          </cell>
          <cell r="C202" t="str">
            <v>02 Modernización del proceso de matrícula</v>
          </cell>
          <cell r="D202">
            <v>1</v>
          </cell>
          <cell r="E202" t="str">
            <v>02001 Prestar servicios profesionales, técnicos y/o  de apoyo a la gestión del proceso de matrícula con enfoque de servicio al ciudadano y búsqueda activa de población desescolarizada.</v>
          </cell>
          <cell r="F202" t="str">
            <v>Personal Contratado Para Apoyar Las Actividades Propias De Los Proyectos De Inversión De La Entidad 03-04-0001</v>
          </cell>
          <cell r="G202" t="str">
            <v>MODERNIZACIÓN DE LA SECRETARIA DE EDUCACIÓN - A.1.4.1</v>
          </cell>
          <cell r="H202" t="str">
            <v>Personas</v>
          </cell>
          <cell r="I202">
            <v>29</v>
          </cell>
          <cell r="J202" t="str">
            <v>104902001</v>
          </cell>
          <cell r="K202">
            <v>1517000000</v>
          </cell>
        </row>
        <row r="203">
          <cell r="A203">
            <v>1049</v>
          </cell>
          <cell r="B203" t="str">
            <v>1049 Cobertura con equidad</v>
          </cell>
          <cell r="C203" t="str">
            <v>02 Modernización del proceso de matrícula</v>
          </cell>
          <cell r="D203">
            <v>2</v>
          </cell>
          <cell r="E203" t="str">
            <v>02002 Realizar búsqueda activa de población desescolarizada</v>
          </cell>
          <cell r="F203" t="str">
            <v>Gestión del sevicio a la comunidad educativa 05-02-172</v>
          </cell>
          <cell r="G203" t="str">
            <v/>
          </cell>
          <cell r="H203" t="str">
            <v>Persona Jurídica</v>
          </cell>
          <cell r="I203">
            <v>1</v>
          </cell>
          <cell r="J203" t="str">
            <v>104902002</v>
          </cell>
          <cell r="K203">
            <v>2000000000</v>
          </cell>
        </row>
        <row r="204">
          <cell r="A204">
            <v>1049</v>
          </cell>
          <cell r="B204" t="str">
            <v>1049 Cobertura con equidad</v>
          </cell>
          <cell r="C204" t="str">
            <v>02 Modernización del proceso de matrícula</v>
          </cell>
          <cell r="D204">
            <v>3</v>
          </cell>
          <cell r="E204" t="str">
            <v>02003 Movilización social con canales de atención y servicio al ciudadano para el proceso de matrícula</v>
          </cell>
          <cell r="F204" t="str">
            <v>Gestión del sevicio a la comunidad educativa 05-02-172</v>
          </cell>
          <cell r="G204" t="str">
            <v/>
          </cell>
          <cell r="H204" t="str">
            <v>Persona Jurídica</v>
          </cell>
          <cell r="I204">
            <v>1</v>
          </cell>
          <cell r="J204" t="str">
            <v>104902003</v>
          </cell>
          <cell r="K204">
            <v>0</v>
          </cell>
        </row>
        <row r="205">
          <cell r="A205">
            <v>1049</v>
          </cell>
          <cell r="B205" t="str">
            <v>1049 Cobertura con equidad</v>
          </cell>
          <cell r="C205" t="str">
            <v>02 Modernización del proceso de matrícula</v>
          </cell>
          <cell r="D205">
            <v>4</v>
          </cell>
          <cell r="E205" t="str">
            <v xml:space="preserve">02004 Acompañamiento en implementación de los sistemas de información para la cobertura educativa </v>
          </cell>
          <cell r="F205" t="str">
            <v>Personal contratado para las actividades propias de los procesos de mejoramiento de gestión de la entidad 05-02-0020</v>
          </cell>
          <cell r="G205" t="str">
            <v/>
          </cell>
          <cell r="H205" t="str">
            <v>Persona Jurídica</v>
          </cell>
          <cell r="I205">
            <v>1</v>
          </cell>
          <cell r="J205" t="str">
            <v>104902004</v>
          </cell>
          <cell r="K205">
            <v>0</v>
          </cell>
        </row>
        <row r="206">
          <cell r="A206">
            <v>1049</v>
          </cell>
          <cell r="B206" t="str">
            <v>1049 Cobertura con equidad</v>
          </cell>
          <cell r="C206" t="str">
            <v>03 Acciones afirmativas para poblaciones vulnerables</v>
          </cell>
          <cell r="D206">
            <v>1</v>
          </cell>
          <cell r="E206" t="str">
            <v>03001 Prestar servicios profesionales, técnicos y/o  de apoyo a la gestión de acciones afirmativas para poblaciones vulnerables.</v>
          </cell>
          <cell r="F206" t="str">
            <v>Personal Contratado Para Apoyar Las Actividades Propias De Los Proyectos De Inversión De La Entidad 03-04-0001</v>
          </cell>
          <cell r="G206" t="str">
            <v>MODERNIZACIÓN DE LA SECRETARIA DE EDUCACIÓN - A.1.4.1</v>
          </cell>
          <cell r="H206" t="str">
            <v>Personas</v>
          </cell>
          <cell r="I206">
            <v>12</v>
          </cell>
          <cell r="J206" t="str">
            <v>104903001</v>
          </cell>
          <cell r="K206">
            <v>661200000</v>
          </cell>
        </row>
        <row r="207">
          <cell r="A207">
            <v>1049</v>
          </cell>
          <cell r="B207" t="str">
            <v>1049 Cobertura con equidad</v>
          </cell>
          <cell r="C207" t="str">
            <v>03 Acciones afirmativas para poblaciones vulnerables</v>
          </cell>
          <cell r="D207">
            <v>2</v>
          </cell>
          <cell r="E207" t="str">
            <v>03002 Garantizar la financiación por concepto de gratuidad a la matrícula oficial SGP.</v>
          </cell>
          <cell r="F207" t="str">
            <v>Gratuidad Total Para Los Estudiantes Matriculados En El Sistema Educativo Oficial 06-02-0022</v>
          </cell>
          <cell r="G207" t="str">
            <v>TRANSFERENCIAS PARA CALIDAD GRATUIDAD (SIN SITUACIÓN DE FONDOS) A.1.3.8</v>
          </cell>
          <cell r="H207" t="str">
            <v>Estudiantes</v>
          </cell>
          <cell r="I207">
            <v>830000</v>
          </cell>
          <cell r="J207" t="str">
            <v>104903002</v>
          </cell>
          <cell r="K207">
            <v>51619309000</v>
          </cell>
        </row>
        <row r="208">
          <cell r="A208">
            <v>1049</v>
          </cell>
          <cell r="B208" t="str">
            <v>1049 Cobertura con equidad</v>
          </cell>
          <cell r="C208" t="str">
            <v>03 Acciones afirmativas para poblaciones vulnerables</v>
          </cell>
          <cell r="D208">
            <v>3</v>
          </cell>
          <cell r="E208" t="str">
            <v>03003 Asistencia técnica a localidades e instituciones educativas que atienden en mayor medida a poblaciones vulnerables y diversas</v>
          </cell>
          <cell r="F208" t="str">
            <v>Personal contratado para las actividades propias de los procesos de mejoramiento de gestión de la entidad 05-02-0020</v>
          </cell>
          <cell r="G208" t="str">
            <v/>
          </cell>
          <cell r="H208" t="str">
            <v>Persona Jurídica</v>
          </cell>
          <cell r="I208">
            <v>1</v>
          </cell>
          <cell r="J208" t="str">
            <v>104903003</v>
          </cell>
          <cell r="K208">
            <v>0</v>
          </cell>
        </row>
        <row r="209">
          <cell r="A209">
            <v>1049</v>
          </cell>
          <cell r="B209" t="str">
            <v>1049 Cobertura con equidad</v>
          </cell>
          <cell r="C209" t="str">
            <v>03 Acciones afirmativas para poblaciones vulnerables</v>
          </cell>
          <cell r="D209">
            <v>4</v>
          </cell>
          <cell r="E209" t="str">
            <v>03004 Realizar estrategias de alfabetización y acciones orientadas a fortalecer la educación de adultos con oferta educativa pertinente</v>
          </cell>
          <cell r="F209" t="str">
            <v>Atención educativa diferencial 03-02-0033</v>
          </cell>
          <cell r="G209" t="str">
            <v/>
          </cell>
          <cell r="H209" t="str">
            <v>Estudiantes</v>
          </cell>
          <cell r="I209">
            <v>2240</v>
          </cell>
          <cell r="J209" t="str">
            <v>104903004</v>
          </cell>
          <cell r="K209">
            <v>1000000000</v>
          </cell>
        </row>
        <row r="210">
          <cell r="A210">
            <v>1049</v>
          </cell>
          <cell r="B210" t="str">
            <v>1049 Cobertura con equidad</v>
          </cell>
          <cell r="C210" t="str">
            <v>03 Acciones afirmativas para poblaciones vulnerables</v>
          </cell>
          <cell r="D210">
            <v>5</v>
          </cell>
          <cell r="E210" t="str">
            <v>03005 Acciones diferenciales para garantizar el acceso y la permanencia escolar de población diversa y vulnerable (población rural, víctima, discapacidad, grupos étnicos, entre otros)</v>
          </cell>
          <cell r="F210" t="str">
            <v>Atención educativa diferencial 03-02-0033</v>
          </cell>
          <cell r="G210" t="str">
            <v/>
          </cell>
          <cell r="H210" t="str">
            <v>Modelo</v>
          </cell>
          <cell r="I210">
            <v>1</v>
          </cell>
          <cell r="J210" t="str">
            <v>104903005</v>
          </cell>
          <cell r="K210">
            <v>1265000000</v>
          </cell>
        </row>
        <row r="211">
          <cell r="A211">
            <v>1049</v>
          </cell>
          <cell r="B211" t="str">
            <v>1049 Cobertura con equidad</v>
          </cell>
          <cell r="C211" t="str">
            <v>03 Acciones afirmativas para poblaciones vulnerables</v>
          </cell>
          <cell r="D211">
            <v>6</v>
          </cell>
          <cell r="E211" t="str">
            <v>03006 Asignar recursos propios a las instituciones educativas distritales que atienden población no cubierta por la asignación de gratuidad del MEN o población vulnerable y diversa que requiere atención diferencial</v>
          </cell>
          <cell r="F211" t="str">
            <v>Gratuidad Total Para Los Estudiantes Matriculados En El Sistema Educativo Oficial - Recursos Distrito 06-02-0062</v>
          </cell>
          <cell r="G211" t="str">
            <v/>
          </cell>
          <cell r="H211" t="str">
            <v>Colegios</v>
          </cell>
          <cell r="I211">
            <v>363</v>
          </cell>
          <cell r="J211" t="str">
            <v>104903006</v>
          </cell>
          <cell r="K211">
            <v>26411491000</v>
          </cell>
        </row>
        <row r="212">
          <cell r="A212">
            <v>1049</v>
          </cell>
          <cell r="B212" t="str">
            <v>1049 Cobertura con equidad</v>
          </cell>
          <cell r="C212" t="str">
            <v>03 Acciones afirmativas para poblaciones vulnerables</v>
          </cell>
          <cell r="D212">
            <v>7</v>
          </cell>
          <cell r="E212" t="str">
            <v>03007 Implementar estrategias o modelos flexibles, presenciales o virtuales para la atención de población en extraedad, vulnerable y/o diversa</v>
          </cell>
          <cell r="F212" t="str">
            <v>Personal contratado para apoyar las actividades propias de los proyectos de inversión misionales de la entidad 03-04-0312</v>
          </cell>
          <cell r="G212" t="str">
            <v>APLICACIÓN DE PROYECTOS EDUCATIVOS TRANSVERSALES - A.1.7.2</v>
          </cell>
          <cell r="H212" t="str">
            <v>Estudiantes</v>
          </cell>
          <cell r="I212">
            <v>14109</v>
          </cell>
          <cell r="J212" t="str">
            <v>104903007</v>
          </cell>
          <cell r="K212">
            <v>5000000000</v>
          </cell>
        </row>
        <row r="213">
          <cell r="A213">
            <v>1049</v>
          </cell>
          <cell r="B213" t="str">
            <v>1049 Cobertura con equidad</v>
          </cell>
          <cell r="C213" t="str">
            <v>03 Acciones afirmativas para poblaciones vulnerables</v>
          </cell>
          <cell r="D213">
            <v>8</v>
          </cell>
          <cell r="E213" t="str">
            <v>03008 Entregar un Kit escolar gratuito a los estudiantes matriculados en las instituciones educativas oficiales del Distrito Capital, que por su condición socioeconómica o de vulnerabilidad lo requieren</v>
          </cell>
          <cell r="F213" t="str">
            <v>Gratuidad Total Para Los Estudiantes Matriculados En El Sistema Educativo Oficial - Recursos Distrito 06-02-0062</v>
          </cell>
          <cell r="G213" t="str">
            <v/>
          </cell>
          <cell r="H213" t="str">
            <v>Estudiantes</v>
          </cell>
          <cell r="I213">
            <v>70000</v>
          </cell>
          <cell r="J213" t="str">
            <v>104903008</v>
          </cell>
          <cell r="K213">
            <v>0</v>
          </cell>
        </row>
        <row r="214">
          <cell r="A214">
            <v>1049</v>
          </cell>
          <cell r="B214" t="str">
            <v>1049 Cobertura con equidad</v>
          </cell>
          <cell r="C214" t="str">
            <v>04 Administración del servicio educativo</v>
          </cell>
          <cell r="D214">
            <v>1</v>
          </cell>
          <cell r="E214" t="str">
            <v>04001 Prestar servicios profesionales, técnicos y/o  de apoyo a la gestión de la administración del servicio educativo de instituciones educativas oficiales.</v>
          </cell>
          <cell r="F214" t="str">
            <v>Personal Contratado Para Apoyar Las Actividades Propias De Los Proyectos De Inversión De La Entidad 03-04-0001</v>
          </cell>
          <cell r="G214" t="str">
            <v>MODERNIZACIÓN DE LA SECRETARIA DE EDUCACIÓN - A.1.4.1</v>
          </cell>
          <cell r="H214" t="str">
            <v>Personas</v>
          </cell>
          <cell r="I214">
            <v>9</v>
          </cell>
          <cell r="J214" t="str">
            <v>104904001</v>
          </cell>
          <cell r="K214">
            <v>609760000</v>
          </cell>
        </row>
        <row r="215">
          <cell r="A215">
            <v>1049</v>
          </cell>
          <cell r="B215" t="str">
            <v>1049 Cobertura con equidad</v>
          </cell>
          <cell r="C215" t="str">
            <v>04 Administración del servicio educativo</v>
          </cell>
          <cell r="D215">
            <v>2</v>
          </cell>
          <cell r="E215" t="str">
            <v>04002 Contratar la administración del servicio educativo en establecimientos educativos oficiales</v>
          </cell>
          <cell r="F215" t="str">
            <v>Contratos para la administración del servicio educativo 06-02-0061</v>
          </cell>
          <cell r="G215" t="str">
            <v/>
          </cell>
          <cell r="H215" t="str">
            <v>Colegios</v>
          </cell>
          <cell r="I215">
            <v>35</v>
          </cell>
          <cell r="J215" t="str">
            <v>104904002</v>
          </cell>
          <cell r="K215">
            <v>103937224000</v>
          </cell>
        </row>
        <row r="216">
          <cell r="A216">
            <v>1049</v>
          </cell>
          <cell r="B216" t="str">
            <v>1049 Cobertura con equidad</v>
          </cell>
          <cell r="C216" t="str">
            <v>04 Administración del servicio educativo</v>
          </cell>
          <cell r="D216">
            <v>3</v>
          </cell>
          <cell r="E216" t="str">
            <v>04003 Realizar acciones de acompañamiento e intercambio de buenas prácticas entre los colegios con administración del servicio educativo y colegios oficiales de menor desempeño de las respectivas localidades</v>
          </cell>
          <cell r="F216" t="str">
            <v>Personal contratado para las actividades propias de los procesos de mejoramiento de gestión de la entidad 05-02-0020</v>
          </cell>
          <cell r="G216" t="str">
            <v/>
          </cell>
          <cell r="H216" t="str">
            <v>Colegios</v>
          </cell>
          <cell r="I216">
            <v>112</v>
          </cell>
          <cell r="J216" t="str">
            <v>104904003</v>
          </cell>
          <cell r="K216">
            <v>321360000</v>
          </cell>
        </row>
        <row r="217">
          <cell r="A217">
            <v>1049</v>
          </cell>
          <cell r="B217" t="str">
            <v>1049 Cobertura con equidad</v>
          </cell>
          <cell r="C217" t="str">
            <v>04 Administración del servicio educativo</v>
          </cell>
          <cell r="D217">
            <v>4</v>
          </cell>
          <cell r="E217" t="str">
            <v>04004 Realizar seguimiento, verificación y/o evaluación a la administración del servicio educativo</v>
          </cell>
          <cell r="F217" t="str">
            <v>Personal contratado para apoyar las actividades propias de los proyectos de inversión misionales de la entidad 03-04-0312</v>
          </cell>
          <cell r="G217" t="str">
            <v>APLICACIÓN DE PROYECTOS EDUCATIVOS TRANSVERSALES - A.1.7.2</v>
          </cell>
          <cell r="H217" t="str">
            <v>Persona Jurídica</v>
          </cell>
          <cell r="I217">
            <v>2</v>
          </cell>
          <cell r="J217" t="str">
            <v>104904004</v>
          </cell>
          <cell r="K217">
            <v>2961053000</v>
          </cell>
        </row>
        <row r="218">
          <cell r="A218">
            <v>1049</v>
          </cell>
          <cell r="B218" t="str">
            <v>1049 Cobertura con equidad</v>
          </cell>
          <cell r="C218" t="str">
            <v>05 Prestación del servicio educativo en establecimientos educativos no oficiales</v>
          </cell>
          <cell r="D218">
            <v>1</v>
          </cell>
          <cell r="E218" t="str">
            <v>05001 Prestar servicios profesionales, técnicos y/o  de apoyo a la gestión en la implementación o uso de la estrategia de contratación de la prestación del servicio educativo.</v>
          </cell>
          <cell r="F218" t="str">
            <v>Personal Contratado Para Apoyar Las Actividades Propias De Los Proyectos De Inversión De La Entidad 03-04-0001</v>
          </cell>
          <cell r="G218" t="str">
            <v>MODERNIZACIÓN DE LA SECRETARIA DE EDUCACIÓN - A.1.4.1</v>
          </cell>
          <cell r="H218" t="str">
            <v>Personas</v>
          </cell>
          <cell r="I218">
            <v>8</v>
          </cell>
          <cell r="J218" t="str">
            <v>104905001</v>
          </cell>
          <cell r="K218">
            <v>467620000</v>
          </cell>
        </row>
        <row r="219">
          <cell r="A219">
            <v>1049</v>
          </cell>
          <cell r="B219" t="str">
            <v>1049 Cobertura con equidad</v>
          </cell>
          <cell r="C219" t="str">
            <v>05 Prestación del servicio educativo en establecimientos educativos no oficiales</v>
          </cell>
          <cell r="D219">
            <v>2</v>
          </cell>
          <cell r="E219" t="str">
            <v>05002 Contratar la prestación del servicio público educativo en establecimientos educativos no oficiales</v>
          </cell>
          <cell r="F219" t="str">
            <v>Contratos Con Instituciones Para La Prestación Del Servicio Educativo 06-02-0037</v>
          </cell>
          <cell r="G219" t="str">
            <v>CONTRATOS PARA LA PRESTACIÓN DEL SERVICIO EDUCATIVO - A.1.1.10.1</v>
          </cell>
          <cell r="H219" t="str">
            <v>Colegios</v>
          </cell>
          <cell r="I219">
            <v>44</v>
          </cell>
          <cell r="J219" t="str">
            <v>104905002</v>
          </cell>
          <cell r="K219">
            <v>19791447000</v>
          </cell>
        </row>
        <row r="220">
          <cell r="A220">
            <v>1049</v>
          </cell>
          <cell r="B220" t="str">
            <v>1049 Cobertura con equidad</v>
          </cell>
          <cell r="C220" t="str">
            <v>05 Prestación del servicio educativo en establecimientos educativos no oficiales</v>
          </cell>
          <cell r="D220">
            <v>3</v>
          </cell>
          <cell r="E220" t="str">
            <v>05003 Realizar las labores de  verificación, seguimiento y/o actualización de información del Banco de Oferentes y/o de la contratación de la prestación del servicio público educativo.</v>
          </cell>
          <cell r="F220" t="str">
            <v>Personal contratado para apoyar las actividades propias de los proyectos de inversión misionales de la entidad 03-04-0312</v>
          </cell>
          <cell r="G220" t="str">
            <v>APLICACIÓN DE PROYECTOS EDUCATIVOS TRANSVERSALES - A.1.7.2</v>
          </cell>
          <cell r="H220" t="str">
            <v>Persona Jurídica</v>
          </cell>
          <cell r="I220">
            <v>1</v>
          </cell>
          <cell r="J220" t="str">
            <v>104905003</v>
          </cell>
          <cell r="K220">
            <v>1639760000</v>
          </cell>
        </row>
        <row r="221">
          <cell r="A221">
            <v>1049</v>
          </cell>
          <cell r="B221" t="str">
            <v>1049 Cobertura con equidad</v>
          </cell>
          <cell r="C221" t="str">
            <v>05 Prestación del servicio educativo en establecimientos educativos no oficiales</v>
          </cell>
          <cell r="D221">
            <v>4</v>
          </cell>
          <cell r="E221" t="str">
            <v>05004 Garantizar el pago de las obligaciones ó ajustes derivadas de la prestación del servicio educativo</v>
          </cell>
          <cell r="F221" t="str">
            <v>Contratos Con Instituciones Para La Prestación Del Servicio Educativo 06-02-0037</v>
          </cell>
          <cell r="G221" t="str">
            <v>CONTRATOS PARA LA PRESTACIÓN DEL SERVICIO EDUCATIVO - A.1.1.10.1</v>
          </cell>
          <cell r="H221" t="str">
            <v>Colegios</v>
          </cell>
          <cell r="I221">
            <v>44</v>
          </cell>
          <cell r="J221" t="str">
            <v>104905004</v>
          </cell>
          <cell r="K221">
            <v>0</v>
          </cell>
        </row>
        <row r="222">
          <cell r="A222">
            <v>1049</v>
          </cell>
          <cell r="B222" t="str">
            <v>1049 Cobertura con equidad</v>
          </cell>
          <cell r="C222" t="str">
            <v>05 Prestación del servicio educativo en establecimientos educativos no oficiales</v>
          </cell>
          <cell r="D222">
            <v>5</v>
          </cell>
          <cell r="E222" t="str">
            <v>05005 Atender los fallos proferidos en contra de la SED que se asocien con la prestación del servicio público educativo.</v>
          </cell>
          <cell r="F222" t="str">
            <v>Pago de sentencias judiciales asociadas al proyecto de inversión 05-02-0169</v>
          </cell>
          <cell r="G222" t="str">
            <v/>
          </cell>
          <cell r="I222">
            <v>1</v>
          </cell>
          <cell r="J222" t="str">
            <v>104905005</v>
          </cell>
          <cell r="K222">
            <v>309000000</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1-01-IF-002"/>
      <sheetName val="Hoja3"/>
      <sheetName val="Hoja5"/>
      <sheetName val="Hoja1"/>
    </sheetNames>
    <sheetDataSet>
      <sheetData sheetId="0" refreshError="1"/>
      <sheetData sheetId="1" refreshError="1"/>
      <sheetData sheetId="2" refreshError="1"/>
      <sheetData sheetId="3">
        <row r="3">
          <cell r="A3">
            <v>898</v>
          </cell>
          <cell r="B3" t="str">
            <v>898 Administración del talento humano</v>
          </cell>
          <cell r="C3" t="str">
            <v xml:space="preserve">01 NÓMINA </v>
          </cell>
          <cell r="D3">
            <v>1</v>
          </cell>
          <cell r="E3" t="str">
            <v>01001 Pago de Aportes para Cesantías del personal directivo docente SSF</v>
          </cell>
          <cell r="F3" t="str">
            <v>Aportes Para Cesantías Del Personal Directivo Docente Sin Situación De Fondos 03-03-0021</v>
          </cell>
          <cell r="G3" t="str">
            <v>APORTES PARA CESANTÍAS - A.1.1.2.3.2</v>
          </cell>
          <cell r="H3" t="str">
            <v>Personas</v>
          </cell>
          <cell r="I3">
            <v>1955</v>
          </cell>
          <cell r="J3" t="str">
            <v>89801001</v>
          </cell>
          <cell r="K3">
            <v>8377292000</v>
          </cell>
        </row>
        <row r="4">
          <cell r="A4">
            <v>898</v>
          </cell>
          <cell r="B4" t="str">
            <v>898 Administración del talento humano</v>
          </cell>
          <cell r="C4" t="str">
            <v xml:space="preserve">01 NÓMINA </v>
          </cell>
          <cell r="D4">
            <v>2</v>
          </cell>
          <cell r="E4" t="str">
            <v>01002 Pago de Aportes para salud del personal directivo docente SSF</v>
          </cell>
          <cell r="F4" t="str">
            <v>Aportes Para Salud Del Personal Directivo Docente Sin Situación De Fondos 03-03-0018</v>
          </cell>
          <cell r="G4" t="str">
            <v>APORTES PARA SALUD - A.1.1.2.4.1.1</v>
          </cell>
          <cell r="H4" t="str">
            <v>Personas</v>
          </cell>
          <cell r="I4">
            <v>1955</v>
          </cell>
          <cell r="J4" t="str">
            <v>89801002</v>
          </cell>
          <cell r="K4">
            <v>7372027000</v>
          </cell>
        </row>
        <row r="5">
          <cell r="A5">
            <v>898</v>
          </cell>
          <cell r="B5" t="str">
            <v>898 Administración del talento humano</v>
          </cell>
          <cell r="C5" t="str">
            <v xml:space="preserve">01 NÓMINA </v>
          </cell>
          <cell r="D5">
            <v>3</v>
          </cell>
          <cell r="E5" t="str">
            <v>01003 Pagar sueldos de Pensionados Nacionalizados</v>
          </cell>
          <cell r="F5" t="str">
            <v>Pago Fondo De Pensionados De Bogotá 03-03-0069</v>
          </cell>
          <cell r="G5" t="str">
            <v>CANCELACIONES DE PRESTASIONES SOCIALES DEL MAGISTERIO (CPSM) - A.1.1.8</v>
          </cell>
          <cell r="H5" t="str">
            <v>Personas</v>
          </cell>
          <cell r="I5">
            <v>1800</v>
          </cell>
          <cell r="J5" t="str">
            <v>89801003</v>
          </cell>
          <cell r="K5">
            <v>48814968000</v>
          </cell>
        </row>
        <row r="6">
          <cell r="A6">
            <v>898</v>
          </cell>
          <cell r="B6" t="str">
            <v>898 Administración del talento humano</v>
          </cell>
          <cell r="C6" t="str">
            <v xml:space="preserve">01 NÓMINA </v>
          </cell>
          <cell r="D6">
            <v>4</v>
          </cell>
          <cell r="E6" t="str">
            <v>01004 Pago de Aportes para ARP del Personal Administrativo de Instituciones Educativas</v>
          </cell>
          <cell r="F6" t="str">
            <v>Aportes Para Arp Del Personal Administrativo De Instituciones Educativas 03-03-0033</v>
          </cell>
          <cell r="G6" t="str">
            <v>APORTES ARP - A.1.1.2.5.1.3</v>
          </cell>
          <cell r="H6" t="str">
            <v>Personas</v>
          </cell>
          <cell r="I6">
            <v>1590</v>
          </cell>
          <cell r="J6" t="str">
            <v>89801004</v>
          </cell>
          <cell r="K6">
            <v>293154000</v>
          </cell>
        </row>
        <row r="7">
          <cell r="A7">
            <v>898</v>
          </cell>
          <cell r="B7" t="str">
            <v>898 Administración del talento humano</v>
          </cell>
          <cell r="C7" t="str">
            <v xml:space="preserve">01 NÓMINA </v>
          </cell>
          <cell r="D7">
            <v>5</v>
          </cell>
          <cell r="E7" t="str">
            <v>01005 Pago de Aportes para Cesantías del Personal Administrativo de Instituciones Educativas</v>
          </cell>
          <cell r="F7" t="str">
            <v>Aportes Para Cesantías Del Personal Administrativo De Instituciones Educativas 03-03-0034</v>
          </cell>
          <cell r="G7" t="str">
            <v>APORTES PARA CESANTÍAS - A.1.1.2.5.1.4</v>
          </cell>
          <cell r="H7" t="str">
            <v>Personas</v>
          </cell>
          <cell r="I7">
            <v>1590</v>
          </cell>
          <cell r="J7" t="str">
            <v>89801005</v>
          </cell>
          <cell r="K7">
            <v>6351651000</v>
          </cell>
        </row>
        <row r="8">
          <cell r="A8">
            <v>898</v>
          </cell>
          <cell r="B8" t="str">
            <v>898 Administración del talento humano</v>
          </cell>
          <cell r="C8" t="str">
            <v xml:space="preserve">01 NÓMINA </v>
          </cell>
          <cell r="D8">
            <v>6</v>
          </cell>
          <cell r="E8" t="str">
            <v>01006 Pago de Aportes para Cesantías del personal docente Con Situación de Fondos</v>
          </cell>
          <cell r="F8" t="str">
            <v>Aportes Para Cesantías Del Personal Docente Con Situación De Fondos 03-03-0012</v>
          </cell>
          <cell r="G8" t="str">
            <v>APORTES PARA CESANTÍAS - A.1.1.2.2.1.4</v>
          </cell>
          <cell r="H8" t="str">
            <v>Personas</v>
          </cell>
          <cell r="I8">
            <v>5938</v>
          </cell>
          <cell r="J8" t="str">
            <v>89801006</v>
          </cell>
          <cell r="K8">
            <v>11398887000</v>
          </cell>
        </row>
        <row r="9">
          <cell r="A9">
            <v>898</v>
          </cell>
          <cell r="B9" t="str">
            <v>898 Administración del talento humano</v>
          </cell>
          <cell r="C9" t="str">
            <v xml:space="preserve">01 NÓMINA </v>
          </cell>
          <cell r="D9">
            <v>7</v>
          </cell>
          <cell r="E9" t="str">
            <v>01007 Pago de Aportes para Cesantías del personal docente SSF</v>
          </cell>
          <cell r="F9" t="str">
            <v>Aportes Para Cesantías Del Personal Docente Sin Situación De Fondos 03-03-0008</v>
          </cell>
          <cell r="G9" t="str">
            <v>APORTES PARA CESANTÍAS - A.1.1.2.1.2</v>
          </cell>
          <cell r="H9" t="str">
            <v>Personas</v>
          </cell>
          <cell r="I9">
            <v>27050</v>
          </cell>
          <cell r="J9" t="str">
            <v>89801007</v>
          </cell>
          <cell r="K9">
            <v>96338855000</v>
          </cell>
        </row>
        <row r="10">
          <cell r="A10">
            <v>898</v>
          </cell>
          <cell r="B10" t="str">
            <v>898 Administración del talento humano</v>
          </cell>
          <cell r="C10" t="str">
            <v xml:space="preserve">01 NÓMINA </v>
          </cell>
          <cell r="D10">
            <v>8</v>
          </cell>
          <cell r="E10" t="str">
            <v>01008 Pago de Aportes para el ESAP del Personal Administrativo de Instituciones Educativas</v>
          </cell>
          <cell r="F10" t="str">
            <v>Aportes Para La Esap Del Personal Administrativo De Instituciones Educativas 03-03-0037</v>
          </cell>
          <cell r="G10" t="str">
            <v>ESAP - A.1.1.2.5.2.3</v>
          </cell>
          <cell r="H10" t="str">
            <v>Personas</v>
          </cell>
          <cell r="I10">
            <v>1590</v>
          </cell>
          <cell r="J10" t="str">
            <v>89801008</v>
          </cell>
          <cell r="K10">
            <v>321621000</v>
          </cell>
        </row>
        <row r="11">
          <cell r="A11">
            <v>898</v>
          </cell>
          <cell r="B11" t="str">
            <v>898 Administración del talento humano</v>
          </cell>
          <cell r="C11" t="str">
            <v xml:space="preserve">01 NÓMINA </v>
          </cell>
          <cell r="D11">
            <v>9</v>
          </cell>
          <cell r="E11" t="str">
            <v>01009 Pago de Aportes para el ICBF del Personal Administrativo de Instituciones Educativas</v>
          </cell>
          <cell r="F11" t="str">
            <v>Aportes Para El Icbf Del Personal Administrativo De Instituciones Educativas 03-03-0036</v>
          </cell>
          <cell r="G11" t="str">
            <v>ICBF - A.1.1.2.5.2.2</v>
          </cell>
          <cell r="H11" t="str">
            <v>Personas</v>
          </cell>
          <cell r="I11">
            <v>1590</v>
          </cell>
          <cell r="J11" t="str">
            <v>89801009</v>
          </cell>
          <cell r="K11">
            <v>1929726000</v>
          </cell>
        </row>
        <row r="12">
          <cell r="A12">
            <v>898</v>
          </cell>
          <cell r="B12" t="str">
            <v>898 Administración del talento humano</v>
          </cell>
          <cell r="C12" t="str">
            <v xml:space="preserve">01 NÓMINA </v>
          </cell>
          <cell r="D12">
            <v>10</v>
          </cell>
          <cell r="E12" t="str">
            <v xml:space="preserve">01010 Pago de Aportes para el ICBF del Personal directivo docente </v>
          </cell>
          <cell r="F12" t="str">
            <v>Aportes Para El Icbf Del Personal Directivo Docente 03-03-0027</v>
          </cell>
          <cell r="G12" t="str">
            <v>ICBF - A.1.1.2.4.2.2</v>
          </cell>
          <cell r="H12" t="str">
            <v>Personas</v>
          </cell>
          <cell r="I12">
            <v>1955</v>
          </cell>
          <cell r="J12" t="str">
            <v>89801010</v>
          </cell>
          <cell r="K12">
            <v>3159785000</v>
          </cell>
        </row>
        <row r="13">
          <cell r="A13">
            <v>898</v>
          </cell>
          <cell r="B13" t="str">
            <v>898 Administración del talento humano</v>
          </cell>
          <cell r="C13" t="str">
            <v xml:space="preserve">01 NÓMINA </v>
          </cell>
          <cell r="D13">
            <v>11</v>
          </cell>
          <cell r="E13" t="str">
            <v>01011 Pago de Aportes para el ICBF personal docente</v>
          </cell>
          <cell r="F13" t="str">
            <v>Aportes Para El Icbf Personal Docente 03-03-0014</v>
          </cell>
          <cell r="G13" t="str">
            <v>ICBF - A.1.1.2.2.2.2</v>
          </cell>
          <cell r="H13" t="str">
            <v>Personas</v>
          </cell>
          <cell r="I13">
            <v>32988</v>
          </cell>
          <cell r="J13" t="str">
            <v>89801011</v>
          </cell>
          <cell r="K13">
            <v>40272258000</v>
          </cell>
        </row>
        <row r="14">
          <cell r="A14">
            <v>898</v>
          </cell>
          <cell r="B14" t="str">
            <v>898 Administración del talento humano</v>
          </cell>
          <cell r="C14" t="str">
            <v xml:space="preserve">01 NÓMINA </v>
          </cell>
          <cell r="D14">
            <v>12</v>
          </cell>
          <cell r="E14" t="str">
            <v>01012 Pago de Aportes para el SENA del Personal Administrativo de Instituciones Educativas</v>
          </cell>
          <cell r="F14" t="str">
            <v>Aportes Para El Sena Del Personal Administrativo De Instituciones Educativas 03-03-0035</v>
          </cell>
          <cell r="G14" t="str">
            <v>SENA - A.1.1.2.5.2.1</v>
          </cell>
          <cell r="H14" t="str">
            <v>Personas</v>
          </cell>
          <cell r="I14">
            <v>1590</v>
          </cell>
          <cell r="J14" t="str">
            <v>89801012</v>
          </cell>
          <cell r="K14">
            <v>321621000</v>
          </cell>
        </row>
        <row r="15">
          <cell r="A15">
            <v>898</v>
          </cell>
          <cell r="B15" t="str">
            <v>898 Administración del talento humano</v>
          </cell>
          <cell r="C15" t="str">
            <v xml:space="preserve">01 NÓMINA </v>
          </cell>
          <cell r="D15">
            <v>13</v>
          </cell>
          <cell r="E15" t="str">
            <v xml:space="preserve">01013 Pago de Aportes para el SENA del Personal directivo docente </v>
          </cell>
          <cell r="F15" t="str">
            <v>Aportes Para El Sena Del Personal Directivo Docente 03-03-0026</v>
          </cell>
          <cell r="G15" t="str">
            <v>SENA - A.1.1.2.4.2.1</v>
          </cell>
          <cell r="H15" t="str">
            <v>Personas</v>
          </cell>
          <cell r="I15">
            <v>1955</v>
          </cell>
          <cell r="J15" t="str">
            <v>89801013</v>
          </cell>
          <cell r="K15">
            <v>526631000</v>
          </cell>
        </row>
        <row r="16">
          <cell r="A16">
            <v>898</v>
          </cell>
          <cell r="B16" t="str">
            <v>898 Administración del talento humano</v>
          </cell>
          <cell r="C16" t="str">
            <v xml:space="preserve">01 NÓMINA </v>
          </cell>
          <cell r="D16">
            <v>14</v>
          </cell>
          <cell r="E16" t="str">
            <v>01014 Pago de Aportes para el SENA personal docente</v>
          </cell>
          <cell r="F16" t="str">
            <v>Aportes Para El Sena Personal Docente 03-03-0013</v>
          </cell>
          <cell r="G16" t="str">
            <v>SENA - A.1.1.2.2.2.1</v>
          </cell>
          <cell r="H16" t="str">
            <v>Personas</v>
          </cell>
          <cell r="I16">
            <v>32988</v>
          </cell>
          <cell r="J16" t="str">
            <v>89801014</v>
          </cell>
          <cell r="K16">
            <v>6712044000</v>
          </cell>
        </row>
        <row r="17">
          <cell r="A17">
            <v>898</v>
          </cell>
          <cell r="B17" t="str">
            <v>898 Administración del talento humano</v>
          </cell>
          <cell r="C17" t="str">
            <v xml:space="preserve">01 NÓMINA </v>
          </cell>
          <cell r="D17">
            <v>15</v>
          </cell>
          <cell r="E17" t="str">
            <v>01015 Pago de Aportes para Institutos Técnicos del Personal Administrativo de Instituciones Educativas</v>
          </cell>
          <cell r="F17" t="str">
            <v>Aportes Para Los Institutos Técnicos Del Personal Administrativo De Instituciones Educativas 03-03-0039</v>
          </cell>
          <cell r="G17" t="str">
            <v>INSTITUTOS TÉCNICOS - A.1.1.2.5.2.5</v>
          </cell>
          <cell r="H17" t="str">
            <v>Personas</v>
          </cell>
          <cell r="I17">
            <v>1590</v>
          </cell>
          <cell r="J17" t="str">
            <v>89801015</v>
          </cell>
          <cell r="K17">
            <v>643242000</v>
          </cell>
        </row>
        <row r="18">
          <cell r="A18">
            <v>898</v>
          </cell>
          <cell r="B18" t="str">
            <v>898 Administración del talento humano</v>
          </cell>
          <cell r="C18" t="str">
            <v xml:space="preserve">01 NÓMINA </v>
          </cell>
          <cell r="D18">
            <v>16</v>
          </cell>
          <cell r="E18" t="str">
            <v xml:space="preserve">01016 Pago de Aportes para Institutos Técnicos personal docente </v>
          </cell>
          <cell r="F18" t="str">
            <v>Aportes Para Institutos Técnicos Personal Docente 03-03-0017</v>
          </cell>
          <cell r="G18" t="str">
            <v>INSTITUTOS TÉCNICOS - A.1.1.2.2.2.5</v>
          </cell>
          <cell r="H18" t="str">
            <v>Personas</v>
          </cell>
          <cell r="I18">
            <v>32988</v>
          </cell>
          <cell r="J18" t="str">
            <v>89801016</v>
          </cell>
          <cell r="K18">
            <v>13424086000</v>
          </cell>
        </row>
        <row r="19">
          <cell r="A19">
            <v>898</v>
          </cell>
          <cell r="B19" t="str">
            <v>898 Administración del talento humano</v>
          </cell>
          <cell r="C19" t="str">
            <v xml:space="preserve">01 NÓMINA </v>
          </cell>
          <cell r="D19">
            <v>18</v>
          </cell>
          <cell r="E19" t="str">
            <v xml:space="preserve">01018 Pago de Aportes para la ESAP personal docente </v>
          </cell>
          <cell r="F19" t="str">
            <v>Aportes Para La Esap Personal Docente 03-03-0015</v>
          </cell>
          <cell r="G19" t="str">
            <v>ESAP - A.1.1.2.2.2.3</v>
          </cell>
          <cell r="H19" t="str">
            <v>Personas</v>
          </cell>
          <cell r="I19">
            <v>32988</v>
          </cell>
          <cell r="J19" t="str">
            <v>89801018</v>
          </cell>
          <cell r="K19">
            <v>6712044000</v>
          </cell>
        </row>
        <row r="20">
          <cell r="A20">
            <v>898</v>
          </cell>
          <cell r="B20" t="str">
            <v>898 Administración del talento humano</v>
          </cell>
          <cell r="C20" t="str">
            <v xml:space="preserve">01 NÓMINA </v>
          </cell>
          <cell r="D20">
            <v>19</v>
          </cell>
          <cell r="E20" t="str">
            <v>01019 Pago de Aportes para las Cajas de Compensación del Personal Administrativo de Instituciones Educativas</v>
          </cell>
          <cell r="F20" t="str">
            <v>Aportes Para Las Cajas De Compensación Familiar Del Personal Administrativo De Instituciones Educativas 03-03-0038</v>
          </cell>
          <cell r="G20" t="str">
            <v>CAJAS DE COMPENSACIÓN FAMILIAR - A.1.1.2.5.2.4</v>
          </cell>
          <cell r="H20" t="str">
            <v>Personas</v>
          </cell>
          <cell r="I20">
            <v>1590</v>
          </cell>
          <cell r="J20" t="str">
            <v>89801019</v>
          </cell>
          <cell r="K20">
            <v>2572969000</v>
          </cell>
        </row>
        <row r="21">
          <cell r="A21">
            <v>898</v>
          </cell>
          <cell r="B21" t="str">
            <v>898 Administración del talento humano</v>
          </cell>
          <cell r="C21" t="str">
            <v xml:space="preserve">01 NÓMINA </v>
          </cell>
          <cell r="D21">
            <v>20</v>
          </cell>
          <cell r="E21" t="str">
            <v xml:space="preserve">01020 Pago de Aportes para las Cajas de Compensación Personal directivo docente </v>
          </cell>
          <cell r="F21" t="str">
            <v>Aportes Para Las Cajas De Compensación Familiar Del Personal Directivo Docente 03-03-0029</v>
          </cell>
          <cell r="G21" t="str">
            <v>CAJAS DE COMPENSACIÓN FAMILIAR - A.1.1.2.4.2.4</v>
          </cell>
          <cell r="H21" t="str">
            <v>Personas</v>
          </cell>
          <cell r="I21">
            <v>1955</v>
          </cell>
          <cell r="J21" t="str">
            <v>89801020</v>
          </cell>
          <cell r="K21">
            <v>4213046000</v>
          </cell>
        </row>
        <row r="22">
          <cell r="A22">
            <v>898</v>
          </cell>
          <cell r="B22" t="str">
            <v>898 Administración del talento humano</v>
          </cell>
          <cell r="C22" t="str">
            <v xml:space="preserve">01 NÓMINA </v>
          </cell>
          <cell r="D22">
            <v>21</v>
          </cell>
          <cell r="E22" t="str">
            <v xml:space="preserve">01021 Pago de Aportes para las Cajas de Compensación personal docente </v>
          </cell>
          <cell r="F22" t="str">
            <v>Aportes Para Las Cajas De Compensación Familiar Personal Docente 03-03-0016</v>
          </cell>
          <cell r="G22" t="str">
            <v>CAJAS DE COMPENSACIÓN FAMILIAR - A.1.1.2.2.2.4</v>
          </cell>
          <cell r="H22" t="str">
            <v>Personas</v>
          </cell>
          <cell r="I22">
            <v>32988</v>
          </cell>
          <cell r="J22" t="str">
            <v>89801021</v>
          </cell>
          <cell r="K22">
            <v>53696344000</v>
          </cell>
        </row>
        <row r="23">
          <cell r="A23">
            <v>898</v>
          </cell>
          <cell r="B23" t="str">
            <v>898 Administración del talento humano</v>
          </cell>
          <cell r="C23" t="str">
            <v xml:space="preserve">01 NÓMINA </v>
          </cell>
          <cell r="D23">
            <v>22</v>
          </cell>
          <cell r="E23" t="str">
            <v xml:space="preserve">01022 Pago de Aportes para los Institutos Técnicos Personal directivo docente </v>
          </cell>
          <cell r="F23" t="str">
            <v>Aportes Para Los Institutos Técnicos Del Personal Directivo Docente 03-03-0030</v>
          </cell>
          <cell r="G23" t="str">
            <v>INSTITUTOS TÉCNICOS - A.1.1.2.4.2.5</v>
          </cell>
          <cell r="H23" t="str">
            <v>Personas</v>
          </cell>
          <cell r="I23">
            <v>1955</v>
          </cell>
          <cell r="J23" t="str">
            <v>89801022</v>
          </cell>
          <cell r="K23">
            <v>1053262000</v>
          </cell>
        </row>
        <row r="24">
          <cell r="A24">
            <v>898</v>
          </cell>
          <cell r="B24" t="str">
            <v>898 Administración del talento humano</v>
          </cell>
          <cell r="C24" t="str">
            <v xml:space="preserve">01 NÓMINA </v>
          </cell>
          <cell r="D24">
            <v>23</v>
          </cell>
          <cell r="E24" t="str">
            <v>01023 Pago de Aportes para pensión del Personal Administrativo de Instituciones Educativas</v>
          </cell>
          <cell r="F24" t="str">
            <v>Aportes Para Pensión Del Personal Administrativo De Instituciones Educativas 03-03-0032</v>
          </cell>
          <cell r="G24" t="str">
            <v>APORTES PARA PENSIÓN - A.1.1.2.5.1.2</v>
          </cell>
          <cell r="H24" t="str">
            <v>Personas</v>
          </cell>
          <cell r="I24">
            <v>1590</v>
          </cell>
          <cell r="J24" t="str">
            <v>89801023</v>
          </cell>
          <cell r="K24">
            <v>6739172000</v>
          </cell>
        </row>
        <row r="25">
          <cell r="A25">
            <v>898</v>
          </cell>
          <cell r="B25" t="str">
            <v>898 Administración del talento humano</v>
          </cell>
          <cell r="C25" t="str">
            <v xml:space="preserve">01 NÓMINA </v>
          </cell>
          <cell r="D25">
            <v>24</v>
          </cell>
          <cell r="E25" t="str">
            <v>01024 Pago de Aportes para Pensión del personal docente Con Situación de Fondos</v>
          </cell>
          <cell r="F25" t="str">
            <v>Aportes Para Pensión Del Personal Docente Con Situación De Fondos 03-03-0010</v>
          </cell>
          <cell r="G25" t="str">
            <v>APORTES PARA PENSIÓN - A.1.1.2.2.1.2</v>
          </cell>
          <cell r="H25" t="str">
            <v>Personas</v>
          </cell>
          <cell r="I25">
            <v>5938</v>
          </cell>
          <cell r="J25" t="str">
            <v>89801024</v>
          </cell>
          <cell r="K25">
            <v>14521931000</v>
          </cell>
        </row>
        <row r="26">
          <cell r="A26">
            <v>898</v>
          </cell>
          <cell r="B26" t="str">
            <v>898 Administración del talento humano</v>
          </cell>
          <cell r="C26" t="str">
            <v xml:space="preserve">01 NÓMINA </v>
          </cell>
          <cell r="D26">
            <v>25</v>
          </cell>
          <cell r="E26" t="str">
            <v>01025 Pago de Aportes para salud del Personal Administrativo de Instituciones Educativas</v>
          </cell>
          <cell r="F26" t="str">
            <v>Aportes Para Salud Del Personal Administrativo De Instituciones Educativas 03-03-0031</v>
          </cell>
          <cell r="G26" t="str">
            <v>APORTES PARA SALUD - A.1.1.2.5.1.1</v>
          </cell>
          <cell r="H26" t="str">
            <v>Personas</v>
          </cell>
          <cell r="I26">
            <v>1590</v>
          </cell>
          <cell r="J26" t="str">
            <v>89801025</v>
          </cell>
          <cell r="K26">
            <v>4773580000</v>
          </cell>
        </row>
        <row r="27">
          <cell r="A27">
            <v>898</v>
          </cell>
          <cell r="B27" t="str">
            <v>898 Administración del talento humano</v>
          </cell>
          <cell r="C27" t="str">
            <v xml:space="preserve">01 NÓMINA </v>
          </cell>
          <cell r="D27">
            <v>26</v>
          </cell>
          <cell r="E27" t="str">
            <v>01026 Pago de Aportes para Salud del personal docente Con Situación de Fondos</v>
          </cell>
          <cell r="F27" t="str">
            <v>Aportes Para Salud Del Personal Docente Con Situación De Fondos 03-03-0009</v>
          </cell>
          <cell r="G27" t="str">
            <v>APORTES PARA SALUD - A.1.1.2.2.1.1</v>
          </cell>
          <cell r="H27" t="str">
            <v>Personas</v>
          </cell>
          <cell r="I27">
            <v>5398</v>
          </cell>
          <cell r="J27" t="str">
            <v>89801026</v>
          </cell>
          <cell r="K27">
            <v>10286368000</v>
          </cell>
        </row>
        <row r="28">
          <cell r="A28">
            <v>898</v>
          </cell>
          <cell r="B28" t="str">
            <v>898 Administración del talento humano</v>
          </cell>
          <cell r="C28" t="str">
            <v xml:space="preserve">01 NÓMINA </v>
          </cell>
          <cell r="D28">
            <v>27</v>
          </cell>
          <cell r="E28" t="str">
            <v>01027 Pago de Aportes para salud del personal docente SSF</v>
          </cell>
          <cell r="F28" t="str">
            <v>Aportes Para Salud Del Personal Docente Sin Situación De Fondos 03-03-0005</v>
          </cell>
          <cell r="G28" t="str">
            <v>APORTES DE PREVISION SOCIAL - A.1.1.2.1.1.10</v>
          </cell>
          <cell r="H28" t="str">
            <v>Personas</v>
          </cell>
          <cell r="I28">
            <v>27050</v>
          </cell>
          <cell r="J28" t="str">
            <v>89801027</v>
          </cell>
          <cell r="K28">
            <v>84778312000</v>
          </cell>
        </row>
        <row r="29">
          <cell r="A29">
            <v>898</v>
          </cell>
          <cell r="B29" t="str">
            <v>898 Administración del talento humano</v>
          </cell>
          <cell r="C29" t="str">
            <v xml:space="preserve">01 NÓMINA </v>
          </cell>
          <cell r="D29">
            <v>28</v>
          </cell>
          <cell r="E29" t="str">
            <v>01028 Pago de Ascensos en escalafón del Personal docente y directivo docente</v>
          </cell>
          <cell r="F29" t="str">
            <v>Ascensos En Escalafón Del Personal Docente O Directivo Docente 03-03-0004</v>
          </cell>
          <cell r="G29" t="str">
            <v>PERSONAL DOCENTE - CON SITUACIÓN DE FONDOS (CSF) - A.1.1.1.1.1</v>
          </cell>
          <cell r="H29" t="str">
            <v>Personas</v>
          </cell>
          <cell r="I29">
            <v>34943</v>
          </cell>
          <cell r="J29" t="str">
            <v>89801028</v>
          </cell>
          <cell r="K29">
            <v>8000000000</v>
          </cell>
        </row>
        <row r="30">
          <cell r="A30">
            <v>898</v>
          </cell>
          <cell r="B30" t="str">
            <v>898 Administración del talento humano</v>
          </cell>
          <cell r="C30" t="str">
            <v xml:space="preserve">01 NÓMINA </v>
          </cell>
          <cell r="D30">
            <v>29</v>
          </cell>
          <cell r="E30" t="str">
            <v>01029 Pago de Personal Administrativo de Instituciones Educativas</v>
          </cell>
          <cell r="F30" t="str">
            <v>Personal Administrativo de Instituciones Educativas con situación de fondos 03-03-0098</v>
          </cell>
          <cell r="G30" t="str">
            <v>PERSONAL ADMINISTRATIVO DE INSTITUCIONES EDUCATIVAS A.1.1.1.3</v>
          </cell>
          <cell r="H30" t="str">
            <v>Personas</v>
          </cell>
          <cell r="I30">
            <v>1590</v>
          </cell>
          <cell r="J30" t="str">
            <v>89801029</v>
          </cell>
          <cell r="K30">
            <v>73240497000</v>
          </cell>
        </row>
        <row r="31">
          <cell r="A31">
            <v>898</v>
          </cell>
          <cell r="B31" t="str">
            <v>898 Administración del talento humano</v>
          </cell>
          <cell r="C31" t="str">
            <v xml:space="preserve">01 NÓMINA </v>
          </cell>
          <cell r="D31">
            <v>30</v>
          </cell>
          <cell r="E31" t="str">
            <v>01030 Pago de Personal Directivo Docente</v>
          </cell>
          <cell r="F31" t="str">
            <v>Personal Directivo Docente Con Situación De Fondos 03-03-0094</v>
          </cell>
          <cell r="G31" t="str">
            <v>PERSONAL DIRECTIVO DOCENTE - CON SITUACIÓN DE FONDOS (CSF) - A.1.1.1.2.1</v>
          </cell>
          <cell r="H31" t="str">
            <v>Personas</v>
          </cell>
          <cell r="I31">
            <v>1955</v>
          </cell>
          <cell r="J31" t="str">
            <v>89801030</v>
          </cell>
          <cell r="K31">
            <v>106430730000</v>
          </cell>
        </row>
        <row r="32">
          <cell r="A32">
            <v>898</v>
          </cell>
          <cell r="B32" t="str">
            <v>898 Administración del talento humano</v>
          </cell>
          <cell r="C32" t="str">
            <v xml:space="preserve">01 NÓMINA </v>
          </cell>
          <cell r="D32">
            <v>31</v>
          </cell>
          <cell r="E32" t="str">
            <v>01031 Pago de Personal Docente</v>
          </cell>
          <cell r="F32" t="str">
            <v>Personal Docente Vinculado A La Planta De Personal Con Situación De Fondos 03-03-0096</v>
          </cell>
          <cell r="G32" t="str">
            <v>PERSONAL DOCENTE - CON SITUACIÓN DE FONDOS (CSF) - A.1.1.1.1.1</v>
          </cell>
          <cell r="H32" t="str">
            <v>Personas</v>
          </cell>
          <cell r="I32">
            <v>32988</v>
          </cell>
          <cell r="J32" t="str">
            <v>89801031</v>
          </cell>
          <cell r="K32">
            <v>1381465361000</v>
          </cell>
        </row>
        <row r="33">
          <cell r="A33">
            <v>898</v>
          </cell>
          <cell r="B33" t="str">
            <v>898 Administración del talento humano</v>
          </cell>
          <cell r="C33" t="str">
            <v xml:space="preserve">01 NÓMINA </v>
          </cell>
          <cell r="D33">
            <v>32</v>
          </cell>
          <cell r="E33" t="str">
            <v>01032 Pago de Personal Docente SSF</v>
          </cell>
          <cell r="F33" t="str">
            <v>Personal Docente Vinculado A La Planta De Personal Sin Situación De Fondos 03-03-0095</v>
          </cell>
          <cell r="G33" t="str">
            <v>PERSONAL DOCENTE - SIN SITUACIÓN DE FONDOS (SSF) - A.1.1.1.1.2</v>
          </cell>
          <cell r="H33" t="str">
            <v>Personas</v>
          </cell>
          <cell r="I33">
            <v>27050</v>
          </cell>
          <cell r="J33" t="str">
            <v>89801032</v>
          </cell>
          <cell r="K33">
            <v>81604696000</v>
          </cell>
        </row>
        <row r="34">
          <cell r="A34">
            <v>898</v>
          </cell>
          <cell r="B34" t="str">
            <v>898 Administración del talento humano</v>
          </cell>
          <cell r="C34" t="str">
            <v xml:space="preserve">01 NÓMINA </v>
          </cell>
          <cell r="D34">
            <v>33</v>
          </cell>
          <cell r="E34" t="str">
            <v>01033 Pago de Personal Directivo  Docente SSF</v>
          </cell>
          <cell r="F34" t="str">
            <v>Personal Directivo Docente Sin Situación De Fondos 03-03-0093</v>
          </cell>
          <cell r="G34" t="str">
            <v>PERSONAL DIRECTIVO DOCENTE - SIN SITUACIÓN DE FONDOS (SSF) - A.1.1.1.2.2</v>
          </cell>
          <cell r="H34" t="str">
            <v>Personas</v>
          </cell>
          <cell r="I34">
            <v>1955</v>
          </cell>
          <cell r="J34" t="str">
            <v>89801033</v>
          </cell>
          <cell r="K34">
            <v>7976280000</v>
          </cell>
        </row>
        <row r="35">
          <cell r="A35">
            <v>898</v>
          </cell>
          <cell r="B35" t="str">
            <v>898 Administración del talento humano</v>
          </cell>
          <cell r="C35" t="str">
            <v xml:space="preserve">01 NÓMINA </v>
          </cell>
          <cell r="D35">
            <v>34</v>
          </cell>
          <cell r="E35" t="str">
            <v>01034 Pago de incentivo al mejoramiento de la Calidad MEN, "Decreto 914 de 2016"</v>
          </cell>
          <cell r="F35" t="str">
            <v>Incentivos Al Personal Docente 03-02-0023</v>
          </cell>
          <cell r="G35" t="str">
            <v>DISEÑO E IMPLEMENTACIÓN DE PLANES DE MEJORAMIENTO - A.1.2.11</v>
          </cell>
          <cell r="H35" t="str">
            <v>Personas</v>
          </cell>
          <cell r="I35">
            <v>1470</v>
          </cell>
          <cell r="J35" t="str">
            <v>89801034</v>
          </cell>
          <cell r="K35">
            <v>3562000000</v>
          </cell>
        </row>
        <row r="36">
          <cell r="A36">
            <v>898</v>
          </cell>
          <cell r="B36" t="str">
            <v>898 Administración del talento humano</v>
          </cell>
          <cell r="C36" t="str">
            <v xml:space="preserve">01 NÓMINA </v>
          </cell>
          <cell r="D36">
            <v>35</v>
          </cell>
          <cell r="E36" t="str">
            <v>01035 Pago de Aportes para la ESAP del Personal directivo docente</v>
          </cell>
          <cell r="F36" t="str">
            <v>Aportes Para La Esap Del Personal Directivo Docente 03-03-0028</v>
          </cell>
          <cell r="G36" t="str">
            <v>ESAP - A.1.1.2.4.2.3</v>
          </cell>
          <cell r="H36" t="str">
            <v>Personas</v>
          </cell>
          <cell r="I36">
            <v>1955</v>
          </cell>
          <cell r="J36" t="str">
            <v>89801035</v>
          </cell>
          <cell r="K36">
            <v>526631000</v>
          </cell>
        </row>
        <row r="37">
          <cell r="A37">
            <v>898</v>
          </cell>
          <cell r="B37" t="str">
            <v>898 Administración del talento humano</v>
          </cell>
          <cell r="C37" t="str">
            <v>02 PERSONAL DE APOYO A LA GESTION DE LA SED</v>
          </cell>
          <cell r="D37">
            <v>36</v>
          </cell>
          <cell r="E37" t="str">
            <v>02036 Asignar apoyo (profesional, técnico, asistencial),  para el desarrollo de actividades organizacionales requeridos para el normal funcionamiento de la SED y de esta manera garantizar la prestación del servicio educativo.</v>
          </cell>
          <cell r="F37" t="str">
            <v>Personal Contratado Para Apoyar Las Actividades Propias De Los Proyectos De Inversión De La Entidad 03-04-0001</v>
          </cell>
          <cell r="G37" t="str">
            <v>MODERNIZACIÓN DE LA SECRETARIA DE EDUCACIÓN - A.1.4.1</v>
          </cell>
          <cell r="H37" t="str">
            <v>personal</v>
          </cell>
          <cell r="I37">
            <v>407</v>
          </cell>
          <cell r="J37" t="str">
            <v>89802036</v>
          </cell>
          <cell r="K37">
            <v>21498135764</v>
          </cell>
        </row>
        <row r="38">
          <cell r="A38">
            <v>898</v>
          </cell>
          <cell r="B38" t="str">
            <v>898 Administración del talento humano</v>
          </cell>
          <cell r="C38" t="str">
            <v>02 PERSONAL DE APOYO A LA GESTION DE LA SED</v>
          </cell>
          <cell r="D38">
            <v>37</v>
          </cell>
          <cell r="E38" t="str">
            <v>02037 Suministrar  personal de apoyo administrativo y de atención a bibliotecas de los Colegios del Distrito Capital.</v>
          </cell>
          <cell r="F38" t="str">
            <v>Personal Contratado Para Apoyar Las Actividades Propias De Los Proyectos De Inversión De La Entidad 03-04-0001</v>
          </cell>
          <cell r="G38" t="str">
            <v>MODERNIZACIÓN DE LA SECRETARIA DE EDUCACIÓN - A.1.4.1</v>
          </cell>
          <cell r="H38" t="str">
            <v>personal</v>
          </cell>
          <cell r="I38">
            <v>128</v>
          </cell>
          <cell r="J38" t="str">
            <v>89802037</v>
          </cell>
          <cell r="K38">
            <v>3201864236</v>
          </cell>
        </row>
        <row r="39">
          <cell r="A39">
            <v>898</v>
          </cell>
          <cell r="B39" t="str">
            <v>898 Administración del talento humano</v>
          </cell>
          <cell r="C39" t="str">
            <v>02 PERSONAL DE APOYO A LA GESTION DE LA SED</v>
          </cell>
          <cell r="D39">
            <v>48</v>
          </cell>
          <cell r="E39" t="str">
            <v>02048 Brindar los apoyos comunicativos a los estudiantes con discapacidad durante su permanencia en el ambito escolar</v>
          </cell>
          <cell r="F39" t="str">
            <v>Personal Contratado Para Apoyar Las Actividades Propias De Los Proyectos De Inversión De La Entidad 03-04-0001</v>
          </cell>
          <cell r="G39" t="str">
            <v>MODERNIZACIÓN DE LA SECRETARIA DE EDUCACIÓN - A.1.4.1</v>
          </cell>
          <cell r="H39" t="str">
            <v>personas</v>
          </cell>
          <cell r="I39">
            <v>93</v>
          </cell>
          <cell r="J39" t="str">
            <v>89802048</v>
          </cell>
          <cell r="K39">
            <v>2253000000</v>
          </cell>
        </row>
        <row r="40">
          <cell r="A40">
            <v>898</v>
          </cell>
          <cell r="B40" t="str">
            <v>898 Administración del talento humano</v>
          </cell>
          <cell r="C40" t="str">
            <v>03 BE BIENESTAR, CAPACITACION, SALUD OCUPACIONAL Y  DOTACION</v>
          </cell>
          <cell r="D40">
            <v>38</v>
          </cell>
          <cell r="E40" t="str">
            <v>03038 Adquirir  la dotación de vestido  y calzado de labor para los funcionarios que conforme a la Ley tienen este derecho.</v>
          </cell>
          <cell r="F40" t="str">
            <v>Actividades De Bienestar Del Personal Docente Y Administrativo 03-04-0292</v>
          </cell>
          <cell r="G40" t="str">
            <v>APLICACIÓN DE PROYECTOS EDUCATIVOS TRANSVERSALES - A.1.7.2</v>
          </cell>
          <cell r="H40" t="str">
            <v>Funcionarios</v>
          </cell>
          <cell r="I40">
            <v>846</v>
          </cell>
          <cell r="J40" t="str">
            <v>89803038</v>
          </cell>
          <cell r="K40">
            <v>1120403000</v>
          </cell>
        </row>
        <row r="41">
          <cell r="A41">
            <v>898</v>
          </cell>
          <cell r="B41" t="str">
            <v>898 Administración del talento humano</v>
          </cell>
          <cell r="C41" t="str">
            <v>03 BE BIENESTAR, CAPACITACION, SALUD OCUPACIONAL Y  DOTACION</v>
          </cell>
          <cell r="D41">
            <v>39</v>
          </cell>
          <cell r="E41" t="str">
            <v>03039 Realizar actividades culturales, recreativas, deportivas, lúdicas, reconocimientos y demás que demanden los funcionarios administrativos y docentes</v>
          </cell>
          <cell r="F41" t="str">
            <v>Actividades De Bienestar Del Personal Docente Y Administrativo 03-04-0292</v>
          </cell>
          <cell r="G41" t="str">
            <v>APLICACIÓN DE PROYECTOS EDUCATIVOS TRANSVERSALES - A.1.7.2</v>
          </cell>
          <cell r="H41" t="str">
            <v>Funcionarios</v>
          </cell>
          <cell r="I41">
            <v>36533</v>
          </cell>
          <cell r="J41" t="str">
            <v>89803039</v>
          </cell>
          <cell r="K41">
            <v>6629597000</v>
          </cell>
        </row>
        <row r="42">
          <cell r="A42">
            <v>898</v>
          </cell>
          <cell r="B42" t="str">
            <v>898 Administración del talento humano</v>
          </cell>
          <cell r="C42" t="str">
            <v>03 BE BIENESTAR, CAPACITACION, SALUD OCUPACIONAL Y  DOTACION</v>
          </cell>
          <cell r="D42">
            <v>40</v>
          </cell>
          <cell r="E42" t="str">
            <v>03040 Garantizar el servicio de transporte a Docentes y Directivos Docentes en zonas que presentan dificil acceso y/o inseguridad</v>
          </cell>
          <cell r="F42" t="str">
            <v>Incentivos Al Personal Docente 03-02-0023</v>
          </cell>
          <cell r="G42" t="str">
            <v>DISEÑO E IMPLEMENTACIÓN DE PLANES DE MEJORAMIENTO - A.1.2.11</v>
          </cell>
          <cell r="H42" t="str">
            <v>Funcionarios</v>
          </cell>
          <cell r="I42">
            <v>1300</v>
          </cell>
          <cell r="J42" t="str">
            <v>89803040</v>
          </cell>
          <cell r="K42">
            <v>2950000000</v>
          </cell>
        </row>
        <row r="43">
          <cell r="A43">
            <v>898</v>
          </cell>
          <cell r="B43" t="str">
            <v>898 Administración del talento humano</v>
          </cell>
          <cell r="C43" t="str">
            <v>03 BE BIENESTAR, CAPACITACION, SALUD OCUPACIONAL Y  DOTACION</v>
          </cell>
          <cell r="D43">
            <v>41</v>
          </cell>
          <cell r="E43" t="str">
            <v>03041 Implementar acciones de prevención y mitigación de los riesgos ocupacionales identificados en el diagnostico de condiciones de trabajo y diagnostico de condiciones de salud desde los subprogramas de medicina preventiva, medicina del trabajo higiene y seguridad industria</v>
          </cell>
          <cell r="F43" t="str">
            <v>Gastos Para Los Programas De Salud Ocupacional De Docentes Y Administartivos Del Nivel Institucional 02-06-0018</v>
          </cell>
          <cell r="G43" t="str">
            <v>APLICACIÓN DE PROYECTOS EDUCATIVOS TRANSVERSALES - A.1.7.2</v>
          </cell>
          <cell r="H43" t="str">
            <v>Funcionarios</v>
          </cell>
          <cell r="I43">
            <v>993</v>
          </cell>
          <cell r="J43" t="str">
            <v>89803041</v>
          </cell>
          <cell r="K43">
            <v>1200000000</v>
          </cell>
        </row>
        <row r="44">
          <cell r="A44">
            <v>898</v>
          </cell>
          <cell r="B44" t="str">
            <v>898 Administración del talento humano</v>
          </cell>
          <cell r="C44" t="str">
            <v>03 BE BIENESTAR, CAPACITACION, SALUD OCUPACIONAL Y  DOTACION</v>
          </cell>
          <cell r="D44">
            <v>42</v>
          </cell>
          <cell r="E44" t="str">
            <v>03042 Garantizar el desarrollo del Plan Anual de Capacitación</v>
          </cell>
          <cell r="F44" t="str">
            <v>Actividades De Capacitación Institucional A Los Funcionarios De Las Entidades 05-01-0004</v>
          </cell>
          <cell r="G44" t="str">
            <v>APLICACIÓN DE PROYECTOS EDUCATIVOS TRANSVERSALES - A.1.7.2</v>
          </cell>
          <cell r="H44" t="str">
            <v>Funcionarios</v>
          </cell>
          <cell r="I44">
            <v>100</v>
          </cell>
          <cell r="J44" t="str">
            <v>89803042</v>
          </cell>
          <cell r="K44">
            <v>1100000000</v>
          </cell>
        </row>
        <row r="45">
          <cell r="A45">
            <v>898</v>
          </cell>
          <cell r="B45" t="str">
            <v>898 Administración del talento humano</v>
          </cell>
          <cell r="C45" t="str">
            <v xml:space="preserve">04 REQUERIMIENTOS DE PAGO </v>
          </cell>
          <cell r="D45">
            <v>43</v>
          </cell>
          <cell r="E45" t="str">
            <v>04043 Pagar las sentencia proferidas por las instancias judiciales derivadas del pago de la nómina</v>
          </cell>
          <cell r="F45" t="str">
            <v>Sentencias Personal Docente Y Administrativo 03-03-0082</v>
          </cell>
          <cell r="G45" t="str">
            <v>PERSONAL DOCENTE - CON SITUACIÓN DE FONDOS (CSF) - A.1.1.1.1.1</v>
          </cell>
          <cell r="H45" t="str">
            <v>Porcentaje</v>
          </cell>
          <cell r="I45">
            <v>100</v>
          </cell>
          <cell r="J45" t="str">
            <v>89804043</v>
          </cell>
          <cell r="K45">
            <v>370000000</v>
          </cell>
        </row>
        <row r="46">
          <cell r="A46">
            <v>1005</v>
          </cell>
          <cell r="B46" t="str">
            <v>1005 Fortalecimiento curricular para el desarrollo de aprendizajes a lo largo de la vida</v>
          </cell>
          <cell r="C46" t="str">
            <v>01 CURRÍCULO</v>
          </cell>
          <cell r="D46">
            <v>3</v>
          </cell>
          <cell r="E46" t="str">
            <v>01003 Contar con profesionales y técnicos para la adecuada ejecución administrativa del proyecto</v>
          </cell>
          <cell r="F46" t="str">
            <v>Personal Contratado Para Apoyar Las Actividades Propias De Los Proyectos De Inversión De La Entidad 03-04-0001</v>
          </cell>
          <cell r="G46" t="str">
            <v>MODERNIZACIÓN DE LA SECRETARIA DE EDUCACIÓN - A.1.4.1</v>
          </cell>
          <cell r="H46" t="str">
            <v>Personas</v>
          </cell>
          <cell r="I46">
            <v>53</v>
          </cell>
          <cell r="J46" t="str">
            <v>100501003</v>
          </cell>
          <cell r="K46">
            <v>2760852000</v>
          </cell>
        </row>
        <row r="47">
          <cell r="A47">
            <v>1005</v>
          </cell>
          <cell r="B47" t="str">
            <v>1005 Fortalecimiento curricular para el desarrollo de aprendizajes a lo largo de la vida</v>
          </cell>
          <cell r="C47" t="str">
            <v>01 CURRÍCULO</v>
          </cell>
          <cell r="D47">
            <v>5</v>
          </cell>
          <cell r="E47" t="str">
            <v xml:space="preserve">01005 Apoyar y acompañar con entidades,  profesionales y técnicos la implementación de estrategias pedagógicas y administrativas en las instituciones educativas que propendan por el fortalecimiento curricular </v>
          </cell>
          <cell r="F47" t="str">
            <v>Acompañar A Colegios En La Formulación Y Ejecución De Planes Institucionales 03-01-0204</v>
          </cell>
          <cell r="G47" t="str">
            <v>APLICACIÓN DE PROYECTOS EDUCATIVOS TRANSVERSALES - A.1.7.2</v>
          </cell>
          <cell r="H47" t="str">
            <v>Colegios</v>
          </cell>
          <cell r="I47">
            <v>301</v>
          </cell>
          <cell r="J47" t="str">
            <v>100501005</v>
          </cell>
          <cell r="K47">
            <v>2244148000</v>
          </cell>
        </row>
        <row r="48">
          <cell r="A48">
            <v>1040</v>
          </cell>
          <cell r="B48" t="str">
            <v>1040 Bogotá reconoce a sus maestros, maestras y directivos docentes líderes de la transformación educativa</v>
          </cell>
          <cell r="C48" t="str">
            <v>01 FORMACIÓN INICIAL</v>
          </cell>
          <cell r="D48">
            <v>16</v>
          </cell>
          <cell r="E48" t="str">
            <v>01016 Acompañamiento a lo maestros, maestras y Directivos Docentes recien vinculados en la Planta de personal Docente de la SED</v>
          </cell>
          <cell r="F48" t="str">
            <v>Capacitación Y Formación Del Personal Docente 03-01-0314</v>
          </cell>
          <cell r="G48" t="str">
            <v>CAPACITACIÓN A DOCENTES Y DIRECTIVOS DOCENTES - A.1.2.8</v>
          </cell>
          <cell r="H48" t="str">
            <v>Docentes y directivos docentes</v>
          </cell>
          <cell r="I48">
            <v>114</v>
          </cell>
          <cell r="J48" t="str">
            <v>104001016</v>
          </cell>
          <cell r="K48">
            <v>45576000</v>
          </cell>
        </row>
        <row r="49">
          <cell r="A49">
            <v>1040</v>
          </cell>
          <cell r="B49" t="str">
            <v>1040 Bogotá reconoce a sus maestros, maestras y directivos docentes líderes de la transformación educativa</v>
          </cell>
          <cell r="C49" t="str">
            <v>01 FORMACIÓN INICIAL</v>
          </cell>
          <cell r="D49">
            <v>17</v>
          </cell>
          <cell r="E49" t="str">
            <v>01017 Apoyar la participación de Docentes y Directivos Docentes normalistas y profesionales no licenciados en programas de formación de lincenciatura y actualización pedagógica</v>
          </cell>
          <cell r="F49" t="str">
            <v>Capacitación Y Formación Del Personal Docente 03-01-0314</v>
          </cell>
          <cell r="G49" t="str">
            <v>CAPACITACIÓN A DOCENTES Y DIRECTIVOS DOCENTES - A.1.2.8</v>
          </cell>
          <cell r="H49" t="str">
            <v>Docentes y directivos docentes</v>
          </cell>
          <cell r="I49">
            <v>67</v>
          </cell>
          <cell r="J49" t="str">
            <v>104001017</v>
          </cell>
          <cell r="K49">
            <v>926160000</v>
          </cell>
        </row>
        <row r="50">
          <cell r="A50">
            <v>1040</v>
          </cell>
          <cell r="B50" t="str">
            <v>1040 Bogotá reconoce a sus maestros, maestras y directivos docentes líderes de la transformación educativa</v>
          </cell>
          <cell r="C50" t="str">
            <v>01 FORMACIÓN INICIAL</v>
          </cell>
          <cell r="D50">
            <v>18</v>
          </cell>
          <cell r="E50" t="str">
            <v>01018 Prestar apoyo profesional y/o técnico para el seguimiento pedagógico, administrativo y financiero  de las actividades del componente</v>
          </cell>
          <cell r="F50" t="str">
            <v>Personal Contratado Para Apoyar Las Actividades Propias De Los Proyectos De Inversión De La Entidad 03-04-0001</v>
          </cell>
          <cell r="G50" t="str">
            <v>MODERNIZACIÓN DE LA SECRETARIA DE EDUCACIÓN - A.1.4.1</v>
          </cell>
          <cell r="H50" t="str">
            <v>Personas</v>
          </cell>
          <cell r="I50">
            <v>1</v>
          </cell>
          <cell r="J50" t="str">
            <v>104001018</v>
          </cell>
          <cell r="K50">
            <v>42000000</v>
          </cell>
        </row>
        <row r="51">
          <cell r="A51">
            <v>1040</v>
          </cell>
          <cell r="B51" t="str">
            <v>1040 Bogotá reconoce a sus maestros, maestras y directivos docentes líderes de la transformación educativa</v>
          </cell>
          <cell r="C51" t="str">
            <v>02 FORMACIÓN PERMANENTE</v>
          </cell>
          <cell r="D51">
            <v>1</v>
          </cell>
          <cell r="E51" t="str">
            <v>02001 Apoyar la participación de Docentes y Directivos Docentes en programas de formación permanente y/o  acompañamiento in - situ  en diferentes temáticas de profundización disciplinar y pedagógica</v>
          </cell>
          <cell r="F51" t="str">
            <v>Capacitación Y Formación Del Personal Docente 03-01-0314</v>
          </cell>
          <cell r="G51" t="str">
            <v>CAPACITACIÓN A DOCENTES Y DIRECTIVOS DOCENTES - A.1.2.8</v>
          </cell>
          <cell r="H51" t="str">
            <v>Docentes y directivos docentes</v>
          </cell>
          <cell r="I51">
            <v>217</v>
          </cell>
          <cell r="J51" t="str">
            <v>104002001</v>
          </cell>
          <cell r="K51">
            <v>309938000</v>
          </cell>
        </row>
        <row r="52">
          <cell r="A52">
            <v>1040</v>
          </cell>
          <cell r="B52" t="str">
            <v>1040 Bogotá reconoce a sus maestros, maestras y directivos docentes líderes de la transformación educativa</v>
          </cell>
          <cell r="C52" t="str">
            <v>02 FORMACIÓN PERMANENTE</v>
          </cell>
          <cell r="D52">
            <v>2</v>
          </cell>
          <cell r="E52" t="str">
            <v>02002 Apoyar la participación de docentes y directivos docentes en eventos culturales y académicos a nivel local, nacional e internacional</v>
          </cell>
          <cell r="F52" t="str">
            <v>Capacitación Y Formación Del Personal Docente 03-01-0314</v>
          </cell>
          <cell r="G52" t="str">
            <v>CAPACITACIÓN A DOCENTES Y DIRECTIVOS DOCENTES - A.1.2.8</v>
          </cell>
          <cell r="H52" t="str">
            <v>Docentes y directivos docentes</v>
          </cell>
          <cell r="I52">
            <v>150</v>
          </cell>
          <cell r="J52" t="str">
            <v>104002002</v>
          </cell>
          <cell r="K52">
            <v>180000000</v>
          </cell>
        </row>
        <row r="53">
          <cell r="A53">
            <v>1040</v>
          </cell>
          <cell r="B53" t="str">
            <v>1040 Bogotá reconoce a sus maestros, maestras y directivos docentes líderes de la transformación educativa</v>
          </cell>
          <cell r="C53" t="str">
            <v>02 FORMACIÓN PERMANENTE</v>
          </cell>
          <cell r="D53">
            <v>3</v>
          </cell>
          <cell r="E53" t="str">
            <v>02003 Prestar apoyo profesional y/o técnico para el seguimiento pedagógico, administrativo y financiero  de las actividades del componente</v>
          </cell>
          <cell r="F53" t="str">
            <v>Personal Contratado Para Apoyar Las Actividades Propias De Los Proyectos De Inversión De La Entidad 03-04-0001</v>
          </cell>
          <cell r="G53" t="str">
            <v>MODERNIZACIÓN DE LA SECRETARIA DE EDUCACIÓN - A.1.4.1</v>
          </cell>
          <cell r="H53" t="str">
            <v>Docentes y directivos docentes</v>
          </cell>
          <cell r="I53">
            <v>3</v>
          </cell>
          <cell r="J53" t="str">
            <v>104002003</v>
          </cell>
          <cell r="K53">
            <v>260000000</v>
          </cell>
        </row>
        <row r="54">
          <cell r="A54">
            <v>1040</v>
          </cell>
          <cell r="B54" t="str">
            <v>1040 Bogotá reconoce a sus maestros, maestras y directivos docentes líderes de la transformación educativa</v>
          </cell>
          <cell r="C54" t="str">
            <v>02 FORMACIÓN PERMANENTE</v>
          </cell>
          <cell r="D54">
            <v>4</v>
          </cell>
          <cell r="E54" t="str">
            <v>02004 Apoyar la participación de Docentes y Directivos Docentes de los Colegios Oficiales en programas de pasantias a nivel nacional o internacional</v>
          </cell>
          <cell r="F54" t="str">
            <v>Capacitación Y Formación Del Personal Docente 03-01-0314</v>
          </cell>
          <cell r="G54" t="str">
            <v>CAPACITACIÓN A DOCENTES Y DIRECTIVOS DOCENTES - A.1.2.8</v>
          </cell>
          <cell r="H54" t="str">
            <v>Docentes y directivos docentes</v>
          </cell>
          <cell r="I54">
            <v>100</v>
          </cell>
          <cell r="J54" t="str">
            <v>104002004</v>
          </cell>
          <cell r="K54">
            <v>286000000</v>
          </cell>
        </row>
        <row r="55">
          <cell r="A55">
            <v>1040</v>
          </cell>
          <cell r="B55" t="str">
            <v>1040 Bogotá reconoce a sus maestros, maestras y directivos docentes líderes de la transformación educativa</v>
          </cell>
          <cell r="C55" t="str">
            <v>02 FORMACIÓN PERMANENTE</v>
          </cell>
          <cell r="D55">
            <v>20</v>
          </cell>
          <cell r="E55" t="str">
            <v>02020 Implementar el portafolio virtual de Formación Docente</v>
          </cell>
          <cell r="F55" t="str">
            <v>Capacitación Y Formación Del Personal Docente 03-01-0314</v>
          </cell>
          <cell r="G55" t="str">
            <v>CAPACITACIÓN A DOCENTES Y DIRECTIVOS DOCENTES - A.1.2.8</v>
          </cell>
          <cell r="H55" t="str">
            <v>Docentes y directivos docentes</v>
          </cell>
          <cell r="I55">
            <v>4000</v>
          </cell>
          <cell r="J55" t="str">
            <v>104002020</v>
          </cell>
          <cell r="K55">
            <v>1000000000</v>
          </cell>
        </row>
        <row r="56">
          <cell r="A56">
            <v>1040</v>
          </cell>
          <cell r="B56" t="str">
            <v>1040 Bogotá reconoce a sus maestros, maestras y directivos docentes líderes de la transformación educativa</v>
          </cell>
          <cell r="C56" t="str">
            <v>02 FORMACIÓN PERMANENTE</v>
          </cell>
          <cell r="D56">
            <v>21</v>
          </cell>
          <cell r="E56" t="str">
            <v>02021 Aplicación de la encuesta de caracterización docente</v>
          </cell>
          <cell r="F56" t="str">
            <v>Capacitación Y Formación Del Personal Docente 03-01-0314</v>
          </cell>
          <cell r="G56" t="str">
            <v>CAPACITACIÓN A DOCENTES Y DIRECTIVOS DOCENTES - A.1.2.8</v>
          </cell>
          <cell r="H56" t="str">
            <v>Docentes y directivos docentes</v>
          </cell>
          <cell r="I56">
            <v>10000</v>
          </cell>
          <cell r="J56" t="str">
            <v>104002021</v>
          </cell>
          <cell r="K56">
            <v>200000000</v>
          </cell>
        </row>
        <row r="57">
          <cell r="A57">
            <v>1040</v>
          </cell>
          <cell r="B57" t="str">
            <v>1040 Bogotá reconoce a sus maestros, maestras y directivos docentes líderes de la transformación educativa</v>
          </cell>
          <cell r="C57" t="str">
            <v>03 FORMACIÓN POSGRADUAL</v>
          </cell>
          <cell r="D57">
            <v>6</v>
          </cell>
          <cell r="E57" t="str">
            <v>03006 Prestar apoyo profesional y/o técnico para el seguimiento pedagógico, administrativo y financiero  de las actividades del componente</v>
          </cell>
          <cell r="F57" t="str">
            <v>Personal Contratado Para Apoyar Las Actividades Propias De Los Proyectos De Inversión De La Entidad 03-04-0001</v>
          </cell>
          <cell r="G57" t="str">
            <v>MODERNIZACIÓN DE LA SECRETARIA DE EDUCACIÓN - A.1.4.1</v>
          </cell>
          <cell r="H57" t="str">
            <v>Personas</v>
          </cell>
          <cell r="I57">
            <v>3</v>
          </cell>
          <cell r="J57" t="str">
            <v>104003006</v>
          </cell>
          <cell r="K57">
            <v>270000000</v>
          </cell>
        </row>
        <row r="58">
          <cell r="A58">
            <v>1040</v>
          </cell>
          <cell r="B58" t="str">
            <v>1040 Bogotá reconoce a sus maestros, maestras y directivos docentes líderes de la transformación educativa</v>
          </cell>
          <cell r="C58" t="str">
            <v>03 FORMACIÓN POSGRADUAL</v>
          </cell>
          <cell r="D58">
            <v>14</v>
          </cell>
          <cell r="E58" t="str">
            <v>03014 Apoyar la participación de Docentes y Directivos Docentes de los Colegios Oficiales en programas de posgrado en los niveles de Especialización, Maestría y Doctorado</v>
          </cell>
          <cell r="F58" t="str">
            <v>Capacitación Y Formación Del Personal Docente 03-01-0314</v>
          </cell>
          <cell r="G58" t="str">
            <v>CAPACITACIÓN A DOCENTES Y DIRECTIVOS DOCENTES - A.1.2.8</v>
          </cell>
          <cell r="H58" t="str">
            <v>Docentes y directivos docentes</v>
          </cell>
          <cell r="I58">
            <v>243</v>
          </cell>
          <cell r="J58" t="str">
            <v>104003014</v>
          </cell>
          <cell r="K58">
            <v>5337815000</v>
          </cell>
        </row>
        <row r="59">
          <cell r="A59">
            <v>1040</v>
          </cell>
          <cell r="B59" t="str">
            <v>1040 Bogotá reconoce a sus maestros, maestras y directivos docentes líderes de la transformación educativa</v>
          </cell>
          <cell r="C59" t="str">
            <v>04 INNOVACION EDUCATIVA</v>
          </cell>
          <cell r="D59">
            <v>8</v>
          </cell>
          <cell r="E59" t="str">
            <v>04008 Fortalecer la comunidad académica de maestros y maestras de Bogotá a partir de la conformación y consolidación de las  redes locales, mediante el intercambio del saber pedagógico  y la socialización de experiencias.</v>
          </cell>
          <cell r="F59" t="str">
            <v>Capacitación Y Formación Del Personal Docente 03-01-0314</v>
          </cell>
          <cell r="G59" t="str">
            <v>CAPACITACIÓN A DOCENTES Y DIRECTIVOS DOCENTES - A.1.2.8</v>
          </cell>
          <cell r="H59" t="str">
            <v>Docentes y directivos docentes</v>
          </cell>
          <cell r="I59">
            <v>355</v>
          </cell>
          <cell r="J59" t="str">
            <v>104004008</v>
          </cell>
          <cell r="K59">
            <v>1026665000</v>
          </cell>
        </row>
        <row r="60">
          <cell r="A60">
            <v>1040</v>
          </cell>
          <cell r="B60" t="str">
            <v>1040 Bogotá reconoce a sus maestros, maestras y directivos docentes líderes de la transformación educativa</v>
          </cell>
          <cell r="C60" t="str">
            <v>04 INNOVACION EDUCATIVA</v>
          </cell>
          <cell r="D60">
            <v>9</v>
          </cell>
          <cell r="E60" t="str">
            <v>04009 Prestar apoyo profesional y/o técnico para el seguimiento pedagógico, administrativo y financiero  de las actividades del componente</v>
          </cell>
          <cell r="F60" t="str">
            <v>Personal Contratado Para Apoyar Las Actividades Propias De Los Proyectos De Inversión De La Entidad 03-04-0001</v>
          </cell>
          <cell r="G60" t="str">
            <v>MODERNIZACIÓN DE LA SECRETARIA DE EDUCACIÓN - A.1.4.1</v>
          </cell>
          <cell r="H60" t="str">
            <v>Personas</v>
          </cell>
          <cell r="I60">
            <v>5</v>
          </cell>
          <cell r="J60" t="str">
            <v>104004009</v>
          </cell>
          <cell r="K60">
            <v>522000000</v>
          </cell>
        </row>
        <row r="61">
          <cell r="A61">
            <v>1040</v>
          </cell>
          <cell r="B61" t="str">
            <v>1040 Bogotá reconoce a sus maestros, maestras y directivos docentes líderes de la transformación educativa</v>
          </cell>
          <cell r="C61" t="str">
            <v>04 INNOVACION EDUCATIVA</v>
          </cell>
          <cell r="D61">
            <v>22</v>
          </cell>
          <cell r="E61" t="str">
            <v>04022 Fomentar y visibilizar la Innovación Educativa en las IEs mediante la implementación de programas y proyectos para los maestros y directivos docentes en el marco del Ecosistema Distrital de Innovación Educativa</v>
          </cell>
          <cell r="F61" t="str">
            <v>Capacitación Y Formación Del Personal Docente 03-01-0314</v>
          </cell>
          <cell r="G61" t="str">
            <v>CAPACITACIÓN A DOCENTES Y DIRECTIVOS DOCENTES - A.1.2.8</v>
          </cell>
          <cell r="H61" t="str">
            <v>Docentes y directivos docentes</v>
          </cell>
          <cell r="I61">
            <v>1390</v>
          </cell>
          <cell r="J61" t="str">
            <v>104004022</v>
          </cell>
          <cell r="K61">
            <v>1960045000</v>
          </cell>
        </row>
        <row r="62">
          <cell r="A62">
            <v>1040</v>
          </cell>
          <cell r="B62" t="str">
            <v>1040 Bogotá reconoce a sus maestros, maestras y directivos docentes líderes de la transformación educativa</v>
          </cell>
          <cell r="C62" t="str">
            <v>05 RECONOCIMIENTO DOCENTE</v>
          </cell>
          <cell r="D62">
            <v>10</v>
          </cell>
          <cell r="E62" t="str">
            <v>05010 Otorgar el premio de Investigación e Innovacion  el cual se encuentra en  el marco del acuerdo  273 del 2007</v>
          </cell>
          <cell r="F62" t="str">
            <v>Incentivos Al Personal Docente 03-02-0023</v>
          </cell>
          <cell r="G62" t="str">
            <v>DISEÑO E IMPLEMENTACIÓN DE PLANES DE MEJORAMIENTO - A.1.2.11</v>
          </cell>
          <cell r="H62" t="str">
            <v>Propuestas pedagógicas</v>
          </cell>
          <cell r="I62">
            <v>10</v>
          </cell>
          <cell r="J62" t="str">
            <v>104005010</v>
          </cell>
          <cell r="K62">
            <v>703000000</v>
          </cell>
        </row>
        <row r="63">
          <cell r="A63">
            <v>1040</v>
          </cell>
          <cell r="B63" t="str">
            <v>1040 Bogotá reconoce a sus maestros, maestras y directivos docentes líderes de la transformación educativa</v>
          </cell>
          <cell r="C63" t="str">
            <v>05 RECONOCIMIENTO DOCENTE</v>
          </cell>
          <cell r="D63">
            <v>13</v>
          </cell>
          <cell r="E63" t="str">
            <v>05013 Prestar apoyo profesional y/o técnico para el seguimiento pedagógico, administrativo y financiero  de las actividades del componente</v>
          </cell>
          <cell r="F63" t="str">
            <v>Personal Contratado Para Apoyar Las Actividades Propias De Los Proyectos De Inversión De La Entidad 03-04-0001</v>
          </cell>
          <cell r="G63" t="str">
            <v>MODERNIZACIÓN DE LA SECRETARIA DE EDUCACIÓN - A.1.4.1</v>
          </cell>
          <cell r="H63" t="str">
            <v>Personas</v>
          </cell>
          <cell r="I63">
            <v>1</v>
          </cell>
          <cell r="J63" t="str">
            <v>104005013</v>
          </cell>
          <cell r="K63">
            <v>75000000</v>
          </cell>
        </row>
        <row r="64">
          <cell r="A64">
            <v>1040</v>
          </cell>
          <cell r="B64" t="str">
            <v>1040 Bogotá reconoce a sus maestros, maestras y directivos docentes líderes de la transformación educativa</v>
          </cell>
          <cell r="C64" t="str">
            <v>05 RECONOCIMIENTO DOCENTE</v>
          </cell>
          <cell r="D64">
            <v>23</v>
          </cell>
          <cell r="E64" t="str">
            <v>05023 Reconocer  a maestros, maestras y directivos docentes  investigadores e innovadores de la educación</v>
          </cell>
          <cell r="F64" t="str">
            <v>Incentivos Al Personal Docente 03-02-0023</v>
          </cell>
          <cell r="G64" t="str">
            <v>DISEÑO E IMPLEMENTACIÓN DE PLANES DE MEJORAMIENTO - A.1.2.11</v>
          </cell>
          <cell r="H64" t="str">
            <v>Docentes y directivos docentes</v>
          </cell>
          <cell r="I64">
            <v>228</v>
          </cell>
          <cell r="J64" t="str">
            <v>104005023</v>
          </cell>
          <cell r="K64">
            <v>274801000</v>
          </cell>
        </row>
        <row r="65">
          <cell r="A65">
            <v>1043</v>
          </cell>
          <cell r="B65" t="str">
            <v xml:space="preserve">1043 Sistemas de información al servicio de la gestión educativa </v>
          </cell>
          <cell r="C65" t="str">
            <v>01 SISTEMAS INTEGRADOS DE INFORMACIÓN Y SOSTENIMIENTO DE LA PLATAFORMA TECNOLOGICA</v>
          </cell>
          <cell r="D65">
            <v>1</v>
          </cell>
          <cell r="E65" t="str">
            <v>01001 Contar con apoyo profesional,  técnico y asistencial para los procesos de sistemas integrados de información y de comunicaciones</v>
          </cell>
          <cell r="F65" t="str">
            <v>Personal Contratado Para Apoyar Las Actividades Propias De Los Proyectos De Inversión De La Entidad 03-04-0001</v>
          </cell>
          <cell r="G65" t="str">
            <v>MODERNIZACIÓN DE LA SECRETARIA DE EDUCACIÓN - A.1.4.1</v>
          </cell>
          <cell r="H65" t="str">
            <v>Personas</v>
          </cell>
          <cell r="I65">
            <v>70</v>
          </cell>
          <cell r="J65" t="str">
            <v>104301001</v>
          </cell>
          <cell r="K65">
            <v>2700000000</v>
          </cell>
        </row>
        <row r="66">
          <cell r="A66">
            <v>1043</v>
          </cell>
          <cell r="B66" t="str">
            <v xml:space="preserve">1043 Sistemas de información al servicio de la gestión educativa </v>
          </cell>
          <cell r="C66" t="str">
            <v>01 SISTEMAS INTEGRADOS DE INFORMACIÓN Y SOSTENIMIENTO DE LA PLATAFORMA TECNOLOGICA</v>
          </cell>
          <cell r="D66">
            <v>2</v>
          </cell>
          <cell r="E66" t="str">
            <v>01002 Adquisición de recursos informáticos para el fortalecimiento y consolidación de los Sistemas de información y el sostenimiento de la plataforma tecnológica</v>
          </cell>
          <cell r="F66" t="str">
            <v>Adquisición De Hardware Y/O Software 02-01-0734</v>
          </cell>
          <cell r="G66" t="str">
            <v>CONECTIVIDAD - A.1.4.3</v>
          </cell>
          <cell r="H66" t="str">
            <v>Contrato</v>
          </cell>
          <cell r="I66">
            <v>8</v>
          </cell>
          <cell r="J66" t="str">
            <v>104301002</v>
          </cell>
          <cell r="K66">
            <v>6750000000</v>
          </cell>
        </row>
        <row r="67">
          <cell r="A67">
            <v>1043</v>
          </cell>
          <cell r="B67" t="str">
            <v xml:space="preserve">1043 Sistemas de información al servicio de la gestión educativa </v>
          </cell>
          <cell r="C67" t="str">
            <v>01 SISTEMAS INTEGRADOS DE INFORMACIÓN Y SOSTENIMIENTO DE LA PLATAFORMA TECNOLOGICA</v>
          </cell>
          <cell r="D67">
            <v>3</v>
          </cell>
          <cell r="E67" t="str">
            <v xml:space="preserve">01003 Renovar el licenciamiento de los equipos de cómputo de la sed nivel central, local e institucional  </v>
          </cell>
          <cell r="F67" t="str">
            <v>Adquisición De Hardware Y/O Software 02-01-0734</v>
          </cell>
          <cell r="G67" t="str">
            <v>CONECTIVIDAD - A.1.4.3</v>
          </cell>
          <cell r="H67" t="str">
            <v>Programas</v>
          </cell>
          <cell r="I67">
            <v>1</v>
          </cell>
          <cell r="J67" t="str">
            <v>104301003</v>
          </cell>
          <cell r="K67">
            <v>4500000000</v>
          </cell>
        </row>
        <row r="68">
          <cell r="A68">
            <v>1043</v>
          </cell>
          <cell r="B68" t="str">
            <v xml:space="preserve">1043 Sistemas de información al servicio de la gestión educativa </v>
          </cell>
          <cell r="C68" t="str">
            <v>01 SISTEMAS INTEGRADOS DE INFORMACIÓN Y SOSTENIMIENTO DE LA PLATAFORMA TECNOLOGICA</v>
          </cell>
          <cell r="D68">
            <v>4</v>
          </cell>
          <cell r="E68" t="str">
            <v>01004 Realizar el soporte de herramientas Oracle para la REDP y nivel central de la Secretaría de Educación  y los servicios asociados</v>
          </cell>
          <cell r="F68" t="str">
            <v>Adquisición De Hardware Y/O Software 02-01-0734</v>
          </cell>
          <cell r="G68" t="str">
            <v>CONECTIVIDAD - A.1.4.3</v>
          </cell>
          <cell r="H68" t="str">
            <v>Programas</v>
          </cell>
          <cell r="I68">
            <v>1</v>
          </cell>
          <cell r="J68" t="str">
            <v>104301004</v>
          </cell>
          <cell r="K68">
            <v>2500000000</v>
          </cell>
        </row>
        <row r="69">
          <cell r="A69">
            <v>1043</v>
          </cell>
          <cell r="B69" t="str">
            <v xml:space="preserve">1043 Sistemas de información al servicio de la gestión educativa </v>
          </cell>
          <cell r="C69" t="str">
            <v>01 SISTEMAS INTEGRADOS DE INFORMACIÓN Y SOSTENIMIENTO DE LA PLATAFORMA TECNOLOGICA</v>
          </cell>
          <cell r="D69">
            <v>5</v>
          </cell>
          <cell r="E69" t="str">
            <v>01005 Administrar la plataforma tecnológica del Centro de Gestión y  centro de computo , y brindar servicio de la mesa de ayuda y suministro de bolsa de repuestos y periféricos para los equipos de cómputo de la SED</v>
          </cell>
          <cell r="F69" t="str">
            <v>Mantenimiento, Administración Y Conectividad De Redp 02-01-0501</v>
          </cell>
          <cell r="G69" t="str">
            <v>CONECTIVIDAD - A.1.4.3</v>
          </cell>
          <cell r="H69" t="str">
            <v>Contrato</v>
          </cell>
          <cell r="I69">
            <v>3</v>
          </cell>
          <cell r="J69" t="str">
            <v>104301005</v>
          </cell>
          <cell r="K69">
            <v>20500000000</v>
          </cell>
        </row>
        <row r="70">
          <cell r="A70">
            <v>1043</v>
          </cell>
          <cell r="B70" t="str">
            <v xml:space="preserve">1043 Sistemas de información al servicio de la gestión educativa </v>
          </cell>
          <cell r="C70" t="str">
            <v>02 TECNOLOGÍA WIFI</v>
          </cell>
          <cell r="D70">
            <v>7</v>
          </cell>
          <cell r="E70" t="str">
            <v>02007 Despliegue de soluciones de red WiFi</v>
          </cell>
          <cell r="F70" t="str">
            <v>Mantenimiento, Administración Y Conectividad De Redp 02-01-0501</v>
          </cell>
          <cell r="G70" t="str">
            <v>CONECTIVIDAD - A.1.4.3</v>
          </cell>
          <cell r="H70" t="str">
            <v>Sedes</v>
          </cell>
          <cell r="I70">
            <v>8</v>
          </cell>
          <cell r="J70" t="str">
            <v>104302007</v>
          </cell>
          <cell r="K70">
            <v>500000000</v>
          </cell>
        </row>
        <row r="71">
          <cell r="A71">
            <v>1043</v>
          </cell>
          <cell r="B71" t="str">
            <v xml:space="preserve">1043 Sistemas de información al servicio de la gestión educativa </v>
          </cell>
          <cell r="C71" t="str">
            <v>03 CONECTIVIDAD, TECNOLOGIAS Y COMUNICACIONES</v>
          </cell>
          <cell r="D71">
            <v>8</v>
          </cell>
          <cell r="E71" t="str">
            <v>03008 Ampliar e implementar servicios de conectividad al servicio de la Educación de Calidad de los niños, niñas y jovenes de ciudad</v>
          </cell>
          <cell r="F71" t="str">
            <v>Mantenimiento, Administración Y Conectividad De Redp 02-01-0501</v>
          </cell>
          <cell r="G71" t="str">
            <v>CONECTIVIDAD - A.1.4.3</v>
          </cell>
          <cell r="H71" t="str">
            <v>Sedes</v>
          </cell>
          <cell r="I71">
            <v>706</v>
          </cell>
          <cell r="J71" t="str">
            <v>104303008</v>
          </cell>
          <cell r="K71">
            <v>22199455000</v>
          </cell>
        </row>
        <row r="72">
          <cell r="A72">
            <v>1046</v>
          </cell>
          <cell r="B72" t="str">
            <v>1046 Infraestructura y dotación al servicio de los ambientes de aprendizaje</v>
          </cell>
          <cell r="C72" t="str">
            <v>01 CONSTRUCCION, RESTITUCION, TERMINACION Y AMPLIACION</v>
          </cell>
          <cell r="D72">
            <v>1</v>
          </cell>
          <cell r="E72" t="str">
            <v>01001 Compra de lotes, diseño, construcción e interventoría de estudios y/o ejecución de obras de infraestructura, para la construcción de colegios nuevos y/o adicionales.</v>
          </cell>
          <cell r="F72" t="str">
            <v>Adecuación Y Ampliación De Colegios Y Universidad 01-01-0002</v>
          </cell>
          <cell r="G72" t="str">
            <v>CONSTRUCCIÓN AMPLIACIÓN Y ADECUACIÓN DE INFRAESTRUCTURA EDUCATIVA - A.1.2.2</v>
          </cell>
          <cell r="H72" t="str">
            <v>Colegios</v>
          </cell>
          <cell r="I72">
            <v>13</v>
          </cell>
          <cell r="J72" t="str">
            <v>104601001</v>
          </cell>
          <cell r="K72">
            <v>135899407000</v>
          </cell>
        </row>
        <row r="73">
          <cell r="A73">
            <v>1046</v>
          </cell>
          <cell r="B73" t="str">
            <v>1046 Infraestructura y dotación al servicio de los ambientes de aprendizaje</v>
          </cell>
          <cell r="C73" t="str">
            <v>01 CONSTRUCCION, RESTITUCION, TERMINACION Y AMPLIACION</v>
          </cell>
          <cell r="D73">
            <v>2</v>
          </cell>
          <cell r="E73" t="str">
            <v>01002 Diseño, construcción e interventoría de estudios y/o ejecución de obras de infraestructura,  para las obras  de restituciones, terminaciones y ampliaciones a la infraestructura de los colegios distritales y/o adicionales</v>
          </cell>
          <cell r="F73" t="str">
            <v>Adecuación Y Ampliación De Colegios Y Universidad 01-01-0002</v>
          </cell>
          <cell r="G73" t="str">
            <v>CONSTRUCCIÓN AMPLIACIÓN Y ADECUACIÓN DE INFRAESTRUCTURA EDUCATIVA - A.1.2.2</v>
          </cell>
          <cell r="H73" t="str">
            <v>Sedes Educativas</v>
          </cell>
          <cell r="I73">
            <v>9</v>
          </cell>
          <cell r="J73" t="str">
            <v>104601002</v>
          </cell>
          <cell r="K73">
            <v>58595710000</v>
          </cell>
        </row>
        <row r="74">
          <cell r="A74">
            <v>1046</v>
          </cell>
          <cell r="B74" t="str">
            <v>1046 Infraestructura y dotación al servicio de los ambientes de aprendizaje</v>
          </cell>
          <cell r="C74" t="str">
            <v>01 CONSTRUCCION, RESTITUCION, TERMINACION Y AMPLIACION</v>
          </cell>
          <cell r="D74">
            <v>4</v>
          </cell>
          <cell r="E74" t="str">
            <v>01004 Suministrar el personal de apoyo profesional y técnico para garantizar la adecuada ejecución del proyecto</v>
          </cell>
          <cell r="F74" t="str">
            <v>Personal Contratado Para Apoyar Las Actividades Propias De Los Proyectos De Inversión De La Entidad 03-04-0001</v>
          </cell>
          <cell r="G74" t="str">
            <v>MODERNIZACIÓN DE LA SECRETARIA DE EDUCACIÓN - A.1.4.1</v>
          </cell>
          <cell r="H74" t="str">
            <v>Personas</v>
          </cell>
          <cell r="I74">
            <v>108</v>
          </cell>
          <cell r="J74" t="str">
            <v>104601004</v>
          </cell>
          <cell r="K74">
            <v>6646200000</v>
          </cell>
        </row>
        <row r="75">
          <cell r="A75">
            <v>1046</v>
          </cell>
          <cell r="B75" t="str">
            <v>1046 Infraestructura y dotación al servicio de los ambientes de aprendizaje</v>
          </cell>
          <cell r="C75" t="str">
            <v>01 CONSTRUCCION, RESTITUCION, TERMINACION Y AMPLIACION</v>
          </cell>
          <cell r="D75">
            <v>5</v>
          </cell>
          <cell r="E75" t="str">
            <v>01005 Diseño, construcción e interventoría de estudios y/o ejecución de obras, para la construcción de infraestructura educativa nueva para la primera infancia y/o adicionales</v>
          </cell>
          <cell r="F75" t="str">
            <v>Construcción, Adecuación Y Ampliación Primera Infancia 01-01-0097</v>
          </cell>
          <cell r="G75" t="str">
            <v>MEJORAMIENTO Y MANTENIMIENTO DE DEPENDENCIAS DE LA ADMINISTRACIÓN - A.15.3</v>
          </cell>
          <cell r="H75" t="str">
            <v>Sedes Educativas</v>
          </cell>
          <cell r="I75">
            <v>3</v>
          </cell>
          <cell r="J75" t="str">
            <v>104601005</v>
          </cell>
          <cell r="K75">
            <v>18707734000</v>
          </cell>
        </row>
        <row r="76">
          <cell r="A76">
            <v>1046</v>
          </cell>
          <cell r="B76" t="str">
            <v>1046 Infraestructura y dotación al servicio de los ambientes de aprendizaje</v>
          </cell>
          <cell r="C76" t="str">
            <v>01 CONSTRUCCION, RESTITUCION, TERMINACION Y AMPLIACION</v>
          </cell>
          <cell r="D76">
            <v>6</v>
          </cell>
          <cell r="E76" t="str">
            <v>01006 Pagar impuestos, trámites, vallas, copias y permisos ante otras entidades del estado, peritos en los procesos de expropiación y/o compra y cargo fijo y/o variable correspondiente a las licencias obtenidas  para cada uno de los predios</v>
          </cell>
          <cell r="F76" t="str">
            <v>Adecuación Y Ampliación De Colegios Y Universidad 01-01-0002</v>
          </cell>
          <cell r="G76" t="str">
            <v>CONSTRUCCIÓN AMPLIACIÓN Y ADECUACIÓN DE INFRAESTRUCTURA EDUCATIVA - A.1.2.2</v>
          </cell>
          <cell r="H76" t="str">
            <v>Porcentaje</v>
          </cell>
          <cell r="I76">
            <v>100</v>
          </cell>
          <cell r="J76" t="str">
            <v>104601006</v>
          </cell>
          <cell r="K76">
            <v>100000000</v>
          </cell>
        </row>
        <row r="77">
          <cell r="A77">
            <v>1046</v>
          </cell>
          <cell r="B77" t="str">
            <v>1046 Infraestructura y dotación al servicio de los ambientes de aprendizaje</v>
          </cell>
          <cell r="C77" t="str">
            <v>01 CONSTRUCCION, RESTITUCION, TERMINACION Y AMPLIACION</v>
          </cell>
          <cell r="D77">
            <v>7</v>
          </cell>
          <cell r="E77" t="str">
            <v>01007 Pago de pasivos exigibles</v>
          </cell>
          <cell r="F77" t="str">
            <v>Adecuación Y Ampliación De Colegios Y Universidad 01-01-0002</v>
          </cell>
          <cell r="G77" t="str">
            <v>CONSTRUCCIÓN AMPLIACIÓN Y ADECUACIÓN DE INFRAESTRUCTURA EDUCATIVA - A.1.2.2</v>
          </cell>
          <cell r="H77" t="str">
            <v>Porcentaje</v>
          </cell>
          <cell r="I77">
            <v>100</v>
          </cell>
          <cell r="J77" t="str">
            <v>104601007</v>
          </cell>
          <cell r="K77">
            <v>3000000000</v>
          </cell>
        </row>
        <row r="78">
          <cell r="A78">
            <v>1046</v>
          </cell>
          <cell r="B78" t="str">
            <v>1046 Infraestructura y dotación al servicio de los ambientes de aprendizaje</v>
          </cell>
          <cell r="C78" t="str">
            <v>01 CONSTRUCCION, RESTITUCION, TERMINACION Y AMPLIACION</v>
          </cell>
          <cell r="D78">
            <v>8</v>
          </cell>
          <cell r="E78" t="str">
            <v>01008 Contar con el acompañamiento especializado en materia técnica, jurídica, contractual, financiera, tributaria y ambiental, además de actividades de gestión social e interventoría, que soporten el diseño y la construcción de colegios nuevos, restituciones, terminaciones y ampliaciones en sus fases pre y post-contractuales.</v>
          </cell>
          <cell r="F78" t="str">
            <v>Adecuación Y Ampliación De Colegios Y Universidad 01-01-0002</v>
          </cell>
          <cell r="G78" t="str">
            <v>CONSTRUCCIÓN AMPLIACIÓN Y ADECUACIÓN DE INFRAESTRUCTURA EDUCATIVA - A.1.2.2</v>
          </cell>
          <cell r="H78" t="str">
            <v>Consultoría</v>
          </cell>
          <cell r="I78">
            <v>2</v>
          </cell>
          <cell r="J78" t="str">
            <v>104601008</v>
          </cell>
          <cell r="K78">
            <v>500000000</v>
          </cell>
        </row>
        <row r="79">
          <cell r="A79">
            <v>1046</v>
          </cell>
          <cell r="B79" t="str">
            <v>1046 Infraestructura y dotación al servicio de los ambientes de aprendizaje</v>
          </cell>
          <cell r="C79" t="str">
            <v>02 OBRAS MENORES Y ADECUACIONES</v>
          </cell>
          <cell r="D79">
            <v>1</v>
          </cell>
          <cell r="E79" t="str">
            <v>02001 Diseño, construcción e interventoría de estudios y/o ejecución de obras de infraestructura,  para las obras de mejoramiento menor complementarias a la infraestructura de los colegios distritales y/o adicionales</v>
          </cell>
          <cell r="F79" t="str">
            <v>Adecuación Y Ampliación De Colegios Y Universidad 01-01-0002</v>
          </cell>
          <cell r="G79" t="str">
            <v>CONSTRUCCIÓN AMPLIACIÓN Y ADECUACIÓN DE INFRAESTRUCTURA EDUCATIVA - A.1.2.2</v>
          </cell>
          <cell r="H79" t="str">
            <v>Sedes Educativas</v>
          </cell>
          <cell r="I79">
            <v>50</v>
          </cell>
          <cell r="J79" t="str">
            <v>104602001</v>
          </cell>
          <cell r="K79">
            <v>10375800000</v>
          </cell>
        </row>
        <row r="80">
          <cell r="A80">
            <v>1046</v>
          </cell>
          <cell r="B80" t="str">
            <v>1046 Infraestructura y dotación al servicio de los ambientes de aprendizaje</v>
          </cell>
          <cell r="C80" t="str">
            <v>02 OBRAS MENORES Y ADECUACIONES</v>
          </cell>
          <cell r="D80">
            <v>2</v>
          </cell>
          <cell r="E80" t="str">
            <v>02002 Realizar los estudios topograficos, de vulnerabilidad sismica, calculos estructurales y de revisión arquitectónica  necesarios para los proyectos, asi como la interventoria de los mismos</v>
          </cell>
          <cell r="F80" t="str">
            <v>Adecuación Y Ampliación De Colegios Y Universidad 01-01-0002</v>
          </cell>
          <cell r="G80" t="str">
            <v>CONSTRUCCIÓN AMPLIACIÓN Y ADECUACIÓN DE INFRAESTRUCTURA EDUCATIVA - A.1.2.2</v>
          </cell>
          <cell r="H80" t="str">
            <v>Porcentaje</v>
          </cell>
          <cell r="I80">
            <v>100</v>
          </cell>
          <cell r="J80" t="str">
            <v>104602002</v>
          </cell>
          <cell r="K80">
            <v>400000000</v>
          </cell>
        </row>
        <row r="81">
          <cell r="A81">
            <v>1046</v>
          </cell>
          <cell r="B81" t="str">
            <v>1046 Infraestructura y dotación al servicio de los ambientes de aprendizaje</v>
          </cell>
          <cell r="C81" t="str">
            <v>02 OBRAS MENORES Y ADECUACIONES</v>
          </cell>
          <cell r="D81">
            <v>3</v>
          </cell>
          <cell r="E81" t="str">
            <v>02003 Pagar impuestos, trámites, gestiones ambientales, vallas y permisos ante otras entidades del estado, peritos en los procesos de expropiación y/o compra y cargo fijo y/o variable correspondiente a las licencias obtenidas para cada uno de los predios.</v>
          </cell>
          <cell r="F81" t="str">
            <v>Adecuación Y Ampliación De Colegios Y Universidad 01-01-0002</v>
          </cell>
          <cell r="G81" t="str">
            <v>CONSTRUCCIÓN AMPLIACIÓN Y ADECUACIÓN DE INFRAESTRUCTURA EDUCATIVA - A.1.2.2</v>
          </cell>
          <cell r="H81" t="str">
            <v>Porcentaje</v>
          </cell>
          <cell r="I81">
            <v>100</v>
          </cell>
          <cell r="J81" t="str">
            <v>104602003</v>
          </cell>
          <cell r="K81">
            <v>150000000</v>
          </cell>
        </row>
        <row r="82">
          <cell r="A82">
            <v>1046</v>
          </cell>
          <cell r="B82" t="str">
            <v>1046 Infraestructura y dotación al servicio de los ambientes de aprendizaje</v>
          </cell>
          <cell r="C82" t="str">
            <v>02 OBRAS MENORES Y ADECUACIONES</v>
          </cell>
          <cell r="D82">
            <v>4</v>
          </cell>
          <cell r="E82" t="str">
            <v>02004  Alquiler (incluye mantenimiento) de baños portátiles móviles para atender los requerimientos de las diferentes Instituciones Educativas</v>
          </cell>
          <cell r="F82" t="str">
            <v>Adecuación Y Ampliación De Colegios Y Universidad 01-01-0002</v>
          </cell>
          <cell r="G82" t="str">
            <v>CONSTRUCCIÓN AMPLIACIÓN Y ADECUACIÓN DE INFRAESTRUCTURA EDUCATIVA - A.1.2.2</v>
          </cell>
          <cell r="H82" t="str">
            <v>Porcentaje</v>
          </cell>
          <cell r="I82">
            <v>100</v>
          </cell>
          <cell r="J82" t="str">
            <v>104602004</v>
          </cell>
          <cell r="K82">
            <v>250000000</v>
          </cell>
        </row>
        <row r="83">
          <cell r="A83">
            <v>1046</v>
          </cell>
          <cell r="B83" t="str">
            <v>1046 Infraestructura y dotación al servicio de los ambientes de aprendizaje</v>
          </cell>
          <cell r="C83" t="str">
            <v>02 OBRAS MENORES Y ADECUACIONES</v>
          </cell>
          <cell r="D83">
            <v>5</v>
          </cell>
          <cell r="E83" t="str">
            <v>02005 Realizar las obras y/o adecuaciones para la legalización y normalización de servicios públicos domiciliarios de la infraestructura educativa oficial</v>
          </cell>
          <cell r="F83" t="str">
            <v>Obras Y/O Adecuaciones Para La Legalización Y Normalización De Servicios Públicos Domiciliarios De Los Colegios. 02-06-0218</v>
          </cell>
          <cell r="G83" t="str">
            <v>CONSTRUCCIÓN AMPLIACIÓN Y ADECUACIÓN DE INFRAESTRUCTURA EDUCATIVA - A.1.2.2</v>
          </cell>
          <cell r="H83" t="str">
            <v>Porcentaje</v>
          </cell>
          <cell r="I83">
            <v>100</v>
          </cell>
          <cell r="J83" t="str">
            <v>104602005</v>
          </cell>
          <cell r="K83">
            <v>1200000000</v>
          </cell>
        </row>
        <row r="84">
          <cell r="A84">
            <v>1046</v>
          </cell>
          <cell r="B84" t="str">
            <v>1046 Infraestructura y dotación al servicio de los ambientes de aprendizaje</v>
          </cell>
          <cell r="C84" t="str">
            <v>02 OBRAS MENORES Y ADECUACIONES</v>
          </cell>
          <cell r="D84">
            <v>6</v>
          </cell>
          <cell r="E84" t="str">
            <v>02006 Pagar los fallos de sentencias, reclamaciones u otras que se generen producto de los contratos relacionados con el proyecto o derivados de sanciones impuestas a la entidad.</v>
          </cell>
          <cell r="F84" t="str">
            <v>Adecuación Y Ampliación De Colegios Y Universidad 01-01-0002</v>
          </cell>
          <cell r="G84" t="str">
            <v>CONSTRUCCIÓN AMPLIACIÓN Y ADECUACIÓN DE INFRAESTRUCTURA EDUCATIVA - A.1.2.2</v>
          </cell>
          <cell r="H84" t="str">
            <v>Porcentaje</v>
          </cell>
          <cell r="I84">
            <v>100</v>
          </cell>
          <cell r="J84" t="str">
            <v>104602006</v>
          </cell>
          <cell r="K84">
            <v>6250000000</v>
          </cell>
        </row>
        <row r="85">
          <cell r="A85">
            <v>1046</v>
          </cell>
          <cell r="B85" t="str">
            <v>1046 Infraestructura y dotación al servicio de los ambientes de aprendizaje</v>
          </cell>
          <cell r="C85" t="str">
            <v>02 OBRAS MENORES Y ADECUACIONES</v>
          </cell>
          <cell r="D85">
            <v>7</v>
          </cell>
          <cell r="E85" t="str">
            <v>02007 Realizar las intervenciones de obras e interventorías para el mantenimiento preventivo y/o correctivo, atención de emergencias de la infraestructura educativa oficial (incluye adicionales).</v>
          </cell>
          <cell r="F85" t="str">
            <v>Adecuación Y Ampliación De Colegios Y Universidad 01-01-0002</v>
          </cell>
          <cell r="G85" t="str">
            <v>CONSTRUCCIÓN AMPLIACIÓN Y ADECUACIÓN DE INFRAESTRUCTURA EDUCATIVA - A.1.2.2</v>
          </cell>
          <cell r="H85" t="str">
            <v>Porcentaje</v>
          </cell>
          <cell r="I85">
            <v>100</v>
          </cell>
          <cell r="J85" t="str">
            <v>104602007</v>
          </cell>
          <cell r="K85">
            <v>3000000000</v>
          </cell>
        </row>
        <row r="86">
          <cell r="A86">
            <v>1046</v>
          </cell>
          <cell r="B86" t="str">
            <v>1046 Infraestructura y dotación al servicio de los ambientes de aprendizaje</v>
          </cell>
          <cell r="C86" t="str">
            <v>02 OBRAS MENORES Y ADECUACIONES</v>
          </cell>
          <cell r="D86">
            <v>9</v>
          </cell>
          <cell r="E86" t="str">
            <v xml:space="preserve">02009 Construir, adecuar y/o mejorar comedores escolares de los colegios distritales (incluye interventoría y adicionales) </v>
          </cell>
          <cell r="F86" t="str">
            <v>Adecuación Y Ampliación De Colegios Y Universidad 01-01-0002</v>
          </cell>
          <cell r="G86" t="str">
            <v>CONSTRUCCIÓN AMPLIACIÓN Y ADECUACIÓN DE INFRAESTRUCTURA EDUCATIVA - A.1.2.2</v>
          </cell>
          <cell r="H86" t="str">
            <v>Intervenciones</v>
          </cell>
          <cell r="I86">
            <v>30</v>
          </cell>
          <cell r="J86" t="str">
            <v>104602009</v>
          </cell>
          <cell r="K86">
            <v>700000000</v>
          </cell>
        </row>
        <row r="87">
          <cell r="A87">
            <v>1046</v>
          </cell>
          <cell r="B87" t="str">
            <v>1046 Infraestructura y dotación al servicio de los ambientes de aprendizaje</v>
          </cell>
          <cell r="C87" t="str">
            <v>02 OBRAS MENORES Y ADECUACIONES</v>
          </cell>
          <cell r="D87">
            <v>11</v>
          </cell>
          <cell r="E87" t="str">
            <v>02011 Construcción e interventoría a las adecuaciones locativas a ejecutarse en sedes administrativas (SED + DILES)</v>
          </cell>
          <cell r="F87" t="str">
            <v>Obras De Adecuación Y Ampliación De Las Sedes Administrativas Del Sector Educativo 01-04-0001</v>
          </cell>
          <cell r="G87" t="str">
            <v>CONSTRUCCIÓN AMPLIACIÓN Y ADECUACIÓN DE INFRAESTRUCTURA EDUCATIVA - A.1.2.2</v>
          </cell>
          <cell r="H87" t="str">
            <v>Intervenciones</v>
          </cell>
          <cell r="I87">
            <v>3</v>
          </cell>
          <cell r="J87" t="str">
            <v>104602011</v>
          </cell>
          <cell r="K87">
            <v>800000000</v>
          </cell>
        </row>
        <row r="88">
          <cell r="A88">
            <v>1046</v>
          </cell>
          <cell r="B88" t="str">
            <v>1046 Infraestructura y dotación al servicio de los ambientes de aprendizaje</v>
          </cell>
          <cell r="C88" t="str">
            <v xml:space="preserve">03 CENTROS DE MAESTROS </v>
          </cell>
          <cell r="D88">
            <v>1</v>
          </cell>
          <cell r="E88" t="str">
            <v>03001 Diseño, construcción e interventoría de las adecuaciones en infraestructura para los Centros de la Red de Innvovación del maestro</v>
          </cell>
          <cell r="F88" t="str">
            <v>Obras De Adecuación Y Ampliación De Las Sedes Administrativas Del Sector Educativo 01-04-0001</v>
          </cell>
          <cell r="G88" t="str">
            <v>CONSTRUCCIÓN AMPLIACIÓN Y ADECUACIÓN DE INFRAESTRUCTURA EDUCATIVA - A.1.2.2</v>
          </cell>
          <cell r="H88" t="str">
            <v>Sede</v>
          </cell>
          <cell r="I88">
            <v>1</v>
          </cell>
          <cell r="J88" t="str">
            <v>104603001</v>
          </cell>
          <cell r="K88">
            <v>800000000</v>
          </cell>
        </row>
        <row r="89">
          <cell r="A89">
            <v>1046</v>
          </cell>
          <cell r="B89" t="str">
            <v>1046 Infraestructura y dotación al servicio de los ambientes de aprendizaje</v>
          </cell>
          <cell r="C89" t="str">
            <v>04 DOTACIONES</v>
          </cell>
          <cell r="D89">
            <v>1</v>
          </cell>
          <cell r="E89" t="str">
            <v>04001 Dotar mobiliario, equipos, maquinaria, herramientas, instrumentos, implementos y materiales de:  cómputo, tecnología, electrónica, electricidad, comunicaciones, audiovisuales, música, laboratorio, recreación, deporte, cocina y comedor, recursos de bibliotecas, arte y cultura, y demás que requieran los ambientes pedagógicos y administrativos para garantizar ambientes de aprendizaje adecuados y seguros en el nivel central y local.</v>
          </cell>
          <cell r="F89" t="str">
            <v>Dotación De Instalaciones 02-01-0509</v>
          </cell>
          <cell r="G89" t="str">
            <v>DOTACIÓN INSTITUCIONAL DE INFRAESTRUCTURA EDUCATIVA - A.1.2.4</v>
          </cell>
          <cell r="H89" t="str">
            <v>Sede</v>
          </cell>
          <cell r="I89">
            <v>110</v>
          </cell>
          <cell r="J89" t="str">
            <v>104604001</v>
          </cell>
          <cell r="K89">
            <v>24827075000</v>
          </cell>
        </row>
        <row r="90">
          <cell r="A90">
            <v>1046</v>
          </cell>
          <cell r="B90" t="str">
            <v>1046 Infraestructura y dotación al servicio de los ambientes de aprendizaje</v>
          </cell>
          <cell r="C90" t="str">
            <v>04 DOTACIONES</v>
          </cell>
          <cell r="D90">
            <v>5</v>
          </cell>
          <cell r="E90" t="str">
            <v>04005 Garantizar el personal de apoyo profesional y técnico en la contratación, supervisión, administración, aseguramiento y control de los bienes a dotar y dotados; así como el seguimiento y reporte de información inherente a la ejecución del componente.</v>
          </cell>
          <cell r="F90" t="str">
            <v>Personal Contratado Para Apoyar Las Actividades Propias De Los Proyectos De Inversión De La Entidad 03-04-0001</v>
          </cell>
          <cell r="G90" t="str">
            <v>MODERNIZACIÓN DE LA SECRETARIA DE EDUCACIÓN - A.1.4.1</v>
          </cell>
          <cell r="H90" t="str">
            <v>Personas</v>
          </cell>
          <cell r="I90">
            <v>41</v>
          </cell>
          <cell r="J90" t="str">
            <v>104604005</v>
          </cell>
          <cell r="K90">
            <v>2227925000</v>
          </cell>
        </row>
        <row r="91">
          <cell r="A91">
            <v>1049</v>
          </cell>
          <cell r="B91" t="str">
            <v>1049 Cobertura con equidad</v>
          </cell>
          <cell r="C91" t="str">
            <v>01 Gestión territorial de la cobertura educativa</v>
          </cell>
          <cell r="D91">
            <v>1</v>
          </cell>
          <cell r="E91" t="str">
            <v>01001 Prestar servicios profesionales, técnicos y/o  de apoyo a la gestión territorial de la cobertura educativa.</v>
          </cell>
          <cell r="F91" t="str">
            <v>Personal Contratado Para Apoyar Las Actividades Propias De Los Proyectos De Inversión De La Entidad 03-04-0001</v>
          </cell>
          <cell r="G91" t="str">
            <v>MODERNIZACIÓN DE LA SECRETARIA DE EDUCACIÓN - A.1.4.1</v>
          </cell>
          <cell r="H91" t="str">
            <v>Personas naturales y/o jurídicas</v>
          </cell>
          <cell r="I91">
            <v>29</v>
          </cell>
          <cell r="J91" t="str">
            <v>104901001</v>
          </cell>
          <cell r="K91">
            <v>1525000000</v>
          </cell>
        </row>
        <row r="92">
          <cell r="A92">
            <v>1049</v>
          </cell>
          <cell r="B92" t="str">
            <v>1049 Cobertura con equidad</v>
          </cell>
          <cell r="C92" t="str">
            <v>01 Gestión territorial de la cobertura educativa</v>
          </cell>
          <cell r="D92">
            <v>2</v>
          </cell>
          <cell r="E92" t="str">
            <v>01002 Realizar diseño, implementación, seguimiento y evaluación de Planes de Cobertura Local y de  Ruta del Acceso y Permanencia Escolar.</v>
          </cell>
          <cell r="F92" t="str">
            <v>Personal Contratado Para Las Actividades Propias De Los Procesos De Mejoramiento De Gestión De La Entidad 05-02-0020</v>
          </cell>
          <cell r="G92" t="str">
            <v>MODERNIZACIÓN DE LA SECRETARIA DE EDUCACIÓN - A.1.4.1</v>
          </cell>
          <cell r="H92" t="str">
            <v>Servicios</v>
          </cell>
          <cell r="I92">
            <v>1</v>
          </cell>
          <cell r="J92" t="str">
            <v>104901002</v>
          </cell>
          <cell r="K92">
            <v>267000000</v>
          </cell>
        </row>
        <row r="93">
          <cell r="A93">
            <v>1049</v>
          </cell>
          <cell r="B93" t="str">
            <v>1049 Cobertura con equidad</v>
          </cell>
          <cell r="C93" t="str">
            <v>01 Gestión territorial de la cobertura educativa</v>
          </cell>
          <cell r="D93">
            <v>3</v>
          </cell>
          <cell r="E93" t="str">
            <v>01003 Realizar acompañamiento y/o asistencia técnica a los establecimientos educativos con alta tasa de deserción escolar para fortalecer el acceso y la permanencia escolar</v>
          </cell>
          <cell r="F93" t="str">
            <v>Personal Contratado Para Las Actividades Propias De Los Procesos De Mejoramiento De Gestión De La Entidad 05-02-0020</v>
          </cell>
          <cell r="G93" t="str">
            <v>MODERNIZACIÓN DE LA SECRETARIA DE EDUCACIÓN - A.1.4.1</v>
          </cell>
          <cell r="H93" t="str">
            <v>Colegios</v>
          </cell>
          <cell r="I93">
            <v>100</v>
          </cell>
          <cell r="J93" t="str">
            <v>104901003</v>
          </cell>
          <cell r="K93">
            <v>416000000</v>
          </cell>
        </row>
        <row r="94">
          <cell r="A94">
            <v>1049</v>
          </cell>
          <cell r="B94" t="str">
            <v>1049 Cobertura con equidad</v>
          </cell>
          <cell r="C94" t="str">
            <v>01 Gestión territorial de la cobertura educativa</v>
          </cell>
          <cell r="D94">
            <v>4</v>
          </cell>
          <cell r="E94" t="str">
            <v>01004 Implementar incentivos a las IED para lograr mejorar resultados en acceso y permanencia escolar</v>
          </cell>
          <cell r="F94" t="str">
            <v>Incentivos económicos  a los colegios que contribuyan a mejorar los resultados de acceso y permanencia escolar 05-02-0178</v>
          </cell>
          <cell r="G94" t="str">
            <v>DISEÑO E IMPLEMENTACIÓN DE PLANES DE MEJORAMIENTO - A.17.1</v>
          </cell>
          <cell r="H94" t="str">
            <v>Colegios</v>
          </cell>
          <cell r="I94">
            <v>90</v>
          </cell>
          <cell r="J94" t="str">
            <v>104901004</v>
          </cell>
          <cell r="K94">
            <v>1324000000</v>
          </cell>
        </row>
        <row r="95">
          <cell r="A95">
            <v>1049</v>
          </cell>
          <cell r="B95" t="str">
            <v>1049 Cobertura con equidad</v>
          </cell>
          <cell r="C95" t="str">
            <v>01 Gestión territorial de la cobertura educativa</v>
          </cell>
          <cell r="D95">
            <v>5</v>
          </cell>
          <cell r="E95" t="str">
            <v>01005 Realizar las labores de  verificación, seguimiento y/o actualización de información de la cobertura educativa</v>
          </cell>
          <cell r="F95" t="str">
            <v>Personal contratado para apoyar las actividades propias de los proyectos de inversión misionales de la entidad 03-04-0312</v>
          </cell>
          <cell r="G95" t="str">
            <v>APLICACIÓN DE PROYECTOS EDUCATIVOS TRANSVERSALES - A.1.7.2</v>
          </cell>
          <cell r="H95" t="str">
            <v>Servicios</v>
          </cell>
          <cell r="I95">
            <v>1</v>
          </cell>
          <cell r="J95" t="str">
            <v>104901005</v>
          </cell>
          <cell r="K95">
            <v>150000000</v>
          </cell>
        </row>
        <row r="96">
          <cell r="A96">
            <v>1049</v>
          </cell>
          <cell r="B96" t="str">
            <v>1049 Cobertura con equidad</v>
          </cell>
          <cell r="C96" t="str">
            <v>01 Gestión territorial de la cobertura educativa</v>
          </cell>
          <cell r="D96">
            <v>6</v>
          </cell>
          <cell r="E96" t="str">
            <v>01006 Realizar eventos de socializacion relacionados con la cobertura y las experiencias del acceso y la permanencia escolar</v>
          </cell>
          <cell r="F96" t="str">
            <v>Apoyo Logístico Para El Desarrollo De Las Actividades Propias De Los Proyectos De Inversiónen General 03-01-0354</v>
          </cell>
          <cell r="G96" t="str">
            <v>APLICACIÓN DE PROYECTOS EDUCATIVOS TRANSVERSALES - A.1.7.2</v>
          </cell>
          <cell r="H96" t="str">
            <v>Servicios</v>
          </cell>
          <cell r="I96">
            <v>1</v>
          </cell>
          <cell r="J96" t="str">
            <v>104901006</v>
          </cell>
          <cell r="K96">
            <v>400000000</v>
          </cell>
        </row>
        <row r="97">
          <cell r="A97">
            <v>1049</v>
          </cell>
          <cell r="B97" t="str">
            <v>1049 Cobertura con equidad</v>
          </cell>
          <cell r="C97" t="str">
            <v>02 Modernización del proceso de matrícula</v>
          </cell>
          <cell r="D97">
            <v>1</v>
          </cell>
          <cell r="E97" t="str">
            <v>02001 Prestar servicios profesionales, técnicos y/o  de apoyo a la gestión del proceso de matrícula con enfoque de servicio al ciudadano y búsqueda activa de población desescolarizada.</v>
          </cell>
          <cell r="F97" t="str">
            <v>Personal Contratado Para Apoyar Las Actividades Propias De Los Proyectos De Inversión De La Entidad 03-04-0001</v>
          </cell>
          <cell r="G97" t="str">
            <v>MODERNIZACIÓN DE LA SECRETARIA DE EDUCACIÓN - A.1.4.1</v>
          </cell>
          <cell r="H97" t="str">
            <v>Personas naturales y/o jurídicas</v>
          </cell>
          <cell r="I97">
            <v>29</v>
          </cell>
          <cell r="J97" t="str">
            <v>104902001</v>
          </cell>
          <cell r="K97">
            <v>1473000000</v>
          </cell>
        </row>
        <row r="98">
          <cell r="A98">
            <v>1049</v>
          </cell>
          <cell r="B98" t="str">
            <v>1049 Cobertura con equidad</v>
          </cell>
          <cell r="C98" t="str">
            <v>02 Modernización del proceso de matrícula</v>
          </cell>
          <cell r="D98">
            <v>2</v>
          </cell>
          <cell r="E98" t="str">
            <v>02002 Realizar búsqueda activa de población desescolarizada</v>
          </cell>
          <cell r="F98" t="str">
            <v>Gestión del sevicio a la comunidad educativa 05-02-172</v>
          </cell>
          <cell r="G98" t="str">
            <v>MODERNIZACIÓN DE LA SECRETARIA DE EDUCACIÓN - A.1.4.1</v>
          </cell>
          <cell r="H98" t="str">
            <v>Proceso</v>
          </cell>
          <cell r="I98">
            <v>1</v>
          </cell>
          <cell r="J98" t="str">
            <v>104902002</v>
          </cell>
          <cell r="K98">
            <v>1780000000</v>
          </cell>
        </row>
        <row r="99">
          <cell r="A99">
            <v>1049</v>
          </cell>
          <cell r="B99" t="str">
            <v>1049 Cobertura con equidad</v>
          </cell>
          <cell r="C99" t="str">
            <v>02 Modernización del proceso de matrícula</v>
          </cell>
          <cell r="D99">
            <v>4</v>
          </cell>
          <cell r="E99" t="str">
            <v xml:space="preserve">02004 Acompañamiento en implementación de los sistemas de información para la cobertura educativa </v>
          </cell>
          <cell r="F99" t="str">
            <v>Personal contratado para las actividades propias de los procesos de mejoramiento de gestión de la entidad 05-02-0020</v>
          </cell>
          <cell r="G99" t="str">
            <v>MODERNIZACIÓN DE LA SECRETARIA DE EDUCACIÓN - A.1.4.1</v>
          </cell>
          <cell r="H99" t="str">
            <v>servicios</v>
          </cell>
          <cell r="I99">
            <v>1</v>
          </cell>
          <cell r="J99" t="str">
            <v>104902004</v>
          </cell>
          <cell r="K99">
            <v>500000000</v>
          </cell>
        </row>
        <row r="100">
          <cell r="A100">
            <v>1049</v>
          </cell>
          <cell r="B100" t="str">
            <v>1049 Cobertura con equidad</v>
          </cell>
          <cell r="C100" t="str">
            <v>02 Modernización del proceso de matrícula</v>
          </cell>
          <cell r="D100">
            <v>5</v>
          </cell>
          <cell r="E100" t="str">
            <v>02005 Atender los fallos proferidos en contra de la SED que se asocien con la ejecucion del proyecto Cobertura con equidad</v>
          </cell>
          <cell r="F100" t="str">
            <v>Pago de sentencias judiciales asociadas al proyecto de inversión 05-02-0169</v>
          </cell>
          <cell r="G100" t="str">
            <v>PAGO DE DÉFICIT DE INVERSIÓN EN EDUCACIÓN - (DE CARÁCTER EXCEPCIONAL) - A.1.7.4</v>
          </cell>
          <cell r="H100" t="str">
            <v>Fallos judiciales</v>
          </cell>
          <cell r="I100">
            <v>1</v>
          </cell>
          <cell r="J100" t="str">
            <v>104902005</v>
          </cell>
          <cell r="K100">
            <v>10000000</v>
          </cell>
        </row>
        <row r="101">
          <cell r="A101">
            <v>1049</v>
          </cell>
          <cell r="B101" t="str">
            <v>1049 Cobertura con equidad</v>
          </cell>
          <cell r="C101" t="str">
            <v>03 Acciones afirmativas para poblaciones vulnerables</v>
          </cell>
          <cell r="D101">
            <v>1</v>
          </cell>
          <cell r="E101" t="str">
            <v>03001 Prestar servicios profesionales, técnicos y/o  de apoyo a la gestión de acciones afirmativas para poblaciones vulnerables.</v>
          </cell>
          <cell r="F101" t="str">
            <v>Personal Contratado Para Apoyar Las Actividades Propias De Los Proyectos De Inversión De La Entidad 03-04-0001</v>
          </cell>
          <cell r="G101" t="str">
            <v>MODERNIZACIÓN DE LA SECRETARIA DE EDUCACIÓN - A.1.4.1</v>
          </cell>
          <cell r="H101" t="str">
            <v>Personas naturales y/o jurídicas</v>
          </cell>
          <cell r="I101">
            <v>13</v>
          </cell>
          <cell r="J101" t="str">
            <v>104903001</v>
          </cell>
          <cell r="K101">
            <v>642000000</v>
          </cell>
        </row>
        <row r="102">
          <cell r="A102">
            <v>1049</v>
          </cell>
          <cell r="B102" t="str">
            <v>1049 Cobertura con equidad</v>
          </cell>
          <cell r="C102" t="str">
            <v>03 Acciones afirmativas para poblaciones vulnerables</v>
          </cell>
          <cell r="D102">
            <v>2</v>
          </cell>
          <cell r="E102" t="str">
            <v>03002 Garantizar la financiación por concepto de gratuidad a la matrícula oficial SGP.</v>
          </cell>
          <cell r="F102" t="str">
            <v>Gratuidad Total Para Los Estudiantes Matriculados En El Sistema Educativo Oficial 06-02-0022</v>
          </cell>
          <cell r="G102" t="str">
            <v>TRANSFERENCIAS PARA CALIDAD GRATUIDAD (SIN SITUACIÓN DE FONDOS) A.1.3.8</v>
          </cell>
          <cell r="H102" t="str">
            <v>estudiantes</v>
          </cell>
          <cell r="I102">
            <v>830000</v>
          </cell>
          <cell r="J102" t="str">
            <v>104903002</v>
          </cell>
          <cell r="K102">
            <v>59258038000</v>
          </cell>
        </row>
        <row r="103">
          <cell r="A103">
            <v>1049</v>
          </cell>
          <cell r="B103" t="str">
            <v>1049 Cobertura con equidad</v>
          </cell>
          <cell r="C103" t="str">
            <v>03 Acciones afirmativas para poblaciones vulnerables</v>
          </cell>
          <cell r="D103">
            <v>4</v>
          </cell>
          <cell r="E103" t="str">
            <v>03004 Realizar estrategias de alfabetización y acciones orientadas a fortalecer la educación de adultos con oferta educativa pertinente</v>
          </cell>
          <cell r="F103" t="str">
            <v>Atención educativa diferencial 03-02-0033</v>
          </cell>
          <cell r="G103" t="str">
            <v>SERVICIO PERSONAL APOYO - A.1.5.1</v>
          </cell>
          <cell r="H103" t="str">
            <v>Estudiantes</v>
          </cell>
          <cell r="I103">
            <v>2425</v>
          </cell>
          <cell r="J103" t="str">
            <v>104903004</v>
          </cell>
          <cell r="K103">
            <v>1387000000</v>
          </cell>
        </row>
        <row r="104">
          <cell r="A104">
            <v>1049</v>
          </cell>
          <cell r="B104" t="str">
            <v>1049 Cobertura con equidad</v>
          </cell>
          <cell r="C104" t="str">
            <v>03 Acciones afirmativas para poblaciones vulnerables</v>
          </cell>
          <cell r="D104">
            <v>5</v>
          </cell>
          <cell r="E104" t="str">
            <v>03005 Acciones diferenciales para garantizar el acceso y la permanencia escolar de población diversa y vulnerable (población rural, víctima, discapacidad, grupos étnicos, entre otros)</v>
          </cell>
          <cell r="F104" t="str">
            <v>Atención educativa diferencial 03-02-0033</v>
          </cell>
          <cell r="G104" t="str">
            <v>SERVICIO PERSONAL APOYO - A.1.5.1</v>
          </cell>
          <cell r="H104" t="str">
            <v>Modelo</v>
          </cell>
          <cell r="I104">
            <v>1</v>
          </cell>
          <cell r="J104" t="str">
            <v>104903005</v>
          </cell>
          <cell r="K104">
            <v>1228000000</v>
          </cell>
        </row>
        <row r="105">
          <cell r="A105">
            <v>1049</v>
          </cell>
          <cell r="B105" t="str">
            <v>1049 Cobertura con equidad</v>
          </cell>
          <cell r="C105" t="str">
            <v>03 Acciones afirmativas para poblaciones vulnerables</v>
          </cell>
          <cell r="D105">
            <v>6</v>
          </cell>
          <cell r="E105" t="str">
            <v>03006 Asignar recursos propios a las instituciones educativas distritales que atienden población no cubierta por la asignación de gratuidad del MEN o población vulnerable y diversa que requiere atención diferencial</v>
          </cell>
          <cell r="F105" t="str">
            <v>Gratuidad Total Para Los Estudiantes Matriculados En El Sistema Educativo Oficial - Recursos Distrito 06-02-0062</v>
          </cell>
          <cell r="G105" t="str">
            <v>DISEÑO E IMPLEMENTACIÓN DE PLANES DE MEJORAMIENTO A.1.2.11</v>
          </cell>
          <cell r="H105" t="str">
            <v>Colegios</v>
          </cell>
          <cell r="I105">
            <v>363</v>
          </cell>
          <cell r="J105" t="str">
            <v>104903006</v>
          </cell>
          <cell r="K105">
            <v>16500000000</v>
          </cell>
        </row>
        <row r="106">
          <cell r="A106">
            <v>1049</v>
          </cell>
          <cell r="B106" t="str">
            <v>1049 Cobertura con equidad</v>
          </cell>
          <cell r="C106" t="str">
            <v>03 Acciones afirmativas para poblaciones vulnerables</v>
          </cell>
          <cell r="D106">
            <v>7</v>
          </cell>
          <cell r="E106" t="str">
            <v>03007 Implementar estrategias o modelos flexibles, presenciales o virtuales para la atención de población en extraedad, vulnerable y/o diversa</v>
          </cell>
          <cell r="F106" t="str">
            <v>Personal contratado para apoyar las actividades propias de los proyectos de inversión misionales de la entidad 03-04-0312</v>
          </cell>
          <cell r="G106" t="str">
            <v>APLICACIÓN DE PROYECTOS EDUCATIVOS TRANSVERSALES - A.1.7.2</v>
          </cell>
          <cell r="H106" t="str">
            <v>Estudiantes</v>
          </cell>
          <cell r="I106">
            <v>12109</v>
          </cell>
          <cell r="J106" t="str">
            <v>104903007</v>
          </cell>
          <cell r="K106">
            <v>3926142000</v>
          </cell>
        </row>
        <row r="107">
          <cell r="A107">
            <v>1049</v>
          </cell>
          <cell r="B107" t="str">
            <v>1049 Cobertura con equidad</v>
          </cell>
          <cell r="C107" t="str">
            <v>03 Acciones afirmativas para poblaciones vulnerables</v>
          </cell>
          <cell r="D107">
            <v>8</v>
          </cell>
          <cell r="E107" t="str">
            <v>03008 Entregar un Kit escolar gratuito a los estudiantes matriculados en las instituciones educativas oficiales del Distrito Capital, que por su condición socioeconómica o de vulnerabilidad lo requieren</v>
          </cell>
          <cell r="F107" t="str">
            <v>Gratuidad Total Para Los Estudiantes Matriculados En El Sistema Educativo Oficial - Recursos Distrito 06-02-0062</v>
          </cell>
          <cell r="G107" t="str">
            <v>DISEÑO E IMPLEMENTACIÓN DE PLANES DE MEJORAMIENTO A.1.2.11</v>
          </cell>
          <cell r="H107" t="str">
            <v>Estudiantes</v>
          </cell>
          <cell r="I107">
            <v>34315</v>
          </cell>
          <cell r="J107" t="str">
            <v>104903008</v>
          </cell>
          <cell r="K107">
            <v>1500000000</v>
          </cell>
        </row>
        <row r="108">
          <cell r="A108">
            <v>1049</v>
          </cell>
          <cell r="B108" t="str">
            <v>1049 Cobertura con equidad</v>
          </cell>
          <cell r="C108" t="str">
            <v>04 Administración del servicio educativo</v>
          </cell>
          <cell r="D108">
            <v>1</v>
          </cell>
          <cell r="E108" t="str">
            <v>04001 Prestar servicios profesionales, técnicos y/o  de apoyo a la gestión de la administración del servicio educativo de instituciones educativas oficiales.</v>
          </cell>
          <cell r="F108" t="str">
            <v>Personal Contratado Para Apoyar Las Actividades Propias De Los Proyectos De Inversión De La Entidad 03-04-0001</v>
          </cell>
          <cell r="G108" t="str">
            <v>MODERNIZACIÓN DE LA SECRETARIA DE EDUCACIÓN - A.1.4.1</v>
          </cell>
          <cell r="H108" t="str">
            <v>Personas naturales y/o jurídicas</v>
          </cell>
          <cell r="I108">
            <v>9</v>
          </cell>
          <cell r="J108" t="str">
            <v>104904001</v>
          </cell>
          <cell r="K108">
            <v>592000000</v>
          </cell>
        </row>
        <row r="109">
          <cell r="A109">
            <v>1049</v>
          </cell>
          <cell r="B109" t="str">
            <v>1049 Cobertura con equidad</v>
          </cell>
          <cell r="C109" t="str">
            <v>04 Administración del servicio educativo</v>
          </cell>
          <cell r="D109">
            <v>2</v>
          </cell>
          <cell r="E109" t="str">
            <v>04002 Contratar la administración del servicio educativo en establecimientos educativos oficiales</v>
          </cell>
          <cell r="F109" t="str">
            <v>Contratos para la administración del servicio educativo 06-02-0061</v>
          </cell>
          <cell r="G109" t="str">
            <v>CONTRATOS PARA LA ADMINISTRACION DEL SERVICIO EDUCATIVO - A.1.1.10.2</v>
          </cell>
          <cell r="H109" t="str">
            <v>Colegios</v>
          </cell>
          <cell r="I109">
            <v>22</v>
          </cell>
          <cell r="J109" t="str">
            <v>104904002</v>
          </cell>
          <cell r="K109">
            <v>83654000000</v>
          </cell>
        </row>
        <row r="110">
          <cell r="A110">
            <v>1049</v>
          </cell>
          <cell r="B110" t="str">
            <v>1049 Cobertura con equidad</v>
          </cell>
          <cell r="C110" t="str">
            <v>04 Administración del servicio educativo</v>
          </cell>
          <cell r="D110">
            <v>3</v>
          </cell>
          <cell r="E110" t="str">
            <v>04003 Realizar acciones de acompañamiento e intercambio de buenas prácticas entre los colegios con administración del servicio educativo y colegios oficiales de menor desempeño de las respectivas localidades</v>
          </cell>
          <cell r="F110" t="str">
            <v>Personal contratado para las actividades propias de los procesos de mejoramiento de gestión de la entidad 05-02-0020</v>
          </cell>
          <cell r="G110" t="str">
            <v>MODERNIZACIÓN DE LA SECRETARIA DE EDUCACIÓN - A.1.4.1</v>
          </cell>
          <cell r="H110" t="str">
            <v>Colegios</v>
          </cell>
          <cell r="I110">
            <v>88</v>
          </cell>
          <cell r="J110" t="str">
            <v>104904003</v>
          </cell>
          <cell r="K110">
            <v>312000000</v>
          </cell>
        </row>
        <row r="111">
          <cell r="A111">
            <v>1049</v>
          </cell>
          <cell r="B111" t="str">
            <v>1049 Cobertura con equidad</v>
          </cell>
          <cell r="C111" t="str">
            <v>04 Administración del servicio educativo</v>
          </cell>
          <cell r="D111">
            <v>4</v>
          </cell>
          <cell r="E111" t="str">
            <v>04004 Realizar seguimiento, verificación y/o evaluación a la administración del servicio educativo</v>
          </cell>
          <cell r="F111" t="str">
            <v>Personal contratado para apoyar las actividades propias de los proyectos de inversión misionales de la entidad 03-04-0312</v>
          </cell>
          <cell r="G111" t="str">
            <v>APLICACIÓN DE PROYECTOS EDUCATIVOS TRANSVERSALES - A.1.7.2</v>
          </cell>
          <cell r="H111" t="str">
            <v>Servicios</v>
          </cell>
          <cell r="I111">
            <v>1</v>
          </cell>
          <cell r="J111" t="str">
            <v>104904004</v>
          </cell>
          <cell r="K111">
            <v>1248000000</v>
          </cell>
        </row>
        <row r="112">
          <cell r="A112">
            <v>1049</v>
          </cell>
          <cell r="B112" t="str">
            <v>1049 Cobertura con equidad</v>
          </cell>
          <cell r="C112" t="str">
            <v>05 Prestación del servicio educativo en establecimientos educativos no oficiales</v>
          </cell>
          <cell r="D112">
            <v>1</v>
          </cell>
          <cell r="E112" t="str">
            <v>05001 Prestar servicios profesionales, técnicos y/o  de apoyo a la gestión en la implementación o uso de la estrategia de contratación de la prestación del servicio educativo.</v>
          </cell>
          <cell r="F112" t="str">
            <v>Personal Contratado Para Apoyar Las Actividades Propias De Los Proyectos De Inversión De La Entidad 03-04-0001</v>
          </cell>
          <cell r="G112" t="str">
            <v>MODERNIZACIÓN DE LA SECRETARIA DE EDUCACIÓN - A.1.4.1</v>
          </cell>
          <cell r="H112" t="str">
            <v>Personas naturales y/o jurídicas</v>
          </cell>
          <cell r="I112">
            <v>8</v>
          </cell>
          <cell r="J112" t="str">
            <v>104905001</v>
          </cell>
          <cell r="K112">
            <v>454000000</v>
          </cell>
        </row>
        <row r="113">
          <cell r="A113">
            <v>1049</v>
          </cell>
          <cell r="B113" t="str">
            <v>1049 Cobertura con equidad</v>
          </cell>
          <cell r="C113" t="str">
            <v>05 Prestación del servicio educativo en establecimientos educativos no oficiales</v>
          </cell>
          <cell r="D113">
            <v>2</v>
          </cell>
          <cell r="E113" t="str">
            <v>05002 Contratar la prestación del servicio público educativo en establecimientos educativos no oficiales</v>
          </cell>
          <cell r="F113" t="str">
            <v>Contratos Con Instituciones Para La Prestación Del Servicio Educativo 06-02-0037</v>
          </cell>
          <cell r="G113" t="str">
            <v>CONTRATOS PARA LA PRESTACIÓN DEL SERVICIO EDUCATIVO - A.1.1.10.1</v>
          </cell>
          <cell r="H113" t="str">
            <v>Colegios</v>
          </cell>
          <cell r="I113">
            <v>54</v>
          </cell>
          <cell r="J113" t="str">
            <v>104905002</v>
          </cell>
          <cell r="K113">
            <v>21654112000</v>
          </cell>
        </row>
        <row r="114">
          <cell r="A114">
            <v>1049</v>
          </cell>
          <cell r="B114" t="str">
            <v>1049 Cobertura con equidad</v>
          </cell>
          <cell r="C114" t="str">
            <v>05 Prestación del servicio educativo en establecimientos educativos no oficiales</v>
          </cell>
          <cell r="D114">
            <v>3</v>
          </cell>
          <cell r="E114" t="str">
            <v>05003 Realizar las labores de  verificación, seguimiento y/o actualización de información del Banco de Oferentes y/o de la contratación de la prestación del servicio público educativo.</v>
          </cell>
          <cell r="F114" t="str">
            <v>Personal contratado para apoyar las actividades propias de los proyectos de inversión misionales de la entidad 03-04-0312</v>
          </cell>
          <cell r="G114" t="str">
            <v>APLICACIÓN DE PROYECTOS EDUCATIVOS TRANSVERSALES - A.1.7.2</v>
          </cell>
          <cell r="H114" t="str">
            <v>Servicios</v>
          </cell>
          <cell r="I114">
            <v>1</v>
          </cell>
          <cell r="J114" t="str">
            <v>104905003</v>
          </cell>
          <cell r="K114">
            <v>1592000000</v>
          </cell>
        </row>
        <row r="115">
          <cell r="A115">
            <v>1049</v>
          </cell>
          <cell r="B115" t="str">
            <v>1049 Cobertura con equidad</v>
          </cell>
          <cell r="C115" t="str">
            <v>05 Prestación del servicio educativo en establecimientos educativos no oficiales</v>
          </cell>
          <cell r="D115">
            <v>4</v>
          </cell>
          <cell r="E115" t="str">
            <v>05004 Garantizar el pago de las obligaciones ó ajustes derivadas de la prestación del servicio educativo</v>
          </cell>
          <cell r="F115" t="str">
            <v>Contratos Con Instituciones Para La Prestación Del Servicio Educativo 06-02-0037</v>
          </cell>
          <cell r="G115" t="str">
            <v>CONTRATOS PARA LA PRESTACIÓN DEL SERVICIO EDUCATIVO - A.1.1.10.1</v>
          </cell>
          <cell r="H115" t="str">
            <v>Colegios</v>
          </cell>
          <cell r="I115">
            <v>54</v>
          </cell>
          <cell r="J115" t="str">
            <v>104905004</v>
          </cell>
          <cell r="K115">
            <v>1200000000</v>
          </cell>
        </row>
        <row r="116">
          <cell r="A116">
            <v>1049</v>
          </cell>
          <cell r="B116" t="str">
            <v>1049 Cobertura con equidad</v>
          </cell>
          <cell r="C116" t="str">
            <v>05 Prestación del servicio educativo en establecimientos educativos no oficiales</v>
          </cell>
          <cell r="D116">
            <v>5</v>
          </cell>
          <cell r="E116" t="str">
            <v>05005 Atender los fallos proferidos en contra de la SED que se asocien con la prestación del servicio público educativo.</v>
          </cell>
          <cell r="F116" t="str">
            <v>Pago de sentencias judiciales asociadas al proyecto de inversión 05-02-0169</v>
          </cell>
          <cell r="G116" t="str">
            <v>PAGO DE DÉFICIT DE INVERSIÓN EN EDUCACIÓN - (DE CARÁCTER EXCEPCIONAL) - A.1.7.4</v>
          </cell>
          <cell r="H116" t="str">
            <v>Fallos judiciales</v>
          </cell>
          <cell r="I116">
            <v>1</v>
          </cell>
          <cell r="J116" t="str">
            <v>104905005</v>
          </cell>
          <cell r="K116">
            <v>300000000</v>
          </cell>
        </row>
        <row r="117">
          <cell r="A117">
            <v>1050</v>
          </cell>
          <cell r="B117" t="str">
            <v>1050 Educación inicial de calidad en el marco de la ruta de atención integral a la primera infancia</v>
          </cell>
          <cell r="C117" t="str">
            <v>01 INFANCIA</v>
          </cell>
          <cell r="D117">
            <v>1</v>
          </cell>
          <cell r="E117" t="str">
            <v>01001 Apoyar y desarrollar con profesionales y/o entidades los procesos de gestión, acompañamiento e implementación de las metas y objetivos del proyecto.</v>
          </cell>
          <cell r="F117" t="str">
            <v>Personal Contratado Para Apoyar Las Actividades Propias De Los Proyectos De Inversión De La Entidad 03-04-0001</v>
          </cell>
          <cell r="G117" t="str">
            <v>MODERNIZACIÓN DE LA SECRETARIA DE EDUCACIÓN - A.1.4.1</v>
          </cell>
          <cell r="H117" t="str">
            <v>Personas</v>
          </cell>
          <cell r="I117">
            <v>37</v>
          </cell>
          <cell r="J117" t="str">
            <v>105001001</v>
          </cell>
          <cell r="K117">
            <v>2199419000</v>
          </cell>
        </row>
        <row r="118">
          <cell r="A118">
            <v>1050</v>
          </cell>
          <cell r="B118" t="str">
            <v>1050 Educación inicial de calidad en el marco de la ruta de atención integral a la primera infancia</v>
          </cell>
          <cell r="C118" t="str">
            <v>01 INFANCIA</v>
          </cell>
          <cell r="D118">
            <v>5</v>
          </cell>
          <cell r="E118" t="str">
            <v>01005 Garantizar la atención integral de los niños y niñas del ciclo inicial en el marco de la RIA, la articulación intersectorial de la Ciudad y la implementación de los estándares de calidad de la Educación Inicial en el marco de la atención integral</v>
          </cell>
          <cell r="F118" t="str">
            <v>Acompañar A Colegios En La Formulación Y Ejecución De Planes Institucionales 03-01-0204</v>
          </cell>
          <cell r="G118" t="str">
            <v>APLICACIÓN DE PROYECTOS EDUCATIVOS TRANSVERSALES - A.1.7.2</v>
          </cell>
          <cell r="H118" t="str">
            <v>Estudiantes</v>
          </cell>
          <cell r="I118">
            <v>55000</v>
          </cell>
          <cell r="J118" t="str">
            <v>105001005</v>
          </cell>
          <cell r="K118">
            <v>19684356000</v>
          </cell>
        </row>
        <row r="119">
          <cell r="A119">
            <v>1050</v>
          </cell>
          <cell r="B119" t="str">
            <v>1050 Educación inicial de calidad en el marco de la ruta de atención integral a la primera infancia</v>
          </cell>
          <cell r="C119" t="str">
            <v xml:space="preserve">02 CICLOS </v>
          </cell>
          <cell r="D119">
            <v>1</v>
          </cell>
          <cell r="E119" t="str">
            <v>02001 Apoyar y acompañar  con los medios necesarios, la implementación de lineamientos y/u orientaciones y/o estrategias pedagógicas y administrativas en las IED, que propendan por el fortalecimiento curricular y el intercambio de experiencias pedagógicas exitosas, en armonía con el modelo pedagógico de Educación Inicial</v>
          </cell>
          <cell r="F119" t="str">
            <v>Acompañar A Colegios En La Formulación Y Ejecución De Planes Institucionales 03-01-0204</v>
          </cell>
          <cell r="G119" t="str">
            <v>APLICACIÓN DE PROYECTOS EDUCATIVOS TRANSVERSALES - A.1.7.2</v>
          </cell>
          <cell r="H119" t="str">
            <v>Colegios</v>
          </cell>
          <cell r="I119">
            <v>210</v>
          </cell>
          <cell r="J119" t="str">
            <v>105002001</v>
          </cell>
          <cell r="K119">
            <v>1500000000</v>
          </cell>
        </row>
        <row r="120">
          <cell r="A120">
            <v>1050</v>
          </cell>
          <cell r="B120" t="str">
            <v>1050 Educación inicial de calidad en el marco de la ruta de atención integral a la primera infancia</v>
          </cell>
          <cell r="C120" t="str">
            <v>03 VALORACION INTEGRAL DEL DESARROLLO DE LA PRIMERA INFANCIA</v>
          </cell>
          <cell r="D120">
            <v>1</v>
          </cell>
          <cell r="E120" t="str">
            <v xml:space="preserve">03001 Desarrollar, aplicar y disponer de herramientas de gestión que conduzcan a la valoración del desarrollo integral de los niños y niñas de primera infancia </v>
          </cell>
          <cell r="F120" t="str">
            <v>Diseñar Desarrollar E Implementar Acciones Participativas En El Sistema Educativo Oficial 03-04-0239</v>
          </cell>
          <cell r="G120" t="str">
            <v>APLICACIÓN DE PROYECTOS EDUCATIVOS TRANSVERSALES - A.1.7.2</v>
          </cell>
          <cell r="H120" t="str">
            <v>Herramientas de gestión</v>
          </cell>
          <cell r="I120">
            <v>1</v>
          </cell>
          <cell r="J120" t="str">
            <v>105003001</v>
          </cell>
          <cell r="K120">
            <v>2076225000</v>
          </cell>
        </row>
        <row r="121">
          <cell r="A121">
            <v>1052</v>
          </cell>
          <cell r="B121" t="str">
            <v>1052 Bienestar estudiantil para todos</v>
          </cell>
          <cell r="C121" t="str">
            <v>01 ALIMENTACIÓN ESCOLAR</v>
          </cell>
          <cell r="D121">
            <v>1</v>
          </cell>
          <cell r="E121" t="str">
            <v>01001 Entregar desayunos, almuerzos y cenas escolares a los estudiantes matriculados en el sistema educativo oficial</v>
          </cell>
          <cell r="F121" t="str">
            <v>Comida Caliente Para Estudiantes 06-02-0026</v>
          </cell>
          <cell r="G121" t="str">
            <v>CONTRATACIÓN CON TERCEROS PARA LA PROVISIÓN INTEGRAL DEL SERVICIO DE ALIMENTACIÓN ESCOLAR - A.1.2.10.2</v>
          </cell>
          <cell r="H121" t="str">
            <v>Alimentos</v>
          </cell>
          <cell r="I121">
            <v>35642542</v>
          </cell>
          <cell r="J121" t="str">
            <v>105201001</v>
          </cell>
          <cell r="K121">
            <v>144480753000</v>
          </cell>
        </row>
        <row r="122">
          <cell r="A122">
            <v>1052</v>
          </cell>
          <cell r="B122" t="str">
            <v>1052 Bienestar estudiantil para todos</v>
          </cell>
          <cell r="C122" t="str">
            <v>01 ALIMENTACIÓN ESCOLAR</v>
          </cell>
          <cell r="D122">
            <v>2</v>
          </cell>
          <cell r="E122" t="str">
            <v>01002 Entregar refrigerios escolares a los estudiantes matriculados en el sistema educativo oficial</v>
          </cell>
          <cell r="F122" t="str">
            <v>Refrigerios Para Estudiantes 06-02-0025</v>
          </cell>
          <cell r="G122" t="str">
            <v>CONTRATACIÓN CON TERCEROS PARA LA PROVISIÓN INTEGRAL DEL SERVICIO DE ALIMENTACIÓN ESCOLAR - A.1.2.10.2</v>
          </cell>
          <cell r="H122" t="str">
            <v>Alimentos</v>
          </cell>
          <cell r="I122">
            <v>88182228</v>
          </cell>
          <cell r="J122" t="str">
            <v>105201002</v>
          </cell>
          <cell r="K122">
            <v>210229689000</v>
          </cell>
        </row>
        <row r="123">
          <cell r="A123">
            <v>1052</v>
          </cell>
          <cell r="B123" t="str">
            <v>1052 Bienestar estudiantil para todos</v>
          </cell>
          <cell r="C123" t="str">
            <v>01 ALIMENTACIÓN ESCOLAR</v>
          </cell>
          <cell r="D123">
            <v>3</v>
          </cell>
          <cell r="E123" t="str">
            <v>01003 Realizar la interventoría técnica, financiera, administrativa y jurídica a los contratos y convenios celebrados para la ejecución del programa de alimentación escolar</v>
          </cell>
          <cell r="F123" t="str">
            <v>Personal Contratado Para Apoyar Las Actividades Propias De Los Proyectos De Inversión De La Entidad 03-04-0001</v>
          </cell>
          <cell r="G123" t="str">
            <v>MODERNIZACIÓN DE LA SECRETARIA DE EDUCACIÓN - A.1.4.1</v>
          </cell>
          <cell r="H123" t="str">
            <v>Interventorías</v>
          </cell>
          <cell r="I123">
            <v>1</v>
          </cell>
          <cell r="J123" t="str">
            <v>105201003</v>
          </cell>
          <cell r="K123">
            <v>20750558000</v>
          </cell>
        </row>
        <row r="124">
          <cell r="A124">
            <v>1052</v>
          </cell>
          <cell r="B124" t="str">
            <v>1052 Bienestar estudiantil para todos</v>
          </cell>
          <cell r="C124" t="str">
            <v>01 ALIMENTACIÓN ESCOLAR</v>
          </cell>
          <cell r="D124">
            <v>4</v>
          </cell>
          <cell r="E124" t="str">
            <v>01004 Prestar servicios en la Dirección de Bienestar Estudiantil para el apoyo en los temas relacionados con el programa de alimentación escolar</v>
          </cell>
          <cell r="F124" t="str">
            <v>Personal Contratado Para Apoyar Las Actividades Propias De Los Proyectos De Inversión De La Entidad 03-04-0001</v>
          </cell>
          <cell r="G124" t="str">
            <v>MODERNIZACIÓN DE LA SECRETARIA DE EDUCACIÓN - A.1.4.1</v>
          </cell>
          <cell r="H124" t="str">
            <v>Personas</v>
          </cell>
          <cell r="I124">
            <v>68</v>
          </cell>
          <cell r="J124" t="str">
            <v>105201004</v>
          </cell>
          <cell r="K124">
            <v>4900000000</v>
          </cell>
        </row>
        <row r="125">
          <cell r="A125">
            <v>1052</v>
          </cell>
          <cell r="B125" t="str">
            <v>1052 Bienestar estudiantil para todos</v>
          </cell>
          <cell r="C125" t="str">
            <v>01 ALIMENTACIÓN ESCOLAR</v>
          </cell>
          <cell r="D125">
            <v>5</v>
          </cell>
          <cell r="E125" t="str">
            <v>01005 Llevar a cabo el seguimiento y la evaluación al programa de alimentación escolar.</v>
          </cell>
          <cell r="F125" t="str">
            <v>Personal Contratado Para Apoyar Las Actividades Propias De Los Proyectos De Inversión De La Entidad 03-04-0001</v>
          </cell>
          <cell r="G125" t="str">
            <v>MODERNIZACIÓN DE LA SECRETARIA DE EDUCACIÓN - A.1.4.1</v>
          </cell>
          <cell r="H125" t="str">
            <v>Persona Jurídica</v>
          </cell>
          <cell r="I125">
            <v>3</v>
          </cell>
          <cell r="J125" t="str">
            <v>105201005</v>
          </cell>
          <cell r="K125">
            <v>2587000000</v>
          </cell>
        </row>
        <row r="126">
          <cell r="A126">
            <v>1052</v>
          </cell>
          <cell r="B126" t="str">
            <v>1052 Bienestar estudiantil para todos</v>
          </cell>
          <cell r="C126" t="str">
            <v>01 ALIMENTACIÓN ESCOLAR</v>
          </cell>
          <cell r="D126">
            <v>6</v>
          </cell>
          <cell r="E126" t="str">
            <v>01006 Diseñar, producir e implementar acciones pedagógicas para la generación de hábitos de vida saludable en los estudiantes matriculados en el sistema educativo oficial.</v>
          </cell>
          <cell r="F126" t="str">
            <v>Diseñar Desarrollar E Implementar Acciones Participativas De Los Jóvenes En El Sistema Educativo Oficial 03-01-0282</v>
          </cell>
          <cell r="G126" t="str">
            <v>APLICACIÓN DE PROYECTOS EDUCATIVOS TRANSVERSALES - A.1.7.2</v>
          </cell>
          <cell r="H126" t="str">
            <v>Acciones</v>
          </cell>
          <cell r="I126">
            <v>1</v>
          </cell>
          <cell r="J126" t="str">
            <v>105201006</v>
          </cell>
          <cell r="K126">
            <v>600000000</v>
          </cell>
        </row>
        <row r="127">
          <cell r="A127">
            <v>1052</v>
          </cell>
          <cell r="B127" t="str">
            <v>1052 Bienestar estudiantil para todos</v>
          </cell>
          <cell r="C127" t="str">
            <v>01 ALIMENTACIÓN ESCOLAR</v>
          </cell>
          <cell r="D127">
            <v>7</v>
          </cell>
          <cell r="E127" t="str">
            <v>01007 Diseñar, formular y realizar el estudio de costos de los complementos alimentarios que entrega la Secretaría de Educación del Distrito, en las diferentes modalidades y el asociado a la Interventoría a dicha entrega.</v>
          </cell>
          <cell r="F127" t="str">
            <v>Personal Contratado Para Apoyar Las Actividades Propias De Los Proyectos De Inversión De La Entidad 03-04-0001</v>
          </cell>
          <cell r="G127" t="str">
            <v>MODERNIZACIÓN DE LA SECRETARIA DE EDUCACIÓN - A.1.4.1</v>
          </cell>
          <cell r="H127" t="str">
            <v>Personas</v>
          </cell>
          <cell r="I127">
            <v>17</v>
          </cell>
          <cell r="J127" t="str">
            <v>105201007</v>
          </cell>
          <cell r="K127">
            <v>280000000</v>
          </cell>
        </row>
        <row r="128">
          <cell r="A128">
            <v>1052</v>
          </cell>
          <cell r="B128" t="str">
            <v>1052 Bienestar estudiantil para todos</v>
          </cell>
          <cell r="C128" t="str">
            <v>02 MOVILIDAD ESCOLAR</v>
          </cell>
          <cell r="D128">
            <v>1</v>
          </cell>
          <cell r="E128" t="str">
            <v>02001 Suministrar el transporte a estudiantes beneficiados con el programa de Movilidad Escolar.</v>
          </cell>
          <cell r="F128" t="str">
            <v>Transporte Escolar Para Las Actividades Pedagógicas 02-01-0492</v>
          </cell>
          <cell r="G128" t="str">
            <v>TRANSPORTE ESCOLAR - A.1.2.7</v>
          </cell>
          <cell r="H128" t="str">
            <v>Estudiantes</v>
          </cell>
          <cell r="I128">
            <v>94304</v>
          </cell>
          <cell r="J128" t="str">
            <v>105202001</v>
          </cell>
          <cell r="K128">
            <v>96491399000</v>
          </cell>
        </row>
        <row r="129">
          <cell r="A129">
            <v>1052</v>
          </cell>
          <cell r="B129" t="str">
            <v>1052 Bienestar estudiantil para todos</v>
          </cell>
          <cell r="C129" t="str">
            <v>02 MOVILIDAD ESCOLAR</v>
          </cell>
          <cell r="D129">
            <v>2</v>
          </cell>
          <cell r="E129" t="str">
            <v>02002 Prestar servicios en la Dirección de Bienestar Estudiantil para el apoyo en los temas relacionados con el componente Movilidad Escolar</v>
          </cell>
          <cell r="F129" t="str">
            <v>Personal Contratado Para Apoyar Las Actividades Propias De Los Proyectos De Inversión De La Entidad 03-04-0001</v>
          </cell>
          <cell r="G129" t="str">
            <v>MODERNIZACIÓN DE LA SECRETARIA DE EDUCACIÓN - A.1.4.1</v>
          </cell>
          <cell r="H129" t="str">
            <v>Personas</v>
          </cell>
          <cell r="I129">
            <v>117</v>
          </cell>
          <cell r="J129" t="str">
            <v>105202002</v>
          </cell>
          <cell r="K129">
            <v>4000000000</v>
          </cell>
        </row>
        <row r="130">
          <cell r="A130">
            <v>1052</v>
          </cell>
          <cell r="B130" t="str">
            <v>1052 Bienestar estudiantil para todos</v>
          </cell>
          <cell r="C130" t="str">
            <v>02 MOVILIDAD ESCOLAR</v>
          </cell>
          <cell r="D130">
            <v>3</v>
          </cell>
          <cell r="E130" t="str">
            <v>02003 Supervisión, Interventoría, control y acompañamiento en lo técnico, administrativo jurídico y financiero para la prestación del servicio de Movilidad Escolar a los estudiantes matriculados en el sistema oficial.</v>
          </cell>
          <cell r="F130" t="str">
            <v>Personal Contratado Para Apoyar Las Actividades Propias De Los Proyectos De Inversión De La Entidad 03-04-0001</v>
          </cell>
          <cell r="G130" t="str">
            <v>MODERNIZACIÓN DE LA SECRETARIA DE EDUCACIÓN - A.1.4.1</v>
          </cell>
          <cell r="H130" t="str">
            <v>Interventoria</v>
          </cell>
          <cell r="I130">
            <v>1</v>
          </cell>
          <cell r="J130" t="str">
            <v>105202003</v>
          </cell>
          <cell r="K130">
            <v>5794355000</v>
          </cell>
        </row>
        <row r="131">
          <cell r="A131">
            <v>1052</v>
          </cell>
          <cell r="B131" t="str">
            <v>1052 Bienestar estudiantil para todos</v>
          </cell>
          <cell r="C131" t="str">
            <v>02 MOVILIDAD ESCOLAR</v>
          </cell>
          <cell r="D131">
            <v>4</v>
          </cell>
          <cell r="E131" t="str">
            <v>02004 Proveer, suministrar y entregar los beneficios a estudiantes que cumplan con las condiciones establecidas por la Dirección de Bienestar Estudiantil</v>
          </cell>
          <cell r="F131" t="str">
            <v>Transporte Escolar Para Las Actividades Pedagógicas 02-01-0492</v>
          </cell>
          <cell r="G131" t="str">
            <v>TRANSPORTE ESCOLAR - A.1.2.7</v>
          </cell>
          <cell r="H131" t="str">
            <v>Estudiantes</v>
          </cell>
          <cell r="I131">
            <v>36650</v>
          </cell>
          <cell r="J131" t="str">
            <v>105202004</v>
          </cell>
          <cell r="K131">
            <v>39490827000</v>
          </cell>
        </row>
        <row r="132">
          <cell r="A132">
            <v>1052</v>
          </cell>
          <cell r="B132" t="str">
            <v>1052 Bienestar estudiantil para todos</v>
          </cell>
          <cell r="C132" t="str">
            <v>02 MOVILIDAD ESCOLAR</v>
          </cell>
          <cell r="D132">
            <v>5</v>
          </cell>
          <cell r="E132" t="str">
            <v>02005 Fomentar el uso de medios alternativos de transporte escolar, a través de estrategias administrativas, pedagógicas, promoción y suscripción de convenios, promoviendo una cultura de uso de la bicicleta como medio de transporte. </v>
          </cell>
          <cell r="F132" t="str">
            <v>Transporte Escolar Para Las Actividades Pedagógicas 02-01-0492</v>
          </cell>
          <cell r="G132" t="str">
            <v>TRANSPORTE ESCOLAR - A.1.2.7</v>
          </cell>
          <cell r="H132" t="str">
            <v>Persona Jurídica</v>
          </cell>
          <cell r="I132">
            <v>5998</v>
          </cell>
          <cell r="J132" t="str">
            <v>105202005</v>
          </cell>
          <cell r="K132">
            <v>4394419000</v>
          </cell>
        </row>
        <row r="133">
          <cell r="A133">
            <v>1052</v>
          </cell>
          <cell r="B133" t="str">
            <v>1052 Bienestar estudiantil para todos</v>
          </cell>
          <cell r="C133" t="str">
            <v>03 PROMOCIÓN DEL BIENESTAR</v>
          </cell>
          <cell r="D133">
            <v>1</v>
          </cell>
          <cell r="E133" t="str">
            <v>03001 Amparar al 100% de los estudiantes del Sistema de matrícula oficial en caso de accidentes escolares.</v>
          </cell>
          <cell r="F133" t="str">
            <v>Promoción, Prevención Y Protección En Salud Escolar 03-02-0019</v>
          </cell>
          <cell r="G133" t="str">
            <v>APLICACIÓN DE PROYECTOS EDUCATIVOS TRANSVERSALES - A.1.7.2</v>
          </cell>
          <cell r="H133" t="str">
            <v>Porcentaje</v>
          </cell>
          <cell r="I133">
            <v>100</v>
          </cell>
          <cell r="J133" t="str">
            <v>105203001</v>
          </cell>
          <cell r="K133">
            <v>140000000</v>
          </cell>
        </row>
        <row r="134">
          <cell r="A134">
            <v>1052</v>
          </cell>
          <cell r="B134" t="str">
            <v>1052 Bienestar estudiantil para todos</v>
          </cell>
          <cell r="C134" t="str">
            <v>03 PROMOCIÓN DEL BIENESTAR</v>
          </cell>
          <cell r="D134">
            <v>2</v>
          </cell>
          <cell r="E134" t="str">
            <v>03002 Diseñar, producir, implementar y evaluar estrategias pedagógicas y comunicativas para la implementación de acciones pedagógicas en gestión del riesgo y promoción del bienestar estudiantil en Colegios Oficiales</v>
          </cell>
          <cell r="F134" t="str">
            <v>Promoción, Prevención Y Protección En Salud Escolar 03-02-0019</v>
          </cell>
          <cell r="G134" t="str">
            <v>APLICACIÓN DE PROYECTOS EDUCATIVOS TRANSVERSALES - A.1.7.2</v>
          </cell>
          <cell r="H134" t="str">
            <v>Colegios</v>
          </cell>
          <cell r="I134">
            <v>126</v>
          </cell>
          <cell r="J134" t="str">
            <v>105203002</v>
          </cell>
          <cell r="K134">
            <v>546637000</v>
          </cell>
        </row>
        <row r="135">
          <cell r="A135">
            <v>1052</v>
          </cell>
          <cell r="B135" t="str">
            <v>1052 Bienestar estudiantil para todos</v>
          </cell>
          <cell r="C135" t="str">
            <v>03 PROMOCIÓN DEL BIENESTAR</v>
          </cell>
          <cell r="D135">
            <v>3</v>
          </cell>
          <cell r="E135" t="str">
            <v xml:space="preserve">03003 Realizar los pagos de sentencias, fallos judiciales y de los deducibles que surjan de la afectación a la póliza civil extracontractual, como consecuencia de acciones adelantadas por terceros contra la entidad asociados a los accidentes escolares.
</v>
          </cell>
          <cell r="F135" t="str">
            <v>Promoción, Prevención Y Protección En Salud Escolar 03-02-0019</v>
          </cell>
          <cell r="G135" t="str">
            <v>APLICACIÓN DE PROYECTOS EDUCATIVOS TRANSVERSALES - A.1.7.2</v>
          </cell>
          <cell r="H135" t="str">
            <v>Porcentaje</v>
          </cell>
          <cell r="I135">
            <v>100</v>
          </cell>
          <cell r="J135" t="str">
            <v>105203003</v>
          </cell>
          <cell r="K135">
            <v>860000000</v>
          </cell>
        </row>
        <row r="136">
          <cell r="A136">
            <v>1052</v>
          </cell>
          <cell r="B136" t="str">
            <v>1052 Bienestar estudiantil para todos</v>
          </cell>
          <cell r="C136" t="str">
            <v>03 PROMOCIÓN DEL BIENESTAR</v>
          </cell>
          <cell r="D136">
            <v>4</v>
          </cell>
          <cell r="E136" t="str">
            <v>03004 Prestar servicios en la Dirección de Bienestar  Estudiantil para el apoyo en los temas relacionados con el componente de Promoción del Bienestar</v>
          </cell>
          <cell r="F136" t="str">
            <v>Personal Contratado Para Apoyar Las Actividades Propias De Los Proyectos De Inversión De La Entidad 03-04-0001</v>
          </cell>
          <cell r="G136" t="str">
            <v>MODERNIZACIÓN DE LA SECRETARIA DE EDUCACIÓN - A.1.4.1</v>
          </cell>
          <cell r="H136" t="str">
            <v>Personas</v>
          </cell>
          <cell r="I136">
            <v>55</v>
          </cell>
          <cell r="J136" t="str">
            <v>105203004</v>
          </cell>
          <cell r="K136">
            <v>3745701000</v>
          </cell>
        </row>
        <row r="137">
          <cell r="A137">
            <v>1052</v>
          </cell>
          <cell r="B137" t="str">
            <v>1052 Bienestar estudiantil para todos</v>
          </cell>
          <cell r="C137" t="str">
            <v>03 PROMOCIÓN DEL BIENESTAR</v>
          </cell>
          <cell r="D137">
            <v>5</v>
          </cell>
          <cell r="E137" t="str">
            <v>03005 Amparar con cobertura de ARL, a los estudiantes de la matrícula Oficial del Distrito que realizan práctica laboral como parte de su proceso educativo en el nivel de secundaria y media,en cumplimiento del decreto 055/2015.</v>
          </cell>
          <cell r="F137" t="str">
            <v>Promoción, Prevención Y Protección En Salud Escolar 03-02-0019</v>
          </cell>
          <cell r="G137" t="str">
            <v>APLICACIÓN DE PROYECTOS EDUCATIVOS TRANSVERSALES - A.1.7.2</v>
          </cell>
          <cell r="H137" t="str">
            <v>Porcentaje</v>
          </cell>
          <cell r="I137">
            <v>100</v>
          </cell>
          <cell r="J137" t="str">
            <v>105203005</v>
          </cell>
          <cell r="K137">
            <v>2627256000</v>
          </cell>
        </row>
        <row r="138">
          <cell r="A138">
            <v>1052</v>
          </cell>
          <cell r="B138" t="str">
            <v>1052 Bienestar estudiantil para todos</v>
          </cell>
          <cell r="C138" t="str">
            <v>03 PROMOCIÓN DEL BIENESTAR</v>
          </cell>
          <cell r="D138">
            <v>6</v>
          </cell>
          <cell r="E138" t="str">
            <v xml:space="preserve">03006 Suministrar el apoyo logístico y la interventoría a los eventos del proyecto </v>
          </cell>
          <cell r="F138" t="str">
            <v>Soporte Logístico Para El Desarrollo De Las Actividades Propias De Los Proyectos De Inversión 02-01-0364</v>
          </cell>
          <cell r="G138" t="str">
            <v>APLICACIÓN DE PROYECTOS EDUCATIVOS TRANSVERSALES - A.1.7.2</v>
          </cell>
          <cell r="H138" t="str">
            <v>Eventos</v>
          </cell>
          <cell r="I138">
            <v>35</v>
          </cell>
          <cell r="J138" t="str">
            <v>105203006</v>
          </cell>
          <cell r="K138">
            <v>880000000</v>
          </cell>
        </row>
        <row r="139">
          <cell r="A139">
            <v>1053</v>
          </cell>
          <cell r="B139" t="str">
            <v>1053 Oportunidades de aprendizaje desde el enfoque diferencial</v>
          </cell>
          <cell r="C139" t="str">
            <v>01  Atención Educativa Integral desde el enfoque diferencial</v>
          </cell>
          <cell r="D139">
            <v>1</v>
          </cell>
          <cell r="E139" t="str">
            <v>01001 Desarrollar capacidades locales e institucionales  para la atención integral bajo el enfoque diferencial, de estudiantes con discapacidad</v>
          </cell>
          <cell r="F139" t="str">
            <v>Atención educativa diferencial 03-02-0033</v>
          </cell>
          <cell r="G139" t="str">
            <v>SERVICIO PERSONAL APOYO - A.1.5.1</v>
          </cell>
          <cell r="H139" t="str">
            <v>Colegios</v>
          </cell>
          <cell r="I139">
            <v>361</v>
          </cell>
          <cell r="J139" t="str">
            <v>105301001</v>
          </cell>
          <cell r="K139">
            <v>7438000000</v>
          </cell>
        </row>
        <row r="140">
          <cell r="A140">
            <v>1053</v>
          </cell>
          <cell r="B140" t="str">
            <v>1053 Oportunidades de aprendizaje desde el enfoque diferencial</v>
          </cell>
          <cell r="C140" t="str">
            <v>01  Atención Educativa Integral desde el enfoque diferencial</v>
          </cell>
          <cell r="D140">
            <v>3</v>
          </cell>
          <cell r="E140" t="str">
            <v>01003 Desarrollar capacidades locales e institucionales  para la atención integral bajo el enfoque diferencial, de estudiantes con  talentos y/o capacidades  excepcionales</v>
          </cell>
          <cell r="F140" t="str">
            <v>Atención educativa diferencial 03-02-0033</v>
          </cell>
          <cell r="G140" t="str">
            <v>SERVICIO PERSONAL APOYO - A.1.5.1</v>
          </cell>
          <cell r="H140" t="str">
            <v>Colegios</v>
          </cell>
          <cell r="I140">
            <v>90</v>
          </cell>
          <cell r="J140" t="str">
            <v>105301003</v>
          </cell>
          <cell r="K140">
            <v>562888000</v>
          </cell>
        </row>
        <row r="141">
          <cell r="A141">
            <v>1053</v>
          </cell>
          <cell r="B141" t="str">
            <v>1053 Oportunidades de aprendizaje desde el enfoque diferencial</v>
          </cell>
          <cell r="C141" t="str">
            <v>01  Atención Educativa Integral desde el enfoque diferencial</v>
          </cell>
          <cell r="D141">
            <v>5</v>
          </cell>
          <cell r="E141" t="str">
            <v>01005 Desarrollar las acciones necesarias para garantizar la operación de la Secretaría Técnica Distrital de Discapacidad (STDD)</v>
          </cell>
          <cell r="F141" t="str">
            <v>Atención educativa diferencial 03-02-0033</v>
          </cell>
          <cell r="G141" t="str">
            <v>SERVICIO PERSONAL APOYO - A.1.5.1</v>
          </cell>
          <cell r="H141" t="str">
            <v>Personas</v>
          </cell>
          <cell r="I141">
            <v>6</v>
          </cell>
          <cell r="J141" t="str">
            <v>105301005</v>
          </cell>
          <cell r="K141">
            <v>304663000</v>
          </cell>
        </row>
        <row r="142">
          <cell r="A142">
            <v>1053</v>
          </cell>
          <cell r="B142" t="str">
            <v>1053 Oportunidades de aprendizaje desde el enfoque diferencial</v>
          </cell>
          <cell r="C142" t="str">
            <v>01  Atención Educativa Integral desde el enfoque diferencial</v>
          </cell>
          <cell r="D142">
            <v>8</v>
          </cell>
          <cell r="E142" t="str">
            <v xml:space="preserve">01008 
Desarrollar capacidades locales e institucionales para la atención integral bajo el enfoque diferencial, en la linea de educación intercultural y grupos étnicos 
</v>
          </cell>
          <cell r="F142" t="str">
            <v>Atención educativa diferencial 03-02-0033</v>
          </cell>
          <cell r="G142" t="str">
            <v>SERVICIO PERSONAL APOYO - A.1.5.1</v>
          </cell>
          <cell r="H142" t="str">
            <v>Colegios</v>
          </cell>
          <cell r="I142">
            <v>46</v>
          </cell>
          <cell r="J142" t="str">
            <v>105301008</v>
          </cell>
          <cell r="K142">
            <v>1846146000</v>
          </cell>
        </row>
        <row r="143">
          <cell r="A143">
            <v>1053</v>
          </cell>
          <cell r="B143" t="str">
            <v>1053 Oportunidades de aprendizaje desde el enfoque diferencial</v>
          </cell>
          <cell r="C143" t="str">
            <v>01  Atención Educativa Integral desde el enfoque diferencial</v>
          </cell>
          <cell r="D143">
            <v>10</v>
          </cell>
          <cell r="E143" t="str">
            <v>01010 Desarrollar capacidades locales e institucionales  para la atención integral bajo el enfoque diferencial, de estudiantes según su condición social y orientación sexual</v>
          </cell>
          <cell r="F143" t="str">
            <v>Atención educativa diferencial 03-02-0033</v>
          </cell>
          <cell r="G143" t="str">
            <v>SERVICIO PERSONAL APOYO - A.1.5.1</v>
          </cell>
          <cell r="H143" t="str">
            <v>Colegios</v>
          </cell>
          <cell r="I143">
            <v>80</v>
          </cell>
          <cell r="J143" t="str">
            <v>105301010</v>
          </cell>
          <cell r="K143">
            <v>302082000</v>
          </cell>
        </row>
        <row r="144">
          <cell r="A144">
            <v>1053</v>
          </cell>
          <cell r="B144" t="str">
            <v>1053 Oportunidades de aprendizaje desde el enfoque diferencial</v>
          </cell>
          <cell r="C144" t="str">
            <v>01  Atención Educativa Integral desde el enfoque diferencial</v>
          </cell>
          <cell r="D144">
            <v>12</v>
          </cell>
          <cell r="E144" t="str">
            <v>01012 Desarrollar capacidades locales e institucionales  para la atención integral bajo el enfoque diferencial de cuidado y autocuidado</v>
          </cell>
          <cell r="F144" t="str">
            <v>Atención educativa diferencial 03-02-0033</v>
          </cell>
          <cell r="G144" t="str">
            <v>SERVICIO PERSONAL APOYO - A.1.5.1</v>
          </cell>
          <cell r="H144" t="str">
            <v>Colegios</v>
          </cell>
          <cell r="I144">
            <v>70</v>
          </cell>
          <cell r="J144" t="str">
            <v>105301012</v>
          </cell>
          <cell r="K144">
            <v>1487065000</v>
          </cell>
        </row>
        <row r="145">
          <cell r="A145">
            <v>1053</v>
          </cell>
          <cell r="B145" t="str">
            <v>1053 Oportunidades de aprendizaje desde el enfoque diferencial</v>
          </cell>
          <cell r="C145" t="str">
            <v>01  Atención Educativa Integral desde el enfoque diferencial</v>
          </cell>
          <cell r="D145">
            <v>15</v>
          </cell>
          <cell r="E145" t="str">
            <v>01015 Desarrollar capacidades locales e institucionales  para la atención integral bajo el enfoque diferencial, de estudiantes  víctimas del conflicto armado</v>
          </cell>
          <cell r="F145" t="str">
            <v>Atención a Víctimas 03- 02-0032</v>
          </cell>
          <cell r="G145" t="str">
            <v>APLICACIÓN DE PROYECTOS EDUCATIVOS TRANSVERSALES - A.1.7.2</v>
          </cell>
          <cell r="H145" t="str">
            <v>Colegios</v>
          </cell>
          <cell r="I145">
            <v>40</v>
          </cell>
          <cell r="J145" t="str">
            <v>105301015</v>
          </cell>
          <cell r="K145">
            <v>914843000</v>
          </cell>
        </row>
        <row r="146">
          <cell r="A146">
            <v>1053</v>
          </cell>
          <cell r="B146" t="str">
            <v>1053 Oportunidades de aprendizaje desde el enfoque diferencial</v>
          </cell>
          <cell r="C146" t="str">
            <v>01  Atención Educativa Integral desde el enfoque diferencial</v>
          </cell>
          <cell r="D146">
            <v>17</v>
          </cell>
          <cell r="E146" t="str">
            <v>01017 Prestar apoyo profesional y/o técnico a la gestión de la Dirección de Inclusión e Integración de Poblaciones  para   el cumplimiento de las politicas públicas poblacionales</v>
          </cell>
          <cell r="F146" t="str">
            <v>Atención educativa diferencial 03-02-0033</v>
          </cell>
          <cell r="G146" t="str">
            <v>SERVICIO PERSONAL APOYO - A.1.5.1</v>
          </cell>
          <cell r="H146" t="str">
            <v>Personas</v>
          </cell>
          <cell r="I146">
            <v>11</v>
          </cell>
          <cell r="J146" t="str">
            <v>105301017</v>
          </cell>
          <cell r="K146">
            <v>526015000</v>
          </cell>
        </row>
        <row r="147">
          <cell r="A147">
            <v>1053</v>
          </cell>
          <cell r="B147" t="str">
            <v>1053 Oportunidades de aprendizaje desde el enfoque diferencial</v>
          </cell>
          <cell r="C147" t="str">
            <v>01  Atención Educativa Integral desde el enfoque diferencial</v>
          </cell>
          <cell r="D147">
            <v>18</v>
          </cell>
          <cell r="E147" t="str">
            <v>01018 Desarrollar capacidades locales e institucionales  para la atención integral bajo el enfoque diferencial, de estudiantes con trastornos de aprendizaje</v>
          </cell>
          <cell r="F147" t="str">
            <v>Atención educativa diferencial 03-02-0033</v>
          </cell>
          <cell r="G147" t="str">
            <v>SERVICIO PERSONAL APOYO - A.1.5.1</v>
          </cell>
          <cell r="H147" t="str">
            <v>Colegios</v>
          </cell>
          <cell r="I147">
            <v>40</v>
          </cell>
          <cell r="J147" t="str">
            <v>105301018</v>
          </cell>
          <cell r="K147">
            <v>415656000</v>
          </cell>
        </row>
        <row r="148">
          <cell r="A148">
            <v>1053</v>
          </cell>
          <cell r="B148" t="str">
            <v>1053 Oportunidades de aprendizaje desde el enfoque diferencial</v>
          </cell>
          <cell r="C148" t="str">
            <v>01  Atención Educativa Integral desde el enfoque diferencial</v>
          </cell>
          <cell r="D148">
            <v>20</v>
          </cell>
          <cell r="E148" t="str">
            <v xml:space="preserve">01020 Desarrollar capacidades locales e institucionales  para la atención integral bajo el enfoque diferencial, de estudiantes en riesgo de trabajo infantil </v>
          </cell>
          <cell r="F148" t="str">
            <v>Atención educativa diferencial 03-02-0033</v>
          </cell>
          <cell r="G148" t="str">
            <v>SERVICIO PERSONAL APOYO - A.1.5.1</v>
          </cell>
          <cell r="H148" t="str">
            <v>Colegios</v>
          </cell>
          <cell r="I148">
            <v>70</v>
          </cell>
          <cell r="J148" t="str">
            <v>105301020</v>
          </cell>
          <cell r="K148">
            <v>748631000</v>
          </cell>
        </row>
        <row r="149">
          <cell r="A149">
            <v>1053</v>
          </cell>
          <cell r="B149" t="str">
            <v>1053 Oportunidades de aprendizaje desde el enfoque diferencial</v>
          </cell>
          <cell r="C149" t="str">
            <v>01  Atención Educativa Integral desde el enfoque diferencial</v>
          </cell>
          <cell r="D149">
            <v>21</v>
          </cell>
          <cell r="E149" t="str">
            <v>01021 Desarrollar capacidades locales e institucionales  para la atención integral bajo el enfoque diferencial, de estudiantes en riesgo de trata de personas</v>
          </cell>
          <cell r="F149" t="str">
            <v>Atención educativa diferencial 03-02-0033</v>
          </cell>
          <cell r="G149" t="str">
            <v>SERVICIO PERSONAL APOYO - A.1.5.1</v>
          </cell>
          <cell r="H149" t="str">
            <v>Colegios</v>
          </cell>
          <cell r="I149">
            <v>10</v>
          </cell>
          <cell r="J149" t="str">
            <v>105301021</v>
          </cell>
          <cell r="K149">
            <v>114309000</v>
          </cell>
        </row>
        <row r="150">
          <cell r="A150">
            <v>1053</v>
          </cell>
          <cell r="B150" t="str">
            <v>1053 Oportunidades de aprendizaje desde el enfoque diferencial</v>
          </cell>
          <cell r="C150" t="str">
            <v>02 Modelos Educativos Flexibles</v>
          </cell>
          <cell r="D150">
            <v>1</v>
          </cell>
          <cell r="E150" t="str">
            <v>02001 Desarrollar capacidades locales e institucionales  para la atención integral bajo el enfoque diferencial, de estudiantes  hospitalizados e incapacitados</v>
          </cell>
          <cell r="F150" t="str">
            <v>Atención educativa diferencial 03-02-0033</v>
          </cell>
          <cell r="G150" t="str">
            <v>SERVICIO PERSONAL APOYO - A.1.5.1</v>
          </cell>
          <cell r="H150" t="str">
            <v>Aulas Hospitalarias</v>
          </cell>
          <cell r="I150">
            <v>28</v>
          </cell>
          <cell r="J150" t="str">
            <v>105302001</v>
          </cell>
          <cell r="K150">
            <v>107840000</v>
          </cell>
        </row>
        <row r="151">
          <cell r="A151">
            <v>1053</v>
          </cell>
          <cell r="B151" t="str">
            <v>1053 Oportunidades de aprendizaje desde el enfoque diferencial</v>
          </cell>
          <cell r="C151" t="str">
            <v>02 Modelos Educativos Flexibles</v>
          </cell>
          <cell r="D151">
            <v>3</v>
          </cell>
          <cell r="E151" t="str">
            <v xml:space="preserve">02003 Desarrollar capacidades locales e institucionales  para la atención integral bajo el enfoque diferencial, para la educación de jóvenes y adultos </v>
          </cell>
          <cell r="F151" t="str">
            <v>Atención educativa diferencial 03-02-0033</v>
          </cell>
          <cell r="G151" t="str">
            <v>SERVICIO PERSONAL APOYO - A.1.5.1</v>
          </cell>
          <cell r="H151" t="str">
            <v>Colegios</v>
          </cell>
          <cell r="I151">
            <v>59</v>
          </cell>
          <cell r="J151" t="str">
            <v>105302003</v>
          </cell>
          <cell r="K151">
            <v>188344000</v>
          </cell>
        </row>
        <row r="152">
          <cell r="A152">
            <v>1053</v>
          </cell>
          <cell r="B152" t="str">
            <v>1053 Oportunidades de aprendizaje desde el enfoque diferencial</v>
          </cell>
          <cell r="C152" t="str">
            <v>02 Modelos Educativos Flexibles</v>
          </cell>
          <cell r="D152">
            <v>5</v>
          </cell>
          <cell r="E152" t="str">
            <v>02005 Desarrollar capacidades locales e institucionales  para la atención integral bajo el enfoque diferencial, de estudiantes  en extraedad</v>
          </cell>
          <cell r="F152" t="str">
            <v>Atención educativa diferencial 03-02-0033</v>
          </cell>
          <cell r="G152" t="str">
            <v>SERVICIO PERSONAL APOYO - A.1.5.1</v>
          </cell>
          <cell r="H152" t="str">
            <v>Colegios</v>
          </cell>
          <cell r="I152">
            <v>75</v>
          </cell>
          <cell r="J152" t="str">
            <v>105302005</v>
          </cell>
          <cell r="K152">
            <v>272347000</v>
          </cell>
        </row>
        <row r="153">
          <cell r="A153">
            <v>1053</v>
          </cell>
          <cell r="B153" t="str">
            <v>1053 Oportunidades de aprendizaje desde el enfoque diferencial</v>
          </cell>
          <cell r="C153" t="str">
            <v>02 Modelos Educativos Flexibles</v>
          </cell>
          <cell r="D153">
            <v>7</v>
          </cell>
          <cell r="E153" t="str">
            <v>02007 Desarrollar capacidades locales e institucionales  para la atención integral bajo el enfoque diferencial, de estudiantes en conflicto con la  ley penal</v>
          </cell>
          <cell r="F153" t="str">
            <v>Atención educativa diferencial 03-02-0033</v>
          </cell>
          <cell r="G153" t="str">
            <v>SERVICIO PERSONAL APOYO - A.1.5.1</v>
          </cell>
          <cell r="H153" t="str">
            <v>Colegios</v>
          </cell>
          <cell r="I153">
            <v>75</v>
          </cell>
          <cell r="J153" t="str">
            <v>105302007</v>
          </cell>
          <cell r="K153">
            <v>105766000</v>
          </cell>
        </row>
        <row r="154">
          <cell r="A154">
            <v>1055</v>
          </cell>
          <cell r="B154" t="str">
            <v>1055 Modernización de la gestión institucional</v>
          </cell>
          <cell r="C154" t="str">
            <v>01 Modernización de los Procesos</v>
          </cell>
          <cell r="D154">
            <v>1</v>
          </cell>
          <cell r="E154" t="str">
            <v>01001 Apoyo profesional para dirigir y coordinar las acciones a desarrollar en el proyecto de inversión "Modernización de la gestión institucional".</v>
          </cell>
          <cell r="F154" t="str">
            <v>Personal Contratado Para Apoyar Las Actividades Propias De Los Proyectos De Inversión De La Entidad 03-04-0001</v>
          </cell>
          <cell r="G154" t="str">
            <v>MODERNIZACIÓN DE LA SECRETARIA DE EDUCACIÓN - A.1.4.1</v>
          </cell>
          <cell r="H154" t="str">
            <v>Personas</v>
          </cell>
          <cell r="I154">
            <v>1</v>
          </cell>
          <cell r="J154" t="str">
            <v>105501001</v>
          </cell>
          <cell r="K154">
            <v>139942000</v>
          </cell>
        </row>
        <row r="155">
          <cell r="A155">
            <v>1055</v>
          </cell>
          <cell r="B155" t="str">
            <v>1055 Modernización de la gestión institucional</v>
          </cell>
          <cell r="C155" t="str">
            <v>01 Modernización de los Procesos</v>
          </cell>
          <cell r="D155">
            <v>2</v>
          </cell>
          <cell r="E155" t="str">
            <v>01002 Contar con el personal requerido para impulsar y promover el fortalecimiento de la transparencia en la SED</v>
          </cell>
          <cell r="F155" t="str">
            <v>Personal Contratado Para Apoyar Las Actividades Propias De Los Proyectos De Inversión De La Entidad 03-04-0001</v>
          </cell>
          <cell r="G155" t="str">
            <v>MODERNIZACIÓN DE LA SECRETARIA DE EDUCACIÓN - A.1.4.1</v>
          </cell>
          <cell r="H155" t="str">
            <v>Personas</v>
          </cell>
          <cell r="I155">
            <v>1</v>
          </cell>
          <cell r="J155" t="str">
            <v>105501002</v>
          </cell>
          <cell r="K155">
            <v>41005000</v>
          </cell>
        </row>
        <row r="156">
          <cell r="A156">
            <v>1055</v>
          </cell>
          <cell r="B156" t="str">
            <v>1055 Modernización de la gestión institucional</v>
          </cell>
          <cell r="C156" t="str">
            <v>01 Modernización de los Procesos</v>
          </cell>
          <cell r="D156">
            <v>3</v>
          </cell>
          <cell r="E156" t="str">
            <v>01003 Apoyo profesional y técnico para el desarrollo de las acciones tendientes a mejorar los procesos internos de la SED tales como: Sistema Integrado de Gestión, POA , PIGA, Gestión Documental y Archivo.</v>
          </cell>
          <cell r="F156" t="str">
            <v>Personal Contratado Para Apoyar Las Actividades Propias De Los Proyectos De Inversión De La Entidad 03-04-0001</v>
          </cell>
          <cell r="G156" t="str">
            <v>MODERNIZACIÓN DE LA SECRETARIA DE EDUCACIÓN - A.1.4.1</v>
          </cell>
          <cell r="H156" t="str">
            <v>Personas</v>
          </cell>
          <cell r="I156">
            <v>11</v>
          </cell>
          <cell r="J156" t="str">
            <v>105501003</v>
          </cell>
          <cell r="K156">
            <v>710338000</v>
          </cell>
        </row>
        <row r="157">
          <cell r="A157">
            <v>1055</v>
          </cell>
          <cell r="B157" t="str">
            <v>1055 Modernización de la gestión institucional</v>
          </cell>
          <cell r="C157" t="str">
            <v>01 Modernización de los Procesos</v>
          </cell>
          <cell r="D157">
            <v>4</v>
          </cell>
          <cell r="E157" t="str">
            <v>01004 Actualización de procesos del nivel central, local e institucional.</v>
          </cell>
          <cell r="F157" t="str">
            <v>Apoyo Logístico Para El Desarrollo De Las Actividades Propias De Los Proyectos De Inversiónen General 03-01-0354</v>
          </cell>
          <cell r="G157" t="str">
            <v>APLICACIÓN DE PROYECTOS EDUCATIVOS TRANSVERSALES - A.1.7.2</v>
          </cell>
          <cell r="H157" t="str">
            <v>Consultoría</v>
          </cell>
          <cell r="I157">
            <v>1</v>
          </cell>
          <cell r="J157" t="str">
            <v>105501004</v>
          </cell>
          <cell r="K157">
            <v>260974000</v>
          </cell>
        </row>
        <row r="158">
          <cell r="A158">
            <v>1055</v>
          </cell>
          <cell r="B158" t="str">
            <v>1055 Modernización de la gestión institucional</v>
          </cell>
          <cell r="C158" t="str">
            <v>01 Modernización de los Procesos</v>
          </cell>
          <cell r="D158">
            <v>5</v>
          </cell>
          <cell r="E158" t="str">
            <v>01005 Garantizar los procesos de mejoramiento de la gestión documental y archivo en la SED.</v>
          </cell>
          <cell r="F158" t="str">
            <v>Apoyo Logístico Para El Desarrollo De Las Actividades Propias De Los Proyectos De Inversiónen General 03-01-0354</v>
          </cell>
          <cell r="G158" t="str">
            <v>APLICACIÓN DE PROYECTOS EDUCATIVOS TRANSVERSALES - A.1.7.2</v>
          </cell>
          <cell r="H158" t="str">
            <v>Intervenciones</v>
          </cell>
          <cell r="I158">
            <v>7</v>
          </cell>
          <cell r="J158" t="str">
            <v>105501005</v>
          </cell>
          <cell r="K158">
            <v>1498741000</v>
          </cell>
        </row>
        <row r="159">
          <cell r="A159">
            <v>1055</v>
          </cell>
          <cell r="B159" t="str">
            <v>1055 Modernización de la gestión institucional</v>
          </cell>
          <cell r="C159" t="str">
            <v>02 Comunicación Organizacional</v>
          </cell>
          <cell r="D159">
            <v>7</v>
          </cell>
          <cell r="E159" t="str">
            <v>02007 Desarrollar y aplicar métodos para medir el impacto de la comunicación y los proyectos prioritarios de la SED.</v>
          </cell>
          <cell r="F159" t="str">
            <v>Desarrollo Del Plan General De Medios De Divulgación Y Comunicación 03-01-0327</v>
          </cell>
          <cell r="G159" t="str">
            <v>APLICACIÓN DE PROYECTOS EDUCATIVOS TRANSVERSALES - A.1.7.2</v>
          </cell>
          <cell r="H159" t="str">
            <v>Consultoría</v>
          </cell>
          <cell r="I159">
            <v>1</v>
          </cell>
          <cell r="J159" t="str">
            <v>105502007</v>
          </cell>
          <cell r="K159">
            <v>120000000</v>
          </cell>
        </row>
        <row r="160">
          <cell r="A160">
            <v>1055</v>
          </cell>
          <cell r="B160" t="str">
            <v>1055 Modernización de la gestión institucional</v>
          </cell>
          <cell r="C160" t="str">
            <v>02 Comunicación Organizacional</v>
          </cell>
          <cell r="D160">
            <v>8</v>
          </cell>
          <cell r="E160" t="str">
            <v>02008 Fortalecimiento de la cultura organizacional de la SED.</v>
          </cell>
          <cell r="F160" t="str">
            <v>Apoyo Logístico Para El Desarrollo De Las Actividades Propias De Los Proyectos De Inversiónen General 03-01-0354</v>
          </cell>
          <cell r="G160" t="str">
            <v>APLICACIÓN DE PROYECTOS EDUCATIVOS TRANSVERSALES - A.1.7.2</v>
          </cell>
          <cell r="H160" t="str">
            <v>Estrategia</v>
          </cell>
          <cell r="I160">
            <v>1</v>
          </cell>
          <cell r="J160" t="str">
            <v>105502008</v>
          </cell>
          <cell r="K160">
            <v>300000000</v>
          </cell>
        </row>
        <row r="161">
          <cell r="A161">
            <v>1055</v>
          </cell>
          <cell r="B161" t="str">
            <v>1055 Modernización de la gestión institucional</v>
          </cell>
          <cell r="C161" t="str">
            <v>03 Gestión de Servicio a la Ciudadania</v>
          </cell>
          <cell r="D161">
            <v>11</v>
          </cell>
          <cell r="E161" t="str">
            <v>03011 Apoyo profesional, técnico y asistencial para el mejoramiento de la gestión del Servicio al Ciudadano</v>
          </cell>
          <cell r="F161" t="str">
            <v>Personal Contratado Para Apoyar Las Actividades Propias De Los Proyectos De Inversión De La Entidad 03-04-0001</v>
          </cell>
          <cell r="G161" t="str">
            <v>MODERNIZACIÓN DE LA SECRETARIA DE EDUCACIÓN - A.1.4.1</v>
          </cell>
          <cell r="H161" t="str">
            <v>Personas</v>
          </cell>
          <cell r="I161">
            <v>12</v>
          </cell>
          <cell r="J161" t="str">
            <v>105503011</v>
          </cell>
          <cell r="K161">
            <v>668000000</v>
          </cell>
        </row>
        <row r="162">
          <cell r="A162">
            <v>1055</v>
          </cell>
          <cell r="B162" t="str">
            <v>1055 Modernización de la gestión institucional</v>
          </cell>
          <cell r="C162" t="str">
            <v>03 Gestión de Servicio a la Ciudadania</v>
          </cell>
          <cell r="D162">
            <v>12</v>
          </cell>
          <cell r="E162" t="str">
            <v>03012 Fortalecer la calidad de la experiencia de servicio a la ciudadanía en todos los canales de atención de la Secretaria de Educación del Distrito.</v>
          </cell>
          <cell r="F162" t="str">
            <v>Apoyo Logístico Para El Desarrollo De Las Actividades Propias De Los Proyectos De Inversiónen General 03-01-0354</v>
          </cell>
          <cell r="G162" t="str">
            <v>APLICACIÓN DE PROYECTOS EDUCATIVOS TRANSVERSALES - A.1.7.2</v>
          </cell>
          <cell r="H162" t="str">
            <v>Intervenciones</v>
          </cell>
          <cell r="I162">
            <v>3</v>
          </cell>
          <cell r="J162" t="str">
            <v>105503012</v>
          </cell>
          <cell r="K162">
            <v>1832000000</v>
          </cell>
        </row>
        <row r="163">
          <cell r="A163">
            <v>1056</v>
          </cell>
          <cell r="B163" t="str">
            <v>1056 Mejoramiento de la calidad educativa a través de la jornada única y el uso del tiempo escolar</v>
          </cell>
          <cell r="C163" t="str">
            <v>01 JORNADA UNICA</v>
          </cell>
          <cell r="D163">
            <v>1</v>
          </cell>
          <cell r="E163" t="str">
            <v>01001 Conformar un equipo profesional y técnico que coordina, orienta y apoya el desarrollo de la ampliación del tiempo escolar - Jornada Única</v>
          </cell>
          <cell r="F163" t="str">
            <v>Personal Contratado Para Apoyar Las Actividades Propias De Los Proyectos De Inversión De La Entidad 03-04-0001</v>
          </cell>
          <cell r="G163" t="str">
            <v>MODERNIZACIÓN DE LA SECRETARIA DE EDUCACIÓN - A.1.4.1</v>
          </cell>
          <cell r="H163" t="str">
            <v>Personas</v>
          </cell>
          <cell r="I163">
            <v>25</v>
          </cell>
          <cell r="J163" t="str">
            <v>105601001</v>
          </cell>
          <cell r="K163">
            <v>1595000000</v>
          </cell>
        </row>
        <row r="164">
          <cell r="A164">
            <v>1056</v>
          </cell>
          <cell r="B164" t="str">
            <v>1056 Mejoramiento de la calidad educativa a través de la jornada única y el uso del tiempo escolar</v>
          </cell>
          <cell r="C164" t="str">
            <v>01 JORNADA UNICA</v>
          </cell>
          <cell r="D164">
            <v>2</v>
          </cell>
          <cell r="E164" t="str">
            <v>01002 Garantizar los escenarios, organizaciones, personas externas u otro tipo de recursos que se requieran para implementar la Jornada Única en ambientes de aprendizajes seguros en una ciudad Educadora</v>
          </cell>
          <cell r="F164" t="str">
            <v>Acompañar A Colegios En La Formulación Y Ejecución De Planes Institucionales 03-01-0204</v>
          </cell>
          <cell r="G164" t="str">
            <v>APLICACIÓN DE PROYECTOS EDUCATIVOS TRANSVERSALES - A.1.7.2</v>
          </cell>
          <cell r="H164" t="str">
            <v>Estudiantes</v>
          </cell>
          <cell r="I164">
            <v>157742</v>
          </cell>
          <cell r="J164" t="str">
            <v>105601002</v>
          </cell>
          <cell r="K164">
            <v>18036700000</v>
          </cell>
        </row>
        <row r="165">
          <cell r="A165">
            <v>1056</v>
          </cell>
          <cell r="B165" t="str">
            <v>1056 Mejoramiento de la calidad educativa a través de la jornada única y el uso del tiempo escolar</v>
          </cell>
          <cell r="C165" t="str">
            <v>02 USO DEL TIEMPO ESCOLAR</v>
          </cell>
          <cell r="D165">
            <v>1</v>
          </cell>
          <cell r="E165" t="str">
            <v>02001 Garantizar los escenarios, organizaciones, personas externas u otro tipo de recursos que se requieran para implementar el Uso del Tiempo Escolar en ambientes de aprendizajes seguros en una ciudad Educadora</v>
          </cell>
          <cell r="F165" t="str">
            <v>Acompañar A Colegios En La Formulación Y Ejecución De Planes Institucionales 03-01-0204</v>
          </cell>
          <cell r="G165" t="str">
            <v>APLICACIÓN DE PROYECTOS EDUCATIVOS TRANSVERSALES - A.1.7.2</v>
          </cell>
          <cell r="H165" t="str">
            <v>Estudiantes</v>
          </cell>
          <cell r="I165">
            <v>252387</v>
          </cell>
          <cell r="J165" t="str">
            <v>105602001</v>
          </cell>
          <cell r="K165">
            <v>14636300000</v>
          </cell>
        </row>
        <row r="166">
          <cell r="A166">
            <v>1056</v>
          </cell>
          <cell r="B166" t="str">
            <v>1056 Mejoramiento de la calidad educativa a través de la jornada única y el uso del tiempo escolar</v>
          </cell>
          <cell r="C166" t="str">
            <v>02 USO DEL TIEMPO ESCOLAR</v>
          </cell>
          <cell r="D166">
            <v>2</v>
          </cell>
          <cell r="E166" t="str">
            <v>02002 Conformar un equipo profesional y técnico que coordina, orienta y apoya el desarrollo de la ampliación del tiempo escolar - Uso del tiempo escolar</v>
          </cell>
          <cell r="F166" t="str">
            <v>Personal Contratado Para Apoyar Las Actividades Propias De Los Proyectos De Inversión De La Entidad 03-04-0001</v>
          </cell>
          <cell r="G166" t="str">
            <v>MODERNIZACIÓN DE LA SECRETARIA DE EDUCACIÓN - A.1.4.1</v>
          </cell>
          <cell r="H166" t="str">
            <v>personas</v>
          </cell>
          <cell r="I166">
            <v>25</v>
          </cell>
          <cell r="J166" t="str">
            <v>105602002</v>
          </cell>
          <cell r="K166">
            <v>1595000000</v>
          </cell>
        </row>
        <row r="167">
          <cell r="A167">
            <v>1057</v>
          </cell>
          <cell r="B167" t="str">
            <v>1057 Competencias para el ciudadano de hoy</v>
          </cell>
          <cell r="C167" t="str">
            <v>01 Uso y apropiación de Tecnologías de la Información y las comunicaciones (TIC) y de los medios educativos</v>
          </cell>
          <cell r="D167">
            <v>1</v>
          </cell>
          <cell r="E167" t="str">
            <v>01001 Fortalecer y acompañar a los colegios en la implementación de estrategias que aporten al mejoramiento de los ambientes de aprendizaje y del conocimiento, promiviendo  el desarrollo de las capacidades en el uso inteligente de las TIC.</v>
          </cell>
          <cell r="F167" t="str">
            <v>Incentivar El Desarrollo Y Uso De La Tecnología, La Información Y La Comunicación A Través De Experiencias Pedagógicas 03-01-0218</v>
          </cell>
          <cell r="G167" t="str">
            <v>APLICACIÓN DE PROYECTOS EDUCATIVOS TRANSVERSALES - A.1.7.2</v>
          </cell>
          <cell r="H167" t="str">
            <v>colegios</v>
          </cell>
          <cell r="I167">
            <v>150</v>
          </cell>
          <cell r="J167" t="str">
            <v>105701001</v>
          </cell>
          <cell r="K167">
            <v>2550000000</v>
          </cell>
        </row>
        <row r="168">
          <cell r="A168">
            <v>1057</v>
          </cell>
          <cell r="B168" t="str">
            <v>1057 Competencias para el ciudadano de hoy</v>
          </cell>
          <cell r="C168" t="str">
            <v>01 Uso y apropiación de Tecnologías de la Información y las comunicaciones (TIC) y de los medios educativos</v>
          </cell>
          <cell r="D168">
            <v>2</v>
          </cell>
          <cell r="E168" t="str">
            <v>01002 Conformar un equipo profesional y técnico para el seguimiento y desarrollo de los programas y procesos del proyecto de inversión competencias para el ciudadano de hoy.</v>
          </cell>
          <cell r="F168" t="str">
            <v>Personal Contratado Para Apoyar Las Actividades Propias De Los Proyectos De Inversión De La Entidad 03-04-0001</v>
          </cell>
          <cell r="G168" t="str">
            <v>MODERNIZACIÓN DE LA SECRETARIA DE EDUCACIÓN - A.1.4.1</v>
          </cell>
          <cell r="H168" t="str">
            <v>Personas</v>
          </cell>
          <cell r="I168">
            <v>9</v>
          </cell>
          <cell r="J168" t="str">
            <v>105701002</v>
          </cell>
          <cell r="K168">
            <v>473572000</v>
          </cell>
        </row>
        <row r="169">
          <cell r="A169">
            <v>1057</v>
          </cell>
          <cell r="B169" t="str">
            <v>1057 Competencias para el ciudadano de hoy</v>
          </cell>
          <cell r="C169" t="str">
            <v>02 Lectoescritura y Fortalecimiento de Bibliotecas Escolares</v>
          </cell>
          <cell r="D169">
            <v>1</v>
          </cell>
          <cell r="E169" t="str">
            <v>02001 Implementar el plan distrital de lectura y escritura,  generando acciones que permitan mejorar los procesos de lectoescritura a través del aprovechamiento y fortalecimiento de las bibliotecas escolares y de ambientes de aprendizaje e investigación.</v>
          </cell>
          <cell r="F169" t="str">
            <v>Acompañar A Colegios En La Formulación Y Ejecución De Planes Institucionales 03-01-0204</v>
          </cell>
          <cell r="G169" t="str">
            <v>APLICACIÓN DE PROYECTOS EDUCATIVOS TRANSVERSALES - A.1.7.2</v>
          </cell>
          <cell r="H169" t="str">
            <v>colegios</v>
          </cell>
          <cell r="I169">
            <v>200</v>
          </cell>
          <cell r="J169" t="str">
            <v>105702001</v>
          </cell>
          <cell r="K169">
            <v>330000000</v>
          </cell>
        </row>
        <row r="170">
          <cell r="A170">
            <v>1057</v>
          </cell>
          <cell r="B170" t="str">
            <v>1057 Competencias para el ciudadano de hoy</v>
          </cell>
          <cell r="C170" t="str">
            <v>02 Lectoescritura y Fortalecimiento de Bibliotecas Escolares</v>
          </cell>
          <cell r="D170">
            <v>2</v>
          </cell>
          <cell r="E170" t="str">
            <v>02002 Conformar un equipo profesional y técnico para el seguimiento y desarrollo de los programas y procesos del proyecto de inversión competencias para el ciudadano de hoy - Lectoescritura y Fortalecimiento de Bibliotecas</v>
          </cell>
          <cell r="F170" t="str">
            <v>Personal Contratado Para Apoyar Las Actividades Propias De Los Proyectos De Inversión De La Entidad 03-04-0001</v>
          </cell>
          <cell r="G170" t="str">
            <v>MODERNIZACIÓN DE LA SECRETARIA DE EDUCACIÓN - A.1.4.1</v>
          </cell>
          <cell r="H170" t="str">
            <v>Personas</v>
          </cell>
          <cell r="I170">
            <v>51</v>
          </cell>
          <cell r="J170" t="str">
            <v>105702002</v>
          </cell>
          <cell r="K170">
            <v>2043897000</v>
          </cell>
        </row>
        <row r="171">
          <cell r="A171">
            <v>1057</v>
          </cell>
          <cell r="B171" t="str">
            <v>1057 Competencias para el ciudadano de hoy</v>
          </cell>
          <cell r="C171" t="str">
            <v>02 Lectoescritura y Fortalecimiento de Bibliotecas Escolares</v>
          </cell>
          <cell r="D171">
            <v>3</v>
          </cell>
          <cell r="E171" t="str">
            <v>02003 Garantizar la financiación, apoyo logístico para la participación de la IED en actividades culturales y académicas de Lectoescritura y Fortalecimiento de Bibliotecas Escolares.</v>
          </cell>
          <cell r="F171" t="str">
            <v>Apoyo Logístico Para El Desarrollo De Las Actividades Propias De Los Proyectos De Inversiónen General 03-01-0354</v>
          </cell>
          <cell r="G171" t="str">
            <v>APLICACIÓN DE PROYECTOS EDUCATIVOS TRANSVERSALES - A.1.7.2</v>
          </cell>
          <cell r="H171" t="str">
            <v>colegios</v>
          </cell>
          <cell r="I171">
            <v>363</v>
          </cell>
          <cell r="J171" t="str">
            <v>105702003</v>
          </cell>
          <cell r="K171">
            <v>1000000000</v>
          </cell>
        </row>
        <row r="172">
          <cell r="A172">
            <v>1057</v>
          </cell>
          <cell r="B172" t="str">
            <v>1057 Competencias para el ciudadano de hoy</v>
          </cell>
          <cell r="C172" t="str">
            <v>03 Fortalecimiento de Inglés como Segunda Lengua</v>
          </cell>
          <cell r="D172">
            <v>1</v>
          </cell>
          <cell r="E172" t="str">
            <v xml:space="preserve">03001 Acompañar y apoyar el fortalecimiento de los programas de aprendizaje del inglés como una segunda lengua mediante la articulación de planes de estudio, uso de medios educativos y ambientes de aprendizaje. </v>
          </cell>
          <cell r="F172" t="str">
            <v>Acompañar A Colegios En La Formulación Y Ejecución De Planes Institucionales 03-01-0204</v>
          </cell>
          <cell r="G172" t="str">
            <v>APLICACIÓN DE PROYECTOS EDUCATIVOS TRANSVERSALES - A.1.7.2</v>
          </cell>
          <cell r="H172" t="str">
            <v>colegios</v>
          </cell>
          <cell r="I172">
            <v>55</v>
          </cell>
          <cell r="J172" t="str">
            <v>105703001</v>
          </cell>
          <cell r="K172">
            <v>3309493000</v>
          </cell>
        </row>
        <row r="173">
          <cell r="A173">
            <v>1057</v>
          </cell>
          <cell r="B173" t="str">
            <v>1057 Competencias para el ciudadano de hoy</v>
          </cell>
          <cell r="C173" t="str">
            <v>03 Fortalecimiento de Inglés como Segunda Lengua</v>
          </cell>
          <cell r="D173">
            <v>2</v>
          </cell>
          <cell r="E173" t="str">
            <v>03002 Conformar un equipo profesional y técnico para el seguimiento y desarrollo de los programas y procesos del proyecto de inversión competencias para el ciudadano de hoy - Fortalecimiento de Inglés como Segunda Lengua</v>
          </cell>
          <cell r="F173" t="str">
            <v>Personal Contratado Para Apoyar Las Actividades Propias De Los Proyectos De Inversión De La Entidad 03-04-0001</v>
          </cell>
          <cell r="G173" t="str">
            <v>MODERNIZACIÓN DE LA SECRETARIA DE EDUCACIÓN - A.1.4.1</v>
          </cell>
          <cell r="H173" t="str">
            <v>personas</v>
          </cell>
          <cell r="I173">
            <v>5</v>
          </cell>
          <cell r="J173" t="str">
            <v>105703002</v>
          </cell>
          <cell r="K173">
            <v>370998000</v>
          </cell>
        </row>
        <row r="174">
          <cell r="A174">
            <v>1058</v>
          </cell>
          <cell r="B174" t="str">
            <v xml:space="preserve">1058 Participación ciudadana para el reencuentro, la reconciliación y la paz </v>
          </cell>
          <cell r="C174" t="str">
            <v>01 FORTALECIMIENTO DE  LAS CAPACIDADES DE LOS DIRECTORES LOCALES (DILES) Y DIRECTIVOS DOCENTES</v>
          </cell>
          <cell r="D174">
            <v>4</v>
          </cell>
          <cell r="E174" t="str">
            <v>01004 Implementar la estrategia para fortalecimiento de las capacidades de gestión de los directores locales y directivos docentes</v>
          </cell>
          <cell r="F174" t="str">
            <v>Acompañar A Colegios En La Formulación Y Ejecución De Planes Institucionales 03-01-0204</v>
          </cell>
          <cell r="G174" t="str">
            <v>APLICACIÓN DE PROYECTOS EDUCATIVOS TRANSVERSALES - A.1.7.2</v>
          </cell>
          <cell r="H174" t="str">
            <v>Directores locales y directivos docentes</v>
          </cell>
          <cell r="I174">
            <v>273</v>
          </cell>
          <cell r="J174" t="str">
            <v>105801004</v>
          </cell>
          <cell r="K174">
            <v>1440010000</v>
          </cell>
        </row>
        <row r="175">
          <cell r="A175">
            <v>1058</v>
          </cell>
          <cell r="B175" t="str">
            <v xml:space="preserve">1058 Participación ciudadana para el reencuentro, la reconciliación y la paz </v>
          </cell>
          <cell r="C175" t="str">
            <v>01 FORTALECIMIENTO DE  LAS CAPACIDADES DE LOS DIRECTORES LOCALES (DILES) Y DIRECTIVOS DOCENTES</v>
          </cell>
          <cell r="D175">
            <v>5</v>
          </cell>
          <cell r="E175" t="str">
            <v>01005 Apoyo profesional y técnico para las estrategias encaminadas a la construcción de una ciudad educadora, por el reencuentro, la reconciliación y la paz, con especial énfasis en el fortalecimiento de las capacidades de los DILES y directivos docentes</v>
          </cell>
          <cell r="F175" t="str">
            <v>Personal Contratado Para Apoyar Las Actividades Propias De Los Proyectos De Inversión De La Entidad 03-04-0001</v>
          </cell>
          <cell r="G175" t="str">
            <v>MODERNIZACIÓN DE LA SECRETARIA DE EDUCACIÓN - A.1.4.1</v>
          </cell>
          <cell r="H175" t="str">
            <v>Personas</v>
          </cell>
          <cell r="I175">
            <v>28</v>
          </cell>
          <cell r="J175" t="str">
            <v>105801005</v>
          </cell>
          <cell r="K175">
            <v>1986790000</v>
          </cell>
        </row>
        <row r="176">
          <cell r="A176">
            <v>1058</v>
          </cell>
          <cell r="B176" t="str">
            <v xml:space="preserve">1058 Participación ciudadana para el reencuentro, la reconciliación y la paz </v>
          </cell>
          <cell r="C176" t="str">
            <v>02 VOCES DEL TERRITORIO</v>
          </cell>
          <cell r="D176">
            <v>6</v>
          </cell>
          <cell r="E176" t="str">
            <v>02006 Divulgar campañas de comunicación en medios de carácter masivos, directos, comunitrarios o alternativos.</v>
          </cell>
          <cell r="F176" t="str">
            <v>Desarrollo Del Plan General De Medios De Divulgación Y Comunicación 03-01-0327</v>
          </cell>
          <cell r="G176" t="str">
            <v>APLICACIÓN DE PROYECTOS EDUCATIVOS TRANSVERSALES - A.1.7.2</v>
          </cell>
          <cell r="H176" t="str">
            <v>Estrategia</v>
          </cell>
          <cell r="I176">
            <v>1</v>
          </cell>
          <cell r="J176" t="str">
            <v>105802006</v>
          </cell>
          <cell r="K176">
            <v>869955000</v>
          </cell>
        </row>
        <row r="177">
          <cell r="A177">
            <v>1058</v>
          </cell>
          <cell r="B177" t="str">
            <v xml:space="preserve">1058 Participación ciudadana para el reencuentro, la reconciliación y la paz </v>
          </cell>
          <cell r="C177" t="str">
            <v>02 VOCES DEL TERRITORIO</v>
          </cell>
          <cell r="D177">
            <v>9</v>
          </cell>
          <cell r="E177" t="str">
            <v>02009 Producción y desarrollo de piezas de comunicación requeridas por las areas de la Secretaria de Educación del Distrito y su respectiva distribución.</v>
          </cell>
          <cell r="F177" t="str">
            <v>Desarrollo Del Plan General De Medios De Divulgación Y Comunicación 03-01-0327</v>
          </cell>
          <cell r="G177" t="str">
            <v>APLICACIÓN DE PROYECTOS EDUCATIVOS TRANSVERSALES - A.1.7.2</v>
          </cell>
          <cell r="H177" t="str">
            <v>Estrategia</v>
          </cell>
          <cell r="I177">
            <v>1</v>
          </cell>
          <cell r="J177" t="str">
            <v>105802009</v>
          </cell>
          <cell r="K177">
            <v>500000000</v>
          </cell>
        </row>
        <row r="178">
          <cell r="A178">
            <v>1058</v>
          </cell>
          <cell r="B178" t="str">
            <v xml:space="preserve">1058 Participación ciudadana para el reencuentro, la reconciliación y la paz </v>
          </cell>
          <cell r="C178" t="str">
            <v>02 VOCES DEL TERRITORIO</v>
          </cell>
          <cell r="D178">
            <v>22</v>
          </cell>
          <cell r="E178" t="str">
            <v>02022 Hacer seguimiento a las noticias y mensajes de la SED en los medios masivos de comunicación y redes sociales.</v>
          </cell>
          <cell r="F178" t="str">
            <v>Desarrollo Del Plan General De Medios De Divulgación Y Comunicación 03-01-0327</v>
          </cell>
          <cell r="G178" t="str">
            <v>APLICACIÓN DE PROYECTOS EDUCATIVOS TRANSVERSALES - A.1.7.2</v>
          </cell>
          <cell r="H178" t="str">
            <v>Estrategia</v>
          </cell>
          <cell r="I178">
            <v>1</v>
          </cell>
          <cell r="J178" t="str">
            <v>105802022</v>
          </cell>
          <cell r="K178">
            <v>130120000</v>
          </cell>
        </row>
        <row r="179">
          <cell r="A179">
            <v>1058</v>
          </cell>
          <cell r="B179" t="str">
            <v xml:space="preserve">1058 Participación ciudadana para el reencuentro, la reconciliación y la paz </v>
          </cell>
          <cell r="C179" t="str">
            <v>02 VOCES DEL TERRITORIO</v>
          </cell>
          <cell r="D179">
            <v>32</v>
          </cell>
          <cell r="E179" t="str">
            <v>02032 Documentar las historias de la educación a través de piezas audiovisuales, periodisticas o artísticas.</v>
          </cell>
          <cell r="F179" t="str">
            <v>Desarrollo Del Plan General De Medios De Divulgación Y Comunicación 03-01-0327</v>
          </cell>
          <cell r="G179" t="str">
            <v>APLICACIÓN DE PROYECTOS EDUCATIVOS TRANSVERSALES - A.1.7.2</v>
          </cell>
          <cell r="H179" t="str">
            <v>Estrategia</v>
          </cell>
          <cell r="I179">
            <v>1</v>
          </cell>
          <cell r="J179" t="str">
            <v>105802032</v>
          </cell>
          <cell r="K179">
            <v>450000000</v>
          </cell>
        </row>
        <row r="180">
          <cell r="A180">
            <v>1058</v>
          </cell>
          <cell r="B180" t="str">
            <v xml:space="preserve">1058 Participación ciudadana para el reencuentro, la reconciliación y la paz </v>
          </cell>
          <cell r="C180" t="str">
            <v>02 VOCES DEL TERRITORIO</v>
          </cell>
          <cell r="D180">
            <v>33</v>
          </cell>
          <cell r="E180" t="str">
            <v>02033 Elaborar un boletin mensual para docentes y funcionarios de la SED.</v>
          </cell>
          <cell r="F180" t="str">
            <v>Desarrollo Del Plan General De Medios De Divulgación Y Comunicación 03-01-0327</v>
          </cell>
          <cell r="G180" t="str">
            <v>APLICACIÓN DE PROYECTOS EDUCATIVOS TRANSVERSALES - A.1.7.2</v>
          </cell>
          <cell r="H180" t="str">
            <v>Estrategia</v>
          </cell>
          <cell r="I180">
            <v>1</v>
          </cell>
          <cell r="J180" t="str">
            <v>105802033</v>
          </cell>
          <cell r="K180">
            <v>198640000</v>
          </cell>
        </row>
        <row r="181">
          <cell r="A181">
            <v>1058</v>
          </cell>
          <cell r="B181" t="str">
            <v xml:space="preserve">1058 Participación ciudadana para el reencuentro, la reconciliación y la paz </v>
          </cell>
          <cell r="C181" t="str">
            <v>03 CONSOLIDACIÓN DEL OBSERVATORIO DE CONVIVENCIA ESCOLAR</v>
          </cell>
          <cell r="D181">
            <v>10</v>
          </cell>
          <cell r="E181" t="str">
            <v>03010 Apoyo profesional y técnico para las estrategias para la construcción de una ciudad educadora, por el reencuentro, la reconciliación y la paz, con énfasis en la consolidación del Observatorio y el Sistema Distrital de Convivencia Escolar</v>
          </cell>
          <cell r="F181" t="str">
            <v>Personal Contratado Para Apoyar Las Actividades Propias De Los Proyectos De Inversión De La Entidad 03-04-0001</v>
          </cell>
          <cell r="G181" t="str">
            <v>MODERNIZACIÓN DE LA SECRETARIA DE EDUCACIÓN - A.1.4.1</v>
          </cell>
          <cell r="H181" t="str">
            <v>Personas</v>
          </cell>
          <cell r="I181">
            <v>9</v>
          </cell>
          <cell r="J181" t="str">
            <v>105803010</v>
          </cell>
          <cell r="K181">
            <v>550272000</v>
          </cell>
        </row>
        <row r="182">
          <cell r="A182">
            <v>1058</v>
          </cell>
          <cell r="B182" t="str">
            <v xml:space="preserve">1058 Participación ciudadana para el reencuentro, la reconciliación y la paz </v>
          </cell>
          <cell r="C182" t="str">
            <v>03 CONSOLIDACIÓN DEL OBSERVATORIO DE CONVIVENCIA ESCOLAR</v>
          </cell>
          <cell r="D182">
            <v>11</v>
          </cell>
          <cell r="E182" t="str">
            <v>03011 Implementar la estrategia que permita el estudio y análisis de los fenómenos que afectan el clima escolar, los entornos escolares y la convivencia</v>
          </cell>
          <cell r="F182" t="str">
            <v>Acompañar A Colegios En La Formulación Y Ejecución De Planes Institucionales 03-01-0204</v>
          </cell>
          <cell r="G182" t="str">
            <v>APLICACIÓN DE PROYECTOS EDUCATIVOS TRANSVERSALES - A.1.7.2</v>
          </cell>
          <cell r="H182" t="str">
            <v>Proyectos</v>
          </cell>
          <cell r="I182">
            <v>3</v>
          </cell>
          <cell r="J182" t="str">
            <v>105803011</v>
          </cell>
          <cell r="K182">
            <v>1000000000</v>
          </cell>
        </row>
        <row r="183">
          <cell r="A183">
            <v>1058</v>
          </cell>
          <cell r="B183" t="str">
            <v xml:space="preserve">1058 Participación ciudadana para el reencuentro, la reconciliación y la paz </v>
          </cell>
          <cell r="C183" t="str">
            <v>04 MEJORAMIENTO DE ENTORNOS ESCOLARES</v>
          </cell>
          <cell r="D183">
            <v>12</v>
          </cell>
          <cell r="E183" t="str">
            <v>04012 Implementar las estrategias de intervención de los entornos escolares de los colegios distritales.</v>
          </cell>
          <cell r="F183" t="str">
            <v>Acompañar A Colegios En La Formulación Y Ejecución De Planes Institucionales 03-01-0204</v>
          </cell>
          <cell r="G183" t="str">
            <v>APLICACIÓN DE PROYECTOS EDUCATIVOS TRANSVERSALES - A.1.7.2</v>
          </cell>
          <cell r="H183" t="str">
            <v>Colegios</v>
          </cell>
          <cell r="I183">
            <v>137</v>
          </cell>
          <cell r="J183" t="str">
            <v>105804012</v>
          </cell>
          <cell r="K183">
            <v>1495000000</v>
          </cell>
        </row>
        <row r="184">
          <cell r="A184">
            <v>1058</v>
          </cell>
          <cell r="B184" t="str">
            <v xml:space="preserve">1058 Participación ciudadana para el reencuentro, la reconciliación y la paz </v>
          </cell>
          <cell r="C184" t="str">
            <v>04 MEJORAMIENTO DE ENTORNOS ESCOLARES</v>
          </cell>
          <cell r="D184">
            <v>13</v>
          </cell>
          <cell r="E184" t="str">
            <v>04013 Apoyo profesional y técnico para las estrategias para la construcción de una ciudad educadora, por el reencuentro, la reconciliación y la paz, con énfasis en el mejoramiento de entornos escolares</v>
          </cell>
          <cell r="F184" t="str">
            <v>Personal Contratado Para Apoyar Las Actividades Propias De Los Proyectos De Inversión De La Entidad 03-04-0001</v>
          </cell>
          <cell r="G184" t="str">
            <v>MODERNIZACIÓN DE LA SECRETARIA DE EDUCACIÓN - A.1.4.1</v>
          </cell>
          <cell r="H184" t="str">
            <v>Personas</v>
          </cell>
          <cell r="I184">
            <v>9</v>
          </cell>
          <cell r="J184" t="str">
            <v>105804013</v>
          </cell>
          <cell r="K184">
            <v>569715000</v>
          </cell>
        </row>
        <row r="185">
          <cell r="A185">
            <v>1058</v>
          </cell>
          <cell r="B185" t="str">
            <v xml:space="preserve">1058 Participación ciudadana para el reencuentro, la reconciliación y la paz </v>
          </cell>
          <cell r="C185" t="str">
            <v>05 FORTALECIMIENTO DE  LOS PLANES DE CONVIVENCIA HACIA EL REENCUENTRO, LA RECONCILIACIÓN Y LA PAZ.</v>
          </cell>
          <cell r="D185">
            <v>15</v>
          </cell>
          <cell r="E185" t="str">
            <v>05015 Apoyo profesional y técnico para las estrategias para la construcción de una ciudad educadora, por el reencuentro, la reconciliación y la paz, con énfasis en el fortalecimiento de los planes de convivencia y la implementación de la cátedra de paz</v>
          </cell>
          <cell r="F185" t="str">
            <v>Personal Contratado Para Apoyar Las Actividades Propias De Los Proyectos De Inversión De La Entidad 03-04-0001</v>
          </cell>
          <cell r="G185" t="str">
            <v>MODERNIZACIÓN DE LA SECRETARIA DE EDUCACIÓN - A.1.4.1</v>
          </cell>
          <cell r="H185" t="str">
            <v>Personas</v>
          </cell>
          <cell r="I185">
            <v>16</v>
          </cell>
          <cell r="J185" t="str">
            <v>105805015</v>
          </cell>
          <cell r="K185">
            <v>1190276000</v>
          </cell>
        </row>
        <row r="186">
          <cell r="A186">
            <v>1058</v>
          </cell>
          <cell r="B186" t="str">
            <v xml:space="preserve">1058 Participación ciudadana para el reencuentro, la reconciliación y la paz </v>
          </cell>
          <cell r="C186" t="str">
            <v>05 FORTALECIMIENTO DE  LOS PLANES DE CONVIVENCIA HACIA EL REENCUENTRO, LA RECONCILIACIÓN Y LA PAZ.</v>
          </cell>
          <cell r="D186">
            <v>27</v>
          </cell>
          <cell r="E186" t="str">
            <v>05027 Implementar las estrategias para el fortalecimiento de los planes de convivencia hacia el reencuentro, la reconciliación y la paz y para la implementación de la cátedra de paz con enfoque de cultura ciudadana</v>
          </cell>
          <cell r="F186" t="str">
            <v>Acompañar A Colegios En La Formulación Y Ejecución De Planes Institucionales 03-01-0204</v>
          </cell>
          <cell r="G186" t="str">
            <v>APLICACIÓN DE PROYECTOS EDUCATIVOS TRANSVERSALES - A.1.7.2</v>
          </cell>
          <cell r="H186" t="str">
            <v>Colegios</v>
          </cell>
          <cell r="I186">
            <v>261</v>
          </cell>
          <cell r="J186" t="str">
            <v>105805027</v>
          </cell>
          <cell r="K186">
            <v>400000000</v>
          </cell>
        </row>
        <row r="187">
          <cell r="A187">
            <v>1058</v>
          </cell>
          <cell r="B187" t="str">
            <v xml:space="preserve">1058 Participación ciudadana para el reencuentro, la reconciliación y la paz </v>
          </cell>
          <cell r="C187" t="str">
            <v>06 GESTION CON LA COMUNIDAD EDUCATIVA</v>
          </cell>
          <cell r="D187">
            <v>28</v>
          </cell>
          <cell r="E187" t="str">
            <v>06028 Apoyo profesional y técnico para las estrategias para la construcción de una ciudad educadora, por el reencuentro, la reconciliación y la paz, con énfasis en el fortalecimiento de la gestión con la comunidad educativa</v>
          </cell>
          <cell r="F187" t="str">
            <v>Personal Contratado Para Apoyar Las Actividades Propias De Los Proyectos De Inversión De La Entidad 03-04-0001</v>
          </cell>
          <cell r="G187" t="str">
            <v>MODERNIZACIÓN DE LA SECRETARIA DE EDUCACIÓN - A.1.4.1</v>
          </cell>
          <cell r="H187" t="str">
            <v>Personas</v>
          </cell>
          <cell r="I187">
            <v>11</v>
          </cell>
          <cell r="J187" t="str">
            <v>105806028</v>
          </cell>
          <cell r="K187">
            <v>767222000</v>
          </cell>
        </row>
        <row r="188">
          <cell r="A188">
            <v>1058</v>
          </cell>
          <cell r="B188" t="str">
            <v xml:space="preserve">1058 Participación ciudadana para el reencuentro, la reconciliación y la paz </v>
          </cell>
          <cell r="C188" t="str">
            <v>06 GESTION CON LA COMUNIDAD EDUCATIVA</v>
          </cell>
          <cell r="D188">
            <v>29</v>
          </cell>
          <cell r="E188" t="str">
            <v>06029 Apoyo profesional y técnico para las estrategias para la construcción de una ciudad educadora, por el reencuentro, la reconciliación y la paz, con énfasis en el acompañamiento de escuelas de padres y familia</v>
          </cell>
          <cell r="F188" t="str">
            <v>Personal Contratado Para Apoyar Las Actividades Propias De Los Proyectos De Inversión De La Entidad 03-04-0001</v>
          </cell>
          <cell r="G188" t="str">
            <v>MODERNIZACIÓN DE LA SECRETARIA DE EDUCACIÓN - A.1.4.1</v>
          </cell>
          <cell r="H188" t="str">
            <v>Personas</v>
          </cell>
          <cell r="I188">
            <v>5</v>
          </cell>
          <cell r="J188" t="str">
            <v>105806029</v>
          </cell>
          <cell r="K188">
            <v>297000000</v>
          </cell>
        </row>
        <row r="189">
          <cell r="A189">
            <v>1071</v>
          </cell>
          <cell r="B189" t="str">
            <v>1071 Gestión educativa institucional</v>
          </cell>
          <cell r="C189" t="str">
            <v>01 APOYO ADMINISTRATIVO</v>
          </cell>
          <cell r="D189">
            <v>1</v>
          </cell>
          <cell r="E189" t="str">
            <v xml:space="preserve">01001 Garantizar el pago del servicio de acueducto, alcantarillado y aseo en los colegios oficiales (plantas físicas propias, arrendadas y lotes). </v>
          </cell>
          <cell r="F189" t="str">
            <v>Servicios De Acueducto, Alcantarillado Y Aseo De Instituciones Educativas 02-06-0009</v>
          </cell>
          <cell r="G189" t="str">
            <v>ACUEDUCTO, ALCANTARILLADO Y ASEO - A.1.2.6.1</v>
          </cell>
          <cell r="H189" t="str">
            <v>Colegios</v>
          </cell>
          <cell r="I189">
            <v>369</v>
          </cell>
          <cell r="J189" t="str">
            <v>107101001</v>
          </cell>
          <cell r="K189">
            <v>16300745000</v>
          </cell>
        </row>
        <row r="190">
          <cell r="A190">
            <v>1071</v>
          </cell>
          <cell r="B190" t="str">
            <v>1071 Gestión educativa institucional</v>
          </cell>
          <cell r="C190" t="str">
            <v>01 APOYO ADMINISTRATIVO</v>
          </cell>
          <cell r="D190">
            <v>2</v>
          </cell>
          <cell r="E190" t="str">
            <v xml:space="preserve">01002 Garantizar el pago del servicio de energía en los colegios oficiales (plantas físicas propias, arrendadas y lotes). </v>
          </cell>
          <cell r="F190" t="str">
            <v>Servicios De Energía De Instituciones Educativas 02-06-0010</v>
          </cell>
          <cell r="G190" t="str">
            <v>ENERGÍA - A.1.2.6.2</v>
          </cell>
          <cell r="H190" t="str">
            <v>Colegios</v>
          </cell>
          <cell r="I190">
            <v>369</v>
          </cell>
          <cell r="J190" t="str">
            <v>107101002</v>
          </cell>
          <cell r="K190">
            <v>11693334000</v>
          </cell>
        </row>
        <row r="191">
          <cell r="A191">
            <v>1071</v>
          </cell>
          <cell r="B191" t="str">
            <v>1071 Gestión educativa institucional</v>
          </cell>
          <cell r="C191" t="str">
            <v>01 APOYO ADMINISTRATIVO</v>
          </cell>
          <cell r="D191">
            <v>3</v>
          </cell>
          <cell r="E191" t="str">
            <v>01003 Garantizar el pago del servicio telefónico; plantas físicas propias y arrendadas</v>
          </cell>
          <cell r="F191" t="str">
            <v>Servicios De Teléfono De Instituciones Educativas 02-06-0011</v>
          </cell>
          <cell r="G191" t="str">
            <v>TELÉFONO - A.1.2.6.3</v>
          </cell>
          <cell r="H191" t="str">
            <v>Colegios</v>
          </cell>
          <cell r="I191">
            <v>369</v>
          </cell>
          <cell r="J191" t="str">
            <v>107101003</v>
          </cell>
          <cell r="K191">
            <v>2881948000</v>
          </cell>
        </row>
        <row r="192">
          <cell r="A192">
            <v>1071</v>
          </cell>
          <cell r="B192" t="str">
            <v>1071 Gestión educativa institucional</v>
          </cell>
          <cell r="C192" t="str">
            <v>01 APOYO ADMINISTRATIVO</v>
          </cell>
          <cell r="D192">
            <v>4</v>
          </cell>
          <cell r="E192" t="str">
            <v>01004 Garantizar el pago del servicio de gas natural (plantas físicas propias, arrendadas y lotes)</v>
          </cell>
          <cell r="F192" t="str">
            <v>Legalización De Acometidas De Servicios Públicos  Y Pago De Gas 02-06-0217</v>
          </cell>
          <cell r="G192" t="str">
            <v>OTROS - A.1.2.6.5</v>
          </cell>
          <cell r="H192" t="str">
            <v>Colegios</v>
          </cell>
          <cell r="I192">
            <v>369</v>
          </cell>
          <cell r="J192" t="str">
            <v>107101004</v>
          </cell>
          <cell r="K192">
            <v>60444000</v>
          </cell>
        </row>
        <row r="193">
          <cell r="A193">
            <v>1071</v>
          </cell>
          <cell r="B193" t="str">
            <v>1071 Gestión educativa institucional</v>
          </cell>
          <cell r="C193" t="str">
            <v>01 APOYO ADMINISTRATIVO</v>
          </cell>
          <cell r="D193">
            <v>5</v>
          </cell>
          <cell r="E193" t="str">
            <v>01005 Servicios De Vigilancia De Instituciones Educativas 02-06-0022</v>
          </cell>
          <cell r="F193" t="str">
            <v>Servicios De Vigilancia De Instituciones Educativas 02-06-0022</v>
          </cell>
          <cell r="G193" t="str">
            <v>CONTRATACIÓN DE VIGILANCIA A LOS ESTABLECIMIENTOS EDUCATIVOS ESTATALES - A.1.1.7</v>
          </cell>
          <cell r="H193" t="str">
            <v>Colegios</v>
          </cell>
          <cell r="I193">
            <v>369</v>
          </cell>
          <cell r="J193" t="str">
            <v>107101005</v>
          </cell>
          <cell r="K193">
            <v>120000000000</v>
          </cell>
        </row>
        <row r="194">
          <cell r="A194">
            <v>1071</v>
          </cell>
          <cell r="B194" t="str">
            <v>1071 Gestión educativa institucional</v>
          </cell>
          <cell r="C194" t="str">
            <v>01 APOYO ADMINISTRATIVO</v>
          </cell>
          <cell r="D194">
            <v>6</v>
          </cell>
          <cell r="E194" t="str">
            <v>01006 Suministrar servicio de aseo privado para  todas las sedes de los colegios( plantas físicas propias, arriendos y convenios)  la interventoría, supervisión,  seguimiento, control del servicio y adiciones requeridas.</v>
          </cell>
          <cell r="F194" t="str">
            <v>Servicios De Aseo De Instituciones Educativas 02-06-0012</v>
          </cell>
          <cell r="G194" t="str">
            <v>OTROS - A.1.2.6.5</v>
          </cell>
          <cell r="H194" t="str">
            <v>Colegios</v>
          </cell>
          <cell r="I194">
            <v>369</v>
          </cell>
          <cell r="J194" t="str">
            <v>107101006</v>
          </cell>
          <cell r="K194">
            <v>92000000000</v>
          </cell>
        </row>
        <row r="195">
          <cell r="A195">
            <v>1071</v>
          </cell>
          <cell r="B195" t="str">
            <v>1071 Gestión educativa institucional</v>
          </cell>
          <cell r="C195" t="str">
            <v>02 ARRENDAMIENTOS</v>
          </cell>
          <cell r="D195">
            <v>7</v>
          </cell>
          <cell r="E195" t="str">
            <v>02007 Arrendar  inmuebles para ampliar la oferta educativa oficial, ajustar parámetros y atender a los alumnos que se trasladan por la intervención de plantas físicas y adelantar las adiciones.</v>
          </cell>
          <cell r="F195" t="str">
            <v>Arrendamiento De Inmuebles 02-06-0002</v>
          </cell>
          <cell r="G195" t="str">
            <v>ARRENDAMIENTO DE INMUEBLES DESTINADOS A LA PRESTACIÓN DEL SERVICIO PÚBLICO EDUCATIVO A.1.2.12</v>
          </cell>
          <cell r="H195" t="str">
            <v>Sedes Educativas</v>
          </cell>
          <cell r="I195">
            <v>77</v>
          </cell>
          <cell r="J195" t="str">
            <v>107102007</v>
          </cell>
          <cell r="K195">
            <v>11433675000</v>
          </cell>
        </row>
        <row r="196">
          <cell r="A196">
            <v>1071</v>
          </cell>
          <cell r="B196" t="str">
            <v>1071 Gestión educativa institucional</v>
          </cell>
          <cell r="C196" t="str">
            <v>02 ARRENDAMIENTOS</v>
          </cell>
          <cell r="D196">
            <v>8</v>
          </cell>
          <cell r="E196" t="str">
            <v>02008 Pagar de sentencias, laudos, conciliaciones, transacciones y providencias de autoridad jurisdiccional competente</v>
          </cell>
          <cell r="F196" t="str">
            <v>Arrendamiento De Inmuebles 02-06-0002</v>
          </cell>
          <cell r="G196" t="str">
            <v>ARRENDAMIENTO DE INMUEBLES DESTINADOS A LA PRESTACIÓN DEL SERVICIO PÚBLICO EDUCATIVO A.1.2.12</v>
          </cell>
          <cell r="H196" t="str">
            <v>Porcentaje</v>
          </cell>
          <cell r="I196">
            <v>100</v>
          </cell>
          <cell r="J196" t="str">
            <v>107102008</v>
          </cell>
          <cell r="K196">
            <v>128384000</v>
          </cell>
        </row>
        <row r="197">
          <cell r="A197">
            <v>1071</v>
          </cell>
          <cell r="B197" t="str">
            <v>1071 Gestión educativa institucional</v>
          </cell>
          <cell r="C197" t="str">
            <v xml:space="preserve">03 LOGÍSTICA Y APOYOS </v>
          </cell>
          <cell r="D197">
            <v>9</v>
          </cell>
          <cell r="E197" t="str">
            <v xml:space="preserve">03009 Suministrar el servicios de transporte para el traslado de funcionarios Administrativos a los colegios o  localidades para fortalecer la labor que realiza la SED a través de sus proyectos de inversión </v>
          </cell>
          <cell r="F197" t="str">
            <v>Apoyo Logístico Para El Desarrollo De Las Actividades Propias De Los Proyectos De Inversiónen General 03-01-0354</v>
          </cell>
          <cell r="G197" t="str">
            <v>APLICACIÓN DE PROYECTOS EDUCATIVOS TRANSVERSALES - A.1.7.2</v>
          </cell>
          <cell r="H197" t="str">
            <v>Servicios de Transporte</v>
          </cell>
          <cell r="I197">
            <v>2750</v>
          </cell>
          <cell r="J197" t="str">
            <v>107103009</v>
          </cell>
          <cell r="K197">
            <v>896425000</v>
          </cell>
        </row>
        <row r="198">
          <cell r="A198">
            <v>1071</v>
          </cell>
          <cell r="B198" t="str">
            <v>1071 Gestión educativa institucional</v>
          </cell>
          <cell r="C198" t="str">
            <v xml:space="preserve">03 LOGÍSTICA Y APOYOS </v>
          </cell>
          <cell r="D198">
            <v>10</v>
          </cell>
          <cell r="E198" t="str">
            <v xml:space="preserve">03010 Suministrar apoyo  técnico y profesional para actividades relacionadas con el proyecto de inversión </v>
          </cell>
          <cell r="F198" t="str">
            <v>Personal Contratado Para Apoyar Las Actividades Propias De Los Proyectos De Inversión De La Entidad 03-04-0001</v>
          </cell>
          <cell r="G198" t="str">
            <v>MODERNIZACIÓN DE LA SECRETARIA DE EDUCACIÓN - A.1.4.1</v>
          </cell>
          <cell r="H198" t="str">
            <v>Personas</v>
          </cell>
          <cell r="I198">
            <v>10</v>
          </cell>
          <cell r="J198" t="str">
            <v>107103010</v>
          </cell>
          <cell r="K198">
            <v>969913000</v>
          </cell>
        </row>
        <row r="199">
          <cell r="A199">
            <v>1071</v>
          </cell>
          <cell r="B199" t="str">
            <v>1071 Gestión educativa institucional</v>
          </cell>
          <cell r="C199" t="str">
            <v xml:space="preserve">03 LOGÍSTICA Y APOYOS </v>
          </cell>
          <cell r="D199">
            <v>11</v>
          </cell>
          <cell r="E199" t="str">
            <v>03011 Suministrar el apoyo logístico a los eventos de la entidad</v>
          </cell>
          <cell r="F199" t="str">
            <v>Soporte Logístico Para El Desarrollo De Las Actividades Propias De Los Proyectos De Inversión 02-01-0364</v>
          </cell>
          <cell r="G199" t="str">
            <v>APLICACIÓN DE PROYECTOS EDUCATIVOS TRANSVERSALES - A.1.7.2</v>
          </cell>
          <cell r="H199" t="str">
            <v>Eventos</v>
          </cell>
          <cell r="I199">
            <v>75</v>
          </cell>
          <cell r="J199" t="str">
            <v>107103011</v>
          </cell>
          <cell r="K199">
            <v>8912848000</v>
          </cell>
        </row>
        <row r="200">
          <cell r="A200">
            <v>1071</v>
          </cell>
          <cell r="B200" t="str">
            <v>1071 Gestión educativa institucional</v>
          </cell>
          <cell r="C200" t="str">
            <v xml:space="preserve">03 LOGÍSTICA Y APOYOS </v>
          </cell>
          <cell r="D200">
            <v>12</v>
          </cell>
          <cell r="E200" t="str">
            <v>03012 Interventoria al apoyo logístico a los eventos de la entidad</v>
          </cell>
          <cell r="F200" t="str">
            <v>Soporte Logístico Para El Desarrollo De Las Actividades Propias De Los Proyectos De Inversión 02-01-0364</v>
          </cell>
          <cell r="G200" t="str">
            <v>APLICACIÓN DE PROYECTOS EDUCATIVOS TRANSVERSALES - A.1.7.2</v>
          </cell>
          <cell r="H200" t="str">
            <v>Consultoría</v>
          </cell>
          <cell r="I200">
            <v>1</v>
          </cell>
          <cell r="J200" t="str">
            <v>107103012</v>
          </cell>
          <cell r="K200">
            <v>991284000</v>
          </cell>
        </row>
        <row r="201">
          <cell r="A201">
            <v>1072</v>
          </cell>
          <cell r="B201" t="str">
            <v>1072 Evaluar para transformar y mejorar</v>
          </cell>
          <cell r="C201" t="str">
            <v>01 Gestión del Conocimiento sobre evaluación para la Calidad de la Educación</v>
          </cell>
          <cell r="D201">
            <v>1</v>
          </cell>
          <cell r="E201" t="str">
            <v>01001 Producción de información relevante para caracterizar las Instituciones Educativas Distritales - IED</v>
          </cell>
          <cell r="F201" t="str">
            <v>Evaluación Educativa 03-01-0009</v>
          </cell>
          <cell r="G201" t="str">
            <v>DISEÑO E IMPLEMENTACIÓN DE PLANES DE MEJORAMIENTO - A.1.2.11</v>
          </cell>
          <cell r="H201" t="str">
            <v>Colegios</v>
          </cell>
          <cell r="I201">
            <v>362</v>
          </cell>
          <cell r="J201" t="str">
            <v>107201001</v>
          </cell>
          <cell r="K201">
            <v>408000000</v>
          </cell>
        </row>
        <row r="202">
          <cell r="A202">
            <v>1072</v>
          </cell>
          <cell r="B202" t="str">
            <v>1072 Evaluar para transformar y mejorar</v>
          </cell>
          <cell r="C202" t="str">
            <v>01 Gestión del Conocimiento sobre evaluación para la Calidad de la Educación</v>
          </cell>
          <cell r="D202">
            <v>2</v>
          </cell>
          <cell r="E202" t="str">
            <v>01002 Personal técnico y profesional para la ejecución de las actividades propuestas en los diferentes componentes del proyecto.</v>
          </cell>
          <cell r="F202" t="str">
            <v>Personal Contratado Para Apoyar Las Actividades Propias De Los Proyectos De Inversión De La Entidad 03-04-0001</v>
          </cell>
          <cell r="G202" t="str">
            <v>MODERNIZACIÓN DE LA SECRETARIA DE EDUCACIÓN - A.1.4.1</v>
          </cell>
          <cell r="H202" t="str">
            <v>Personas</v>
          </cell>
          <cell r="I202">
            <v>8</v>
          </cell>
          <cell r="J202" t="str">
            <v>107201002</v>
          </cell>
          <cell r="K202">
            <v>580600000</v>
          </cell>
        </row>
        <row r="203">
          <cell r="A203">
            <v>1072</v>
          </cell>
          <cell r="B203" t="str">
            <v>1072 Evaluar para transformar y mejorar</v>
          </cell>
          <cell r="C203" t="str">
            <v xml:space="preserve">02 Mejores practicas evaluativas </v>
          </cell>
          <cell r="D203">
            <v>2</v>
          </cell>
          <cell r="E203" t="str">
            <v>02002 Repositorio de mejores prácticas evaluativas en la ciudad.</v>
          </cell>
          <cell r="F203" t="str">
            <v>Evaluación Educativa 03-01-0009</v>
          </cell>
          <cell r="G203" t="str">
            <v>DISEÑO E IMPLEMENTACIÓN DE PLANES DE MEJORAMIENTO - A.1.2.11</v>
          </cell>
          <cell r="H203" t="str">
            <v>Repositorio</v>
          </cell>
          <cell r="I203">
            <v>1</v>
          </cell>
          <cell r="J203" t="str">
            <v>107202002</v>
          </cell>
          <cell r="K203">
            <v>200000000</v>
          </cell>
        </row>
        <row r="204">
          <cell r="A204">
            <v>1072</v>
          </cell>
          <cell r="B204" t="str">
            <v>1072 Evaluar para transformar y mejorar</v>
          </cell>
          <cell r="C204" t="str">
            <v xml:space="preserve">03 Articulación e integración de información sobre evaluaciones de aprendizaje, enseñanza y gestión en las IE </v>
          </cell>
          <cell r="D204">
            <v>1</v>
          </cell>
          <cell r="E204" t="str">
            <v>03001 Desarrollar, revisar y ajustar  estrategias  de evaluación en los diferentes componentes del sistema.</v>
          </cell>
          <cell r="F204" t="str">
            <v>Evaluación Educativa 03-01-0009</v>
          </cell>
          <cell r="G204" t="str">
            <v>DISEÑO E IMPLEMENTACIÓN DE PLANES DE MEJORAMIENTO - A.1.2.11</v>
          </cell>
          <cell r="H204" t="str">
            <v>Sistema</v>
          </cell>
          <cell r="I204">
            <v>1</v>
          </cell>
          <cell r="J204" t="str">
            <v>107203001</v>
          </cell>
          <cell r="K204">
            <v>1246000000</v>
          </cell>
        </row>
        <row r="205">
          <cell r="A205">
            <v>1072</v>
          </cell>
          <cell r="B205" t="str">
            <v>1072 Evaluar para transformar y mejorar</v>
          </cell>
          <cell r="C205" t="str">
            <v xml:space="preserve">03 Articulación e integración de información sobre evaluaciones de aprendizaje, enseñanza y gestión en las IE </v>
          </cell>
          <cell r="D205">
            <v>2</v>
          </cell>
          <cell r="E205" t="str">
            <v>03002 Aplicar pruebas internacionales, desarrollar y aplicar pruebas nacionales y las encuestas requeridas para el sector.</v>
          </cell>
          <cell r="F205" t="str">
            <v>Evaluación Educativa 03-01-0009</v>
          </cell>
          <cell r="G205" t="str">
            <v>DISEÑO E IMPLEMENTACIÓN DE PLANES DE MEJORAMIENTO - A.1.2.11</v>
          </cell>
          <cell r="H205" t="str">
            <v>Aplicaciones y encuestas</v>
          </cell>
          <cell r="I205">
            <v>4</v>
          </cell>
          <cell r="J205" t="str">
            <v>107203002</v>
          </cell>
          <cell r="K205">
            <v>1255000000</v>
          </cell>
        </row>
        <row r="206">
          <cell r="A206">
            <v>1072</v>
          </cell>
          <cell r="B206" t="str">
            <v>1072 Evaluar para transformar y mejorar</v>
          </cell>
          <cell r="C206" t="str">
            <v xml:space="preserve">04 Estímulos y reconocimientos a la Calidad de la educación </v>
          </cell>
          <cell r="D206">
            <v>1</v>
          </cell>
          <cell r="E206" t="str">
            <v>04001 Realizar el proceso requerido para la evaluación del incentivo por Gestión Institucional art. 23 Acuerdo 273.17</v>
          </cell>
          <cell r="F206" t="str">
            <v>Evaluación Educativa 03-01-0009</v>
          </cell>
          <cell r="G206" t="str">
            <v>DISEÑO E IMPLEMENTACIÓN DE PLANES DE MEJORAMIENTO - A.1.2.11</v>
          </cell>
          <cell r="H206" t="str">
            <v>Proceso</v>
          </cell>
          <cell r="I206">
            <v>1</v>
          </cell>
          <cell r="J206" t="str">
            <v>107204001</v>
          </cell>
          <cell r="K206">
            <v>150000000</v>
          </cell>
        </row>
        <row r="207">
          <cell r="A207">
            <v>1072</v>
          </cell>
          <cell r="B207" t="str">
            <v>1072 Evaluar para transformar y mejorar</v>
          </cell>
          <cell r="C207" t="str">
            <v xml:space="preserve">04 Estímulos y reconocimientos a la Calidad de la educación </v>
          </cell>
          <cell r="D207">
            <v>2</v>
          </cell>
          <cell r="E207" t="str">
            <v>04002 Entregar estímulos económicos a colegios premiados por su excelente gestión institucional en marco del Acuerdo 273/2007</v>
          </cell>
          <cell r="F207" t="str">
            <v>Incentivos Económicos  A Los Colegios Con Mejores Resultados Que Aporten Al Mejoramiento De La Calidad Educativa 05-02-0022</v>
          </cell>
          <cell r="G207" t="str">
            <v>DISEÑO E IMPLEMENTACIÓN DE PLANES DE MEJORAMIENTO - A.1.2.11</v>
          </cell>
          <cell r="H207" t="str">
            <v>Colegios</v>
          </cell>
          <cell r="I207">
            <v>5</v>
          </cell>
          <cell r="J207" t="str">
            <v>107204002</v>
          </cell>
          <cell r="K207">
            <v>95900000</v>
          </cell>
        </row>
        <row r="208">
          <cell r="A208">
            <v>1072</v>
          </cell>
          <cell r="B208" t="str">
            <v>1072 Evaluar para transformar y mejorar</v>
          </cell>
          <cell r="C208" t="str">
            <v xml:space="preserve">04 Estímulos y reconocimientos a la Calidad de la educación </v>
          </cell>
          <cell r="D208">
            <v>3</v>
          </cell>
          <cell r="E208" t="str">
            <v>04003 Entregar estímulos económicos a colegios oficiales por mejor rendimiento académico en las pruebas de Estado SABER 11°.</v>
          </cell>
          <cell r="F208" t="str">
            <v>Incentivos Económicos  A Los Colegios Con Mejores Resultados Que Aporten Al Mejoramiento De La Calidad Educativa 05-02-0022</v>
          </cell>
          <cell r="G208" t="str">
            <v>DISEÑO E IMPLEMENTACIÓN DE PLANES DE MEJORAMIENTO - A.1.2.11</v>
          </cell>
          <cell r="H208" t="str">
            <v>Colegios</v>
          </cell>
          <cell r="I208">
            <v>5</v>
          </cell>
          <cell r="J208" t="str">
            <v>107204003</v>
          </cell>
          <cell r="K208">
            <v>95900000</v>
          </cell>
        </row>
        <row r="209">
          <cell r="A209">
            <v>1072</v>
          </cell>
          <cell r="B209" t="str">
            <v>1072 Evaluar para transformar y mejorar</v>
          </cell>
          <cell r="C209" t="str">
            <v xml:space="preserve">04 Estímulos y reconocimientos a la Calidad de la educación </v>
          </cell>
          <cell r="D209">
            <v>4</v>
          </cell>
          <cell r="E209" t="str">
            <v>04004 Entregar estímulos económicos a colegios premiados por rendimiento académico en las pruebas SABER</v>
          </cell>
          <cell r="F209" t="str">
            <v>Incentivos Económicos  A Los Colegios Con Mejores Resultados Que Aporten Al Mejoramiento De La Calidad Educativa 05-02-0022</v>
          </cell>
          <cell r="G209" t="str">
            <v>DISEÑO E IMPLEMENTACIÓN DE PLANES DE MEJORAMIENTO - A.1.2.11</v>
          </cell>
          <cell r="H209" t="str">
            <v>Colegios</v>
          </cell>
          <cell r="I209">
            <v>5</v>
          </cell>
          <cell r="J209" t="str">
            <v>107204004</v>
          </cell>
          <cell r="K209">
            <v>95900000</v>
          </cell>
        </row>
        <row r="210">
          <cell r="A210">
            <v>1072</v>
          </cell>
          <cell r="B210" t="str">
            <v>1072 Evaluar para transformar y mejorar</v>
          </cell>
          <cell r="C210" t="str">
            <v xml:space="preserve">04 Estímulos y reconocimientos a la Calidad de la educación </v>
          </cell>
          <cell r="D210">
            <v>5</v>
          </cell>
          <cell r="E210" t="str">
            <v>04005 Entregar estímulos económicos a colegios oficiales que se destaquen por mejor nivel de inglés en las pruebas de Estado SABER 11°.</v>
          </cell>
          <cell r="F210" t="str">
            <v>Incentivos Económicos  A Los Colegios Con Mejores Resultados Que Aporten Al Mejoramiento De La Calidad Educativa 05-02-0022</v>
          </cell>
          <cell r="G210" t="str">
            <v>DISEÑO E IMPLEMENTACIÓN DE PLANES DE MEJORAMIENTO - A.1.2.11</v>
          </cell>
          <cell r="H210" t="str">
            <v>Colegios</v>
          </cell>
          <cell r="I210">
            <v>5</v>
          </cell>
          <cell r="J210" t="str">
            <v>107204005</v>
          </cell>
          <cell r="K210">
            <v>95900000</v>
          </cell>
        </row>
        <row r="211">
          <cell r="A211">
            <v>1072</v>
          </cell>
          <cell r="B211" t="str">
            <v>1072 Evaluar para transformar y mejorar</v>
          </cell>
          <cell r="C211" t="str">
            <v xml:space="preserve">04 Estímulos y reconocimientos a la Calidad de la educación </v>
          </cell>
          <cell r="D211">
            <v>6</v>
          </cell>
          <cell r="E211" t="str">
            <v>04006 Entregar estímulos económicos a colegios oficiales que cada año se destaquen como los de más bajo índice de deserción.</v>
          </cell>
          <cell r="F211" t="str">
            <v>Incentivos Económicos  A Los Colegios Con Mejores Resultados Que Aporten Al Mejoramiento De La Calidad Educativa 05-02-0022</v>
          </cell>
          <cell r="G211" t="str">
            <v>DISEÑO E IMPLEMENTACIÓN DE PLANES DE MEJORAMIENTO - A.1.2.11</v>
          </cell>
          <cell r="H211" t="str">
            <v>Colegios</v>
          </cell>
          <cell r="I211">
            <v>5</v>
          </cell>
          <cell r="J211" t="str">
            <v>107204006</v>
          </cell>
          <cell r="K211">
            <v>95900000</v>
          </cell>
        </row>
        <row r="212">
          <cell r="A212">
            <v>1072</v>
          </cell>
          <cell r="B212" t="str">
            <v>1072 Evaluar para transformar y mejorar</v>
          </cell>
          <cell r="C212" t="str">
            <v xml:space="preserve">04 Estímulos y reconocimientos a la Calidad de la educación </v>
          </cell>
          <cell r="D212">
            <v>7</v>
          </cell>
          <cell r="E212" t="str">
            <v>04007 Reconocimiento a colegios en el marco de la Acreditación según Rs 1881/2015</v>
          </cell>
          <cell r="F212" t="str">
            <v>Incentivos Económicos  A Los Colegios Con Mejores Resultados Que Aporten Al Mejoramiento De La Calidad Educativa 05-02-0022</v>
          </cell>
          <cell r="G212" t="str">
            <v>DISEÑO E IMPLEMENTACIÓN DE PLANES DE MEJORAMIENTO - A.1.2.11</v>
          </cell>
          <cell r="H212" t="str">
            <v>Colegios</v>
          </cell>
          <cell r="I212">
            <v>5</v>
          </cell>
          <cell r="J212" t="str">
            <v>107204007</v>
          </cell>
          <cell r="K212">
            <v>95900000</v>
          </cell>
        </row>
        <row r="213">
          <cell r="A213">
            <v>1073</v>
          </cell>
          <cell r="B213" t="str">
            <v>1073 Desarrollo integral de la educación media en las instituciones educativas del Distrito</v>
          </cell>
          <cell r="C213" t="str">
            <v>01 Competencias básicas, técnicas, tecnológicas, socioemocionales y exploración</v>
          </cell>
          <cell r="D213">
            <v>1</v>
          </cell>
          <cell r="E213" t="str">
            <v>01001 Prestar apoyo profesional y/o tecnico para acompañar a las IED en las actividades de planeción y seguimiento para desarrollo y fortalecimiento de las competencias básicas, sociales y emocionales de los estudiantes de educación media de Bogotá</v>
          </cell>
          <cell r="F213" t="str">
            <v>Personal Contratado Para Apoyar Las Actividades Propias De Los Proyectos De Inversión De La Entidad 03-04-0001</v>
          </cell>
          <cell r="G213" t="str">
            <v>MODERNIZACIÓN DE LA SECRETARIA DE EDUCACIÓN - A.1.4.1</v>
          </cell>
          <cell r="H213" t="str">
            <v>Personas</v>
          </cell>
          <cell r="I213">
            <v>32</v>
          </cell>
          <cell r="J213" t="str">
            <v>107301001</v>
          </cell>
          <cell r="K213">
            <v>1931591000</v>
          </cell>
        </row>
        <row r="214">
          <cell r="A214">
            <v>1073</v>
          </cell>
          <cell r="B214" t="str">
            <v>1073 Desarrollo integral de la educación media en las instituciones educativas del Distrito</v>
          </cell>
          <cell r="C214" t="str">
            <v>01 Competencias básicas, técnicas, tecnológicas, socioemocionales y exploración</v>
          </cell>
          <cell r="D214">
            <v>4</v>
          </cell>
          <cell r="E214" t="str">
            <v>01004 Realizar acompañamiento, seguimiento e implementación para desarrollo y fortalecimiento de las competencias básicas, sociales y emocionales de los estudiantes de educación media de Bogotá</v>
          </cell>
          <cell r="F214" t="str">
            <v>Acompañar A Colegios En La Formulación Y Ejecución De Planes Institucionales 03-01-0204</v>
          </cell>
          <cell r="G214" t="str">
            <v>APLICACIÓN DE PROYECTOS EDUCATIVOS TRANSVERSALES - A.1.7.2</v>
          </cell>
          <cell r="H214" t="str">
            <v>Persona Jurídica</v>
          </cell>
          <cell r="I214">
            <v>15</v>
          </cell>
          <cell r="J214" t="str">
            <v>107301004</v>
          </cell>
          <cell r="K214">
            <v>15270921000</v>
          </cell>
        </row>
        <row r="215">
          <cell r="A215">
            <v>1073</v>
          </cell>
          <cell r="B215" t="str">
            <v>1073 Desarrollo integral de la educación media en las instituciones educativas del Distrito</v>
          </cell>
          <cell r="C215" t="str">
            <v>02 Orientación sociocupacional</v>
          </cell>
          <cell r="D215">
            <v>1</v>
          </cell>
          <cell r="E215" t="str">
            <v>02001 Prestar apoyo profesional y/o tecnico para acompañar a las IED en las actividades de planeación y seguimiento para el desarrollo y fortalecimiento de la orientación sociocupacional de los estudiantes de educación media de Bogotá</v>
          </cell>
          <cell r="F215" t="str">
            <v>Personal Contratado Para Apoyar Las Actividades Propias De Los Proyectos De Inversión De La Entidad 03-04-0001</v>
          </cell>
          <cell r="G215" t="str">
            <v>MODERNIZACIÓN DE LA SECRETARIA DE EDUCACIÓN - A.1.4.1</v>
          </cell>
          <cell r="H215" t="str">
            <v>Personas</v>
          </cell>
          <cell r="I215">
            <v>3</v>
          </cell>
          <cell r="J215" t="str">
            <v>107302001</v>
          </cell>
          <cell r="K215">
            <v>209300000</v>
          </cell>
        </row>
        <row r="216">
          <cell r="A216">
            <v>1073</v>
          </cell>
          <cell r="B216" t="str">
            <v>1073 Desarrollo integral de la educación media en las instituciones educativas del Distrito</v>
          </cell>
          <cell r="C216" t="str">
            <v>02 Orientación sociocupacional</v>
          </cell>
          <cell r="D216">
            <v>2</v>
          </cell>
          <cell r="E216" t="str">
            <v>02002 Realizar acompañamiento, seguimiento e implementación de los procesos de orientación sociocupacional  de los estudiantes de educación media de Bogotá</v>
          </cell>
          <cell r="F216" t="str">
            <v>Acompañar A Colegios En La Formulación Y Ejecución De Planes Institucionales 03-01-0204</v>
          </cell>
          <cell r="G216" t="str">
            <v>APLICACIÓN DE PROYECTOS EDUCATIVOS TRANSVERSALES - A.1.7.2</v>
          </cell>
          <cell r="H216" t="str">
            <v>Persona Jurídica</v>
          </cell>
          <cell r="I216">
            <v>1</v>
          </cell>
          <cell r="J216" t="str">
            <v>107302002</v>
          </cell>
          <cell r="K216">
            <v>1750188000</v>
          </cell>
        </row>
        <row r="217">
          <cell r="A217">
            <v>1074</v>
          </cell>
          <cell r="B217" t="str">
            <v>1074 Educación superior para una ciudad de conocimiento</v>
          </cell>
          <cell r="C217" t="str">
            <v>01 ACCESO A EDUCACIÓN SUPERIOR</v>
          </cell>
          <cell r="D217">
            <v>1</v>
          </cell>
          <cell r="E217" t="str">
            <v>01001 Fondo de Reparación para el Acceso, Permanencia y Graduación en Educación Superior para la Población Víctima del Conflicto Armado en Colombia.</v>
          </cell>
          <cell r="F217" t="str">
            <v>Atención a Víctimas 03-02-0032</v>
          </cell>
          <cell r="G217" t="str">
            <v>APLICACIÓN DE PROYECTOS EDUCATIVOS TRANSVERSALES - A.1.7.2</v>
          </cell>
          <cell r="H217" t="str">
            <v>Cupos</v>
          </cell>
          <cell r="I217">
            <v>29</v>
          </cell>
          <cell r="J217" t="str">
            <v>107401001</v>
          </cell>
          <cell r="K217">
            <v>2000000000</v>
          </cell>
        </row>
        <row r="218">
          <cell r="A218">
            <v>1074</v>
          </cell>
          <cell r="B218" t="str">
            <v>1074 Educación superior para una ciudad de conocimiento</v>
          </cell>
          <cell r="C218" t="str">
            <v>01 ACCESO A EDUCACIÓN SUPERIOR</v>
          </cell>
          <cell r="D218">
            <v>2</v>
          </cell>
          <cell r="E218" t="str">
            <v>01002 Generar alternativas de financiación ofertadas en el portafolio de la Secretaria de Educación, para el acceso y la permanencia en la educación superior de los jóvenes residentes en Bogotá</v>
          </cell>
          <cell r="F218" t="str">
            <v>Financiación A Los Estudiantes Para El Acceso A La Educación Superior 06-01-0004</v>
          </cell>
          <cell r="G218" t="str">
            <v>COMPETENCIAS LABORALES GENERALES Y FORMACIÓN PARA EL TRABAJO Y EL DESARROLLO HUMANO - A.1.7.1</v>
          </cell>
          <cell r="H218" t="str">
            <v>Cupos</v>
          </cell>
          <cell r="I218">
            <v>783</v>
          </cell>
          <cell r="J218" t="str">
            <v>107401002</v>
          </cell>
          <cell r="K218">
            <v>31819000000</v>
          </cell>
        </row>
        <row r="219">
          <cell r="A219">
            <v>1074</v>
          </cell>
          <cell r="B219" t="str">
            <v>1074 Educación superior para una ciudad de conocimiento</v>
          </cell>
          <cell r="C219" t="str">
            <v>02 FORTALECIMIENTO DE LA CALIDAD</v>
          </cell>
          <cell r="D219">
            <v>3</v>
          </cell>
          <cell r="E219" t="str">
            <v>02003 Fortalecimiento de condiciones de calidad para fomentar procesos de acreditacion de programas.</v>
          </cell>
          <cell r="F219" t="str">
            <v>Asistencia técnica y fomento al mejoramiento de la calidad en el marco del Subsistema Distrital de Educación Superior 05-02-0179</v>
          </cell>
          <cell r="G219" t="str">
            <v>APLICACIÓN DE PROYECTOS EDUCATIVOS TRANSVERSALES - A.1.7.2</v>
          </cell>
          <cell r="H219" t="str">
            <v>Proyectos</v>
          </cell>
          <cell r="I219">
            <v>1</v>
          </cell>
          <cell r="J219" t="str">
            <v>107402003</v>
          </cell>
          <cell r="K219">
            <v>250000000</v>
          </cell>
        </row>
        <row r="220">
          <cell r="A220">
            <v>1074</v>
          </cell>
          <cell r="B220" t="str">
            <v>1074 Educación superior para una ciudad de conocimiento</v>
          </cell>
          <cell r="C220" t="str">
            <v>02 FORTALECIMIENTO DE LA CALIDAD</v>
          </cell>
          <cell r="D220">
            <v>4</v>
          </cell>
          <cell r="E220" t="str">
            <v>02004 Aunar esfuerzos con los actores del subsistema Distrital de Educacion Superior y el Gobierno Nacional, para orientar o desarrollar proyectos de Ciencia, Tecnología e Innovación, integrando apuestas productivas y de conocimiento de la región.</v>
          </cell>
          <cell r="F220" t="str">
            <v>Asistencia técnica y fomento al mejoramiento de la calidad en el marco del Subsistema Distrital de Educación Superior 05-02-0179</v>
          </cell>
          <cell r="G220" t="str">
            <v>APLICACIÓN DE PROYECTOS EDUCATIVOS TRANSVERSALES - A.1.7.2</v>
          </cell>
          <cell r="H220" t="str">
            <v>Proyectos</v>
          </cell>
          <cell r="I220">
            <v>2</v>
          </cell>
          <cell r="J220" t="str">
            <v>107402004</v>
          </cell>
          <cell r="K220">
            <v>500000000</v>
          </cell>
        </row>
        <row r="221">
          <cell r="A221">
            <v>1074</v>
          </cell>
          <cell r="B221" t="str">
            <v>1074 Educación superior para una ciudad de conocimiento</v>
          </cell>
          <cell r="C221" t="str">
            <v>02 FORTALECIMIENTO DE LA CALIDAD</v>
          </cell>
          <cell r="D221">
            <v>5</v>
          </cell>
          <cell r="E221" t="str">
            <v>02005 Implementacion gradual de una estrategia de Fomento a la calidad y mejores prácticas en los programas e instituciones de Formación para el Trabajo y el Desarrollo Humano</v>
          </cell>
          <cell r="F221" t="str">
            <v>Fortalecimiento de la formación para el trabajo y el desarrollo humano 03-02-0034</v>
          </cell>
          <cell r="G221" t="str">
            <v>COMPETENCIAS LABORALES GENERALES Y FORMACIÓN PARA EL TRABAJO Y EL DESARROLLO HUMANO - A.1.7.1</v>
          </cell>
          <cell r="H221" t="str">
            <v>Piloto</v>
          </cell>
          <cell r="I221">
            <v>1</v>
          </cell>
          <cell r="J221" t="str">
            <v>107402005</v>
          </cell>
          <cell r="K221">
            <v>550000000</v>
          </cell>
        </row>
        <row r="222">
          <cell r="A222">
            <v>1074</v>
          </cell>
          <cell r="B222" t="str">
            <v>1074 Educación superior para una ciudad de conocimiento</v>
          </cell>
          <cell r="C222" t="str">
            <v>02 FORTALECIMIENTO DE LA CALIDAD</v>
          </cell>
          <cell r="D222">
            <v>6</v>
          </cell>
          <cell r="E222" t="str">
            <v>02006 Prestar apoyo profesional y/o técnico en la ejecución, verificación y acompañamiento de proyectos de calidad en educacion superior</v>
          </cell>
          <cell r="F222" t="str">
            <v>Personal Contratado Para Apoyar Las Actividades Propias De Los Proyectos De Inversión De La Entidad 03-04-0001</v>
          </cell>
          <cell r="G222" t="str">
            <v>MODERNIZACIÓN DE LA SECRETARIA DE EDUCACIÓN - A.1.4.1</v>
          </cell>
          <cell r="H222" t="str">
            <v>Personas</v>
          </cell>
          <cell r="I222">
            <v>20</v>
          </cell>
          <cell r="J222" t="str">
            <v>107402006</v>
          </cell>
          <cell r="K222">
            <v>1260000000</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1-01-IF-002"/>
      <sheetName val="Hoja3"/>
      <sheetName val="Hoja5"/>
      <sheetName val="Hoja1"/>
    </sheetNames>
    <sheetDataSet>
      <sheetData sheetId="0" refreshError="1"/>
      <sheetData sheetId="1"/>
      <sheetData sheetId="2" refreshError="1"/>
      <sheetData sheetId="3">
        <row r="3">
          <cell r="A3">
            <v>898</v>
          </cell>
          <cell r="B3" t="str">
            <v>898 Administración del talento humano</v>
          </cell>
          <cell r="C3" t="str">
            <v xml:space="preserve">01 NÓMINA </v>
          </cell>
          <cell r="D3">
            <v>1</v>
          </cell>
          <cell r="E3" t="str">
            <v>01001 Pago de Aportes para Cesantías del personal directivo docente SSF</v>
          </cell>
          <cell r="F3" t="str">
            <v>Aportes Para Cesantías Del Personal Directivo Docente Sin Situación De Fondos 03-03-0021</v>
          </cell>
          <cell r="G3" t="str">
            <v>APORTES PARA CESANTÍAS - A.1.1.2.3.2</v>
          </cell>
          <cell r="H3" t="str">
            <v>Personas</v>
          </cell>
          <cell r="I3">
            <v>1955</v>
          </cell>
          <cell r="J3" t="str">
            <v>89801001</v>
          </cell>
          <cell r="K3">
            <v>8377292000</v>
          </cell>
        </row>
        <row r="4">
          <cell r="A4">
            <v>898</v>
          </cell>
          <cell r="B4" t="str">
            <v>898 Administración del talento humano</v>
          </cell>
          <cell r="C4" t="str">
            <v xml:space="preserve">01 NÓMINA </v>
          </cell>
          <cell r="D4">
            <v>2</v>
          </cell>
          <cell r="E4" t="str">
            <v>01002 Pago de Aportes para salud del personal directivo docente SSF</v>
          </cell>
          <cell r="F4" t="str">
            <v>Aportes Para Salud Del Personal Directivo Docente Sin Situación De Fondos 03-03-0018</v>
          </cell>
          <cell r="G4" t="str">
            <v>APORTES PARA SALUD - A.1.1.2.4.1.1</v>
          </cell>
          <cell r="H4" t="str">
            <v>Personas</v>
          </cell>
          <cell r="I4">
            <v>1955</v>
          </cell>
          <cell r="J4" t="str">
            <v>89801002</v>
          </cell>
          <cell r="K4">
            <v>7372027000</v>
          </cell>
        </row>
        <row r="5">
          <cell r="A5">
            <v>898</v>
          </cell>
          <cell r="B5" t="str">
            <v>898 Administración del talento humano</v>
          </cell>
          <cell r="C5" t="str">
            <v xml:space="preserve">01 NÓMINA </v>
          </cell>
          <cell r="D5">
            <v>3</v>
          </cell>
          <cell r="E5" t="str">
            <v>01003 Pagar sueldos de Pensionados Nacionalizados</v>
          </cell>
          <cell r="F5" t="str">
            <v>Pago Fondo De Pensionados De Bogotá 03-03-0069</v>
          </cell>
          <cell r="G5" t="str">
            <v>CANCELACIONES DE PRESTASIONES SOCIALES DEL MAGISTERIO (CPSM) - A.1.1.8</v>
          </cell>
          <cell r="H5" t="str">
            <v>Personas</v>
          </cell>
          <cell r="I5">
            <v>1800</v>
          </cell>
          <cell r="J5" t="str">
            <v>89801003</v>
          </cell>
          <cell r="K5">
            <v>48814968000</v>
          </cell>
        </row>
        <row r="6">
          <cell r="A6">
            <v>898</v>
          </cell>
          <cell r="B6" t="str">
            <v>898 Administración del talento humano</v>
          </cell>
          <cell r="C6" t="str">
            <v xml:space="preserve">01 NÓMINA </v>
          </cell>
          <cell r="D6">
            <v>4</v>
          </cell>
          <cell r="E6" t="str">
            <v>01004 Pago de Aportes para ARP del Personal Administrativo de Instituciones Educativas</v>
          </cell>
          <cell r="F6" t="str">
            <v>Aportes Para Arp Del Personal Administrativo De Instituciones Educativas 03-03-0033</v>
          </cell>
          <cell r="G6" t="str">
            <v>APORTES ARP - A.1.1.2.5.1.3</v>
          </cell>
          <cell r="H6" t="str">
            <v>Personas</v>
          </cell>
          <cell r="I6">
            <v>1590</v>
          </cell>
          <cell r="J6" t="str">
            <v>89801004</v>
          </cell>
          <cell r="K6">
            <v>293154000</v>
          </cell>
        </row>
        <row r="7">
          <cell r="A7">
            <v>898</v>
          </cell>
          <cell r="B7" t="str">
            <v>898 Administración del talento humano</v>
          </cell>
          <cell r="C7" t="str">
            <v xml:space="preserve">01 NÓMINA </v>
          </cell>
          <cell r="D7">
            <v>5</v>
          </cell>
          <cell r="E7" t="str">
            <v>01005 Pago de Aportes para Cesantías del Personal Administrativo de Instituciones Educativas</v>
          </cell>
          <cell r="F7" t="str">
            <v>Aportes Para Cesantías Del Personal Administrativo De Instituciones Educativas 03-03-0034</v>
          </cell>
          <cell r="G7" t="str">
            <v>APORTES PARA CESANTÍAS - A.1.1.2.5.1.4</v>
          </cell>
          <cell r="H7" t="str">
            <v>Personas</v>
          </cell>
          <cell r="I7">
            <v>1590</v>
          </cell>
          <cell r="J7" t="str">
            <v>89801005</v>
          </cell>
          <cell r="K7">
            <v>6351651000</v>
          </cell>
        </row>
        <row r="8">
          <cell r="A8">
            <v>898</v>
          </cell>
          <cell r="B8" t="str">
            <v>898 Administración del talento humano</v>
          </cell>
          <cell r="C8" t="str">
            <v xml:space="preserve">01 NÓMINA </v>
          </cell>
          <cell r="D8">
            <v>6</v>
          </cell>
          <cell r="E8" t="str">
            <v>01006 Pago de Aportes para Cesantías del personal docente Con Situación de Fondos</v>
          </cell>
          <cell r="F8" t="str">
            <v>Aportes Para Cesantías Del Personal Docente Con Situación De Fondos 03-03-0012</v>
          </cell>
          <cell r="G8" t="str">
            <v>APORTES PARA CESANTÍAS - A.1.1.2.2.1.4</v>
          </cell>
          <cell r="H8" t="str">
            <v>Personas</v>
          </cell>
          <cell r="I8">
            <v>5938</v>
          </cell>
          <cell r="J8" t="str">
            <v>89801006</v>
          </cell>
          <cell r="K8">
            <v>11398887000</v>
          </cell>
        </row>
        <row r="9">
          <cell r="A9">
            <v>898</v>
          </cell>
          <cell r="B9" t="str">
            <v>898 Administración del talento humano</v>
          </cell>
          <cell r="C9" t="str">
            <v xml:space="preserve">01 NÓMINA </v>
          </cell>
          <cell r="D9">
            <v>7</v>
          </cell>
          <cell r="E9" t="str">
            <v>01007 Pago de Aportes para Cesantías del personal docente SSF</v>
          </cell>
          <cell r="F9" t="str">
            <v>Aportes Para Cesantías Del Personal Docente Sin Situación De Fondos 03-03-0008</v>
          </cell>
          <cell r="G9" t="str">
            <v>APORTES PARA CESANTÍAS - A.1.1.2.1.2</v>
          </cell>
          <cell r="H9" t="str">
            <v>Personas</v>
          </cell>
          <cell r="I9">
            <v>27050</v>
          </cell>
          <cell r="J9" t="str">
            <v>89801007</v>
          </cell>
          <cell r="K9">
            <v>96338855000</v>
          </cell>
        </row>
        <row r="10">
          <cell r="A10">
            <v>898</v>
          </cell>
          <cell r="B10" t="str">
            <v>898 Administración del talento humano</v>
          </cell>
          <cell r="C10" t="str">
            <v xml:space="preserve">01 NÓMINA </v>
          </cell>
          <cell r="D10">
            <v>8</v>
          </cell>
          <cell r="E10" t="str">
            <v>01008 Pago de Aportes para el ESAP del Personal Administrativo de Instituciones Educativas</v>
          </cell>
          <cell r="F10" t="str">
            <v>Aportes Para La Esap Del Personal Administrativo De Instituciones Educativas 03-03-0037</v>
          </cell>
          <cell r="G10" t="str">
            <v>ESAP - A.1.1.2.5.2.3</v>
          </cell>
          <cell r="H10" t="str">
            <v>Personas</v>
          </cell>
          <cell r="I10">
            <v>1590</v>
          </cell>
          <cell r="J10" t="str">
            <v>89801008</v>
          </cell>
          <cell r="K10">
            <v>321621000</v>
          </cell>
        </row>
        <row r="11">
          <cell r="A11">
            <v>898</v>
          </cell>
          <cell r="B11" t="str">
            <v>898 Administración del talento humano</v>
          </cell>
          <cell r="C11" t="str">
            <v xml:space="preserve">01 NÓMINA </v>
          </cell>
          <cell r="D11">
            <v>9</v>
          </cell>
          <cell r="E11" t="str">
            <v>01009 Pago de Aportes para el ICBF del Personal Administrativo de Instituciones Educativas</v>
          </cell>
          <cell r="F11" t="str">
            <v>Aportes Para El Icbf Del Personal Administrativo De Instituciones Educativas 03-03-0036</v>
          </cell>
          <cell r="G11" t="str">
            <v>ICBF - A.1.1.2.5.2.2</v>
          </cell>
          <cell r="H11" t="str">
            <v>Personas</v>
          </cell>
          <cell r="I11">
            <v>1590</v>
          </cell>
          <cell r="J11" t="str">
            <v>89801009</v>
          </cell>
          <cell r="K11">
            <v>1929726000</v>
          </cell>
        </row>
        <row r="12">
          <cell r="A12">
            <v>898</v>
          </cell>
          <cell r="B12" t="str">
            <v>898 Administración del talento humano</v>
          </cell>
          <cell r="C12" t="str">
            <v xml:space="preserve">01 NÓMINA </v>
          </cell>
          <cell r="D12">
            <v>10</v>
          </cell>
          <cell r="E12" t="str">
            <v xml:space="preserve">01010 Pago de Aportes para el ICBF del Personal directivo docente </v>
          </cell>
          <cell r="F12" t="str">
            <v>Aportes Para El Icbf Del Personal Directivo Docente 03-03-0027</v>
          </cell>
          <cell r="G12" t="str">
            <v>ICBF - A.1.1.2.4.2.2</v>
          </cell>
          <cell r="H12" t="str">
            <v>Personas</v>
          </cell>
          <cell r="I12">
            <v>1955</v>
          </cell>
          <cell r="J12" t="str">
            <v>89801010</v>
          </cell>
          <cell r="K12">
            <v>3159785000</v>
          </cell>
        </row>
        <row r="13">
          <cell r="A13">
            <v>898</v>
          </cell>
          <cell r="B13" t="str">
            <v>898 Administración del talento humano</v>
          </cell>
          <cell r="C13" t="str">
            <v xml:space="preserve">01 NÓMINA </v>
          </cell>
          <cell r="D13">
            <v>11</v>
          </cell>
          <cell r="E13" t="str">
            <v>01011 Pago de Aportes para el ICBF personal docente</v>
          </cell>
          <cell r="F13" t="str">
            <v>Aportes Para El Icbf Personal Docente 03-03-0014</v>
          </cell>
          <cell r="G13" t="str">
            <v>ICBF - A.1.1.2.2.2.2</v>
          </cell>
          <cell r="H13" t="str">
            <v>Personas</v>
          </cell>
          <cell r="I13">
            <v>32988</v>
          </cell>
          <cell r="J13" t="str">
            <v>89801011</v>
          </cell>
          <cell r="K13">
            <v>40272258000</v>
          </cell>
        </row>
        <row r="14">
          <cell r="A14">
            <v>898</v>
          </cell>
          <cell r="B14" t="str">
            <v>898 Administración del talento humano</v>
          </cell>
          <cell r="C14" t="str">
            <v xml:space="preserve">01 NÓMINA </v>
          </cell>
          <cell r="D14">
            <v>12</v>
          </cell>
          <cell r="E14" t="str">
            <v>01012 Pago de Aportes para el SENA del Personal Administrativo de Instituciones Educativas</v>
          </cell>
          <cell r="F14" t="str">
            <v>Aportes Para El Sena Del Personal Administrativo De Instituciones Educativas 03-03-0035</v>
          </cell>
          <cell r="G14" t="str">
            <v>SENA - A.1.1.2.5.2.1</v>
          </cell>
          <cell r="H14" t="str">
            <v>Personas</v>
          </cell>
          <cell r="I14">
            <v>1590</v>
          </cell>
          <cell r="J14" t="str">
            <v>89801012</v>
          </cell>
          <cell r="K14">
            <v>321621000</v>
          </cell>
        </row>
        <row r="15">
          <cell r="A15">
            <v>898</v>
          </cell>
          <cell r="B15" t="str">
            <v>898 Administración del talento humano</v>
          </cell>
          <cell r="C15" t="str">
            <v xml:space="preserve">01 NÓMINA </v>
          </cell>
          <cell r="D15">
            <v>13</v>
          </cell>
          <cell r="E15" t="str">
            <v xml:space="preserve">01013 Pago de Aportes para el SENA del Personal directivo docente </v>
          </cell>
          <cell r="F15" t="str">
            <v>Aportes Para El Sena Del Personal Directivo Docente 03-03-0026</v>
          </cell>
          <cell r="G15" t="str">
            <v>SENA - A.1.1.2.4.2.1</v>
          </cell>
          <cell r="H15" t="str">
            <v>Personas</v>
          </cell>
          <cell r="I15">
            <v>1955</v>
          </cell>
          <cell r="J15" t="str">
            <v>89801013</v>
          </cell>
          <cell r="K15">
            <v>526631000</v>
          </cell>
        </row>
        <row r="16">
          <cell r="A16">
            <v>898</v>
          </cell>
          <cell r="B16" t="str">
            <v>898 Administración del talento humano</v>
          </cell>
          <cell r="C16" t="str">
            <v xml:space="preserve">01 NÓMINA </v>
          </cell>
          <cell r="D16">
            <v>14</v>
          </cell>
          <cell r="E16" t="str">
            <v>01014 Pago de Aportes para el SENA personal docente</v>
          </cell>
          <cell r="F16" t="str">
            <v>Aportes Para El Sena Personal Docente 03-03-0013</v>
          </cell>
          <cell r="G16" t="str">
            <v>SENA - A.1.1.2.2.2.1</v>
          </cell>
          <cell r="H16" t="str">
            <v>Personas</v>
          </cell>
          <cell r="I16">
            <v>32988</v>
          </cell>
          <cell r="J16" t="str">
            <v>89801014</v>
          </cell>
          <cell r="K16">
            <v>6712044000</v>
          </cell>
        </row>
        <row r="17">
          <cell r="A17">
            <v>898</v>
          </cell>
          <cell r="B17" t="str">
            <v>898 Administración del talento humano</v>
          </cell>
          <cell r="C17" t="str">
            <v xml:space="preserve">01 NÓMINA </v>
          </cell>
          <cell r="D17">
            <v>15</v>
          </cell>
          <cell r="E17" t="str">
            <v>01015 Pago de Aportes para Institutos Técnicos del Personal Administrativo de Instituciones Educativas</v>
          </cell>
          <cell r="F17" t="str">
            <v>Aportes Para Los Institutos Técnicos Del Personal Administrativo De Instituciones Educativas 03-03-0039</v>
          </cell>
          <cell r="G17" t="str">
            <v>INSTITUTOS TÉCNICOS - A.1.1.2.5.2.5</v>
          </cell>
          <cell r="H17" t="str">
            <v>Personas</v>
          </cell>
          <cell r="I17">
            <v>1590</v>
          </cell>
          <cell r="J17" t="str">
            <v>89801015</v>
          </cell>
          <cell r="K17">
            <v>643242000</v>
          </cell>
        </row>
        <row r="18">
          <cell r="A18">
            <v>898</v>
          </cell>
          <cell r="B18" t="str">
            <v>898 Administración del talento humano</v>
          </cell>
          <cell r="C18" t="str">
            <v xml:space="preserve">01 NÓMINA </v>
          </cell>
          <cell r="D18">
            <v>16</v>
          </cell>
          <cell r="E18" t="str">
            <v xml:space="preserve">01016 Pago de Aportes para Institutos Técnicos personal docente </v>
          </cell>
          <cell r="F18" t="str">
            <v>Aportes Para Institutos Técnicos Personal Docente 03-03-0017</v>
          </cell>
          <cell r="G18" t="str">
            <v>INSTITUTOS TÉCNICOS - A.1.1.2.2.2.5</v>
          </cell>
          <cell r="H18" t="str">
            <v>Personas</v>
          </cell>
          <cell r="I18">
            <v>32988</v>
          </cell>
          <cell r="J18" t="str">
            <v>89801016</v>
          </cell>
          <cell r="K18">
            <v>13424086000</v>
          </cell>
        </row>
        <row r="19">
          <cell r="A19">
            <v>898</v>
          </cell>
          <cell r="B19" t="str">
            <v>898 Administración del talento humano</v>
          </cell>
          <cell r="C19" t="str">
            <v xml:space="preserve">01 NÓMINA </v>
          </cell>
          <cell r="D19">
            <v>18</v>
          </cell>
          <cell r="E19" t="str">
            <v xml:space="preserve">01018 Pago de Aportes para la ESAP personal docente </v>
          </cell>
          <cell r="F19" t="str">
            <v>Aportes Para La Esap Personal Docente 03-03-0015</v>
          </cell>
          <cell r="G19" t="str">
            <v>ESAP - A.1.1.2.2.2.3</v>
          </cell>
          <cell r="H19" t="str">
            <v>Personas</v>
          </cell>
          <cell r="I19">
            <v>32988</v>
          </cell>
          <cell r="J19" t="str">
            <v>89801018</v>
          </cell>
          <cell r="K19">
            <v>6712044000</v>
          </cell>
        </row>
        <row r="20">
          <cell r="A20">
            <v>898</v>
          </cell>
          <cell r="B20" t="str">
            <v>898 Administración del talento humano</v>
          </cell>
          <cell r="C20" t="str">
            <v xml:space="preserve">01 NÓMINA </v>
          </cell>
          <cell r="D20">
            <v>19</v>
          </cell>
          <cell r="E20" t="str">
            <v>01019 Pago de Aportes para las Cajas de Compensación del Personal Administrativo de Instituciones Educativas</v>
          </cell>
          <cell r="F20" t="str">
            <v>Aportes Para Las Cajas De Compensación Familiar Del Personal Administrativo De Instituciones Educativas 03-03-0038</v>
          </cell>
          <cell r="G20" t="str">
            <v>CAJAS DE COMPENSACIÓN FAMILIAR - A.1.1.2.5.2.4</v>
          </cell>
          <cell r="H20" t="str">
            <v>Personas</v>
          </cell>
          <cell r="I20">
            <v>1590</v>
          </cell>
          <cell r="J20" t="str">
            <v>89801019</v>
          </cell>
          <cell r="K20">
            <v>2572969000</v>
          </cell>
        </row>
        <row r="21">
          <cell r="A21">
            <v>898</v>
          </cell>
          <cell r="B21" t="str">
            <v>898 Administración del talento humano</v>
          </cell>
          <cell r="C21" t="str">
            <v xml:space="preserve">01 NÓMINA </v>
          </cell>
          <cell r="D21">
            <v>20</v>
          </cell>
          <cell r="E21" t="str">
            <v xml:space="preserve">01020 Pago de Aportes para las Cajas de Compensación Personal directivo docente </v>
          </cell>
          <cell r="F21" t="str">
            <v>Aportes Para Las Cajas De Compensación Familiar Del Personal Directivo Docente 03-03-0029</v>
          </cell>
          <cell r="G21" t="str">
            <v>CAJAS DE COMPENSACIÓN FAMILIAR - A.1.1.2.4.2.4</v>
          </cell>
          <cell r="H21" t="str">
            <v>Personas</v>
          </cell>
          <cell r="I21">
            <v>1955</v>
          </cell>
          <cell r="J21" t="str">
            <v>89801020</v>
          </cell>
          <cell r="K21">
            <v>4213046000</v>
          </cell>
        </row>
        <row r="22">
          <cell r="A22">
            <v>898</v>
          </cell>
          <cell r="B22" t="str">
            <v>898 Administración del talento humano</v>
          </cell>
          <cell r="C22" t="str">
            <v xml:space="preserve">01 NÓMINA </v>
          </cell>
          <cell r="D22">
            <v>21</v>
          </cell>
          <cell r="E22" t="str">
            <v xml:space="preserve">01021 Pago de Aportes para las Cajas de Compensación personal docente </v>
          </cell>
          <cell r="F22" t="str">
            <v>Aportes Para Las Cajas De Compensación Familiar Personal Docente 03-03-0016</v>
          </cell>
          <cell r="G22" t="str">
            <v>CAJAS DE COMPENSACIÓN FAMILIAR - A.1.1.2.2.2.4</v>
          </cell>
          <cell r="H22" t="str">
            <v>Personas</v>
          </cell>
          <cell r="I22">
            <v>32988</v>
          </cell>
          <cell r="J22" t="str">
            <v>89801021</v>
          </cell>
          <cell r="K22">
            <v>53696344000</v>
          </cell>
        </row>
        <row r="23">
          <cell r="A23">
            <v>898</v>
          </cell>
          <cell r="B23" t="str">
            <v>898 Administración del talento humano</v>
          </cell>
          <cell r="C23" t="str">
            <v xml:space="preserve">01 NÓMINA </v>
          </cell>
          <cell r="D23">
            <v>22</v>
          </cell>
          <cell r="E23" t="str">
            <v xml:space="preserve">01022 Pago de Aportes para los Institutos Técnicos Personal directivo docente </v>
          </cell>
          <cell r="F23" t="str">
            <v>Aportes Para Los Institutos Técnicos Del Personal Directivo Docente 03-03-0030</v>
          </cell>
          <cell r="G23" t="str">
            <v>INSTITUTOS TÉCNICOS - A.1.1.2.4.2.5</v>
          </cell>
          <cell r="H23" t="str">
            <v>Personas</v>
          </cell>
          <cell r="I23">
            <v>1955</v>
          </cell>
          <cell r="J23" t="str">
            <v>89801022</v>
          </cell>
          <cell r="K23">
            <v>1053262000</v>
          </cell>
        </row>
        <row r="24">
          <cell r="A24">
            <v>898</v>
          </cell>
          <cell r="B24" t="str">
            <v>898 Administración del talento humano</v>
          </cell>
          <cell r="C24" t="str">
            <v xml:space="preserve">01 NÓMINA </v>
          </cell>
          <cell r="D24">
            <v>23</v>
          </cell>
          <cell r="E24" t="str">
            <v>01023 Pago de Aportes para pensión del Personal Administrativo de Instituciones Educativas</v>
          </cell>
          <cell r="F24" t="str">
            <v>Aportes Para Pensión Del Personal Administrativo De Instituciones Educativas 03-03-0032</v>
          </cell>
          <cell r="G24" t="str">
            <v>APORTES PARA PENSIÓN - A.1.1.2.5.1.2</v>
          </cell>
          <cell r="H24" t="str">
            <v>Personas</v>
          </cell>
          <cell r="I24">
            <v>1590</v>
          </cell>
          <cell r="J24" t="str">
            <v>89801023</v>
          </cell>
          <cell r="K24">
            <v>6739172000</v>
          </cell>
        </row>
        <row r="25">
          <cell r="A25">
            <v>898</v>
          </cell>
          <cell r="B25" t="str">
            <v>898 Administración del talento humano</v>
          </cell>
          <cell r="C25" t="str">
            <v xml:space="preserve">01 NÓMINA </v>
          </cell>
          <cell r="D25">
            <v>24</v>
          </cell>
          <cell r="E25" t="str">
            <v>01024 Pago de Aportes para Pensión del personal docente Con Situación de Fondos</v>
          </cell>
          <cell r="F25" t="str">
            <v>Aportes Para Pensión Del Personal Docente Con Situación De Fondos 03-03-0010</v>
          </cell>
          <cell r="G25" t="str">
            <v>APORTES PARA PENSIÓN - A.1.1.2.2.1.2</v>
          </cell>
          <cell r="H25" t="str">
            <v>Personas</v>
          </cell>
          <cell r="I25">
            <v>5938</v>
          </cell>
          <cell r="J25" t="str">
            <v>89801024</v>
          </cell>
          <cell r="K25">
            <v>14521931000</v>
          </cell>
        </row>
        <row r="26">
          <cell r="A26">
            <v>898</v>
          </cell>
          <cell r="B26" t="str">
            <v>898 Administración del talento humano</v>
          </cell>
          <cell r="C26" t="str">
            <v xml:space="preserve">01 NÓMINA </v>
          </cell>
          <cell r="D26">
            <v>25</v>
          </cell>
          <cell r="E26" t="str">
            <v>01025 Pago de Aportes para salud del Personal Administrativo de Instituciones Educativas</v>
          </cell>
          <cell r="F26" t="str">
            <v>Aportes Para Salud Del Personal Administrativo De Instituciones Educativas 03-03-0031</v>
          </cell>
          <cell r="G26" t="str">
            <v>APORTES PARA SALUD - A.1.1.2.5.1.1</v>
          </cell>
          <cell r="H26" t="str">
            <v>Personas</v>
          </cell>
          <cell r="I26">
            <v>1590</v>
          </cell>
          <cell r="J26" t="str">
            <v>89801025</v>
          </cell>
          <cell r="K26">
            <v>4773580000</v>
          </cell>
        </row>
        <row r="27">
          <cell r="A27">
            <v>898</v>
          </cell>
          <cell r="B27" t="str">
            <v>898 Administración del talento humano</v>
          </cell>
          <cell r="C27" t="str">
            <v xml:space="preserve">01 NÓMINA </v>
          </cell>
          <cell r="D27">
            <v>26</v>
          </cell>
          <cell r="E27" t="str">
            <v>01026 Pago de Aportes para Salud del personal docente Con Situación de Fondos</v>
          </cell>
          <cell r="F27" t="str">
            <v>Aportes Para Salud Del Personal Docente Con Situación De Fondos 03-03-0009</v>
          </cell>
          <cell r="G27" t="str">
            <v>APORTES PARA SALUD - A.1.1.2.2.1.1</v>
          </cell>
          <cell r="H27" t="str">
            <v>Personas</v>
          </cell>
          <cell r="I27">
            <v>5398</v>
          </cell>
          <cell r="J27" t="str">
            <v>89801026</v>
          </cell>
          <cell r="K27">
            <v>10286368000</v>
          </cell>
        </row>
        <row r="28">
          <cell r="A28">
            <v>898</v>
          </cell>
          <cell r="B28" t="str">
            <v>898 Administración del talento humano</v>
          </cell>
          <cell r="C28" t="str">
            <v xml:space="preserve">01 NÓMINA </v>
          </cell>
          <cell r="D28">
            <v>27</v>
          </cell>
          <cell r="E28" t="str">
            <v>01027 Pago de Aportes para salud del personal docente SSF</v>
          </cell>
          <cell r="F28" t="str">
            <v>Aportes Para Salud Del Personal Docente Sin Situación De Fondos 03-03-0005</v>
          </cell>
          <cell r="G28" t="str">
            <v>APORTES DE PREVISION SOCIAL - A.1.1.2.1.1.10</v>
          </cell>
          <cell r="H28" t="str">
            <v>Personas</v>
          </cell>
          <cell r="I28">
            <v>27050</v>
          </cell>
          <cell r="J28" t="str">
            <v>89801027</v>
          </cell>
          <cell r="K28">
            <v>84778312000</v>
          </cell>
        </row>
        <row r="29">
          <cell r="A29">
            <v>898</v>
          </cell>
          <cell r="B29" t="str">
            <v>898 Administración del talento humano</v>
          </cell>
          <cell r="C29" t="str">
            <v xml:space="preserve">01 NÓMINA </v>
          </cell>
          <cell r="D29">
            <v>28</v>
          </cell>
          <cell r="E29" t="str">
            <v>01028 Pago de Ascensos en escalafón del Personal docente y directivo docente</v>
          </cell>
          <cell r="F29" t="str">
            <v>Ascensos En Escalafón Del Personal Docente O Directivo Docente 03-03-0004</v>
          </cell>
          <cell r="G29" t="str">
            <v>PERSONAL DOCENTE - CON SITUACIÓN DE FONDOS (CSF) - A.1.1.1.1.1</v>
          </cell>
          <cell r="H29" t="str">
            <v>Personas</v>
          </cell>
          <cell r="I29">
            <v>34943</v>
          </cell>
          <cell r="J29" t="str">
            <v>89801028</v>
          </cell>
          <cell r="K29">
            <v>8000000000</v>
          </cell>
        </row>
        <row r="30">
          <cell r="A30">
            <v>898</v>
          </cell>
          <cell r="B30" t="str">
            <v>898 Administración del talento humano</v>
          </cell>
          <cell r="C30" t="str">
            <v xml:space="preserve">01 NÓMINA </v>
          </cell>
          <cell r="D30">
            <v>29</v>
          </cell>
          <cell r="E30" t="str">
            <v>01029 Pago de Personal Administrativo de Instituciones Educativas</v>
          </cell>
          <cell r="F30" t="str">
            <v>Personal Administrativo de Instituciones Educativas con situación de fondos 03-03-0098</v>
          </cell>
          <cell r="G30" t="str">
            <v>PERSONAL ADMINISTRATIVO DE INSTITUCIONES EDUCATIVAS A.1.1.1.3</v>
          </cell>
          <cell r="H30" t="str">
            <v>Personas</v>
          </cell>
          <cell r="I30">
            <v>1590</v>
          </cell>
          <cell r="J30" t="str">
            <v>89801029</v>
          </cell>
          <cell r="K30">
            <v>73240497000</v>
          </cell>
        </row>
        <row r="31">
          <cell r="A31">
            <v>898</v>
          </cell>
          <cell r="B31" t="str">
            <v>898 Administración del talento humano</v>
          </cell>
          <cell r="C31" t="str">
            <v xml:space="preserve">01 NÓMINA </v>
          </cell>
          <cell r="D31">
            <v>30</v>
          </cell>
          <cell r="E31" t="str">
            <v>01030 Pago de Personal Directivo Docente</v>
          </cell>
          <cell r="F31" t="str">
            <v>Personal Directivo Docente Con Situación De Fondos 03-03-0094</v>
          </cell>
          <cell r="G31" t="str">
            <v>PERSONAL DIRECTIVO DOCENTE - CON SITUACIÓN DE FONDOS (CSF) - A.1.1.1.2.1</v>
          </cell>
          <cell r="H31" t="str">
            <v>Personas</v>
          </cell>
          <cell r="I31">
            <v>1955</v>
          </cell>
          <cell r="J31" t="str">
            <v>89801030</v>
          </cell>
          <cell r="K31">
            <v>106430730000</v>
          </cell>
        </row>
        <row r="32">
          <cell r="A32">
            <v>898</v>
          </cell>
          <cell r="B32" t="str">
            <v>898 Administración del talento humano</v>
          </cell>
          <cell r="C32" t="str">
            <v xml:space="preserve">01 NÓMINA </v>
          </cell>
          <cell r="D32">
            <v>31</v>
          </cell>
          <cell r="E32" t="str">
            <v>01031 Pago de Personal Docente</v>
          </cell>
          <cell r="F32" t="str">
            <v>Personal Docente Vinculado A La Planta De Personal Con Situación De Fondos 03-03-0096</v>
          </cell>
          <cell r="G32" t="str">
            <v>PERSONAL DOCENTE - CON SITUACIÓN DE FONDOS (CSF) - A.1.1.1.1.1</v>
          </cell>
          <cell r="H32" t="str">
            <v>Personas</v>
          </cell>
          <cell r="I32">
            <v>32988</v>
          </cell>
          <cell r="J32" t="str">
            <v>89801031</v>
          </cell>
          <cell r="K32">
            <v>1381465361000</v>
          </cell>
        </row>
        <row r="33">
          <cell r="A33">
            <v>898</v>
          </cell>
          <cell r="B33" t="str">
            <v>898 Administración del talento humano</v>
          </cell>
          <cell r="C33" t="str">
            <v xml:space="preserve">01 NÓMINA </v>
          </cell>
          <cell r="D33">
            <v>32</v>
          </cell>
          <cell r="E33" t="str">
            <v>01032 Pago de Personal Docente SSF</v>
          </cell>
          <cell r="F33" t="str">
            <v>Personal Docente Vinculado A La Planta De Personal Sin Situación De Fondos 03-03-0095</v>
          </cell>
          <cell r="G33" t="str">
            <v>PERSONAL DOCENTE - SIN SITUACIÓN DE FONDOS (SSF) - A.1.1.1.1.2</v>
          </cell>
          <cell r="H33" t="str">
            <v>Personas</v>
          </cell>
          <cell r="I33">
            <v>27050</v>
          </cell>
          <cell r="J33" t="str">
            <v>89801032</v>
          </cell>
          <cell r="K33">
            <v>81604696000</v>
          </cell>
        </row>
        <row r="34">
          <cell r="A34">
            <v>898</v>
          </cell>
          <cell r="B34" t="str">
            <v>898 Administración del talento humano</v>
          </cell>
          <cell r="C34" t="str">
            <v xml:space="preserve">01 NÓMINA </v>
          </cell>
          <cell r="D34">
            <v>33</v>
          </cell>
          <cell r="E34" t="str">
            <v>01033 Pago de Personal Directivo  Docente SSF</v>
          </cell>
          <cell r="F34" t="str">
            <v>Personal Directivo Docente Sin Situación De Fondos 03-03-0093</v>
          </cell>
          <cell r="G34" t="str">
            <v>PERSONAL DIRECTIVO DOCENTE - SIN SITUACIÓN DE FONDOS (SSF) - A.1.1.1.2.2</v>
          </cell>
          <cell r="H34" t="str">
            <v>Personas</v>
          </cell>
          <cell r="I34">
            <v>1955</v>
          </cell>
          <cell r="J34" t="str">
            <v>89801033</v>
          </cell>
          <cell r="K34">
            <v>7976280000</v>
          </cell>
        </row>
        <row r="35">
          <cell r="A35">
            <v>898</v>
          </cell>
          <cell r="B35" t="str">
            <v>898 Administración del talento humano</v>
          </cell>
          <cell r="C35" t="str">
            <v xml:space="preserve">01 NÓMINA </v>
          </cell>
          <cell r="D35">
            <v>34</v>
          </cell>
          <cell r="E35" t="str">
            <v>01034 Pago de incentivo al mejoramiento de la Calidad MEN, "Decreto 914 de 2016"</v>
          </cell>
          <cell r="F35" t="str">
            <v>Incentivos Al Personal Docente 03-02-0023</v>
          </cell>
          <cell r="G35" t="str">
            <v>DISEÑO E IMPLEMENTACIÓN DE PLANES DE MEJORAMIENTO - A.1.2.11</v>
          </cell>
          <cell r="H35" t="str">
            <v>Personas</v>
          </cell>
          <cell r="I35">
            <v>1470</v>
          </cell>
          <cell r="J35" t="str">
            <v>89801034</v>
          </cell>
          <cell r="K35">
            <v>3562000000</v>
          </cell>
        </row>
        <row r="36">
          <cell r="A36">
            <v>898</v>
          </cell>
          <cell r="B36" t="str">
            <v>898 Administración del talento humano</v>
          </cell>
          <cell r="C36" t="str">
            <v xml:space="preserve">01 NÓMINA </v>
          </cell>
          <cell r="D36">
            <v>35</v>
          </cell>
          <cell r="E36" t="str">
            <v>01035 Pago de Aportes para la ESAP del Personal directivo docente</v>
          </cell>
          <cell r="F36" t="str">
            <v>Aportes Para La Esap Del Personal Directivo Docente 03-03-0028</v>
          </cell>
          <cell r="G36" t="str">
            <v>ESAP - A.1.1.2.4.2.3</v>
          </cell>
          <cell r="H36" t="str">
            <v>Personas</v>
          </cell>
          <cell r="I36">
            <v>1955</v>
          </cell>
          <cell r="J36" t="str">
            <v>89801035</v>
          </cell>
          <cell r="K36">
            <v>526631000</v>
          </cell>
        </row>
        <row r="37">
          <cell r="A37">
            <v>898</v>
          </cell>
          <cell r="B37" t="str">
            <v>898 Administración del talento humano</v>
          </cell>
          <cell r="C37" t="str">
            <v>02 PERSONAL DE APOYO A LA GESTION DE LA SED</v>
          </cell>
          <cell r="D37">
            <v>36</v>
          </cell>
          <cell r="E37" t="str">
            <v>02036 Asignar apoyo (profesional, técnico, asistencial),  para el desarrollo de actividades organizacionales requeridos para el normal funcionamiento de la SED y de esta manera garantizar la prestación del servicio educativo.</v>
          </cell>
          <cell r="F37" t="str">
            <v>Personal Contratado Para Apoyar Las Actividades Propias De Los Proyectos De Inversión De La Entidad 03-04-0001</v>
          </cell>
          <cell r="G37" t="str">
            <v>MODERNIZACIÓN DE LA SECRETARIA DE EDUCACIÓN - A.1.4.1</v>
          </cell>
          <cell r="H37" t="str">
            <v>personal</v>
          </cell>
          <cell r="I37">
            <v>407</v>
          </cell>
          <cell r="J37" t="str">
            <v>89802036</v>
          </cell>
          <cell r="K37">
            <v>21498135764</v>
          </cell>
        </row>
        <row r="38">
          <cell r="A38">
            <v>898</v>
          </cell>
          <cell r="B38" t="str">
            <v>898 Administración del talento humano</v>
          </cell>
          <cell r="C38" t="str">
            <v>02 PERSONAL DE APOYO A LA GESTION DE LA SED</v>
          </cell>
          <cell r="D38">
            <v>37</v>
          </cell>
          <cell r="E38" t="str">
            <v>02037 Suministrar  personal de apoyo administrativo y de atención a bibliotecas de los Colegios del Distrito Capital.</v>
          </cell>
          <cell r="F38" t="str">
            <v>Personal Contratado Para Apoyar Las Actividades Propias De Los Proyectos De Inversión De La Entidad 03-04-0001</v>
          </cell>
          <cell r="G38" t="str">
            <v>MODERNIZACIÓN DE LA SECRETARIA DE EDUCACIÓN - A.1.4.1</v>
          </cell>
          <cell r="H38" t="str">
            <v>personal</v>
          </cell>
          <cell r="I38">
            <v>128</v>
          </cell>
          <cell r="J38" t="str">
            <v>89802037</v>
          </cell>
          <cell r="K38">
            <v>3201864236</v>
          </cell>
        </row>
        <row r="39">
          <cell r="A39">
            <v>898</v>
          </cell>
          <cell r="B39" t="str">
            <v>898 Administración del talento humano</v>
          </cell>
          <cell r="C39" t="str">
            <v>02 PERSONAL DE APOYO A LA GESTION DE LA SED</v>
          </cell>
          <cell r="D39">
            <v>48</v>
          </cell>
          <cell r="E39" t="str">
            <v>02048 Brindar los apoyos comunicativos a los estudiantes con discapacidad durante su permanencia en el ambito escolar</v>
          </cell>
          <cell r="F39" t="str">
            <v>Personal Contratado Para Apoyar Las Actividades Propias De Los Proyectos De Inversión De La Entidad 03-04-0001</v>
          </cell>
          <cell r="G39" t="str">
            <v>MODERNIZACIÓN DE LA SECRETARIA DE EDUCACIÓN - A.1.4.1</v>
          </cell>
          <cell r="H39" t="str">
            <v>personas</v>
          </cell>
          <cell r="I39">
            <v>93</v>
          </cell>
          <cell r="J39" t="str">
            <v>89802048</v>
          </cell>
          <cell r="K39">
            <v>2253000000</v>
          </cell>
        </row>
        <row r="40">
          <cell r="A40">
            <v>898</v>
          </cell>
          <cell r="B40" t="str">
            <v>898 Administración del talento humano</v>
          </cell>
          <cell r="C40" t="str">
            <v>03 BE BIENESTAR, CAPACITACION, SALUD OCUPACIONAL Y  DOTACION</v>
          </cell>
          <cell r="D40">
            <v>38</v>
          </cell>
          <cell r="E40" t="str">
            <v>03038 Adquirir  la dotación de vestido  y calzado de labor para los funcionarios que conforme a la Ley tienen este derecho.</v>
          </cell>
          <cell r="F40" t="str">
            <v>Actividades De Bienestar Del Personal Docente Y Administrativo 03-04-0292</v>
          </cell>
          <cell r="G40" t="str">
            <v>APLICACIÓN DE PROYECTOS EDUCATIVOS TRANSVERSALES - A.1.7.2</v>
          </cell>
          <cell r="H40" t="str">
            <v>Funcionarios</v>
          </cell>
          <cell r="I40">
            <v>846</v>
          </cell>
          <cell r="J40" t="str">
            <v>89803038</v>
          </cell>
          <cell r="K40">
            <v>1120403000</v>
          </cell>
        </row>
        <row r="41">
          <cell r="A41">
            <v>898</v>
          </cell>
          <cell r="B41" t="str">
            <v>898 Administración del talento humano</v>
          </cell>
          <cell r="C41" t="str">
            <v>03 BE BIENESTAR, CAPACITACION, SALUD OCUPACIONAL Y  DOTACION</v>
          </cell>
          <cell r="D41">
            <v>39</v>
          </cell>
          <cell r="E41" t="str">
            <v>03039 Realizar actividades culturales, recreativas, deportivas, lúdicas, reconocimientos y demás que demanden los funcionarios administrativos y docentes</v>
          </cell>
          <cell r="F41" t="str">
            <v>Actividades De Bienestar Del Personal Docente Y Administrativo 03-04-0292</v>
          </cell>
          <cell r="G41" t="str">
            <v>APLICACIÓN DE PROYECTOS EDUCATIVOS TRANSVERSALES - A.1.7.2</v>
          </cell>
          <cell r="H41" t="str">
            <v>Funcionarios</v>
          </cell>
          <cell r="I41">
            <v>36533</v>
          </cell>
          <cell r="J41" t="str">
            <v>89803039</v>
          </cell>
          <cell r="K41">
            <v>6629597000</v>
          </cell>
        </row>
        <row r="42">
          <cell r="A42">
            <v>898</v>
          </cell>
          <cell r="B42" t="str">
            <v>898 Administración del talento humano</v>
          </cell>
          <cell r="C42" t="str">
            <v>03 BE BIENESTAR, CAPACITACION, SALUD OCUPACIONAL Y  DOTACION</v>
          </cell>
          <cell r="D42">
            <v>40</v>
          </cell>
          <cell r="E42" t="str">
            <v>03040 Garantizar el servicio de transporte a Docentes y Directivos Docentes en zonas que presentan dificil acceso y/o inseguridad</v>
          </cell>
          <cell r="F42" t="str">
            <v>Incentivos Al Personal Docente 03-02-0023</v>
          </cell>
          <cell r="G42" t="str">
            <v>DISEÑO E IMPLEMENTACIÓN DE PLANES DE MEJORAMIENTO - A.1.2.11</v>
          </cell>
          <cell r="H42" t="str">
            <v>Funcionarios</v>
          </cell>
          <cell r="I42">
            <v>1300</v>
          </cell>
          <cell r="J42" t="str">
            <v>89803040</v>
          </cell>
          <cell r="K42">
            <v>2950000000</v>
          </cell>
        </row>
        <row r="43">
          <cell r="A43">
            <v>898</v>
          </cell>
          <cell r="B43" t="str">
            <v>898 Administración del talento humano</v>
          </cell>
          <cell r="C43" t="str">
            <v>03 BE BIENESTAR, CAPACITACION, SALUD OCUPACIONAL Y  DOTACION</v>
          </cell>
          <cell r="D43">
            <v>41</v>
          </cell>
          <cell r="E43" t="str">
            <v>03041 Implementar acciones de prevención y mitigación de los riesgos ocupacionales identificados en el diagnostico de condiciones de trabajo y diagnostico de condiciones de salud desde los subprogramas de medicina preventiva, medicina del trabajo higiene y seguridad industria</v>
          </cell>
          <cell r="F43" t="str">
            <v>Gastos Para Los Programas De Salud Ocupacional De Docentes Y Administartivos Del Nivel Institucional 02-06-0018</v>
          </cell>
          <cell r="G43" t="str">
            <v>APLICACIÓN DE PROYECTOS EDUCATIVOS TRANSVERSALES - A.1.7.2</v>
          </cell>
          <cell r="H43" t="str">
            <v>Funcionarios</v>
          </cell>
          <cell r="I43">
            <v>993</v>
          </cell>
          <cell r="J43" t="str">
            <v>89803041</v>
          </cell>
          <cell r="K43">
            <v>1200000000</v>
          </cell>
        </row>
        <row r="44">
          <cell r="A44">
            <v>898</v>
          </cell>
          <cell r="B44" t="str">
            <v>898 Administración del talento humano</v>
          </cell>
          <cell r="C44" t="str">
            <v>03 BE BIENESTAR, CAPACITACION, SALUD OCUPACIONAL Y  DOTACION</v>
          </cell>
          <cell r="D44">
            <v>42</v>
          </cell>
          <cell r="E44" t="str">
            <v>03042 Garantizar el desarrollo del Plan Anual de Capacitación</v>
          </cell>
          <cell r="F44" t="str">
            <v>Actividades De Capacitación Institucional A Los Funcionarios De Las Entidades 05-01-0004</v>
          </cell>
          <cell r="G44" t="str">
            <v>APLICACIÓN DE PROYECTOS EDUCATIVOS TRANSVERSALES - A.1.7.2</v>
          </cell>
          <cell r="H44" t="str">
            <v>Funcionarios</v>
          </cell>
          <cell r="I44">
            <v>100</v>
          </cell>
          <cell r="J44" t="str">
            <v>89803042</v>
          </cell>
          <cell r="K44">
            <v>1100000000</v>
          </cell>
        </row>
        <row r="45">
          <cell r="A45">
            <v>898</v>
          </cell>
          <cell r="B45" t="str">
            <v>898 Administración del talento humano</v>
          </cell>
          <cell r="C45" t="str">
            <v xml:space="preserve">04 REQUERIMIENTOS DE PAGO </v>
          </cell>
          <cell r="D45">
            <v>43</v>
          </cell>
          <cell r="E45" t="str">
            <v>04043 Pagar las sentencia proferidas por las instancias judiciales derivadas del pago de la nómina</v>
          </cell>
          <cell r="F45" t="str">
            <v>Sentencias Personal Docente Y Administrativo 03-03-0082</v>
          </cell>
          <cell r="G45" t="str">
            <v>PERSONAL DOCENTE - CON SITUACIÓN DE FONDOS (CSF) - A.1.1.1.1.1</v>
          </cell>
          <cell r="H45" t="str">
            <v>Porcentaje</v>
          </cell>
          <cell r="I45">
            <v>100</v>
          </cell>
          <cell r="J45" t="str">
            <v>89804043</v>
          </cell>
          <cell r="K45">
            <v>370000000</v>
          </cell>
        </row>
        <row r="46">
          <cell r="A46">
            <v>1005</v>
          </cell>
          <cell r="B46" t="str">
            <v>1005 Fortalecimiento curricular para el desarrollo de aprendizajes a lo largo de la vida</v>
          </cell>
          <cell r="C46" t="str">
            <v>01 CURRÍCULO</v>
          </cell>
          <cell r="D46">
            <v>3</v>
          </cell>
          <cell r="E46" t="str">
            <v>01003 Contar con profesionales y técnicos para la adecuada ejecución administrativa del proyecto</v>
          </cell>
          <cell r="F46" t="str">
            <v>Personal Contratado Para Apoyar Las Actividades Propias De Los Proyectos De Inversión De La Entidad 03-04-0001</v>
          </cell>
          <cell r="G46" t="str">
            <v>MODERNIZACIÓN DE LA SECRETARIA DE EDUCACIÓN - A.1.4.1</v>
          </cell>
          <cell r="H46" t="str">
            <v>Personas</v>
          </cell>
          <cell r="I46">
            <v>53</v>
          </cell>
          <cell r="J46" t="str">
            <v>100501003</v>
          </cell>
          <cell r="K46">
            <v>2760852000</v>
          </cell>
        </row>
        <row r="47">
          <cell r="A47">
            <v>1005</v>
          </cell>
          <cell r="B47" t="str">
            <v>1005 Fortalecimiento curricular para el desarrollo de aprendizajes a lo largo de la vida</v>
          </cell>
          <cell r="C47" t="str">
            <v>01 CURRÍCULO</v>
          </cell>
          <cell r="D47">
            <v>5</v>
          </cell>
          <cell r="E47" t="str">
            <v xml:space="preserve">01005 Apoyar y acompañar con entidades,  profesionales y técnicos la implementación de estrategias pedagógicas y administrativas en las instituciones educativas que propendan por el fortalecimiento curricular </v>
          </cell>
          <cell r="F47" t="str">
            <v>Acompañar A Colegios En La Formulación Y Ejecución De Planes Institucionales 03-01-0204</v>
          </cell>
          <cell r="G47" t="str">
            <v>APLICACIÓN DE PROYECTOS EDUCATIVOS TRANSVERSALES - A.1.7.2</v>
          </cell>
          <cell r="H47" t="str">
            <v>Colegios</v>
          </cell>
          <cell r="I47">
            <v>301</v>
          </cell>
          <cell r="J47" t="str">
            <v>100501005</v>
          </cell>
          <cell r="K47">
            <v>2244148000</v>
          </cell>
        </row>
        <row r="48">
          <cell r="A48">
            <v>1040</v>
          </cell>
          <cell r="B48" t="str">
            <v>1040 Bogotá reconoce a sus maestros, maestras y directivos docentes líderes de la transformación educativa</v>
          </cell>
          <cell r="C48" t="str">
            <v>01 FORMACIÓN INICIAL</v>
          </cell>
          <cell r="D48">
            <v>16</v>
          </cell>
          <cell r="E48" t="str">
            <v>01016 Acompañamiento a lo maestros, maestras y Directivos Docentes recien vinculados en la Planta de personal Docente de la SED</v>
          </cell>
          <cell r="F48" t="str">
            <v>Capacitación Y Formación Del Personal Docente 03-01-0314</v>
          </cell>
          <cell r="G48" t="str">
            <v>CAPACITACIÓN A DOCENTES Y DIRECTIVOS DOCENTES - A.1.2.8</v>
          </cell>
          <cell r="H48" t="str">
            <v>Docentes y directivos docentes</v>
          </cell>
          <cell r="I48">
            <v>114</v>
          </cell>
          <cell r="J48" t="str">
            <v>104001016</v>
          </cell>
          <cell r="K48">
            <v>45576000</v>
          </cell>
        </row>
        <row r="49">
          <cell r="A49">
            <v>1040</v>
          </cell>
          <cell r="B49" t="str">
            <v>1040 Bogotá reconoce a sus maestros, maestras y directivos docentes líderes de la transformación educativa</v>
          </cell>
          <cell r="C49" t="str">
            <v>01 FORMACIÓN INICIAL</v>
          </cell>
          <cell r="D49">
            <v>17</v>
          </cell>
          <cell r="E49" t="str">
            <v>01017 Apoyar la participación de Docentes y Directivos Docentes normalistas y profesionales no licenciados en programas de formación de lincenciatura y actualización pedagógica</v>
          </cell>
          <cell r="F49" t="str">
            <v>Capacitación Y Formación Del Personal Docente 03-01-0314</v>
          </cell>
          <cell r="G49" t="str">
            <v>CAPACITACIÓN A DOCENTES Y DIRECTIVOS DOCENTES - A.1.2.8</v>
          </cell>
          <cell r="H49" t="str">
            <v>Docentes y directivos docentes</v>
          </cell>
          <cell r="I49">
            <v>67</v>
          </cell>
          <cell r="J49" t="str">
            <v>104001017</v>
          </cell>
          <cell r="K49">
            <v>926160000</v>
          </cell>
        </row>
        <row r="50">
          <cell r="A50">
            <v>1040</v>
          </cell>
          <cell r="B50" t="str">
            <v>1040 Bogotá reconoce a sus maestros, maestras y directivos docentes líderes de la transformación educativa</v>
          </cell>
          <cell r="C50" t="str">
            <v>01 FORMACIÓN INICIAL</v>
          </cell>
          <cell r="D50">
            <v>18</v>
          </cell>
          <cell r="E50" t="str">
            <v>01018 Prestar apoyo profesional y/o técnico para el seguimiento pedagógico, administrativo y financiero  de las actividades del componente</v>
          </cell>
          <cell r="F50" t="str">
            <v>Personal Contratado Para Apoyar Las Actividades Propias De Los Proyectos De Inversión De La Entidad 03-04-0001</v>
          </cell>
          <cell r="G50" t="str">
            <v>MODERNIZACIÓN DE LA SECRETARIA DE EDUCACIÓN - A.1.4.1</v>
          </cell>
          <cell r="H50" t="str">
            <v>Personas</v>
          </cell>
          <cell r="I50">
            <v>1</v>
          </cell>
          <cell r="J50" t="str">
            <v>104001018</v>
          </cell>
          <cell r="K50">
            <v>42000000</v>
          </cell>
        </row>
        <row r="51">
          <cell r="A51">
            <v>1040</v>
          </cell>
          <cell r="B51" t="str">
            <v>1040 Bogotá reconoce a sus maestros, maestras y directivos docentes líderes de la transformación educativa</v>
          </cell>
          <cell r="C51" t="str">
            <v>02 FORMACIÓN PERMANENTE</v>
          </cell>
          <cell r="D51">
            <v>1</v>
          </cell>
          <cell r="E51" t="str">
            <v>02001 Apoyar la participación de Docentes y Directivos Docentes en programas de formación permanente y/o  acompañamiento in - situ  en diferentes temáticas de profundización disciplinar y pedagógica</v>
          </cell>
          <cell r="F51" t="str">
            <v>Capacitación Y Formación Del Personal Docente 03-01-0314</v>
          </cell>
          <cell r="G51" t="str">
            <v>CAPACITACIÓN A DOCENTES Y DIRECTIVOS DOCENTES - A.1.2.8</v>
          </cell>
          <cell r="H51" t="str">
            <v>Docentes y directivos docentes</v>
          </cell>
          <cell r="I51">
            <v>217</v>
          </cell>
          <cell r="J51" t="str">
            <v>104002001</v>
          </cell>
          <cell r="K51">
            <v>309938000</v>
          </cell>
        </row>
        <row r="52">
          <cell r="A52">
            <v>1040</v>
          </cell>
          <cell r="B52" t="str">
            <v>1040 Bogotá reconoce a sus maestros, maestras y directivos docentes líderes de la transformación educativa</v>
          </cell>
          <cell r="C52" t="str">
            <v>02 FORMACIÓN PERMANENTE</v>
          </cell>
          <cell r="D52">
            <v>2</v>
          </cell>
          <cell r="E52" t="str">
            <v>02002 Apoyar la participación de docentes y directivos docentes en eventos culturales y académicos a nivel local, nacional e internacional</v>
          </cell>
          <cell r="F52" t="str">
            <v>Capacitación Y Formación Del Personal Docente 03-01-0314</v>
          </cell>
          <cell r="G52" t="str">
            <v>CAPACITACIÓN A DOCENTES Y DIRECTIVOS DOCENTES - A.1.2.8</v>
          </cell>
          <cell r="H52" t="str">
            <v>Docentes y directivos docentes</v>
          </cell>
          <cell r="I52">
            <v>150</v>
          </cell>
          <cell r="J52" t="str">
            <v>104002002</v>
          </cell>
          <cell r="K52">
            <v>180000000</v>
          </cell>
        </row>
        <row r="53">
          <cell r="A53">
            <v>1040</v>
          </cell>
          <cell r="B53" t="str">
            <v>1040 Bogotá reconoce a sus maestros, maestras y directivos docentes líderes de la transformación educativa</v>
          </cell>
          <cell r="C53" t="str">
            <v>02 FORMACIÓN PERMANENTE</v>
          </cell>
          <cell r="D53">
            <v>3</v>
          </cell>
          <cell r="E53" t="str">
            <v>02003 Prestar apoyo profesional y/o técnico para el seguimiento pedagógico, administrativo y financiero  de las actividades del componente</v>
          </cell>
          <cell r="F53" t="str">
            <v>Personal Contratado Para Apoyar Las Actividades Propias De Los Proyectos De Inversión De La Entidad 03-04-0001</v>
          </cell>
          <cell r="G53" t="str">
            <v>MODERNIZACIÓN DE LA SECRETARIA DE EDUCACIÓN - A.1.4.1</v>
          </cell>
          <cell r="H53" t="str">
            <v>Docentes y directivos docentes</v>
          </cell>
          <cell r="I53">
            <v>3</v>
          </cell>
          <cell r="J53" t="str">
            <v>104002003</v>
          </cell>
          <cell r="K53">
            <v>260000000</v>
          </cell>
        </row>
        <row r="54">
          <cell r="A54">
            <v>1040</v>
          </cell>
          <cell r="B54" t="str">
            <v>1040 Bogotá reconoce a sus maestros, maestras y directivos docentes líderes de la transformación educativa</v>
          </cell>
          <cell r="C54" t="str">
            <v>02 FORMACIÓN PERMANENTE</v>
          </cell>
          <cell r="D54">
            <v>4</v>
          </cell>
          <cell r="E54" t="str">
            <v>02004 Apoyar la participación de Docentes y Directivos Docentes de los Colegios Oficiales en programas de pasantias a nivel nacional o internacional</v>
          </cell>
          <cell r="F54" t="str">
            <v>Capacitación Y Formación Del Personal Docente 03-01-0314</v>
          </cell>
          <cell r="G54" t="str">
            <v>CAPACITACIÓN A DOCENTES Y DIRECTIVOS DOCENTES - A.1.2.8</v>
          </cell>
          <cell r="H54" t="str">
            <v>Docentes y directivos docentes</v>
          </cell>
          <cell r="I54">
            <v>100</v>
          </cell>
          <cell r="J54" t="str">
            <v>104002004</v>
          </cell>
          <cell r="K54">
            <v>286000000</v>
          </cell>
        </row>
        <row r="55">
          <cell r="A55">
            <v>1040</v>
          </cell>
          <cell r="B55" t="str">
            <v>1040 Bogotá reconoce a sus maestros, maestras y directivos docentes líderes de la transformación educativa</v>
          </cell>
          <cell r="C55" t="str">
            <v>02 FORMACIÓN PERMANENTE</v>
          </cell>
          <cell r="D55">
            <v>20</v>
          </cell>
          <cell r="E55" t="str">
            <v>02020 Implementar el portafolio virtual de Formación Docente</v>
          </cell>
          <cell r="F55" t="str">
            <v>Capacitación Y Formación Del Personal Docente 03-01-0314</v>
          </cell>
          <cell r="G55" t="str">
            <v>CAPACITACIÓN A DOCENTES Y DIRECTIVOS DOCENTES - A.1.2.8</v>
          </cell>
          <cell r="H55" t="str">
            <v>Docentes y directivos docentes</v>
          </cell>
          <cell r="I55">
            <v>4000</v>
          </cell>
          <cell r="J55" t="str">
            <v>104002020</v>
          </cell>
          <cell r="K55">
            <v>1000000000</v>
          </cell>
        </row>
        <row r="56">
          <cell r="A56">
            <v>1040</v>
          </cell>
          <cell r="B56" t="str">
            <v>1040 Bogotá reconoce a sus maestros, maestras y directivos docentes líderes de la transformación educativa</v>
          </cell>
          <cell r="C56" t="str">
            <v>02 FORMACIÓN PERMANENTE</v>
          </cell>
          <cell r="D56">
            <v>21</v>
          </cell>
          <cell r="E56" t="str">
            <v>02021 Aplicación de la encuesta de caracterización docente</v>
          </cell>
          <cell r="F56" t="str">
            <v>Capacitación Y Formación Del Personal Docente 03-01-0314</v>
          </cell>
          <cell r="G56" t="str">
            <v>CAPACITACIÓN A DOCENTES Y DIRECTIVOS DOCENTES - A.1.2.8</v>
          </cell>
          <cell r="H56" t="str">
            <v>Docentes y directivos docentes</v>
          </cell>
          <cell r="I56">
            <v>10000</v>
          </cell>
          <cell r="J56" t="str">
            <v>104002021</v>
          </cell>
          <cell r="K56">
            <v>200000000</v>
          </cell>
        </row>
        <row r="57">
          <cell r="A57">
            <v>1040</v>
          </cell>
          <cell r="B57" t="str">
            <v>1040 Bogotá reconoce a sus maestros, maestras y directivos docentes líderes de la transformación educativa</v>
          </cell>
          <cell r="C57" t="str">
            <v>03 FORMACIÓN POSGRADUAL</v>
          </cell>
          <cell r="D57">
            <v>6</v>
          </cell>
          <cell r="E57" t="str">
            <v>03006 Prestar apoyo profesional y/o técnico para el seguimiento pedagógico, administrativo y financiero  de las actividades del componente</v>
          </cell>
          <cell r="F57" t="str">
            <v>Personal Contratado Para Apoyar Las Actividades Propias De Los Proyectos De Inversión De La Entidad 03-04-0001</v>
          </cell>
          <cell r="G57" t="str">
            <v>MODERNIZACIÓN DE LA SECRETARIA DE EDUCACIÓN - A.1.4.1</v>
          </cell>
          <cell r="H57" t="str">
            <v>Personas</v>
          </cell>
          <cell r="I57">
            <v>3</v>
          </cell>
          <cell r="J57" t="str">
            <v>104003006</v>
          </cell>
          <cell r="K57">
            <v>270000000</v>
          </cell>
        </row>
        <row r="58">
          <cell r="A58">
            <v>1040</v>
          </cell>
          <cell r="B58" t="str">
            <v>1040 Bogotá reconoce a sus maestros, maestras y directivos docentes líderes de la transformación educativa</v>
          </cell>
          <cell r="C58" t="str">
            <v>03 FORMACIÓN POSGRADUAL</v>
          </cell>
          <cell r="D58">
            <v>14</v>
          </cell>
          <cell r="E58" t="str">
            <v>03014 Apoyar la participación de Docentes y Directivos Docentes de los Colegios Oficiales en programas de posgrado en los niveles de Especialización, Maestría y Doctorado</v>
          </cell>
          <cell r="F58" t="str">
            <v>Capacitación Y Formación Del Personal Docente 03-01-0314</v>
          </cell>
          <cell r="G58" t="str">
            <v>CAPACITACIÓN A DOCENTES Y DIRECTIVOS DOCENTES - A.1.2.8</v>
          </cell>
          <cell r="H58" t="str">
            <v>Docentes y directivos docentes</v>
          </cell>
          <cell r="I58">
            <v>243</v>
          </cell>
          <cell r="J58" t="str">
            <v>104003014</v>
          </cell>
          <cell r="K58">
            <v>5337815000</v>
          </cell>
        </row>
        <row r="59">
          <cell r="A59">
            <v>1040</v>
          </cell>
          <cell r="B59" t="str">
            <v>1040 Bogotá reconoce a sus maestros, maestras y directivos docentes líderes de la transformación educativa</v>
          </cell>
          <cell r="C59" t="str">
            <v>04 INNOVACION EDUCATIVA</v>
          </cell>
          <cell r="D59">
            <v>8</v>
          </cell>
          <cell r="E59" t="str">
            <v>04008 Fortalecer la comunidad académica de maestros y maestras de Bogotá a partir de la conformación y consolidación de las  redes locales, mediante el intercambio del saber pedagógico  y la socialización de experiencias.</v>
          </cell>
          <cell r="F59" t="str">
            <v>Capacitación Y Formación Del Personal Docente 03-01-0314</v>
          </cell>
          <cell r="G59" t="str">
            <v>CAPACITACIÓN A DOCENTES Y DIRECTIVOS DOCENTES - A.1.2.8</v>
          </cell>
          <cell r="H59" t="str">
            <v>Docentes y directivos docentes</v>
          </cell>
          <cell r="I59">
            <v>355</v>
          </cell>
          <cell r="J59" t="str">
            <v>104004008</v>
          </cell>
          <cell r="K59">
            <v>1026665000</v>
          </cell>
        </row>
        <row r="60">
          <cell r="A60">
            <v>1040</v>
          </cell>
          <cell r="B60" t="str">
            <v>1040 Bogotá reconoce a sus maestros, maestras y directivos docentes líderes de la transformación educativa</v>
          </cell>
          <cell r="C60" t="str">
            <v>04 INNOVACION EDUCATIVA</v>
          </cell>
          <cell r="D60">
            <v>9</v>
          </cell>
          <cell r="E60" t="str">
            <v>04009 Prestar apoyo profesional y/o técnico para el seguimiento pedagógico, administrativo y financiero  de las actividades del componente</v>
          </cell>
          <cell r="F60" t="str">
            <v>Personal Contratado Para Apoyar Las Actividades Propias De Los Proyectos De Inversión De La Entidad 03-04-0001</v>
          </cell>
          <cell r="G60" t="str">
            <v>MODERNIZACIÓN DE LA SECRETARIA DE EDUCACIÓN - A.1.4.1</v>
          </cell>
          <cell r="H60" t="str">
            <v>Personas</v>
          </cell>
          <cell r="I60">
            <v>5</v>
          </cell>
          <cell r="J60" t="str">
            <v>104004009</v>
          </cell>
          <cell r="K60">
            <v>522000000</v>
          </cell>
        </row>
        <row r="61">
          <cell r="A61">
            <v>1040</v>
          </cell>
          <cell r="B61" t="str">
            <v>1040 Bogotá reconoce a sus maestros, maestras y directivos docentes líderes de la transformación educativa</v>
          </cell>
          <cell r="C61" t="str">
            <v>04 INNOVACION EDUCATIVA</v>
          </cell>
          <cell r="D61">
            <v>22</v>
          </cell>
          <cell r="E61" t="str">
            <v>04022 Fomentar y visibilizar la Innovación Educativa en las IEs mediante la implementación de programas y proyectos para los maestros y directivos docentes en el marco del Ecosistema Distrital de Innovación Educativa</v>
          </cell>
          <cell r="F61" t="str">
            <v>Capacitación Y Formación Del Personal Docente 03-01-0314</v>
          </cell>
          <cell r="G61" t="str">
            <v>CAPACITACIÓN A DOCENTES Y DIRECTIVOS DOCENTES - A.1.2.8</v>
          </cell>
          <cell r="H61" t="str">
            <v>Docentes y directivos docentes</v>
          </cell>
          <cell r="I61">
            <v>1390</v>
          </cell>
          <cell r="J61" t="str">
            <v>104004022</v>
          </cell>
          <cell r="K61">
            <v>1960045000</v>
          </cell>
        </row>
        <row r="62">
          <cell r="A62">
            <v>1040</v>
          </cell>
          <cell r="B62" t="str">
            <v>1040 Bogotá reconoce a sus maestros, maestras y directivos docentes líderes de la transformación educativa</v>
          </cell>
          <cell r="C62" t="str">
            <v>05 RECONOCIMIENTO DOCENTE</v>
          </cell>
          <cell r="D62">
            <v>10</v>
          </cell>
          <cell r="E62" t="str">
            <v>05010 Otorgar el premio de Investigación e Innovacion  el cual se encuentra en  el marco del acuerdo  273 del 2007</v>
          </cell>
          <cell r="F62" t="str">
            <v>Incentivos Al Personal Docente 03-02-0023</v>
          </cell>
          <cell r="G62" t="str">
            <v>DISEÑO E IMPLEMENTACIÓN DE PLANES DE MEJORAMIENTO - A.1.2.11</v>
          </cell>
          <cell r="H62" t="str">
            <v>Propuestas pedagógicas</v>
          </cell>
          <cell r="I62">
            <v>10</v>
          </cell>
          <cell r="J62" t="str">
            <v>104005010</v>
          </cell>
          <cell r="K62">
            <v>703000000</v>
          </cell>
        </row>
        <row r="63">
          <cell r="A63">
            <v>1040</v>
          </cell>
          <cell r="B63" t="str">
            <v>1040 Bogotá reconoce a sus maestros, maestras y directivos docentes líderes de la transformación educativa</v>
          </cell>
          <cell r="C63" t="str">
            <v>05 RECONOCIMIENTO DOCENTE</v>
          </cell>
          <cell r="D63">
            <v>13</v>
          </cell>
          <cell r="E63" t="str">
            <v>05013 Prestar apoyo profesional y/o técnico para el seguimiento pedagógico, administrativo y financiero  de las actividades del componente</v>
          </cell>
          <cell r="F63" t="str">
            <v>Personal Contratado Para Apoyar Las Actividades Propias De Los Proyectos De Inversión De La Entidad 03-04-0001</v>
          </cell>
          <cell r="G63" t="str">
            <v>MODERNIZACIÓN DE LA SECRETARIA DE EDUCACIÓN - A.1.4.1</v>
          </cell>
          <cell r="H63" t="str">
            <v>Personas</v>
          </cell>
          <cell r="I63">
            <v>1</v>
          </cell>
          <cell r="J63" t="str">
            <v>104005013</v>
          </cell>
          <cell r="K63">
            <v>75000000</v>
          </cell>
        </row>
        <row r="64">
          <cell r="A64">
            <v>1040</v>
          </cell>
          <cell r="B64" t="str">
            <v>1040 Bogotá reconoce a sus maestros, maestras y directivos docentes líderes de la transformación educativa</v>
          </cell>
          <cell r="C64" t="str">
            <v>05 RECONOCIMIENTO DOCENTE</v>
          </cell>
          <cell r="D64">
            <v>23</v>
          </cell>
          <cell r="E64" t="str">
            <v>05023 Reconocer  a maestros, maestras y directivos docentes  investigadores e innovadores de la educación</v>
          </cell>
          <cell r="F64" t="str">
            <v>Incentivos Al Personal Docente 03-02-0023</v>
          </cell>
          <cell r="G64" t="str">
            <v>DISEÑO E IMPLEMENTACIÓN DE PLANES DE MEJORAMIENTO - A.1.2.11</v>
          </cell>
          <cell r="H64" t="str">
            <v>Docentes y directivos docentes</v>
          </cell>
          <cell r="I64">
            <v>228</v>
          </cell>
          <cell r="J64" t="str">
            <v>104005023</v>
          </cell>
          <cell r="K64">
            <v>274801000</v>
          </cell>
        </row>
        <row r="65">
          <cell r="A65">
            <v>1043</v>
          </cell>
          <cell r="B65" t="str">
            <v xml:space="preserve">1043 Sistemas de información al servicio de la gestión educativa </v>
          </cell>
          <cell r="C65" t="str">
            <v>01 SISTEMAS INTEGRADOS DE INFORMACIÓN Y SOSTENIMIENTO DE LA PLATAFORMA TECNOLOGICA</v>
          </cell>
          <cell r="D65">
            <v>1</v>
          </cell>
          <cell r="E65" t="str">
            <v>01001 Contar con apoyo profesional,  técnico y asistencial para los procesos de sistemas integrados de información y de comunicaciones</v>
          </cell>
          <cell r="F65" t="str">
            <v>Personal Contratado Para Apoyar Las Actividades Propias De Los Proyectos De Inversión De La Entidad 03-04-0001</v>
          </cell>
          <cell r="G65" t="str">
            <v>MODERNIZACIÓN DE LA SECRETARIA DE EDUCACIÓN - A.1.4.1</v>
          </cell>
          <cell r="H65" t="str">
            <v>Personas</v>
          </cell>
          <cell r="I65">
            <v>70</v>
          </cell>
          <cell r="J65" t="str">
            <v>104301001</v>
          </cell>
          <cell r="K65">
            <v>2700000000</v>
          </cell>
        </row>
        <row r="66">
          <cell r="A66">
            <v>1043</v>
          </cell>
          <cell r="B66" t="str">
            <v xml:space="preserve">1043 Sistemas de información al servicio de la gestión educativa </v>
          </cell>
          <cell r="C66" t="str">
            <v>01 SISTEMAS INTEGRADOS DE INFORMACIÓN Y SOSTENIMIENTO DE LA PLATAFORMA TECNOLOGICA</v>
          </cell>
          <cell r="D66">
            <v>2</v>
          </cell>
          <cell r="E66" t="str">
            <v>01002 Adquisición de recursos informáticos para el fortalecimiento y consolidación de los Sistemas de información y el sostenimiento de la plataforma tecnológica</v>
          </cell>
          <cell r="F66" t="str">
            <v>Adquisición De Hardware Y/O Software 02-01-0734</v>
          </cell>
          <cell r="G66" t="str">
            <v>CONECTIVIDAD - A.1.4.3</v>
          </cell>
          <cell r="H66" t="str">
            <v>Contrato</v>
          </cell>
          <cell r="I66">
            <v>8</v>
          </cell>
          <cell r="J66" t="str">
            <v>104301002</v>
          </cell>
          <cell r="K66">
            <v>6750000000</v>
          </cell>
        </row>
        <row r="67">
          <cell r="A67">
            <v>1043</v>
          </cell>
          <cell r="B67" t="str">
            <v xml:space="preserve">1043 Sistemas de información al servicio de la gestión educativa </v>
          </cell>
          <cell r="C67" t="str">
            <v>01 SISTEMAS INTEGRADOS DE INFORMACIÓN Y SOSTENIMIENTO DE LA PLATAFORMA TECNOLOGICA</v>
          </cell>
          <cell r="D67">
            <v>3</v>
          </cell>
          <cell r="E67" t="str">
            <v xml:space="preserve">01003 Renovar el licenciamiento de los equipos de cómputo de la sed nivel central, local e institucional  </v>
          </cell>
          <cell r="F67" t="str">
            <v>Adquisición De Hardware Y/O Software 02-01-0734</v>
          </cell>
          <cell r="G67" t="str">
            <v>CONECTIVIDAD - A.1.4.3</v>
          </cell>
          <cell r="H67" t="str">
            <v>Programas</v>
          </cell>
          <cell r="I67">
            <v>1</v>
          </cell>
          <cell r="J67" t="str">
            <v>104301003</v>
          </cell>
          <cell r="K67">
            <v>4500000000</v>
          </cell>
        </row>
        <row r="68">
          <cell r="A68">
            <v>1043</v>
          </cell>
          <cell r="B68" t="str">
            <v xml:space="preserve">1043 Sistemas de información al servicio de la gestión educativa </v>
          </cell>
          <cell r="C68" t="str">
            <v>01 SISTEMAS INTEGRADOS DE INFORMACIÓN Y SOSTENIMIENTO DE LA PLATAFORMA TECNOLOGICA</v>
          </cell>
          <cell r="D68">
            <v>4</v>
          </cell>
          <cell r="E68" t="str">
            <v>01004 Realizar el soporte de herramientas Oracle para la REDP y nivel central de la Secretaría de Educación  y los servicios asociados</v>
          </cell>
          <cell r="F68" t="str">
            <v>Adquisición De Hardware Y/O Software 02-01-0734</v>
          </cell>
          <cell r="G68" t="str">
            <v>CONECTIVIDAD - A.1.4.3</v>
          </cell>
          <cell r="H68" t="str">
            <v>Programas</v>
          </cell>
          <cell r="I68">
            <v>1</v>
          </cell>
          <cell r="J68" t="str">
            <v>104301004</v>
          </cell>
          <cell r="K68">
            <v>2500000000</v>
          </cell>
        </row>
        <row r="69">
          <cell r="A69">
            <v>1043</v>
          </cell>
          <cell r="B69" t="str">
            <v xml:space="preserve">1043 Sistemas de información al servicio de la gestión educativa </v>
          </cell>
          <cell r="C69" t="str">
            <v>01 SISTEMAS INTEGRADOS DE INFORMACIÓN Y SOSTENIMIENTO DE LA PLATAFORMA TECNOLOGICA</v>
          </cell>
          <cell r="D69">
            <v>5</v>
          </cell>
          <cell r="E69" t="str">
            <v>01005 Administrar la plataforma tecnológica del Centro de Gestión y  centro de computo , y brindar servicio de la mesa de ayuda y suministro de bolsa de repuestos y periféricos para los equipos de cómputo de la SED</v>
          </cell>
          <cell r="F69" t="str">
            <v>Mantenimiento, Administración Y Conectividad De Redp 02-01-0501</v>
          </cell>
          <cell r="G69" t="str">
            <v>CONECTIVIDAD - A.1.4.3</v>
          </cell>
          <cell r="H69" t="str">
            <v>Contrato</v>
          </cell>
          <cell r="I69">
            <v>3</v>
          </cell>
          <cell r="J69" t="str">
            <v>104301005</v>
          </cell>
          <cell r="K69">
            <v>20500000000</v>
          </cell>
        </row>
        <row r="70">
          <cell r="A70">
            <v>1043</v>
          </cell>
          <cell r="B70" t="str">
            <v xml:space="preserve">1043 Sistemas de información al servicio de la gestión educativa </v>
          </cell>
          <cell r="C70" t="str">
            <v>02 TECNOLOGÍA WIFI</v>
          </cell>
          <cell r="D70">
            <v>7</v>
          </cell>
          <cell r="E70" t="str">
            <v>02007 Despliegue de soluciones de red WiFi</v>
          </cell>
          <cell r="F70" t="str">
            <v>Mantenimiento, Administración Y Conectividad De Redp 02-01-0501</v>
          </cell>
          <cell r="G70" t="str">
            <v>CONECTIVIDAD - A.1.4.3</v>
          </cell>
          <cell r="H70" t="str">
            <v>Sedes</v>
          </cell>
          <cell r="I70">
            <v>8</v>
          </cell>
          <cell r="J70" t="str">
            <v>104302007</v>
          </cell>
          <cell r="K70">
            <v>500000000</v>
          </cell>
        </row>
        <row r="71">
          <cell r="A71">
            <v>1043</v>
          </cell>
          <cell r="B71" t="str">
            <v xml:space="preserve">1043 Sistemas de información al servicio de la gestión educativa </v>
          </cell>
          <cell r="C71" t="str">
            <v>03 CONECTIVIDAD, TECNOLOGIAS Y COMUNICACIONES</v>
          </cell>
          <cell r="D71">
            <v>8</v>
          </cell>
          <cell r="E71" t="str">
            <v>03008 Ampliar e implementar servicios de conectividad al servicio de la Educación de Calidad de los niños, niñas y jovenes de ciudad</v>
          </cell>
          <cell r="F71" t="str">
            <v>Mantenimiento, Administración Y Conectividad De Redp 02-01-0501</v>
          </cell>
          <cell r="G71" t="str">
            <v>CONECTIVIDAD - A.1.4.3</v>
          </cell>
          <cell r="H71" t="str">
            <v>Sedes</v>
          </cell>
          <cell r="I71">
            <v>706</v>
          </cell>
          <cell r="J71" t="str">
            <v>104303008</v>
          </cell>
          <cell r="K71">
            <v>22199455000</v>
          </cell>
        </row>
        <row r="72">
          <cell r="A72">
            <v>1046</v>
          </cell>
          <cell r="B72" t="str">
            <v>1046 Infraestructura y dotación al servicio de los ambientes de aprendizaje</v>
          </cell>
          <cell r="C72" t="str">
            <v>01 CONSTRUCCION, RESTITUCION, TERMINACION Y AMPLIACION</v>
          </cell>
          <cell r="D72">
            <v>1</v>
          </cell>
          <cell r="E72" t="str">
            <v>01001 Compra de lotes, diseño, construcción e interventoría de estudios y/o ejecución de obras de infraestructura, para la construcción de colegios nuevos y/o adicionales.</v>
          </cell>
          <cell r="F72" t="str">
            <v>Adecuación Y Ampliación De Colegios Y Universidad 01-01-0002</v>
          </cell>
          <cell r="G72" t="str">
            <v>CONSTRUCCIÓN AMPLIACIÓN Y ADECUACIÓN DE INFRAESTRUCTURA EDUCATIVA - A.1.2.2</v>
          </cell>
          <cell r="H72" t="str">
            <v>Colegios</v>
          </cell>
          <cell r="I72">
            <v>13</v>
          </cell>
          <cell r="J72" t="str">
            <v>104601001</v>
          </cell>
          <cell r="K72">
            <v>135899407000</v>
          </cell>
        </row>
        <row r="73">
          <cell r="A73">
            <v>1046</v>
          </cell>
          <cell r="B73" t="str">
            <v>1046 Infraestructura y dotación al servicio de los ambientes de aprendizaje</v>
          </cell>
          <cell r="C73" t="str">
            <v>01 CONSTRUCCION, RESTITUCION, TERMINACION Y AMPLIACION</v>
          </cell>
          <cell r="D73">
            <v>2</v>
          </cell>
          <cell r="E73" t="str">
            <v>01002 Diseño, construcción e interventoría de estudios y/o ejecución de obras de infraestructura,  para las obras  de restituciones, terminaciones y ampliaciones a la infraestructura de los colegios distritales y/o adicionales</v>
          </cell>
          <cell r="F73" t="str">
            <v>Adecuación Y Ampliación De Colegios Y Universidad 01-01-0002</v>
          </cell>
          <cell r="G73" t="str">
            <v>CONSTRUCCIÓN AMPLIACIÓN Y ADECUACIÓN DE INFRAESTRUCTURA EDUCATIVA - A.1.2.2</v>
          </cell>
          <cell r="H73" t="str">
            <v>Sedes Educativas</v>
          </cell>
          <cell r="I73">
            <v>9</v>
          </cell>
          <cell r="J73" t="str">
            <v>104601002</v>
          </cell>
          <cell r="K73">
            <v>58595710000</v>
          </cell>
        </row>
        <row r="74">
          <cell r="A74">
            <v>1046</v>
          </cell>
          <cell r="B74" t="str">
            <v>1046 Infraestructura y dotación al servicio de los ambientes de aprendizaje</v>
          </cell>
          <cell r="C74" t="str">
            <v>01 CONSTRUCCION, RESTITUCION, TERMINACION Y AMPLIACION</v>
          </cell>
          <cell r="D74">
            <v>4</v>
          </cell>
          <cell r="E74" t="str">
            <v>01004 Suministrar el personal de apoyo profesional y técnico para garantizar la adecuada ejecución del proyecto</v>
          </cell>
          <cell r="F74" t="str">
            <v>Personal Contratado Para Apoyar Las Actividades Propias De Los Proyectos De Inversión De La Entidad 03-04-0001</v>
          </cell>
          <cell r="G74" t="str">
            <v>MODERNIZACIÓN DE LA SECRETARIA DE EDUCACIÓN - A.1.4.1</v>
          </cell>
          <cell r="H74" t="str">
            <v>Personas</v>
          </cell>
          <cell r="I74">
            <v>108</v>
          </cell>
          <cell r="J74" t="str">
            <v>104601004</v>
          </cell>
          <cell r="K74">
            <v>6646200000</v>
          </cell>
        </row>
        <row r="75">
          <cell r="A75">
            <v>1046</v>
          </cell>
          <cell r="B75" t="str">
            <v>1046 Infraestructura y dotación al servicio de los ambientes de aprendizaje</v>
          </cell>
          <cell r="C75" t="str">
            <v>01 CONSTRUCCION, RESTITUCION, TERMINACION Y AMPLIACION</v>
          </cell>
          <cell r="D75">
            <v>5</v>
          </cell>
          <cell r="E75" t="str">
            <v>01005 Diseño, construcción e interventoría de estudios y/o ejecución de obras, para la construcción de infraestructura educativa nueva para la primera infancia y/o adicionales</v>
          </cell>
          <cell r="F75" t="str">
            <v>Construcción, Adecuación Y Ampliación Primera Infancia 01-01-0097</v>
          </cell>
          <cell r="G75" t="str">
            <v>MEJORAMIENTO Y MANTENIMIENTO DE DEPENDENCIAS DE LA ADMINISTRACIÓN - A.15.3</v>
          </cell>
          <cell r="H75" t="str">
            <v>Sedes Educativas</v>
          </cell>
          <cell r="I75">
            <v>3</v>
          </cell>
          <cell r="J75" t="str">
            <v>104601005</v>
          </cell>
          <cell r="K75">
            <v>18707734000</v>
          </cell>
        </row>
        <row r="76">
          <cell r="A76">
            <v>1046</v>
          </cell>
          <cell r="B76" t="str">
            <v>1046 Infraestructura y dotación al servicio de los ambientes de aprendizaje</v>
          </cell>
          <cell r="C76" t="str">
            <v>01 CONSTRUCCION, RESTITUCION, TERMINACION Y AMPLIACION</v>
          </cell>
          <cell r="D76">
            <v>6</v>
          </cell>
          <cell r="E76" t="str">
            <v>01006 Pagar impuestos, trámites, vallas, copias y permisos ante otras entidades del estado, peritos en los procesos de expropiación y/o compra y cargo fijo y/o variable correspondiente a las licencias obtenidas  para cada uno de los predios</v>
          </cell>
          <cell r="F76" t="str">
            <v>Adecuación Y Ampliación De Colegios Y Universidad 01-01-0002</v>
          </cell>
          <cell r="G76" t="str">
            <v>CONSTRUCCIÓN AMPLIACIÓN Y ADECUACIÓN DE INFRAESTRUCTURA EDUCATIVA - A.1.2.2</v>
          </cell>
          <cell r="H76" t="str">
            <v>Porcentaje</v>
          </cell>
          <cell r="I76">
            <v>100</v>
          </cell>
          <cell r="J76" t="str">
            <v>104601006</v>
          </cell>
          <cell r="K76">
            <v>100000000</v>
          </cell>
        </row>
        <row r="77">
          <cell r="A77">
            <v>1046</v>
          </cell>
          <cell r="B77" t="str">
            <v>1046 Infraestructura y dotación al servicio de los ambientes de aprendizaje</v>
          </cell>
          <cell r="C77" t="str">
            <v>01 CONSTRUCCION, RESTITUCION, TERMINACION Y AMPLIACION</v>
          </cell>
          <cell r="D77">
            <v>7</v>
          </cell>
          <cell r="E77" t="str">
            <v>01007 Pago de pasivos exigibles</v>
          </cell>
          <cell r="F77" t="str">
            <v>Adecuación Y Ampliación De Colegios Y Universidad 01-01-0002</v>
          </cell>
          <cell r="G77" t="str">
            <v>CONSTRUCCIÓN AMPLIACIÓN Y ADECUACIÓN DE INFRAESTRUCTURA EDUCATIVA - A.1.2.2</v>
          </cell>
          <cell r="H77" t="str">
            <v>Porcentaje</v>
          </cell>
          <cell r="I77">
            <v>100</v>
          </cell>
          <cell r="J77" t="str">
            <v>104601007</v>
          </cell>
          <cell r="K77">
            <v>3000000000</v>
          </cell>
        </row>
        <row r="78">
          <cell r="A78">
            <v>1046</v>
          </cell>
          <cell r="B78" t="str">
            <v>1046 Infraestructura y dotación al servicio de los ambientes de aprendizaje</v>
          </cell>
          <cell r="C78" t="str">
            <v>01 CONSTRUCCION, RESTITUCION, TERMINACION Y AMPLIACION</v>
          </cell>
          <cell r="D78">
            <v>8</v>
          </cell>
          <cell r="E78" t="str">
            <v>01008 Contar con el acompañamiento especializado en materia técnica, jurídica, contractual, financiera, tributaria y ambiental, además de actividades de gestión social e interventoría, que soporten el diseño y la construcción de colegios nuevos, restituciones, terminaciones y ampliaciones en sus fases pre y post-contractuales.</v>
          </cell>
          <cell r="F78" t="str">
            <v>Adecuación Y Ampliación De Colegios Y Universidad 01-01-0002</v>
          </cell>
          <cell r="G78" t="str">
            <v>CONSTRUCCIÓN AMPLIACIÓN Y ADECUACIÓN DE INFRAESTRUCTURA EDUCATIVA - A.1.2.2</v>
          </cell>
          <cell r="H78" t="str">
            <v>Consultoría</v>
          </cell>
          <cell r="I78">
            <v>2</v>
          </cell>
          <cell r="J78" t="str">
            <v>104601008</v>
          </cell>
          <cell r="K78">
            <v>500000000</v>
          </cell>
        </row>
        <row r="79">
          <cell r="A79">
            <v>1046</v>
          </cell>
          <cell r="B79" t="str">
            <v>1046 Infraestructura y dotación al servicio de los ambientes de aprendizaje</v>
          </cell>
          <cell r="C79" t="str">
            <v>02 OBRAS MENORES Y ADECUACIONES</v>
          </cell>
          <cell r="D79">
            <v>1</v>
          </cell>
          <cell r="E79" t="str">
            <v>02001 Diseño, construcción e interventoría de estudios y/o ejecución de obras de infraestructura,  para las obras de mejoramiento menor complementarias a la infraestructura de los colegios distritales y/o adicionales</v>
          </cell>
          <cell r="F79" t="str">
            <v>Adecuación Y Ampliación De Colegios Y Universidad 01-01-0002</v>
          </cell>
          <cell r="G79" t="str">
            <v>CONSTRUCCIÓN AMPLIACIÓN Y ADECUACIÓN DE INFRAESTRUCTURA EDUCATIVA - A.1.2.2</v>
          </cell>
          <cell r="H79" t="str">
            <v>Sedes Educativas</v>
          </cell>
          <cell r="I79">
            <v>50</v>
          </cell>
          <cell r="J79" t="str">
            <v>104602001</v>
          </cell>
          <cell r="K79">
            <v>10375800000</v>
          </cell>
        </row>
        <row r="80">
          <cell r="A80">
            <v>1046</v>
          </cell>
          <cell r="B80" t="str">
            <v>1046 Infraestructura y dotación al servicio de los ambientes de aprendizaje</v>
          </cell>
          <cell r="C80" t="str">
            <v>02 OBRAS MENORES Y ADECUACIONES</v>
          </cell>
          <cell r="D80">
            <v>2</v>
          </cell>
          <cell r="E80" t="str">
            <v>02002 Realizar los estudios topograficos, de vulnerabilidad sismica, calculos estructurales y de revisión arquitectónica  necesarios para los proyectos, asi como la interventoria de los mismos</v>
          </cell>
          <cell r="F80" t="str">
            <v>Adecuación Y Ampliación De Colegios Y Universidad 01-01-0002</v>
          </cell>
          <cell r="G80" t="str">
            <v>CONSTRUCCIÓN AMPLIACIÓN Y ADECUACIÓN DE INFRAESTRUCTURA EDUCATIVA - A.1.2.2</v>
          </cell>
          <cell r="H80" t="str">
            <v>Porcentaje</v>
          </cell>
          <cell r="I80">
            <v>100</v>
          </cell>
          <cell r="J80" t="str">
            <v>104602002</v>
          </cell>
          <cell r="K80">
            <v>400000000</v>
          </cell>
        </row>
        <row r="81">
          <cell r="A81">
            <v>1046</v>
          </cell>
          <cell r="B81" t="str">
            <v>1046 Infraestructura y dotación al servicio de los ambientes de aprendizaje</v>
          </cell>
          <cell r="C81" t="str">
            <v>02 OBRAS MENORES Y ADECUACIONES</v>
          </cell>
          <cell r="D81">
            <v>3</v>
          </cell>
          <cell r="E81" t="str">
            <v>02003 Pagar impuestos, trámites, gestiones ambientales, vallas y permisos ante otras entidades del estado, peritos en los procesos de expropiación y/o compra y cargo fijo y/o variable correspondiente a las licencias obtenidas para cada uno de los predios.</v>
          </cell>
          <cell r="F81" t="str">
            <v>Adecuación Y Ampliación De Colegios Y Universidad 01-01-0002</v>
          </cell>
          <cell r="G81" t="str">
            <v>CONSTRUCCIÓN AMPLIACIÓN Y ADECUACIÓN DE INFRAESTRUCTURA EDUCATIVA - A.1.2.2</v>
          </cell>
          <cell r="H81" t="str">
            <v>Porcentaje</v>
          </cell>
          <cell r="I81">
            <v>100</v>
          </cell>
          <cell r="J81" t="str">
            <v>104602003</v>
          </cell>
          <cell r="K81">
            <v>150000000</v>
          </cell>
        </row>
        <row r="82">
          <cell r="A82">
            <v>1046</v>
          </cell>
          <cell r="B82" t="str">
            <v>1046 Infraestructura y dotación al servicio de los ambientes de aprendizaje</v>
          </cell>
          <cell r="C82" t="str">
            <v>02 OBRAS MENORES Y ADECUACIONES</v>
          </cell>
          <cell r="D82">
            <v>4</v>
          </cell>
          <cell r="E82" t="str">
            <v>02004  Alquiler (incluye mantenimiento) de baños portátiles móviles para atender los requerimientos de las diferentes Instituciones Educativas</v>
          </cell>
          <cell r="F82" t="str">
            <v>Adecuación Y Ampliación De Colegios Y Universidad 01-01-0002</v>
          </cell>
          <cell r="G82" t="str">
            <v>CONSTRUCCIÓN AMPLIACIÓN Y ADECUACIÓN DE INFRAESTRUCTURA EDUCATIVA - A.1.2.2</v>
          </cell>
          <cell r="H82" t="str">
            <v>Porcentaje</v>
          </cell>
          <cell r="I82">
            <v>100</v>
          </cell>
          <cell r="J82" t="str">
            <v>104602004</v>
          </cell>
          <cell r="K82">
            <v>250000000</v>
          </cell>
        </row>
        <row r="83">
          <cell r="A83">
            <v>1046</v>
          </cell>
          <cell r="B83" t="str">
            <v>1046 Infraestructura y dotación al servicio de los ambientes de aprendizaje</v>
          </cell>
          <cell r="C83" t="str">
            <v>02 OBRAS MENORES Y ADECUACIONES</v>
          </cell>
          <cell r="D83">
            <v>5</v>
          </cell>
          <cell r="E83" t="str">
            <v>02005 Realizar las obras y/o adecuaciones para la legalización y normalización de servicios públicos domiciliarios de la infraestructura educativa oficial</v>
          </cell>
          <cell r="F83" t="str">
            <v>Obras Y/O Adecuaciones Para La Legalización Y Normalización De Servicios Públicos Domiciliarios De Los Colegios. 02-06-0218</v>
          </cell>
          <cell r="G83" t="str">
            <v>CONSTRUCCIÓN AMPLIACIÓN Y ADECUACIÓN DE INFRAESTRUCTURA EDUCATIVA - A.1.2.2</v>
          </cell>
          <cell r="H83" t="str">
            <v>Porcentaje</v>
          </cell>
          <cell r="I83">
            <v>100</v>
          </cell>
          <cell r="J83" t="str">
            <v>104602005</v>
          </cell>
          <cell r="K83">
            <v>1200000000</v>
          </cell>
        </row>
        <row r="84">
          <cell r="A84">
            <v>1046</v>
          </cell>
          <cell r="B84" t="str">
            <v>1046 Infraestructura y dotación al servicio de los ambientes de aprendizaje</v>
          </cell>
          <cell r="C84" t="str">
            <v>02 OBRAS MENORES Y ADECUACIONES</v>
          </cell>
          <cell r="D84">
            <v>6</v>
          </cell>
          <cell r="E84" t="str">
            <v>02006 Pagar los fallos de sentencias, reclamaciones u otras que se generen producto de los contratos relacionados con el proyecto o derivados de sanciones impuestas a la entidad.</v>
          </cell>
          <cell r="F84" t="str">
            <v>Adecuación Y Ampliación De Colegios Y Universidad 01-01-0002</v>
          </cell>
          <cell r="G84" t="str">
            <v>CONSTRUCCIÓN AMPLIACIÓN Y ADECUACIÓN DE INFRAESTRUCTURA EDUCATIVA - A.1.2.2</v>
          </cell>
          <cell r="H84" t="str">
            <v>Porcentaje</v>
          </cell>
          <cell r="I84">
            <v>100</v>
          </cell>
          <cell r="J84" t="str">
            <v>104602006</v>
          </cell>
          <cell r="K84">
            <v>6250000000</v>
          </cell>
        </row>
        <row r="85">
          <cell r="A85">
            <v>1046</v>
          </cell>
          <cell r="B85" t="str">
            <v>1046 Infraestructura y dotación al servicio de los ambientes de aprendizaje</v>
          </cell>
          <cell r="C85" t="str">
            <v>02 OBRAS MENORES Y ADECUACIONES</v>
          </cell>
          <cell r="D85">
            <v>7</v>
          </cell>
          <cell r="E85" t="str">
            <v>02007 Realizar las intervenciones de obras e interventorías para el mantenimiento preventivo y/o correctivo, atención de emergencias de la infraestructura educativa oficial (incluye adicionales).</v>
          </cell>
          <cell r="F85" t="str">
            <v>Adecuación Y Ampliación De Colegios Y Universidad 01-01-0002</v>
          </cell>
          <cell r="G85" t="str">
            <v>CONSTRUCCIÓN AMPLIACIÓN Y ADECUACIÓN DE INFRAESTRUCTURA EDUCATIVA - A.1.2.2</v>
          </cell>
          <cell r="H85" t="str">
            <v>Porcentaje</v>
          </cell>
          <cell r="I85">
            <v>100</v>
          </cell>
          <cell r="J85" t="str">
            <v>104602007</v>
          </cell>
          <cell r="K85">
            <v>3000000000</v>
          </cell>
        </row>
        <row r="86">
          <cell r="A86">
            <v>1046</v>
          </cell>
          <cell r="B86" t="str">
            <v>1046 Infraestructura y dotación al servicio de los ambientes de aprendizaje</v>
          </cell>
          <cell r="C86" t="str">
            <v>02 OBRAS MENORES Y ADECUACIONES</v>
          </cell>
          <cell r="D86">
            <v>9</v>
          </cell>
          <cell r="E86" t="str">
            <v xml:space="preserve">02009 Construir, adecuar y/o mejorar comedores escolares de los colegios distritales (incluye interventoría y adicionales) </v>
          </cell>
          <cell r="F86" t="str">
            <v>Adecuación Y Ampliación De Colegios Y Universidad 01-01-0002</v>
          </cell>
          <cell r="G86" t="str">
            <v>CONSTRUCCIÓN AMPLIACIÓN Y ADECUACIÓN DE INFRAESTRUCTURA EDUCATIVA - A.1.2.2</v>
          </cell>
          <cell r="H86" t="str">
            <v>Intervenciones</v>
          </cell>
          <cell r="I86">
            <v>30</v>
          </cell>
          <cell r="J86" t="str">
            <v>104602009</v>
          </cell>
          <cell r="K86">
            <v>700000000</v>
          </cell>
        </row>
        <row r="87">
          <cell r="A87">
            <v>1046</v>
          </cell>
          <cell r="B87" t="str">
            <v>1046 Infraestructura y dotación al servicio de los ambientes de aprendizaje</v>
          </cell>
          <cell r="C87" t="str">
            <v>02 OBRAS MENORES Y ADECUACIONES</v>
          </cell>
          <cell r="D87">
            <v>11</v>
          </cell>
          <cell r="E87" t="str">
            <v>02011 Construcción e interventoría a las adecuaciones locativas a ejecutarse en sedes administrativas (SED + DILES)</v>
          </cell>
          <cell r="F87" t="str">
            <v>Obras De Adecuación Y Ampliación De Las Sedes Administrativas Del Sector Educativo 01-04-0001</v>
          </cell>
          <cell r="G87" t="str">
            <v>CONSTRUCCIÓN AMPLIACIÓN Y ADECUACIÓN DE INFRAESTRUCTURA EDUCATIVA - A.1.2.2</v>
          </cell>
          <cell r="H87" t="str">
            <v>Intervenciones</v>
          </cell>
          <cell r="I87">
            <v>3</v>
          </cell>
          <cell r="J87" t="str">
            <v>104602011</v>
          </cell>
          <cell r="K87">
            <v>800000000</v>
          </cell>
        </row>
        <row r="88">
          <cell r="A88">
            <v>1046</v>
          </cell>
          <cell r="B88" t="str">
            <v>1046 Infraestructura y dotación al servicio de los ambientes de aprendizaje</v>
          </cell>
          <cell r="C88" t="str">
            <v xml:space="preserve">03 CENTROS DE MAESTROS </v>
          </cell>
          <cell r="D88">
            <v>1</v>
          </cell>
          <cell r="E88" t="str">
            <v>03001 Diseño, construcción e interventoría de las adecuaciones en infraestructura para los Centros de la Red de Innvovación del maestro</v>
          </cell>
          <cell r="F88" t="str">
            <v>Obras De Adecuación Y Ampliación De Las Sedes Administrativas Del Sector Educativo 01-04-0001</v>
          </cell>
          <cell r="G88" t="str">
            <v>CONSTRUCCIÓN AMPLIACIÓN Y ADECUACIÓN DE INFRAESTRUCTURA EDUCATIVA - A.1.2.2</v>
          </cell>
          <cell r="H88" t="str">
            <v>Sede</v>
          </cell>
          <cell r="I88">
            <v>1</v>
          </cell>
          <cell r="J88" t="str">
            <v>104603001</v>
          </cell>
          <cell r="K88">
            <v>800000000</v>
          </cell>
        </row>
        <row r="89">
          <cell r="A89">
            <v>1046</v>
          </cell>
          <cell r="B89" t="str">
            <v>1046 Infraestructura y dotación al servicio de los ambientes de aprendizaje</v>
          </cell>
          <cell r="C89" t="str">
            <v>04 DOTACIONES</v>
          </cell>
          <cell r="D89">
            <v>1</v>
          </cell>
          <cell r="E89" t="str">
            <v>04001 Dotar mobiliario, equipos, maquinaria, herramientas, instrumentos, implementos y materiales de:  cómputo, tecnología, electrónica, electricidad, comunicaciones, audiovisuales, música, laboratorio, recreación, deporte, cocina y comedor, recursos de bibliotecas, arte y cultura, y demás que requieran los ambientes pedagógicos y administrativos para garantizar ambientes de aprendizaje adecuados y seguros en el nivel central y local.</v>
          </cell>
          <cell r="F89" t="str">
            <v>Dotación De Instalaciones 02-01-0509</v>
          </cell>
          <cell r="G89" t="str">
            <v>DOTACIÓN INSTITUCIONAL DE INFRAESTRUCTURA EDUCATIVA - A.1.2.4</v>
          </cell>
          <cell r="H89" t="str">
            <v>Sede</v>
          </cell>
          <cell r="I89">
            <v>110</v>
          </cell>
          <cell r="J89" t="str">
            <v>104604001</v>
          </cell>
          <cell r="K89">
            <v>24827075000</v>
          </cell>
        </row>
        <row r="90">
          <cell r="A90">
            <v>1046</v>
          </cell>
          <cell r="B90" t="str">
            <v>1046 Infraestructura y dotación al servicio de los ambientes de aprendizaje</v>
          </cell>
          <cell r="C90" t="str">
            <v>04 DOTACIONES</v>
          </cell>
          <cell r="D90">
            <v>5</v>
          </cell>
          <cell r="E90" t="str">
            <v>04005 Garantizar el personal de apoyo profesional y técnico en la contratación, supervisión, administración, aseguramiento y control de los bienes a dotar y dotados; así como el seguimiento y reporte de información inherente a la ejecución del componente.</v>
          </cell>
          <cell r="F90" t="str">
            <v>Personal Contratado Para Apoyar Las Actividades Propias De Los Proyectos De Inversión De La Entidad 03-04-0001</v>
          </cell>
          <cell r="G90" t="str">
            <v>MODERNIZACIÓN DE LA SECRETARIA DE EDUCACIÓN - A.1.4.1</v>
          </cell>
          <cell r="H90" t="str">
            <v>Personas</v>
          </cell>
          <cell r="I90">
            <v>41</v>
          </cell>
          <cell r="J90" t="str">
            <v>104604005</v>
          </cell>
          <cell r="K90">
            <v>2227925000</v>
          </cell>
        </row>
        <row r="91">
          <cell r="A91">
            <v>1049</v>
          </cell>
          <cell r="B91" t="str">
            <v>1049 Cobertura con equidad</v>
          </cell>
          <cell r="C91" t="str">
            <v>01 Gestión territorial de la cobertura educativa</v>
          </cell>
          <cell r="D91">
            <v>1</v>
          </cell>
          <cell r="E91" t="str">
            <v>01001 Prestar servicios profesionales, técnicos y/o  de apoyo a la gestión territorial de la cobertura educativa.</v>
          </cell>
          <cell r="F91" t="str">
            <v>Personal Contratado Para Apoyar Las Actividades Propias De Los Proyectos De Inversión De La Entidad 03-04-0001</v>
          </cell>
          <cell r="G91" t="str">
            <v>MODERNIZACIÓN DE LA SECRETARIA DE EDUCACIÓN - A.1.4.1</v>
          </cell>
          <cell r="H91" t="str">
            <v>Personas naturales y/o jurídicas</v>
          </cell>
          <cell r="I91">
            <v>29</v>
          </cell>
          <cell r="J91" t="str">
            <v>104901001</v>
          </cell>
          <cell r="K91">
            <v>1525000000</v>
          </cell>
        </row>
        <row r="92">
          <cell r="A92">
            <v>1049</v>
          </cell>
          <cell r="B92" t="str">
            <v>1049 Cobertura con equidad</v>
          </cell>
          <cell r="C92" t="str">
            <v>01 Gestión territorial de la cobertura educativa</v>
          </cell>
          <cell r="D92">
            <v>2</v>
          </cell>
          <cell r="E92" t="str">
            <v>01002 Realizar diseño, implementación, seguimiento y evaluación de Planes de Cobertura Local y de  Ruta del Acceso y Permanencia Escolar.</v>
          </cell>
          <cell r="F92" t="str">
            <v>Personal Contratado Para Las Actividades Propias De Los Procesos De Mejoramiento De Gestión De La Entidad 05-02-0020</v>
          </cell>
          <cell r="G92" t="str">
            <v>MODERNIZACIÓN DE LA SECRETARIA DE EDUCACIÓN - A.1.4.1</v>
          </cell>
          <cell r="H92" t="str">
            <v>Servicios</v>
          </cell>
          <cell r="I92">
            <v>1</v>
          </cell>
          <cell r="J92" t="str">
            <v>104901002</v>
          </cell>
          <cell r="K92">
            <v>267000000</v>
          </cell>
        </row>
        <row r="93">
          <cell r="A93">
            <v>1049</v>
          </cell>
          <cell r="B93" t="str">
            <v>1049 Cobertura con equidad</v>
          </cell>
          <cell r="C93" t="str">
            <v>01 Gestión territorial de la cobertura educativa</v>
          </cell>
          <cell r="D93">
            <v>3</v>
          </cell>
          <cell r="E93" t="str">
            <v>01003 Realizar acompañamiento y/o asistencia técnica a los establecimientos educativos con alta tasa de deserción escolar para fortalecer el acceso y la permanencia escolar</v>
          </cell>
          <cell r="F93" t="str">
            <v>Personal Contratado Para Las Actividades Propias De Los Procesos De Mejoramiento De Gestión De La Entidad 05-02-0020</v>
          </cell>
          <cell r="G93" t="str">
            <v>MODERNIZACIÓN DE LA SECRETARIA DE EDUCACIÓN - A.1.4.1</v>
          </cell>
          <cell r="H93" t="str">
            <v>Colegios</v>
          </cell>
          <cell r="I93">
            <v>100</v>
          </cell>
          <cell r="J93" t="str">
            <v>104901003</v>
          </cell>
          <cell r="K93">
            <v>416000000</v>
          </cell>
        </row>
        <row r="94">
          <cell r="A94">
            <v>1049</v>
          </cell>
          <cell r="B94" t="str">
            <v>1049 Cobertura con equidad</v>
          </cell>
          <cell r="C94" t="str">
            <v>01 Gestión territorial de la cobertura educativa</v>
          </cell>
          <cell r="D94">
            <v>4</v>
          </cell>
          <cell r="E94" t="str">
            <v>01004 Implementar incentivos a las IED para lograr mejorar resultados en acceso y permanencia escolar</v>
          </cell>
          <cell r="F94" t="str">
            <v>Incentivos económicos  a los colegios que contribuyan a mejorar los resultados de acceso y permanencia escolar 05-02-0178</v>
          </cell>
          <cell r="G94" t="str">
            <v>DISEÑO E IMPLEMENTACIÓN DE PLANES DE MEJORAMIENTO - A.17.1</v>
          </cell>
          <cell r="H94" t="str">
            <v>Colegios</v>
          </cell>
          <cell r="I94">
            <v>90</v>
          </cell>
          <cell r="J94" t="str">
            <v>104901004</v>
          </cell>
          <cell r="K94">
            <v>1324000000</v>
          </cell>
        </row>
        <row r="95">
          <cell r="A95">
            <v>1049</v>
          </cell>
          <cell r="B95" t="str">
            <v>1049 Cobertura con equidad</v>
          </cell>
          <cell r="C95" t="str">
            <v>01 Gestión territorial de la cobertura educativa</v>
          </cell>
          <cell r="D95">
            <v>5</v>
          </cell>
          <cell r="E95" t="str">
            <v>01005 Realizar las labores de  verificación, seguimiento y/o actualización de información de la cobertura educativa</v>
          </cell>
          <cell r="F95" t="str">
            <v>Personal contratado para apoyar las actividades propias de los proyectos de inversión misionales de la entidad 03-04-0312</v>
          </cell>
          <cell r="G95" t="str">
            <v>APLICACIÓN DE PROYECTOS EDUCATIVOS TRANSVERSALES - A.1.7.2</v>
          </cell>
          <cell r="H95" t="str">
            <v>Servicios</v>
          </cell>
          <cell r="I95">
            <v>1</v>
          </cell>
          <cell r="J95" t="str">
            <v>104901005</v>
          </cell>
          <cell r="K95">
            <v>150000000</v>
          </cell>
        </row>
        <row r="96">
          <cell r="A96">
            <v>1049</v>
          </cell>
          <cell r="B96" t="str">
            <v>1049 Cobertura con equidad</v>
          </cell>
          <cell r="C96" t="str">
            <v>01 Gestión territorial de la cobertura educativa</v>
          </cell>
          <cell r="D96">
            <v>6</v>
          </cell>
          <cell r="E96" t="str">
            <v>01006 Realizar eventos de socializacion relacionados con la cobertura y las experiencias del acceso y la permanencia escolar</v>
          </cell>
          <cell r="F96" t="str">
            <v>Apoyo Logístico Para El Desarrollo De Las Actividades Propias De Los Proyectos De Inversiónen General 03-01-0354</v>
          </cell>
          <cell r="G96" t="str">
            <v>APLICACIÓN DE PROYECTOS EDUCATIVOS TRANSVERSALES - A.1.7.2</v>
          </cell>
          <cell r="H96" t="str">
            <v>Servicios</v>
          </cell>
          <cell r="I96">
            <v>1</v>
          </cell>
          <cell r="J96" t="str">
            <v>104901006</v>
          </cell>
          <cell r="K96">
            <v>400000000</v>
          </cell>
        </row>
        <row r="97">
          <cell r="A97">
            <v>1049</v>
          </cell>
          <cell r="B97" t="str">
            <v>1049 Cobertura con equidad</v>
          </cell>
          <cell r="C97" t="str">
            <v>02 Modernización del proceso de matrícula</v>
          </cell>
          <cell r="D97">
            <v>1</v>
          </cell>
          <cell r="E97" t="str">
            <v>02001 Prestar servicios profesionales, técnicos y/o  de apoyo a la gestión del proceso de matrícula con enfoque de servicio al ciudadano y búsqueda activa de población desescolarizada.</v>
          </cell>
          <cell r="F97" t="str">
            <v>Personal Contratado Para Apoyar Las Actividades Propias De Los Proyectos De Inversión De La Entidad 03-04-0001</v>
          </cell>
          <cell r="G97" t="str">
            <v>MODERNIZACIÓN DE LA SECRETARIA DE EDUCACIÓN - A.1.4.1</v>
          </cell>
          <cell r="H97" t="str">
            <v>Personas naturales y/o jurídicas</v>
          </cell>
          <cell r="I97">
            <v>29</v>
          </cell>
          <cell r="J97" t="str">
            <v>104902001</v>
          </cell>
          <cell r="K97">
            <v>1473000000</v>
          </cell>
        </row>
        <row r="98">
          <cell r="A98">
            <v>1049</v>
          </cell>
          <cell r="B98" t="str">
            <v>1049 Cobertura con equidad</v>
          </cell>
          <cell r="C98" t="str">
            <v>02 Modernización del proceso de matrícula</v>
          </cell>
          <cell r="D98">
            <v>2</v>
          </cell>
          <cell r="E98" t="str">
            <v>02002 Realizar búsqueda activa de población desescolarizada</v>
          </cell>
          <cell r="F98" t="str">
            <v>Gestión del sevicio a la comunidad educativa 05-02-172</v>
          </cell>
          <cell r="G98" t="str">
            <v>MODERNIZACIÓN DE LA SECRETARIA DE EDUCACIÓN - A.1.4.1</v>
          </cell>
          <cell r="H98" t="str">
            <v>Proceso</v>
          </cell>
          <cell r="I98">
            <v>1</v>
          </cell>
          <cell r="J98" t="str">
            <v>104902002</v>
          </cell>
          <cell r="K98">
            <v>1780000000</v>
          </cell>
        </row>
        <row r="99">
          <cell r="A99">
            <v>1049</v>
          </cell>
          <cell r="B99" t="str">
            <v>1049 Cobertura con equidad</v>
          </cell>
          <cell r="C99" t="str">
            <v>02 Modernización del proceso de matrícula</v>
          </cell>
          <cell r="D99">
            <v>4</v>
          </cell>
          <cell r="E99" t="str">
            <v xml:space="preserve">02004 Acompañamiento en implementación de los sistemas de información para la cobertura educativa </v>
          </cell>
          <cell r="F99" t="str">
            <v>Personal contratado para las actividades propias de los procesos de mejoramiento de gestión de la entidad 05-02-0020</v>
          </cell>
          <cell r="G99" t="str">
            <v>MODERNIZACIÓN DE LA SECRETARIA DE EDUCACIÓN - A.1.4.1</v>
          </cell>
          <cell r="H99" t="str">
            <v>servicios</v>
          </cell>
          <cell r="I99">
            <v>1</v>
          </cell>
          <cell r="J99" t="str">
            <v>104902004</v>
          </cell>
          <cell r="K99">
            <v>500000000</v>
          </cell>
        </row>
        <row r="100">
          <cell r="A100">
            <v>1049</v>
          </cell>
          <cell r="B100" t="str">
            <v>1049 Cobertura con equidad</v>
          </cell>
          <cell r="C100" t="str">
            <v>02 Modernización del proceso de matrícula</v>
          </cell>
          <cell r="D100">
            <v>5</v>
          </cell>
          <cell r="E100" t="str">
            <v>02005 Atender los fallos proferidos en contra de la SED que se asocien con la ejecucion del proyecto Cobertura con equidad</v>
          </cell>
          <cell r="F100" t="str">
            <v>Pago de sentencias judiciales asociadas al proyecto de inversión 05-02-0169</v>
          </cell>
          <cell r="G100" t="str">
            <v>PAGO DE DÉFICIT DE INVERSIÓN EN EDUCACIÓN - (DE CARÁCTER EXCEPCIONAL) - A.1.7.4</v>
          </cell>
          <cell r="H100" t="str">
            <v>Fallos judiciales</v>
          </cell>
          <cell r="I100">
            <v>1</v>
          </cell>
          <cell r="J100" t="str">
            <v>104902005</v>
          </cell>
          <cell r="K100">
            <v>10000000</v>
          </cell>
        </row>
        <row r="101">
          <cell r="A101">
            <v>1049</v>
          </cell>
          <cell r="B101" t="str">
            <v>1049 Cobertura con equidad</v>
          </cell>
          <cell r="C101" t="str">
            <v>03 Acciones afirmativas para poblaciones vulnerables</v>
          </cell>
          <cell r="D101">
            <v>1</v>
          </cell>
          <cell r="E101" t="str">
            <v>03001 Prestar servicios profesionales, técnicos y/o  de apoyo a la gestión de acciones afirmativas para poblaciones vulnerables.</v>
          </cell>
          <cell r="F101" t="str">
            <v>Personal Contratado Para Apoyar Las Actividades Propias De Los Proyectos De Inversión De La Entidad 03-04-0001</v>
          </cell>
          <cell r="G101" t="str">
            <v>MODERNIZACIÓN DE LA SECRETARIA DE EDUCACIÓN - A.1.4.1</v>
          </cell>
          <cell r="H101" t="str">
            <v>Personas naturales y/o jurídicas</v>
          </cell>
          <cell r="I101">
            <v>13</v>
          </cell>
          <cell r="J101" t="str">
            <v>104903001</v>
          </cell>
          <cell r="K101">
            <v>642000000</v>
          </cell>
        </row>
        <row r="102">
          <cell r="A102">
            <v>1049</v>
          </cell>
          <cell r="B102" t="str">
            <v>1049 Cobertura con equidad</v>
          </cell>
          <cell r="C102" t="str">
            <v>03 Acciones afirmativas para poblaciones vulnerables</v>
          </cell>
          <cell r="D102">
            <v>2</v>
          </cell>
          <cell r="E102" t="str">
            <v>03002 Garantizar la financiación por concepto de gratuidad a la matrícula oficial SGP.</v>
          </cell>
          <cell r="F102" t="str">
            <v>Gratuidad Total Para Los Estudiantes Matriculados En El Sistema Educativo Oficial 06-02-0022</v>
          </cell>
          <cell r="G102" t="str">
            <v>TRANSFERENCIAS PARA CALIDAD GRATUIDAD (SIN SITUACIÓN DE FONDOS) A.1.3.8</v>
          </cell>
          <cell r="H102" t="str">
            <v>estudiantes</v>
          </cell>
          <cell r="I102">
            <v>830000</v>
          </cell>
          <cell r="J102" t="str">
            <v>104903002</v>
          </cell>
          <cell r="K102">
            <v>59258038000</v>
          </cell>
        </row>
        <row r="103">
          <cell r="A103">
            <v>1049</v>
          </cell>
          <cell r="B103" t="str">
            <v>1049 Cobertura con equidad</v>
          </cell>
          <cell r="C103" t="str">
            <v>03 Acciones afirmativas para poblaciones vulnerables</v>
          </cell>
          <cell r="D103">
            <v>4</v>
          </cell>
          <cell r="E103" t="str">
            <v>03004 Realizar estrategias de alfabetización y acciones orientadas a fortalecer la educación de adultos con oferta educativa pertinente</v>
          </cell>
          <cell r="F103" t="str">
            <v>Atención educativa diferencial 03-02-0033</v>
          </cell>
          <cell r="G103" t="str">
            <v>SERVICIO PERSONAL APOYO - A.1.5.1</v>
          </cell>
          <cell r="H103" t="str">
            <v>Estudiantes</v>
          </cell>
          <cell r="I103">
            <v>2425</v>
          </cell>
          <cell r="J103" t="str">
            <v>104903004</v>
          </cell>
          <cell r="K103">
            <v>1387000000</v>
          </cell>
        </row>
        <row r="104">
          <cell r="A104">
            <v>1049</v>
          </cell>
          <cell r="B104" t="str">
            <v>1049 Cobertura con equidad</v>
          </cell>
          <cell r="C104" t="str">
            <v>03 Acciones afirmativas para poblaciones vulnerables</v>
          </cell>
          <cell r="D104">
            <v>5</v>
          </cell>
          <cell r="E104" t="str">
            <v>03005 Acciones diferenciales para garantizar el acceso y la permanencia escolar de población diversa y vulnerable (población rural, víctima, discapacidad, grupos étnicos, entre otros)</v>
          </cell>
          <cell r="F104" t="str">
            <v>Atención educativa diferencial 03-02-0033</v>
          </cell>
          <cell r="G104" t="str">
            <v>SERVICIO PERSONAL APOYO - A.1.5.1</v>
          </cell>
          <cell r="H104" t="str">
            <v>Modelo</v>
          </cell>
          <cell r="I104">
            <v>1</v>
          </cell>
          <cell r="J104" t="str">
            <v>104903005</v>
          </cell>
          <cell r="K104">
            <v>1228000000</v>
          </cell>
        </row>
        <row r="105">
          <cell r="A105">
            <v>1049</v>
          </cell>
          <cell r="B105" t="str">
            <v>1049 Cobertura con equidad</v>
          </cell>
          <cell r="C105" t="str">
            <v>03 Acciones afirmativas para poblaciones vulnerables</v>
          </cell>
          <cell r="D105">
            <v>6</v>
          </cell>
          <cell r="E105" t="str">
            <v>03006 Asignar recursos propios a las instituciones educativas distritales que atienden población no cubierta por la asignación de gratuidad del MEN o población vulnerable y diversa que requiere atención diferencial</v>
          </cell>
          <cell r="F105" t="str">
            <v>Gratuidad Total Para Los Estudiantes Matriculados En El Sistema Educativo Oficial - Recursos Distrito 06-02-0062</v>
          </cell>
          <cell r="G105" t="str">
            <v>DISEÑO E IMPLEMENTACIÓN DE PLANES DE MEJORAMIENTO A.1.2.11</v>
          </cell>
          <cell r="H105" t="str">
            <v>Colegios</v>
          </cell>
          <cell r="I105">
            <v>363</v>
          </cell>
          <cell r="J105" t="str">
            <v>104903006</v>
          </cell>
          <cell r="K105">
            <v>16500000000</v>
          </cell>
        </row>
        <row r="106">
          <cell r="A106">
            <v>1049</v>
          </cell>
          <cell r="B106" t="str">
            <v>1049 Cobertura con equidad</v>
          </cell>
          <cell r="C106" t="str">
            <v>03 Acciones afirmativas para poblaciones vulnerables</v>
          </cell>
          <cell r="D106">
            <v>7</v>
          </cell>
          <cell r="E106" t="str">
            <v>03007 Implementar estrategias o modelos flexibles, presenciales o virtuales para la atención de población en extraedad, vulnerable y/o diversa</v>
          </cell>
          <cell r="F106" t="str">
            <v>Personal contratado para apoyar las actividades propias de los proyectos de inversión misionales de la entidad 03-04-0312</v>
          </cell>
          <cell r="G106" t="str">
            <v>APLICACIÓN DE PROYECTOS EDUCATIVOS TRANSVERSALES - A.1.7.2</v>
          </cell>
          <cell r="H106" t="str">
            <v>Estudiantes</v>
          </cell>
          <cell r="I106">
            <v>12109</v>
          </cell>
          <cell r="J106" t="str">
            <v>104903007</v>
          </cell>
          <cell r="K106">
            <v>3926142000</v>
          </cell>
        </row>
        <row r="107">
          <cell r="A107">
            <v>1049</v>
          </cell>
          <cell r="B107" t="str">
            <v>1049 Cobertura con equidad</v>
          </cell>
          <cell r="C107" t="str">
            <v>03 Acciones afirmativas para poblaciones vulnerables</v>
          </cell>
          <cell r="D107">
            <v>8</v>
          </cell>
          <cell r="E107" t="str">
            <v>03008 Entregar un Kit escolar gratuito a los estudiantes matriculados en las instituciones educativas oficiales del Distrito Capital, que por su condición socioeconómica o de vulnerabilidad lo requieren</v>
          </cell>
          <cell r="F107" t="str">
            <v>Gratuidad Total Para Los Estudiantes Matriculados En El Sistema Educativo Oficial - Recursos Distrito 06-02-0062</v>
          </cell>
          <cell r="G107" t="str">
            <v>DISEÑO E IMPLEMENTACIÓN DE PLANES DE MEJORAMIENTO A.1.2.11</v>
          </cell>
          <cell r="H107" t="str">
            <v>Estudiantes</v>
          </cell>
          <cell r="I107">
            <v>34315</v>
          </cell>
          <cell r="J107" t="str">
            <v>104903008</v>
          </cell>
          <cell r="K107">
            <v>1500000000</v>
          </cell>
        </row>
        <row r="108">
          <cell r="A108">
            <v>1049</v>
          </cell>
          <cell r="B108" t="str">
            <v>1049 Cobertura con equidad</v>
          </cell>
          <cell r="C108" t="str">
            <v>04 Administración del servicio educativo</v>
          </cell>
          <cell r="D108">
            <v>1</v>
          </cell>
          <cell r="E108" t="str">
            <v>04001 Prestar servicios profesionales, técnicos y/o  de apoyo a la gestión de la administración del servicio educativo de instituciones educativas oficiales.</v>
          </cell>
          <cell r="F108" t="str">
            <v>Personal Contratado Para Apoyar Las Actividades Propias De Los Proyectos De Inversión De La Entidad 03-04-0001</v>
          </cell>
          <cell r="G108" t="str">
            <v>MODERNIZACIÓN DE LA SECRETARIA DE EDUCACIÓN - A.1.4.1</v>
          </cell>
          <cell r="H108" t="str">
            <v>Personas naturales y/o jurídicas</v>
          </cell>
          <cell r="I108">
            <v>9</v>
          </cell>
          <cell r="J108" t="str">
            <v>104904001</v>
          </cell>
          <cell r="K108">
            <v>592000000</v>
          </cell>
        </row>
        <row r="109">
          <cell r="A109">
            <v>1049</v>
          </cell>
          <cell r="B109" t="str">
            <v>1049 Cobertura con equidad</v>
          </cell>
          <cell r="C109" t="str">
            <v>04 Administración del servicio educativo</v>
          </cell>
          <cell r="D109">
            <v>2</v>
          </cell>
          <cell r="E109" t="str">
            <v>04002 Contratar la administración del servicio educativo en establecimientos educativos oficiales</v>
          </cell>
          <cell r="F109" t="str">
            <v>Contratos para la administración del servicio educativo 06-02-0061</v>
          </cell>
          <cell r="G109" t="str">
            <v>CONTRATOS PARA LA ADMINISTRACION DEL SERVICIO EDUCATIVO - A.1.1.10.2</v>
          </cell>
          <cell r="H109" t="str">
            <v>Colegios</v>
          </cell>
          <cell r="I109">
            <v>22</v>
          </cell>
          <cell r="J109" t="str">
            <v>104904002</v>
          </cell>
          <cell r="K109">
            <v>83654000000</v>
          </cell>
        </row>
        <row r="110">
          <cell r="A110">
            <v>1049</v>
          </cell>
          <cell r="B110" t="str">
            <v>1049 Cobertura con equidad</v>
          </cell>
          <cell r="C110" t="str">
            <v>04 Administración del servicio educativo</v>
          </cell>
          <cell r="D110">
            <v>3</v>
          </cell>
          <cell r="E110" t="str">
            <v>04003 Realizar acciones de acompañamiento e intercambio de buenas prácticas entre los colegios con administración del servicio educativo y colegios oficiales de menor desempeño de las respectivas localidades</v>
          </cell>
          <cell r="F110" t="str">
            <v>Personal contratado para las actividades propias de los procesos de mejoramiento de gestión de la entidad 05-02-0020</v>
          </cell>
          <cell r="G110" t="str">
            <v>MODERNIZACIÓN DE LA SECRETARIA DE EDUCACIÓN - A.1.4.1</v>
          </cell>
          <cell r="H110" t="str">
            <v>Colegios</v>
          </cell>
          <cell r="I110">
            <v>88</v>
          </cell>
          <cell r="J110" t="str">
            <v>104904003</v>
          </cell>
          <cell r="K110">
            <v>312000000</v>
          </cell>
        </row>
        <row r="111">
          <cell r="A111">
            <v>1049</v>
          </cell>
          <cell r="B111" t="str">
            <v>1049 Cobertura con equidad</v>
          </cell>
          <cell r="C111" t="str">
            <v>04 Administración del servicio educativo</v>
          </cell>
          <cell r="D111">
            <v>4</v>
          </cell>
          <cell r="E111" t="str">
            <v>04004 Realizar seguimiento, verificación y/o evaluación a la administración del servicio educativo</v>
          </cell>
          <cell r="F111" t="str">
            <v>Personal contratado para apoyar las actividades propias de los proyectos de inversión misionales de la entidad 03-04-0312</v>
          </cell>
          <cell r="G111" t="str">
            <v>APLICACIÓN DE PROYECTOS EDUCATIVOS TRANSVERSALES - A.1.7.2</v>
          </cell>
          <cell r="H111" t="str">
            <v>Servicios</v>
          </cell>
          <cell r="I111">
            <v>1</v>
          </cell>
          <cell r="J111" t="str">
            <v>104904004</v>
          </cell>
          <cell r="K111">
            <v>1248000000</v>
          </cell>
        </row>
        <row r="112">
          <cell r="A112">
            <v>1049</v>
          </cell>
          <cell r="B112" t="str">
            <v>1049 Cobertura con equidad</v>
          </cell>
          <cell r="C112" t="str">
            <v>05 Prestación del servicio educativo en establecimientos educativos no oficiales</v>
          </cell>
          <cell r="D112">
            <v>1</v>
          </cell>
          <cell r="E112" t="str">
            <v>05001 Prestar servicios profesionales, técnicos y/o  de apoyo a la gestión en la implementación o uso de la estrategia de contratación de la prestación del servicio educativo.</v>
          </cell>
          <cell r="F112" t="str">
            <v>Personal Contratado Para Apoyar Las Actividades Propias De Los Proyectos De Inversión De La Entidad 03-04-0001</v>
          </cell>
          <cell r="G112" t="str">
            <v>MODERNIZACIÓN DE LA SECRETARIA DE EDUCACIÓN - A.1.4.1</v>
          </cell>
          <cell r="H112" t="str">
            <v>Personas naturales y/o jurídicas</v>
          </cell>
          <cell r="I112">
            <v>8</v>
          </cell>
          <cell r="J112" t="str">
            <v>104905001</v>
          </cell>
          <cell r="K112">
            <v>454000000</v>
          </cell>
        </row>
        <row r="113">
          <cell r="A113">
            <v>1049</v>
          </cell>
          <cell r="B113" t="str">
            <v>1049 Cobertura con equidad</v>
          </cell>
          <cell r="C113" t="str">
            <v>05 Prestación del servicio educativo en establecimientos educativos no oficiales</v>
          </cell>
          <cell r="D113">
            <v>2</v>
          </cell>
          <cell r="E113" t="str">
            <v>05002 Contratar la prestación del servicio público educativo en establecimientos educativos no oficiales</v>
          </cell>
          <cell r="F113" t="str">
            <v>Contratos Con Instituciones Para La Prestación Del Servicio Educativo 06-02-0037</v>
          </cell>
          <cell r="G113" t="str">
            <v>CONTRATOS PARA LA PRESTACIÓN DEL SERVICIO EDUCATIVO - A.1.1.10.1</v>
          </cell>
          <cell r="H113" t="str">
            <v>Colegios</v>
          </cell>
          <cell r="I113">
            <v>54</v>
          </cell>
          <cell r="J113" t="str">
            <v>104905002</v>
          </cell>
          <cell r="K113">
            <v>21654112000</v>
          </cell>
        </row>
        <row r="114">
          <cell r="A114">
            <v>1049</v>
          </cell>
          <cell r="B114" t="str">
            <v>1049 Cobertura con equidad</v>
          </cell>
          <cell r="C114" t="str">
            <v>05 Prestación del servicio educativo en establecimientos educativos no oficiales</v>
          </cell>
          <cell r="D114">
            <v>3</v>
          </cell>
          <cell r="E114" t="str">
            <v>05003 Realizar las labores de  verificación, seguimiento y/o actualización de información del Banco de Oferentes y/o de la contratación de la prestación del servicio público educativo.</v>
          </cell>
          <cell r="F114" t="str">
            <v>Personal contratado para apoyar las actividades propias de los proyectos de inversión misionales de la entidad 03-04-0312</v>
          </cell>
          <cell r="G114" t="str">
            <v>APLICACIÓN DE PROYECTOS EDUCATIVOS TRANSVERSALES - A.1.7.2</v>
          </cell>
          <cell r="H114" t="str">
            <v>Servicios</v>
          </cell>
          <cell r="I114">
            <v>1</v>
          </cell>
          <cell r="J114" t="str">
            <v>104905003</v>
          </cell>
          <cell r="K114">
            <v>1592000000</v>
          </cell>
        </row>
        <row r="115">
          <cell r="A115">
            <v>1049</v>
          </cell>
          <cell r="B115" t="str">
            <v>1049 Cobertura con equidad</v>
          </cell>
          <cell r="C115" t="str">
            <v>05 Prestación del servicio educativo en establecimientos educativos no oficiales</v>
          </cell>
          <cell r="D115">
            <v>4</v>
          </cell>
          <cell r="E115" t="str">
            <v>05004 Garantizar el pago de las obligaciones ó ajustes derivadas de la prestación del servicio educativo</v>
          </cell>
          <cell r="F115" t="str">
            <v>Contratos Con Instituciones Para La Prestación Del Servicio Educativo 06-02-0037</v>
          </cell>
          <cell r="G115" t="str">
            <v>CONTRATOS PARA LA PRESTACIÓN DEL SERVICIO EDUCATIVO - A.1.1.10.1</v>
          </cell>
          <cell r="H115" t="str">
            <v>Colegios</v>
          </cell>
          <cell r="I115">
            <v>54</v>
          </cell>
          <cell r="J115" t="str">
            <v>104905004</v>
          </cell>
          <cell r="K115">
            <v>1200000000</v>
          </cell>
        </row>
        <row r="116">
          <cell r="A116">
            <v>1049</v>
          </cell>
          <cell r="B116" t="str">
            <v>1049 Cobertura con equidad</v>
          </cell>
          <cell r="C116" t="str">
            <v>05 Prestación del servicio educativo en establecimientos educativos no oficiales</v>
          </cell>
          <cell r="D116">
            <v>5</v>
          </cell>
          <cell r="E116" t="str">
            <v>05005 Atender los fallos proferidos en contra de la SED que se asocien con la prestación del servicio público educativo.</v>
          </cell>
          <cell r="F116" t="str">
            <v>Pago de sentencias judiciales asociadas al proyecto de inversión 05-02-0169</v>
          </cell>
          <cell r="G116" t="str">
            <v>PAGO DE DÉFICIT DE INVERSIÓN EN EDUCACIÓN - (DE CARÁCTER EXCEPCIONAL) - A.1.7.4</v>
          </cell>
          <cell r="H116" t="str">
            <v>Fallos judiciales</v>
          </cell>
          <cell r="I116">
            <v>1</v>
          </cell>
          <cell r="J116" t="str">
            <v>104905005</v>
          </cell>
          <cell r="K116">
            <v>300000000</v>
          </cell>
        </row>
        <row r="117">
          <cell r="A117">
            <v>1050</v>
          </cell>
          <cell r="B117" t="str">
            <v>1050 Educación inicial de calidad en el marco de la ruta de atención integral a la primera infancia</v>
          </cell>
          <cell r="C117" t="str">
            <v>01 INFANCIA</v>
          </cell>
          <cell r="D117">
            <v>1</v>
          </cell>
          <cell r="E117" t="str">
            <v>01001 Apoyar y desarrollar con profesionales y/o entidades los procesos de gestión, acompañamiento e implementación de las metas y objetivos del proyecto.</v>
          </cell>
          <cell r="F117" t="str">
            <v>Personal Contratado Para Apoyar Las Actividades Propias De Los Proyectos De Inversión De La Entidad 03-04-0001</v>
          </cell>
          <cell r="G117" t="str">
            <v>MODERNIZACIÓN DE LA SECRETARIA DE EDUCACIÓN - A.1.4.1</v>
          </cell>
          <cell r="H117" t="str">
            <v>Personas</v>
          </cell>
          <cell r="I117">
            <v>37</v>
          </cell>
          <cell r="J117" t="str">
            <v>105001001</v>
          </cell>
          <cell r="K117">
            <v>2199419000</v>
          </cell>
        </row>
        <row r="118">
          <cell r="A118">
            <v>1050</v>
          </cell>
          <cell r="B118" t="str">
            <v>1050 Educación inicial de calidad en el marco de la ruta de atención integral a la primera infancia</v>
          </cell>
          <cell r="C118" t="str">
            <v>01 INFANCIA</v>
          </cell>
          <cell r="D118">
            <v>5</v>
          </cell>
          <cell r="E118" t="str">
            <v>01005 Garantizar la atención integral de los niños y niñas del ciclo inicial en el marco de la RIA, la articulación intersectorial de la Ciudad y la implementación de los estándares de calidad de la Educación Inicial en el marco de la atención integral</v>
          </cell>
          <cell r="F118" t="str">
            <v>Acompañar A Colegios En La Formulación Y Ejecución De Planes Institucionales 03-01-0204</v>
          </cell>
          <cell r="G118" t="str">
            <v>APLICACIÓN DE PROYECTOS EDUCATIVOS TRANSVERSALES - A.1.7.2</v>
          </cell>
          <cell r="H118" t="str">
            <v>Estudiantes</v>
          </cell>
          <cell r="I118">
            <v>55000</v>
          </cell>
          <cell r="J118" t="str">
            <v>105001005</v>
          </cell>
          <cell r="K118">
            <v>19684356000</v>
          </cell>
        </row>
        <row r="119">
          <cell r="A119">
            <v>1050</v>
          </cell>
          <cell r="B119" t="str">
            <v>1050 Educación inicial de calidad en el marco de la ruta de atención integral a la primera infancia</v>
          </cell>
          <cell r="C119" t="str">
            <v xml:space="preserve">02 CICLOS </v>
          </cell>
          <cell r="D119">
            <v>1</v>
          </cell>
          <cell r="E119" t="str">
            <v>02001 Apoyar y acompañar  con los medios necesarios, la implementación de lineamientos y/u orientaciones y/o estrategias pedagógicas y administrativas en las IED, que propendan por el fortalecimiento curricular y el intercambio de experiencias pedagógicas exitosas, en armonía con el modelo pedagógico de Educación Inicial</v>
          </cell>
          <cell r="F119" t="str">
            <v>Acompañar A Colegios En La Formulación Y Ejecución De Planes Institucionales 03-01-0204</v>
          </cell>
          <cell r="G119" t="str">
            <v>APLICACIÓN DE PROYECTOS EDUCATIVOS TRANSVERSALES - A.1.7.2</v>
          </cell>
          <cell r="H119" t="str">
            <v>Colegios</v>
          </cell>
          <cell r="I119">
            <v>210</v>
          </cell>
          <cell r="J119" t="str">
            <v>105002001</v>
          </cell>
          <cell r="K119">
            <v>1500000000</v>
          </cell>
        </row>
        <row r="120">
          <cell r="A120">
            <v>1050</v>
          </cell>
          <cell r="B120" t="str">
            <v>1050 Educación inicial de calidad en el marco de la ruta de atención integral a la primera infancia</v>
          </cell>
          <cell r="C120" t="str">
            <v>03 VALORACION INTEGRAL DEL DESARROLLO DE LA PRIMERA INFANCIA</v>
          </cell>
          <cell r="D120">
            <v>1</v>
          </cell>
          <cell r="E120" t="str">
            <v xml:space="preserve">03001 Desarrollar, aplicar y disponer de herramientas de gestión que conduzcan a la valoración del desarrollo integral de los niños y niñas de primera infancia </v>
          </cell>
          <cell r="F120" t="str">
            <v>Diseñar Desarrollar E Implementar Acciones Participativas En El Sistema Educativo Oficial 03-04-0239</v>
          </cell>
          <cell r="G120" t="str">
            <v>APLICACIÓN DE PROYECTOS EDUCATIVOS TRANSVERSALES - A.1.7.2</v>
          </cell>
          <cell r="H120" t="str">
            <v>Herramientas de gestión</v>
          </cell>
          <cell r="I120">
            <v>1</v>
          </cell>
          <cell r="J120" t="str">
            <v>105003001</v>
          </cell>
          <cell r="K120">
            <v>2076225000</v>
          </cell>
        </row>
        <row r="121">
          <cell r="A121">
            <v>1052</v>
          </cell>
          <cell r="B121" t="str">
            <v>1052 Bienestar estudiantil para todos</v>
          </cell>
          <cell r="C121" t="str">
            <v>01 ALIMENTACIÓN ESCOLAR</v>
          </cell>
          <cell r="D121">
            <v>1</v>
          </cell>
          <cell r="E121" t="str">
            <v>01001 Entregar desayunos, almuerzos y cenas escolares a los estudiantes matriculados en el sistema educativo oficial</v>
          </cell>
          <cell r="F121" t="str">
            <v>Comida Caliente Para Estudiantes 06-02-0026</v>
          </cell>
          <cell r="G121" t="str">
            <v>CONTRATACIÓN CON TERCEROS PARA LA PROVISIÓN INTEGRAL DEL SERVICIO DE ALIMENTACIÓN ESCOLAR - A.1.2.10.2</v>
          </cell>
          <cell r="H121" t="str">
            <v>Alimentos</v>
          </cell>
          <cell r="I121">
            <v>35642542</v>
          </cell>
          <cell r="J121" t="str">
            <v>105201001</v>
          </cell>
          <cell r="K121">
            <v>144480753000</v>
          </cell>
        </row>
        <row r="122">
          <cell r="A122">
            <v>1052</v>
          </cell>
          <cell r="B122" t="str">
            <v>1052 Bienestar estudiantil para todos</v>
          </cell>
          <cell r="C122" t="str">
            <v>01 ALIMENTACIÓN ESCOLAR</v>
          </cell>
          <cell r="D122">
            <v>2</v>
          </cell>
          <cell r="E122" t="str">
            <v>01002 Entregar refrigerios escolares a los estudiantes matriculados en el sistema educativo oficial</v>
          </cell>
          <cell r="F122" t="str">
            <v>Refrigerios Para Estudiantes 06-02-0025</v>
          </cell>
          <cell r="G122" t="str">
            <v>CONTRATACIÓN CON TERCEROS PARA LA PROVISIÓN INTEGRAL DEL SERVICIO DE ALIMENTACIÓN ESCOLAR - A.1.2.10.2</v>
          </cell>
          <cell r="H122" t="str">
            <v>Alimentos</v>
          </cell>
          <cell r="I122">
            <v>88182228</v>
          </cell>
          <cell r="J122" t="str">
            <v>105201002</v>
          </cell>
          <cell r="K122">
            <v>210229689000</v>
          </cell>
        </row>
        <row r="123">
          <cell r="A123">
            <v>1052</v>
          </cell>
          <cell r="B123" t="str">
            <v>1052 Bienestar estudiantil para todos</v>
          </cell>
          <cell r="C123" t="str">
            <v>01 ALIMENTACIÓN ESCOLAR</v>
          </cell>
          <cell r="D123">
            <v>3</v>
          </cell>
          <cell r="E123" t="str">
            <v>01003 Realizar la interventoría técnica, financiera, administrativa y jurídica a los contratos y convenios celebrados para la ejecución del programa de alimentación escolar</v>
          </cell>
          <cell r="F123" t="str">
            <v>Personal Contratado Para Apoyar Las Actividades Propias De Los Proyectos De Inversión De La Entidad 03-04-0001</v>
          </cell>
          <cell r="G123" t="str">
            <v>MODERNIZACIÓN DE LA SECRETARIA DE EDUCACIÓN - A.1.4.1</v>
          </cell>
          <cell r="H123" t="str">
            <v>Interventorías</v>
          </cell>
          <cell r="I123">
            <v>1</v>
          </cell>
          <cell r="J123" t="str">
            <v>105201003</v>
          </cell>
          <cell r="K123">
            <v>20750558000</v>
          </cell>
        </row>
        <row r="124">
          <cell r="A124">
            <v>1052</v>
          </cell>
          <cell r="B124" t="str">
            <v>1052 Bienestar estudiantil para todos</v>
          </cell>
          <cell r="C124" t="str">
            <v>01 ALIMENTACIÓN ESCOLAR</v>
          </cell>
          <cell r="D124">
            <v>4</v>
          </cell>
          <cell r="E124" t="str">
            <v>01004 Prestar servicios en la Dirección de Bienestar Estudiantil para el apoyo en los temas relacionados con el programa de alimentación escolar</v>
          </cell>
          <cell r="F124" t="str">
            <v>Personal Contratado Para Apoyar Las Actividades Propias De Los Proyectos De Inversión De La Entidad 03-04-0001</v>
          </cell>
          <cell r="G124" t="str">
            <v>MODERNIZACIÓN DE LA SECRETARIA DE EDUCACIÓN - A.1.4.1</v>
          </cell>
          <cell r="H124" t="str">
            <v>Personas</v>
          </cell>
          <cell r="I124">
            <v>68</v>
          </cell>
          <cell r="J124" t="str">
            <v>105201004</v>
          </cell>
          <cell r="K124">
            <v>4900000000</v>
          </cell>
        </row>
        <row r="125">
          <cell r="A125">
            <v>1052</v>
          </cell>
          <cell r="B125" t="str">
            <v>1052 Bienestar estudiantil para todos</v>
          </cell>
          <cell r="C125" t="str">
            <v>01 ALIMENTACIÓN ESCOLAR</v>
          </cell>
          <cell r="D125">
            <v>5</v>
          </cell>
          <cell r="E125" t="str">
            <v>01005 Llevar a cabo el seguimiento y la evaluación al programa de alimentación escolar.</v>
          </cell>
          <cell r="F125" t="str">
            <v>Personal Contratado Para Apoyar Las Actividades Propias De Los Proyectos De Inversión De La Entidad 03-04-0001</v>
          </cell>
          <cell r="G125" t="str">
            <v>MODERNIZACIÓN DE LA SECRETARIA DE EDUCACIÓN - A.1.4.1</v>
          </cell>
          <cell r="H125" t="str">
            <v>Persona Jurídica</v>
          </cell>
          <cell r="I125">
            <v>3</v>
          </cell>
          <cell r="J125" t="str">
            <v>105201005</v>
          </cell>
          <cell r="K125">
            <v>2587000000</v>
          </cell>
        </row>
        <row r="126">
          <cell r="A126">
            <v>1052</v>
          </cell>
          <cell r="B126" t="str">
            <v>1052 Bienestar estudiantil para todos</v>
          </cell>
          <cell r="C126" t="str">
            <v>01 ALIMENTACIÓN ESCOLAR</v>
          </cell>
          <cell r="D126">
            <v>6</v>
          </cell>
          <cell r="E126" t="str">
            <v>01006 Diseñar, producir e implementar acciones pedagógicas para la generación de hábitos de vida saludable en los estudiantes matriculados en el sistema educativo oficial.</v>
          </cell>
          <cell r="F126" t="str">
            <v>Diseñar Desarrollar E Implementar Acciones Participativas De Los Jóvenes En El Sistema Educativo Oficial 03-01-0282</v>
          </cell>
          <cell r="G126" t="str">
            <v>APLICACIÓN DE PROYECTOS EDUCATIVOS TRANSVERSALES - A.1.7.2</v>
          </cell>
          <cell r="H126" t="str">
            <v>Acciones</v>
          </cell>
          <cell r="I126">
            <v>1</v>
          </cell>
          <cell r="J126" t="str">
            <v>105201006</v>
          </cell>
          <cell r="K126">
            <v>600000000</v>
          </cell>
        </row>
        <row r="127">
          <cell r="A127">
            <v>1052</v>
          </cell>
          <cell r="B127" t="str">
            <v>1052 Bienestar estudiantil para todos</v>
          </cell>
          <cell r="C127" t="str">
            <v>01 ALIMENTACIÓN ESCOLAR</v>
          </cell>
          <cell r="D127">
            <v>7</v>
          </cell>
          <cell r="E127" t="str">
            <v>01007 Diseñar, formular y realizar el estudio de costos de los complementos alimentarios que entrega la Secretaría de Educación del Distrito, en las diferentes modalidades y el asociado a la Interventoría a dicha entrega.</v>
          </cell>
          <cell r="F127" t="str">
            <v>Personal Contratado Para Apoyar Las Actividades Propias De Los Proyectos De Inversión De La Entidad 03-04-0001</v>
          </cell>
          <cell r="G127" t="str">
            <v>MODERNIZACIÓN DE LA SECRETARIA DE EDUCACIÓN - A.1.4.1</v>
          </cell>
          <cell r="H127" t="str">
            <v>Personas</v>
          </cell>
          <cell r="I127">
            <v>17</v>
          </cell>
          <cell r="J127" t="str">
            <v>105201007</v>
          </cell>
          <cell r="K127">
            <v>280000000</v>
          </cell>
        </row>
        <row r="128">
          <cell r="A128">
            <v>1052</v>
          </cell>
          <cell r="B128" t="str">
            <v>1052 Bienestar estudiantil para todos</v>
          </cell>
          <cell r="C128" t="str">
            <v>02 MOVILIDAD ESCOLAR</v>
          </cell>
          <cell r="D128">
            <v>1</v>
          </cell>
          <cell r="E128" t="str">
            <v>02001 Suministrar el transporte a estudiantes beneficiados con el programa de Movilidad Escolar.</v>
          </cell>
          <cell r="F128" t="str">
            <v>Transporte Escolar Para Las Actividades Pedagógicas 02-01-0492</v>
          </cell>
          <cell r="G128" t="str">
            <v>TRANSPORTE ESCOLAR - A.1.2.7</v>
          </cell>
          <cell r="H128" t="str">
            <v>Estudiantes</v>
          </cell>
          <cell r="I128">
            <v>94304</v>
          </cell>
          <cell r="J128" t="str">
            <v>105202001</v>
          </cell>
          <cell r="K128">
            <v>96491399000</v>
          </cell>
        </row>
        <row r="129">
          <cell r="A129">
            <v>1052</v>
          </cell>
          <cell r="B129" t="str">
            <v>1052 Bienestar estudiantil para todos</v>
          </cell>
          <cell r="C129" t="str">
            <v>02 MOVILIDAD ESCOLAR</v>
          </cell>
          <cell r="D129">
            <v>2</v>
          </cell>
          <cell r="E129" t="str">
            <v>02002 Prestar servicios en la Dirección de Bienestar Estudiantil para el apoyo en los temas relacionados con el componente Movilidad Escolar</v>
          </cell>
          <cell r="F129" t="str">
            <v>Personal Contratado Para Apoyar Las Actividades Propias De Los Proyectos De Inversión De La Entidad 03-04-0001</v>
          </cell>
          <cell r="G129" t="str">
            <v>MODERNIZACIÓN DE LA SECRETARIA DE EDUCACIÓN - A.1.4.1</v>
          </cell>
          <cell r="H129" t="str">
            <v>Personas</v>
          </cell>
          <cell r="I129">
            <v>117</v>
          </cell>
          <cell r="J129" t="str">
            <v>105202002</v>
          </cell>
          <cell r="K129">
            <v>4000000000</v>
          </cell>
        </row>
        <row r="130">
          <cell r="A130">
            <v>1052</v>
          </cell>
          <cell r="B130" t="str">
            <v>1052 Bienestar estudiantil para todos</v>
          </cell>
          <cell r="C130" t="str">
            <v>02 MOVILIDAD ESCOLAR</v>
          </cell>
          <cell r="D130">
            <v>3</v>
          </cell>
          <cell r="E130" t="str">
            <v>02003 Supervisión, Interventoría, control y acompañamiento en lo técnico, administrativo jurídico y financiero para la prestación del servicio de Movilidad Escolar a los estudiantes matriculados en el sistema oficial.</v>
          </cell>
          <cell r="F130" t="str">
            <v>Personal Contratado Para Apoyar Las Actividades Propias De Los Proyectos De Inversión De La Entidad 03-04-0001</v>
          </cell>
          <cell r="G130" t="str">
            <v>MODERNIZACIÓN DE LA SECRETARIA DE EDUCACIÓN - A.1.4.1</v>
          </cell>
          <cell r="H130" t="str">
            <v>Interventoria</v>
          </cell>
          <cell r="I130">
            <v>1</v>
          </cell>
          <cell r="J130" t="str">
            <v>105202003</v>
          </cell>
          <cell r="K130">
            <v>5794355000</v>
          </cell>
        </row>
        <row r="131">
          <cell r="A131">
            <v>1052</v>
          </cell>
          <cell r="B131" t="str">
            <v>1052 Bienestar estudiantil para todos</v>
          </cell>
          <cell r="C131" t="str">
            <v>02 MOVILIDAD ESCOLAR</v>
          </cell>
          <cell r="D131">
            <v>4</v>
          </cell>
          <cell r="E131" t="str">
            <v>02004 Proveer, suministrar y entregar los beneficios a estudiantes que cumplan con las condiciones establecidas por la Dirección de Bienestar Estudiantil</v>
          </cell>
          <cell r="F131" t="str">
            <v>Transporte Escolar Para Las Actividades Pedagógicas 02-01-0492</v>
          </cell>
          <cell r="G131" t="str">
            <v>TRANSPORTE ESCOLAR - A.1.2.7</v>
          </cell>
          <cell r="H131" t="str">
            <v>Estudiantes</v>
          </cell>
          <cell r="I131">
            <v>36650</v>
          </cell>
          <cell r="J131" t="str">
            <v>105202004</v>
          </cell>
          <cell r="K131">
            <v>39490827000</v>
          </cell>
        </row>
        <row r="132">
          <cell r="A132">
            <v>1052</v>
          </cell>
          <cell r="B132" t="str">
            <v>1052 Bienestar estudiantil para todos</v>
          </cell>
          <cell r="C132" t="str">
            <v>02 MOVILIDAD ESCOLAR</v>
          </cell>
          <cell r="D132">
            <v>5</v>
          </cell>
          <cell r="E132" t="str">
            <v>02005 Fomentar el uso de medios alternativos de transporte escolar, a través de estrategias administrativas, pedagógicas, promoción y suscripción de convenios, promoviendo una cultura de uso de la bicicleta como medio de transporte. </v>
          </cell>
          <cell r="F132" t="str">
            <v>Transporte Escolar Para Las Actividades Pedagógicas 02-01-0492</v>
          </cell>
          <cell r="G132" t="str">
            <v>TRANSPORTE ESCOLAR - A.1.2.7</v>
          </cell>
          <cell r="H132" t="str">
            <v>Persona Jurídica</v>
          </cell>
          <cell r="I132">
            <v>5998</v>
          </cell>
          <cell r="J132" t="str">
            <v>105202005</v>
          </cell>
          <cell r="K132">
            <v>4394419000</v>
          </cell>
        </row>
        <row r="133">
          <cell r="A133">
            <v>1052</v>
          </cell>
          <cell r="B133" t="str">
            <v>1052 Bienestar estudiantil para todos</v>
          </cell>
          <cell r="C133" t="str">
            <v>03 PROMOCIÓN DEL BIENESTAR</v>
          </cell>
          <cell r="D133">
            <v>1</v>
          </cell>
          <cell r="E133" t="str">
            <v>03001 Amparar al 100% de los estudiantes del Sistema de matrícula oficial en caso de accidentes escolares.</v>
          </cell>
          <cell r="F133" t="str">
            <v>Promoción, Prevención Y Protección En Salud Escolar 03-02-0019</v>
          </cell>
          <cell r="G133" t="str">
            <v>APLICACIÓN DE PROYECTOS EDUCATIVOS TRANSVERSALES - A.1.7.2</v>
          </cell>
          <cell r="H133" t="str">
            <v>Porcentaje</v>
          </cell>
          <cell r="I133">
            <v>100</v>
          </cell>
          <cell r="J133" t="str">
            <v>105203001</v>
          </cell>
          <cell r="K133">
            <v>140000000</v>
          </cell>
        </row>
        <row r="134">
          <cell r="A134">
            <v>1052</v>
          </cell>
          <cell r="B134" t="str">
            <v>1052 Bienestar estudiantil para todos</v>
          </cell>
          <cell r="C134" t="str">
            <v>03 PROMOCIÓN DEL BIENESTAR</v>
          </cell>
          <cell r="D134">
            <v>2</v>
          </cell>
          <cell r="E134" t="str">
            <v>03002 Diseñar, producir, implementar y evaluar estrategias pedagógicas y comunicativas para la implementación de acciones pedagógicas en gestión del riesgo y promoción del bienestar estudiantil en Colegios Oficiales</v>
          </cell>
          <cell r="F134" t="str">
            <v>Promoción, Prevención Y Protección En Salud Escolar 03-02-0019</v>
          </cell>
          <cell r="G134" t="str">
            <v>APLICACIÓN DE PROYECTOS EDUCATIVOS TRANSVERSALES - A.1.7.2</v>
          </cell>
          <cell r="H134" t="str">
            <v>Colegios</v>
          </cell>
          <cell r="I134">
            <v>126</v>
          </cell>
          <cell r="J134" t="str">
            <v>105203002</v>
          </cell>
          <cell r="K134">
            <v>546637000</v>
          </cell>
        </row>
        <row r="135">
          <cell r="A135">
            <v>1052</v>
          </cell>
          <cell r="B135" t="str">
            <v>1052 Bienestar estudiantil para todos</v>
          </cell>
          <cell r="C135" t="str">
            <v>03 PROMOCIÓN DEL BIENESTAR</v>
          </cell>
          <cell r="D135">
            <v>3</v>
          </cell>
          <cell r="E135" t="str">
            <v xml:space="preserve">03003 Realizar los pagos de sentencias, fallos judiciales y de los deducibles que surjan de la afectación a la póliza civil extracontractual, como consecuencia de acciones adelantadas por terceros contra la entidad asociados a los accidentes escolares.
</v>
          </cell>
          <cell r="F135" t="str">
            <v>Promoción, Prevención Y Protección En Salud Escolar 03-02-0019</v>
          </cell>
          <cell r="G135" t="str">
            <v>APLICACIÓN DE PROYECTOS EDUCATIVOS TRANSVERSALES - A.1.7.2</v>
          </cell>
          <cell r="H135" t="str">
            <v>Porcentaje</v>
          </cell>
          <cell r="I135">
            <v>100</v>
          </cell>
          <cell r="J135" t="str">
            <v>105203003</v>
          </cell>
          <cell r="K135">
            <v>860000000</v>
          </cell>
        </row>
        <row r="136">
          <cell r="A136">
            <v>1052</v>
          </cell>
          <cell r="B136" t="str">
            <v>1052 Bienestar estudiantil para todos</v>
          </cell>
          <cell r="C136" t="str">
            <v>03 PROMOCIÓN DEL BIENESTAR</v>
          </cell>
          <cell r="D136">
            <v>4</v>
          </cell>
          <cell r="E136" t="str">
            <v>03004 Prestar servicios en la Dirección de Bienestar  Estudiantil para el apoyo en los temas relacionados con el componente de Promoción del Bienestar</v>
          </cell>
          <cell r="F136" t="str">
            <v>Personal Contratado Para Apoyar Las Actividades Propias De Los Proyectos De Inversión De La Entidad 03-04-0001</v>
          </cell>
          <cell r="G136" t="str">
            <v>MODERNIZACIÓN DE LA SECRETARIA DE EDUCACIÓN - A.1.4.1</v>
          </cell>
          <cell r="H136" t="str">
            <v>Personas</v>
          </cell>
          <cell r="I136">
            <v>55</v>
          </cell>
          <cell r="J136" t="str">
            <v>105203004</v>
          </cell>
          <cell r="K136">
            <v>3745701000</v>
          </cell>
        </row>
        <row r="137">
          <cell r="A137">
            <v>1052</v>
          </cell>
          <cell r="B137" t="str">
            <v>1052 Bienestar estudiantil para todos</v>
          </cell>
          <cell r="C137" t="str">
            <v>03 PROMOCIÓN DEL BIENESTAR</v>
          </cell>
          <cell r="D137">
            <v>5</v>
          </cell>
          <cell r="E137" t="str">
            <v>03005 Amparar con cobertura de ARL, a los estudiantes de la matrícula Oficial del Distrito que realizan práctica laboral como parte de su proceso educativo en el nivel de secundaria y media,en cumplimiento del decreto 055/2015.</v>
          </cell>
          <cell r="F137" t="str">
            <v>Promoción, Prevención Y Protección En Salud Escolar 03-02-0019</v>
          </cell>
          <cell r="G137" t="str">
            <v>APLICACIÓN DE PROYECTOS EDUCATIVOS TRANSVERSALES - A.1.7.2</v>
          </cell>
          <cell r="H137" t="str">
            <v>Porcentaje</v>
          </cell>
          <cell r="I137">
            <v>100</v>
          </cell>
          <cell r="J137" t="str">
            <v>105203005</v>
          </cell>
          <cell r="K137">
            <v>2627256000</v>
          </cell>
        </row>
        <row r="138">
          <cell r="A138">
            <v>1052</v>
          </cell>
          <cell r="B138" t="str">
            <v>1052 Bienestar estudiantil para todos</v>
          </cell>
          <cell r="C138" t="str">
            <v>03 PROMOCIÓN DEL BIENESTAR</v>
          </cell>
          <cell r="D138">
            <v>6</v>
          </cell>
          <cell r="E138" t="str">
            <v xml:space="preserve">03006 Suministrar el apoyo logístico y la interventoría a los eventos del proyecto </v>
          </cell>
          <cell r="F138" t="str">
            <v>Soporte Logístico Para El Desarrollo De Las Actividades Propias De Los Proyectos De Inversión 02-01-0364</v>
          </cell>
          <cell r="G138" t="str">
            <v>APLICACIÓN DE PROYECTOS EDUCATIVOS TRANSVERSALES - A.1.7.2</v>
          </cell>
          <cell r="H138" t="str">
            <v>Eventos</v>
          </cell>
          <cell r="I138">
            <v>35</v>
          </cell>
          <cell r="J138" t="str">
            <v>105203006</v>
          </cell>
          <cell r="K138">
            <v>880000000</v>
          </cell>
        </row>
        <row r="139">
          <cell r="A139">
            <v>1053</v>
          </cell>
          <cell r="B139" t="str">
            <v>1053 Oportunidades de aprendizaje desde el enfoque diferencial</v>
          </cell>
          <cell r="C139" t="str">
            <v>01  Atención Educativa Integral desde el enfoque diferencial</v>
          </cell>
          <cell r="D139">
            <v>1</v>
          </cell>
          <cell r="E139" t="str">
            <v>01001 Desarrollar capacidades locales e institucionales  para la atención integral bajo el enfoque diferencial, de estudiantes con discapacidad</v>
          </cell>
          <cell r="F139" t="str">
            <v>Atención educativa diferencial 03-02-0033</v>
          </cell>
          <cell r="G139" t="str">
            <v>SERVICIO PERSONAL APOYO - A.1.5.1</v>
          </cell>
          <cell r="H139" t="str">
            <v>Colegios</v>
          </cell>
          <cell r="I139">
            <v>361</v>
          </cell>
          <cell r="J139" t="str">
            <v>105301001</v>
          </cell>
          <cell r="K139">
            <v>7438000000</v>
          </cell>
        </row>
        <row r="140">
          <cell r="A140">
            <v>1053</v>
          </cell>
          <cell r="B140" t="str">
            <v>1053 Oportunidades de aprendizaje desde el enfoque diferencial</v>
          </cell>
          <cell r="C140" t="str">
            <v>01  Atención Educativa Integral desde el enfoque diferencial</v>
          </cell>
          <cell r="D140">
            <v>3</v>
          </cell>
          <cell r="E140" t="str">
            <v>01003 Desarrollar capacidades locales e institucionales  para la atención integral bajo el enfoque diferencial, de estudiantes con  talentos y/o capacidades  excepcionales</v>
          </cell>
          <cell r="F140" t="str">
            <v>Atención educativa diferencial 03-02-0033</v>
          </cell>
          <cell r="G140" t="str">
            <v>SERVICIO PERSONAL APOYO - A.1.5.1</v>
          </cell>
          <cell r="H140" t="str">
            <v>Colegios</v>
          </cell>
          <cell r="I140">
            <v>90</v>
          </cell>
          <cell r="J140" t="str">
            <v>105301003</v>
          </cell>
          <cell r="K140">
            <v>562888000</v>
          </cell>
        </row>
        <row r="141">
          <cell r="A141">
            <v>1053</v>
          </cell>
          <cell r="B141" t="str">
            <v>1053 Oportunidades de aprendizaje desde el enfoque diferencial</v>
          </cell>
          <cell r="C141" t="str">
            <v>01  Atención Educativa Integral desde el enfoque diferencial</v>
          </cell>
          <cell r="D141">
            <v>5</v>
          </cell>
          <cell r="E141" t="str">
            <v>01005 Desarrollar las acciones necesarias para garantizar la operación de la Secretaría Técnica Distrital de Discapacidad (STDD)</v>
          </cell>
          <cell r="F141" t="str">
            <v>Atención educativa diferencial 03-02-0033</v>
          </cell>
          <cell r="G141" t="str">
            <v>SERVICIO PERSONAL APOYO - A.1.5.1</v>
          </cell>
          <cell r="H141" t="str">
            <v>Personas</v>
          </cell>
          <cell r="I141">
            <v>6</v>
          </cell>
          <cell r="J141" t="str">
            <v>105301005</v>
          </cell>
          <cell r="K141">
            <v>304663000</v>
          </cell>
        </row>
        <row r="142">
          <cell r="A142">
            <v>1053</v>
          </cell>
          <cell r="B142" t="str">
            <v>1053 Oportunidades de aprendizaje desde el enfoque diferencial</v>
          </cell>
          <cell r="C142" t="str">
            <v>01  Atención Educativa Integral desde el enfoque diferencial</v>
          </cell>
          <cell r="D142">
            <v>8</v>
          </cell>
          <cell r="E142" t="str">
            <v xml:space="preserve">01008 
Desarrollar capacidades locales e institucionales para la atención integral bajo el enfoque diferencial, en la linea de educación intercultural y grupos étnicos 
</v>
          </cell>
          <cell r="F142" t="str">
            <v>Atención educativa diferencial 03-02-0033</v>
          </cell>
          <cell r="G142" t="str">
            <v>SERVICIO PERSONAL APOYO - A.1.5.1</v>
          </cell>
          <cell r="H142" t="str">
            <v>Colegios</v>
          </cell>
          <cell r="I142">
            <v>46</v>
          </cell>
          <cell r="J142" t="str">
            <v>105301008</v>
          </cell>
          <cell r="K142">
            <v>1846146000</v>
          </cell>
        </row>
        <row r="143">
          <cell r="A143">
            <v>1053</v>
          </cell>
          <cell r="B143" t="str">
            <v>1053 Oportunidades de aprendizaje desde el enfoque diferencial</v>
          </cell>
          <cell r="C143" t="str">
            <v>01  Atención Educativa Integral desde el enfoque diferencial</v>
          </cell>
          <cell r="D143">
            <v>10</v>
          </cell>
          <cell r="E143" t="str">
            <v>01010 Desarrollar capacidades locales e institucionales  para la atención integral bajo el enfoque diferencial, de estudiantes según su condición social y orientación sexual</v>
          </cell>
          <cell r="F143" t="str">
            <v>Atención educativa diferencial 03-02-0033</v>
          </cell>
          <cell r="G143" t="str">
            <v>SERVICIO PERSONAL APOYO - A.1.5.1</v>
          </cell>
          <cell r="H143" t="str">
            <v>Colegios</v>
          </cell>
          <cell r="I143">
            <v>80</v>
          </cell>
          <cell r="J143" t="str">
            <v>105301010</v>
          </cell>
          <cell r="K143">
            <v>302082000</v>
          </cell>
        </row>
        <row r="144">
          <cell r="A144">
            <v>1053</v>
          </cell>
          <cell r="B144" t="str">
            <v>1053 Oportunidades de aprendizaje desde el enfoque diferencial</v>
          </cell>
          <cell r="C144" t="str">
            <v>01  Atención Educativa Integral desde el enfoque diferencial</v>
          </cell>
          <cell r="D144">
            <v>12</v>
          </cell>
          <cell r="E144" t="str">
            <v>01012 Desarrollar capacidades locales e institucionales  para la atención integral bajo el enfoque diferencial de cuidado y autocuidado</v>
          </cell>
          <cell r="F144" t="str">
            <v>Atención educativa diferencial 03-02-0033</v>
          </cell>
          <cell r="G144" t="str">
            <v>SERVICIO PERSONAL APOYO - A.1.5.1</v>
          </cell>
          <cell r="H144" t="str">
            <v>Colegios</v>
          </cell>
          <cell r="I144">
            <v>70</v>
          </cell>
          <cell r="J144" t="str">
            <v>105301012</v>
          </cell>
          <cell r="K144">
            <v>1487065000</v>
          </cell>
        </row>
        <row r="145">
          <cell r="A145">
            <v>1053</v>
          </cell>
          <cell r="B145" t="str">
            <v>1053 Oportunidades de aprendizaje desde el enfoque diferencial</v>
          </cell>
          <cell r="C145" t="str">
            <v>01  Atención Educativa Integral desde el enfoque diferencial</v>
          </cell>
          <cell r="D145">
            <v>15</v>
          </cell>
          <cell r="E145" t="str">
            <v>01015 Desarrollar capacidades locales e institucionales  para la atención integral bajo el enfoque diferencial, de estudiantes  víctimas del conflicto armado</v>
          </cell>
          <cell r="F145" t="str">
            <v>Atención a Víctimas 03- 02-0032</v>
          </cell>
          <cell r="G145" t="str">
            <v>APLICACIÓN DE PROYECTOS EDUCATIVOS TRANSVERSALES - A.1.7.2</v>
          </cell>
          <cell r="H145" t="str">
            <v>Colegios</v>
          </cell>
          <cell r="I145">
            <v>40</v>
          </cell>
          <cell r="J145" t="str">
            <v>105301015</v>
          </cell>
          <cell r="K145">
            <v>914843000</v>
          </cell>
        </row>
        <row r="146">
          <cell r="A146">
            <v>1053</v>
          </cell>
          <cell r="B146" t="str">
            <v>1053 Oportunidades de aprendizaje desde el enfoque diferencial</v>
          </cell>
          <cell r="C146" t="str">
            <v>01  Atención Educativa Integral desde el enfoque diferencial</v>
          </cell>
          <cell r="D146">
            <v>17</v>
          </cell>
          <cell r="E146" t="str">
            <v>01017 Prestar apoyo profesional y/o técnico a la gestión de la Dirección de Inclusión e Integración de Poblaciones  para   el cumplimiento de las politicas públicas poblacionales</v>
          </cell>
          <cell r="F146" t="str">
            <v>Atención educativa diferencial 03-02-0033</v>
          </cell>
          <cell r="G146" t="str">
            <v>SERVICIO PERSONAL APOYO - A.1.5.1</v>
          </cell>
          <cell r="H146" t="str">
            <v>Personas</v>
          </cell>
          <cell r="I146">
            <v>11</v>
          </cell>
          <cell r="J146" t="str">
            <v>105301017</v>
          </cell>
          <cell r="K146">
            <v>526015000</v>
          </cell>
        </row>
        <row r="147">
          <cell r="A147">
            <v>1053</v>
          </cell>
          <cell r="B147" t="str">
            <v>1053 Oportunidades de aprendizaje desde el enfoque diferencial</v>
          </cell>
          <cell r="C147" t="str">
            <v>01  Atención Educativa Integral desde el enfoque diferencial</v>
          </cell>
          <cell r="D147">
            <v>18</v>
          </cell>
          <cell r="E147" t="str">
            <v>01018 Desarrollar capacidades locales e institucionales  para la atención integral bajo el enfoque diferencial, de estudiantes con trastornos de aprendizaje</v>
          </cell>
          <cell r="F147" t="str">
            <v>Atención educativa diferencial 03-02-0033</v>
          </cell>
          <cell r="G147" t="str">
            <v>SERVICIO PERSONAL APOYO - A.1.5.1</v>
          </cell>
          <cell r="H147" t="str">
            <v>Colegios</v>
          </cell>
          <cell r="I147">
            <v>40</v>
          </cell>
          <cell r="J147" t="str">
            <v>105301018</v>
          </cell>
          <cell r="K147">
            <v>415656000</v>
          </cell>
        </row>
        <row r="148">
          <cell r="A148">
            <v>1053</v>
          </cell>
          <cell r="B148" t="str">
            <v>1053 Oportunidades de aprendizaje desde el enfoque diferencial</v>
          </cell>
          <cell r="C148" t="str">
            <v>01  Atención Educativa Integral desde el enfoque diferencial</v>
          </cell>
          <cell r="D148">
            <v>20</v>
          </cell>
          <cell r="E148" t="str">
            <v xml:space="preserve">01020 Desarrollar capacidades locales e institucionales  para la atención integral bajo el enfoque diferencial, de estudiantes en riesgo de trabajo infantil </v>
          </cell>
          <cell r="F148" t="str">
            <v>Atención educativa diferencial 03-02-0033</v>
          </cell>
          <cell r="G148" t="str">
            <v>SERVICIO PERSONAL APOYO - A.1.5.1</v>
          </cell>
          <cell r="H148" t="str">
            <v>Colegios</v>
          </cell>
          <cell r="I148">
            <v>70</v>
          </cell>
          <cell r="J148" t="str">
            <v>105301020</v>
          </cell>
          <cell r="K148">
            <v>748631000</v>
          </cell>
        </row>
        <row r="149">
          <cell r="A149">
            <v>1053</v>
          </cell>
          <cell r="B149" t="str">
            <v>1053 Oportunidades de aprendizaje desde el enfoque diferencial</v>
          </cell>
          <cell r="C149" t="str">
            <v>01  Atención Educativa Integral desde el enfoque diferencial</v>
          </cell>
          <cell r="D149">
            <v>21</v>
          </cell>
          <cell r="E149" t="str">
            <v>01021 Desarrollar capacidades locales e institucionales  para la atención integral bajo el enfoque diferencial, de estudiantes en riesgo de trata de personas</v>
          </cell>
          <cell r="F149" t="str">
            <v>Atención educativa diferencial 03-02-0033</v>
          </cell>
          <cell r="G149" t="str">
            <v>SERVICIO PERSONAL APOYO - A.1.5.1</v>
          </cell>
          <cell r="H149" t="str">
            <v>Colegios</v>
          </cell>
          <cell r="I149">
            <v>10</v>
          </cell>
          <cell r="J149" t="str">
            <v>105301021</v>
          </cell>
          <cell r="K149">
            <v>114309000</v>
          </cell>
        </row>
        <row r="150">
          <cell r="A150">
            <v>1053</v>
          </cell>
          <cell r="B150" t="str">
            <v>1053 Oportunidades de aprendizaje desde el enfoque diferencial</v>
          </cell>
          <cell r="C150" t="str">
            <v>02 Modelos Educativos Flexibles</v>
          </cell>
          <cell r="D150">
            <v>1</v>
          </cell>
          <cell r="E150" t="str">
            <v>02001 Desarrollar capacidades locales e institucionales  para la atención integral bajo el enfoque diferencial, de estudiantes  hospitalizados e incapacitados</v>
          </cell>
          <cell r="F150" t="str">
            <v>Atención educativa diferencial 03-02-0033</v>
          </cell>
          <cell r="G150" t="str">
            <v>SERVICIO PERSONAL APOYO - A.1.5.1</v>
          </cell>
          <cell r="H150" t="str">
            <v>Aulas Hospitalarias</v>
          </cell>
          <cell r="I150">
            <v>28</v>
          </cell>
          <cell r="J150" t="str">
            <v>105302001</v>
          </cell>
          <cell r="K150">
            <v>107840000</v>
          </cell>
        </row>
        <row r="151">
          <cell r="A151">
            <v>1053</v>
          </cell>
          <cell r="B151" t="str">
            <v>1053 Oportunidades de aprendizaje desde el enfoque diferencial</v>
          </cell>
          <cell r="C151" t="str">
            <v>02 Modelos Educativos Flexibles</v>
          </cell>
          <cell r="D151">
            <v>3</v>
          </cell>
          <cell r="E151" t="str">
            <v xml:space="preserve">02003 Desarrollar capacidades locales e institucionales  para la atención integral bajo el enfoque diferencial, para la educación de jóvenes y adultos </v>
          </cell>
          <cell r="F151" t="str">
            <v>Atención educativa diferencial 03-02-0033</v>
          </cell>
          <cell r="G151" t="str">
            <v>SERVICIO PERSONAL APOYO - A.1.5.1</v>
          </cell>
          <cell r="H151" t="str">
            <v>Colegios</v>
          </cell>
          <cell r="I151">
            <v>59</v>
          </cell>
          <cell r="J151" t="str">
            <v>105302003</v>
          </cell>
          <cell r="K151">
            <v>188344000</v>
          </cell>
        </row>
        <row r="152">
          <cell r="A152">
            <v>1053</v>
          </cell>
          <cell r="B152" t="str">
            <v>1053 Oportunidades de aprendizaje desde el enfoque diferencial</v>
          </cell>
          <cell r="C152" t="str">
            <v>02 Modelos Educativos Flexibles</v>
          </cell>
          <cell r="D152">
            <v>5</v>
          </cell>
          <cell r="E152" t="str">
            <v>02005 Desarrollar capacidades locales e institucionales  para la atención integral bajo el enfoque diferencial, de estudiantes  en extraedad</v>
          </cell>
          <cell r="F152" t="str">
            <v>Atención educativa diferencial 03-02-0033</v>
          </cell>
          <cell r="G152" t="str">
            <v>SERVICIO PERSONAL APOYO - A.1.5.1</v>
          </cell>
          <cell r="H152" t="str">
            <v>Colegios</v>
          </cell>
          <cell r="I152">
            <v>75</v>
          </cell>
          <cell r="J152" t="str">
            <v>105302005</v>
          </cell>
          <cell r="K152">
            <v>272347000</v>
          </cell>
        </row>
        <row r="153">
          <cell r="A153">
            <v>1053</v>
          </cell>
          <cell r="B153" t="str">
            <v>1053 Oportunidades de aprendizaje desde el enfoque diferencial</v>
          </cell>
          <cell r="C153" t="str">
            <v>02 Modelos Educativos Flexibles</v>
          </cell>
          <cell r="D153">
            <v>7</v>
          </cell>
          <cell r="E153" t="str">
            <v>02007 Desarrollar capacidades locales e institucionales  para la atención integral bajo el enfoque diferencial, de estudiantes en conflicto con la  ley penal</v>
          </cell>
          <cell r="F153" t="str">
            <v>Atención educativa diferencial 03-02-0033</v>
          </cell>
          <cell r="G153" t="str">
            <v>SERVICIO PERSONAL APOYO - A.1.5.1</v>
          </cell>
          <cell r="H153" t="str">
            <v>Colegios</v>
          </cell>
          <cell r="I153">
            <v>75</v>
          </cell>
          <cell r="J153" t="str">
            <v>105302007</v>
          </cell>
          <cell r="K153">
            <v>105766000</v>
          </cell>
        </row>
        <row r="154">
          <cell r="A154">
            <v>1055</v>
          </cell>
          <cell r="B154" t="str">
            <v>1055 Modernización de la gestión institucional</v>
          </cell>
          <cell r="C154" t="str">
            <v>01 Modernización de los Procesos</v>
          </cell>
          <cell r="D154">
            <v>1</v>
          </cell>
          <cell r="E154" t="str">
            <v>01001 Apoyo profesional para dirigir y coordinar las acciones a desarrollar en el proyecto de inversión "Modernización de la gestión institucional".</v>
          </cell>
          <cell r="F154" t="str">
            <v>Personal Contratado Para Apoyar Las Actividades Propias De Los Proyectos De Inversión De La Entidad 03-04-0001</v>
          </cell>
          <cell r="G154" t="str">
            <v>MODERNIZACIÓN DE LA SECRETARIA DE EDUCACIÓN - A.1.4.1</v>
          </cell>
          <cell r="H154" t="str">
            <v>Personas</v>
          </cell>
          <cell r="I154">
            <v>1</v>
          </cell>
          <cell r="J154" t="str">
            <v>105501001</v>
          </cell>
          <cell r="K154">
            <v>139942000</v>
          </cell>
        </row>
        <row r="155">
          <cell r="A155">
            <v>1055</v>
          </cell>
          <cell r="B155" t="str">
            <v>1055 Modernización de la gestión institucional</v>
          </cell>
          <cell r="C155" t="str">
            <v>01 Modernización de los Procesos</v>
          </cell>
          <cell r="D155">
            <v>2</v>
          </cell>
          <cell r="E155" t="str">
            <v>01002 Contar con el personal requerido para impulsar y promover el fortalecimiento de la transparencia en la SED</v>
          </cell>
          <cell r="F155" t="str">
            <v>Personal Contratado Para Apoyar Las Actividades Propias De Los Proyectos De Inversión De La Entidad 03-04-0001</v>
          </cell>
          <cell r="G155" t="str">
            <v>MODERNIZACIÓN DE LA SECRETARIA DE EDUCACIÓN - A.1.4.1</v>
          </cell>
          <cell r="H155" t="str">
            <v>Personas</v>
          </cell>
          <cell r="I155">
            <v>1</v>
          </cell>
          <cell r="J155" t="str">
            <v>105501002</v>
          </cell>
          <cell r="K155">
            <v>41005000</v>
          </cell>
        </row>
        <row r="156">
          <cell r="A156">
            <v>1055</v>
          </cell>
          <cell r="B156" t="str">
            <v>1055 Modernización de la gestión institucional</v>
          </cell>
          <cell r="C156" t="str">
            <v>01 Modernización de los Procesos</v>
          </cell>
          <cell r="D156">
            <v>3</v>
          </cell>
          <cell r="E156" t="str">
            <v>01003 Apoyo profesional y técnico para el desarrollo de las acciones tendientes a mejorar los procesos internos de la SED tales como: Sistema Integrado de Gestión, POA , PIGA, Gestión Documental y Archivo.</v>
          </cell>
          <cell r="F156" t="str">
            <v>Personal Contratado Para Apoyar Las Actividades Propias De Los Proyectos De Inversión De La Entidad 03-04-0001</v>
          </cell>
          <cell r="G156" t="str">
            <v>MODERNIZACIÓN DE LA SECRETARIA DE EDUCACIÓN - A.1.4.1</v>
          </cell>
          <cell r="H156" t="str">
            <v>Personas</v>
          </cell>
          <cell r="I156">
            <v>11</v>
          </cell>
          <cell r="J156" t="str">
            <v>105501003</v>
          </cell>
          <cell r="K156">
            <v>710338000</v>
          </cell>
        </row>
        <row r="157">
          <cell r="A157">
            <v>1055</v>
          </cell>
          <cell r="B157" t="str">
            <v>1055 Modernización de la gestión institucional</v>
          </cell>
          <cell r="C157" t="str">
            <v>01 Modernización de los Procesos</v>
          </cell>
          <cell r="D157">
            <v>4</v>
          </cell>
          <cell r="E157" t="str">
            <v>01004 Actualización de procesos del nivel central, local e institucional.</v>
          </cell>
          <cell r="F157" t="str">
            <v>Apoyo Logístico Para El Desarrollo De Las Actividades Propias De Los Proyectos De Inversiónen General 03-01-0354</v>
          </cell>
          <cell r="G157" t="str">
            <v>APLICACIÓN DE PROYECTOS EDUCATIVOS TRANSVERSALES - A.1.7.2</v>
          </cell>
          <cell r="H157" t="str">
            <v>Consultoría</v>
          </cell>
          <cell r="I157">
            <v>1</v>
          </cell>
          <cell r="J157" t="str">
            <v>105501004</v>
          </cell>
          <cell r="K157">
            <v>260974000</v>
          </cell>
        </row>
        <row r="158">
          <cell r="A158">
            <v>1055</v>
          </cell>
          <cell r="B158" t="str">
            <v>1055 Modernización de la gestión institucional</v>
          </cell>
          <cell r="C158" t="str">
            <v>01 Modernización de los Procesos</v>
          </cell>
          <cell r="D158">
            <v>5</v>
          </cell>
          <cell r="E158" t="str">
            <v>01005 Garantizar los procesos de mejoramiento de la gestión documental y archivo en la SED.</v>
          </cell>
          <cell r="F158" t="str">
            <v>Apoyo Logístico Para El Desarrollo De Las Actividades Propias De Los Proyectos De Inversiónen General 03-01-0354</v>
          </cell>
          <cell r="G158" t="str">
            <v>APLICACIÓN DE PROYECTOS EDUCATIVOS TRANSVERSALES - A.1.7.2</v>
          </cell>
          <cell r="H158" t="str">
            <v>Intervenciones</v>
          </cell>
          <cell r="I158">
            <v>7</v>
          </cell>
          <cell r="J158" t="str">
            <v>105501005</v>
          </cell>
          <cell r="K158">
            <v>1498741000</v>
          </cell>
        </row>
        <row r="159">
          <cell r="A159">
            <v>1055</v>
          </cell>
          <cell r="B159" t="str">
            <v>1055 Modernización de la gestión institucional</v>
          </cell>
          <cell r="C159" t="str">
            <v>02 Comunicación Organizacional</v>
          </cell>
          <cell r="D159">
            <v>7</v>
          </cell>
          <cell r="E159" t="str">
            <v>02007 Desarrollar y aplicar métodos para medir el impacto de la comunicación y los proyectos prioritarios de la SED.</v>
          </cell>
          <cell r="F159" t="str">
            <v>Desarrollo Del Plan General De Medios De Divulgación Y Comunicación 03-01-0327</v>
          </cell>
          <cell r="G159" t="str">
            <v>APLICACIÓN DE PROYECTOS EDUCATIVOS TRANSVERSALES - A.1.7.2</v>
          </cell>
          <cell r="H159" t="str">
            <v>Consultoría</v>
          </cell>
          <cell r="I159">
            <v>1</v>
          </cell>
          <cell r="J159" t="str">
            <v>105502007</v>
          </cell>
          <cell r="K159">
            <v>120000000</v>
          </cell>
        </row>
        <row r="160">
          <cell r="A160">
            <v>1055</v>
          </cell>
          <cell r="B160" t="str">
            <v>1055 Modernización de la gestión institucional</v>
          </cell>
          <cell r="C160" t="str">
            <v>02 Comunicación Organizacional</v>
          </cell>
          <cell r="D160">
            <v>8</v>
          </cell>
          <cell r="E160" t="str">
            <v>02008 Fortalecimiento de la cultura organizacional de la SED.</v>
          </cell>
          <cell r="F160" t="str">
            <v>Apoyo Logístico Para El Desarrollo De Las Actividades Propias De Los Proyectos De Inversiónen General 03-01-0354</v>
          </cell>
          <cell r="G160" t="str">
            <v>APLICACIÓN DE PROYECTOS EDUCATIVOS TRANSVERSALES - A.1.7.2</v>
          </cell>
          <cell r="H160" t="str">
            <v>Estrategia</v>
          </cell>
          <cell r="I160">
            <v>1</v>
          </cell>
          <cell r="J160" t="str">
            <v>105502008</v>
          </cell>
          <cell r="K160">
            <v>300000000</v>
          </cell>
        </row>
        <row r="161">
          <cell r="A161">
            <v>1055</v>
          </cell>
          <cell r="B161" t="str">
            <v>1055 Modernización de la gestión institucional</v>
          </cell>
          <cell r="C161" t="str">
            <v>03 Gestión de Servicio a la Ciudadania</v>
          </cell>
          <cell r="D161">
            <v>11</v>
          </cell>
          <cell r="E161" t="str">
            <v>03011 Apoyo profesional, técnico y asistencial para el mejoramiento de la gestión del Servicio al Ciudadano</v>
          </cell>
          <cell r="F161" t="str">
            <v>Personal Contratado Para Apoyar Las Actividades Propias De Los Proyectos De Inversión De La Entidad 03-04-0001</v>
          </cell>
          <cell r="G161" t="str">
            <v>MODERNIZACIÓN DE LA SECRETARIA DE EDUCACIÓN - A.1.4.1</v>
          </cell>
          <cell r="H161" t="str">
            <v>Personas</v>
          </cell>
          <cell r="I161">
            <v>12</v>
          </cell>
          <cell r="J161" t="str">
            <v>105503011</v>
          </cell>
          <cell r="K161">
            <v>668000000</v>
          </cell>
        </row>
        <row r="162">
          <cell r="A162">
            <v>1055</v>
          </cell>
          <cell r="B162" t="str">
            <v>1055 Modernización de la gestión institucional</v>
          </cell>
          <cell r="C162" t="str">
            <v>03 Gestión de Servicio a la Ciudadania</v>
          </cell>
          <cell r="D162">
            <v>12</v>
          </cell>
          <cell r="E162" t="str">
            <v>03012 Fortalecer la calidad de la experiencia de servicio a la ciudadanía en todos los canales de atención de la Secretaria de Educación del Distrito.</v>
          </cell>
          <cell r="F162" t="str">
            <v>Apoyo Logístico Para El Desarrollo De Las Actividades Propias De Los Proyectos De Inversiónen General 03-01-0354</v>
          </cell>
          <cell r="G162" t="str">
            <v>APLICACIÓN DE PROYECTOS EDUCATIVOS TRANSVERSALES - A.1.7.2</v>
          </cell>
          <cell r="H162" t="str">
            <v>Intervenciones</v>
          </cell>
          <cell r="I162">
            <v>3</v>
          </cell>
          <cell r="J162" t="str">
            <v>105503012</v>
          </cell>
          <cell r="K162">
            <v>1832000000</v>
          </cell>
        </row>
        <row r="163">
          <cell r="A163">
            <v>1056</v>
          </cell>
          <cell r="B163" t="str">
            <v>1056 Mejoramiento de la calidad educativa a través de la jornada única y el uso del tiempo escolar</v>
          </cell>
          <cell r="C163" t="str">
            <v>01 JORNADA UNICA</v>
          </cell>
          <cell r="D163">
            <v>1</v>
          </cell>
          <cell r="E163" t="str">
            <v>01001 Conformar un equipo profesional y técnico que coordina, orienta y apoya el desarrollo de la ampliación del tiempo escolar - Jornada Única</v>
          </cell>
          <cell r="F163" t="str">
            <v>Personal Contratado Para Apoyar Las Actividades Propias De Los Proyectos De Inversión De La Entidad 03-04-0001</v>
          </cell>
          <cell r="G163" t="str">
            <v>MODERNIZACIÓN DE LA SECRETARIA DE EDUCACIÓN - A.1.4.1</v>
          </cell>
          <cell r="H163" t="str">
            <v>Personas</v>
          </cell>
          <cell r="I163">
            <v>25</v>
          </cell>
          <cell r="J163" t="str">
            <v>105601001</v>
          </cell>
          <cell r="K163">
            <v>1595000000</v>
          </cell>
        </row>
        <row r="164">
          <cell r="A164">
            <v>1056</v>
          </cell>
          <cell r="B164" t="str">
            <v>1056 Mejoramiento de la calidad educativa a través de la jornada única y el uso del tiempo escolar</v>
          </cell>
          <cell r="C164" t="str">
            <v>01 JORNADA UNICA</v>
          </cell>
          <cell r="D164">
            <v>2</v>
          </cell>
          <cell r="E164" t="str">
            <v>01002 Garantizar los escenarios, organizaciones, personas externas u otro tipo de recursos que se requieran para implementar la Jornada Única en ambientes de aprendizajes seguros en una ciudad Educadora</v>
          </cell>
          <cell r="F164" t="str">
            <v>Acompañar A Colegios En La Formulación Y Ejecución De Planes Institucionales 03-01-0204</v>
          </cell>
          <cell r="G164" t="str">
            <v>APLICACIÓN DE PROYECTOS EDUCATIVOS TRANSVERSALES - A.1.7.2</v>
          </cell>
          <cell r="H164" t="str">
            <v>Estudiantes</v>
          </cell>
          <cell r="I164">
            <v>157742</v>
          </cell>
          <cell r="J164" t="str">
            <v>105601002</v>
          </cell>
          <cell r="K164">
            <v>18036700000</v>
          </cell>
        </row>
        <row r="165">
          <cell r="A165">
            <v>1056</v>
          </cell>
          <cell r="B165" t="str">
            <v>1056 Mejoramiento de la calidad educativa a través de la jornada única y el uso del tiempo escolar</v>
          </cell>
          <cell r="C165" t="str">
            <v>02 USO DEL TIEMPO ESCOLAR</v>
          </cell>
          <cell r="D165">
            <v>1</v>
          </cell>
          <cell r="E165" t="str">
            <v>02001 Garantizar los escenarios, organizaciones, personas externas u otro tipo de recursos que se requieran para implementar el Uso del Tiempo Escolar en ambientes de aprendizajes seguros en una ciudad Educadora</v>
          </cell>
          <cell r="F165" t="str">
            <v>Acompañar A Colegios En La Formulación Y Ejecución De Planes Institucionales 03-01-0204</v>
          </cell>
          <cell r="G165" t="str">
            <v>APLICACIÓN DE PROYECTOS EDUCATIVOS TRANSVERSALES - A.1.7.2</v>
          </cell>
          <cell r="H165" t="str">
            <v>Estudiantes</v>
          </cell>
          <cell r="I165">
            <v>252387</v>
          </cell>
          <cell r="J165" t="str">
            <v>105602001</v>
          </cell>
          <cell r="K165">
            <v>14636300000</v>
          </cell>
        </row>
        <row r="166">
          <cell r="A166">
            <v>1056</v>
          </cell>
          <cell r="B166" t="str">
            <v>1056 Mejoramiento de la calidad educativa a través de la jornada única y el uso del tiempo escolar</v>
          </cell>
          <cell r="C166" t="str">
            <v>02 USO DEL TIEMPO ESCOLAR</v>
          </cell>
          <cell r="D166">
            <v>2</v>
          </cell>
          <cell r="E166" t="str">
            <v>02002 Conformar un equipo profesional y técnico que coordina, orienta y apoya el desarrollo de la ampliación del tiempo escolar - Uso del tiempo escolar</v>
          </cell>
          <cell r="F166" t="str">
            <v>Personal Contratado Para Apoyar Las Actividades Propias De Los Proyectos De Inversión De La Entidad 03-04-0001</v>
          </cell>
          <cell r="G166" t="str">
            <v>MODERNIZACIÓN DE LA SECRETARIA DE EDUCACIÓN - A.1.4.1</v>
          </cell>
          <cell r="H166" t="str">
            <v>personas</v>
          </cell>
          <cell r="I166">
            <v>25</v>
          </cell>
          <cell r="J166" t="str">
            <v>105602002</v>
          </cell>
          <cell r="K166">
            <v>1595000000</v>
          </cell>
        </row>
        <row r="167">
          <cell r="A167">
            <v>1057</v>
          </cell>
          <cell r="B167" t="str">
            <v>1057 Competencias para el ciudadano de hoy</v>
          </cell>
          <cell r="C167" t="str">
            <v>01 Uso y apropiación de Tecnologías de la Información y las comunicaciones (TIC) y de los medios educativos</v>
          </cell>
          <cell r="D167">
            <v>1</v>
          </cell>
          <cell r="E167" t="str">
            <v>01001 Fortalecer y acompañar a los colegios en la implementación de estrategias que aporten al mejoramiento de los ambientes de aprendizaje y del conocimiento, promiviendo  el desarrollo de las capacidades en el uso inteligente de las TIC.</v>
          </cell>
          <cell r="F167" t="str">
            <v>Incentivar El Desarrollo Y Uso De La Tecnología, La Información Y La Comunicación A Través De Experiencias Pedagógicas 03-01-0218</v>
          </cell>
          <cell r="G167" t="str">
            <v>APLICACIÓN DE PROYECTOS EDUCATIVOS TRANSVERSALES - A.1.7.2</v>
          </cell>
          <cell r="H167" t="str">
            <v>colegios</v>
          </cell>
          <cell r="I167">
            <v>150</v>
          </cell>
          <cell r="J167" t="str">
            <v>105701001</v>
          </cell>
          <cell r="K167">
            <v>2550000000</v>
          </cell>
        </row>
        <row r="168">
          <cell r="A168">
            <v>1057</v>
          </cell>
          <cell r="B168" t="str">
            <v>1057 Competencias para el ciudadano de hoy</v>
          </cell>
          <cell r="C168" t="str">
            <v>01 Uso y apropiación de Tecnologías de la Información y las comunicaciones (TIC) y de los medios educativos</v>
          </cell>
          <cell r="D168">
            <v>2</v>
          </cell>
          <cell r="E168" t="str">
            <v>01002 Conformar un equipo profesional y técnico para el seguimiento y desarrollo de los programas y procesos del proyecto de inversión competencias para el ciudadano de hoy.</v>
          </cell>
          <cell r="F168" t="str">
            <v>Personal Contratado Para Apoyar Las Actividades Propias De Los Proyectos De Inversión De La Entidad 03-04-0001</v>
          </cell>
          <cell r="G168" t="str">
            <v>MODERNIZACIÓN DE LA SECRETARIA DE EDUCACIÓN - A.1.4.1</v>
          </cell>
          <cell r="H168" t="str">
            <v>Personas</v>
          </cell>
          <cell r="I168">
            <v>9</v>
          </cell>
          <cell r="J168" t="str">
            <v>105701002</v>
          </cell>
          <cell r="K168">
            <v>473572000</v>
          </cell>
        </row>
        <row r="169">
          <cell r="A169">
            <v>1057</v>
          </cell>
          <cell r="B169" t="str">
            <v>1057 Competencias para el ciudadano de hoy</v>
          </cell>
          <cell r="C169" t="str">
            <v>02 Lectoescritura y Fortalecimiento de Bibliotecas Escolares</v>
          </cell>
          <cell r="D169">
            <v>1</v>
          </cell>
          <cell r="E169" t="str">
            <v>02001 Implementar el plan distrital de lectura y escritura,  generando acciones que permitan mejorar los procesos de lectoescritura a través del aprovechamiento y fortalecimiento de las bibliotecas escolares y de ambientes de aprendizaje e investigación.</v>
          </cell>
          <cell r="F169" t="str">
            <v>Acompañar A Colegios En La Formulación Y Ejecución De Planes Institucionales 03-01-0204</v>
          </cell>
          <cell r="G169" t="str">
            <v>APLICACIÓN DE PROYECTOS EDUCATIVOS TRANSVERSALES - A.1.7.2</v>
          </cell>
          <cell r="H169" t="str">
            <v>colegios</v>
          </cell>
          <cell r="I169">
            <v>200</v>
          </cell>
          <cell r="J169" t="str">
            <v>105702001</v>
          </cell>
          <cell r="K169">
            <v>330000000</v>
          </cell>
        </row>
        <row r="170">
          <cell r="A170">
            <v>1057</v>
          </cell>
          <cell r="B170" t="str">
            <v>1057 Competencias para el ciudadano de hoy</v>
          </cell>
          <cell r="C170" t="str">
            <v>02 Lectoescritura y Fortalecimiento de Bibliotecas Escolares</v>
          </cell>
          <cell r="D170">
            <v>2</v>
          </cell>
          <cell r="E170" t="str">
            <v>02002 Conformar un equipo profesional y técnico para el seguimiento y desarrollo de los programas y procesos del proyecto de inversión competencias para el ciudadano de hoy - Lectoescritura y Fortalecimiento de Bibliotecas</v>
          </cell>
          <cell r="F170" t="str">
            <v>Personal Contratado Para Apoyar Las Actividades Propias De Los Proyectos De Inversión De La Entidad 03-04-0001</v>
          </cell>
          <cell r="G170" t="str">
            <v>MODERNIZACIÓN DE LA SECRETARIA DE EDUCACIÓN - A.1.4.1</v>
          </cell>
          <cell r="H170" t="str">
            <v>Personas</v>
          </cell>
          <cell r="I170">
            <v>51</v>
          </cell>
          <cell r="J170" t="str">
            <v>105702002</v>
          </cell>
          <cell r="K170">
            <v>2043897000</v>
          </cell>
        </row>
        <row r="171">
          <cell r="A171">
            <v>1057</v>
          </cell>
          <cell r="B171" t="str">
            <v>1057 Competencias para el ciudadano de hoy</v>
          </cell>
          <cell r="C171" t="str">
            <v>02 Lectoescritura y Fortalecimiento de Bibliotecas Escolares</v>
          </cell>
          <cell r="D171">
            <v>3</v>
          </cell>
          <cell r="E171" t="str">
            <v>02003 Garantizar la financiación, apoyo logístico para la participación de la IED en actividades culturales y académicas de Lectoescritura y Fortalecimiento de Bibliotecas Escolares.</v>
          </cell>
          <cell r="F171" t="str">
            <v>Apoyo Logístico Para El Desarrollo De Las Actividades Propias De Los Proyectos De Inversiónen General 03-01-0354</v>
          </cell>
          <cell r="G171" t="str">
            <v>APLICACIÓN DE PROYECTOS EDUCATIVOS TRANSVERSALES - A.1.7.2</v>
          </cell>
          <cell r="H171" t="str">
            <v>colegios</v>
          </cell>
          <cell r="I171">
            <v>363</v>
          </cell>
          <cell r="J171" t="str">
            <v>105702003</v>
          </cell>
          <cell r="K171">
            <v>1000000000</v>
          </cell>
        </row>
        <row r="172">
          <cell r="A172">
            <v>1057</v>
          </cell>
          <cell r="B172" t="str">
            <v>1057 Competencias para el ciudadano de hoy</v>
          </cell>
          <cell r="C172" t="str">
            <v>03 Fortalecimiento de Inglés como Segunda Lengua</v>
          </cell>
          <cell r="D172">
            <v>1</v>
          </cell>
          <cell r="E172" t="str">
            <v xml:space="preserve">03001 Acompañar y apoyar el fortalecimiento de los programas de aprendizaje del inglés como una segunda lengua mediante la articulación de planes de estudio, uso de medios educativos y ambientes de aprendizaje. </v>
          </cell>
          <cell r="F172" t="str">
            <v>Acompañar A Colegios En La Formulación Y Ejecución De Planes Institucionales 03-01-0204</v>
          </cell>
          <cell r="G172" t="str">
            <v>APLICACIÓN DE PROYECTOS EDUCATIVOS TRANSVERSALES - A.1.7.2</v>
          </cell>
          <cell r="H172" t="str">
            <v>colegios</v>
          </cell>
          <cell r="I172">
            <v>55</v>
          </cell>
          <cell r="J172" t="str">
            <v>105703001</v>
          </cell>
          <cell r="K172">
            <v>3309493000</v>
          </cell>
        </row>
        <row r="173">
          <cell r="A173">
            <v>1057</v>
          </cell>
          <cell r="B173" t="str">
            <v>1057 Competencias para el ciudadano de hoy</v>
          </cell>
          <cell r="C173" t="str">
            <v>03 Fortalecimiento de Inglés como Segunda Lengua</v>
          </cell>
          <cell r="D173">
            <v>2</v>
          </cell>
          <cell r="E173" t="str">
            <v>03002 Conformar un equipo profesional y técnico para el seguimiento y desarrollo de los programas y procesos del proyecto de inversión competencias para el ciudadano de hoy - Fortalecimiento de Inglés como Segunda Lengua</v>
          </cell>
          <cell r="F173" t="str">
            <v>Personal Contratado Para Apoyar Las Actividades Propias De Los Proyectos De Inversión De La Entidad 03-04-0001</v>
          </cell>
          <cell r="G173" t="str">
            <v>MODERNIZACIÓN DE LA SECRETARIA DE EDUCACIÓN - A.1.4.1</v>
          </cell>
          <cell r="H173" t="str">
            <v>personas</v>
          </cell>
          <cell r="I173">
            <v>5</v>
          </cell>
          <cell r="J173" t="str">
            <v>105703002</v>
          </cell>
          <cell r="K173">
            <v>370998000</v>
          </cell>
        </row>
        <row r="174">
          <cell r="A174">
            <v>1058</v>
          </cell>
          <cell r="B174" t="str">
            <v xml:space="preserve">1058 Participación ciudadana para el reencuentro, la reconciliación y la paz </v>
          </cell>
          <cell r="C174" t="str">
            <v>01 FORTALECIMIENTO DE  LAS CAPACIDADES DE LOS DIRECTORES LOCALES (DILES) Y DIRECTIVOS DOCENTES</v>
          </cell>
          <cell r="D174">
            <v>4</v>
          </cell>
          <cell r="E174" t="str">
            <v>01004 Implementar la estrategia para fortalecimiento de las capacidades de gestión de los directores locales y directivos docentes</v>
          </cell>
          <cell r="F174" t="str">
            <v>Acompañar A Colegios En La Formulación Y Ejecución De Planes Institucionales 03-01-0204</v>
          </cell>
          <cell r="G174" t="str">
            <v>APLICACIÓN DE PROYECTOS EDUCATIVOS TRANSVERSALES - A.1.7.2</v>
          </cell>
          <cell r="H174" t="str">
            <v>Directores locales y directivos docentes</v>
          </cell>
          <cell r="I174">
            <v>273</v>
          </cell>
          <cell r="J174" t="str">
            <v>105801004</v>
          </cell>
          <cell r="K174">
            <v>1440010000</v>
          </cell>
        </row>
        <row r="175">
          <cell r="A175">
            <v>1058</v>
          </cell>
          <cell r="B175" t="str">
            <v xml:space="preserve">1058 Participación ciudadana para el reencuentro, la reconciliación y la paz </v>
          </cell>
          <cell r="C175" t="str">
            <v>01 FORTALECIMIENTO DE  LAS CAPACIDADES DE LOS DIRECTORES LOCALES (DILES) Y DIRECTIVOS DOCENTES</v>
          </cell>
          <cell r="D175">
            <v>5</v>
          </cell>
          <cell r="E175" t="str">
            <v>01005 Apoyo profesional y técnico para las estrategias encaminadas a la construcción de una ciudad educadora, por el reencuentro, la reconciliación y la paz, con especial énfasis en el fortalecimiento de las capacidades de los DILES y directivos docentes</v>
          </cell>
          <cell r="F175" t="str">
            <v>Personal Contratado Para Apoyar Las Actividades Propias De Los Proyectos De Inversión De La Entidad 03-04-0001</v>
          </cell>
          <cell r="G175" t="str">
            <v>MODERNIZACIÓN DE LA SECRETARIA DE EDUCACIÓN - A.1.4.1</v>
          </cell>
          <cell r="H175" t="str">
            <v>Personas</v>
          </cell>
          <cell r="I175">
            <v>28</v>
          </cell>
          <cell r="J175" t="str">
            <v>105801005</v>
          </cell>
          <cell r="K175">
            <v>1986790000</v>
          </cell>
        </row>
        <row r="176">
          <cell r="A176">
            <v>1058</v>
          </cell>
          <cell r="B176" t="str">
            <v xml:space="preserve">1058 Participación ciudadana para el reencuentro, la reconciliación y la paz </v>
          </cell>
          <cell r="C176" t="str">
            <v>02 VOCES DEL TERRITORIO</v>
          </cell>
          <cell r="D176">
            <v>6</v>
          </cell>
          <cell r="E176" t="str">
            <v>02006 Divulgar campañas de comunicación en medios de carácter masivos, directos, comunitrarios o alternativos.</v>
          </cell>
          <cell r="F176" t="str">
            <v>Desarrollo Del Plan General De Medios De Divulgación Y Comunicación 03-01-0327</v>
          </cell>
          <cell r="G176" t="str">
            <v>APLICACIÓN DE PROYECTOS EDUCATIVOS TRANSVERSALES - A.1.7.2</v>
          </cell>
          <cell r="H176" t="str">
            <v>Estrategia</v>
          </cell>
          <cell r="I176">
            <v>1</v>
          </cell>
          <cell r="J176" t="str">
            <v>105802006</v>
          </cell>
          <cell r="K176">
            <v>869955000</v>
          </cell>
        </row>
        <row r="177">
          <cell r="A177">
            <v>1058</v>
          </cell>
          <cell r="B177" t="str">
            <v xml:space="preserve">1058 Participación ciudadana para el reencuentro, la reconciliación y la paz </v>
          </cell>
          <cell r="C177" t="str">
            <v>02 VOCES DEL TERRITORIO</v>
          </cell>
          <cell r="D177">
            <v>9</v>
          </cell>
          <cell r="E177" t="str">
            <v>02009 Producción y desarrollo de piezas de comunicación requeridas por las areas de la Secretaria de Educación del Distrito y su respectiva distribución.</v>
          </cell>
          <cell r="F177" t="str">
            <v>Desarrollo Del Plan General De Medios De Divulgación Y Comunicación 03-01-0327</v>
          </cell>
          <cell r="G177" t="str">
            <v>APLICACIÓN DE PROYECTOS EDUCATIVOS TRANSVERSALES - A.1.7.2</v>
          </cell>
          <cell r="H177" t="str">
            <v>Estrategia</v>
          </cell>
          <cell r="I177">
            <v>1</v>
          </cell>
          <cell r="J177" t="str">
            <v>105802009</v>
          </cell>
          <cell r="K177">
            <v>500000000</v>
          </cell>
        </row>
        <row r="178">
          <cell r="A178">
            <v>1058</v>
          </cell>
          <cell r="B178" t="str">
            <v xml:space="preserve">1058 Participación ciudadana para el reencuentro, la reconciliación y la paz </v>
          </cell>
          <cell r="C178" t="str">
            <v>02 VOCES DEL TERRITORIO</v>
          </cell>
          <cell r="D178">
            <v>22</v>
          </cell>
          <cell r="E178" t="str">
            <v>02022 Hacer seguimiento a las noticias y mensajes de la SED en los medios masivos de comunicación y redes sociales.</v>
          </cell>
          <cell r="F178" t="str">
            <v>Desarrollo Del Plan General De Medios De Divulgación Y Comunicación 03-01-0327</v>
          </cell>
          <cell r="G178" t="str">
            <v>APLICACIÓN DE PROYECTOS EDUCATIVOS TRANSVERSALES - A.1.7.2</v>
          </cell>
          <cell r="H178" t="str">
            <v>Estrategia</v>
          </cell>
          <cell r="I178">
            <v>1</v>
          </cell>
          <cell r="J178" t="str">
            <v>105802022</v>
          </cell>
          <cell r="K178">
            <v>130120000</v>
          </cell>
        </row>
        <row r="179">
          <cell r="A179">
            <v>1058</v>
          </cell>
          <cell r="B179" t="str">
            <v xml:space="preserve">1058 Participación ciudadana para el reencuentro, la reconciliación y la paz </v>
          </cell>
          <cell r="C179" t="str">
            <v>02 VOCES DEL TERRITORIO</v>
          </cell>
          <cell r="D179">
            <v>32</v>
          </cell>
          <cell r="E179" t="str">
            <v>02032 Documentar las historias de la educación a través de piezas audiovisuales, periodisticas o artísticas.</v>
          </cell>
          <cell r="F179" t="str">
            <v>Desarrollo Del Plan General De Medios De Divulgación Y Comunicación 03-01-0327</v>
          </cell>
          <cell r="G179" t="str">
            <v>APLICACIÓN DE PROYECTOS EDUCATIVOS TRANSVERSALES - A.1.7.2</v>
          </cell>
          <cell r="H179" t="str">
            <v>Estrategia</v>
          </cell>
          <cell r="I179">
            <v>1</v>
          </cell>
          <cell r="J179" t="str">
            <v>105802032</v>
          </cell>
          <cell r="K179">
            <v>450000000</v>
          </cell>
        </row>
        <row r="180">
          <cell r="A180">
            <v>1058</v>
          </cell>
          <cell r="B180" t="str">
            <v xml:space="preserve">1058 Participación ciudadana para el reencuentro, la reconciliación y la paz </v>
          </cell>
          <cell r="C180" t="str">
            <v>02 VOCES DEL TERRITORIO</v>
          </cell>
          <cell r="D180">
            <v>33</v>
          </cell>
          <cell r="E180" t="str">
            <v>02033 Elaborar un boletin mensual para docentes y funcionarios de la SED.</v>
          </cell>
          <cell r="F180" t="str">
            <v>Desarrollo Del Plan General De Medios De Divulgación Y Comunicación 03-01-0327</v>
          </cell>
          <cell r="G180" t="str">
            <v>APLICACIÓN DE PROYECTOS EDUCATIVOS TRANSVERSALES - A.1.7.2</v>
          </cell>
          <cell r="H180" t="str">
            <v>Estrategia</v>
          </cell>
          <cell r="I180">
            <v>1</v>
          </cell>
          <cell r="J180" t="str">
            <v>105802033</v>
          </cell>
          <cell r="K180">
            <v>198640000</v>
          </cell>
        </row>
        <row r="181">
          <cell r="A181">
            <v>1058</v>
          </cell>
          <cell r="B181" t="str">
            <v xml:space="preserve">1058 Participación ciudadana para el reencuentro, la reconciliación y la paz </v>
          </cell>
          <cell r="C181" t="str">
            <v>03 CONSOLIDACIÓN DEL OBSERVATORIO DE CONVIVENCIA ESCOLAR</v>
          </cell>
          <cell r="D181">
            <v>10</v>
          </cell>
          <cell r="E181" t="str">
            <v>03010 Apoyo profesional y técnico para las estrategias para la construcción de una ciudad educadora, por el reencuentro, la reconciliación y la paz, con énfasis en la consolidación del Observatorio y el Sistema Distrital de Convivencia Escolar</v>
          </cell>
          <cell r="F181" t="str">
            <v>Personal Contratado Para Apoyar Las Actividades Propias De Los Proyectos De Inversión De La Entidad 03-04-0001</v>
          </cell>
          <cell r="G181" t="str">
            <v>MODERNIZACIÓN DE LA SECRETARIA DE EDUCACIÓN - A.1.4.1</v>
          </cell>
          <cell r="H181" t="str">
            <v>Personas</v>
          </cell>
          <cell r="I181">
            <v>9</v>
          </cell>
          <cell r="J181" t="str">
            <v>105803010</v>
          </cell>
          <cell r="K181">
            <v>550272000</v>
          </cell>
        </row>
        <row r="182">
          <cell r="A182">
            <v>1058</v>
          </cell>
          <cell r="B182" t="str">
            <v xml:space="preserve">1058 Participación ciudadana para el reencuentro, la reconciliación y la paz </v>
          </cell>
          <cell r="C182" t="str">
            <v>03 CONSOLIDACIÓN DEL OBSERVATORIO DE CONVIVENCIA ESCOLAR</v>
          </cell>
          <cell r="D182">
            <v>11</v>
          </cell>
          <cell r="E182" t="str">
            <v>03011 Implementar la estrategia que permita el estudio y análisis de los fenómenos que afectan el clima escolar, los entornos escolares y la convivencia</v>
          </cell>
          <cell r="F182" t="str">
            <v>Acompañar A Colegios En La Formulación Y Ejecución De Planes Institucionales 03-01-0204</v>
          </cell>
          <cell r="G182" t="str">
            <v>APLICACIÓN DE PROYECTOS EDUCATIVOS TRANSVERSALES - A.1.7.2</v>
          </cell>
          <cell r="H182" t="str">
            <v>Proyectos</v>
          </cell>
          <cell r="I182">
            <v>3</v>
          </cell>
          <cell r="J182" t="str">
            <v>105803011</v>
          </cell>
          <cell r="K182">
            <v>1000000000</v>
          </cell>
        </row>
        <row r="183">
          <cell r="A183">
            <v>1058</v>
          </cell>
          <cell r="B183" t="str">
            <v xml:space="preserve">1058 Participación ciudadana para el reencuentro, la reconciliación y la paz </v>
          </cell>
          <cell r="C183" t="str">
            <v>04 MEJORAMIENTO DE ENTORNOS ESCOLARES</v>
          </cell>
          <cell r="D183">
            <v>12</v>
          </cell>
          <cell r="E183" t="str">
            <v>04012 Implementar las estrategias de intervención de los entornos escolares de los colegios distritales.</v>
          </cell>
          <cell r="F183" t="str">
            <v>Acompañar A Colegios En La Formulación Y Ejecución De Planes Institucionales 03-01-0204</v>
          </cell>
          <cell r="G183" t="str">
            <v>APLICACIÓN DE PROYECTOS EDUCATIVOS TRANSVERSALES - A.1.7.2</v>
          </cell>
          <cell r="H183" t="str">
            <v>Colegios</v>
          </cell>
          <cell r="I183">
            <v>137</v>
          </cell>
          <cell r="J183" t="str">
            <v>105804012</v>
          </cell>
          <cell r="K183">
            <v>1495000000</v>
          </cell>
        </row>
        <row r="184">
          <cell r="A184">
            <v>1058</v>
          </cell>
          <cell r="B184" t="str">
            <v xml:space="preserve">1058 Participación ciudadana para el reencuentro, la reconciliación y la paz </v>
          </cell>
          <cell r="C184" t="str">
            <v>04 MEJORAMIENTO DE ENTORNOS ESCOLARES</v>
          </cell>
          <cell r="D184">
            <v>13</v>
          </cell>
          <cell r="E184" t="str">
            <v>04013 Apoyo profesional y técnico para las estrategias para la construcción de una ciudad educadora, por el reencuentro, la reconciliación y la paz, con énfasis en el mejoramiento de entornos escolares</v>
          </cell>
          <cell r="F184" t="str">
            <v>Personal Contratado Para Apoyar Las Actividades Propias De Los Proyectos De Inversión De La Entidad 03-04-0001</v>
          </cell>
          <cell r="G184" t="str">
            <v>MODERNIZACIÓN DE LA SECRETARIA DE EDUCACIÓN - A.1.4.1</v>
          </cell>
          <cell r="H184" t="str">
            <v>Personas</v>
          </cell>
          <cell r="I184">
            <v>9</v>
          </cell>
          <cell r="J184" t="str">
            <v>105804013</v>
          </cell>
          <cell r="K184">
            <v>569715000</v>
          </cell>
        </row>
        <row r="185">
          <cell r="A185">
            <v>1058</v>
          </cell>
          <cell r="B185" t="str">
            <v xml:space="preserve">1058 Participación ciudadana para el reencuentro, la reconciliación y la paz </v>
          </cell>
          <cell r="C185" t="str">
            <v>05 FORTALECIMIENTO DE  LOS PLANES DE CONVIVENCIA HACIA EL REENCUENTRO, LA RECONCILIACIÓN Y LA PAZ.</v>
          </cell>
          <cell r="D185">
            <v>15</v>
          </cell>
          <cell r="E185" t="str">
            <v>05015 Apoyo profesional y técnico para las estrategias para la construcción de una ciudad educadora, por el reencuentro, la reconciliación y la paz, con énfasis en el fortalecimiento de los planes de convivencia y la implementación de la cátedra de paz</v>
          </cell>
          <cell r="F185" t="str">
            <v>Personal Contratado Para Apoyar Las Actividades Propias De Los Proyectos De Inversión De La Entidad 03-04-0001</v>
          </cell>
          <cell r="G185" t="str">
            <v>MODERNIZACIÓN DE LA SECRETARIA DE EDUCACIÓN - A.1.4.1</v>
          </cell>
          <cell r="H185" t="str">
            <v>Personas</v>
          </cell>
          <cell r="I185">
            <v>16</v>
          </cell>
          <cell r="J185" t="str">
            <v>105805015</v>
          </cell>
          <cell r="K185">
            <v>1190276000</v>
          </cell>
        </row>
        <row r="186">
          <cell r="A186">
            <v>1058</v>
          </cell>
          <cell r="B186" t="str">
            <v xml:space="preserve">1058 Participación ciudadana para el reencuentro, la reconciliación y la paz </v>
          </cell>
          <cell r="C186" t="str">
            <v>05 FORTALECIMIENTO DE  LOS PLANES DE CONVIVENCIA HACIA EL REENCUENTRO, LA RECONCILIACIÓN Y LA PAZ.</v>
          </cell>
          <cell r="D186">
            <v>27</v>
          </cell>
          <cell r="E186" t="str">
            <v>05027 Implementar las estrategias para el fortalecimiento de los planes de convivencia hacia el reencuentro, la reconciliación y la paz y para la implementación de la cátedra de paz con enfoque de cultura ciudadana</v>
          </cell>
          <cell r="F186" t="str">
            <v>Acompañar A Colegios En La Formulación Y Ejecución De Planes Institucionales 03-01-0204</v>
          </cell>
          <cell r="G186" t="str">
            <v>APLICACIÓN DE PROYECTOS EDUCATIVOS TRANSVERSALES - A.1.7.2</v>
          </cell>
          <cell r="H186" t="str">
            <v>Colegios</v>
          </cell>
          <cell r="I186">
            <v>261</v>
          </cell>
          <cell r="J186" t="str">
            <v>105805027</v>
          </cell>
          <cell r="K186">
            <v>400000000</v>
          </cell>
        </row>
        <row r="187">
          <cell r="A187">
            <v>1058</v>
          </cell>
          <cell r="B187" t="str">
            <v xml:space="preserve">1058 Participación ciudadana para el reencuentro, la reconciliación y la paz </v>
          </cell>
          <cell r="C187" t="str">
            <v>06 GESTION CON LA COMUNIDAD EDUCATIVA</v>
          </cell>
          <cell r="D187">
            <v>28</v>
          </cell>
          <cell r="E187" t="str">
            <v>06028 Apoyo profesional y técnico para las estrategias para la construcción de una ciudad educadora, por el reencuentro, la reconciliación y la paz, con énfasis en el fortalecimiento de la gestión con la comunidad educativa</v>
          </cell>
          <cell r="F187" t="str">
            <v>Personal Contratado Para Apoyar Las Actividades Propias De Los Proyectos De Inversión De La Entidad 03-04-0001</v>
          </cell>
          <cell r="G187" t="str">
            <v>MODERNIZACIÓN DE LA SECRETARIA DE EDUCACIÓN - A.1.4.1</v>
          </cell>
          <cell r="H187" t="str">
            <v>Personas</v>
          </cell>
          <cell r="I187">
            <v>11</v>
          </cell>
          <cell r="J187" t="str">
            <v>105806028</v>
          </cell>
          <cell r="K187">
            <v>767222000</v>
          </cell>
        </row>
        <row r="188">
          <cell r="A188">
            <v>1058</v>
          </cell>
          <cell r="B188" t="str">
            <v xml:space="preserve">1058 Participación ciudadana para el reencuentro, la reconciliación y la paz </v>
          </cell>
          <cell r="C188" t="str">
            <v>06 GESTION CON LA COMUNIDAD EDUCATIVA</v>
          </cell>
          <cell r="D188">
            <v>29</v>
          </cell>
          <cell r="E188" t="str">
            <v>06029 Apoyo profesional y técnico para las estrategias para la construcción de una ciudad educadora, por el reencuentro, la reconciliación y la paz, con énfasis en el acompañamiento de escuelas de padres y familia</v>
          </cell>
          <cell r="F188" t="str">
            <v>Personal Contratado Para Apoyar Las Actividades Propias De Los Proyectos De Inversión De La Entidad 03-04-0001</v>
          </cell>
          <cell r="G188" t="str">
            <v>MODERNIZACIÓN DE LA SECRETARIA DE EDUCACIÓN - A.1.4.1</v>
          </cell>
          <cell r="H188" t="str">
            <v>Personas</v>
          </cell>
          <cell r="I188">
            <v>5</v>
          </cell>
          <cell r="J188" t="str">
            <v>105806029</v>
          </cell>
          <cell r="K188">
            <v>297000000</v>
          </cell>
        </row>
        <row r="189">
          <cell r="A189">
            <v>1071</v>
          </cell>
          <cell r="B189" t="str">
            <v>1071 Gestión educativa institucional</v>
          </cell>
          <cell r="C189" t="str">
            <v>01 APOYO ADMINISTRATIVO</v>
          </cell>
          <cell r="D189">
            <v>1</v>
          </cell>
          <cell r="E189" t="str">
            <v xml:space="preserve">01001 Garantizar el pago del servicio de acueducto, alcantarillado y aseo en los colegios oficiales (plantas físicas propias, arrendadas y lotes). </v>
          </cell>
          <cell r="F189" t="str">
            <v>Servicios De Acueducto, Alcantarillado Y Aseo De Instituciones Educativas 02-06-0009</v>
          </cell>
          <cell r="G189" t="str">
            <v>ACUEDUCTO, ALCANTARILLADO Y ASEO - A.1.2.6.1</v>
          </cell>
          <cell r="H189" t="str">
            <v>Colegios</v>
          </cell>
          <cell r="I189">
            <v>369</v>
          </cell>
          <cell r="J189" t="str">
            <v>107101001</v>
          </cell>
          <cell r="K189">
            <v>16300745000</v>
          </cell>
        </row>
        <row r="190">
          <cell r="A190">
            <v>1071</v>
          </cell>
          <cell r="B190" t="str">
            <v>1071 Gestión educativa institucional</v>
          </cell>
          <cell r="C190" t="str">
            <v>01 APOYO ADMINISTRATIVO</v>
          </cell>
          <cell r="D190">
            <v>2</v>
          </cell>
          <cell r="E190" t="str">
            <v xml:space="preserve">01002 Garantizar el pago del servicio de energía en los colegios oficiales (plantas físicas propias, arrendadas y lotes). </v>
          </cell>
          <cell r="F190" t="str">
            <v>Servicios De Energía De Instituciones Educativas 02-06-0010</v>
          </cell>
          <cell r="G190" t="str">
            <v>ENERGÍA - A.1.2.6.2</v>
          </cell>
          <cell r="H190" t="str">
            <v>Colegios</v>
          </cell>
          <cell r="I190">
            <v>369</v>
          </cell>
          <cell r="J190" t="str">
            <v>107101002</v>
          </cell>
          <cell r="K190">
            <v>11693334000</v>
          </cell>
        </row>
        <row r="191">
          <cell r="A191">
            <v>1071</v>
          </cell>
          <cell r="B191" t="str">
            <v>1071 Gestión educativa institucional</v>
          </cell>
          <cell r="C191" t="str">
            <v>01 APOYO ADMINISTRATIVO</v>
          </cell>
          <cell r="D191">
            <v>3</v>
          </cell>
          <cell r="E191" t="str">
            <v>01003 Garantizar el pago del servicio telefónico; plantas físicas propias y arrendadas</v>
          </cell>
          <cell r="F191" t="str">
            <v>Servicios De Teléfono De Instituciones Educativas 02-06-0011</v>
          </cell>
          <cell r="G191" t="str">
            <v>TELÉFONO - A.1.2.6.3</v>
          </cell>
          <cell r="H191" t="str">
            <v>Colegios</v>
          </cell>
          <cell r="I191">
            <v>369</v>
          </cell>
          <cell r="J191" t="str">
            <v>107101003</v>
          </cell>
          <cell r="K191">
            <v>2881948000</v>
          </cell>
        </row>
        <row r="192">
          <cell r="A192">
            <v>1071</v>
          </cell>
          <cell r="B192" t="str">
            <v>1071 Gestión educativa institucional</v>
          </cell>
          <cell r="C192" t="str">
            <v>01 APOYO ADMINISTRATIVO</v>
          </cell>
          <cell r="D192">
            <v>4</v>
          </cell>
          <cell r="E192" t="str">
            <v>01004 Garantizar el pago del servicio de gas natural (plantas físicas propias, arrendadas y lotes)</v>
          </cell>
          <cell r="F192" t="str">
            <v>Legalización De Acometidas De Servicios Públicos  Y Pago De Gas 02-06-0217</v>
          </cell>
          <cell r="G192" t="str">
            <v>OTROS - A.1.2.6.5</v>
          </cell>
          <cell r="H192" t="str">
            <v>Colegios</v>
          </cell>
          <cell r="I192">
            <v>369</v>
          </cell>
          <cell r="J192" t="str">
            <v>107101004</v>
          </cell>
          <cell r="K192">
            <v>60444000</v>
          </cell>
        </row>
        <row r="193">
          <cell r="A193">
            <v>1071</v>
          </cell>
          <cell r="B193" t="str">
            <v>1071 Gestión educativa institucional</v>
          </cell>
          <cell r="C193" t="str">
            <v>01 APOYO ADMINISTRATIVO</v>
          </cell>
          <cell r="D193">
            <v>5</v>
          </cell>
          <cell r="E193" t="str">
            <v>01005 Servicios De Vigilancia De Instituciones Educativas 02-06-0022</v>
          </cell>
          <cell r="F193" t="str">
            <v>Servicios De Vigilancia De Instituciones Educativas 02-06-0022</v>
          </cell>
          <cell r="G193" t="str">
            <v>CONTRATACIÓN DE VIGILANCIA A LOS ESTABLECIMIENTOS EDUCATIVOS ESTATALES - A.1.1.7</v>
          </cell>
          <cell r="H193" t="str">
            <v>Colegios</v>
          </cell>
          <cell r="I193">
            <v>369</v>
          </cell>
          <cell r="J193" t="str">
            <v>107101005</v>
          </cell>
          <cell r="K193">
            <v>120000000000</v>
          </cell>
        </row>
        <row r="194">
          <cell r="A194">
            <v>1071</v>
          </cell>
          <cell r="B194" t="str">
            <v>1071 Gestión educativa institucional</v>
          </cell>
          <cell r="C194" t="str">
            <v>01 APOYO ADMINISTRATIVO</v>
          </cell>
          <cell r="D194">
            <v>6</v>
          </cell>
          <cell r="E194" t="str">
            <v>01006 Suministrar servicio de aseo privado para  todas las sedes de los colegios( plantas físicas propias, arriendos y convenios)  la interventoría, supervisión,  seguimiento, control del servicio y adiciones requeridas.</v>
          </cell>
          <cell r="F194" t="str">
            <v>Servicios De Aseo De Instituciones Educativas 02-06-0012</v>
          </cell>
          <cell r="G194" t="str">
            <v>OTROS - A.1.2.6.5</v>
          </cell>
          <cell r="H194" t="str">
            <v>Colegios</v>
          </cell>
          <cell r="I194">
            <v>369</v>
          </cell>
          <cell r="J194" t="str">
            <v>107101006</v>
          </cell>
          <cell r="K194">
            <v>92000000000</v>
          </cell>
        </row>
        <row r="195">
          <cell r="A195">
            <v>1071</v>
          </cell>
          <cell r="B195" t="str">
            <v>1071 Gestión educativa institucional</v>
          </cell>
          <cell r="C195" t="str">
            <v>02 ARRENDAMIENTOS</v>
          </cell>
          <cell r="D195">
            <v>7</v>
          </cell>
          <cell r="E195" t="str">
            <v>02007 Arrendar  inmuebles para ampliar la oferta educativa oficial, ajustar parámetros y atender a los alumnos que se trasladan por la intervención de plantas físicas y adelantar las adiciones.</v>
          </cell>
          <cell r="F195" t="str">
            <v>Arrendamiento De Inmuebles 02-06-0002</v>
          </cell>
          <cell r="G195" t="str">
            <v>ARRENDAMIENTO DE INMUEBLES DESTINADOS A LA PRESTACIÓN DEL SERVICIO PÚBLICO EDUCATIVO A.1.2.12</v>
          </cell>
          <cell r="H195" t="str">
            <v>Sedes Educativas</v>
          </cell>
          <cell r="I195">
            <v>77</v>
          </cell>
          <cell r="J195" t="str">
            <v>107102007</v>
          </cell>
          <cell r="K195">
            <v>11433675000</v>
          </cell>
        </row>
        <row r="196">
          <cell r="A196">
            <v>1071</v>
          </cell>
          <cell r="B196" t="str">
            <v>1071 Gestión educativa institucional</v>
          </cell>
          <cell r="C196" t="str">
            <v>02 ARRENDAMIENTOS</v>
          </cell>
          <cell r="D196">
            <v>8</v>
          </cell>
          <cell r="E196" t="str">
            <v>02008 Pagar de sentencias, laudos, conciliaciones, transacciones y providencias de autoridad jurisdiccional competente</v>
          </cell>
          <cell r="F196" t="str">
            <v>Arrendamiento De Inmuebles 02-06-0002</v>
          </cell>
          <cell r="G196" t="str">
            <v>ARRENDAMIENTO DE INMUEBLES DESTINADOS A LA PRESTACIÓN DEL SERVICIO PÚBLICO EDUCATIVO A.1.2.12</v>
          </cell>
          <cell r="H196" t="str">
            <v>Porcentaje</v>
          </cell>
          <cell r="I196">
            <v>100</v>
          </cell>
          <cell r="J196" t="str">
            <v>107102008</v>
          </cell>
          <cell r="K196">
            <v>128384000</v>
          </cell>
        </row>
        <row r="197">
          <cell r="A197">
            <v>1071</v>
          </cell>
          <cell r="B197" t="str">
            <v>1071 Gestión educativa institucional</v>
          </cell>
          <cell r="C197" t="str">
            <v xml:space="preserve">03 LOGÍSTICA Y APOYOS </v>
          </cell>
          <cell r="D197">
            <v>9</v>
          </cell>
          <cell r="E197" t="str">
            <v xml:space="preserve">03009 Suministrar el servicios de transporte para el traslado de funcionarios Administrativos a los colegios o  localidades para fortalecer la labor que realiza la SED a través de sus proyectos de inversión </v>
          </cell>
          <cell r="F197" t="str">
            <v>Apoyo Logístico Para El Desarrollo De Las Actividades Propias De Los Proyectos De Inversiónen General 03-01-0354</v>
          </cell>
          <cell r="G197" t="str">
            <v>APLICACIÓN DE PROYECTOS EDUCATIVOS TRANSVERSALES - A.1.7.2</v>
          </cell>
          <cell r="H197" t="str">
            <v>Servicios de Transporte</v>
          </cell>
          <cell r="I197">
            <v>2750</v>
          </cell>
          <cell r="J197" t="str">
            <v>107103009</v>
          </cell>
          <cell r="K197">
            <v>896425000</v>
          </cell>
        </row>
        <row r="198">
          <cell r="A198">
            <v>1071</v>
          </cell>
          <cell r="B198" t="str">
            <v>1071 Gestión educativa institucional</v>
          </cell>
          <cell r="C198" t="str">
            <v xml:space="preserve">03 LOGÍSTICA Y APOYOS </v>
          </cell>
          <cell r="D198">
            <v>10</v>
          </cell>
          <cell r="E198" t="str">
            <v xml:space="preserve">03010 Suministrar apoyo  técnico y profesional para actividades relacionadas con el proyecto de inversión </v>
          </cell>
          <cell r="F198" t="str">
            <v>Personal Contratado Para Apoyar Las Actividades Propias De Los Proyectos De Inversión De La Entidad 03-04-0001</v>
          </cell>
          <cell r="G198" t="str">
            <v>MODERNIZACIÓN DE LA SECRETARIA DE EDUCACIÓN - A.1.4.1</v>
          </cell>
          <cell r="H198" t="str">
            <v>Personas</v>
          </cell>
          <cell r="I198">
            <v>10</v>
          </cell>
          <cell r="J198" t="str">
            <v>107103010</v>
          </cell>
          <cell r="K198">
            <v>969913000</v>
          </cell>
        </row>
        <row r="199">
          <cell r="A199">
            <v>1071</v>
          </cell>
          <cell r="B199" t="str">
            <v>1071 Gestión educativa institucional</v>
          </cell>
          <cell r="C199" t="str">
            <v xml:space="preserve">03 LOGÍSTICA Y APOYOS </v>
          </cell>
          <cell r="D199">
            <v>11</v>
          </cell>
          <cell r="E199" t="str">
            <v>03011 Suministrar el apoyo logístico a los eventos de la entidad</v>
          </cell>
          <cell r="F199" t="str">
            <v>Soporte Logístico Para El Desarrollo De Las Actividades Propias De Los Proyectos De Inversión 02-01-0364</v>
          </cell>
          <cell r="G199" t="str">
            <v>APLICACIÓN DE PROYECTOS EDUCATIVOS TRANSVERSALES - A.1.7.2</v>
          </cell>
          <cell r="H199" t="str">
            <v>Eventos</v>
          </cell>
          <cell r="I199">
            <v>75</v>
          </cell>
          <cell r="J199" t="str">
            <v>107103011</v>
          </cell>
          <cell r="K199">
            <v>8912848000</v>
          </cell>
        </row>
        <row r="200">
          <cell r="A200">
            <v>1071</v>
          </cell>
          <cell r="B200" t="str">
            <v>1071 Gestión educativa institucional</v>
          </cell>
          <cell r="C200" t="str">
            <v xml:space="preserve">03 LOGÍSTICA Y APOYOS </v>
          </cell>
          <cell r="D200">
            <v>12</v>
          </cell>
          <cell r="E200" t="str">
            <v>03012 Interventoria al apoyo logístico a los eventos de la entidad</v>
          </cell>
          <cell r="F200" t="str">
            <v>Soporte Logístico Para El Desarrollo De Las Actividades Propias De Los Proyectos De Inversión 02-01-0364</v>
          </cell>
          <cell r="G200" t="str">
            <v>APLICACIÓN DE PROYECTOS EDUCATIVOS TRANSVERSALES - A.1.7.2</v>
          </cell>
          <cell r="H200" t="str">
            <v>Consultoría</v>
          </cell>
          <cell r="I200">
            <v>1</v>
          </cell>
          <cell r="J200" t="str">
            <v>107103012</v>
          </cell>
          <cell r="K200">
            <v>991284000</v>
          </cell>
        </row>
        <row r="201">
          <cell r="A201">
            <v>1072</v>
          </cell>
          <cell r="B201" t="str">
            <v>1072 Evaluar para transformar y mejorar</v>
          </cell>
          <cell r="C201" t="str">
            <v>01 Gestión del Conocimiento sobre evaluación para la Calidad de la Educación</v>
          </cell>
          <cell r="D201">
            <v>1</v>
          </cell>
          <cell r="E201" t="str">
            <v>01001 Producción de información relevante para caracterizar las Instituciones Educativas Distritales - IED</v>
          </cell>
          <cell r="F201" t="str">
            <v>Evaluación Educativa 03-01-0009</v>
          </cell>
          <cell r="G201" t="str">
            <v>DISEÑO E IMPLEMENTACIÓN DE PLANES DE MEJORAMIENTO - A.1.2.11</v>
          </cell>
          <cell r="H201" t="str">
            <v>Colegios</v>
          </cell>
          <cell r="I201">
            <v>362</v>
          </cell>
          <cell r="J201" t="str">
            <v>107201001</v>
          </cell>
          <cell r="K201">
            <v>408000000</v>
          </cell>
        </row>
        <row r="202">
          <cell r="A202">
            <v>1072</v>
          </cell>
          <cell r="B202" t="str">
            <v>1072 Evaluar para transformar y mejorar</v>
          </cell>
          <cell r="C202" t="str">
            <v>01 Gestión del Conocimiento sobre evaluación para la Calidad de la Educación</v>
          </cell>
          <cell r="D202">
            <v>2</v>
          </cell>
          <cell r="E202" t="str">
            <v>01002 Personal técnico y profesional para la ejecución de las actividades propuestas en los diferentes componentes del proyecto.</v>
          </cell>
          <cell r="F202" t="str">
            <v>Personal Contratado Para Apoyar Las Actividades Propias De Los Proyectos De Inversión De La Entidad 03-04-0001</v>
          </cell>
          <cell r="G202" t="str">
            <v>MODERNIZACIÓN DE LA SECRETARIA DE EDUCACIÓN - A.1.4.1</v>
          </cell>
          <cell r="H202" t="str">
            <v>Personas</v>
          </cell>
          <cell r="I202">
            <v>8</v>
          </cell>
          <cell r="J202" t="str">
            <v>107201002</v>
          </cell>
          <cell r="K202">
            <v>580600000</v>
          </cell>
        </row>
        <row r="203">
          <cell r="A203">
            <v>1072</v>
          </cell>
          <cell r="B203" t="str">
            <v>1072 Evaluar para transformar y mejorar</v>
          </cell>
          <cell r="C203" t="str">
            <v xml:space="preserve">02 Mejores practicas evaluativas </v>
          </cell>
          <cell r="D203">
            <v>2</v>
          </cell>
          <cell r="E203" t="str">
            <v>02002 Repositorio de mejores prácticas evaluativas en la ciudad.</v>
          </cell>
          <cell r="F203" t="str">
            <v>Evaluación Educativa 03-01-0009</v>
          </cell>
          <cell r="G203" t="str">
            <v>DISEÑO E IMPLEMENTACIÓN DE PLANES DE MEJORAMIENTO - A.1.2.11</v>
          </cell>
          <cell r="H203" t="str">
            <v>Repositorio</v>
          </cell>
          <cell r="I203">
            <v>1</v>
          </cell>
          <cell r="J203" t="str">
            <v>107202002</v>
          </cell>
          <cell r="K203">
            <v>200000000</v>
          </cell>
        </row>
        <row r="204">
          <cell r="A204">
            <v>1072</v>
          </cell>
          <cell r="B204" t="str">
            <v>1072 Evaluar para transformar y mejorar</v>
          </cell>
          <cell r="C204" t="str">
            <v xml:space="preserve">03 Articulación e integración de información sobre evaluaciones de aprendizaje, enseñanza y gestión en las IE </v>
          </cell>
          <cell r="D204">
            <v>1</v>
          </cell>
          <cell r="E204" t="str">
            <v>03001 Desarrollar, revisar y ajustar  estrategias  de evaluación en los diferentes componentes del sistema.</v>
          </cell>
          <cell r="F204" t="str">
            <v>Evaluación Educativa 03-01-0009</v>
          </cell>
          <cell r="G204" t="str">
            <v>DISEÑO E IMPLEMENTACIÓN DE PLANES DE MEJORAMIENTO - A.1.2.11</v>
          </cell>
          <cell r="H204" t="str">
            <v>Sistema</v>
          </cell>
          <cell r="I204">
            <v>1</v>
          </cell>
          <cell r="J204" t="str">
            <v>107203001</v>
          </cell>
          <cell r="K204">
            <v>1246000000</v>
          </cell>
        </row>
        <row r="205">
          <cell r="A205">
            <v>1072</v>
          </cell>
          <cell r="B205" t="str">
            <v>1072 Evaluar para transformar y mejorar</v>
          </cell>
          <cell r="C205" t="str">
            <v xml:space="preserve">03 Articulación e integración de información sobre evaluaciones de aprendizaje, enseñanza y gestión en las IE </v>
          </cell>
          <cell r="D205">
            <v>2</v>
          </cell>
          <cell r="E205" t="str">
            <v>03002 Aplicar pruebas internacionales, desarrollar y aplicar pruebas nacionales y las encuestas requeridas para el sector.</v>
          </cell>
          <cell r="F205" t="str">
            <v>Evaluación Educativa 03-01-0009</v>
          </cell>
          <cell r="G205" t="str">
            <v>DISEÑO E IMPLEMENTACIÓN DE PLANES DE MEJORAMIENTO - A.1.2.11</v>
          </cell>
          <cell r="H205" t="str">
            <v>Aplicaciones y encuestas</v>
          </cell>
          <cell r="I205">
            <v>4</v>
          </cell>
          <cell r="J205" t="str">
            <v>107203002</v>
          </cell>
          <cell r="K205">
            <v>1255000000</v>
          </cell>
        </row>
        <row r="206">
          <cell r="A206">
            <v>1072</v>
          </cell>
          <cell r="B206" t="str">
            <v>1072 Evaluar para transformar y mejorar</v>
          </cell>
          <cell r="C206" t="str">
            <v xml:space="preserve">04 Estímulos y reconocimientos a la Calidad de la educación </v>
          </cell>
          <cell r="D206">
            <v>1</v>
          </cell>
          <cell r="E206" t="str">
            <v>04001 Realizar el proceso requerido para la evaluación del incentivo por Gestión Institucional art. 23 Acuerdo 273.17</v>
          </cell>
          <cell r="F206" t="str">
            <v>Evaluación Educativa 03-01-0009</v>
          </cell>
          <cell r="G206" t="str">
            <v>DISEÑO E IMPLEMENTACIÓN DE PLANES DE MEJORAMIENTO - A.1.2.11</v>
          </cell>
          <cell r="H206" t="str">
            <v>Proceso</v>
          </cell>
          <cell r="I206">
            <v>1</v>
          </cell>
          <cell r="J206" t="str">
            <v>107204001</v>
          </cell>
          <cell r="K206">
            <v>150000000</v>
          </cell>
        </row>
        <row r="207">
          <cell r="A207">
            <v>1072</v>
          </cell>
          <cell r="B207" t="str">
            <v>1072 Evaluar para transformar y mejorar</v>
          </cell>
          <cell r="C207" t="str">
            <v xml:space="preserve">04 Estímulos y reconocimientos a la Calidad de la educación </v>
          </cell>
          <cell r="D207">
            <v>2</v>
          </cell>
          <cell r="E207" t="str">
            <v>04002 Entregar estímulos económicos a colegios premiados por su excelente gestión institucional en marco del Acuerdo 273/2007</v>
          </cell>
          <cell r="F207" t="str">
            <v>Incentivos Económicos  A Los Colegios Con Mejores Resultados Que Aporten Al Mejoramiento De La Calidad Educativa 05-02-0022</v>
          </cell>
          <cell r="G207" t="str">
            <v>DISEÑO E IMPLEMENTACIÓN DE PLANES DE MEJORAMIENTO - A.1.2.11</v>
          </cell>
          <cell r="H207" t="str">
            <v>Colegios</v>
          </cell>
          <cell r="I207">
            <v>5</v>
          </cell>
          <cell r="J207" t="str">
            <v>107204002</v>
          </cell>
          <cell r="K207">
            <v>95900000</v>
          </cell>
        </row>
        <row r="208">
          <cell r="A208">
            <v>1072</v>
          </cell>
          <cell r="B208" t="str">
            <v>1072 Evaluar para transformar y mejorar</v>
          </cell>
          <cell r="C208" t="str">
            <v xml:space="preserve">04 Estímulos y reconocimientos a la Calidad de la educación </v>
          </cell>
          <cell r="D208">
            <v>3</v>
          </cell>
          <cell r="E208" t="str">
            <v>04003 Entregar estímulos económicos a colegios oficiales por mejor rendimiento académico en las pruebas de Estado SABER 11°.</v>
          </cell>
          <cell r="F208" t="str">
            <v>Incentivos Económicos  A Los Colegios Con Mejores Resultados Que Aporten Al Mejoramiento De La Calidad Educativa 05-02-0022</v>
          </cell>
          <cell r="G208" t="str">
            <v>DISEÑO E IMPLEMENTACIÓN DE PLANES DE MEJORAMIENTO - A.1.2.11</v>
          </cell>
          <cell r="H208" t="str">
            <v>Colegios</v>
          </cell>
          <cell r="I208">
            <v>5</v>
          </cell>
          <cell r="J208" t="str">
            <v>107204003</v>
          </cell>
          <cell r="K208">
            <v>95900000</v>
          </cell>
        </row>
        <row r="209">
          <cell r="A209">
            <v>1072</v>
          </cell>
          <cell r="B209" t="str">
            <v>1072 Evaluar para transformar y mejorar</v>
          </cell>
          <cell r="C209" t="str">
            <v xml:space="preserve">04 Estímulos y reconocimientos a la Calidad de la educación </v>
          </cell>
          <cell r="D209">
            <v>4</v>
          </cell>
          <cell r="E209" t="str">
            <v>04004 Entregar estímulos económicos a colegios premiados por rendimiento académico en las pruebas SABER</v>
          </cell>
          <cell r="F209" t="str">
            <v>Incentivos Económicos  A Los Colegios Con Mejores Resultados Que Aporten Al Mejoramiento De La Calidad Educativa 05-02-0022</v>
          </cell>
          <cell r="G209" t="str">
            <v>DISEÑO E IMPLEMENTACIÓN DE PLANES DE MEJORAMIENTO - A.1.2.11</v>
          </cell>
          <cell r="H209" t="str">
            <v>Colegios</v>
          </cell>
          <cell r="I209">
            <v>5</v>
          </cell>
          <cell r="J209" t="str">
            <v>107204004</v>
          </cell>
          <cell r="K209">
            <v>95900000</v>
          </cell>
        </row>
        <row r="210">
          <cell r="A210">
            <v>1072</v>
          </cell>
          <cell r="B210" t="str">
            <v>1072 Evaluar para transformar y mejorar</v>
          </cell>
          <cell r="C210" t="str">
            <v xml:space="preserve">04 Estímulos y reconocimientos a la Calidad de la educación </v>
          </cell>
          <cell r="D210">
            <v>5</v>
          </cell>
          <cell r="E210" t="str">
            <v>04005 Entregar estímulos económicos a colegios oficiales que se destaquen por mejor nivel de inglés en las pruebas de Estado SABER 11°.</v>
          </cell>
          <cell r="F210" t="str">
            <v>Incentivos Económicos  A Los Colegios Con Mejores Resultados Que Aporten Al Mejoramiento De La Calidad Educativa 05-02-0022</v>
          </cell>
          <cell r="G210" t="str">
            <v>DISEÑO E IMPLEMENTACIÓN DE PLANES DE MEJORAMIENTO - A.1.2.11</v>
          </cell>
          <cell r="H210" t="str">
            <v>Colegios</v>
          </cell>
          <cell r="I210">
            <v>5</v>
          </cell>
          <cell r="J210" t="str">
            <v>107204005</v>
          </cell>
          <cell r="K210">
            <v>95900000</v>
          </cell>
        </row>
        <row r="211">
          <cell r="A211">
            <v>1072</v>
          </cell>
          <cell r="B211" t="str">
            <v>1072 Evaluar para transformar y mejorar</v>
          </cell>
          <cell r="C211" t="str">
            <v xml:space="preserve">04 Estímulos y reconocimientos a la Calidad de la educación </v>
          </cell>
          <cell r="D211">
            <v>6</v>
          </cell>
          <cell r="E211" t="str">
            <v>04006 Entregar estímulos económicos a colegios oficiales que cada año se destaquen como los de más bajo índice de deserción.</v>
          </cell>
          <cell r="F211" t="str">
            <v>Incentivos Económicos  A Los Colegios Con Mejores Resultados Que Aporten Al Mejoramiento De La Calidad Educativa 05-02-0022</v>
          </cell>
          <cell r="G211" t="str">
            <v>DISEÑO E IMPLEMENTACIÓN DE PLANES DE MEJORAMIENTO - A.1.2.11</v>
          </cell>
          <cell r="H211" t="str">
            <v>Colegios</v>
          </cell>
          <cell r="I211">
            <v>5</v>
          </cell>
          <cell r="J211" t="str">
            <v>107204006</v>
          </cell>
          <cell r="K211">
            <v>95900000</v>
          </cell>
        </row>
        <row r="212">
          <cell r="A212">
            <v>1072</v>
          </cell>
          <cell r="B212" t="str">
            <v>1072 Evaluar para transformar y mejorar</v>
          </cell>
          <cell r="C212" t="str">
            <v xml:space="preserve">04 Estímulos y reconocimientos a la Calidad de la educación </v>
          </cell>
          <cell r="D212">
            <v>7</v>
          </cell>
          <cell r="E212" t="str">
            <v>04007 Reconocimiento a colegios en el marco de la Acreditación según Rs 1881/2015</v>
          </cell>
          <cell r="F212" t="str">
            <v>Incentivos Económicos  A Los Colegios Con Mejores Resultados Que Aporten Al Mejoramiento De La Calidad Educativa 05-02-0022</v>
          </cell>
          <cell r="G212" t="str">
            <v>DISEÑO E IMPLEMENTACIÓN DE PLANES DE MEJORAMIENTO - A.1.2.11</v>
          </cell>
          <cell r="H212" t="str">
            <v>Colegios</v>
          </cell>
          <cell r="I212">
            <v>5</v>
          </cell>
          <cell r="J212" t="str">
            <v>107204007</v>
          </cell>
          <cell r="K212">
            <v>95900000</v>
          </cell>
        </row>
        <row r="213">
          <cell r="A213">
            <v>1073</v>
          </cell>
          <cell r="B213" t="str">
            <v>1073 Desarrollo integral de la educación media en las instituciones educativas del Distrito</v>
          </cell>
          <cell r="C213" t="str">
            <v>01 Competencias básicas, técnicas, tecnológicas, socioemocionales y exploración</v>
          </cell>
          <cell r="D213">
            <v>1</v>
          </cell>
          <cell r="E213" t="str">
            <v>01001 Prestar apoyo profesional y/o tecnico para acompañar a las IED en las actividades de planeción y seguimiento para desarrollo y fortalecimiento de las competencias básicas, sociales y emocionales de los estudiantes de educación media de Bogotá</v>
          </cell>
          <cell r="F213" t="str">
            <v>Personal Contratado Para Apoyar Las Actividades Propias De Los Proyectos De Inversión De La Entidad 03-04-0001</v>
          </cell>
          <cell r="G213" t="str">
            <v>MODERNIZACIÓN DE LA SECRETARIA DE EDUCACIÓN - A.1.4.1</v>
          </cell>
          <cell r="H213" t="str">
            <v>Personas</v>
          </cell>
          <cell r="I213">
            <v>32</v>
          </cell>
          <cell r="J213" t="str">
            <v>107301001</v>
          </cell>
          <cell r="K213">
            <v>1931591000</v>
          </cell>
        </row>
        <row r="214">
          <cell r="A214">
            <v>1073</v>
          </cell>
          <cell r="B214" t="str">
            <v>1073 Desarrollo integral de la educación media en las instituciones educativas del Distrito</v>
          </cell>
          <cell r="C214" t="str">
            <v>01 Competencias básicas, técnicas, tecnológicas, socioemocionales y exploración</v>
          </cell>
          <cell r="D214">
            <v>4</v>
          </cell>
          <cell r="E214" t="str">
            <v>01004 Realizar acompañamiento, seguimiento e implementación para desarrollo y fortalecimiento de las competencias básicas, sociales y emocionales de los estudiantes de educación media de Bogotá</v>
          </cell>
          <cell r="F214" t="str">
            <v>Acompañar A Colegios En La Formulación Y Ejecución De Planes Institucionales 03-01-0204</v>
          </cell>
          <cell r="G214" t="str">
            <v>APLICACIÓN DE PROYECTOS EDUCATIVOS TRANSVERSALES - A.1.7.2</v>
          </cell>
          <cell r="H214" t="str">
            <v>Persona Jurídica</v>
          </cell>
          <cell r="I214">
            <v>15</v>
          </cell>
          <cell r="J214" t="str">
            <v>107301004</v>
          </cell>
          <cell r="K214">
            <v>15270921000</v>
          </cell>
        </row>
        <row r="215">
          <cell r="A215">
            <v>1073</v>
          </cell>
          <cell r="B215" t="str">
            <v>1073 Desarrollo integral de la educación media en las instituciones educativas del Distrito</v>
          </cell>
          <cell r="C215" t="str">
            <v>02 Orientación sociocupacional</v>
          </cell>
          <cell r="D215">
            <v>1</v>
          </cell>
          <cell r="E215" t="str">
            <v>02001 Prestar apoyo profesional y/o tecnico para acompañar a las IED en las actividades de planeación y seguimiento para el desarrollo y fortalecimiento de la orientación sociocupacional de los estudiantes de educación media de Bogotá</v>
          </cell>
          <cell r="F215" t="str">
            <v>Personal Contratado Para Apoyar Las Actividades Propias De Los Proyectos De Inversión De La Entidad 03-04-0001</v>
          </cell>
          <cell r="G215" t="str">
            <v>MODERNIZACIÓN DE LA SECRETARIA DE EDUCACIÓN - A.1.4.1</v>
          </cell>
          <cell r="H215" t="str">
            <v>Personas</v>
          </cell>
          <cell r="I215">
            <v>3</v>
          </cell>
          <cell r="J215" t="str">
            <v>107302001</v>
          </cell>
          <cell r="K215">
            <v>209300000</v>
          </cell>
        </row>
        <row r="216">
          <cell r="A216">
            <v>1073</v>
          </cell>
          <cell r="B216" t="str">
            <v>1073 Desarrollo integral de la educación media en las instituciones educativas del Distrito</v>
          </cell>
          <cell r="C216" t="str">
            <v>02 Orientación sociocupacional</v>
          </cell>
          <cell r="D216">
            <v>2</v>
          </cell>
          <cell r="E216" t="str">
            <v>02002 Realizar acompañamiento, seguimiento e implementación de los procesos de orientación sociocupacional  de los estudiantes de educación media de Bogotá</v>
          </cell>
          <cell r="F216" t="str">
            <v>Acompañar A Colegios En La Formulación Y Ejecución De Planes Institucionales 03-01-0204</v>
          </cell>
          <cell r="G216" t="str">
            <v>APLICACIÓN DE PROYECTOS EDUCATIVOS TRANSVERSALES - A.1.7.2</v>
          </cell>
          <cell r="H216" t="str">
            <v>Persona Jurídica</v>
          </cell>
          <cell r="I216">
            <v>1</v>
          </cell>
          <cell r="J216" t="str">
            <v>107302002</v>
          </cell>
          <cell r="K216">
            <v>1750188000</v>
          </cell>
        </row>
        <row r="217">
          <cell r="A217">
            <v>1074</v>
          </cell>
          <cell r="B217" t="str">
            <v>1074 Educación superior para una ciudad de conocimiento</v>
          </cell>
          <cell r="C217" t="str">
            <v>01 ACCESO A EDUCACIÓN SUPERIOR</v>
          </cell>
          <cell r="D217">
            <v>1</v>
          </cell>
          <cell r="E217" t="str">
            <v>01001 Fondo de Reparación para el Acceso, Permanencia y Graduación en Educación Superior para la Población Víctima del Conflicto Armado en Colombia.</v>
          </cell>
          <cell r="F217" t="str">
            <v>Atención a Víctimas 03-02-0032</v>
          </cell>
          <cell r="G217" t="str">
            <v>APLICACIÓN DE PROYECTOS EDUCATIVOS TRANSVERSALES - A.1.7.2</v>
          </cell>
          <cell r="H217" t="str">
            <v>Cupos</v>
          </cell>
          <cell r="I217">
            <v>29</v>
          </cell>
          <cell r="J217" t="str">
            <v>107401001</v>
          </cell>
          <cell r="K217">
            <v>2000000000</v>
          </cell>
        </row>
        <row r="218">
          <cell r="A218">
            <v>1074</v>
          </cell>
          <cell r="B218" t="str">
            <v>1074 Educación superior para una ciudad de conocimiento</v>
          </cell>
          <cell r="C218" t="str">
            <v>01 ACCESO A EDUCACIÓN SUPERIOR</v>
          </cell>
          <cell r="D218">
            <v>2</v>
          </cell>
          <cell r="E218" t="str">
            <v>01002 Generar alternativas de financiación ofertadas en el portafolio de la Secretaria de Educación, para el acceso y la permanencia en la educación superior de los jóvenes residentes en Bogotá</v>
          </cell>
          <cell r="F218" t="str">
            <v>Financiación A Los Estudiantes Para El Acceso A La Educación Superior 06-01-0004</v>
          </cell>
          <cell r="G218" t="str">
            <v>COMPETENCIAS LABORALES GENERALES Y FORMACIÓN PARA EL TRABAJO Y EL DESARROLLO HUMANO - A.1.7.1</v>
          </cell>
          <cell r="H218" t="str">
            <v>Cupos</v>
          </cell>
          <cell r="I218">
            <v>783</v>
          </cell>
          <cell r="J218" t="str">
            <v>107401002</v>
          </cell>
          <cell r="K218">
            <v>31819000000</v>
          </cell>
        </row>
        <row r="219">
          <cell r="A219">
            <v>1074</v>
          </cell>
          <cell r="B219" t="str">
            <v>1074 Educación superior para una ciudad de conocimiento</v>
          </cell>
          <cell r="C219" t="str">
            <v>02 FORTALECIMIENTO DE LA CALIDAD</v>
          </cell>
          <cell r="D219">
            <v>3</v>
          </cell>
          <cell r="E219" t="str">
            <v>02003 Fortalecimiento de condiciones de calidad para fomentar procesos de acreditacion de programas.</v>
          </cell>
          <cell r="F219" t="str">
            <v>Asistencia técnica y fomento al mejoramiento de la calidad en el marco del Subsistema Distrital de Educación Superior 05-02-0179</v>
          </cell>
          <cell r="G219" t="str">
            <v>APLICACIÓN DE PROYECTOS EDUCATIVOS TRANSVERSALES - A.1.7.2</v>
          </cell>
          <cell r="H219" t="str">
            <v>Proyectos</v>
          </cell>
          <cell r="I219">
            <v>1</v>
          </cell>
          <cell r="J219" t="str">
            <v>107402003</v>
          </cell>
          <cell r="K219">
            <v>250000000</v>
          </cell>
        </row>
        <row r="220">
          <cell r="A220">
            <v>1074</v>
          </cell>
          <cell r="B220" t="str">
            <v>1074 Educación superior para una ciudad de conocimiento</v>
          </cell>
          <cell r="C220" t="str">
            <v>02 FORTALECIMIENTO DE LA CALIDAD</v>
          </cell>
          <cell r="D220">
            <v>4</v>
          </cell>
          <cell r="E220" t="str">
            <v>02004 Aunar esfuerzos con los actores del subsistema Distrital de Educacion Superior y el Gobierno Nacional, para orientar o desarrollar proyectos de Ciencia, Tecnología e Innovación, integrando apuestas productivas y de conocimiento de la región.</v>
          </cell>
          <cell r="F220" t="str">
            <v>Asistencia técnica y fomento al mejoramiento de la calidad en el marco del Subsistema Distrital de Educación Superior 05-02-0179</v>
          </cell>
          <cell r="G220" t="str">
            <v>APLICACIÓN DE PROYECTOS EDUCATIVOS TRANSVERSALES - A.1.7.2</v>
          </cell>
          <cell r="H220" t="str">
            <v>Proyectos</v>
          </cell>
          <cell r="I220">
            <v>2</v>
          </cell>
          <cell r="J220" t="str">
            <v>107402004</v>
          </cell>
          <cell r="K220">
            <v>500000000</v>
          </cell>
        </row>
        <row r="221">
          <cell r="A221">
            <v>1074</v>
          </cell>
          <cell r="B221" t="str">
            <v>1074 Educación superior para una ciudad de conocimiento</v>
          </cell>
          <cell r="C221" t="str">
            <v>02 FORTALECIMIENTO DE LA CALIDAD</v>
          </cell>
          <cell r="D221">
            <v>5</v>
          </cell>
          <cell r="E221" t="str">
            <v>02005 Implementacion gradual de una estrategia de Fomento a la calidad y mejores prácticas en los programas e instituciones de Formación para el Trabajo y el Desarrollo Humano</v>
          </cell>
          <cell r="F221" t="str">
            <v>Fortalecimiento de la formación para el trabajo y el desarrollo humano 03-02-0034</v>
          </cell>
          <cell r="G221" t="str">
            <v>COMPETENCIAS LABORALES GENERALES Y FORMACIÓN PARA EL TRABAJO Y EL DESARROLLO HUMANO - A.1.7.1</v>
          </cell>
          <cell r="H221" t="str">
            <v>Piloto</v>
          </cell>
          <cell r="I221">
            <v>1</v>
          </cell>
          <cell r="J221" t="str">
            <v>107402005</v>
          </cell>
          <cell r="K221">
            <v>550000000</v>
          </cell>
        </row>
        <row r="222">
          <cell r="A222">
            <v>1074</v>
          </cell>
          <cell r="B222" t="str">
            <v>1074 Educación superior para una ciudad de conocimiento</v>
          </cell>
          <cell r="C222" t="str">
            <v>02 FORTALECIMIENTO DE LA CALIDAD</v>
          </cell>
          <cell r="D222">
            <v>6</v>
          </cell>
          <cell r="E222" t="str">
            <v>02006 Prestar apoyo profesional y/o técnico en la ejecución, verificación y acompañamiento de proyectos de calidad en educacion superior</v>
          </cell>
          <cell r="F222" t="str">
            <v>Personal Contratado Para Apoyar Las Actividades Propias De Los Proyectos De Inversión De La Entidad 03-04-0001</v>
          </cell>
          <cell r="G222" t="str">
            <v>MODERNIZACIÓN DE LA SECRETARIA DE EDUCACIÓN - A.1.4.1</v>
          </cell>
          <cell r="H222" t="str">
            <v>Personas</v>
          </cell>
          <cell r="I222">
            <v>20</v>
          </cell>
          <cell r="J222" t="str">
            <v>107402006</v>
          </cell>
          <cell r="K222">
            <v>1260000000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1" Type="http://schemas.openxmlformats.org/officeDocument/2006/relationships/hyperlink" Target="mailto:calmonacid@educacionbogota.gov.co" TargetMode="External"/><Relationship Id="rId170" Type="http://schemas.openxmlformats.org/officeDocument/2006/relationships/hyperlink" Target="mailto:ediaz@educacionbogota.gov.co" TargetMode="External"/><Relationship Id="rId268" Type="http://schemas.openxmlformats.org/officeDocument/2006/relationships/hyperlink" Target="mailto:ypinzon@educacionbogota,gov,co" TargetMode="External"/><Relationship Id="rId475" Type="http://schemas.openxmlformats.org/officeDocument/2006/relationships/hyperlink" Target="mailto:ajgiraldos@educacionbogota.gov.co" TargetMode="External"/><Relationship Id="rId682" Type="http://schemas.openxmlformats.org/officeDocument/2006/relationships/hyperlink" Target="mailto:ajgiraldos@educacionbogota.gov.co" TargetMode="External"/><Relationship Id="rId128" Type="http://schemas.openxmlformats.org/officeDocument/2006/relationships/hyperlink" Target="mailto:ediaz@educacionbogota.gov.co" TargetMode="External"/><Relationship Id="rId335" Type="http://schemas.openxmlformats.org/officeDocument/2006/relationships/hyperlink" Target="mailto:cmartinezb@educacionbogota.gov.co" TargetMode="External"/><Relationship Id="rId542" Type="http://schemas.openxmlformats.org/officeDocument/2006/relationships/hyperlink" Target="mailto:ajgiraldos@educacionbogota.gov.co" TargetMode="External"/><Relationship Id="rId987" Type="http://schemas.openxmlformats.org/officeDocument/2006/relationships/hyperlink" Target="mailto:jpinzonf@educacionbogota.gov.co" TargetMode="External"/><Relationship Id="rId402" Type="http://schemas.openxmlformats.org/officeDocument/2006/relationships/hyperlink" Target="mailto:cmartinezb@educacionbogota.gov.co" TargetMode="External"/><Relationship Id="rId847" Type="http://schemas.openxmlformats.org/officeDocument/2006/relationships/hyperlink" Target="mailto:zcorredor@educacionbogota.gov.co" TargetMode="External"/><Relationship Id="rId1032" Type="http://schemas.openxmlformats.org/officeDocument/2006/relationships/hyperlink" Target="mailto:lviancha@educacionbogota.gov.co" TargetMode="External"/><Relationship Id="rId707" Type="http://schemas.openxmlformats.org/officeDocument/2006/relationships/hyperlink" Target="mailto:ajgiraldos@educacionbogota.gov.co" TargetMode="External"/><Relationship Id="rId914" Type="http://schemas.openxmlformats.org/officeDocument/2006/relationships/hyperlink" Target="mailto:zcorredor@educacionbogota.gov.co" TargetMode="External"/><Relationship Id="rId43" Type="http://schemas.openxmlformats.org/officeDocument/2006/relationships/hyperlink" Target="mailto:rreyesb@educacionbogota.gov.co" TargetMode="External"/><Relationship Id="rId192" Type="http://schemas.openxmlformats.org/officeDocument/2006/relationships/hyperlink" Target="mailto:lprietom@educacionbogota.gov.co" TargetMode="External"/><Relationship Id="rId497" Type="http://schemas.openxmlformats.org/officeDocument/2006/relationships/hyperlink" Target="mailto:ajgiraldos@educacionbogota.gov.co" TargetMode="External"/><Relationship Id="rId357" Type="http://schemas.openxmlformats.org/officeDocument/2006/relationships/hyperlink" Target="mailto:cmartinezb@educacionbogota.gov.co" TargetMode="External"/><Relationship Id="rId217" Type="http://schemas.openxmlformats.org/officeDocument/2006/relationships/hyperlink" Target="mailto:ediaz@educacionbogota.gov.co" TargetMode="External"/><Relationship Id="rId564" Type="http://schemas.openxmlformats.org/officeDocument/2006/relationships/hyperlink" Target="mailto:ajgiraldos@educacionbogota.gov.co" TargetMode="External"/><Relationship Id="rId771" Type="http://schemas.openxmlformats.org/officeDocument/2006/relationships/hyperlink" Target="mailto:ajgiraldos@educacionbogota.gov.co" TargetMode="External"/><Relationship Id="rId869" Type="http://schemas.openxmlformats.org/officeDocument/2006/relationships/hyperlink" Target="mailto:zcorredor@educacionbogota.gov.co" TargetMode="External"/><Relationship Id="rId424" Type="http://schemas.openxmlformats.org/officeDocument/2006/relationships/hyperlink" Target="mailto:cmartinezb@educacionbogota.gov.co" TargetMode="External"/><Relationship Id="rId631" Type="http://schemas.openxmlformats.org/officeDocument/2006/relationships/hyperlink" Target="mailto:ajgiraldos@educacionbogota.gov.co" TargetMode="External"/><Relationship Id="rId729" Type="http://schemas.openxmlformats.org/officeDocument/2006/relationships/hyperlink" Target="mailto:ajgiraldos@educacionbogota.gov.co" TargetMode="External"/><Relationship Id="rId1054" Type="http://schemas.openxmlformats.org/officeDocument/2006/relationships/hyperlink" Target="mailto:mbayona@educacionbogota.gov.co" TargetMode="External"/><Relationship Id="rId936" Type="http://schemas.openxmlformats.org/officeDocument/2006/relationships/hyperlink" Target="mailto:zcorredor@educacionbogota.gov.co" TargetMode="External"/><Relationship Id="rId1121" Type="http://schemas.openxmlformats.org/officeDocument/2006/relationships/comments" Target="../comments1.xml"/><Relationship Id="rId65" Type="http://schemas.openxmlformats.org/officeDocument/2006/relationships/hyperlink" Target="mailto:ediaz@educacionbogota.gov.co" TargetMode="External"/><Relationship Id="rId281" Type="http://schemas.openxmlformats.org/officeDocument/2006/relationships/hyperlink" Target="mailto:ypinzon@educacionbogota,gov,co" TargetMode="External"/><Relationship Id="rId141" Type="http://schemas.openxmlformats.org/officeDocument/2006/relationships/hyperlink" Target="mailto:ediaz@educacionbogota.gov.co" TargetMode="External"/><Relationship Id="rId379" Type="http://schemas.openxmlformats.org/officeDocument/2006/relationships/hyperlink" Target="mailto:cmartinezb@educacionbogota.gov.co" TargetMode="External"/><Relationship Id="rId586" Type="http://schemas.openxmlformats.org/officeDocument/2006/relationships/hyperlink" Target="mailto:ajgiraldos@educacionbogota.gov.co" TargetMode="External"/><Relationship Id="rId793" Type="http://schemas.openxmlformats.org/officeDocument/2006/relationships/hyperlink" Target="mailto:ajgiraldos@educacionbogota.gov.co" TargetMode="External"/><Relationship Id="rId7" Type="http://schemas.openxmlformats.org/officeDocument/2006/relationships/hyperlink" Target="mailto:calmonacid@educacionbogota.gov.co" TargetMode="External"/><Relationship Id="rId239" Type="http://schemas.openxmlformats.org/officeDocument/2006/relationships/hyperlink" Target="mailto:EDIAZ@EDUCACIONBOGOTA.GOV.CO" TargetMode="External"/><Relationship Id="rId446" Type="http://schemas.openxmlformats.org/officeDocument/2006/relationships/hyperlink" Target="mailto:nparra@educacionbogota.gov.co" TargetMode="External"/><Relationship Id="rId653" Type="http://schemas.openxmlformats.org/officeDocument/2006/relationships/hyperlink" Target="mailto:ajgiraldos@educacionbogota.gov.co" TargetMode="External"/><Relationship Id="rId1076" Type="http://schemas.openxmlformats.org/officeDocument/2006/relationships/hyperlink" Target="mailto:morinconh@educacionbogota.gov.co" TargetMode="External"/><Relationship Id="rId306" Type="http://schemas.openxmlformats.org/officeDocument/2006/relationships/hyperlink" Target="mailto:cmartinezb@educacionbogota.gov.co" TargetMode="External"/><Relationship Id="rId860" Type="http://schemas.openxmlformats.org/officeDocument/2006/relationships/hyperlink" Target="mailto:zcorredor@educacionbogota.gov.co" TargetMode="External"/><Relationship Id="rId958" Type="http://schemas.openxmlformats.org/officeDocument/2006/relationships/hyperlink" Target="mailto:jpinzonf@educacionbogota.gov.co" TargetMode="External"/><Relationship Id="rId87" Type="http://schemas.openxmlformats.org/officeDocument/2006/relationships/hyperlink" Target="mailto:ediaz@educacionbogota.gov.co" TargetMode="External"/><Relationship Id="rId513" Type="http://schemas.openxmlformats.org/officeDocument/2006/relationships/hyperlink" Target="mailto:ajgiraldos@educacionbogota.gov.co" TargetMode="External"/><Relationship Id="rId720" Type="http://schemas.openxmlformats.org/officeDocument/2006/relationships/hyperlink" Target="mailto:ajgiraldos@educacionbogota.gov.co" TargetMode="External"/><Relationship Id="rId818" Type="http://schemas.openxmlformats.org/officeDocument/2006/relationships/hyperlink" Target="mailto:zcorredor@educacionbogota.gov.co" TargetMode="External"/><Relationship Id="rId1003" Type="http://schemas.openxmlformats.org/officeDocument/2006/relationships/hyperlink" Target="mailto:jpinzonf@educacionbogota.gov.co" TargetMode="External"/><Relationship Id="rId14" Type="http://schemas.openxmlformats.org/officeDocument/2006/relationships/hyperlink" Target="mailto:calmonacid@educacionbogota.gov.co" TargetMode="External"/><Relationship Id="rId163" Type="http://schemas.openxmlformats.org/officeDocument/2006/relationships/hyperlink" Target="mailto:ediaz@educacionbogota.gov.co" TargetMode="External"/><Relationship Id="rId370" Type="http://schemas.openxmlformats.org/officeDocument/2006/relationships/hyperlink" Target="mailto:cmartinezb@educacionbogota.gov.co" TargetMode="External"/><Relationship Id="rId230" Type="http://schemas.openxmlformats.org/officeDocument/2006/relationships/hyperlink" Target="mailto:ediaz@educacionbogota.gov.co" TargetMode="External"/><Relationship Id="rId468" Type="http://schemas.openxmlformats.org/officeDocument/2006/relationships/hyperlink" Target="mailto:ajgiraldos@educacionbogota.gov.co" TargetMode="External"/><Relationship Id="rId675" Type="http://schemas.openxmlformats.org/officeDocument/2006/relationships/hyperlink" Target="mailto:ajgiraldos@educacionbogota.gov.co" TargetMode="External"/><Relationship Id="rId882" Type="http://schemas.openxmlformats.org/officeDocument/2006/relationships/hyperlink" Target="mailto:zcorredor@educacionbogota.gov.co" TargetMode="External"/><Relationship Id="rId1098" Type="http://schemas.openxmlformats.org/officeDocument/2006/relationships/hyperlink" Target="mailto:morinconh@educacionbogota.gov.co" TargetMode="External"/><Relationship Id="rId25" Type="http://schemas.openxmlformats.org/officeDocument/2006/relationships/hyperlink" Target="mailto:calmonacid@educacionbogota.gov.co" TargetMode="External"/><Relationship Id="rId328" Type="http://schemas.openxmlformats.org/officeDocument/2006/relationships/hyperlink" Target="mailto:cmartinezb@educacionbogota.gov.co" TargetMode="External"/><Relationship Id="rId535" Type="http://schemas.openxmlformats.org/officeDocument/2006/relationships/hyperlink" Target="mailto:ajgiraldos@educacionbogota.gov.co" TargetMode="External"/><Relationship Id="rId742" Type="http://schemas.openxmlformats.org/officeDocument/2006/relationships/hyperlink" Target="mailto:ajgiraldos@educacionbogota.gov.co" TargetMode="External"/><Relationship Id="rId174" Type="http://schemas.openxmlformats.org/officeDocument/2006/relationships/hyperlink" Target="mailto:ediaz@educacionbogota.gov.co" TargetMode="External"/><Relationship Id="rId381" Type="http://schemas.openxmlformats.org/officeDocument/2006/relationships/hyperlink" Target="mailto:cmartinezb@educacionbogota.gov.co" TargetMode="External"/><Relationship Id="rId602" Type="http://schemas.openxmlformats.org/officeDocument/2006/relationships/hyperlink" Target="mailto:ajgiraldos@educacionbogota.gov.co" TargetMode="External"/><Relationship Id="rId1025" Type="http://schemas.openxmlformats.org/officeDocument/2006/relationships/hyperlink" Target="mailto:lviancha@educacionbogota.gov.co" TargetMode="External"/><Relationship Id="rId241" Type="http://schemas.openxmlformats.org/officeDocument/2006/relationships/hyperlink" Target="mailto:EDIAZ@EDUCACIONBOGOTA.GOV.CO" TargetMode="External"/><Relationship Id="rId479" Type="http://schemas.openxmlformats.org/officeDocument/2006/relationships/hyperlink" Target="mailto:ajgiraldos@educacionbogota.gov.co" TargetMode="External"/><Relationship Id="rId686" Type="http://schemas.openxmlformats.org/officeDocument/2006/relationships/hyperlink" Target="mailto:ajgiraldos@educacionbogota.gov.co" TargetMode="External"/><Relationship Id="rId893" Type="http://schemas.openxmlformats.org/officeDocument/2006/relationships/hyperlink" Target="mailto:zcorredor@educacionbogota.gov.co" TargetMode="External"/><Relationship Id="rId907" Type="http://schemas.openxmlformats.org/officeDocument/2006/relationships/hyperlink" Target="mailto:zcorredor@educacionbogota.gov.co" TargetMode="External"/><Relationship Id="rId36" Type="http://schemas.openxmlformats.org/officeDocument/2006/relationships/hyperlink" Target="mailto:rreyesb@educacionbogota.gov.co" TargetMode="External"/><Relationship Id="rId339" Type="http://schemas.openxmlformats.org/officeDocument/2006/relationships/hyperlink" Target="mailto:cmartinezb@educacionbogota.gov.co" TargetMode="External"/><Relationship Id="rId546" Type="http://schemas.openxmlformats.org/officeDocument/2006/relationships/hyperlink" Target="mailto:ajgiraldos@educacionbogota.gov.co" TargetMode="External"/><Relationship Id="rId753" Type="http://schemas.openxmlformats.org/officeDocument/2006/relationships/hyperlink" Target="mailto:ajgiraldos@educacionbogota.gov.co" TargetMode="External"/><Relationship Id="rId101" Type="http://schemas.openxmlformats.org/officeDocument/2006/relationships/hyperlink" Target="mailto:ediaz@educacionbogota.gov.co" TargetMode="External"/><Relationship Id="rId185" Type="http://schemas.openxmlformats.org/officeDocument/2006/relationships/hyperlink" Target="mailto:lprietom@educacionbogota.gov.co" TargetMode="External"/><Relationship Id="rId406" Type="http://schemas.openxmlformats.org/officeDocument/2006/relationships/hyperlink" Target="mailto:cmartinezb@educacionbogota.gov.co" TargetMode="External"/><Relationship Id="rId960" Type="http://schemas.openxmlformats.org/officeDocument/2006/relationships/hyperlink" Target="mailto:jpinzonf@educacionbogota.gov.co" TargetMode="External"/><Relationship Id="rId1036" Type="http://schemas.openxmlformats.org/officeDocument/2006/relationships/hyperlink" Target="mailto:lviancha@educacionbogota.gov.co" TargetMode="External"/><Relationship Id="rId392" Type="http://schemas.openxmlformats.org/officeDocument/2006/relationships/hyperlink" Target="mailto:cmartinezb@educacionbogota.gov.co" TargetMode="External"/><Relationship Id="rId613" Type="http://schemas.openxmlformats.org/officeDocument/2006/relationships/hyperlink" Target="mailto:ajgiraldos@educacionbogota.gov.co" TargetMode="External"/><Relationship Id="rId697" Type="http://schemas.openxmlformats.org/officeDocument/2006/relationships/hyperlink" Target="mailto:ajgiraldos@educacionbogota.gov.co" TargetMode="External"/><Relationship Id="rId820" Type="http://schemas.openxmlformats.org/officeDocument/2006/relationships/hyperlink" Target="mailto:zcorredor@educacionbogota.gov.co" TargetMode="External"/><Relationship Id="rId918" Type="http://schemas.openxmlformats.org/officeDocument/2006/relationships/hyperlink" Target="mailto:zcorredor@educacionbogota.gov.co" TargetMode="External"/><Relationship Id="rId252" Type="http://schemas.openxmlformats.org/officeDocument/2006/relationships/hyperlink" Target="mailto:EDIAZ@EDUCACIONBOGOTA.GOV.CO" TargetMode="External"/><Relationship Id="rId1103" Type="http://schemas.openxmlformats.org/officeDocument/2006/relationships/hyperlink" Target="mailto:morinconh@educacionbogota.gov.co" TargetMode="External"/><Relationship Id="rId47" Type="http://schemas.openxmlformats.org/officeDocument/2006/relationships/hyperlink" Target="mailto:rreyesb@educacionbogota.gov.co" TargetMode="External"/><Relationship Id="rId112" Type="http://schemas.openxmlformats.org/officeDocument/2006/relationships/hyperlink" Target="mailto:ediaz@educacionbogota.gov.co" TargetMode="External"/><Relationship Id="rId557" Type="http://schemas.openxmlformats.org/officeDocument/2006/relationships/hyperlink" Target="mailto:ajgiraldos@educacionbogota.gov.co" TargetMode="External"/><Relationship Id="rId764" Type="http://schemas.openxmlformats.org/officeDocument/2006/relationships/hyperlink" Target="mailto:ajgiraldos@educacionbogota.gov.co" TargetMode="External"/><Relationship Id="rId971" Type="http://schemas.openxmlformats.org/officeDocument/2006/relationships/hyperlink" Target="mailto:jpinzonf@educacionbogota.gov.co" TargetMode="External"/><Relationship Id="rId196" Type="http://schemas.openxmlformats.org/officeDocument/2006/relationships/hyperlink" Target="mailto:EDIAZ@EDUCACIONBOGOTA.GOV.CO" TargetMode="External"/><Relationship Id="rId417" Type="http://schemas.openxmlformats.org/officeDocument/2006/relationships/hyperlink" Target="mailto:cmartinezb@educacionbogota.gov.co" TargetMode="External"/><Relationship Id="rId624" Type="http://schemas.openxmlformats.org/officeDocument/2006/relationships/hyperlink" Target="mailto:ajgiraldos@educacionbogota.gov.co" TargetMode="External"/><Relationship Id="rId831" Type="http://schemas.openxmlformats.org/officeDocument/2006/relationships/hyperlink" Target="mailto:zcorredor@educacionbogota.gov.co" TargetMode="External"/><Relationship Id="rId1047" Type="http://schemas.openxmlformats.org/officeDocument/2006/relationships/hyperlink" Target="mailto:MEMENDEZ@educacionbogota.gov.co" TargetMode="External"/><Relationship Id="rId263" Type="http://schemas.openxmlformats.org/officeDocument/2006/relationships/hyperlink" Target="mailto:ypinzon@educacionbogota,gov,co" TargetMode="External"/><Relationship Id="rId470" Type="http://schemas.openxmlformats.org/officeDocument/2006/relationships/hyperlink" Target="mailto:ajgiraldos@educacionbogota.gov.co" TargetMode="External"/><Relationship Id="rId929" Type="http://schemas.openxmlformats.org/officeDocument/2006/relationships/hyperlink" Target="mailto:zcorredor@educacionbogota.gov.co" TargetMode="External"/><Relationship Id="rId1114" Type="http://schemas.openxmlformats.org/officeDocument/2006/relationships/hyperlink" Target="mailto:morinconh@educacionbogota.gov.co" TargetMode="External"/><Relationship Id="rId58" Type="http://schemas.openxmlformats.org/officeDocument/2006/relationships/hyperlink" Target="mailto:ediaz@educacionbogota.gov.co" TargetMode="External"/><Relationship Id="rId123" Type="http://schemas.openxmlformats.org/officeDocument/2006/relationships/hyperlink" Target="mailto:ediaz@educacionbogota.gov.co" TargetMode="External"/><Relationship Id="rId330" Type="http://schemas.openxmlformats.org/officeDocument/2006/relationships/hyperlink" Target="mailto:cmartinezb@educacionbogota.gov.co" TargetMode="External"/><Relationship Id="rId568" Type="http://schemas.openxmlformats.org/officeDocument/2006/relationships/hyperlink" Target="mailto:ajgiraldos@educacionbogota.gov.co" TargetMode="External"/><Relationship Id="rId775" Type="http://schemas.openxmlformats.org/officeDocument/2006/relationships/hyperlink" Target="mailto:ajgiraldos@educacionbogota.gov.co" TargetMode="External"/><Relationship Id="rId982" Type="http://schemas.openxmlformats.org/officeDocument/2006/relationships/hyperlink" Target="mailto:jpinzonf@educacionbogota.gov.co" TargetMode="External"/><Relationship Id="rId428" Type="http://schemas.openxmlformats.org/officeDocument/2006/relationships/hyperlink" Target="mailto:nparra@educacionbogota.gov.co" TargetMode="External"/><Relationship Id="rId635" Type="http://schemas.openxmlformats.org/officeDocument/2006/relationships/hyperlink" Target="mailto:ajgiraldos@educacionbogota.gov.co" TargetMode="External"/><Relationship Id="rId842" Type="http://schemas.openxmlformats.org/officeDocument/2006/relationships/hyperlink" Target="mailto:zcorredor@educacionbogota.gov.co" TargetMode="External"/><Relationship Id="rId1058" Type="http://schemas.openxmlformats.org/officeDocument/2006/relationships/hyperlink" Target="mailto:calmonacid@educacionbogota.gov.co" TargetMode="External"/><Relationship Id="rId274" Type="http://schemas.openxmlformats.org/officeDocument/2006/relationships/hyperlink" Target="mailto:ypinzon@educacionbogota,gov,co" TargetMode="External"/><Relationship Id="rId481" Type="http://schemas.openxmlformats.org/officeDocument/2006/relationships/hyperlink" Target="mailto:ajgiraldos@educacionbogota.gov.co" TargetMode="External"/><Relationship Id="rId702" Type="http://schemas.openxmlformats.org/officeDocument/2006/relationships/hyperlink" Target="mailto:ajgiraldos@educacionbogota.gov.co" TargetMode="External"/><Relationship Id="rId69" Type="http://schemas.openxmlformats.org/officeDocument/2006/relationships/hyperlink" Target="mailto:ediaz@educacionbogota.gov.co" TargetMode="External"/><Relationship Id="rId134" Type="http://schemas.openxmlformats.org/officeDocument/2006/relationships/hyperlink" Target="mailto:ediaz@educacionbogota.gov.co" TargetMode="External"/><Relationship Id="rId579" Type="http://schemas.openxmlformats.org/officeDocument/2006/relationships/hyperlink" Target="mailto:ajgiraldos@educacionbogota.gov.co" TargetMode="External"/><Relationship Id="rId786" Type="http://schemas.openxmlformats.org/officeDocument/2006/relationships/hyperlink" Target="mailto:ajgiraldos@educacionbogota.gov.co" TargetMode="External"/><Relationship Id="rId993" Type="http://schemas.openxmlformats.org/officeDocument/2006/relationships/hyperlink" Target="mailto:jpinzonf@educacionbogota.gov.co" TargetMode="External"/><Relationship Id="rId341" Type="http://schemas.openxmlformats.org/officeDocument/2006/relationships/hyperlink" Target="mailto:cmartinezb@educacionbogota.gov.co" TargetMode="External"/><Relationship Id="rId439" Type="http://schemas.openxmlformats.org/officeDocument/2006/relationships/hyperlink" Target="mailto:nparra@educacionbogota.gov.co" TargetMode="External"/><Relationship Id="rId646" Type="http://schemas.openxmlformats.org/officeDocument/2006/relationships/hyperlink" Target="mailto:ajgiraldos@educacionbogota.gov.co" TargetMode="External"/><Relationship Id="rId1069" Type="http://schemas.openxmlformats.org/officeDocument/2006/relationships/hyperlink" Target="mailto:morinconh@educacionbogota.gov.co" TargetMode="External"/><Relationship Id="rId201" Type="http://schemas.openxmlformats.org/officeDocument/2006/relationships/hyperlink" Target="mailto:ediaz@educacionbogota.gov.co" TargetMode="External"/><Relationship Id="rId285" Type="http://schemas.openxmlformats.org/officeDocument/2006/relationships/hyperlink" Target="mailto:cmartinezb@educacionbogota.gov.co" TargetMode="External"/><Relationship Id="rId506" Type="http://schemas.openxmlformats.org/officeDocument/2006/relationships/hyperlink" Target="mailto:ajgiraldos@educacionbogota.gov.co" TargetMode="External"/><Relationship Id="rId853" Type="http://schemas.openxmlformats.org/officeDocument/2006/relationships/hyperlink" Target="mailto:zcorredor@educacionbogota.gov.co" TargetMode="External"/><Relationship Id="rId492" Type="http://schemas.openxmlformats.org/officeDocument/2006/relationships/hyperlink" Target="mailto:ajgiraldos@educacionbogota.gov.co" TargetMode="External"/><Relationship Id="rId713" Type="http://schemas.openxmlformats.org/officeDocument/2006/relationships/hyperlink" Target="mailto:ajgiraldos@educacionbogota.gov.co" TargetMode="External"/><Relationship Id="rId797" Type="http://schemas.openxmlformats.org/officeDocument/2006/relationships/hyperlink" Target="mailto:nparra@educacionbogota.gov.co" TargetMode="External"/><Relationship Id="rId920" Type="http://schemas.openxmlformats.org/officeDocument/2006/relationships/hyperlink" Target="mailto:zcorredor@educacionbogota.gov.co" TargetMode="External"/><Relationship Id="rId145" Type="http://schemas.openxmlformats.org/officeDocument/2006/relationships/hyperlink" Target="mailto:ediaz@educacionbogota.gov.co" TargetMode="External"/><Relationship Id="rId352" Type="http://schemas.openxmlformats.org/officeDocument/2006/relationships/hyperlink" Target="mailto:cmartinezb@educacionbogota.gov.co" TargetMode="External"/><Relationship Id="rId212" Type="http://schemas.openxmlformats.org/officeDocument/2006/relationships/hyperlink" Target="mailto:ediaz@educacionbogota.gov.co" TargetMode="External"/><Relationship Id="rId657" Type="http://schemas.openxmlformats.org/officeDocument/2006/relationships/hyperlink" Target="mailto:ajgiraldos@educacionbogota.gov.co" TargetMode="External"/><Relationship Id="rId864" Type="http://schemas.openxmlformats.org/officeDocument/2006/relationships/hyperlink" Target="mailto:zcorredor@educacionbogota.gov.co" TargetMode="External"/><Relationship Id="rId296" Type="http://schemas.openxmlformats.org/officeDocument/2006/relationships/hyperlink" Target="mailto:cmartinezb@educacionbogota.gov.co" TargetMode="External"/><Relationship Id="rId517" Type="http://schemas.openxmlformats.org/officeDocument/2006/relationships/hyperlink" Target="mailto:ajgiraldos@educacionbogota.gov.co" TargetMode="External"/><Relationship Id="rId724" Type="http://schemas.openxmlformats.org/officeDocument/2006/relationships/hyperlink" Target="mailto:ajgiraldos@educacionbogota.gov.co" TargetMode="External"/><Relationship Id="rId931" Type="http://schemas.openxmlformats.org/officeDocument/2006/relationships/hyperlink" Target="mailto:zcorredor@educacionbogota.gov.co" TargetMode="External"/><Relationship Id="rId60" Type="http://schemas.openxmlformats.org/officeDocument/2006/relationships/hyperlink" Target="mailto:ediaz@educacionbogota.gov.co" TargetMode="External"/><Relationship Id="rId156" Type="http://schemas.openxmlformats.org/officeDocument/2006/relationships/hyperlink" Target="mailto:ediaz@educacionbogota.gov.co" TargetMode="External"/><Relationship Id="rId363" Type="http://schemas.openxmlformats.org/officeDocument/2006/relationships/hyperlink" Target="mailto:cmartinezb@educacionbogota.gov.co" TargetMode="External"/><Relationship Id="rId570" Type="http://schemas.openxmlformats.org/officeDocument/2006/relationships/hyperlink" Target="mailto:ajgiraldos@educacionbogota.gov.co" TargetMode="External"/><Relationship Id="rId1007" Type="http://schemas.openxmlformats.org/officeDocument/2006/relationships/hyperlink" Target="mailto:jpinzonf@educacionbogota.gov.co" TargetMode="External"/><Relationship Id="rId223" Type="http://schemas.openxmlformats.org/officeDocument/2006/relationships/hyperlink" Target="mailto:ediaz@educacionbogota.gov.co" TargetMode="External"/><Relationship Id="rId430" Type="http://schemas.openxmlformats.org/officeDocument/2006/relationships/hyperlink" Target="mailto:nparra@educacionbogota.gov.co" TargetMode="External"/><Relationship Id="rId668" Type="http://schemas.openxmlformats.org/officeDocument/2006/relationships/hyperlink" Target="mailto:ajgiraldos@educacionbogota.gov.co" TargetMode="External"/><Relationship Id="rId875" Type="http://schemas.openxmlformats.org/officeDocument/2006/relationships/hyperlink" Target="mailto:zcorredor@educacionbogota.gov.co" TargetMode="External"/><Relationship Id="rId1060" Type="http://schemas.openxmlformats.org/officeDocument/2006/relationships/hyperlink" Target="mailto:MEMENDEZ@educacionbogota.gov.co" TargetMode="External"/><Relationship Id="rId18" Type="http://schemas.openxmlformats.org/officeDocument/2006/relationships/hyperlink" Target="mailto:calmonacid@educacionbogota.gov.co" TargetMode="External"/><Relationship Id="rId528" Type="http://schemas.openxmlformats.org/officeDocument/2006/relationships/hyperlink" Target="mailto:ajgiraldos@educacionbogota.gov.co" TargetMode="External"/><Relationship Id="rId735" Type="http://schemas.openxmlformats.org/officeDocument/2006/relationships/hyperlink" Target="mailto:ajgiraldos@educacionbogota.gov.co" TargetMode="External"/><Relationship Id="rId942" Type="http://schemas.openxmlformats.org/officeDocument/2006/relationships/hyperlink" Target="mailto:zcorredor@educacionbogota.gov.co" TargetMode="External"/><Relationship Id="rId167" Type="http://schemas.openxmlformats.org/officeDocument/2006/relationships/hyperlink" Target="mailto:ediaz@educacionbogota.gov.co" TargetMode="External"/><Relationship Id="rId374" Type="http://schemas.openxmlformats.org/officeDocument/2006/relationships/hyperlink" Target="mailto:cmartinezb@educacionbogota.gov.co" TargetMode="External"/><Relationship Id="rId581" Type="http://schemas.openxmlformats.org/officeDocument/2006/relationships/hyperlink" Target="mailto:ajgiraldos@educacionbogota.gov.co" TargetMode="External"/><Relationship Id="rId1018" Type="http://schemas.openxmlformats.org/officeDocument/2006/relationships/hyperlink" Target="mailto:lviancha@educacionbogota.gov.co" TargetMode="External"/><Relationship Id="rId71" Type="http://schemas.openxmlformats.org/officeDocument/2006/relationships/hyperlink" Target="mailto:ediaz@educacionbogota.gov.co" TargetMode="External"/><Relationship Id="rId234" Type="http://schemas.openxmlformats.org/officeDocument/2006/relationships/hyperlink" Target="mailto:ediaz@educacionbogota.gov.co" TargetMode="External"/><Relationship Id="rId679" Type="http://schemas.openxmlformats.org/officeDocument/2006/relationships/hyperlink" Target="mailto:ajgiraldos@educacionbogota.gov.co" TargetMode="External"/><Relationship Id="rId802" Type="http://schemas.openxmlformats.org/officeDocument/2006/relationships/hyperlink" Target="mailto:zcorredor@educacionbogota.gov.co" TargetMode="External"/><Relationship Id="rId886" Type="http://schemas.openxmlformats.org/officeDocument/2006/relationships/hyperlink" Target="mailto:zcorredor@educacionbogota.gov.co" TargetMode="External"/><Relationship Id="rId2" Type="http://schemas.openxmlformats.org/officeDocument/2006/relationships/hyperlink" Target="mailto:calmonacid@educacionbogota.gov.co" TargetMode="External"/><Relationship Id="rId29" Type="http://schemas.openxmlformats.org/officeDocument/2006/relationships/hyperlink" Target="mailto:calmonacid@educacionbogota.gov.co" TargetMode="External"/><Relationship Id="rId441" Type="http://schemas.openxmlformats.org/officeDocument/2006/relationships/hyperlink" Target="mailto:nparra@educacionbogota.gov.co" TargetMode="External"/><Relationship Id="rId539" Type="http://schemas.openxmlformats.org/officeDocument/2006/relationships/hyperlink" Target="mailto:ajgiraldos@educacionbogota.gov.co" TargetMode="External"/><Relationship Id="rId746" Type="http://schemas.openxmlformats.org/officeDocument/2006/relationships/hyperlink" Target="mailto:ajgiraldos@educacionbogota.gov.co" TargetMode="External"/><Relationship Id="rId1071" Type="http://schemas.openxmlformats.org/officeDocument/2006/relationships/hyperlink" Target="mailto:morinconh@educacionbogota.gov.co" TargetMode="External"/><Relationship Id="rId178" Type="http://schemas.openxmlformats.org/officeDocument/2006/relationships/hyperlink" Target="mailto:ediaz@educacionbogota.gov.co" TargetMode="External"/><Relationship Id="rId301" Type="http://schemas.openxmlformats.org/officeDocument/2006/relationships/hyperlink" Target="mailto:cmartinezb@educacionbogota.gov.co" TargetMode="External"/><Relationship Id="rId953" Type="http://schemas.openxmlformats.org/officeDocument/2006/relationships/hyperlink" Target="mailto:jpinzonf@educacionbogota.gov.co" TargetMode="External"/><Relationship Id="rId1029" Type="http://schemas.openxmlformats.org/officeDocument/2006/relationships/hyperlink" Target="mailto:lviancha@educacionbogota.gov.co" TargetMode="External"/><Relationship Id="rId82" Type="http://schemas.openxmlformats.org/officeDocument/2006/relationships/hyperlink" Target="mailto:ediaz@educacionbogota.gov.co" TargetMode="External"/><Relationship Id="rId385" Type="http://schemas.openxmlformats.org/officeDocument/2006/relationships/hyperlink" Target="mailto:cmartinezb@educacionbogota.gov.co" TargetMode="External"/><Relationship Id="rId592" Type="http://schemas.openxmlformats.org/officeDocument/2006/relationships/hyperlink" Target="mailto:ajgiraldos@educacionbogota.gov.co" TargetMode="External"/><Relationship Id="rId606" Type="http://schemas.openxmlformats.org/officeDocument/2006/relationships/hyperlink" Target="mailto:ajgiraldos@educacionbogota.gov.co" TargetMode="External"/><Relationship Id="rId813" Type="http://schemas.openxmlformats.org/officeDocument/2006/relationships/hyperlink" Target="mailto:zcorredor@educacionbogota.gov.co" TargetMode="External"/><Relationship Id="rId245" Type="http://schemas.openxmlformats.org/officeDocument/2006/relationships/hyperlink" Target="mailto:EDIAZ@EDUCACIONBOGOTA.GOV.CO" TargetMode="External"/><Relationship Id="rId452" Type="http://schemas.openxmlformats.org/officeDocument/2006/relationships/hyperlink" Target="mailto:nparra@educacionbogota.gov.co" TargetMode="External"/><Relationship Id="rId897" Type="http://schemas.openxmlformats.org/officeDocument/2006/relationships/hyperlink" Target="mailto:zcorredor@educacionbogota.gov.co" TargetMode="External"/><Relationship Id="rId1082" Type="http://schemas.openxmlformats.org/officeDocument/2006/relationships/hyperlink" Target="mailto:morinconh@educacionbogota.gov.co" TargetMode="External"/><Relationship Id="rId105" Type="http://schemas.openxmlformats.org/officeDocument/2006/relationships/hyperlink" Target="mailto:ediaz@educacionbogota.gov.co" TargetMode="External"/><Relationship Id="rId312" Type="http://schemas.openxmlformats.org/officeDocument/2006/relationships/hyperlink" Target="mailto:cmartinezb@educacionbogota.gov.co" TargetMode="External"/><Relationship Id="rId757" Type="http://schemas.openxmlformats.org/officeDocument/2006/relationships/hyperlink" Target="mailto:ajgiraldos@educacionbogota.gov.co" TargetMode="External"/><Relationship Id="rId964" Type="http://schemas.openxmlformats.org/officeDocument/2006/relationships/hyperlink" Target="mailto:jpinzonf@educacionbogota.gov.co" TargetMode="External"/><Relationship Id="rId93" Type="http://schemas.openxmlformats.org/officeDocument/2006/relationships/hyperlink" Target="mailto:ediaz@educacionbogota.gov.co" TargetMode="External"/><Relationship Id="rId189" Type="http://schemas.openxmlformats.org/officeDocument/2006/relationships/hyperlink" Target="mailto:lprietom@educacionbogota.gov.co" TargetMode="External"/><Relationship Id="rId396" Type="http://schemas.openxmlformats.org/officeDocument/2006/relationships/hyperlink" Target="mailto:cmartinezb@educacionbogota.gov.co" TargetMode="External"/><Relationship Id="rId617" Type="http://schemas.openxmlformats.org/officeDocument/2006/relationships/hyperlink" Target="mailto:ajgiraldos@educacionbogota.gov.co" TargetMode="External"/><Relationship Id="rId824" Type="http://schemas.openxmlformats.org/officeDocument/2006/relationships/hyperlink" Target="mailto:zcorredor@educacionbogota.gov.co" TargetMode="External"/><Relationship Id="rId256" Type="http://schemas.openxmlformats.org/officeDocument/2006/relationships/hyperlink" Target="mailto:ypinzon@educacionbogota,gov,co" TargetMode="External"/><Relationship Id="rId463" Type="http://schemas.openxmlformats.org/officeDocument/2006/relationships/hyperlink" Target="mailto:nparra@educacionbogota.gov.co" TargetMode="External"/><Relationship Id="rId670" Type="http://schemas.openxmlformats.org/officeDocument/2006/relationships/hyperlink" Target="mailto:ajgiraldos@educacionbogota.gov.co" TargetMode="External"/><Relationship Id="rId1093" Type="http://schemas.openxmlformats.org/officeDocument/2006/relationships/hyperlink" Target="mailto:morinconh@educacionbogota.gov.co" TargetMode="External"/><Relationship Id="rId1107" Type="http://schemas.openxmlformats.org/officeDocument/2006/relationships/hyperlink" Target="mailto:morinconh@educacionbogota.gov.co" TargetMode="External"/><Relationship Id="rId116" Type="http://schemas.openxmlformats.org/officeDocument/2006/relationships/hyperlink" Target="mailto:ediaz@educacionbogota.gov.co" TargetMode="External"/><Relationship Id="rId323" Type="http://schemas.openxmlformats.org/officeDocument/2006/relationships/hyperlink" Target="mailto:cmartinezb@educacionbogota.gov.co" TargetMode="External"/><Relationship Id="rId530" Type="http://schemas.openxmlformats.org/officeDocument/2006/relationships/hyperlink" Target="mailto:ajgiraldos@educacionbogota.gov.co" TargetMode="External"/><Relationship Id="rId768" Type="http://schemas.openxmlformats.org/officeDocument/2006/relationships/hyperlink" Target="mailto:ajgiraldos@educacionbogota.gov.co" TargetMode="External"/><Relationship Id="rId975" Type="http://schemas.openxmlformats.org/officeDocument/2006/relationships/hyperlink" Target="mailto:jpinzonf@educacionbogota.gov.co" TargetMode="External"/><Relationship Id="rId20" Type="http://schemas.openxmlformats.org/officeDocument/2006/relationships/hyperlink" Target="mailto:calmonacid@educacionbogota.gov.co" TargetMode="External"/><Relationship Id="rId628" Type="http://schemas.openxmlformats.org/officeDocument/2006/relationships/hyperlink" Target="mailto:ajgiraldos@educacionbogota.gov.co" TargetMode="External"/><Relationship Id="rId835" Type="http://schemas.openxmlformats.org/officeDocument/2006/relationships/hyperlink" Target="mailto:zcorredor@educacionbogota.gov.co" TargetMode="External"/><Relationship Id="rId267" Type="http://schemas.openxmlformats.org/officeDocument/2006/relationships/hyperlink" Target="mailto:ypinzon@educacionbogota,gov,co" TargetMode="External"/><Relationship Id="rId474" Type="http://schemas.openxmlformats.org/officeDocument/2006/relationships/hyperlink" Target="mailto:ajgiraldos@educacionbogota.gov.co" TargetMode="External"/><Relationship Id="rId1020" Type="http://schemas.openxmlformats.org/officeDocument/2006/relationships/hyperlink" Target="mailto:lviancha@educacionbogota.gov.co" TargetMode="External"/><Relationship Id="rId1118" Type="http://schemas.openxmlformats.org/officeDocument/2006/relationships/printerSettings" Target="../printerSettings/printerSettings1.bin"/><Relationship Id="rId127" Type="http://schemas.openxmlformats.org/officeDocument/2006/relationships/hyperlink" Target="mailto:ediaz@educacionbogota.gov.co" TargetMode="External"/><Relationship Id="rId681" Type="http://schemas.openxmlformats.org/officeDocument/2006/relationships/hyperlink" Target="mailto:ajgiraldos@educacionbogota.gov.co" TargetMode="External"/><Relationship Id="rId779" Type="http://schemas.openxmlformats.org/officeDocument/2006/relationships/hyperlink" Target="mailto:ajgiraldos@educacionbogota.gov.co" TargetMode="External"/><Relationship Id="rId902" Type="http://schemas.openxmlformats.org/officeDocument/2006/relationships/hyperlink" Target="mailto:zcorredor@educacionbogota.gov.co" TargetMode="External"/><Relationship Id="rId986" Type="http://schemas.openxmlformats.org/officeDocument/2006/relationships/hyperlink" Target="mailto:jpinzonf@educacionbogota.gov.co" TargetMode="External"/><Relationship Id="rId31" Type="http://schemas.openxmlformats.org/officeDocument/2006/relationships/hyperlink" Target="mailto:calmonacid@educacionbogota.gov.co" TargetMode="External"/><Relationship Id="rId334" Type="http://schemas.openxmlformats.org/officeDocument/2006/relationships/hyperlink" Target="mailto:cmartinezb@educacionbogota.gov.co" TargetMode="External"/><Relationship Id="rId541" Type="http://schemas.openxmlformats.org/officeDocument/2006/relationships/hyperlink" Target="mailto:ajgiraldos@educacionbogota.gov.co" TargetMode="External"/><Relationship Id="rId639" Type="http://schemas.openxmlformats.org/officeDocument/2006/relationships/hyperlink" Target="mailto:ajgiraldos@educacionbogota.gov.co" TargetMode="External"/><Relationship Id="rId180" Type="http://schemas.openxmlformats.org/officeDocument/2006/relationships/hyperlink" Target="mailto:ediaz@educacionbogota.gov.co" TargetMode="External"/><Relationship Id="rId278" Type="http://schemas.openxmlformats.org/officeDocument/2006/relationships/hyperlink" Target="mailto:ypinzon@educacionbogota,gov,co" TargetMode="External"/><Relationship Id="rId401" Type="http://schemas.openxmlformats.org/officeDocument/2006/relationships/hyperlink" Target="mailto:cmartinezb@educacionbogota.gov.co" TargetMode="External"/><Relationship Id="rId846" Type="http://schemas.openxmlformats.org/officeDocument/2006/relationships/hyperlink" Target="mailto:zcorredor@educacionbogota.gov.co" TargetMode="External"/><Relationship Id="rId1031" Type="http://schemas.openxmlformats.org/officeDocument/2006/relationships/hyperlink" Target="mailto:lviancha@educacionbogota.gov.co" TargetMode="External"/><Relationship Id="rId485" Type="http://schemas.openxmlformats.org/officeDocument/2006/relationships/hyperlink" Target="mailto:ajgiraldos@educacionbogota.gov.co" TargetMode="External"/><Relationship Id="rId692" Type="http://schemas.openxmlformats.org/officeDocument/2006/relationships/hyperlink" Target="mailto:ajgiraldos@educacionbogota.gov.co" TargetMode="External"/><Relationship Id="rId706" Type="http://schemas.openxmlformats.org/officeDocument/2006/relationships/hyperlink" Target="mailto:ajgiraldos@educacionbogota.gov.co" TargetMode="External"/><Relationship Id="rId913" Type="http://schemas.openxmlformats.org/officeDocument/2006/relationships/hyperlink" Target="mailto:zcorredor@educacionbogota.gov.co" TargetMode="External"/><Relationship Id="rId42" Type="http://schemas.openxmlformats.org/officeDocument/2006/relationships/hyperlink" Target="mailto:rreyesb@educacionbogota.gov.co" TargetMode="External"/><Relationship Id="rId138" Type="http://schemas.openxmlformats.org/officeDocument/2006/relationships/hyperlink" Target="mailto:ediaz@educacionbogota.gov.co" TargetMode="External"/><Relationship Id="rId345" Type="http://schemas.openxmlformats.org/officeDocument/2006/relationships/hyperlink" Target="mailto:cmartinezb@educacionbogota.gov.co" TargetMode="External"/><Relationship Id="rId552" Type="http://schemas.openxmlformats.org/officeDocument/2006/relationships/hyperlink" Target="mailto:ajgiraldos@educacionbogota.gov.co" TargetMode="External"/><Relationship Id="rId997" Type="http://schemas.openxmlformats.org/officeDocument/2006/relationships/hyperlink" Target="mailto:jpinzonf@educacionbogota.gov.co" TargetMode="External"/><Relationship Id="rId191" Type="http://schemas.openxmlformats.org/officeDocument/2006/relationships/hyperlink" Target="mailto:lprietom@educacionbogota.gov.co" TargetMode="External"/><Relationship Id="rId205" Type="http://schemas.openxmlformats.org/officeDocument/2006/relationships/hyperlink" Target="mailto:ediaz@educacionbogota.gov.co" TargetMode="External"/><Relationship Id="rId412" Type="http://schemas.openxmlformats.org/officeDocument/2006/relationships/hyperlink" Target="mailto:cmartinezb@educacionbogota.gov.co" TargetMode="External"/><Relationship Id="rId857" Type="http://schemas.openxmlformats.org/officeDocument/2006/relationships/hyperlink" Target="mailto:zcorredor@educacionbogota.gov.co" TargetMode="External"/><Relationship Id="rId1042" Type="http://schemas.openxmlformats.org/officeDocument/2006/relationships/hyperlink" Target="mailto:ediaz@educacionbogota.gov.co" TargetMode="External"/><Relationship Id="rId289" Type="http://schemas.openxmlformats.org/officeDocument/2006/relationships/hyperlink" Target="mailto:cmartinezb@educacionbogota.gov.co" TargetMode="External"/><Relationship Id="rId496" Type="http://schemas.openxmlformats.org/officeDocument/2006/relationships/hyperlink" Target="mailto:ajgiraldos@educacionbogota.gov.co" TargetMode="External"/><Relationship Id="rId717" Type="http://schemas.openxmlformats.org/officeDocument/2006/relationships/hyperlink" Target="mailto:ajgiraldos@educacionbogota.gov.co" TargetMode="External"/><Relationship Id="rId924" Type="http://schemas.openxmlformats.org/officeDocument/2006/relationships/hyperlink" Target="mailto:zcorredor@educacionbogota.gov.co" TargetMode="External"/><Relationship Id="rId53" Type="http://schemas.openxmlformats.org/officeDocument/2006/relationships/hyperlink" Target="mailto:ediaz@educacionbogota.gov.co" TargetMode="External"/><Relationship Id="rId149" Type="http://schemas.openxmlformats.org/officeDocument/2006/relationships/hyperlink" Target="mailto:ediaz@educacionbogota.gov.co" TargetMode="External"/><Relationship Id="rId356" Type="http://schemas.openxmlformats.org/officeDocument/2006/relationships/hyperlink" Target="mailto:cmartinezb@educacionbogota.gov.co" TargetMode="External"/><Relationship Id="rId563" Type="http://schemas.openxmlformats.org/officeDocument/2006/relationships/hyperlink" Target="mailto:ajgiraldos@educacionbogota.gov.co" TargetMode="External"/><Relationship Id="rId770" Type="http://schemas.openxmlformats.org/officeDocument/2006/relationships/hyperlink" Target="mailto:ajgiraldos@educacionbogota.gov.co" TargetMode="External"/><Relationship Id="rId216" Type="http://schemas.openxmlformats.org/officeDocument/2006/relationships/hyperlink" Target="mailto:ediaz@educacionbogota.gov.co" TargetMode="External"/><Relationship Id="rId423" Type="http://schemas.openxmlformats.org/officeDocument/2006/relationships/hyperlink" Target="mailto:cmartinezb@educacionbogota.gov.co" TargetMode="External"/><Relationship Id="rId868" Type="http://schemas.openxmlformats.org/officeDocument/2006/relationships/hyperlink" Target="mailto:zcorredor@educacionbogota.gov.co" TargetMode="External"/><Relationship Id="rId1053" Type="http://schemas.openxmlformats.org/officeDocument/2006/relationships/hyperlink" Target="mailto:mpajaro@educacionbogota.gov.co" TargetMode="External"/><Relationship Id="rId630" Type="http://schemas.openxmlformats.org/officeDocument/2006/relationships/hyperlink" Target="mailto:ajgiraldos@educacionbogota.gov.co" TargetMode="External"/><Relationship Id="rId728" Type="http://schemas.openxmlformats.org/officeDocument/2006/relationships/hyperlink" Target="mailto:ajgiraldos@educacionbogota.gov.co" TargetMode="External"/><Relationship Id="rId935" Type="http://schemas.openxmlformats.org/officeDocument/2006/relationships/hyperlink" Target="mailto:zcorredor@educacionbogota.gov.co" TargetMode="External"/><Relationship Id="rId64" Type="http://schemas.openxmlformats.org/officeDocument/2006/relationships/hyperlink" Target="mailto:ediaz@educacionbogota.gov.co" TargetMode="External"/><Relationship Id="rId367" Type="http://schemas.openxmlformats.org/officeDocument/2006/relationships/hyperlink" Target="mailto:cmartinezb@educacionbogota.gov.co" TargetMode="External"/><Relationship Id="rId574" Type="http://schemas.openxmlformats.org/officeDocument/2006/relationships/hyperlink" Target="mailto:ajgiraldos@educacionbogota.gov.co" TargetMode="External"/><Relationship Id="rId1120" Type="http://schemas.openxmlformats.org/officeDocument/2006/relationships/vmlDrawing" Target="../drawings/vmlDrawing2.vml"/><Relationship Id="rId227" Type="http://schemas.openxmlformats.org/officeDocument/2006/relationships/hyperlink" Target="mailto:ediaz@educacionbogota.gov.co" TargetMode="External"/><Relationship Id="rId781" Type="http://schemas.openxmlformats.org/officeDocument/2006/relationships/hyperlink" Target="mailto:ajgiraldos@educacionbogota.gov.co" TargetMode="External"/><Relationship Id="rId879" Type="http://schemas.openxmlformats.org/officeDocument/2006/relationships/hyperlink" Target="mailto:zcorredor@educacionbogota.gov.co" TargetMode="External"/><Relationship Id="rId434" Type="http://schemas.openxmlformats.org/officeDocument/2006/relationships/hyperlink" Target="mailto:nparra@educacionbogota.gov.co" TargetMode="External"/><Relationship Id="rId641" Type="http://schemas.openxmlformats.org/officeDocument/2006/relationships/hyperlink" Target="mailto:ajgiraldos@educacionbogota.gov.co" TargetMode="External"/><Relationship Id="rId739" Type="http://schemas.openxmlformats.org/officeDocument/2006/relationships/hyperlink" Target="mailto:ajgiraldos@educacionbogota.gov.co" TargetMode="External"/><Relationship Id="rId1064" Type="http://schemas.openxmlformats.org/officeDocument/2006/relationships/hyperlink" Target="mailto:morinconh@educacionbogota.gov.co" TargetMode="External"/><Relationship Id="rId280" Type="http://schemas.openxmlformats.org/officeDocument/2006/relationships/hyperlink" Target="mailto:ypinzon@educacionbogota,gov,co" TargetMode="External"/><Relationship Id="rId501" Type="http://schemas.openxmlformats.org/officeDocument/2006/relationships/hyperlink" Target="mailto:ajgiraldos@educacionbogota.gov.co" TargetMode="External"/><Relationship Id="rId946" Type="http://schemas.openxmlformats.org/officeDocument/2006/relationships/hyperlink" Target="mailto:jpinzonf@educacionbogota.gov.co" TargetMode="External"/><Relationship Id="rId75" Type="http://schemas.openxmlformats.org/officeDocument/2006/relationships/hyperlink" Target="mailto:ediaz@educacionbogota.gov.co" TargetMode="External"/><Relationship Id="rId140" Type="http://schemas.openxmlformats.org/officeDocument/2006/relationships/hyperlink" Target="mailto:ediaz@educacionbogota.gov.co" TargetMode="External"/><Relationship Id="rId378" Type="http://schemas.openxmlformats.org/officeDocument/2006/relationships/hyperlink" Target="mailto:cmartinezb@educacionbogota.gov.co" TargetMode="External"/><Relationship Id="rId585" Type="http://schemas.openxmlformats.org/officeDocument/2006/relationships/hyperlink" Target="mailto:ajgiraldos@educacionbogota.gov.co" TargetMode="External"/><Relationship Id="rId792" Type="http://schemas.openxmlformats.org/officeDocument/2006/relationships/hyperlink" Target="mailto:ajgiraldos@educacionbogota.gov.co" TargetMode="External"/><Relationship Id="rId806" Type="http://schemas.openxmlformats.org/officeDocument/2006/relationships/hyperlink" Target="mailto:zcorredor@educacionbogota.gov.co" TargetMode="External"/><Relationship Id="rId6" Type="http://schemas.openxmlformats.org/officeDocument/2006/relationships/hyperlink" Target="mailto:calmonacid@educacionbogota.gov.co" TargetMode="External"/><Relationship Id="rId238" Type="http://schemas.openxmlformats.org/officeDocument/2006/relationships/hyperlink" Target="mailto:EDIAZ@EDUCACIONBOGOTA.GOV.CO" TargetMode="External"/><Relationship Id="rId445" Type="http://schemas.openxmlformats.org/officeDocument/2006/relationships/hyperlink" Target="mailto:nparra@educacionbogota.gov.co" TargetMode="External"/><Relationship Id="rId652" Type="http://schemas.openxmlformats.org/officeDocument/2006/relationships/hyperlink" Target="mailto:ajgiraldos@educacionbogota.gov.co" TargetMode="External"/><Relationship Id="rId1075" Type="http://schemas.openxmlformats.org/officeDocument/2006/relationships/hyperlink" Target="mailto:morinconh@educacionbogota.gov.co" TargetMode="External"/><Relationship Id="rId291" Type="http://schemas.openxmlformats.org/officeDocument/2006/relationships/hyperlink" Target="mailto:cmartinezb@educacionbogota.gov.co" TargetMode="External"/><Relationship Id="rId305" Type="http://schemas.openxmlformats.org/officeDocument/2006/relationships/hyperlink" Target="mailto:cmartinezb@educacionbogota.gov.co" TargetMode="External"/><Relationship Id="rId512" Type="http://schemas.openxmlformats.org/officeDocument/2006/relationships/hyperlink" Target="mailto:ajgiraldos@educacionbogota.gov.co" TargetMode="External"/><Relationship Id="rId957" Type="http://schemas.openxmlformats.org/officeDocument/2006/relationships/hyperlink" Target="mailto:jpinzonf@educacionbogota.gov.co" TargetMode="External"/><Relationship Id="rId86" Type="http://schemas.openxmlformats.org/officeDocument/2006/relationships/hyperlink" Target="mailto:ediaz@educacionbogota.gov.co" TargetMode="External"/><Relationship Id="rId151" Type="http://schemas.openxmlformats.org/officeDocument/2006/relationships/hyperlink" Target="mailto:ediaz@educacionbogota.gov.co" TargetMode="External"/><Relationship Id="rId389" Type="http://schemas.openxmlformats.org/officeDocument/2006/relationships/hyperlink" Target="mailto:cmartinezb@educacionbogota.gov.co" TargetMode="External"/><Relationship Id="rId596" Type="http://schemas.openxmlformats.org/officeDocument/2006/relationships/hyperlink" Target="mailto:ajgiraldos@educacionbogota.gov.co" TargetMode="External"/><Relationship Id="rId817" Type="http://schemas.openxmlformats.org/officeDocument/2006/relationships/hyperlink" Target="mailto:zcorredor@educacionbogota.gov.co" TargetMode="External"/><Relationship Id="rId1002" Type="http://schemas.openxmlformats.org/officeDocument/2006/relationships/hyperlink" Target="mailto:jpinzonf@educacionbogota.gov.co" TargetMode="External"/><Relationship Id="rId249" Type="http://schemas.openxmlformats.org/officeDocument/2006/relationships/hyperlink" Target="mailto:EDIAZ@EDUCACIONBOGOTA.GOV.CO" TargetMode="External"/><Relationship Id="rId456" Type="http://schemas.openxmlformats.org/officeDocument/2006/relationships/hyperlink" Target="mailto:nparra@educacionbogota.gov.co" TargetMode="External"/><Relationship Id="rId663" Type="http://schemas.openxmlformats.org/officeDocument/2006/relationships/hyperlink" Target="mailto:ajgiraldos@educacionbogota.gov.co" TargetMode="External"/><Relationship Id="rId870" Type="http://schemas.openxmlformats.org/officeDocument/2006/relationships/hyperlink" Target="mailto:zcorredor@educacionbogota.gov.co" TargetMode="External"/><Relationship Id="rId1086" Type="http://schemas.openxmlformats.org/officeDocument/2006/relationships/hyperlink" Target="mailto:morinconh@educacionbogota.gov.co" TargetMode="External"/><Relationship Id="rId13" Type="http://schemas.openxmlformats.org/officeDocument/2006/relationships/hyperlink" Target="mailto:calmonacid@educacionbogota.gov.co" TargetMode="External"/><Relationship Id="rId109" Type="http://schemas.openxmlformats.org/officeDocument/2006/relationships/hyperlink" Target="mailto:ediaz@educacionbogota.gov.co" TargetMode="External"/><Relationship Id="rId316" Type="http://schemas.openxmlformats.org/officeDocument/2006/relationships/hyperlink" Target="mailto:cmartinezb@educacionbogota.gov.co" TargetMode="External"/><Relationship Id="rId523" Type="http://schemas.openxmlformats.org/officeDocument/2006/relationships/hyperlink" Target="mailto:ajgiraldos@educacionbogota.gov.co" TargetMode="External"/><Relationship Id="rId968" Type="http://schemas.openxmlformats.org/officeDocument/2006/relationships/hyperlink" Target="mailto:jpinzonf@educacionbogota.gov.co" TargetMode="External"/><Relationship Id="rId97" Type="http://schemas.openxmlformats.org/officeDocument/2006/relationships/hyperlink" Target="mailto:ediaz@educacionbogota.gov.co" TargetMode="External"/><Relationship Id="rId730" Type="http://schemas.openxmlformats.org/officeDocument/2006/relationships/hyperlink" Target="mailto:ajgiraldos@educacionbogota.gov.co" TargetMode="External"/><Relationship Id="rId828" Type="http://schemas.openxmlformats.org/officeDocument/2006/relationships/hyperlink" Target="mailto:zcorredor@educacionbogota.gov.co" TargetMode="External"/><Relationship Id="rId1013" Type="http://schemas.openxmlformats.org/officeDocument/2006/relationships/hyperlink" Target="mailto:jpinzonf@educacionbogota.gov.co" TargetMode="External"/><Relationship Id="rId162" Type="http://schemas.openxmlformats.org/officeDocument/2006/relationships/hyperlink" Target="mailto:ediaz@educacionbogota.gov.co" TargetMode="External"/><Relationship Id="rId467" Type="http://schemas.openxmlformats.org/officeDocument/2006/relationships/hyperlink" Target="mailto:ajgiraldos@educacionbogota.gov.co" TargetMode="External"/><Relationship Id="rId1097" Type="http://schemas.openxmlformats.org/officeDocument/2006/relationships/hyperlink" Target="mailto:morinconh@educacionbogota.gov.co" TargetMode="External"/><Relationship Id="rId674" Type="http://schemas.openxmlformats.org/officeDocument/2006/relationships/hyperlink" Target="mailto:ajgiraldos@educacionbogota.gov.co" TargetMode="External"/><Relationship Id="rId881" Type="http://schemas.openxmlformats.org/officeDocument/2006/relationships/hyperlink" Target="mailto:zcorredor@educacionbogota.gov.co" TargetMode="External"/><Relationship Id="rId979" Type="http://schemas.openxmlformats.org/officeDocument/2006/relationships/hyperlink" Target="mailto:jpinzonf@educacionbogota.gov.co" TargetMode="External"/><Relationship Id="rId24" Type="http://schemas.openxmlformats.org/officeDocument/2006/relationships/hyperlink" Target="mailto:calmonacid@educacionbogota.gov.co" TargetMode="External"/><Relationship Id="rId327" Type="http://schemas.openxmlformats.org/officeDocument/2006/relationships/hyperlink" Target="mailto:cmartinezb@educacionbogota.gov.co" TargetMode="External"/><Relationship Id="rId534" Type="http://schemas.openxmlformats.org/officeDocument/2006/relationships/hyperlink" Target="mailto:ajgiraldos@educacionbogota.gov.co" TargetMode="External"/><Relationship Id="rId741" Type="http://schemas.openxmlformats.org/officeDocument/2006/relationships/hyperlink" Target="mailto:ajgiraldos@educacionbogota.gov.co" TargetMode="External"/><Relationship Id="rId839" Type="http://schemas.openxmlformats.org/officeDocument/2006/relationships/hyperlink" Target="mailto:zcorredor@educacionbogota.gov.co" TargetMode="External"/><Relationship Id="rId173" Type="http://schemas.openxmlformats.org/officeDocument/2006/relationships/hyperlink" Target="mailto:ediaz@educacionbogota.gov.co" TargetMode="External"/><Relationship Id="rId380" Type="http://schemas.openxmlformats.org/officeDocument/2006/relationships/hyperlink" Target="mailto:cmartinezb@educacionbogota.gov.co" TargetMode="External"/><Relationship Id="rId601" Type="http://schemas.openxmlformats.org/officeDocument/2006/relationships/hyperlink" Target="mailto:ajgiraldos@educacionbogota.gov.co" TargetMode="External"/><Relationship Id="rId1024" Type="http://schemas.openxmlformats.org/officeDocument/2006/relationships/hyperlink" Target="mailto:lviancha@educacionbogota.gov.co" TargetMode="External"/><Relationship Id="rId240" Type="http://schemas.openxmlformats.org/officeDocument/2006/relationships/hyperlink" Target="mailto:EDIAZ@EDUCACIONBOGOTA.GOV.CO" TargetMode="External"/><Relationship Id="rId478" Type="http://schemas.openxmlformats.org/officeDocument/2006/relationships/hyperlink" Target="mailto:ajgiraldos@educacionbogota.gov.co" TargetMode="External"/><Relationship Id="rId685" Type="http://schemas.openxmlformats.org/officeDocument/2006/relationships/hyperlink" Target="mailto:ajgiraldos@educacionbogota.gov.co" TargetMode="External"/><Relationship Id="rId892" Type="http://schemas.openxmlformats.org/officeDocument/2006/relationships/hyperlink" Target="mailto:zcorredor@educacionbogota.gov.co" TargetMode="External"/><Relationship Id="rId906" Type="http://schemas.openxmlformats.org/officeDocument/2006/relationships/hyperlink" Target="mailto:zcorredor@educacionbogota.gov.co" TargetMode="External"/><Relationship Id="rId35" Type="http://schemas.openxmlformats.org/officeDocument/2006/relationships/hyperlink" Target="mailto:calmonacid@educacionbogota.gov.co" TargetMode="External"/><Relationship Id="rId100" Type="http://schemas.openxmlformats.org/officeDocument/2006/relationships/hyperlink" Target="mailto:ediaz@educacionbogota.gov.co" TargetMode="External"/><Relationship Id="rId338" Type="http://schemas.openxmlformats.org/officeDocument/2006/relationships/hyperlink" Target="mailto:cmartinezb@educacionbogota.gov.co" TargetMode="External"/><Relationship Id="rId545" Type="http://schemas.openxmlformats.org/officeDocument/2006/relationships/hyperlink" Target="mailto:ajgiraldos@educacionbogota.gov.co" TargetMode="External"/><Relationship Id="rId752" Type="http://schemas.openxmlformats.org/officeDocument/2006/relationships/hyperlink" Target="mailto:ajgiraldos@educacionbogota.gov.co" TargetMode="External"/><Relationship Id="rId184" Type="http://schemas.openxmlformats.org/officeDocument/2006/relationships/hyperlink" Target="mailto:lprietom@educacionbogota.gov.co" TargetMode="External"/><Relationship Id="rId391" Type="http://schemas.openxmlformats.org/officeDocument/2006/relationships/hyperlink" Target="mailto:cmartinezb@educacionbogota.gov.co" TargetMode="External"/><Relationship Id="rId405" Type="http://schemas.openxmlformats.org/officeDocument/2006/relationships/hyperlink" Target="mailto:cmartinezb@educacionbogota.gov.co" TargetMode="External"/><Relationship Id="rId612" Type="http://schemas.openxmlformats.org/officeDocument/2006/relationships/hyperlink" Target="mailto:ajgiraldos@educacionbogota.gov.co" TargetMode="External"/><Relationship Id="rId1035" Type="http://schemas.openxmlformats.org/officeDocument/2006/relationships/hyperlink" Target="mailto:lviancha@educacionbogota.gov.co" TargetMode="External"/><Relationship Id="rId251" Type="http://schemas.openxmlformats.org/officeDocument/2006/relationships/hyperlink" Target="mailto:EDIAZ@EDUCACIONBOGOTA.GOV.CO" TargetMode="External"/><Relationship Id="rId489" Type="http://schemas.openxmlformats.org/officeDocument/2006/relationships/hyperlink" Target="mailto:ajgiraldos@educacionbogota.gov.co" TargetMode="External"/><Relationship Id="rId696" Type="http://schemas.openxmlformats.org/officeDocument/2006/relationships/hyperlink" Target="mailto:ajgiraldos@educacionbogota.gov.co" TargetMode="External"/><Relationship Id="rId917" Type="http://schemas.openxmlformats.org/officeDocument/2006/relationships/hyperlink" Target="mailto:zcorredor@educacionbogota.gov.co" TargetMode="External"/><Relationship Id="rId1102" Type="http://schemas.openxmlformats.org/officeDocument/2006/relationships/hyperlink" Target="mailto:morinconh@educacionbogota.gov.co" TargetMode="External"/><Relationship Id="rId46" Type="http://schemas.openxmlformats.org/officeDocument/2006/relationships/hyperlink" Target="mailto:rreyesb@educacionbogota.gov.co" TargetMode="External"/><Relationship Id="rId349" Type="http://schemas.openxmlformats.org/officeDocument/2006/relationships/hyperlink" Target="mailto:cmartinezb@educacionbogota.gov.co" TargetMode="External"/><Relationship Id="rId556" Type="http://schemas.openxmlformats.org/officeDocument/2006/relationships/hyperlink" Target="mailto:ajgiraldos@educacionbogota.gov.co" TargetMode="External"/><Relationship Id="rId763" Type="http://schemas.openxmlformats.org/officeDocument/2006/relationships/hyperlink" Target="mailto:ajgiraldos@educacionbogota.gov.co" TargetMode="External"/><Relationship Id="rId111" Type="http://schemas.openxmlformats.org/officeDocument/2006/relationships/hyperlink" Target="mailto:ediaz@educacionbogota.gov.co" TargetMode="External"/><Relationship Id="rId195" Type="http://schemas.openxmlformats.org/officeDocument/2006/relationships/hyperlink" Target="mailto:EDIAZ@EDUCACIONBOGOTA.GOV.CO" TargetMode="External"/><Relationship Id="rId209" Type="http://schemas.openxmlformats.org/officeDocument/2006/relationships/hyperlink" Target="mailto:ediaz@educacionbogota.gov.co" TargetMode="External"/><Relationship Id="rId416" Type="http://schemas.openxmlformats.org/officeDocument/2006/relationships/hyperlink" Target="mailto:cmartinezb@educacionbogota.gov.co" TargetMode="External"/><Relationship Id="rId970" Type="http://schemas.openxmlformats.org/officeDocument/2006/relationships/hyperlink" Target="mailto:jpinzonf@educacionbogota.gov.co" TargetMode="External"/><Relationship Id="rId1046" Type="http://schemas.openxmlformats.org/officeDocument/2006/relationships/hyperlink" Target="mailto:MEMENDEZ@educacionbogota.gov.co" TargetMode="External"/><Relationship Id="rId623" Type="http://schemas.openxmlformats.org/officeDocument/2006/relationships/hyperlink" Target="mailto:ajgiraldos@educacionbogota.gov.co" TargetMode="External"/><Relationship Id="rId830" Type="http://schemas.openxmlformats.org/officeDocument/2006/relationships/hyperlink" Target="mailto:zcorredor@educacionbogota.gov.co" TargetMode="External"/><Relationship Id="rId928" Type="http://schemas.openxmlformats.org/officeDocument/2006/relationships/hyperlink" Target="mailto:zcorredor@educacionbogota.gov.co" TargetMode="External"/><Relationship Id="rId57" Type="http://schemas.openxmlformats.org/officeDocument/2006/relationships/hyperlink" Target="mailto:ediaz@educacionbogota.gov.co" TargetMode="External"/><Relationship Id="rId262" Type="http://schemas.openxmlformats.org/officeDocument/2006/relationships/hyperlink" Target="mailto:ypinzon@educacionbogota,gov,co" TargetMode="External"/><Relationship Id="rId567" Type="http://schemas.openxmlformats.org/officeDocument/2006/relationships/hyperlink" Target="mailto:ajgiraldos@educacionbogota.gov.co" TargetMode="External"/><Relationship Id="rId1113" Type="http://schemas.openxmlformats.org/officeDocument/2006/relationships/hyperlink" Target="mailto:morinconh@educacionbogota.gov.co" TargetMode="External"/><Relationship Id="rId122" Type="http://schemas.openxmlformats.org/officeDocument/2006/relationships/hyperlink" Target="mailto:ediaz@educacionbogota.gov.co" TargetMode="External"/><Relationship Id="rId774" Type="http://schemas.openxmlformats.org/officeDocument/2006/relationships/hyperlink" Target="mailto:ajgiraldos@educacionbogota.gov.co" TargetMode="External"/><Relationship Id="rId981" Type="http://schemas.openxmlformats.org/officeDocument/2006/relationships/hyperlink" Target="mailto:jpinzonf@educacionbogota.gov.co" TargetMode="External"/><Relationship Id="rId1057" Type="http://schemas.openxmlformats.org/officeDocument/2006/relationships/hyperlink" Target="mailto:calmonacid@educacionbogota.gov.co" TargetMode="External"/><Relationship Id="rId427" Type="http://schemas.openxmlformats.org/officeDocument/2006/relationships/hyperlink" Target="mailto:nparra@educacionbogota.gov.co" TargetMode="External"/><Relationship Id="rId634" Type="http://schemas.openxmlformats.org/officeDocument/2006/relationships/hyperlink" Target="mailto:ajgiraldos@educacionbogota.gov.co" TargetMode="External"/><Relationship Id="rId841" Type="http://schemas.openxmlformats.org/officeDocument/2006/relationships/hyperlink" Target="mailto:zcorredor@educacionbogota.gov.co" TargetMode="External"/><Relationship Id="rId273" Type="http://schemas.openxmlformats.org/officeDocument/2006/relationships/hyperlink" Target="mailto:ypinzon@educacionbogota,gov,co" TargetMode="External"/><Relationship Id="rId480" Type="http://schemas.openxmlformats.org/officeDocument/2006/relationships/hyperlink" Target="mailto:ajgiraldos@educacionbogota.gov.co" TargetMode="External"/><Relationship Id="rId701" Type="http://schemas.openxmlformats.org/officeDocument/2006/relationships/hyperlink" Target="mailto:ajgiraldos@educacionbogota.gov.co" TargetMode="External"/><Relationship Id="rId939" Type="http://schemas.openxmlformats.org/officeDocument/2006/relationships/hyperlink" Target="mailto:zcorredor@educacionbogota.gov.co" TargetMode="External"/><Relationship Id="rId68" Type="http://schemas.openxmlformats.org/officeDocument/2006/relationships/hyperlink" Target="mailto:ediaz@educacionbogota.gov.co" TargetMode="External"/><Relationship Id="rId133" Type="http://schemas.openxmlformats.org/officeDocument/2006/relationships/hyperlink" Target="mailto:ediaz@educacionbogota.gov.co" TargetMode="External"/><Relationship Id="rId340" Type="http://schemas.openxmlformats.org/officeDocument/2006/relationships/hyperlink" Target="mailto:cmartinezb@educacionbogota.gov.co" TargetMode="External"/><Relationship Id="rId578" Type="http://schemas.openxmlformats.org/officeDocument/2006/relationships/hyperlink" Target="mailto:ajgiraldos@educacionbogota.gov.co" TargetMode="External"/><Relationship Id="rId785" Type="http://schemas.openxmlformats.org/officeDocument/2006/relationships/hyperlink" Target="mailto:ajgiraldos@educacionbogota.gov.co" TargetMode="External"/><Relationship Id="rId992" Type="http://schemas.openxmlformats.org/officeDocument/2006/relationships/hyperlink" Target="mailto:jpinzonf@educacionbogota.gov.co" TargetMode="External"/><Relationship Id="rId200" Type="http://schemas.openxmlformats.org/officeDocument/2006/relationships/hyperlink" Target="mailto:ediaz@educacionbogota.gov.co" TargetMode="External"/><Relationship Id="rId438" Type="http://schemas.openxmlformats.org/officeDocument/2006/relationships/hyperlink" Target="mailto:nparra@educacionbogota.gov.co" TargetMode="External"/><Relationship Id="rId645" Type="http://schemas.openxmlformats.org/officeDocument/2006/relationships/hyperlink" Target="mailto:ajgiraldos@educacionbogota.gov.co" TargetMode="External"/><Relationship Id="rId852" Type="http://schemas.openxmlformats.org/officeDocument/2006/relationships/hyperlink" Target="mailto:zcorredor@educacionbogota.gov.co" TargetMode="External"/><Relationship Id="rId1068" Type="http://schemas.openxmlformats.org/officeDocument/2006/relationships/hyperlink" Target="mailto:morinconh@educacionbogota.gov.co" TargetMode="External"/><Relationship Id="rId284" Type="http://schemas.openxmlformats.org/officeDocument/2006/relationships/hyperlink" Target="mailto:cmartinezb@educacionbogota.gov.co" TargetMode="External"/><Relationship Id="rId491" Type="http://schemas.openxmlformats.org/officeDocument/2006/relationships/hyperlink" Target="mailto:ajgiraldos@educacionbogota.gov.co" TargetMode="External"/><Relationship Id="rId505" Type="http://schemas.openxmlformats.org/officeDocument/2006/relationships/hyperlink" Target="mailto:ajgiraldos@educacionbogota.gov.co" TargetMode="External"/><Relationship Id="rId712" Type="http://schemas.openxmlformats.org/officeDocument/2006/relationships/hyperlink" Target="mailto:ajgiraldos@educacionbogota.gov.co" TargetMode="External"/><Relationship Id="rId79" Type="http://schemas.openxmlformats.org/officeDocument/2006/relationships/hyperlink" Target="mailto:ediaz@educacionbogota.gov.co" TargetMode="External"/><Relationship Id="rId144" Type="http://schemas.openxmlformats.org/officeDocument/2006/relationships/hyperlink" Target="mailto:ediaz@educacionbogota.gov.co" TargetMode="External"/><Relationship Id="rId589" Type="http://schemas.openxmlformats.org/officeDocument/2006/relationships/hyperlink" Target="mailto:ajgiraldos@educacionbogota.gov.co" TargetMode="External"/><Relationship Id="rId796" Type="http://schemas.openxmlformats.org/officeDocument/2006/relationships/hyperlink" Target="mailto:ajgiraldos@educacionbogota.gov.co" TargetMode="External"/><Relationship Id="rId351" Type="http://schemas.openxmlformats.org/officeDocument/2006/relationships/hyperlink" Target="mailto:cmartinezb@educacionbogota.gov.co" TargetMode="External"/><Relationship Id="rId449" Type="http://schemas.openxmlformats.org/officeDocument/2006/relationships/hyperlink" Target="mailto:nparra@educacionbogota.gov.co" TargetMode="External"/><Relationship Id="rId656" Type="http://schemas.openxmlformats.org/officeDocument/2006/relationships/hyperlink" Target="mailto:ajgiraldos@educacionbogota.gov.co" TargetMode="External"/><Relationship Id="rId863" Type="http://schemas.openxmlformats.org/officeDocument/2006/relationships/hyperlink" Target="mailto:zcorredor@educacionbogota.gov.co" TargetMode="External"/><Relationship Id="rId1079" Type="http://schemas.openxmlformats.org/officeDocument/2006/relationships/hyperlink" Target="mailto:morinconh@educacionbogota.gov.co" TargetMode="External"/><Relationship Id="rId211" Type="http://schemas.openxmlformats.org/officeDocument/2006/relationships/hyperlink" Target="mailto:ediaz@educacionbogota.gov.co" TargetMode="External"/><Relationship Id="rId295" Type="http://schemas.openxmlformats.org/officeDocument/2006/relationships/hyperlink" Target="mailto:cmartinezb@educacionbogota.gov.co" TargetMode="External"/><Relationship Id="rId309" Type="http://schemas.openxmlformats.org/officeDocument/2006/relationships/hyperlink" Target="mailto:cmartinezb@educacionbogota.gov.co" TargetMode="External"/><Relationship Id="rId516" Type="http://schemas.openxmlformats.org/officeDocument/2006/relationships/hyperlink" Target="mailto:ajgiraldos@educacionbogota.gov.co" TargetMode="External"/><Relationship Id="rId723" Type="http://schemas.openxmlformats.org/officeDocument/2006/relationships/hyperlink" Target="mailto:ajgiraldos@educacionbogota.gov.co" TargetMode="External"/><Relationship Id="rId930" Type="http://schemas.openxmlformats.org/officeDocument/2006/relationships/hyperlink" Target="mailto:zcorredor@educacionbogota.gov.co" TargetMode="External"/><Relationship Id="rId1006" Type="http://schemas.openxmlformats.org/officeDocument/2006/relationships/hyperlink" Target="mailto:jpinzonf@educacionbogota.gov.co" TargetMode="External"/><Relationship Id="rId155" Type="http://schemas.openxmlformats.org/officeDocument/2006/relationships/hyperlink" Target="mailto:ediaz@educacionbogota.gov.co" TargetMode="External"/><Relationship Id="rId362" Type="http://schemas.openxmlformats.org/officeDocument/2006/relationships/hyperlink" Target="mailto:cmartinezb@educacionbogota.gov.co" TargetMode="External"/><Relationship Id="rId222" Type="http://schemas.openxmlformats.org/officeDocument/2006/relationships/hyperlink" Target="mailto:ediaz@educacionbogota.gov.co" TargetMode="External"/><Relationship Id="rId667" Type="http://schemas.openxmlformats.org/officeDocument/2006/relationships/hyperlink" Target="mailto:ajgiraldos@educacionbogota.gov.co" TargetMode="External"/><Relationship Id="rId874" Type="http://schemas.openxmlformats.org/officeDocument/2006/relationships/hyperlink" Target="mailto:zcorredor@educacionbogota.gov.co" TargetMode="External"/><Relationship Id="rId17" Type="http://schemas.openxmlformats.org/officeDocument/2006/relationships/hyperlink" Target="mailto:calmonacid@educacionbogota.gov.co" TargetMode="External"/><Relationship Id="rId527" Type="http://schemas.openxmlformats.org/officeDocument/2006/relationships/hyperlink" Target="mailto:ajgiraldos@educacionbogota.gov.co" TargetMode="External"/><Relationship Id="rId734" Type="http://schemas.openxmlformats.org/officeDocument/2006/relationships/hyperlink" Target="mailto:ajgiraldos@educacionbogota.gov.co" TargetMode="External"/><Relationship Id="rId941" Type="http://schemas.openxmlformats.org/officeDocument/2006/relationships/hyperlink" Target="mailto:zcorredor@educacionbogota.gov.co" TargetMode="External"/><Relationship Id="rId70" Type="http://schemas.openxmlformats.org/officeDocument/2006/relationships/hyperlink" Target="mailto:ediaz@educacionbogota.gov.co" TargetMode="External"/><Relationship Id="rId166" Type="http://schemas.openxmlformats.org/officeDocument/2006/relationships/hyperlink" Target="mailto:ediaz@educacionbogota.gov.co" TargetMode="External"/><Relationship Id="rId373" Type="http://schemas.openxmlformats.org/officeDocument/2006/relationships/hyperlink" Target="mailto:cmartinezb@educacionbogota.gov.co" TargetMode="External"/><Relationship Id="rId580" Type="http://schemas.openxmlformats.org/officeDocument/2006/relationships/hyperlink" Target="mailto:ajgiraldos@educacionbogota.gov.co" TargetMode="External"/><Relationship Id="rId801" Type="http://schemas.openxmlformats.org/officeDocument/2006/relationships/hyperlink" Target="mailto:zcorredor@educacionbogota.gov.co" TargetMode="External"/><Relationship Id="rId1017" Type="http://schemas.openxmlformats.org/officeDocument/2006/relationships/hyperlink" Target="mailto:lviancha@educacionbogota.gov.co" TargetMode="External"/><Relationship Id="rId1" Type="http://schemas.openxmlformats.org/officeDocument/2006/relationships/hyperlink" Target="mailto:calmonacid@educacionbogota.gov.co" TargetMode="External"/><Relationship Id="rId233" Type="http://schemas.openxmlformats.org/officeDocument/2006/relationships/hyperlink" Target="mailto:ediaz@educacionbogota.gov.co" TargetMode="External"/><Relationship Id="rId440" Type="http://schemas.openxmlformats.org/officeDocument/2006/relationships/hyperlink" Target="mailto:nparra@educacionbogota.gov.co" TargetMode="External"/><Relationship Id="rId678" Type="http://schemas.openxmlformats.org/officeDocument/2006/relationships/hyperlink" Target="mailto:ajgiraldos@educacionbogota.gov.co" TargetMode="External"/><Relationship Id="rId885" Type="http://schemas.openxmlformats.org/officeDocument/2006/relationships/hyperlink" Target="mailto:zcorredor@educacionbogota.gov.co" TargetMode="External"/><Relationship Id="rId1070" Type="http://schemas.openxmlformats.org/officeDocument/2006/relationships/hyperlink" Target="mailto:morinconh@educacionbogota.gov.co" TargetMode="External"/><Relationship Id="rId28" Type="http://schemas.openxmlformats.org/officeDocument/2006/relationships/hyperlink" Target="mailto:calmonacid@educacionbogota.gov.co" TargetMode="External"/><Relationship Id="rId300" Type="http://schemas.openxmlformats.org/officeDocument/2006/relationships/hyperlink" Target="mailto:cmartinezb@educacionbogota.gov.co" TargetMode="External"/><Relationship Id="rId538" Type="http://schemas.openxmlformats.org/officeDocument/2006/relationships/hyperlink" Target="mailto:ajgiraldos@educacionbogota.gov.co" TargetMode="External"/><Relationship Id="rId745" Type="http://schemas.openxmlformats.org/officeDocument/2006/relationships/hyperlink" Target="mailto:ajgiraldos@educacionbogota.gov.co" TargetMode="External"/><Relationship Id="rId952" Type="http://schemas.openxmlformats.org/officeDocument/2006/relationships/hyperlink" Target="mailto:jpinzonf@educacionbogota.gov.co" TargetMode="External"/><Relationship Id="rId81" Type="http://schemas.openxmlformats.org/officeDocument/2006/relationships/hyperlink" Target="mailto:ediaz@educacionbogota.gov.co" TargetMode="External"/><Relationship Id="rId177" Type="http://schemas.openxmlformats.org/officeDocument/2006/relationships/hyperlink" Target="mailto:ediaz@educacionbogota.gov.co" TargetMode="External"/><Relationship Id="rId384" Type="http://schemas.openxmlformats.org/officeDocument/2006/relationships/hyperlink" Target="mailto:cmartinezb@educacionbogota.gov.co" TargetMode="External"/><Relationship Id="rId591" Type="http://schemas.openxmlformats.org/officeDocument/2006/relationships/hyperlink" Target="mailto:ajgiraldos@educacionbogota.gov.co" TargetMode="External"/><Relationship Id="rId605" Type="http://schemas.openxmlformats.org/officeDocument/2006/relationships/hyperlink" Target="mailto:ajgiraldos@educacionbogota.gov.co" TargetMode="External"/><Relationship Id="rId812" Type="http://schemas.openxmlformats.org/officeDocument/2006/relationships/hyperlink" Target="mailto:zcorredor@educacionbogota.gov.co" TargetMode="External"/><Relationship Id="rId1028" Type="http://schemas.openxmlformats.org/officeDocument/2006/relationships/hyperlink" Target="mailto:lviancha@educacionbogota.gov.co" TargetMode="External"/><Relationship Id="rId244" Type="http://schemas.openxmlformats.org/officeDocument/2006/relationships/hyperlink" Target="mailto:EDIAZ@EDUCACIONBOGOTA.GOV.CO" TargetMode="External"/><Relationship Id="rId689" Type="http://schemas.openxmlformats.org/officeDocument/2006/relationships/hyperlink" Target="mailto:ajgiraldos@educacionbogota.gov.co" TargetMode="External"/><Relationship Id="rId896" Type="http://schemas.openxmlformats.org/officeDocument/2006/relationships/hyperlink" Target="mailto:zcorredor@educacionbogota.gov.co" TargetMode="External"/><Relationship Id="rId1081" Type="http://schemas.openxmlformats.org/officeDocument/2006/relationships/hyperlink" Target="mailto:morinconh@educacionbogota.gov.co" TargetMode="External"/><Relationship Id="rId39" Type="http://schemas.openxmlformats.org/officeDocument/2006/relationships/hyperlink" Target="mailto:rreyesb@educacionbogota.gov.co" TargetMode="External"/><Relationship Id="rId451" Type="http://schemas.openxmlformats.org/officeDocument/2006/relationships/hyperlink" Target="mailto:nparra@educacionbogota.gov.co" TargetMode="External"/><Relationship Id="rId549" Type="http://schemas.openxmlformats.org/officeDocument/2006/relationships/hyperlink" Target="mailto:ajgiraldos@educacionbogota.gov.co" TargetMode="External"/><Relationship Id="rId756" Type="http://schemas.openxmlformats.org/officeDocument/2006/relationships/hyperlink" Target="mailto:ajgiraldos@educacionbogota.gov.co" TargetMode="External"/><Relationship Id="rId104" Type="http://schemas.openxmlformats.org/officeDocument/2006/relationships/hyperlink" Target="mailto:ediaz@educacionbogota.gov.co" TargetMode="External"/><Relationship Id="rId188" Type="http://schemas.openxmlformats.org/officeDocument/2006/relationships/hyperlink" Target="mailto:lprietom@educacionbogota.gov.co" TargetMode="External"/><Relationship Id="rId311" Type="http://schemas.openxmlformats.org/officeDocument/2006/relationships/hyperlink" Target="mailto:cmartinezb@educacionbogota.gov.co" TargetMode="External"/><Relationship Id="rId395" Type="http://schemas.openxmlformats.org/officeDocument/2006/relationships/hyperlink" Target="mailto:cmartinezb@educacionbogota.gov.co" TargetMode="External"/><Relationship Id="rId409" Type="http://schemas.openxmlformats.org/officeDocument/2006/relationships/hyperlink" Target="mailto:cmartinezb@educacionbogota.gov.co" TargetMode="External"/><Relationship Id="rId963" Type="http://schemas.openxmlformats.org/officeDocument/2006/relationships/hyperlink" Target="mailto:jpinzonf@educacionbogota.gov.co" TargetMode="External"/><Relationship Id="rId1039" Type="http://schemas.openxmlformats.org/officeDocument/2006/relationships/hyperlink" Target="mailto:lviancha@educacionbogota.gov.co" TargetMode="External"/><Relationship Id="rId92" Type="http://schemas.openxmlformats.org/officeDocument/2006/relationships/hyperlink" Target="mailto:ediaz@educacionbogota.gov.co" TargetMode="External"/><Relationship Id="rId616" Type="http://schemas.openxmlformats.org/officeDocument/2006/relationships/hyperlink" Target="mailto:ajgiraldos@educacionbogota.gov.co" TargetMode="External"/><Relationship Id="rId823" Type="http://schemas.openxmlformats.org/officeDocument/2006/relationships/hyperlink" Target="mailto:zcorredor@educacionbogota.gov.co" TargetMode="External"/><Relationship Id="rId255" Type="http://schemas.openxmlformats.org/officeDocument/2006/relationships/hyperlink" Target="mailto:MCACERES@educacionbogota.gov.co" TargetMode="External"/><Relationship Id="rId462" Type="http://schemas.openxmlformats.org/officeDocument/2006/relationships/hyperlink" Target="mailto:nparra@educacionbogota.gov.co" TargetMode="External"/><Relationship Id="rId1092" Type="http://schemas.openxmlformats.org/officeDocument/2006/relationships/hyperlink" Target="mailto:morinconh@educacionbogota.gov.co" TargetMode="External"/><Relationship Id="rId1106" Type="http://schemas.openxmlformats.org/officeDocument/2006/relationships/hyperlink" Target="mailto:morinconh@educacionbogota.gov.co" TargetMode="External"/><Relationship Id="rId115" Type="http://schemas.openxmlformats.org/officeDocument/2006/relationships/hyperlink" Target="mailto:ediaz@educacionbogota.gov.co" TargetMode="External"/><Relationship Id="rId322" Type="http://schemas.openxmlformats.org/officeDocument/2006/relationships/hyperlink" Target="mailto:cmartinezb@educacionbogota.gov.co" TargetMode="External"/><Relationship Id="rId767" Type="http://schemas.openxmlformats.org/officeDocument/2006/relationships/hyperlink" Target="mailto:ajgiraldos@educacionbogota.gov.co" TargetMode="External"/><Relationship Id="rId974" Type="http://schemas.openxmlformats.org/officeDocument/2006/relationships/hyperlink" Target="mailto:jpinzonf@educacionbogota.gov.co" TargetMode="External"/><Relationship Id="rId199" Type="http://schemas.openxmlformats.org/officeDocument/2006/relationships/hyperlink" Target="mailto:ediaz@educacionbogota.gov.co" TargetMode="External"/><Relationship Id="rId627" Type="http://schemas.openxmlformats.org/officeDocument/2006/relationships/hyperlink" Target="mailto:ajgiraldos@educacionbogota.gov.co" TargetMode="External"/><Relationship Id="rId834" Type="http://schemas.openxmlformats.org/officeDocument/2006/relationships/hyperlink" Target="mailto:zcorredor@educacionbogota.gov.co" TargetMode="External"/><Relationship Id="rId266" Type="http://schemas.openxmlformats.org/officeDocument/2006/relationships/hyperlink" Target="mailto:ypinzon@educacionbogota,gov,co" TargetMode="External"/><Relationship Id="rId473" Type="http://schemas.openxmlformats.org/officeDocument/2006/relationships/hyperlink" Target="mailto:ajgiraldos@educacionbogota.gov.co" TargetMode="External"/><Relationship Id="rId680" Type="http://schemas.openxmlformats.org/officeDocument/2006/relationships/hyperlink" Target="mailto:ajgiraldos@educacionbogota.gov.co" TargetMode="External"/><Relationship Id="rId901" Type="http://schemas.openxmlformats.org/officeDocument/2006/relationships/hyperlink" Target="mailto:zcorredor@educacionbogota.gov.co" TargetMode="External"/><Relationship Id="rId1117" Type="http://schemas.openxmlformats.org/officeDocument/2006/relationships/hyperlink" Target="mailto:morinconh@educacionbogota.gov.co" TargetMode="External"/><Relationship Id="rId30" Type="http://schemas.openxmlformats.org/officeDocument/2006/relationships/hyperlink" Target="mailto:calmonacid@educacionbogota.gov.co" TargetMode="External"/><Relationship Id="rId126" Type="http://schemas.openxmlformats.org/officeDocument/2006/relationships/hyperlink" Target="mailto:ediaz@educacionbogota.gov.co" TargetMode="External"/><Relationship Id="rId333" Type="http://schemas.openxmlformats.org/officeDocument/2006/relationships/hyperlink" Target="mailto:cmartinezb@educacionbogota.gov.co" TargetMode="External"/><Relationship Id="rId540" Type="http://schemas.openxmlformats.org/officeDocument/2006/relationships/hyperlink" Target="mailto:ajgiraldos@educacionbogota.gov.co" TargetMode="External"/><Relationship Id="rId778" Type="http://schemas.openxmlformats.org/officeDocument/2006/relationships/hyperlink" Target="mailto:ajgiraldos@educacionbogota.gov.co" TargetMode="External"/><Relationship Id="rId985" Type="http://schemas.openxmlformats.org/officeDocument/2006/relationships/hyperlink" Target="mailto:jpinzonf@educacionbogota.gov.co" TargetMode="External"/><Relationship Id="rId638" Type="http://schemas.openxmlformats.org/officeDocument/2006/relationships/hyperlink" Target="mailto:ajgiraldos@educacionbogota.gov.co" TargetMode="External"/><Relationship Id="rId845" Type="http://schemas.openxmlformats.org/officeDocument/2006/relationships/hyperlink" Target="mailto:zcorredor@educacionbogota.gov.co" TargetMode="External"/><Relationship Id="rId1030" Type="http://schemas.openxmlformats.org/officeDocument/2006/relationships/hyperlink" Target="mailto:lviancha@educacionbogota.gov.co" TargetMode="External"/><Relationship Id="rId277" Type="http://schemas.openxmlformats.org/officeDocument/2006/relationships/hyperlink" Target="mailto:ypinzon@educacionbogota,gov,co" TargetMode="External"/><Relationship Id="rId400" Type="http://schemas.openxmlformats.org/officeDocument/2006/relationships/hyperlink" Target="mailto:cmartinezb@educacionbogota.gov.co" TargetMode="External"/><Relationship Id="rId484" Type="http://schemas.openxmlformats.org/officeDocument/2006/relationships/hyperlink" Target="mailto:ajgiraldos@educacionbogota.gov.co" TargetMode="External"/><Relationship Id="rId705" Type="http://schemas.openxmlformats.org/officeDocument/2006/relationships/hyperlink" Target="mailto:ajgiraldos@educacionbogota.gov.co" TargetMode="External"/><Relationship Id="rId137" Type="http://schemas.openxmlformats.org/officeDocument/2006/relationships/hyperlink" Target="mailto:ediaz@educacionbogota.gov.co" TargetMode="External"/><Relationship Id="rId344" Type="http://schemas.openxmlformats.org/officeDocument/2006/relationships/hyperlink" Target="mailto:cmartinezb@educacionbogota.gov.co" TargetMode="External"/><Relationship Id="rId691" Type="http://schemas.openxmlformats.org/officeDocument/2006/relationships/hyperlink" Target="mailto:ajgiraldos@educacionbogota.gov.co" TargetMode="External"/><Relationship Id="rId789" Type="http://schemas.openxmlformats.org/officeDocument/2006/relationships/hyperlink" Target="mailto:ajgiraldos@educacionbogota.gov.co" TargetMode="External"/><Relationship Id="rId912" Type="http://schemas.openxmlformats.org/officeDocument/2006/relationships/hyperlink" Target="mailto:zcorredor@educacionbogota.gov.co" TargetMode="External"/><Relationship Id="rId996" Type="http://schemas.openxmlformats.org/officeDocument/2006/relationships/hyperlink" Target="mailto:jpinzonf@educacionbogota.gov.co" TargetMode="External"/><Relationship Id="rId41" Type="http://schemas.openxmlformats.org/officeDocument/2006/relationships/hyperlink" Target="mailto:rreyesb@educacionbogota.gov.co" TargetMode="External"/><Relationship Id="rId551" Type="http://schemas.openxmlformats.org/officeDocument/2006/relationships/hyperlink" Target="mailto:ajgiraldos@educacionbogota.gov.co" TargetMode="External"/><Relationship Id="rId649" Type="http://schemas.openxmlformats.org/officeDocument/2006/relationships/hyperlink" Target="mailto:ajgiraldos@educacionbogota.gov.co" TargetMode="External"/><Relationship Id="rId856" Type="http://schemas.openxmlformats.org/officeDocument/2006/relationships/hyperlink" Target="mailto:zcorredor@educacionbogota.gov.co" TargetMode="External"/><Relationship Id="rId190" Type="http://schemas.openxmlformats.org/officeDocument/2006/relationships/hyperlink" Target="mailto:lprietom@educacionbogota.gov.co" TargetMode="External"/><Relationship Id="rId204" Type="http://schemas.openxmlformats.org/officeDocument/2006/relationships/hyperlink" Target="mailto:ediaz@educacionbogota.gov.co" TargetMode="External"/><Relationship Id="rId288" Type="http://schemas.openxmlformats.org/officeDocument/2006/relationships/hyperlink" Target="mailto:cmartinezb@educacionbogota.gov.co" TargetMode="External"/><Relationship Id="rId411" Type="http://schemas.openxmlformats.org/officeDocument/2006/relationships/hyperlink" Target="mailto:cmartinezb@educacionbogota.gov.co" TargetMode="External"/><Relationship Id="rId509" Type="http://schemas.openxmlformats.org/officeDocument/2006/relationships/hyperlink" Target="mailto:ajgiraldos@educacionbogota.gov.co" TargetMode="External"/><Relationship Id="rId1041" Type="http://schemas.openxmlformats.org/officeDocument/2006/relationships/hyperlink" Target="mailto:ediaz@educacionbogota.gov.co" TargetMode="External"/><Relationship Id="rId495" Type="http://schemas.openxmlformats.org/officeDocument/2006/relationships/hyperlink" Target="mailto:ajgiraldos@educacionbogota.gov.co" TargetMode="External"/><Relationship Id="rId716" Type="http://schemas.openxmlformats.org/officeDocument/2006/relationships/hyperlink" Target="mailto:ajgiraldos@educacionbogota.gov.co" TargetMode="External"/><Relationship Id="rId923" Type="http://schemas.openxmlformats.org/officeDocument/2006/relationships/hyperlink" Target="mailto:zcorredor@educacionbogota.gov.co" TargetMode="External"/><Relationship Id="rId52" Type="http://schemas.openxmlformats.org/officeDocument/2006/relationships/hyperlink" Target="mailto:ediaz@educacionbogota.gov.co" TargetMode="External"/><Relationship Id="rId148" Type="http://schemas.openxmlformats.org/officeDocument/2006/relationships/hyperlink" Target="mailto:ediaz@educacionbogota.gov.co" TargetMode="External"/><Relationship Id="rId355" Type="http://schemas.openxmlformats.org/officeDocument/2006/relationships/hyperlink" Target="mailto:cmartinezb@educacionbogota.gov.co" TargetMode="External"/><Relationship Id="rId562" Type="http://schemas.openxmlformats.org/officeDocument/2006/relationships/hyperlink" Target="mailto:ajgiraldos@educacionbogota.gov.co" TargetMode="External"/><Relationship Id="rId215" Type="http://schemas.openxmlformats.org/officeDocument/2006/relationships/hyperlink" Target="mailto:ediaz@educacionbogota.gov.co" TargetMode="External"/><Relationship Id="rId422" Type="http://schemas.openxmlformats.org/officeDocument/2006/relationships/hyperlink" Target="mailto:cmartinezb@educacionbogota.gov.co" TargetMode="External"/><Relationship Id="rId867" Type="http://schemas.openxmlformats.org/officeDocument/2006/relationships/hyperlink" Target="mailto:zcorredor@educacionbogota.gov.co" TargetMode="External"/><Relationship Id="rId1052" Type="http://schemas.openxmlformats.org/officeDocument/2006/relationships/hyperlink" Target="mailto:MEMENDEZ@educacionbogota.gov.co" TargetMode="External"/><Relationship Id="rId299" Type="http://schemas.openxmlformats.org/officeDocument/2006/relationships/hyperlink" Target="mailto:cmartinezb@educacionbogota.gov.co" TargetMode="External"/><Relationship Id="rId727" Type="http://schemas.openxmlformats.org/officeDocument/2006/relationships/hyperlink" Target="mailto:ajgiraldos@educacionbogota.gov.co" TargetMode="External"/><Relationship Id="rId934" Type="http://schemas.openxmlformats.org/officeDocument/2006/relationships/hyperlink" Target="mailto:zcorredor@educacionbogota.gov.co" TargetMode="External"/><Relationship Id="rId63" Type="http://schemas.openxmlformats.org/officeDocument/2006/relationships/hyperlink" Target="mailto:ediaz@educacionbogota.gov.co" TargetMode="External"/><Relationship Id="rId159" Type="http://schemas.openxmlformats.org/officeDocument/2006/relationships/hyperlink" Target="mailto:ediaz@educacionbogota.gov.co" TargetMode="External"/><Relationship Id="rId366" Type="http://schemas.openxmlformats.org/officeDocument/2006/relationships/hyperlink" Target="mailto:cmartinezb@educacionbogota.gov.co" TargetMode="External"/><Relationship Id="rId573" Type="http://schemas.openxmlformats.org/officeDocument/2006/relationships/hyperlink" Target="mailto:ajgiraldos@educacionbogota.gov.co" TargetMode="External"/><Relationship Id="rId780" Type="http://schemas.openxmlformats.org/officeDocument/2006/relationships/hyperlink" Target="mailto:ajgiraldos@educacionbogota.gov.co" TargetMode="External"/><Relationship Id="rId226" Type="http://schemas.openxmlformats.org/officeDocument/2006/relationships/hyperlink" Target="mailto:ediaz@educacionbogota.gov.co" TargetMode="External"/><Relationship Id="rId433" Type="http://schemas.openxmlformats.org/officeDocument/2006/relationships/hyperlink" Target="mailto:nparra@educacionbogota.gov.co" TargetMode="External"/><Relationship Id="rId878" Type="http://schemas.openxmlformats.org/officeDocument/2006/relationships/hyperlink" Target="mailto:zcorredor@educacionbogota.gov.co" TargetMode="External"/><Relationship Id="rId1063" Type="http://schemas.openxmlformats.org/officeDocument/2006/relationships/hyperlink" Target="mailto:SSALAZAR@educacionbogota.gov.co" TargetMode="External"/><Relationship Id="rId640" Type="http://schemas.openxmlformats.org/officeDocument/2006/relationships/hyperlink" Target="mailto:ajgiraldos@educacionbogota.gov.co" TargetMode="External"/><Relationship Id="rId738" Type="http://schemas.openxmlformats.org/officeDocument/2006/relationships/hyperlink" Target="mailto:ajgiraldos@educacionbogota.gov.co" TargetMode="External"/><Relationship Id="rId945" Type="http://schemas.openxmlformats.org/officeDocument/2006/relationships/hyperlink" Target="mailto:jpinzonf@educacionbogota.gov.co" TargetMode="External"/><Relationship Id="rId74" Type="http://schemas.openxmlformats.org/officeDocument/2006/relationships/hyperlink" Target="mailto:ediaz@educacionbogota.gov.co" TargetMode="External"/><Relationship Id="rId377" Type="http://schemas.openxmlformats.org/officeDocument/2006/relationships/hyperlink" Target="mailto:cmartinezb@educacionbogota.gov.co" TargetMode="External"/><Relationship Id="rId500" Type="http://schemas.openxmlformats.org/officeDocument/2006/relationships/hyperlink" Target="mailto:ajgiraldos@educacionbogota.gov.co" TargetMode="External"/><Relationship Id="rId584" Type="http://schemas.openxmlformats.org/officeDocument/2006/relationships/hyperlink" Target="mailto:ajgiraldos@educacionbogota.gov.co" TargetMode="External"/><Relationship Id="rId805" Type="http://schemas.openxmlformats.org/officeDocument/2006/relationships/hyperlink" Target="mailto:zcorredor@educacionbogota.gov.co" TargetMode="External"/><Relationship Id="rId5" Type="http://schemas.openxmlformats.org/officeDocument/2006/relationships/hyperlink" Target="mailto:calmonacid@educacionbogota.gov.co" TargetMode="External"/><Relationship Id="rId237" Type="http://schemas.openxmlformats.org/officeDocument/2006/relationships/hyperlink" Target="mailto:EDIAZ@EDUCACIONBOGOTA.GOV.CO" TargetMode="External"/><Relationship Id="rId791" Type="http://schemas.openxmlformats.org/officeDocument/2006/relationships/hyperlink" Target="mailto:ajgiraldos@educacionbogota.gov.co" TargetMode="External"/><Relationship Id="rId889" Type="http://schemas.openxmlformats.org/officeDocument/2006/relationships/hyperlink" Target="mailto:zcorredor@educacionbogota.gov.co" TargetMode="External"/><Relationship Id="rId1074" Type="http://schemas.openxmlformats.org/officeDocument/2006/relationships/hyperlink" Target="mailto:morinconh@educacionbogota.gov.co" TargetMode="External"/><Relationship Id="rId444" Type="http://schemas.openxmlformats.org/officeDocument/2006/relationships/hyperlink" Target="mailto:nparra@educacionbogota.gov.co" TargetMode="External"/><Relationship Id="rId651" Type="http://schemas.openxmlformats.org/officeDocument/2006/relationships/hyperlink" Target="mailto:ajgiraldos@educacionbogota.gov.co" TargetMode="External"/><Relationship Id="rId749" Type="http://schemas.openxmlformats.org/officeDocument/2006/relationships/hyperlink" Target="mailto:ajgiraldos@educacionbogota.gov.co" TargetMode="External"/><Relationship Id="rId290" Type="http://schemas.openxmlformats.org/officeDocument/2006/relationships/hyperlink" Target="mailto:cmartinezb@educacionbogota.gov.co" TargetMode="External"/><Relationship Id="rId304" Type="http://schemas.openxmlformats.org/officeDocument/2006/relationships/hyperlink" Target="mailto:cmartinezb@educacionbogota.gov.co" TargetMode="External"/><Relationship Id="rId388" Type="http://schemas.openxmlformats.org/officeDocument/2006/relationships/hyperlink" Target="mailto:cmartinezb@educacionbogota.gov.co" TargetMode="External"/><Relationship Id="rId511" Type="http://schemas.openxmlformats.org/officeDocument/2006/relationships/hyperlink" Target="mailto:ajgiraldos@educacionbogota.gov.co" TargetMode="External"/><Relationship Id="rId609" Type="http://schemas.openxmlformats.org/officeDocument/2006/relationships/hyperlink" Target="mailto:ajgiraldos@educacionbogota.gov.co" TargetMode="External"/><Relationship Id="rId956" Type="http://schemas.openxmlformats.org/officeDocument/2006/relationships/hyperlink" Target="mailto:jpinzonf@educacionbogota.gov.co" TargetMode="External"/><Relationship Id="rId85" Type="http://schemas.openxmlformats.org/officeDocument/2006/relationships/hyperlink" Target="mailto:ediaz@educacionbogota.gov.co" TargetMode="External"/><Relationship Id="rId150" Type="http://schemas.openxmlformats.org/officeDocument/2006/relationships/hyperlink" Target="mailto:ediaz@educacionbogota.gov.co" TargetMode="External"/><Relationship Id="rId595" Type="http://schemas.openxmlformats.org/officeDocument/2006/relationships/hyperlink" Target="mailto:ajgiraldos@educacionbogota.gov.co" TargetMode="External"/><Relationship Id="rId816" Type="http://schemas.openxmlformats.org/officeDocument/2006/relationships/hyperlink" Target="mailto:zcorredor@educacionbogota.gov.co" TargetMode="External"/><Relationship Id="rId1001" Type="http://schemas.openxmlformats.org/officeDocument/2006/relationships/hyperlink" Target="mailto:jpinzonf@educacionbogota.gov.co" TargetMode="External"/><Relationship Id="rId248" Type="http://schemas.openxmlformats.org/officeDocument/2006/relationships/hyperlink" Target="mailto:EDIAZ@EDUCACIONBOGOTA.GOV.CO" TargetMode="External"/><Relationship Id="rId455" Type="http://schemas.openxmlformats.org/officeDocument/2006/relationships/hyperlink" Target="mailto:nparra@educacionbogota.gov.co" TargetMode="External"/><Relationship Id="rId662" Type="http://schemas.openxmlformats.org/officeDocument/2006/relationships/hyperlink" Target="mailto:ajgiraldos@educacionbogota.gov.co" TargetMode="External"/><Relationship Id="rId1085" Type="http://schemas.openxmlformats.org/officeDocument/2006/relationships/hyperlink" Target="mailto:morinconh@educacionbogota.gov.co" TargetMode="External"/><Relationship Id="rId12" Type="http://schemas.openxmlformats.org/officeDocument/2006/relationships/hyperlink" Target="mailto:calmonacid@educacionbogota.gov.co" TargetMode="External"/><Relationship Id="rId108" Type="http://schemas.openxmlformats.org/officeDocument/2006/relationships/hyperlink" Target="mailto:ediaz@educacionbogota.gov.co" TargetMode="External"/><Relationship Id="rId315" Type="http://schemas.openxmlformats.org/officeDocument/2006/relationships/hyperlink" Target="mailto:cmartinezb@educacionbogota.gov.co" TargetMode="External"/><Relationship Id="rId522" Type="http://schemas.openxmlformats.org/officeDocument/2006/relationships/hyperlink" Target="mailto:ajgiraldos@educacionbogota.gov.co" TargetMode="External"/><Relationship Id="rId967" Type="http://schemas.openxmlformats.org/officeDocument/2006/relationships/hyperlink" Target="mailto:jpinzonf@educacionbogota.gov.co" TargetMode="External"/><Relationship Id="rId96" Type="http://schemas.openxmlformats.org/officeDocument/2006/relationships/hyperlink" Target="mailto:ediaz@educacionbogota.gov.co" TargetMode="External"/><Relationship Id="rId161" Type="http://schemas.openxmlformats.org/officeDocument/2006/relationships/hyperlink" Target="mailto:ediaz@educacionbogota.gov.co" TargetMode="External"/><Relationship Id="rId399" Type="http://schemas.openxmlformats.org/officeDocument/2006/relationships/hyperlink" Target="mailto:cmartinezb@educacionbogota.gov.co" TargetMode="External"/><Relationship Id="rId827" Type="http://schemas.openxmlformats.org/officeDocument/2006/relationships/hyperlink" Target="mailto:zcorredor@educacionbogota.gov.co" TargetMode="External"/><Relationship Id="rId1012" Type="http://schemas.openxmlformats.org/officeDocument/2006/relationships/hyperlink" Target="mailto:jpinzonf@educacionbogota.gov.co" TargetMode="External"/><Relationship Id="rId259" Type="http://schemas.openxmlformats.org/officeDocument/2006/relationships/hyperlink" Target="mailto:ypinzon@educacionbogota,gov,co" TargetMode="External"/><Relationship Id="rId466" Type="http://schemas.openxmlformats.org/officeDocument/2006/relationships/hyperlink" Target="mailto:nparra@educacionbogota.gov.co" TargetMode="External"/><Relationship Id="rId673" Type="http://schemas.openxmlformats.org/officeDocument/2006/relationships/hyperlink" Target="mailto:ajgiraldos@educacionbogota.gov.co" TargetMode="External"/><Relationship Id="rId880" Type="http://schemas.openxmlformats.org/officeDocument/2006/relationships/hyperlink" Target="mailto:zcorredor@educacionbogota.gov.co" TargetMode="External"/><Relationship Id="rId1096" Type="http://schemas.openxmlformats.org/officeDocument/2006/relationships/hyperlink" Target="mailto:morinconh@educacionbogota.gov.co" TargetMode="External"/><Relationship Id="rId23" Type="http://schemas.openxmlformats.org/officeDocument/2006/relationships/hyperlink" Target="mailto:calmonacid@educacionbogota.gov.co" TargetMode="External"/><Relationship Id="rId119" Type="http://schemas.openxmlformats.org/officeDocument/2006/relationships/hyperlink" Target="mailto:ediaz@educacionbogota.gov.co" TargetMode="External"/><Relationship Id="rId326" Type="http://schemas.openxmlformats.org/officeDocument/2006/relationships/hyperlink" Target="mailto:cmartinezb@educacionbogota.gov.co" TargetMode="External"/><Relationship Id="rId533" Type="http://schemas.openxmlformats.org/officeDocument/2006/relationships/hyperlink" Target="mailto:ajgiraldos@educacionbogota.gov.co" TargetMode="External"/><Relationship Id="rId978" Type="http://schemas.openxmlformats.org/officeDocument/2006/relationships/hyperlink" Target="mailto:jpinzonf@educacionbogota.gov.co" TargetMode="External"/><Relationship Id="rId740" Type="http://schemas.openxmlformats.org/officeDocument/2006/relationships/hyperlink" Target="mailto:ajgiraldos@educacionbogota.gov.co" TargetMode="External"/><Relationship Id="rId838" Type="http://schemas.openxmlformats.org/officeDocument/2006/relationships/hyperlink" Target="mailto:zcorredor@educacionbogota.gov.co" TargetMode="External"/><Relationship Id="rId1023" Type="http://schemas.openxmlformats.org/officeDocument/2006/relationships/hyperlink" Target="mailto:lviancha@educacionbogota.gov.co" TargetMode="External"/><Relationship Id="rId172" Type="http://schemas.openxmlformats.org/officeDocument/2006/relationships/hyperlink" Target="mailto:ediaz@educacionbogota.gov.co" TargetMode="External"/><Relationship Id="rId477" Type="http://schemas.openxmlformats.org/officeDocument/2006/relationships/hyperlink" Target="mailto:ajgiraldos@educacionbogota.gov.co" TargetMode="External"/><Relationship Id="rId600" Type="http://schemas.openxmlformats.org/officeDocument/2006/relationships/hyperlink" Target="mailto:ajgiraldos@educacionbogota.gov.co" TargetMode="External"/><Relationship Id="rId684" Type="http://schemas.openxmlformats.org/officeDocument/2006/relationships/hyperlink" Target="mailto:ajgiraldos@educacionbogota.gov.co" TargetMode="External"/><Relationship Id="rId337" Type="http://schemas.openxmlformats.org/officeDocument/2006/relationships/hyperlink" Target="mailto:cmartinezb@educacionbogota.gov.co" TargetMode="External"/><Relationship Id="rId891" Type="http://schemas.openxmlformats.org/officeDocument/2006/relationships/hyperlink" Target="mailto:zcorredor@educacionbogota.gov.co" TargetMode="External"/><Relationship Id="rId905" Type="http://schemas.openxmlformats.org/officeDocument/2006/relationships/hyperlink" Target="mailto:zcorredor@educacionbogota.gov.co" TargetMode="External"/><Relationship Id="rId989" Type="http://schemas.openxmlformats.org/officeDocument/2006/relationships/hyperlink" Target="mailto:jpinzonf@educacionbogota.gov.co" TargetMode="External"/><Relationship Id="rId34" Type="http://schemas.openxmlformats.org/officeDocument/2006/relationships/hyperlink" Target="mailto:calmonacid@educacionbogota.gov.co" TargetMode="External"/><Relationship Id="rId544" Type="http://schemas.openxmlformats.org/officeDocument/2006/relationships/hyperlink" Target="mailto:ajgiraldos@educacionbogota.gov.co" TargetMode="External"/><Relationship Id="rId751" Type="http://schemas.openxmlformats.org/officeDocument/2006/relationships/hyperlink" Target="mailto:ajgiraldos@educacionbogota.gov.co" TargetMode="External"/><Relationship Id="rId849" Type="http://schemas.openxmlformats.org/officeDocument/2006/relationships/hyperlink" Target="mailto:zcorredor@educacionbogota.gov.co" TargetMode="External"/><Relationship Id="rId183" Type="http://schemas.openxmlformats.org/officeDocument/2006/relationships/hyperlink" Target="mailto:lprietom@educacionbogota.gov.co" TargetMode="External"/><Relationship Id="rId390" Type="http://schemas.openxmlformats.org/officeDocument/2006/relationships/hyperlink" Target="mailto:cmartinezb@educacionbogota.gov.co" TargetMode="External"/><Relationship Id="rId404" Type="http://schemas.openxmlformats.org/officeDocument/2006/relationships/hyperlink" Target="mailto:cmartinezb@educacionbogota.gov.co" TargetMode="External"/><Relationship Id="rId611" Type="http://schemas.openxmlformats.org/officeDocument/2006/relationships/hyperlink" Target="mailto:ajgiraldos@educacionbogota.gov.co" TargetMode="External"/><Relationship Id="rId1034" Type="http://schemas.openxmlformats.org/officeDocument/2006/relationships/hyperlink" Target="mailto:lviancha@educacionbogota.gov.co" TargetMode="External"/><Relationship Id="rId250" Type="http://schemas.openxmlformats.org/officeDocument/2006/relationships/hyperlink" Target="mailto:EDIAZ@EDUCACIONBOGOTA.GOV.CO" TargetMode="External"/><Relationship Id="rId488" Type="http://schemas.openxmlformats.org/officeDocument/2006/relationships/hyperlink" Target="mailto:ajgiraldos@educacionbogota.gov.co" TargetMode="External"/><Relationship Id="rId695" Type="http://schemas.openxmlformats.org/officeDocument/2006/relationships/hyperlink" Target="mailto:ajgiraldos@educacionbogota.gov.co" TargetMode="External"/><Relationship Id="rId709" Type="http://schemas.openxmlformats.org/officeDocument/2006/relationships/hyperlink" Target="mailto:ajgiraldos@educacionbogota.gov.co" TargetMode="External"/><Relationship Id="rId916" Type="http://schemas.openxmlformats.org/officeDocument/2006/relationships/hyperlink" Target="mailto:zcorredor@educacionbogota.gov.co" TargetMode="External"/><Relationship Id="rId1101" Type="http://schemas.openxmlformats.org/officeDocument/2006/relationships/hyperlink" Target="mailto:morinconh@educacionbogota.gov.co" TargetMode="External"/><Relationship Id="rId45" Type="http://schemas.openxmlformats.org/officeDocument/2006/relationships/hyperlink" Target="mailto:rreyesb@educacionbogota.gov.co" TargetMode="External"/><Relationship Id="rId110" Type="http://schemas.openxmlformats.org/officeDocument/2006/relationships/hyperlink" Target="mailto:ediaz@educacionbogota.gov.co" TargetMode="External"/><Relationship Id="rId348" Type="http://schemas.openxmlformats.org/officeDocument/2006/relationships/hyperlink" Target="mailto:cmartinezb@educacionbogota.gov.co" TargetMode="External"/><Relationship Id="rId555" Type="http://schemas.openxmlformats.org/officeDocument/2006/relationships/hyperlink" Target="mailto:ajgiraldos@educacionbogota.gov.co" TargetMode="External"/><Relationship Id="rId762" Type="http://schemas.openxmlformats.org/officeDocument/2006/relationships/hyperlink" Target="mailto:ajgiraldos@educacionbogota.gov.co" TargetMode="External"/><Relationship Id="rId194" Type="http://schemas.openxmlformats.org/officeDocument/2006/relationships/hyperlink" Target="mailto:EDIAZ@EDUCACIONBOGOTA.GOV.CO" TargetMode="External"/><Relationship Id="rId208" Type="http://schemas.openxmlformats.org/officeDocument/2006/relationships/hyperlink" Target="mailto:ediaz@educacionbogota.gov.co" TargetMode="External"/><Relationship Id="rId415" Type="http://schemas.openxmlformats.org/officeDocument/2006/relationships/hyperlink" Target="mailto:cmartinezb@educacionbogota.gov.co" TargetMode="External"/><Relationship Id="rId622" Type="http://schemas.openxmlformats.org/officeDocument/2006/relationships/hyperlink" Target="mailto:ajgiraldos@educacionbogota.gov.co" TargetMode="External"/><Relationship Id="rId1045" Type="http://schemas.openxmlformats.org/officeDocument/2006/relationships/hyperlink" Target="mailto:lcantor@educacionbogota.gov.co" TargetMode="External"/><Relationship Id="rId261" Type="http://schemas.openxmlformats.org/officeDocument/2006/relationships/hyperlink" Target="mailto:ypinzon@educacionbogota,gov,co" TargetMode="External"/><Relationship Id="rId499" Type="http://schemas.openxmlformats.org/officeDocument/2006/relationships/hyperlink" Target="mailto:ajgiraldos@educacionbogota.gov.co" TargetMode="External"/><Relationship Id="rId927" Type="http://schemas.openxmlformats.org/officeDocument/2006/relationships/hyperlink" Target="mailto:zcorredor@educacionbogota.gov.co" TargetMode="External"/><Relationship Id="rId1112" Type="http://schemas.openxmlformats.org/officeDocument/2006/relationships/hyperlink" Target="mailto:morinconh@educacionbogota.gov.co" TargetMode="External"/><Relationship Id="rId56" Type="http://schemas.openxmlformats.org/officeDocument/2006/relationships/hyperlink" Target="mailto:ediaz@educacionbogota.gov.co" TargetMode="External"/><Relationship Id="rId359" Type="http://schemas.openxmlformats.org/officeDocument/2006/relationships/hyperlink" Target="mailto:cmartinezb@educacionbogota.gov.co" TargetMode="External"/><Relationship Id="rId566" Type="http://schemas.openxmlformats.org/officeDocument/2006/relationships/hyperlink" Target="mailto:ajgiraldos@educacionbogota.gov.co" TargetMode="External"/><Relationship Id="rId773" Type="http://schemas.openxmlformats.org/officeDocument/2006/relationships/hyperlink" Target="mailto:ajgiraldos@educacionbogota.gov.co" TargetMode="External"/><Relationship Id="rId121" Type="http://schemas.openxmlformats.org/officeDocument/2006/relationships/hyperlink" Target="mailto:ediaz@educacionbogota.gov.co" TargetMode="External"/><Relationship Id="rId219" Type="http://schemas.openxmlformats.org/officeDocument/2006/relationships/hyperlink" Target="mailto:ediaz@educacionbogota.gov.co" TargetMode="External"/><Relationship Id="rId426" Type="http://schemas.openxmlformats.org/officeDocument/2006/relationships/hyperlink" Target="mailto:nparra@educacionbogota.gov.co" TargetMode="External"/><Relationship Id="rId633" Type="http://schemas.openxmlformats.org/officeDocument/2006/relationships/hyperlink" Target="mailto:ajgiraldos@educacionbogota.gov.co" TargetMode="External"/><Relationship Id="rId980" Type="http://schemas.openxmlformats.org/officeDocument/2006/relationships/hyperlink" Target="mailto:jpinzonf@educacionbogota.gov.co" TargetMode="External"/><Relationship Id="rId1056" Type="http://schemas.openxmlformats.org/officeDocument/2006/relationships/hyperlink" Target="mailto:calmonacid@educacionbogota.gov.co" TargetMode="External"/><Relationship Id="rId840" Type="http://schemas.openxmlformats.org/officeDocument/2006/relationships/hyperlink" Target="mailto:zcorredor@educacionbogota.gov.co" TargetMode="External"/><Relationship Id="rId938" Type="http://schemas.openxmlformats.org/officeDocument/2006/relationships/hyperlink" Target="mailto:zcorredor@educacionbogota.gov.co" TargetMode="External"/><Relationship Id="rId67" Type="http://schemas.openxmlformats.org/officeDocument/2006/relationships/hyperlink" Target="mailto:ediaz@educacionbogota.gov.co" TargetMode="External"/><Relationship Id="rId272" Type="http://schemas.openxmlformats.org/officeDocument/2006/relationships/hyperlink" Target="mailto:ypinzon@educacionbogota,gov,co" TargetMode="External"/><Relationship Id="rId577" Type="http://schemas.openxmlformats.org/officeDocument/2006/relationships/hyperlink" Target="mailto:ajgiraldos@educacionbogota.gov.co" TargetMode="External"/><Relationship Id="rId700" Type="http://schemas.openxmlformats.org/officeDocument/2006/relationships/hyperlink" Target="mailto:ajgiraldos@educacionbogota.gov.co" TargetMode="External"/><Relationship Id="rId132" Type="http://schemas.openxmlformats.org/officeDocument/2006/relationships/hyperlink" Target="mailto:ediaz@educacionbogota.gov.co" TargetMode="External"/><Relationship Id="rId784" Type="http://schemas.openxmlformats.org/officeDocument/2006/relationships/hyperlink" Target="mailto:ajgiraldos@educacionbogota.gov.co" TargetMode="External"/><Relationship Id="rId991" Type="http://schemas.openxmlformats.org/officeDocument/2006/relationships/hyperlink" Target="mailto:jpinzonf@educacionbogota.gov.co" TargetMode="External"/><Relationship Id="rId1067" Type="http://schemas.openxmlformats.org/officeDocument/2006/relationships/hyperlink" Target="mailto:morinconh@educacionbogota.gov.co" TargetMode="External"/><Relationship Id="rId437" Type="http://schemas.openxmlformats.org/officeDocument/2006/relationships/hyperlink" Target="mailto:nparra@educacionbogota.gov.co" TargetMode="External"/><Relationship Id="rId644" Type="http://schemas.openxmlformats.org/officeDocument/2006/relationships/hyperlink" Target="mailto:ajgiraldos@educacionbogota.gov.co" TargetMode="External"/><Relationship Id="rId851" Type="http://schemas.openxmlformats.org/officeDocument/2006/relationships/hyperlink" Target="mailto:zcorredor@educacionbogota.gov.co" TargetMode="External"/><Relationship Id="rId283" Type="http://schemas.openxmlformats.org/officeDocument/2006/relationships/hyperlink" Target="mailto:ypinzon@educacionbogota,gov,co" TargetMode="External"/><Relationship Id="rId490" Type="http://schemas.openxmlformats.org/officeDocument/2006/relationships/hyperlink" Target="mailto:ajgiraldos@educacionbogota.gov.co" TargetMode="External"/><Relationship Id="rId504" Type="http://schemas.openxmlformats.org/officeDocument/2006/relationships/hyperlink" Target="mailto:ajgiraldos@educacionbogota.gov.co" TargetMode="External"/><Relationship Id="rId711" Type="http://schemas.openxmlformats.org/officeDocument/2006/relationships/hyperlink" Target="mailto:ajgiraldos@educacionbogota.gov.co" TargetMode="External"/><Relationship Id="rId949" Type="http://schemas.openxmlformats.org/officeDocument/2006/relationships/hyperlink" Target="mailto:jpinzonf@educacionbogota.gov.co" TargetMode="External"/><Relationship Id="rId78" Type="http://schemas.openxmlformats.org/officeDocument/2006/relationships/hyperlink" Target="mailto:ediaz@educacionbogota.gov.co" TargetMode="External"/><Relationship Id="rId143" Type="http://schemas.openxmlformats.org/officeDocument/2006/relationships/hyperlink" Target="mailto:ediaz@educacionbogota.gov.co" TargetMode="External"/><Relationship Id="rId350" Type="http://schemas.openxmlformats.org/officeDocument/2006/relationships/hyperlink" Target="mailto:cmartinezb@educacionbogota.gov.co" TargetMode="External"/><Relationship Id="rId588" Type="http://schemas.openxmlformats.org/officeDocument/2006/relationships/hyperlink" Target="mailto:ajgiraldos@educacionbogota.gov.co" TargetMode="External"/><Relationship Id="rId795" Type="http://schemas.openxmlformats.org/officeDocument/2006/relationships/hyperlink" Target="mailto:ajgiraldos@educacionbogota.gov.co" TargetMode="External"/><Relationship Id="rId809" Type="http://schemas.openxmlformats.org/officeDocument/2006/relationships/hyperlink" Target="mailto:zcorredor@educacionbogota.gov.co" TargetMode="External"/><Relationship Id="rId9" Type="http://schemas.openxmlformats.org/officeDocument/2006/relationships/hyperlink" Target="mailto:calmonacid@educacionbogota.gov.co" TargetMode="External"/><Relationship Id="rId210" Type="http://schemas.openxmlformats.org/officeDocument/2006/relationships/hyperlink" Target="mailto:ediaz@educacionbogota.gov.co" TargetMode="External"/><Relationship Id="rId448" Type="http://schemas.openxmlformats.org/officeDocument/2006/relationships/hyperlink" Target="mailto:nparra@educacionbogota.gov.co" TargetMode="External"/><Relationship Id="rId655" Type="http://schemas.openxmlformats.org/officeDocument/2006/relationships/hyperlink" Target="mailto:ajgiraldos@educacionbogota.gov.co" TargetMode="External"/><Relationship Id="rId862" Type="http://schemas.openxmlformats.org/officeDocument/2006/relationships/hyperlink" Target="mailto:zcorredor@educacionbogota.gov.co" TargetMode="External"/><Relationship Id="rId1078" Type="http://schemas.openxmlformats.org/officeDocument/2006/relationships/hyperlink" Target="mailto:morinconh@educacionbogota.gov.co" TargetMode="External"/><Relationship Id="rId294" Type="http://schemas.openxmlformats.org/officeDocument/2006/relationships/hyperlink" Target="mailto:cmartinezb@educacionbogota.gov.co" TargetMode="External"/><Relationship Id="rId308" Type="http://schemas.openxmlformats.org/officeDocument/2006/relationships/hyperlink" Target="mailto:cmartinezb@educacionbogota.gov.co" TargetMode="External"/><Relationship Id="rId515" Type="http://schemas.openxmlformats.org/officeDocument/2006/relationships/hyperlink" Target="mailto:ajgiraldos@educacionbogota.gov.co" TargetMode="External"/><Relationship Id="rId722" Type="http://schemas.openxmlformats.org/officeDocument/2006/relationships/hyperlink" Target="mailto:ajgiraldos@educacionbogota.gov.co" TargetMode="External"/><Relationship Id="rId89" Type="http://schemas.openxmlformats.org/officeDocument/2006/relationships/hyperlink" Target="mailto:ediaz@educacionbogota.gov.co" TargetMode="External"/><Relationship Id="rId154" Type="http://schemas.openxmlformats.org/officeDocument/2006/relationships/hyperlink" Target="mailto:ediaz@educacionbogota.gov.co" TargetMode="External"/><Relationship Id="rId361" Type="http://schemas.openxmlformats.org/officeDocument/2006/relationships/hyperlink" Target="mailto:cmartinezb@educacionbogota.gov.co" TargetMode="External"/><Relationship Id="rId599" Type="http://schemas.openxmlformats.org/officeDocument/2006/relationships/hyperlink" Target="mailto:ajgiraldos@educacionbogota.gov.co" TargetMode="External"/><Relationship Id="rId1005" Type="http://schemas.openxmlformats.org/officeDocument/2006/relationships/hyperlink" Target="mailto:jpinzonf@educacionbogota.gov.co" TargetMode="External"/><Relationship Id="rId459" Type="http://schemas.openxmlformats.org/officeDocument/2006/relationships/hyperlink" Target="mailto:nparra@educacionbogota.gov.co" TargetMode="External"/><Relationship Id="rId666" Type="http://schemas.openxmlformats.org/officeDocument/2006/relationships/hyperlink" Target="mailto:ajgiraldos@educacionbogota.gov.co" TargetMode="External"/><Relationship Id="rId873" Type="http://schemas.openxmlformats.org/officeDocument/2006/relationships/hyperlink" Target="mailto:zcorredor@educacionbogota.gov.co" TargetMode="External"/><Relationship Id="rId1089" Type="http://schemas.openxmlformats.org/officeDocument/2006/relationships/hyperlink" Target="mailto:morinconh@educacionbogota.gov.co" TargetMode="External"/><Relationship Id="rId16" Type="http://schemas.openxmlformats.org/officeDocument/2006/relationships/hyperlink" Target="mailto:calmonacid@educacionbogota.gov.co" TargetMode="External"/><Relationship Id="rId221" Type="http://schemas.openxmlformats.org/officeDocument/2006/relationships/hyperlink" Target="mailto:ediaz@educacionbogota.gov.co" TargetMode="External"/><Relationship Id="rId319" Type="http://schemas.openxmlformats.org/officeDocument/2006/relationships/hyperlink" Target="mailto:cmartinezb@educacionbogota.gov.co" TargetMode="External"/><Relationship Id="rId526" Type="http://schemas.openxmlformats.org/officeDocument/2006/relationships/hyperlink" Target="mailto:ajgiraldos@educacionbogota.gov.co" TargetMode="External"/><Relationship Id="rId733" Type="http://schemas.openxmlformats.org/officeDocument/2006/relationships/hyperlink" Target="mailto:ajgiraldos@educacionbogota.gov.co" TargetMode="External"/><Relationship Id="rId940" Type="http://schemas.openxmlformats.org/officeDocument/2006/relationships/hyperlink" Target="mailto:zcorredor@educacionbogota.gov.co" TargetMode="External"/><Relationship Id="rId1016" Type="http://schemas.openxmlformats.org/officeDocument/2006/relationships/hyperlink" Target="mailto:mvaron@educacionbogota.gov.co" TargetMode="External"/><Relationship Id="rId165" Type="http://schemas.openxmlformats.org/officeDocument/2006/relationships/hyperlink" Target="mailto:ediaz@educacionbogota.gov.co" TargetMode="External"/><Relationship Id="rId372" Type="http://schemas.openxmlformats.org/officeDocument/2006/relationships/hyperlink" Target="mailto:cmartinezb@educacionbogota.gov.co" TargetMode="External"/><Relationship Id="rId677" Type="http://schemas.openxmlformats.org/officeDocument/2006/relationships/hyperlink" Target="mailto:ajgiraldos@educacionbogota.gov.co" TargetMode="External"/><Relationship Id="rId800" Type="http://schemas.openxmlformats.org/officeDocument/2006/relationships/hyperlink" Target="mailto:zcorredor@educacionbogota.gov.co" TargetMode="External"/><Relationship Id="rId232" Type="http://schemas.openxmlformats.org/officeDocument/2006/relationships/hyperlink" Target="mailto:ediaz@educacionbogota.gov.co" TargetMode="External"/><Relationship Id="rId884" Type="http://schemas.openxmlformats.org/officeDocument/2006/relationships/hyperlink" Target="mailto:zcorredor@educacionbogota.gov.co" TargetMode="External"/><Relationship Id="rId27" Type="http://schemas.openxmlformats.org/officeDocument/2006/relationships/hyperlink" Target="mailto:calmonacid@educacionbogota.gov.co" TargetMode="External"/><Relationship Id="rId537" Type="http://schemas.openxmlformats.org/officeDocument/2006/relationships/hyperlink" Target="mailto:ajgiraldos@educacionbogota.gov.co" TargetMode="External"/><Relationship Id="rId744" Type="http://schemas.openxmlformats.org/officeDocument/2006/relationships/hyperlink" Target="mailto:ajgiraldos@educacionbogota.gov.co" TargetMode="External"/><Relationship Id="rId951" Type="http://schemas.openxmlformats.org/officeDocument/2006/relationships/hyperlink" Target="mailto:jpinzonf@educacionbogota.gov.co" TargetMode="External"/><Relationship Id="rId80" Type="http://schemas.openxmlformats.org/officeDocument/2006/relationships/hyperlink" Target="mailto:ediaz@educacionbogota.gov.co" TargetMode="External"/><Relationship Id="rId176" Type="http://schemas.openxmlformats.org/officeDocument/2006/relationships/hyperlink" Target="mailto:ediaz@educacionbogota.gov.co" TargetMode="External"/><Relationship Id="rId383" Type="http://schemas.openxmlformats.org/officeDocument/2006/relationships/hyperlink" Target="mailto:cmartinezb@educacionbogota.gov.co" TargetMode="External"/><Relationship Id="rId590" Type="http://schemas.openxmlformats.org/officeDocument/2006/relationships/hyperlink" Target="mailto:ajgiraldos@educacionbogota.gov.co" TargetMode="External"/><Relationship Id="rId604" Type="http://schemas.openxmlformats.org/officeDocument/2006/relationships/hyperlink" Target="mailto:ajgiraldos@educacionbogota.gov.co" TargetMode="External"/><Relationship Id="rId811" Type="http://schemas.openxmlformats.org/officeDocument/2006/relationships/hyperlink" Target="mailto:zcorredor@educacionbogota.gov.co" TargetMode="External"/><Relationship Id="rId1027" Type="http://schemas.openxmlformats.org/officeDocument/2006/relationships/hyperlink" Target="mailto:lviancha@educacionbogota.gov.co" TargetMode="External"/><Relationship Id="rId243" Type="http://schemas.openxmlformats.org/officeDocument/2006/relationships/hyperlink" Target="mailto:EDIAZ@EDUCACIONBOGOTA.GOV.CO" TargetMode="External"/><Relationship Id="rId450" Type="http://schemas.openxmlformats.org/officeDocument/2006/relationships/hyperlink" Target="mailto:nparra@educacionbogota.gov.co" TargetMode="External"/><Relationship Id="rId688" Type="http://schemas.openxmlformats.org/officeDocument/2006/relationships/hyperlink" Target="mailto:ajgiraldos@educacionbogota.gov.co" TargetMode="External"/><Relationship Id="rId895" Type="http://schemas.openxmlformats.org/officeDocument/2006/relationships/hyperlink" Target="mailto:zcorredor@educacionbogota.gov.co" TargetMode="External"/><Relationship Id="rId909" Type="http://schemas.openxmlformats.org/officeDocument/2006/relationships/hyperlink" Target="mailto:zcorredor@educacionbogota.gov.co" TargetMode="External"/><Relationship Id="rId1080" Type="http://schemas.openxmlformats.org/officeDocument/2006/relationships/hyperlink" Target="mailto:morinconh@educacionbogota.gov.co" TargetMode="External"/><Relationship Id="rId38" Type="http://schemas.openxmlformats.org/officeDocument/2006/relationships/hyperlink" Target="mailto:rreyesb@educacionbogota.gov.co" TargetMode="External"/><Relationship Id="rId103" Type="http://schemas.openxmlformats.org/officeDocument/2006/relationships/hyperlink" Target="mailto:ediaz@educacionbogota.gov.co" TargetMode="External"/><Relationship Id="rId310" Type="http://schemas.openxmlformats.org/officeDocument/2006/relationships/hyperlink" Target="mailto:cmartinezb@educacionbogota.gov.co" TargetMode="External"/><Relationship Id="rId548" Type="http://schemas.openxmlformats.org/officeDocument/2006/relationships/hyperlink" Target="mailto:ajgiraldos@educacionbogota.gov.co" TargetMode="External"/><Relationship Id="rId755" Type="http://schemas.openxmlformats.org/officeDocument/2006/relationships/hyperlink" Target="mailto:ajgiraldos@educacionbogota.gov.co" TargetMode="External"/><Relationship Id="rId962" Type="http://schemas.openxmlformats.org/officeDocument/2006/relationships/hyperlink" Target="mailto:jpinzonf@educacionbogota.gov.co" TargetMode="External"/><Relationship Id="rId91" Type="http://schemas.openxmlformats.org/officeDocument/2006/relationships/hyperlink" Target="mailto:ediaz@educacionbogota.gov.co" TargetMode="External"/><Relationship Id="rId187" Type="http://schemas.openxmlformats.org/officeDocument/2006/relationships/hyperlink" Target="mailto:lprietom@educacionbogota.gov.co" TargetMode="External"/><Relationship Id="rId394" Type="http://schemas.openxmlformats.org/officeDocument/2006/relationships/hyperlink" Target="mailto:cmartinezb@educacionbogota.gov.co" TargetMode="External"/><Relationship Id="rId408" Type="http://schemas.openxmlformats.org/officeDocument/2006/relationships/hyperlink" Target="mailto:cmartinezb@educacionbogota.gov.co" TargetMode="External"/><Relationship Id="rId615" Type="http://schemas.openxmlformats.org/officeDocument/2006/relationships/hyperlink" Target="mailto:ajgiraldos@educacionbogota.gov.co" TargetMode="External"/><Relationship Id="rId822" Type="http://schemas.openxmlformats.org/officeDocument/2006/relationships/hyperlink" Target="mailto:zcorredor@educacionbogota.gov.co" TargetMode="External"/><Relationship Id="rId1038" Type="http://schemas.openxmlformats.org/officeDocument/2006/relationships/hyperlink" Target="mailto:lviancha@educacionbogota.gov.co" TargetMode="External"/><Relationship Id="rId254" Type="http://schemas.openxmlformats.org/officeDocument/2006/relationships/hyperlink" Target="mailto:EDIAZ@EDUCACIONBOGOTA.GOV.CO" TargetMode="External"/><Relationship Id="rId699" Type="http://schemas.openxmlformats.org/officeDocument/2006/relationships/hyperlink" Target="mailto:ajgiraldos@educacionbogota.gov.co" TargetMode="External"/><Relationship Id="rId1091" Type="http://schemas.openxmlformats.org/officeDocument/2006/relationships/hyperlink" Target="mailto:morinconh@educacionbogota.gov.co" TargetMode="External"/><Relationship Id="rId1105" Type="http://schemas.openxmlformats.org/officeDocument/2006/relationships/hyperlink" Target="mailto:morinconh@educacionbogota.gov.co" TargetMode="External"/><Relationship Id="rId49" Type="http://schemas.openxmlformats.org/officeDocument/2006/relationships/hyperlink" Target="mailto:rreyesb@educacionbogota.gov.co" TargetMode="External"/><Relationship Id="rId114" Type="http://schemas.openxmlformats.org/officeDocument/2006/relationships/hyperlink" Target="mailto:ediaz@educacionbogota.gov.co" TargetMode="External"/><Relationship Id="rId461" Type="http://schemas.openxmlformats.org/officeDocument/2006/relationships/hyperlink" Target="mailto:nparra@educacionbogota.gov.co" TargetMode="External"/><Relationship Id="rId559" Type="http://schemas.openxmlformats.org/officeDocument/2006/relationships/hyperlink" Target="mailto:ajgiraldos@educacionbogota.gov.co" TargetMode="External"/><Relationship Id="rId766" Type="http://schemas.openxmlformats.org/officeDocument/2006/relationships/hyperlink" Target="mailto:ajgiraldos@educacionbogota.gov.co" TargetMode="External"/><Relationship Id="rId198" Type="http://schemas.openxmlformats.org/officeDocument/2006/relationships/hyperlink" Target="mailto:ediaz@educacionbogota.gov.co" TargetMode="External"/><Relationship Id="rId321" Type="http://schemas.openxmlformats.org/officeDocument/2006/relationships/hyperlink" Target="mailto:cmartinezb@educacionbogota.gov.co" TargetMode="External"/><Relationship Id="rId419" Type="http://schemas.openxmlformats.org/officeDocument/2006/relationships/hyperlink" Target="mailto:cmartinezb@educacionbogota.gov.co" TargetMode="External"/><Relationship Id="rId626" Type="http://schemas.openxmlformats.org/officeDocument/2006/relationships/hyperlink" Target="mailto:ajgiraldos@educacionbogota.gov.co" TargetMode="External"/><Relationship Id="rId973" Type="http://schemas.openxmlformats.org/officeDocument/2006/relationships/hyperlink" Target="mailto:jpinzonf@educacionbogota.gov.co" TargetMode="External"/><Relationship Id="rId1049" Type="http://schemas.openxmlformats.org/officeDocument/2006/relationships/hyperlink" Target="mailto:mbayona@educacionbogota.gov.co" TargetMode="External"/><Relationship Id="rId833" Type="http://schemas.openxmlformats.org/officeDocument/2006/relationships/hyperlink" Target="mailto:zcorredor@educacionbogota.gov.co" TargetMode="External"/><Relationship Id="rId1116" Type="http://schemas.openxmlformats.org/officeDocument/2006/relationships/hyperlink" Target="mailto:morinconh@educacionbogota.gov.co" TargetMode="External"/><Relationship Id="rId265" Type="http://schemas.openxmlformats.org/officeDocument/2006/relationships/hyperlink" Target="mailto:ypinzon@educacionbogota,gov,co" TargetMode="External"/><Relationship Id="rId472" Type="http://schemas.openxmlformats.org/officeDocument/2006/relationships/hyperlink" Target="mailto:ajgiraldos@educacionbogota.gov.co" TargetMode="External"/><Relationship Id="rId900" Type="http://schemas.openxmlformats.org/officeDocument/2006/relationships/hyperlink" Target="mailto:zcorredor@educacionbogota.gov.co" TargetMode="External"/><Relationship Id="rId125" Type="http://schemas.openxmlformats.org/officeDocument/2006/relationships/hyperlink" Target="mailto:ediaz@educacionbogota.gov.co" TargetMode="External"/><Relationship Id="rId332" Type="http://schemas.openxmlformats.org/officeDocument/2006/relationships/hyperlink" Target="mailto:cmartinezb@educacionbogota.gov.co" TargetMode="External"/><Relationship Id="rId777" Type="http://schemas.openxmlformats.org/officeDocument/2006/relationships/hyperlink" Target="mailto:ajgiraldos@educacionbogota.gov.co" TargetMode="External"/><Relationship Id="rId984" Type="http://schemas.openxmlformats.org/officeDocument/2006/relationships/hyperlink" Target="mailto:jpinzonf@educacionbogota.gov.co" TargetMode="External"/><Relationship Id="rId637" Type="http://schemas.openxmlformats.org/officeDocument/2006/relationships/hyperlink" Target="mailto:ajgiraldos@educacionbogota.gov.co" TargetMode="External"/><Relationship Id="rId844" Type="http://schemas.openxmlformats.org/officeDocument/2006/relationships/hyperlink" Target="mailto:zcorredor@educacionbogota.gov.co" TargetMode="External"/><Relationship Id="rId276" Type="http://schemas.openxmlformats.org/officeDocument/2006/relationships/hyperlink" Target="mailto:ypinzon@educacionbogota,gov,co" TargetMode="External"/><Relationship Id="rId483" Type="http://schemas.openxmlformats.org/officeDocument/2006/relationships/hyperlink" Target="mailto:ajgiraldos@educacionbogota.gov.co" TargetMode="External"/><Relationship Id="rId690" Type="http://schemas.openxmlformats.org/officeDocument/2006/relationships/hyperlink" Target="mailto:ajgiraldos@educacionbogota.gov.co" TargetMode="External"/><Relationship Id="rId704" Type="http://schemas.openxmlformats.org/officeDocument/2006/relationships/hyperlink" Target="mailto:ajgiraldos@educacionbogota.gov.co" TargetMode="External"/><Relationship Id="rId911" Type="http://schemas.openxmlformats.org/officeDocument/2006/relationships/hyperlink" Target="mailto:zcorredor@educacionbogota.gov.co" TargetMode="External"/><Relationship Id="rId40" Type="http://schemas.openxmlformats.org/officeDocument/2006/relationships/hyperlink" Target="mailto:rreyesb@educacionbogota.gov.co" TargetMode="External"/><Relationship Id="rId136" Type="http://schemas.openxmlformats.org/officeDocument/2006/relationships/hyperlink" Target="mailto:ediaz@educacionbogota.gov.co" TargetMode="External"/><Relationship Id="rId343" Type="http://schemas.openxmlformats.org/officeDocument/2006/relationships/hyperlink" Target="mailto:cmartinezb@educacionbogota.gov.co" TargetMode="External"/><Relationship Id="rId550" Type="http://schemas.openxmlformats.org/officeDocument/2006/relationships/hyperlink" Target="mailto:ajgiraldos@educacionbogota.gov.co" TargetMode="External"/><Relationship Id="rId788" Type="http://schemas.openxmlformats.org/officeDocument/2006/relationships/hyperlink" Target="mailto:ajgiraldos@educacionbogota.gov.co" TargetMode="External"/><Relationship Id="rId995" Type="http://schemas.openxmlformats.org/officeDocument/2006/relationships/hyperlink" Target="mailto:jpinzonf@educacionbogota.gov.co" TargetMode="External"/><Relationship Id="rId203" Type="http://schemas.openxmlformats.org/officeDocument/2006/relationships/hyperlink" Target="mailto:ediaz@educacionbogota.gov.co" TargetMode="External"/><Relationship Id="rId648" Type="http://schemas.openxmlformats.org/officeDocument/2006/relationships/hyperlink" Target="mailto:ajgiraldos@educacionbogota.gov.co" TargetMode="External"/><Relationship Id="rId855" Type="http://schemas.openxmlformats.org/officeDocument/2006/relationships/hyperlink" Target="mailto:zcorredor@educacionbogota.gov.co" TargetMode="External"/><Relationship Id="rId1040" Type="http://schemas.openxmlformats.org/officeDocument/2006/relationships/hyperlink" Target="mailto:ediaz@educacionbogota.gov.co" TargetMode="External"/><Relationship Id="rId287" Type="http://schemas.openxmlformats.org/officeDocument/2006/relationships/hyperlink" Target="mailto:cmartinezb@educacionbogota.gov.co" TargetMode="External"/><Relationship Id="rId410" Type="http://schemas.openxmlformats.org/officeDocument/2006/relationships/hyperlink" Target="mailto:cmartinezb@educacionbogota.gov.co" TargetMode="External"/><Relationship Id="rId494" Type="http://schemas.openxmlformats.org/officeDocument/2006/relationships/hyperlink" Target="mailto:ajgiraldos@educacionbogota.gov.co" TargetMode="External"/><Relationship Id="rId508" Type="http://schemas.openxmlformats.org/officeDocument/2006/relationships/hyperlink" Target="mailto:ajgiraldos@educacionbogota.gov.co" TargetMode="External"/><Relationship Id="rId715" Type="http://schemas.openxmlformats.org/officeDocument/2006/relationships/hyperlink" Target="mailto:ajgiraldos@educacionbogota.gov.co" TargetMode="External"/><Relationship Id="rId922" Type="http://schemas.openxmlformats.org/officeDocument/2006/relationships/hyperlink" Target="mailto:zcorredor@educacionbogota.gov.co" TargetMode="External"/><Relationship Id="rId147" Type="http://schemas.openxmlformats.org/officeDocument/2006/relationships/hyperlink" Target="mailto:ediaz@educacionbogota.gov.co" TargetMode="External"/><Relationship Id="rId354" Type="http://schemas.openxmlformats.org/officeDocument/2006/relationships/hyperlink" Target="mailto:cmartinezb@educacionbogota.gov.co" TargetMode="External"/><Relationship Id="rId799" Type="http://schemas.openxmlformats.org/officeDocument/2006/relationships/hyperlink" Target="mailto:zcorredor@educacionbogota.gov.co" TargetMode="External"/><Relationship Id="rId51" Type="http://schemas.openxmlformats.org/officeDocument/2006/relationships/hyperlink" Target="mailto:rreyesb@educacionbogota.gov.co" TargetMode="External"/><Relationship Id="rId561" Type="http://schemas.openxmlformats.org/officeDocument/2006/relationships/hyperlink" Target="mailto:ajgiraldos@educacionbogota.gov.co" TargetMode="External"/><Relationship Id="rId659" Type="http://schemas.openxmlformats.org/officeDocument/2006/relationships/hyperlink" Target="mailto:ajgiraldos@educacionbogota.gov.co" TargetMode="External"/><Relationship Id="rId866" Type="http://schemas.openxmlformats.org/officeDocument/2006/relationships/hyperlink" Target="mailto:zcorredor@educacionbogota.gov.co" TargetMode="External"/><Relationship Id="rId214" Type="http://schemas.openxmlformats.org/officeDocument/2006/relationships/hyperlink" Target="mailto:ediaz@educacionbogota.gov.co" TargetMode="External"/><Relationship Id="rId298" Type="http://schemas.openxmlformats.org/officeDocument/2006/relationships/hyperlink" Target="mailto:cmartinezb@educacionbogota.gov.co" TargetMode="External"/><Relationship Id="rId421" Type="http://schemas.openxmlformats.org/officeDocument/2006/relationships/hyperlink" Target="mailto:cmartinezb@educacionbogota.gov.co" TargetMode="External"/><Relationship Id="rId519" Type="http://schemas.openxmlformats.org/officeDocument/2006/relationships/hyperlink" Target="mailto:ajgiraldos@educacionbogota.gov.co" TargetMode="External"/><Relationship Id="rId1051" Type="http://schemas.openxmlformats.org/officeDocument/2006/relationships/hyperlink" Target="mailto:dsolorzanol@educacionbogota.gov.co" TargetMode="External"/><Relationship Id="rId158" Type="http://schemas.openxmlformats.org/officeDocument/2006/relationships/hyperlink" Target="mailto:ediaz@educacionbogota.gov.co" TargetMode="External"/><Relationship Id="rId726" Type="http://schemas.openxmlformats.org/officeDocument/2006/relationships/hyperlink" Target="mailto:ajgiraldos@educacionbogota.gov.co" TargetMode="External"/><Relationship Id="rId933" Type="http://schemas.openxmlformats.org/officeDocument/2006/relationships/hyperlink" Target="mailto:zcorredor@educacionbogota.gov.co" TargetMode="External"/><Relationship Id="rId1009" Type="http://schemas.openxmlformats.org/officeDocument/2006/relationships/hyperlink" Target="mailto:jpinzonf@educacionbogota.gov.co" TargetMode="External"/><Relationship Id="rId62" Type="http://schemas.openxmlformats.org/officeDocument/2006/relationships/hyperlink" Target="mailto:ediaz@educacionbogota.gov.co" TargetMode="External"/><Relationship Id="rId365" Type="http://schemas.openxmlformats.org/officeDocument/2006/relationships/hyperlink" Target="mailto:cmartinezb@educacionbogota.gov.co" TargetMode="External"/><Relationship Id="rId572" Type="http://schemas.openxmlformats.org/officeDocument/2006/relationships/hyperlink" Target="mailto:ajgiraldos@educacionbogota.gov.co" TargetMode="External"/><Relationship Id="rId225" Type="http://schemas.openxmlformats.org/officeDocument/2006/relationships/hyperlink" Target="mailto:ediaz@educacionbogota.gov.co" TargetMode="External"/><Relationship Id="rId432" Type="http://schemas.openxmlformats.org/officeDocument/2006/relationships/hyperlink" Target="mailto:nparra@educacionbogota.gov.co" TargetMode="External"/><Relationship Id="rId877" Type="http://schemas.openxmlformats.org/officeDocument/2006/relationships/hyperlink" Target="mailto:zcorredor@educacionbogota.gov.co" TargetMode="External"/><Relationship Id="rId1062" Type="http://schemas.openxmlformats.org/officeDocument/2006/relationships/hyperlink" Target="mailto:YCUELLAR@educacionbogota.gov.co" TargetMode="External"/><Relationship Id="rId737" Type="http://schemas.openxmlformats.org/officeDocument/2006/relationships/hyperlink" Target="mailto:ajgiraldos@educacionbogota.gov.co" TargetMode="External"/><Relationship Id="rId944" Type="http://schemas.openxmlformats.org/officeDocument/2006/relationships/hyperlink" Target="mailto:zcorredor@educacionbogota.gov.co" TargetMode="External"/><Relationship Id="rId73" Type="http://schemas.openxmlformats.org/officeDocument/2006/relationships/hyperlink" Target="mailto:ediaz@educacionbogota.gov.co" TargetMode="External"/><Relationship Id="rId169" Type="http://schemas.openxmlformats.org/officeDocument/2006/relationships/hyperlink" Target="mailto:ediaz@educacionbogota.gov.co" TargetMode="External"/><Relationship Id="rId376" Type="http://schemas.openxmlformats.org/officeDocument/2006/relationships/hyperlink" Target="mailto:cmartinezb@educacionbogota.gov.co" TargetMode="External"/><Relationship Id="rId583" Type="http://schemas.openxmlformats.org/officeDocument/2006/relationships/hyperlink" Target="mailto:ajgiraldos@educacionbogota.gov.co" TargetMode="External"/><Relationship Id="rId790" Type="http://schemas.openxmlformats.org/officeDocument/2006/relationships/hyperlink" Target="mailto:ajgiraldos@educacionbogota.gov.co" TargetMode="External"/><Relationship Id="rId804" Type="http://schemas.openxmlformats.org/officeDocument/2006/relationships/hyperlink" Target="mailto:zcorredor@educacionbogota.gov.co" TargetMode="External"/><Relationship Id="rId4" Type="http://schemas.openxmlformats.org/officeDocument/2006/relationships/hyperlink" Target="mailto:calmonacid@educacionbogota.gov.co" TargetMode="External"/><Relationship Id="rId236" Type="http://schemas.openxmlformats.org/officeDocument/2006/relationships/hyperlink" Target="mailto:ediaz@educacionbogota.gov.co" TargetMode="External"/><Relationship Id="rId443" Type="http://schemas.openxmlformats.org/officeDocument/2006/relationships/hyperlink" Target="mailto:nparra@educacionbogota.gov.co" TargetMode="External"/><Relationship Id="rId650" Type="http://schemas.openxmlformats.org/officeDocument/2006/relationships/hyperlink" Target="mailto:ajgiraldos@educacionbogota.gov.co" TargetMode="External"/><Relationship Id="rId888" Type="http://schemas.openxmlformats.org/officeDocument/2006/relationships/hyperlink" Target="mailto:zcorredor@educacionbogota.gov.co" TargetMode="External"/><Relationship Id="rId1073" Type="http://schemas.openxmlformats.org/officeDocument/2006/relationships/hyperlink" Target="mailto:morinconh@educacionbogota.gov.co" TargetMode="External"/><Relationship Id="rId303" Type="http://schemas.openxmlformats.org/officeDocument/2006/relationships/hyperlink" Target="mailto:cmartinezb@educacionbogota.gov.co" TargetMode="External"/><Relationship Id="rId748" Type="http://schemas.openxmlformats.org/officeDocument/2006/relationships/hyperlink" Target="mailto:ajgiraldos@educacionbogota.gov.co" TargetMode="External"/><Relationship Id="rId955" Type="http://schemas.openxmlformats.org/officeDocument/2006/relationships/hyperlink" Target="mailto:jpinzonf@educacionbogota.gov.co" TargetMode="External"/><Relationship Id="rId84" Type="http://schemas.openxmlformats.org/officeDocument/2006/relationships/hyperlink" Target="mailto:ediaz@educacionbogota.gov.co" TargetMode="External"/><Relationship Id="rId387" Type="http://schemas.openxmlformats.org/officeDocument/2006/relationships/hyperlink" Target="mailto:cmartinezb@educacionbogota.gov.co" TargetMode="External"/><Relationship Id="rId510" Type="http://schemas.openxmlformats.org/officeDocument/2006/relationships/hyperlink" Target="mailto:ajgiraldos@educacionbogota.gov.co" TargetMode="External"/><Relationship Id="rId594" Type="http://schemas.openxmlformats.org/officeDocument/2006/relationships/hyperlink" Target="mailto:ajgiraldos@educacionbogota.gov.co" TargetMode="External"/><Relationship Id="rId608" Type="http://schemas.openxmlformats.org/officeDocument/2006/relationships/hyperlink" Target="mailto:ajgiraldos@educacionbogota.gov.co" TargetMode="External"/><Relationship Id="rId815" Type="http://schemas.openxmlformats.org/officeDocument/2006/relationships/hyperlink" Target="mailto:zcorredor@educacionbogota.gov.co" TargetMode="External"/><Relationship Id="rId247" Type="http://schemas.openxmlformats.org/officeDocument/2006/relationships/hyperlink" Target="mailto:EDIAZ@EDUCACIONBOGOTA.GOV.CO" TargetMode="External"/><Relationship Id="rId899" Type="http://schemas.openxmlformats.org/officeDocument/2006/relationships/hyperlink" Target="mailto:zcorredor@educacionbogota.gov.co" TargetMode="External"/><Relationship Id="rId1000" Type="http://schemas.openxmlformats.org/officeDocument/2006/relationships/hyperlink" Target="mailto:jpinzonf@educacionbogota.gov.co" TargetMode="External"/><Relationship Id="rId1084" Type="http://schemas.openxmlformats.org/officeDocument/2006/relationships/hyperlink" Target="mailto:morinconh@educacionbogota.gov.co" TargetMode="External"/><Relationship Id="rId107" Type="http://schemas.openxmlformats.org/officeDocument/2006/relationships/hyperlink" Target="mailto:ediaz@educacionbogota.gov.co" TargetMode="External"/><Relationship Id="rId454" Type="http://schemas.openxmlformats.org/officeDocument/2006/relationships/hyperlink" Target="mailto:nparra@educacionbogota.gov.co" TargetMode="External"/><Relationship Id="rId661" Type="http://schemas.openxmlformats.org/officeDocument/2006/relationships/hyperlink" Target="mailto:ajgiraldos@educacionbogota.gov.co" TargetMode="External"/><Relationship Id="rId759" Type="http://schemas.openxmlformats.org/officeDocument/2006/relationships/hyperlink" Target="mailto:ajgiraldos@educacionbogota.gov.co" TargetMode="External"/><Relationship Id="rId966" Type="http://schemas.openxmlformats.org/officeDocument/2006/relationships/hyperlink" Target="mailto:jpinzonf@educacionbogota.gov.co" TargetMode="External"/><Relationship Id="rId11" Type="http://schemas.openxmlformats.org/officeDocument/2006/relationships/hyperlink" Target="mailto:calmonacid@educacionbogota.gov.co" TargetMode="External"/><Relationship Id="rId314" Type="http://schemas.openxmlformats.org/officeDocument/2006/relationships/hyperlink" Target="mailto:cmartinezb@educacionbogota.gov.co" TargetMode="External"/><Relationship Id="rId398" Type="http://schemas.openxmlformats.org/officeDocument/2006/relationships/hyperlink" Target="mailto:cmartinezb@educacionbogota.gov.co" TargetMode="External"/><Relationship Id="rId521" Type="http://schemas.openxmlformats.org/officeDocument/2006/relationships/hyperlink" Target="mailto:ajgiraldos@educacionbogota.gov.co" TargetMode="External"/><Relationship Id="rId619" Type="http://schemas.openxmlformats.org/officeDocument/2006/relationships/hyperlink" Target="mailto:ajgiraldos@educacionbogota.gov.co" TargetMode="External"/><Relationship Id="rId95" Type="http://schemas.openxmlformats.org/officeDocument/2006/relationships/hyperlink" Target="mailto:ediaz@educacionbogota.gov.co" TargetMode="External"/><Relationship Id="rId160" Type="http://schemas.openxmlformats.org/officeDocument/2006/relationships/hyperlink" Target="mailto:ediaz@educacionbogota.gov.co" TargetMode="External"/><Relationship Id="rId826" Type="http://schemas.openxmlformats.org/officeDocument/2006/relationships/hyperlink" Target="mailto:zcorredor@educacionbogota.gov.co" TargetMode="External"/><Relationship Id="rId1011" Type="http://schemas.openxmlformats.org/officeDocument/2006/relationships/hyperlink" Target="mailto:jpinzonf@educacionbogota.gov.co" TargetMode="External"/><Relationship Id="rId1109" Type="http://schemas.openxmlformats.org/officeDocument/2006/relationships/hyperlink" Target="mailto:morinconh@educacionbogota.gov.co" TargetMode="External"/><Relationship Id="rId258" Type="http://schemas.openxmlformats.org/officeDocument/2006/relationships/hyperlink" Target="mailto:ypinzon@educacionbogota,gov,co" TargetMode="External"/><Relationship Id="rId465" Type="http://schemas.openxmlformats.org/officeDocument/2006/relationships/hyperlink" Target="mailto:nparra@educacionbogota.gov.co" TargetMode="External"/><Relationship Id="rId672" Type="http://schemas.openxmlformats.org/officeDocument/2006/relationships/hyperlink" Target="mailto:ajgiraldos@educacionbogota.gov.co" TargetMode="External"/><Relationship Id="rId1095" Type="http://schemas.openxmlformats.org/officeDocument/2006/relationships/hyperlink" Target="mailto:morinconh@educacionbogota.gov.co" TargetMode="External"/><Relationship Id="rId22" Type="http://schemas.openxmlformats.org/officeDocument/2006/relationships/hyperlink" Target="mailto:calmonacid@educacionbogota.gov.co" TargetMode="External"/><Relationship Id="rId118" Type="http://schemas.openxmlformats.org/officeDocument/2006/relationships/hyperlink" Target="mailto:ediaz@educacionbogota.gov.co" TargetMode="External"/><Relationship Id="rId325" Type="http://schemas.openxmlformats.org/officeDocument/2006/relationships/hyperlink" Target="mailto:cmartinezb@educacionbogota.gov.co" TargetMode="External"/><Relationship Id="rId532" Type="http://schemas.openxmlformats.org/officeDocument/2006/relationships/hyperlink" Target="mailto:ajgiraldos@educacionbogota.gov.co" TargetMode="External"/><Relationship Id="rId977" Type="http://schemas.openxmlformats.org/officeDocument/2006/relationships/hyperlink" Target="mailto:jpinzonf@educacionbogota.gov.co" TargetMode="External"/><Relationship Id="rId171" Type="http://schemas.openxmlformats.org/officeDocument/2006/relationships/hyperlink" Target="mailto:ediaz@educacionbogota.gov.co" TargetMode="External"/><Relationship Id="rId837" Type="http://schemas.openxmlformats.org/officeDocument/2006/relationships/hyperlink" Target="mailto:zcorredor@educacionbogota.gov.co" TargetMode="External"/><Relationship Id="rId1022" Type="http://schemas.openxmlformats.org/officeDocument/2006/relationships/hyperlink" Target="mailto:lviancha@educacionbogota.gov.co" TargetMode="External"/><Relationship Id="rId269" Type="http://schemas.openxmlformats.org/officeDocument/2006/relationships/hyperlink" Target="mailto:ypinzon@educacionbogota,gov,co" TargetMode="External"/><Relationship Id="rId476" Type="http://schemas.openxmlformats.org/officeDocument/2006/relationships/hyperlink" Target="mailto:ajgiraldos@educacionbogota.gov.co" TargetMode="External"/><Relationship Id="rId683" Type="http://schemas.openxmlformats.org/officeDocument/2006/relationships/hyperlink" Target="mailto:ajgiraldos@educacionbogota.gov.co" TargetMode="External"/><Relationship Id="rId890" Type="http://schemas.openxmlformats.org/officeDocument/2006/relationships/hyperlink" Target="mailto:zcorredor@educacionbogota.gov.co" TargetMode="External"/><Relationship Id="rId904" Type="http://schemas.openxmlformats.org/officeDocument/2006/relationships/hyperlink" Target="mailto:zcorredor@educacionbogota.gov.co" TargetMode="External"/><Relationship Id="rId33" Type="http://schemas.openxmlformats.org/officeDocument/2006/relationships/hyperlink" Target="mailto:calmonacid@educacionbogota.gov.co" TargetMode="External"/><Relationship Id="rId129" Type="http://schemas.openxmlformats.org/officeDocument/2006/relationships/hyperlink" Target="mailto:ediaz@educacionbogota.gov.co" TargetMode="External"/><Relationship Id="rId336" Type="http://schemas.openxmlformats.org/officeDocument/2006/relationships/hyperlink" Target="mailto:cmartinezb@educacionbogota.gov.co" TargetMode="External"/><Relationship Id="rId543" Type="http://schemas.openxmlformats.org/officeDocument/2006/relationships/hyperlink" Target="mailto:ajgiraldos@educacionbogota.gov.co" TargetMode="External"/><Relationship Id="rId988" Type="http://schemas.openxmlformats.org/officeDocument/2006/relationships/hyperlink" Target="mailto:jpinzonf@educacionbogota.gov.co" TargetMode="External"/><Relationship Id="rId182" Type="http://schemas.openxmlformats.org/officeDocument/2006/relationships/hyperlink" Target="mailto:ediaz@educacionbogota.gov.co" TargetMode="External"/><Relationship Id="rId403" Type="http://schemas.openxmlformats.org/officeDocument/2006/relationships/hyperlink" Target="mailto:cmartinezb@educacionbogota.gov.co" TargetMode="External"/><Relationship Id="rId750" Type="http://schemas.openxmlformats.org/officeDocument/2006/relationships/hyperlink" Target="mailto:ajgiraldos@educacionbogota.gov.co" TargetMode="External"/><Relationship Id="rId848" Type="http://schemas.openxmlformats.org/officeDocument/2006/relationships/hyperlink" Target="mailto:zcorredor@educacionbogota.gov.co" TargetMode="External"/><Relationship Id="rId1033" Type="http://schemas.openxmlformats.org/officeDocument/2006/relationships/hyperlink" Target="mailto:lviancha@educacionbogota.gov.co" TargetMode="External"/><Relationship Id="rId487" Type="http://schemas.openxmlformats.org/officeDocument/2006/relationships/hyperlink" Target="mailto:ajgiraldos@educacionbogota.gov.co" TargetMode="External"/><Relationship Id="rId610" Type="http://schemas.openxmlformats.org/officeDocument/2006/relationships/hyperlink" Target="mailto:ajgiraldos@educacionbogota.gov.co" TargetMode="External"/><Relationship Id="rId694" Type="http://schemas.openxmlformats.org/officeDocument/2006/relationships/hyperlink" Target="mailto:ajgiraldos@educacionbogota.gov.co" TargetMode="External"/><Relationship Id="rId708" Type="http://schemas.openxmlformats.org/officeDocument/2006/relationships/hyperlink" Target="mailto:ajgiraldos@educacionbogota.gov.co" TargetMode="External"/><Relationship Id="rId915" Type="http://schemas.openxmlformats.org/officeDocument/2006/relationships/hyperlink" Target="mailto:zcorredor@educacionbogota.gov.co" TargetMode="External"/><Relationship Id="rId347" Type="http://schemas.openxmlformats.org/officeDocument/2006/relationships/hyperlink" Target="mailto:cmartinezb@educacionbogota.gov.co" TargetMode="External"/><Relationship Id="rId999" Type="http://schemas.openxmlformats.org/officeDocument/2006/relationships/hyperlink" Target="mailto:jpinzonf@educacionbogota.gov.co" TargetMode="External"/><Relationship Id="rId1100" Type="http://schemas.openxmlformats.org/officeDocument/2006/relationships/hyperlink" Target="mailto:morinconh@educacionbogota.gov.co" TargetMode="External"/><Relationship Id="rId44" Type="http://schemas.openxmlformats.org/officeDocument/2006/relationships/hyperlink" Target="mailto:rreyesb@educacionbogota.gov.co" TargetMode="External"/><Relationship Id="rId554" Type="http://schemas.openxmlformats.org/officeDocument/2006/relationships/hyperlink" Target="mailto:ajgiraldos@educacionbogota.gov.co" TargetMode="External"/><Relationship Id="rId761" Type="http://schemas.openxmlformats.org/officeDocument/2006/relationships/hyperlink" Target="mailto:ajgiraldos@educacionbogota.gov.co" TargetMode="External"/><Relationship Id="rId859" Type="http://schemas.openxmlformats.org/officeDocument/2006/relationships/hyperlink" Target="mailto:zcorredor@educacionbogota.gov.co" TargetMode="External"/><Relationship Id="rId193" Type="http://schemas.openxmlformats.org/officeDocument/2006/relationships/hyperlink" Target="mailto:EDIAZ@EDUCACIONBOGOTA.GOV.CO" TargetMode="External"/><Relationship Id="rId207" Type="http://schemas.openxmlformats.org/officeDocument/2006/relationships/hyperlink" Target="mailto:ediaz@educacionbogota.gov.co" TargetMode="External"/><Relationship Id="rId414" Type="http://schemas.openxmlformats.org/officeDocument/2006/relationships/hyperlink" Target="mailto:cmartinezb@educacionbogota.gov.co" TargetMode="External"/><Relationship Id="rId498" Type="http://schemas.openxmlformats.org/officeDocument/2006/relationships/hyperlink" Target="mailto:ajgiraldos@educacionbogota.gov.co" TargetMode="External"/><Relationship Id="rId621" Type="http://schemas.openxmlformats.org/officeDocument/2006/relationships/hyperlink" Target="mailto:ajgiraldos@educacionbogota.gov.co" TargetMode="External"/><Relationship Id="rId1044" Type="http://schemas.openxmlformats.org/officeDocument/2006/relationships/hyperlink" Target="mailto:lcantor@educacionbogota.gov.co" TargetMode="External"/><Relationship Id="rId260" Type="http://schemas.openxmlformats.org/officeDocument/2006/relationships/hyperlink" Target="mailto:ypinzon@educacionbogota,gov,co" TargetMode="External"/><Relationship Id="rId719" Type="http://schemas.openxmlformats.org/officeDocument/2006/relationships/hyperlink" Target="mailto:ajgiraldos@educacionbogota.gov.co" TargetMode="External"/><Relationship Id="rId926" Type="http://schemas.openxmlformats.org/officeDocument/2006/relationships/hyperlink" Target="mailto:zcorredor@educacionbogota.gov.co" TargetMode="External"/><Relationship Id="rId1111" Type="http://schemas.openxmlformats.org/officeDocument/2006/relationships/hyperlink" Target="mailto:morinconh@educacionbogota.gov.co" TargetMode="External"/><Relationship Id="rId55" Type="http://schemas.openxmlformats.org/officeDocument/2006/relationships/hyperlink" Target="mailto:ediaz@educacionbogota.gov.co" TargetMode="External"/><Relationship Id="rId120" Type="http://schemas.openxmlformats.org/officeDocument/2006/relationships/hyperlink" Target="mailto:ediaz@educacionbogota.gov.co" TargetMode="External"/><Relationship Id="rId358" Type="http://schemas.openxmlformats.org/officeDocument/2006/relationships/hyperlink" Target="mailto:cmartinezb@educacionbogota.gov.co" TargetMode="External"/><Relationship Id="rId565" Type="http://schemas.openxmlformats.org/officeDocument/2006/relationships/hyperlink" Target="mailto:ajgiraldos@educacionbogota.gov.co" TargetMode="External"/><Relationship Id="rId772" Type="http://schemas.openxmlformats.org/officeDocument/2006/relationships/hyperlink" Target="mailto:ajgiraldos@educacionbogota.gov.co" TargetMode="External"/><Relationship Id="rId218" Type="http://schemas.openxmlformats.org/officeDocument/2006/relationships/hyperlink" Target="mailto:ediaz@educacionbogota.gov.co" TargetMode="External"/><Relationship Id="rId425" Type="http://schemas.openxmlformats.org/officeDocument/2006/relationships/hyperlink" Target="mailto:nparra@educacionbogota.gov.co" TargetMode="External"/><Relationship Id="rId632" Type="http://schemas.openxmlformats.org/officeDocument/2006/relationships/hyperlink" Target="mailto:ajgiraldos@educacionbogota.gov.co" TargetMode="External"/><Relationship Id="rId1055" Type="http://schemas.openxmlformats.org/officeDocument/2006/relationships/hyperlink" Target="mailto:calmonacid@educacionbogota.gov.co" TargetMode="External"/><Relationship Id="rId271" Type="http://schemas.openxmlformats.org/officeDocument/2006/relationships/hyperlink" Target="mailto:ypinzon@educacionbogota,gov,co" TargetMode="External"/><Relationship Id="rId937" Type="http://schemas.openxmlformats.org/officeDocument/2006/relationships/hyperlink" Target="mailto:zcorredor@educacionbogota.gov.co" TargetMode="External"/><Relationship Id="rId66" Type="http://schemas.openxmlformats.org/officeDocument/2006/relationships/hyperlink" Target="mailto:ediaz@educacionbogota.gov.co" TargetMode="External"/><Relationship Id="rId131" Type="http://schemas.openxmlformats.org/officeDocument/2006/relationships/hyperlink" Target="mailto:ediaz@educacionbogota.gov.co" TargetMode="External"/><Relationship Id="rId369" Type="http://schemas.openxmlformats.org/officeDocument/2006/relationships/hyperlink" Target="mailto:cmartinezb@educacionbogota.gov.co" TargetMode="External"/><Relationship Id="rId576" Type="http://schemas.openxmlformats.org/officeDocument/2006/relationships/hyperlink" Target="mailto:ajgiraldos@educacionbogota.gov.co" TargetMode="External"/><Relationship Id="rId783" Type="http://schemas.openxmlformats.org/officeDocument/2006/relationships/hyperlink" Target="mailto:ajgiraldos@educacionbogota.gov.co" TargetMode="External"/><Relationship Id="rId990" Type="http://schemas.openxmlformats.org/officeDocument/2006/relationships/hyperlink" Target="mailto:jpinzonf@educacionbogota.gov.co" TargetMode="External"/><Relationship Id="rId229" Type="http://schemas.openxmlformats.org/officeDocument/2006/relationships/hyperlink" Target="mailto:ediaz@educacionbogota.gov.co" TargetMode="External"/><Relationship Id="rId436" Type="http://schemas.openxmlformats.org/officeDocument/2006/relationships/hyperlink" Target="mailto:nparra@educacionbogota.gov.co" TargetMode="External"/><Relationship Id="rId643" Type="http://schemas.openxmlformats.org/officeDocument/2006/relationships/hyperlink" Target="mailto:ajgiraldos@educacionbogota.gov.co" TargetMode="External"/><Relationship Id="rId1066" Type="http://schemas.openxmlformats.org/officeDocument/2006/relationships/hyperlink" Target="mailto:morinconh@educacionbogota.gov.co" TargetMode="External"/><Relationship Id="rId850" Type="http://schemas.openxmlformats.org/officeDocument/2006/relationships/hyperlink" Target="mailto:zcorredor@educacionbogota.gov.co" TargetMode="External"/><Relationship Id="rId948" Type="http://schemas.openxmlformats.org/officeDocument/2006/relationships/hyperlink" Target="mailto:jpinzonf@educacionbogota.gov.co" TargetMode="External"/><Relationship Id="rId77" Type="http://schemas.openxmlformats.org/officeDocument/2006/relationships/hyperlink" Target="mailto:ediaz@educacionbogota.gov.co" TargetMode="External"/><Relationship Id="rId282" Type="http://schemas.openxmlformats.org/officeDocument/2006/relationships/hyperlink" Target="mailto:ypinzon@educacionbogota,gov,co" TargetMode="External"/><Relationship Id="rId503" Type="http://schemas.openxmlformats.org/officeDocument/2006/relationships/hyperlink" Target="mailto:ajgiraldos@educacionbogota.gov.co" TargetMode="External"/><Relationship Id="rId587" Type="http://schemas.openxmlformats.org/officeDocument/2006/relationships/hyperlink" Target="mailto:ajgiraldos@educacionbogota.gov.co" TargetMode="External"/><Relationship Id="rId710" Type="http://schemas.openxmlformats.org/officeDocument/2006/relationships/hyperlink" Target="mailto:ajgiraldos@educacionbogota.gov.co" TargetMode="External"/><Relationship Id="rId808" Type="http://schemas.openxmlformats.org/officeDocument/2006/relationships/hyperlink" Target="mailto:zcorredor@educacionbogota.gov.co" TargetMode="External"/><Relationship Id="rId8" Type="http://schemas.openxmlformats.org/officeDocument/2006/relationships/hyperlink" Target="mailto:calmonacid@educacionbogota.gov.co" TargetMode="External"/><Relationship Id="rId142" Type="http://schemas.openxmlformats.org/officeDocument/2006/relationships/hyperlink" Target="mailto:ediaz@educacionbogota.gov.co" TargetMode="External"/><Relationship Id="rId447" Type="http://schemas.openxmlformats.org/officeDocument/2006/relationships/hyperlink" Target="mailto:nparra@educacionbogota.gov.co" TargetMode="External"/><Relationship Id="rId794" Type="http://schemas.openxmlformats.org/officeDocument/2006/relationships/hyperlink" Target="mailto:ajgiraldos@educacionbogota.gov.co" TargetMode="External"/><Relationship Id="rId1077" Type="http://schemas.openxmlformats.org/officeDocument/2006/relationships/hyperlink" Target="mailto:morinconh@educacionbogota.gov.co" TargetMode="External"/><Relationship Id="rId654" Type="http://schemas.openxmlformats.org/officeDocument/2006/relationships/hyperlink" Target="mailto:ajgiraldos@educacionbogota.gov.co" TargetMode="External"/><Relationship Id="rId861" Type="http://schemas.openxmlformats.org/officeDocument/2006/relationships/hyperlink" Target="mailto:zcorredor@educacionbogota.gov.co" TargetMode="External"/><Relationship Id="rId959" Type="http://schemas.openxmlformats.org/officeDocument/2006/relationships/hyperlink" Target="mailto:jpinzonf@educacionbogota.gov.co" TargetMode="External"/><Relationship Id="rId293" Type="http://schemas.openxmlformats.org/officeDocument/2006/relationships/hyperlink" Target="mailto:cmartinezb@educacionbogota.gov.co" TargetMode="External"/><Relationship Id="rId307" Type="http://schemas.openxmlformats.org/officeDocument/2006/relationships/hyperlink" Target="mailto:cmartinezb@educacionbogota.gov.co" TargetMode="External"/><Relationship Id="rId514" Type="http://schemas.openxmlformats.org/officeDocument/2006/relationships/hyperlink" Target="mailto:ajgiraldos@educacionbogota.gov.co" TargetMode="External"/><Relationship Id="rId721" Type="http://schemas.openxmlformats.org/officeDocument/2006/relationships/hyperlink" Target="mailto:ajgiraldos@educacionbogota.gov.co" TargetMode="External"/><Relationship Id="rId88" Type="http://schemas.openxmlformats.org/officeDocument/2006/relationships/hyperlink" Target="mailto:ediaz@educacionbogota.gov.co" TargetMode="External"/><Relationship Id="rId153" Type="http://schemas.openxmlformats.org/officeDocument/2006/relationships/hyperlink" Target="mailto:ediaz@educacionbogota.gov.co" TargetMode="External"/><Relationship Id="rId360" Type="http://schemas.openxmlformats.org/officeDocument/2006/relationships/hyperlink" Target="mailto:cmartinezb@educacionbogota.gov.co" TargetMode="External"/><Relationship Id="rId598" Type="http://schemas.openxmlformats.org/officeDocument/2006/relationships/hyperlink" Target="mailto:ajgiraldos@educacionbogota.gov.co" TargetMode="External"/><Relationship Id="rId819" Type="http://schemas.openxmlformats.org/officeDocument/2006/relationships/hyperlink" Target="mailto:zcorredor@educacionbogota.gov.co" TargetMode="External"/><Relationship Id="rId1004" Type="http://schemas.openxmlformats.org/officeDocument/2006/relationships/hyperlink" Target="mailto:jpinzonf@educacionbogota.gov.co" TargetMode="External"/><Relationship Id="rId220" Type="http://schemas.openxmlformats.org/officeDocument/2006/relationships/hyperlink" Target="mailto:ediaz@educacionbogota.gov.co" TargetMode="External"/><Relationship Id="rId458" Type="http://schemas.openxmlformats.org/officeDocument/2006/relationships/hyperlink" Target="mailto:nparra@educacionbogota.gov.co" TargetMode="External"/><Relationship Id="rId665" Type="http://schemas.openxmlformats.org/officeDocument/2006/relationships/hyperlink" Target="mailto:ajgiraldos@educacionbogota.gov.co" TargetMode="External"/><Relationship Id="rId872" Type="http://schemas.openxmlformats.org/officeDocument/2006/relationships/hyperlink" Target="mailto:zcorredor@educacionbogota.gov.co" TargetMode="External"/><Relationship Id="rId1088" Type="http://schemas.openxmlformats.org/officeDocument/2006/relationships/hyperlink" Target="mailto:morinconh@educacionbogota.gov.co" TargetMode="External"/><Relationship Id="rId15" Type="http://schemas.openxmlformats.org/officeDocument/2006/relationships/hyperlink" Target="mailto:calmonacid@educacionbogota.gov.co" TargetMode="External"/><Relationship Id="rId318" Type="http://schemas.openxmlformats.org/officeDocument/2006/relationships/hyperlink" Target="mailto:cmartinezb@educacionbogota.gov.co" TargetMode="External"/><Relationship Id="rId525" Type="http://schemas.openxmlformats.org/officeDocument/2006/relationships/hyperlink" Target="mailto:ajgiraldos@educacionbogota.gov.co" TargetMode="External"/><Relationship Id="rId732" Type="http://schemas.openxmlformats.org/officeDocument/2006/relationships/hyperlink" Target="mailto:ajgiraldos@educacionbogota.gov.co" TargetMode="External"/><Relationship Id="rId99" Type="http://schemas.openxmlformats.org/officeDocument/2006/relationships/hyperlink" Target="mailto:ediaz@educacionbogota.gov.co" TargetMode="External"/><Relationship Id="rId164" Type="http://schemas.openxmlformats.org/officeDocument/2006/relationships/hyperlink" Target="mailto:ediaz@educacionbogota.gov.co" TargetMode="External"/><Relationship Id="rId371" Type="http://schemas.openxmlformats.org/officeDocument/2006/relationships/hyperlink" Target="mailto:cmartinezb@educacionbogota.gov.co" TargetMode="External"/><Relationship Id="rId1015" Type="http://schemas.openxmlformats.org/officeDocument/2006/relationships/hyperlink" Target="mailto:jpinzonf@educacionbogota.gov.co" TargetMode="External"/><Relationship Id="rId469" Type="http://schemas.openxmlformats.org/officeDocument/2006/relationships/hyperlink" Target="mailto:ajgiraldos@educacionbogota.gov.co" TargetMode="External"/><Relationship Id="rId676" Type="http://schemas.openxmlformats.org/officeDocument/2006/relationships/hyperlink" Target="mailto:ajgiraldos@educacionbogota.gov.co" TargetMode="External"/><Relationship Id="rId883" Type="http://schemas.openxmlformats.org/officeDocument/2006/relationships/hyperlink" Target="mailto:zcorredor@educacionbogota.gov.co" TargetMode="External"/><Relationship Id="rId1099" Type="http://schemas.openxmlformats.org/officeDocument/2006/relationships/hyperlink" Target="mailto:morinconh@educacionbogota.gov.co" TargetMode="External"/><Relationship Id="rId26" Type="http://schemas.openxmlformats.org/officeDocument/2006/relationships/hyperlink" Target="mailto:calmonacid@educacionbogota.gov.co" TargetMode="External"/><Relationship Id="rId231" Type="http://schemas.openxmlformats.org/officeDocument/2006/relationships/hyperlink" Target="mailto:ediaz@educacionbogota.gov.co" TargetMode="External"/><Relationship Id="rId329" Type="http://schemas.openxmlformats.org/officeDocument/2006/relationships/hyperlink" Target="mailto:cmartinezb@educacionbogota.gov.co" TargetMode="External"/><Relationship Id="rId536" Type="http://schemas.openxmlformats.org/officeDocument/2006/relationships/hyperlink" Target="mailto:ajgiraldos@educacionbogota.gov.co" TargetMode="External"/><Relationship Id="rId175" Type="http://schemas.openxmlformats.org/officeDocument/2006/relationships/hyperlink" Target="mailto:ediaz@educacionbogota.gov.co" TargetMode="External"/><Relationship Id="rId743" Type="http://schemas.openxmlformats.org/officeDocument/2006/relationships/hyperlink" Target="mailto:ajgiraldos@educacionbogota.gov.co" TargetMode="External"/><Relationship Id="rId950" Type="http://schemas.openxmlformats.org/officeDocument/2006/relationships/hyperlink" Target="mailto:jpinzonf@educacionbogota.gov.co" TargetMode="External"/><Relationship Id="rId1026" Type="http://schemas.openxmlformats.org/officeDocument/2006/relationships/hyperlink" Target="mailto:lviancha@educacionbogota.gov.co" TargetMode="External"/><Relationship Id="rId382" Type="http://schemas.openxmlformats.org/officeDocument/2006/relationships/hyperlink" Target="mailto:cmartinezb@educacionbogota.gov.co" TargetMode="External"/><Relationship Id="rId603" Type="http://schemas.openxmlformats.org/officeDocument/2006/relationships/hyperlink" Target="mailto:ajgiraldos@educacionbogota.gov.co" TargetMode="External"/><Relationship Id="rId687" Type="http://schemas.openxmlformats.org/officeDocument/2006/relationships/hyperlink" Target="mailto:ajgiraldos@educacionbogota.gov.co" TargetMode="External"/><Relationship Id="rId810" Type="http://schemas.openxmlformats.org/officeDocument/2006/relationships/hyperlink" Target="mailto:zcorredor@educacionbogota.gov.co" TargetMode="External"/><Relationship Id="rId908" Type="http://schemas.openxmlformats.org/officeDocument/2006/relationships/hyperlink" Target="mailto:zcorredor@educacionbogota.gov.co" TargetMode="External"/><Relationship Id="rId242" Type="http://schemas.openxmlformats.org/officeDocument/2006/relationships/hyperlink" Target="mailto:EDIAZ@EDUCACIONBOGOTA.GOV.CO" TargetMode="External"/><Relationship Id="rId894" Type="http://schemas.openxmlformats.org/officeDocument/2006/relationships/hyperlink" Target="mailto:zcorredor@educacionbogota.gov.co" TargetMode="External"/><Relationship Id="rId37" Type="http://schemas.openxmlformats.org/officeDocument/2006/relationships/hyperlink" Target="mailto:rreyesb@educacionbogota.gov.co" TargetMode="External"/><Relationship Id="rId102" Type="http://schemas.openxmlformats.org/officeDocument/2006/relationships/hyperlink" Target="mailto:ediaz@educacionbogota.gov.co" TargetMode="External"/><Relationship Id="rId547" Type="http://schemas.openxmlformats.org/officeDocument/2006/relationships/hyperlink" Target="mailto:ajgiraldos@educacionbogota.gov.co" TargetMode="External"/><Relationship Id="rId754" Type="http://schemas.openxmlformats.org/officeDocument/2006/relationships/hyperlink" Target="mailto:ajgiraldos@educacionbogota.gov.co" TargetMode="External"/><Relationship Id="rId961" Type="http://schemas.openxmlformats.org/officeDocument/2006/relationships/hyperlink" Target="mailto:jpinzonf@educacionbogota.gov.co" TargetMode="External"/><Relationship Id="rId90" Type="http://schemas.openxmlformats.org/officeDocument/2006/relationships/hyperlink" Target="mailto:ediaz@educacionbogota.gov.co" TargetMode="External"/><Relationship Id="rId186" Type="http://schemas.openxmlformats.org/officeDocument/2006/relationships/hyperlink" Target="mailto:lprietom@educacionbogota.gov.co" TargetMode="External"/><Relationship Id="rId393" Type="http://schemas.openxmlformats.org/officeDocument/2006/relationships/hyperlink" Target="mailto:cmartinezb@educacionbogota.gov.co" TargetMode="External"/><Relationship Id="rId407" Type="http://schemas.openxmlformats.org/officeDocument/2006/relationships/hyperlink" Target="mailto:cmartinezb@educacionbogota.gov.co" TargetMode="External"/><Relationship Id="rId614" Type="http://schemas.openxmlformats.org/officeDocument/2006/relationships/hyperlink" Target="mailto:ajgiraldos@educacionbogota.gov.co" TargetMode="External"/><Relationship Id="rId821" Type="http://schemas.openxmlformats.org/officeDocument/2006/relationships/hyperlink" Target="mailto:zcorredor@educacionbogota.gov.co" TargetMode="External"/><Relationship Id="rId1037" Type="http://schemas.openxmlformats.org/officeDocument/2006/relationships/hyperlink" Target="mailto:lviancha@educacionbogota.gov.co" TargetMode="External"/><Relationship Id="rId253" Type="http://schemas.openxmlformats.org/officeDocument/2006/relationships/hyperlink" Target="mailto:EDIAZ@EDUCACIONBOGOTA.GOV.CO" TargetMode="External"/><Relationship Id="rId460" Type="http://schemas.openxmlformats.org/officeDocument/2006/relationships/hyperlink" Target="mailto:nparra@educacionbogota.gov.co" TargetMode="External"/><Relationship Id="rId698" Type="http://schemas.openxmlformats.org/officeDocument/2006/relationships/hyperlink" Target="mailto:ajgiraldos@educacionbogota.gov.co" TargetMode="External"/><Relationship Id="rId919" Type="http://schemas.openxmlformats.org/officeDocument/2006/relationships/hyperlink" Target="mailto:zcorredor@educacionbogota.gov.co" TargetMode="External"/><Relationship Id="rId1090" Type="http://schemas.openxmlformats.org/officeDocument/2006/relationships/hyperlink" Target="mailto:morinconh@educacionbogota.gov.co" TargetMode="External"/><Relationship Id="rId1104" Type="http://schemas.openxmlformats.org/officeDocument/2006/relationships/hyperlink" Target="mailto:morinconh@educacionbogota.gov.co" TargetMode="External"/><Relationship Id="rId48" Type="http://schemas.openxmlformats.org/officeDocument/2006/relationships/hyperlink" Target="mailto:rreyesb@educacionbogota.gov.co" TargetMode="External"/><Relationship Id="rId113" Type="http://schemas.openxmlformats.org/officeDocument/2006/relationships/hyperlink" Target="mailto:ediaz@educacionbogota.gov.co" TargetMode="External"/><Relationship Id="rId320" Type="http://schemas.openxmlformats.org/officeDocument/2006/relationships/hyperlink" Target="mailto:cmartinezb@educacionbogota.gov.co" TargetMode="External"/><Relationship Id="rId558" Type="http://schemas.openxmlformats.org/officeDocument/2006/relationships/hyperlink" Target="mailto:ajgiraldos@educacionbogota.gov.co" TargetMode="External"/><Relationship Id="rId765" Type="http://schemas.openxmlformats.org/officeDocument/2006/relationships/hyperlink" Target="mailto:ajgiraldos@educacionbogota.gov.co" TargetMode="External"/><Relationship Id="rId972" Type="http://schemas.openxmlformats.org/officeDocument/2006/relationships/hyperlink" Target="mailto:jpinzonf@educacionbogota.gov.co" TargetMode="External"/><Relationship Id="rId197" Type="http://schemas.openxmlformats.org/officeDocument/2006/relationships/hyperlink" Target="mailto:EDIAZ@EDUCACIONBOGOTA.GOV.CO" TargetMode="External"/><Relationship Id="rId418" Type="http://schemas.openxmlformats.org/officeDocument/2006/relationships/hyperlink" Target="mailto:cmartinezb@educacionbogota.gov.co" TargetMode="External"/><Relationship Id="rId625" Type="http://schemas.openxmlformats.org/officeDocument/2006/relationships/hyperlink" Target="mailto:ajgiraldos@educacionbogota.gov.co" TargetMode="External"/><Relationship Id="rId832" Type="http://schemas.openxmlformats.org/officeDocument/2006/relationships/hyperlink" Target="mailto:zcorredor@educacionbogota.gov.co" TargetMode="External"/><Relationship Id="rId1048" Type="http://schemas.openxmlformats.org/officeDocument/2006/relationships/hyperlink" Target="mailto:YCUELLAR@educacionbogota.gov.co" TargetMode="External"/><Relationship Id="rId264" Type="http://schemas.openxmlformats.org/officeDocument/2006/relationships/hyperlink" Target="mailto:ypinzon@educacionbogota,gov,co" TargetMode="External"/><Relationship Id="rId471" Type="http://schemas.openxmlformats.org/officeDocument/2006/relationships/hyperlink" Target="mailto:ajgiraldos@educacionbogota.gov.co" TargetMode="External"/><Relationship Id="rId1115" Type="http://schemas.openxmlformats.org/officeDocument/2006/relationships/hyperlink" Target="mailto:morinconh@educacionbogota.gov.co" TargetMode="External"/><Relationship Id="rId59" Type="http://schemas.openxmlformats.org/officeDocument/2006/relationships/hyperlink" Target="mailto:ediaz@educacionbogota.gov.co" TargetMode="External"/><Relationship Id="rId124" Type="http://schemas.openxmlformats.org/officeDocument/2006/relationships/hyperlink" Target="mailto:ediaz@educacionbogota.gov.co" TargetMode="External"/><Relationship Id="rId569" Type="http://schemas.openxmlformats.org/officeDocument/2006/relationships/hyperlink" Target="mailto:ajgiraldos@educacionbogota.gov.co" TargetMode="External"/><Relationship Id="rId776" Type="http://schemas.openxmlformats.org/officeDocument/2006/relationships/hyperlink" Target="mailto:ajgiraldos@educacionbogota.gov.co" TargetMode="External"/><Relationship Id="rId983" Type="http://schemas.openxmlformats.org/officeDocument/2006/relationships/hyperlink" Target="mailto:jpinzonf@educacionbogota.gov.co" TargetMode="External"/><Relationship Id="rId331" Type="http://schemas.openxmlformats.org/officeDocument/2006/relationships/hyperlink" Target="mailto:cmartinezb@educacionbogota.gov.co" TargetMode="External"/><Relationship Id="rId429" Type="http://schemas.openxmlformats.org/officeDocument/2006/relationships/hyperlink" Target="mailto:nparra@educacionbogota.gov.co" TargetMode="External"/><Relationship Id="rId636" Type="http://schemas.openxmlformats.org/officeDocument/2006/relationships/hyperlink" Target="mailto:ajgiraldos@educacionbogota.gov.co" TargetMode="External"/><Relationship Id="rId1059" Type="http://schemas.openxmlformats.org/officeDocument/2006/relationships/hyperlink" Target="mailto:MEMENDEZ@educacionbogota.gov.co" TargetMode="External"/><Relationship Id="rId843" Type="http://schemas.openxmlformats.org/officeDocument/2006/relationships/hyperlink" Target="mailto:zcorredor@educacionbogota.gov.co" TargetMode="External"/><Relationship Id="rId275" Type="http://schemas.openxmlformats.org/officeDocument/2006/relationships/hyperlink" Target="mailto:ypinzon@educacionbogota,gov,co" TargetMode="External"/><Relationship Id="rId482" Type="http://schemas.openxmlformats.org/officeDocument/2006/relationships/hyperlink" Target="mailto:ajgiraldos@educacionbogota.gov.co" TargetMode="External"/><Relationship Id="rId703" Type="http://schemas.openxmlformats.org/officeDocument/2006/relationships/hyperlink" Target="mailto:ajgiraldos@educacionbogota.gov.co" TargetMode="External"/><Relationship Id="rId910" Type="http://schemas.openxmlformats.org/officeDocument/2006/relationships/hyperlink" Target="mailto:zcorredor@educacionbogota.gov.co" TargetMode="External"/><Relationship Id="rId135" Type="http://schemas.openxmlformats.org/officeDocument/2006/relationships/hyperlink" Target="mailto:ediaz@educacionbogota.gov.co" TargetMode="External"/><Relationship Id="rId342" Type="http://schemas.openxmlformats.org/officeDocument/2006/relationships/hyperlink" Target="mailto:cmartinezb@educacionbogota.gov.co" TargetMode="External"/><Relationship Id="rId787" Type="http://schemas.openxmlformats.org/officeDocument/2006/relationships/hyperlink" Target="mailto:ajgiraldos@educacionbogota.gov.co" TargetMode="External"/><Relationship Id="rId994" Type="http://schemas.openxmlformats.org/officeDocument/2006/relationships/hyperlink" Target="mailto:jpinzonf@educacionbogota.gov.co" TargetMode="External"/><Relationship Id="rId202" Type="http://schemas.openxmlformats.org/officeDocument/2006/relationships/hyperlink" Target="mailto:ediaz@educacionbogota.gov.co" TargetMode="External"/><Relationship Id="rId647" Type="http://schemas.openxmlformats.org/officeDocument/2006/relationships/hyperlink" Target="mailto:ajgiraldos@educacionbogota.gov.co" TargetMode="External"/><Relationship Id="rId854" Type="http://schemas.openxmlformats.org/officeDocument/2006/relationships/hyperlink" Target="mailto:zcorredor@educacionbogota.gov.co" TargetMode="External"/><Relationship Id="rId286" Type="http://schemas.openxmlformats.org/officeDocument/2006/relationships/hyperlink" Target="mailto:cmartinezb@educacionbogota.gov.co" TargetMode="External"/><Relationship Id="rId493" Type="http://schemas.openxmlformats.org/officeDocument/2006/relationships/hyperlink" Target="mailto:ajgiraldos@educacionbogota.gov.co" TargetMode="External"/><Relationship Id="rId507" Type="http://schemas.openxmlformats.org/officeDocument/2006/relationships/hyperlink" Target="mailto:ajgiraldos@educacionbogota.gov.co" TargetMode="External"/><Relationship Id="rId714" Type="http://schemas.openxmlformats.org/officeDocument/2006/relationships/hyperlink" Target="mailto:ajgiraldos@educacionbogota.gov.co" TargetMode="External"/><Relationship Id="rId921" Type="http://schemas.openxmlformats.org/officeDocument/2006/relationships/hyperlink" Target="mailto:zcorredor@educacionbogota.gov.co" TargetMode="External"/><Relationship Id="rId50" Type="http://schemas.openxmlformats.org/officeDocument/2006/relationships/hyperlink" Target="mailto:rreyesb@educacionbogota.gov.co" TargetMode="External"/><Relationship Id="rId146" Type="http://schemas.openxmlformats.org/officeDocument/2006/relationships/hyperlink" Target="mailto:ediaz@educacionbogota.gov.co" TargetMode="External"/><Relationship Id="rId353" Type="http://schemas.openxmlformats.org/officeDocument/2006/relationships/hyperlink" Target="mailto:cmartinezb@educacionbogota.gov.co" TargetMode="External"/><Relationship Id="rId560" Type="http://schemas.openxmlformats.org/officeDocument/2006/relationships/hyperlink" Target="mailto:ajgiraldos@educacionbogota.gov.co" TargetMode="External"/><Relationship Id="rId798" Type="http://schemas.openxmlformats.org/officeDocument/2006/relationships/hyperlink" Target="mailto:zcorredor@educacionbogota.gov.co" TargetMode="External"/><Relationship Id="rId213" Type="http://schemas.openxmlformats.org/officeDocument/2006/relationships/hyperlink" Target="mailto:ediaz@educacionbogota.gov.co" TargetMode="External"/><Relationship Id="rId420" Type="http://schemas.openxmlformats.org/officeDocument/2006/relationships/hyperlink" Target="mailto:cmartinezb@educacionbogota.gov.co" TargetMode="External"/><Relationship Id="rId658" Type="http://schemas.openxmlformats.org/officeDocument/2006/relationships/hyperlink" Target="mailto:ajgiraldos@educacionbogota.gov.co" TargetMode="External"/><Relationship Id="rId865" Type="http://schemas.openxmlformats.org/officeDocument/2006/relationships/hyperlink" Target="mailto:zcorredor@educacionbogota.gov.co" TargetMode="External"/><Relationship Id="rId1050" Type="http://schemas.openxmlformats.org/officeDocument/2006/relationships/hyperlink" Target="mailto:dsolorzanol@educacionbogota.gov.co" TargetMode="External"/><Relationship Id="rId297" Type="http://schemas.openxmlformats.org/officeDocument/2006/relationships/hyperlink" Target="mailto:cmartinezb@educacionbogota.gov.co" TargetMode="External"/><Relationship Id="rId518" Type="http://schemas.openxmlformats.org/officeDocument/2006/relationships/hyperlink" Target="mailto:ajgiraldos@educacionbogota.gov.co" TargetMode="External"/><Relationship Id="rId725" Type="http://schemas.openxmlformats.org/officeDocument/2006/relationships/hyperlink" Target="mailto:ajgiraldos@educacionbogota.gov.co" TargetMode="External"/><Relationship Id="rId932" Type="http://schemas.openxmlformats.org/officeDocument/2006/relationships/hyperlink" Target="mailto:zcorredor@educacionbogota.gov.co" TargetMode="External"/><Relationship Id="rId157" Type="http://schemas.openxmlformats.org/officeDocument/2006/relationships/hyperlink" Target="mailto:ediaz@educacionbogota.gov.co" TargetMode="External"/><Relationship Id="rId364" Type="http://schemas.openxmlformats.org/officeDocument/2006/relationships/hyperlink" Target="mailto:cmartinezb@educacionbogota.gov.co" TargetMode="External"/><Relationship Id="rId1008" Type="http://schemas.openxmlformats.org/officeDocument/2006/relationships/hyperlink" Target="mailto:jpinzonf@educacionbogota.gov.co" TargetMode="External"/><Relationship Id="rId61" Type="http://schemas.openxmlformats.org/officeDocument/2006/relationships/hyperlink" Target="mailto:ediaz@educacionbogota.gov.co" TargetMode="External"/><Relationship Id="rId571" Type="http://schemas.openxmlformats.org/officeDocument/2006/relationships/hyperlink" Target="mailto:ajgiraldos@educacionbogota.gov.co" TargetMode="External"/><Relationship Id="rId669" Type="http://schemas.openxmlformats.org/officeDocument/2006/relationships/hyperlink" Target="mailto:ajgiraldos@educacionbogota.gov.co" TargetMode="External"/><Relationship Id="rId876" Type="http://schemas.openxmlformats.org/officeDocument/2006/relationships/hyperlink" Target="mailto:zcorredor@educacionbogota.gov.co" TargetMode="External"/><Relationship Id="rId19" Type="http://schemas.openxmlformats.org/officeDocument/2006/relationships/hyperlink" Target="mailto:calmonacid@educacionbogota.gov.co" TargetMode="External"/><Relationship Id="rId224" Type="http://schemas.openxmlformats.org/officeDocument/2006/relationships/hyperlink" Target="mailto:ediaz@educacionbogota.gov.co" TargetMode="External"/><Relationship Id="rId431" Type="http://schemas.openxmlformats.org/officeDocument/2006/relationships/hyperlink" Target="mailto:nparra@educacionbogota.gov.co" TargetMode="External"/><Relationship Id="rId529" Type="http://schemas.openxmlformats.org/officeDocument/2006/relationships/hyperlink" Target="mailto:ajgiraldos@educacionbogota.gov.co" TargetMode="External"/><Relationship Id="rId736" Type="http://schemas.openxmlformats.org/officeDocument/2006/relationships/hyperlink" Target="mailto:ajgiraldos@educacionbogota.gov.co" TargetMode="External"/><Relationship Id="rId1061" Type="http://schemas.openxmlformats.org/officeDocument/2006/relationships/hyperlink" Target="mailto:jllerasm@educacionbogota.gov.co" TargetMode="External"/><Relationship Id="rId168" Type="http://schemas.openxmlformats.org/officeDocument/2006/relationships/hyperlink" Target="mailto:ediaz@educacionbogota.gov.co" TargetMode="External"/><Relationship Id="rId943" Type="http://schemas.openxmlformats.org/officeDocument/2006/relationships/hyperlink" Target="mailto:zcorredor@educacionbogota.gov.co" TargetMode="External"/><Relationship Id="rId1019" Type="http://schemas.openxmlformats.org/officeDocument/2006/relationships/hyperlink" Target="mailto:lviancha@educacionbogota.gov.co" TargetMode="External"/><Relationship Id="rId72" Type="http://schemas.openxmlformats.org/officeDocument/2006/relationships/hyperlink" Target="mailto:ediaz@educacionbogota.gov.co" TargetMode="External"/><Relationship Id="rId375" Type="http://schemas.openxmlformats.org/officeDocument/2006/relationships/hyperlink" Target="mailto:cmartinezb@educacionbogota.gov.co" TargetMode="External"/><Relationship Id="rId582" Type="http://schemas.openxmlformats.org/officeDocument/2006/relationships/hyperlink" Target="mailto:ajgiraldos@educacionbogota.gov.co" TargetMode="External"/><Relationship Id="rId803" Type="http://schemas.openxmlformats.org/officeDocument/2006/relationships/hyperlink" Target="mailto:zcorredor@educacionbogota.gov.co" TargetMode="External"/><Relationship Id="rId3" Type="http://schemas.openxmlformats.org/officeDocument/2006/relationships/hyperlink" Target="mailto:calmonacid@educacionbogota.gov.co" TargetMode="External"/><Relationship Id="rId235" Type="http://schemas.openxmlformats.org/officeDocument/2006/relationships/hyperlink" Target="mailto:ediaz@educacionbogota.gov.co" TargetMode="External"/><Relationship Id="rId442" Type="http://schemas.openxmlformats.org/officeDocument/2006/relationships/hyperlink" Target="mailto:nparra@educacionbogota.gov.co" TargetMode="External"/><Relationship Id="rId887" Type="http://schemas.openxmlformats.org/officeDocument/2006/relationships/hyperlink" Target="mailto:zcorredor@educacionbogota.gov.co" TargetMode="External"/><Relationship Id="rId1072" Type="http://schemas.openxmlformats.org/officeDocument/2006/relationships/hyperlink" Target="mailto:morinconh@educacionbogota.gov.co" TargetMode="External"/><Relationship Id="rId302" Type="http://schemas.openxmlformats.org/officeDocument/2006/relationships/hyperlink" Target="mailto:cmartinezb@educacionbogota.gov.co" TargetMode="External"/><Relationship Id="rId747" Type="http://schemas.openxmlformats.org/officeDocument/2006/relationships/hyperlink" Target="mailto:ajgiraldos@educacionbogota.gov.co" TargetMode="External"/><Relationship Id="rId954" Type="http://schemas.openxmlformats.org/officeDocument/2006/relationships/hyperlink" Target="mailto:jpinzonf@educacionbogota.gov.co" TargetMode="External"/><Relationship Id="rId83" Type="http://schemas.openxmlformats.org/officeDocument/2006/relationships/hyperlink" Target="mailto:ediaz@educacionbogota.gov.co" TargetMode="External"/><Relationship Id="rId179" Type="http://schemas.openxmlformats.org/officeDocument/2006/relationships/hyperlink" Target="mailto:ediaz@educacionbogota.gov.co" TargetMode="External"/><Relationship Id="rId386" Type="http://schemas.openxmlformats.org/officeDocument/2006/relationships/hyperlink" Target="mailto:cmartinezb@educacionbogota.gov.co" TargetMode="External"/><Relationship Id="rId593" Type="http://schemas.openxmlformats.org/officeDocument/2006/relationships/hyperlink" Target="mailto:ajgiraldos@educacionbogota.gov.co" TargetMode="External"/><Relationship Id="rId607" Type="http://schemas.openxmlformats.org/officeDocument/2006/relationships/hyperlink" Target="mailto:ajgiraldos@educacionbogota.gov.co" TargetMode="External"/><Relationship Id="rId814" Type="http://schemas.openxmlformats.org/officeDocument/2006/relationships/hyperlink" Target="mailto:zcorredor@educacionbogota.gov.co" TargetMode="External"/><Relationship Id="rId246" Type="http://schemas.openxmlformats.org/officeDocument/2006/relationships/hyperlink" Target="mailto:EDIAZ@EDUCACIONBOGOTA.GOV.CO" TargetMode="External"/><Relationship Id="rId453" Type="http://schemas.openxmlformats.org/officeDocument/2006/relationships/hyperlink" Target="mailto:nparra@educacionbogota.gov.co" TargetMode="External"/><Relationship Id="rId660" Type="http://schemas.openxmlformats.org/officeDocument/2006/relationships/hyperlink" Target="mailto:ajgiraldos@educacionbogota.gov.co" TargetMode="External"/><Relationship Id="rId898" Type="http://schemas.openxmlformats.org/officeDocument/2006/relationships/hyperlink" Target="mailto:zcorredor@educacionbogota.gov.co" TargetMode="External"/><Relationship Id="rId1083" Type="http://schemas.openxmlformats.org/officeDocument/2006/relationships/hyperlink" Target="mailto:morinconh@educacionbogota.gov.co" TargetMode="External"/><Relationship Id="rId106" Type="http://schemas.openxmlformats.org/officeDocument/2006/relationships/hyperlink" Target="mailto:ediaz@educacionbogota.gov.co" TargetMode="External"/><Relationship Id="rId313" Type="http://schemas.openxmlformats.org/officeDocument/2006/relationships/hyperlink" Target="mailto:cmartinezb@educacionbogota.gov.co" TargetMode="External"/><Relationship Id="rId758" Type="http://schemas.openxmlformats.org/officeDocument/2006/relationships/hyperlink" Target="mailto:ajgiraldos@educacionbogota.gov.co" TargetMode="External"/><Relationship Id="rId965" Type="http://schemas.openxmlformats.org/officeDocument/2006/relationships/hyperlink" Target="mailto:jpinzonf@educacionbogota.gov.co" TargetMode="External"/><Relationship Id="rId10" Type="http://schemas.openxmlformats.org/officeDocument/2006/relationships/hyperlink" Target="mailto:calmonacid@educacionbogota.gov.co" TargetMode="External"/><Relationship Id="rId94" Type="http://schemas.openxmlformats.org/officeDocument/2006/relationships/hyperlink" Target="mailto:ediaz@educacionbogota.gov.co" TargetMode="External"/><Relationship Id="rId397" Type="http://schemas.openxmlformats.org/officeDocument/2006/relationships/hyperlink" Target="mailto:cmartinezb@educacionbogota.gov.co" TargetMode="External"/><Relationship Id="rId520" Type="http://schemas.openxmlformats.org/officeDocument/2006/relationships/hyperlink" Target="mailto:ajgiraldos@educacionbogota.gov.co" TargetMode="External"/><Relationship Id="rId618" Type="http://schemas.openxmlformats.org/officeDocument/2006/relationships/hyperlink" Target="mailto:ajgiraldos@educacionbogota.gov.co" TargetMode="External"/><Relationship Id="rId825" Type="http://schemas.openxmlformats.org/officeDocument/2006/relationships/hyperlink" Target="mailto:zcorredor@educacionbogota.gov.co" TargetMode="External"/><Relationship Id="rId257" Type="http://schemas.openxmlformats.org/officeDocument/2006/relationships/hyperlink" Target="mailto:ypinzon@educacionbogota,gov,co" TargetMode="External"/><Relationship Id="rId464" Type="http://schemas.openxmlformats.org/officeDocument/2006/relationships/hyperlink" Target="mailto:nparra@educacionbogota.gov.co" TargetMode="External"/><Relationship Id="rId1010" Type="http://schemas.openxmlformats.org/officeDocument/2006/relationships/hyperlink" Target="mailto:jpinzonf@educacionbogota.gov.co" TargetMode="External"/><Relationship Id="rId1094" Type="http://schemas.openxmlformats.org/officeDocument/2006/relationships/hyperlink" Target="mailto:morinconh@educacionbogota.gov.co" TargetMode="External"/><Relationship Id="rId1108" Type="http://schemas.openxmlformats.org/officeDocument/2006/relationships/hyperlink" Target="mailto:morinconh@educacionbogota.gov.co" TargetMode="External"/><Relationship Id="rId117" Type="http://schemas.openxmlformats.org/officeDocument/2006/relationships/hyperlink" Target="mailto:ediaz@educacionbogota.gov.co" TargetMode="External"/><Relationship Id="rId671" Type="http://schemas.openxmlformats.org/officeDocument/2006/relationships/hyperlink" Target="mailto:ajgiraldos@educacionbogota.gov.co" TargetMode="External"/><Relationship Id="rId769" Type="http://schemas.openxmlformats.org/officeDocument/2006/relationships/hyperlink" Target="mailto:ajgiraldos@educacionbogota.gov.co" TargetMode="External"/><Relationship Id="rId976" Type="http://schemas.openxmlformats.org/officeDocument/2006/relationships/hyperlink" Target="mailto:jpinzonf@educacionbogota.gov.co" TargetMode="External"/><Relationship Id="rId324" Type="http://schemas.openxmlformats.org/officeDocument/2006/relationships/hyperlink" Target="mailto:cmartinezb@educacionbogota.gov.co" TargetMode="External"/><Relationship Id="rId531" Type="http://schemas.openxmlformats.org/officeDocument/2006/relationships/hyperlink" Target="mailto:ajgiraldos@educacionbogota.gov.co" TargetMode="External"/><Relationship Id="rId629" Type="http://schemas.openxmlformats.org/officeDocument/2006/relationships/hyperlink" Target="mailto:ajgiraldos@educacionbogota.gov.co" TargetMode="External"/><Relationship Id="rId836" Type="http://schemas.openxmlformats.org/officeDocument/2006/relationships/hyperlink" Target="mailto:zcorredor@educacionbogota.gov.co" TargetMode="External"/><Relationship Id="rId1021" Type="http://schemas.openxmlformats.org/officeDocument/2006/relationships/hyperlink" Target="mailto:lviancha@educacionbogota.gov.co" TargetMode="External"/><Relationship Id="rId1119" Type="http://schemas.openxmlformats.org/officeDocument/2006/relationships/vmlDrawing" Target="../drawings/vmlDrawing1.vml"/><Relationship Id="rId903" Type="http://schemas.openxmlformats.org/officeDocument/2006/relationships/hyperlink" Target="mailto:zcorredor@educacionbogota.gov.co" TargetMode="External"/><Relationship Id="rId32" Type="http://schemas.openxmlformats.org/officeDocument/2006/relationships/hyperlink" Target="mailto:calmonacid@educacionbogota.gov.co" TargetMode="External"/><Relationship Id="rId181" Type="http://schemas.openxmlformats.org/officeDocument/2006/relationships/hyperlink" Target="mailto:ediaz@educacionbogota.gov.co" TargetMode="External"/><Relationship Id="rId279" Type="http://schemas.openxmlformats.org/officeDocument/2006/relationships/hyperlink" Target="mailto:ypinzon@educacionbogota,gov,co" TargetMode="External"/><Relationship Id="rId486" Type="http://schemas.openxmlformats.org/officeDocument/2006/relationships/hyperlink" Target="mailto:ajgiraldos@educacionbogota.gov.co" TargetMode="External"/><Relationship Id="rId693" Type="http://schemas.openxmlformats.org/officeDocument/2006/relationships/hyperlink" Target="mailto:ajgiraldos@educacionbogota.gov.co" TargetMode="External"/><Relationship Id="rId139" Type="http://schemas.openxmlformats.org/officeDocument/2006/relationships/hyperlink" Target="mailto:ediaz@educacionbogota.gov.co" TargetMode="External"/><Relationship Id="rId346" Type="http://schemas.openxmlformats.org/officeDocument/2006/relationships/hyperlink" Target="mailto:cmartinezb@educacionbogota.gov.co" TargetMode="External"/><Relationship Id="rId553" Type="http://schemas.openxmlformats.org/officeDocument/2006/relationships/hyperlink" Target="mailto:ajgiraldos@educacionbogota.gov.co" TargetMode="External"/><Relationship Id="rId760" Type="http://schemas.openxmlformats.org/officeDocument/2006/relationships/hyperlink" Target="mailto:ajgiraldos@educacionbogota.gov.co" TargetMode="External"/><Relationship Id="rId998" Type="http://schemas.openxmlformats.org/officeDocument/2006/relationships/hyperlink" Target="mailto:jpinzonf@educacionbogota.gov.co" TargetMode="External"/><Relationship Id="rId206" Type="http://schemas.openxmlformats.org/officeDocument/2006/relationships/hyperlink" Target="mailto:ediaz@educacionbogota.gov.co" TargetMode="External"/><Relationship Id="rId413" Type="http://schemas.openxmlformats.org/officeDocument/2006/relationships/hyperlink" Target="mailto:cmartinezb@educacionbogota.gov.co" TargetMode="External"/><Relationship Id="rId858" Type="http://schemas.openxmlformats.org/officeDocument/2006/relationships/hyperlink" Target="mailto:zcorredor@educacionbogota.gov.co" TargetMode="External"/><Relationship Id="rId1043" Type="http://schemas.openxmlformats.org/officeDocument/2006/relationships/hyperlink" Target="mailto:lcantor@educacionbogota.gov.co" TargetMode="External"/><Relationship Id="rId620" Type="http://schemas.openxmlformats.org/officeDocument/2006/relationships/hyperlink" Target="mailto:ajgiraldos@educacionbogota.gov.co" TargetMode="External"/><Relationship Id="rId718" Type="http://schemas.openxmlformats.org/officeDocument/2006/relationships/hyperlink" Target="mailto:ajgiraldos@educacionbogota.gov.co" TargetMode="External"/><Relationship Id="rId925" Type="http://schemas.openxmlformats.org/officeDocument/2006/relationships/hyperlink" Target="mailto:zcorredor@educacionbogota.gov.co" TargetMode="External"/><Relationship Id="rId1110" Type="http://schemas.openxmlformats.org/officeDocument/2006/relationships/hyperlink" Target="mailto:morinconh@educacionbogota.gov.co" TargetMode="External"/><Relationship Id="rId54" Type="http://schemas.openxmlformats.org/officeDocument/2006/relationships/hyperlink" Target="mailto:ediaz@educacionbogota.gov.co" TargetMode="External"/><Relationship Id="rId270" Type="http://schemas.openxmlformats.org/officeDocument/2006/relationships/hyperlink" Target="mailto:ypinzon@educacionbogota,gov,co" TargetMode="External"/><Relationship Id="rId130" Type="http://schemas.openxmlformats.org/officeDocument/2006/relationships/hyperlink" Target="mailto:ediaz@educacionbogota.gov.co" TargetMode="External"/><Relationship Id="rId368" Type="http://schemas.openxmlformats.org/officeDocument/2006/relationships/hyperlink" Target="mailto:cmartinezb@educacionbogota.gov.co" TargetMode="External"/><Relationship Id="rId575" Type="http://schemas.openxmlformats.org/officeDocument/2006/relationships/hyperlink" Target="mailto:ajgiraldos@educacionbogota.gov.co" TargetMode="External"/><Relationship Id="rId782" Type="http://schemas.openxmlformats.org/officeDocument/2006/relationships/hyperlink" Target="mailto:ajgiraldos@educacionbogota.gov.co" TargetMode="External"/><Relationship Id="rId228" Type="http://schemas.openxmlformats.org/officeDocument/2006/relationships/hyperlink" Target="mailto:ediaz@educacionbogota.gov.co" TargetMode="External"/><Relationship Id="rId435" Type="http://schemas.openxmlformats.org/officeDocument/2006/relationships/hyperlink" Target="mailto:nparra@educacionbogota.gov.co" TargetMode="External"/><Relationship Id="rId642" Type="http://schemas.openxmlformats.org/officeDocument/2006/relationships/hyperlink" Target="mailto:ajgiraldos@educacionbogota.gov.co" TargetMode="External"/><Relationship Id="rId1065" Type="http://schemas.openxmlformats.org/officeDocument/2006/relationships/hyperlink" Target="mailto:morinconh@educacionbogota.gov.co" TargetMode="External"/><Relationship Id="rId502" Type="http://schemas.openxmlformats.org/officeDocument/2006/relationships/hyperlink" Target="mailto:ajgiraldos@educacionbogota.gov.co" TargetMode="External"/><Relationship Id="rId947" Type="http://schemas.openxmlformats.org/officeDocument/2006/relationships/hyperlink" Target="mailto:jpinzonf@educacionbogota.gov.co" TargetMode="External"/><Relationship Id="rId76" Type="http://schemas.openxmlformats.org/officeDocument/2006/relationships/hyperlink" Target="mailto:ediaz@educacionbogota.gov.co" TargetMode="External"/><Relationship Id="rId807" Type="http://schemas.openxmlformats.org/officeDocument/2006/relationships/hyperlink" Target="mailto:zcorredor@educacionbogota.gov.co" TargetMode="External"/><Relationship Id="rId292" Type="http://schemas.openxmlformats.org/officeDocument/2006/relationships/hyperlink" Target="mailto:cmartinezb@educacionbogota.gov.co" TargetMode="External"/><Relationship Id="rId597" Type="http://schemas.openxmlformats.org/officeDocument/2006/relationships/hyperlink" Target="mailto:ajgiraldos@educacionbogota.gov.co" TargetMode="External"/><Relationship Id="rId152" Type="http://schemas.openxmlformats.org/officeDocument/2006/relationships/hyperlink" Target="mailto:ediaz@educacionbogota.gov.co" TargetMode="External"/><Relationship Id="rId457" Type="http://schemas.openxmlformats.org/officeDocument/2006/relationships/hyperlink" Target="mailto:nparra@educacionbogota.gov.co" TargetMode="External"/><Relationship Id="rId1087" Type="http://schemas.openxmlformats.org/officeDocument/2006/relationships/hyperlink" Target="mailto:morinconh@educacionbogota.gov.co" TargetMode="External"/><Relationship Id="rId664" Type="http://schemas.openxmlformats.org/officeDocument/2006/relationships/hyperlink" Target="mailto:ajgiraldos@educacionbogota.gov.co" TargetMode="External"/><Relationship Id="rId871" Type="http://schemas.openxmlformats.org/officeDocument/2006/relationships/hyperlink" Target="mailto:zcorredor@educacionbogota.gov.co" TargetMode="External"/><Relationship Id="rId969" Type="http://schemas.openxmlformats.org/officeDocument/2006/relationships/hyperlink" Target="mailto:jpinzonf@educacionbogota.gov.co" TargetMode="External"/><Relationship Id="rId317" Type="http://schemas.openxmlformats.org/officeDocument/2006/relationships/hyperlink" Target="mailto:cmartinezb@educacionbogota.gov.co" TargetMode="External"/><Relationship Id="rId524" Type="http://schemas.openxmlformats.org/officeDocument/2006/relationships/hyperlink" Target="mailto:ajgiraldos@educacionbogota.gov.co" TargetMode="External"/><Relationship Id="rId731" Type="http://schemas.openxmlformats.org/officeDocument/2006/relationships/hyperlink" Target="mailto:ajgiraldos@educacionbogota.gov.co" TargetMode="External"/><Relationship Id="rId98" Type="http://schemas.openxmlformats.org/officeDocument/2006/relationships/hyperlink" Target="mailto:ediaz@educacionbogota.gov.co" TargetMode="External"/><Relationship Id="rId829" Type="http://schemas.openxmlformats.org/officeDocument/2006/relationships/hyperlink" Target="mailto:zcorredor@educacionbogota.gov.co" TargetMode="External"/><Relationship Id="rId1014" Type="http://schemas.openxmlformats.org/officeDocument/2006/relationships/hyperlink" Target="mailto:jpinzonf@educacionbogota.gov.co"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Y2198"/>
  <sheetViews>
    <sheetView tabSelected="1" view="pageBreakPreview" zoomScale="70" zoomScaleNormal="90" zoomScaleSheetLayoutView="70" zoomScalePageLayoutView="40" workbookViewId="0">
      <selection activeCell="D2006" sqref="D2006"/>
    </sheetView>
  </sheetViews>
  <sheetFormatPr baseColWidth="10" defaultColWidth="11.42578125" defaultRowHeight="15" x14ac:dyDescent="0.25"/>
  <cols>
    <col min="1" max="1" width="32.28515625" style="6" bestFit="1" customWidth="1"/>
    <col min="2" max="2" width="45.140625" style="6" customWidth="1"/>
    <col min="3" max="3" width="53" style="6" customWidth="1"/>
    <col min="4" max="4" width="64.42578125" style="6" customWidth="1"/>
    <col min="5" max="5" width="21.42578125" style="6" customWidth="1"/>
    <col min="6" max="6" width="107.5703125" style="6" customWidth="1"/>
    <col min="7" max="7" width="37.28515625" style="6" hidden="1" customWidth="1"/>
    <col min="8" max="8" width="35" style="6" hidden="1" customWidth="1"/>
    <col min="9" max="9" width="26.28515625" style="6" customWidth="1"/>
    <col min="10" max="10" width="34.85546875" style="6" customWidth="1"/>
    <col min="11" max="11" width="42.7109375" style="12" customWidth="1"/>
    <col min="12" max="12" width="34.7109375" style="12" customWidth="1"/>
    <col min="13" max="13" width="30.42578125" style="12" customWidth="1"/>
    <col min="14" max="14" width="66.5703125" style="6" hidden="1" customWidth="1"/>
    <col min="15" max="15" width="36.85546875" style="6" bestFit="1" customWidth="1"/>
    <col min="16" max="16" width="37.85546875" style="35" customWidth="1"/>
    <col min="17" max="17" width="39.42578125" style="6" customWidth="1"/>
    <col min="18" max="18" width="74" style="6" customWidth="1"/>
    <col min="19" max="19" width="39.42578125" style="6" customWidth="1"/>
    <col min="20" max="20" width="44.42578125" style="6" customWidth="1"/>
    <col min="21" max="21" width="41.5703125" style="6" customWidth="1"/>
    <col min="22" max="22" width="42" style="6" customWidth="1"/>
    <col min="23" max="23" width="48" style="6" customWidth="1"/>
    <col min="24" max="24" width="22" style="6" customWidth="1"/>
    <col min="25" max="25" width="46.5703125" style="6" customWidth="1"/>
    <col min="26" max="16384" width="11.42578125" style="6"/>
  </cols>
  <sheetData>
    <row r="1" spans="1:25" ht="15.75" thickBot="1" x14ac:dyDescent="0.3">
      <c r="A1" s="41"/>
      <c r="B1" s="41"/>
      <c r="C1" s="42"/>
      <c r="D1" s="42"/>
      <c r="E1" s="41"/>
      <c r="F1" s="43"/>
      <c r="G1" s="4"/>
      <c r="H1" s="4"/>
      <c r="I1" s="5"/>
      <c r="J1" s="5"/>
      <c r="K1" s="11"/>
      <c r="L1" s="11"/>
      <c r="M1" s="11"/>
      <c r="N1" s="5"/>
      <c r="O1" s="41"/>
      <c r="P1" s="44"/>
      <c r="Q1" s="41"/>
    </row>
    <row r="2" spans="1:25" ht="16.5" thickBot="1" x14ac:dyDescent="0.3">
      <c r="A2" s="51" t="s">
        <v>646</v>
      </c>
      <c r="B2" s="52"/>
      <c r="C2" s="52"/>
      <c r="D2" s="52"/>
      <c r="E2" s="52"/>
      <c r="F2" s="52"/>
      <c r="G2" s="52"/>
      <c r="H2" s="52"/>
      <c r="I2" s="52"/>
      <c r="J2" s="52"/>
      <c r="K2" s="52"/>
      <c r="L2" s="52"/>
      <c r="M2" s="52"/>
      <c r="N2" s="52"/>
      <c r="O2" s="52"/>
      <c r="P2" s="52"/>
      <c r="Q2" s="52"/>
      <c r="R2" s="52"/>
      <c r="S2" s="52"/>
      <c r="T2" s="52"/>
      <c r="U2" s="52"/>
      <c r="V2" s="52"/>
      <c r="W2" s="52"/>
      <c r="X2" s="52"/>
      <c r="Y2" s="53"/>
    </row>
    <row r="3" spans="1:25" ht="57.75" customHeight="1" x14ac:dyDescent="0.25">
      <c r="A3" s="59" t="s">
        <v>76</v>
      </c>
      <c r="B3" s="55" t="s">
        <v>352</v>
      </c>
      <c r="C3" s="55" t="s">
        <v>351</v>
      </c>
      <c r="D3" s="55" t="s">
        <v>350</v>
      </c>
      <c r="E3" s="46" t="s">
        <v>2</v>
      </c>
      <c r="F3" s="46" t="s">
        <v>3</v>
      </c>
      <c r="G3" s="46" t="s">
        <v>77</v>
      </c>
      <c r="H3" s="46" t="s">
        <v>78</v>
      </c>
      <c r="I3" s="46" t="s">
        <v>5</v>
      </c>
      <c r="J3" s="46" t="s">
        <v>1181</v>
      </c>
      <c r="K3" s="46" t="s">
        <v>80</v>
      </c>
      <c r="L3" s="46" t="s">
        <v>81</v>
      </c>
      <c r="M3" s="55" t="s">
        <v>82</v>
      </c>
      <c r="N3" s="46" t="s">
        <v>1182</v>
      </c>
      <c r="O3" s="46" t="s">
        <v>83</v>
      </c>
      <c r="P3" s="57" t="s">
        <v>84</v>
      </c>
      <c r="Q3" s="46" t="s">
        <v>1183</v>
      </c>
      <c r="R3" s="46" t="s">
        <v>1184</v>
      </c>
      <c r="S3" s="54" t="s">
        <v>85</v>
      </c>
      <c r="T3" s="54"/>
      <c r="U3" s="56" t="s">
        <v>86</v>
      </c>
      <c r="V3" s="56"/>
      <c r="W3" s="48" t="s">
        <v>87</v>
      </c>
      <c r="X3" s="49"/>
      <c r="Y3" s="50"/>
    </row>
    <row r="4" spans="1:25" ht="47.25" customHeight="1" x14ac:dyDescent="0.25">
      <c r="A4" s="56"/>
      <c r="B4" s="56"/>
      <c r="C4" s="56"/>
      <c r="D4" s="56"/>
      <c r="E4" s="47"/>
      <c r="F4" s="47"/>
      <c r="G4" s="47"/>
      <c r="H4" s="47"/>
      <c r="I4" s="47"/>
      <c r="J4" s="47"/>
      <c r="K4" s="47"/>
      <c r="L4" s="47"/>
      <c r="M4" s="56"/>
      <c r="N4" s="47"/>
      <c r="O4" s="47"/>
      <c r="P4" s="58"/>
      <c r="Q4" s="47"/>
      <c r="R4" s="47"/>
      <c r="S4" s="7" t="s">
        <v>0</v>
      </c>
      <c r="T4" s="8" t="s">
        <v>1</v>
      </c>
      <c r="U4" s="9" t="s">
        <v>0</v>
      </c>
      <c r="V4" s="9" t="s">
        <v>1</v>
      </c>
      <c r="W4" s="10" t="s">
        <v>0</v>
      </c>
      <c r="X4" s="10" t="s">
        <v>75</v>
      </c>
      <c r="Y4" s="10" t="s">
        <v>74</v>
      </c>
    </row>
    <row r="5" spans="1:25" s="12" customFormat="1" ht="75" x14ac:dyDescent="0.25">
      <c r="A5" s="60" t="s">
        <v>670</v>
      </c>
      <c r="B5" s="60" t="s">
        <v>332</v>
      </c>
      <c r="C5" s="60" t="s">
        <v>161</v>
      </c>
      <c r="D5" s="61" t="s">
        <v>606</v>
      </c>
      <c r="E5" s="60">
        <v>86101705</v>
      </c>
      <c r="F5" s="61" t="s">
        <v>607</v>
      </c>
      <c r="G5" s="62">
        <v>1</v>
      </c>
      <c r="H5" s="62">
        <v>1</v>
      </c>
      <c r="I5" s="60">
        <v>11</v>
      </c>
      <c r="J5" s="60">
        <v>1</v>
      </c>
      <c r="K5" s="60" t="s">
        <v>590</v>
      </c>
      <c r="L5" s="60" t="str">
        <f>IF(K5=Hoja3!$B$2,Hoja3!$A$2,IF(K5=Hoja3!$B$3,Hoja3!$A$3,IF(K5=Hoja3!$B$4,Hoja3!$A$4,IF(K5=Hoja3!$B$5,Hoja3!$A$5,IF(K5=Hoja3!$B$6,Hoja3!$A$6,IF(K5=Hoja3!$B$7,Hoja3!$A$7,IF(K5=Hoja3!$B$8,Hoja3!$A$8,IF(K5=Hoja3!$B$9,Hoja3!$A$9,IF(K5=Hoja3!$B$10,Hoja3!$A$10,IF(K5=Hoja3!$B$11,Hoja3!$A$11,IF(K5=Hoja3!$B$12,Hoja3!$A$12,IF(K5=Hoja3!$B$13,Hoja3!$A$13,IF(K5=Hoja3!$B$14,Hoja3!$A$14,IF(K5=Hoja3!$B$15,Hoja3!$A$15,IF(K5=Hoja3!$B$16,Hoja3!$A$16,IF(K5=Hoja3!$B$17,Hoja3!$A$17,IF(K5=Hoja3!$B$18,Hoja3!$A$18,IF(K5=Hoja3!$B$19,Hoja3!$A$19,IF(K5=Hoja3!$B$20,Hoja3!$A$20,IF(K5=Hoja3!$B$21,Hoja3!$A$21,""))))))))))))))))))))</f>
        <v>CCE-05</v>
      </c>
      <c r="M5" s="60" t="s">
        <v>647</v>
      </c>
      <c r="N5" s="60">
        <v>0</v>
      </c>
      <c r="O5" s="63">
        <f>8667162000-1000000000+80000000</f>
        <v>7747162000</v>
      </c>
      <c r="P5" s="64">
        <v>7747162000</v>
      </c>
      <c r="Q5" s="65">
        <v>0</v>
      </c>
      <c r="R5" s="60">
        <v>0</v>
      </c>
      <c r="S5" s="60" t="s">
        <v>648</v>
      </c>
      <c r="T5" s="60" t="s">
        <v>649</v>
      </c>
      <c r="U5" s="60" t="s">
        <v>650</v>
      </c>
      <c r="V5" s="60" t="s">
        <v>651</v>
      </c>
      <c r="W5" s="60" t="s">
        <v>652</v>
      </c>
      <c r="X5" s="60">
        <v>3241000</v>
      </c>
      <c r="Y5" s="66" t="s">
        <v>653</v>
      </c>
    </row>
    <row r="6" spans="1:25" s="12" customFormat="1" ht="75" x14ac:dyDescent="0.25">
      <c r="A6" s="60" t="s">
        <v>671</v>
      </c>
      <c r="B6" s="60" t="s">
        <v>332</v>
      </c>
      <c r="C6" s="60" t="s">
        <v>161</v>
      </c>
      <c r="D6" s="61" t="s">
        <v>608</v>
      </c>
      <c r="E6" s="60">
        <v>86101705</v>
      </c>
      <c r="F6" s="61" t="s">
        <v>607</v>
      </c>
      <c r="G6" s="62">
        <v>1</v>
      </c>
      <c r="H6" s="62">
        <v>1</v>
      </c>
      <c r="I6" s="60">
        <v>11</v>
      </c>
      <c r="J6" s="60">
        <v>1</v>
      </c>
      <c r="K6" s="60" t="s">
        <v>590</v>
      </c>
      <c r="L6" s="60" t="str">
        <f>IF(K6=Hoja3!$B$2,Hoja3!$A$2,IF(K6=Hoja3!$B$3,Hoja3!$A$3,IF(K6=Hoja3!$B$4,Hoja3!$A$4,IF(K6=Hoja3!$B$5,Hoja3!$A$5,IF(K6=Hoja3!$B$6,Hoja3!$A$6,IF(K6=Hoja3!$B$7,Hoja3!$A$7,IF(K6=Hoja3!$B$8,Hoja3!$A$8,IF(K6=Hoja3!$B$9,Hoja3!$A$9,IF(K6=Hoja3!$B$10,Hoja3!$A$10,IF(K6=Hoja3!$B$11,Hoja3!$A$11,IF(K6=Hoja3!$B$12,Hoja3!$A$12,IF(K6=Hoja3!$B$13,Hoja3!$A$13,IF(K6=Hoja3!$B$14,Hoja3!$A$14,IF(K6=Hoja3!$B$15,Hoja3!$A$15,IF(K6=Hoja3!$B$16,Hoja3!$A$16,IF(K6=Hoja3!$B$17,Hoja3!$A$17,IF(K6=Hoja3!$B$18,Hoja3!$A$18,IF(K6=Hoja3!$B$19,Hoja3!$A$19,IF(K6=Hoja3!$B$20,Hoja3!$A$20,IF(K6=Hoja3!$B$21,Hoja3!$A$21,""))))))))))))))))))))</f>
        <v>CCE-05</v>
      </c>
      <c r="M6" s="60" t="s">
        <v>647</v>
      </c>
      <c r="N6" s="60">
        <v>0</v>
      </c>
      <c r="O6" s="63">
        <v>1777800000</v>
      </c>
      <c r="P6" s="64">
        <v>1777800000</v>
      </c>
      <c r="Q6" s="65">
        <v>0</v>
      </c>
      <c r="R6" s="60">
        <v>0</v>
      </c>
      <c r="S6" s="60" t="str">
        <f t="shared" ref="S6:T8" si="0">+S5</f>
        <v>ALVARO FERNANDO GUZMAN LUCERO</v>
      </c>
      <c r="T6" s="60" t="str">
        <f t="shared" si="0"/>
        <v>SUBSECRETARIO DE GESTION INSTITUCIONAL</v>
      </c>
      <c r="U6" s="60" t="s">
        <v>650</v>
      </c>
      <c r="V6" s="60" t="s">
        <v>651</v>
      </c>
      <c r="W6" s="60" t="s">
        <v>652</v>
      </c>
      <c r="X6" s="60">
        <v>3241000</v>
      </c>
      <c r="Y6" s="66" t="s">
        <v>653</v>
      </c>
    </row>
    <row r="7" spans="1:25" s="12" customFormat="1" ht="75" x14ac:dyDescent="0.25">
      <c r="A7" s="60" t="s">
        <v>697</v>
      </c>
      <c r="B7" s="60" t="s">
        <v>332</v>
      </c>
      <c r="C7" s="60" t="str">
        <f>+C6</f>
        <v>03 BE BIENESTAR, CAPACITACION, SALUD OCUPACIONAL Y  DOTACION</v>
      </c>
      <c r="D7" s="61" t="s">
        <v>609</v>
      </c>
      <c r="E7" s="60">
        <v>86101705</v>
      </c>
      <c r="F7" s="61" t="s">
        <v>607</v>
      </c>
      <c r="G7" s="62">
        <v>1</v>
      </c>
      <c r="H7" s="62">
        <v>1</v>
      </c>
      <c r="I7" s="60">
        <v>11</v>
      </c>
      <c r="J7" s="60">
        <v>1</v>
      </c>
      <c r="K7" s="60" t="str">
        <f>+K6</f>
        <v>Contratación directa (con ofertas)</v>
      </c>
      <c r="L7" s="60" t="str">
        <f>IF(K7=Hoja3!$B$2,Hoja3!$A$2,IF(K7=Hoja3!$B$3,Hoja3!$A$3,IF(K7=Hoja3!$B$4,Hoja3!$A$4,IF(K7=Hoja3!$B$5,Hoja3!$A$5,IF(K7=Hoja3!$B$6,Hoja3!$A$6,IF(K7=Hoja3!$B$7,Hoja3!$A$7,IF(K7=Hoja3!$B$8,Hoja3!$A$8,IF(K7=Hoja3!$B$9,Hoja3!$A$9,IF(K7=Hoja3!$B$10,Hoja3!$A$10,IF(K7=Hoja3!$B$11,Hoja3!$A$11,IF(K7=Hoja3!$B$12,Hoja3!$A$12,IF(K7=Hoja3!$B$13,Hoja3!$A$13,IF(K7=Hoja3!$B$14,Hoja3!$A$14,IF(K7=Hoja3!$B$15,Hoja3!$A$15,IF(K7=Hoja3!$B$16,Hoja3!$A$16,IF(K7=Hoja3!$B$17,Hoja3!$A$17,IF(K7=Hoja3!$B$18,Hoja3!$A$18,IF(K7=Hoja3!$B$19,Hoja3!$A$19,IF(K7=Hoja3!$B$20,Hoja3!$A$20,IF(K7=Hoja3!$B$21,Hoja3!$A$21,""))))))))))))))))))))</f>
        <v>CCE-05</v>
      </c>
      <c r="M7" s="60" t="s">
        <v>647</v>
      </c>
      <c r="N7" s="60">
        <v>0</v>
      </c>
      <c r="O7" s="63">
        <v>1133000000</v>
      </c>
      <c r="P7" s="64">
        <v>1133000000</v>
      </c>
      <c r="Q7" s="65">
        <v>0</v>
      </c>
      <c r="R7" s="60">
        <v>0</v>
      </c>
      <c r="S7" s="60" t="str">
        <f t="shared" si="0"/>
        <v>ALVARO FERNANDO GUZMAN LUCERO</v>
      </c>
      <c r="T7" s="60" t="str">
        <f t="shared" si="0"/>
        <v>SUBSECRETARIO DE GESTION INSTITUCIONAL</v>
      </c>
      <c r="U7" s="60" t="s">
        <v>650</v>
      </c>
      <c r="V7" s="60" t="s">
        <v>651</v>
      </c>
      <c r="W7" s="60" t="s">
        <v>652</v>
      </c>
      <c r="X7" s="60">
        <v>3241000</v>
      </c>
      <c r="Y7" s="66" t="s">
        <v>653</v>
      </c>
    </row>
    <row r="8" spans="1:25" s="12" customFormat="1" ht="60" x14ac:dyDescent="0.25">
      <c r="A8" s="60" t="s">
        <v>698</v>
      </c>
      <c r="B8" s="60" t="s">
        <v>332</v>
      </c>
      <c r="C8" s="60" t="s">
        <v>161</v>
      </c>
      <c r="D8" s="61" t="s">
        <v>608</v>
      </c>
      <c r="E8" s="62">
        <v>46181500</v>
      </c>
      <c r="F8" s="61" t="s">
        <v>673</v>
      </c>
      <c r="G8" s="62">
        <v>3</v>
      </c>
      <c r="H8" s="62">
        <v>4</v>
      </c>
      <c r="I8" s="60">
        <v>6</v>
      </c>
      <c r="J8" s="60">
        <v>1</v>
      </c>
      <c r="K8" s="60" t="s">
        <v>59</v>
      </c>
      <c r="L8" s="60" t="str">
        <f>IF(K8=Hoja3!$B$2,Hoja3!$A$2,IF(K8=Hoja3!$B$3,Hoja3!$A$3,IF(K8=Hoja3!$B$4,Hoja3!$A$4,IF(K8=Hoja3!$B$5,Hoja3!$A$5,IF(K8=Hoja3!$B$6,Hoja3!$A$6,IF(K8=Hoja3!$B$7,Hoja3!$A$7,IF(K8=Hoja3!$B$8,Hoja3!$A$8,IF(K8=Hoja3!$B$9,Hoja3!$A$9,IF(K8=Hoja3!$B$10,Hoja3!$A$10,IF(K8=Hoja3!$B$11,Hoja3!$A$11,IF(K8=Hoja3!$B$12,Hoja3!$A$12,IF(K8=Hoja3!$B$13,Hoja3!$A$13,IF(K8=Hoja3!$B$14,Hoja3!$A$14,IF(K8=Hoja3!$B$15,Hoja3!$A$15,IF(K8=Hoja3!$B$16,Hoja3!$A$16,IF(K8=Hoja3!$B$17,Hoja3!$A$17,IF(K8=Hoja3!$B$18,Hoja3!$A$18,IF(K8=Hoja3!$B$19,Hoja3!$A$19,IF(K8=Hoja3!$B$20,Hoja3!$A$20,IF(K8=Hoja3!$B$21,Hoja3!$A$21,""))))))))))))))))))))</f>
        <v>CCE-07</v>
      </c>
      <c r="M8" s="60" t="s">
        <v>71</v>
      </c>
      <c r="N8" s="60">
        <v>0</v>
      </c>
      <c r="O8" s="63">
        <v>300000000</v>
      </c>
      <c r="P8" s="64">
        <v>300000000</v>
      </c>
      <c r="Q8" s="65">
        <v>0</v>
      </c>
      <c r="R8" s="60">
        <v>0</v>
      </c>
      <c r="S8" s="60" t="str">
        <f t="shared" si="0"/>
        <v>ALVARO FERNANDO GUZMAN LUCERO</v>
      </c>
      <c r="T8" s="60" t="str">
        <f t="shared" si="0"/>
        <v>SUBSECRETARIO DE GESTION INSTITUCIONAL</v>
      </c>
      <c r="U8" s="60" t="s">
        <v>650</v>
      </c>
      <c r="V8" s="60" t="s">
        <v>651</v>
      </c>
      <c r="W8" s="60" t="s">
        <v>652</v>
      </c>
      <c r="X8" s="60">
        <v>3241000</v>
      </c>
      <c r="Y8" s="66" t="s">
        <v>653</v>
      </c>
    </row>
    <row r="9" spans="1:25" s="12" customFormat="1" ht="45" x14ac:dyDescent="0.25">
      <c r="A9" s="60" t="s">
        <v>699</v>
      </c>
      <c r="B9" s="60" t="s">
        <v>332</v>
      </c>
      <c r="C9" s="60" t="str">
        <f>+C8</f>
        <v>03 BE BIENESTAR, CAPACITACION, SALUD OCUPACIONAL Y  DOTACION</v>
      </c>
      <c r="D9" s="61" t="s">
        <v>610</v>
      </c>
      <c r="E9" s="60">
        <v>78111802</v>
      </c>
      <c r="F9" s="61" t="s">
        <v>611</v>
      </c>
      <c r="G9" s="62">
        <v>1</v>
      </c>
      <c r="H9" s="62">
        <v>3</v>
      </c>
      <c r="I9" s="60">
        <v>9</v>
      </c>
      <c r="J9" s="60">
        <v>1</v>
      </c>
      <c r="K9" s="60" t="s">
        <v>13</v>
      </c>
      <c r="L9" s="60" t="str">
        <f>IF(K9=Hoja3!$B$2,Hoja3!$A$2,IF(K9=Hoja3!$B$3,Hoja3!$A$3,IF(K9=Hoja3!$B$4,Hoja3!$A$4,IF(K9=Hoja3!$B$5,Hoja3!$A$5,IF(K9=Hoja3!$B$6,Hoja3!$A$6,IF(K9=Hoja3!$B$7,Hoja3!$A$7,IF(K9=Hoja3!$B$8,Hoja3!$A$8,IF(K9=Hoja3!$B$9,Hoja3!$A$9,IF(K9=Hoja3!$B$10,Hoja3!$A$10,IF(K9=Hoja3!$B$11,Hoja3!$A$11,IF(K9=Hoja3!$B$12,Hoja3!$A$12,IF(K9=Hoja3!$B$13,Hoja3!$A$13,IF(K9=Hoja3!$B$14,Hoja3!$A$14,IF(K9=Hoja3!$B$15,Hoja3!$A$15,IF(K9=Hoja3!$B$16,Hoja3!$A$16,IF(K9=Hoja3!$B$17,Hoja3!$A$17,IF(K9=Hoja3!$B$18,Hoja3!$A$18,IF(K9=Hoja3!$B$19,Hoja3!$A$19,IF(K9=Hoja3!$B$20,Hoja3!$A$20,IF(K9=Hoja3!$B$21,Hoja3!$A$21,""))))))))))))))))))))</f>
        <v>CCE-02</v>
      </c>
      <c r="M9" s="60" t="s">
        <v>71</v>
      </c>
      <c r="N9" s="60">
        <v>0</v>
      </c>
      <c r="O9" s="63">
        <v>3085400000</v>
      </c>
      <c r="P9" s="63">
        <v>3085400000</v>
      </c>
      <c r="Q9" s="65">
        <v>0</v>
      </c>
      <c r="R9" s="60">
        <v>0</v>
      </c>
      <c r="S9" s="60" t="e">
        <f>+#REF!</f>
        <v>#REF!</v>
      </c>
      <c r="T9" s="60" t="e">
        <f>+#REF!</f>
        <v>#REF!</v>
      </c>
      <c r="U9" s="60" t="s">
        <v>650</v>
      </c>
      <c r="V9" s="60" t="s">
        <v>651</v>
      </c>
      <c r="W9" s="60" t="s">
        <v>652</v>
      </c>
      <c r="X9" s="60">
        <v>3241000</v>
      </c>
      <c r="Y9" s="66" t="s">
        <v>653</v>
      </c>
    </row>
    <row r="10" spans="1:25" s="12" customFormat="1" ht="45" x14ac:dyDescent="0.25">
      <c r="A10" s="60" t="s">
        <v>700</v>
      </c>
      <c r="B10" s="60" t="s">
        <v>332</v>
      </c>
      <c r="C10" s="60" t="s">
        <v>161</v>
      </c>
      <c r="D10" s="61" t="s">
        <v>612</v>
      </c>
      <c r="E10" s="60" t="s">
        <v>1263</v>
      </c>
      <c r="F10" s="61" t="s">
        <v>674</v>
      </c>
      <c r="G10" s="62">
        <v>2</v>
      </c>
      <c r="H10" s="62">
        <v>4</v>
      </c>
      <c r="I10" s="62">
        <v>9</v>
      </c>
      <c r="J10" s="60">
        <v>1</v>
      </c>
      <c r="K10" s="60" t="str">
        <f>+K8</f>
        <v>Selección abreviada subasta inversa</v>
      </c>
      <c r="L10" s="60" t="str">
        <f>IF(K10=Hoja3!$B$2,Hoja3!$A$2,IF(K10=Hoja3!$B$3,Hoja3!$A$3,IF(K10=Hoja3!$B$4,Hoja3!$A$4,IF(K10=Hoja3!$B$5,Hoja3!$A$5,IF(K10=Hoja3!$B$6,Hoja3!$A$6,IF(K10=Hoja3!$B$7,Hoja3!$A$7,IF(K10=Hoja3!$B$8,Hoja3!$A$8,IF(K10=Hoja3!$B$9,Hoja3!$A$9,IF(K10=Hoja3!$B$10,Hoja3!$A$10,IF(K10=Hoja3!$B$11,Hoja3!$A$11,IF(K10=Hoja3!$B$12,Hoja3!$A$12,IF(K10=Hoja3!$B$13,Hoja3!$A$13,IF(K10=Hoja3!$B$14,Hoja3!$A$14,IF(K10=Hoja3!$B$15,Hoja3!$A$15,IF(K10=Hoja3!$B$16,Hoja3!$A$16,IF(K10=Hoja3!$B$17,Hoja3!$A$17,IF(K10=Hoja3!$B$18,Hoja3!$A$18,IF(K10=Hoja3!$B$19,Hoja3!$A$19,IF(K10=Hoja3!$B$20,Hoja3!$A$20,IF(K10=Hoja3!$B$21,Hoja3!$A$21,""))))))))))))))))))))</f>
        <v>CCE-07</v>
      </c>
      <c r="M10" s="60" t="s">
        <v>71</v>
      </c>
      <c r="N10" s="60">
        <v>0</v>
      </c>
      <c r="O10" s="63">
        <v>1112317000</v>
      </c>
      <c r="P10" s="63">
        <v>1112317000</v>
      </c>
      <c r="Q10" s="65">
        <v>0</v>
      </c>
      <c r="R10" s="60">
        <v>0</v>
      </c>
      <c r="S10" s="60" t="e">
        <f>+S9</f>
        <v>#REF!</v>
      </c>
      <c r="T10" s="60" t="e">
        <f>+T9</f>
        <v>#REF!</v>
      </c>
      <c r="U10" s="60" t="s">
        <v>650</v>
      </c>
      <c r="V10" s="60" t="s">
        <v>651</v>
      </c>
      <c r="W10" s="60" t="s">
        <v>652</v>
      </c>
      <c r="X10" s="60">
        <v>3241000</v>
      </c>
      <c r="Y10" s="66" t="s">
        <v>653</v>
      </c>
    </row>
    <row r="11" spans="1:25" s="12" customFormat="1" ht="60" x14ac:dyDescent="0.25">
      <c r="A11" s="60" t="s">
        <v>701</v>
      </c>
      <c r="B11" s="60" t="s">
        <v>332</v>
      </c>
      <c r="C11" s="60" t="s">
        <v>159</v>
      </c>
      <c r="D11" s="61" t="s">
        <v>387</v>
      </c>
      <c r="E11" s="60">
        <v>83121700</v>
      </c>
      <c r="F11" s="61" t="s">
        <v>613</v>
      </c>
      <c r="G11" s="62">
        <v>1</v>
      </c>
      <c r="H11" s="62">
        <v>1</v>
      </c>
      <c r="I11" s="60">
        <v>11.5</v>
      </c>
      <c r="J11" s="60">
        <v>1</v>
      </c>
      <c r="K11" s="60" t="s">
        <v>21</v>
      </c>
      <c r="L11" s="60" t="str">
        <f>IF(K11=Hoja3!$B$2,Hoja3!$A$2,IF(K11=Hoja3!$B$3,Hoja3!$A$3,IF(K11=Hoja3!$B$4,Hoja3!$A$4,IF(K11=Hoja3!$B$5,Hoja3!$A$5,IF(K11=Hoja3!$B$6,Hoja3!$A$6,IF(K11=Hoja3!$B$7,Hoja3!$A$7,IF(K11=Hoja3!$B$8,Hoja3!$A$8,IF(K11=Hoja3!$B$9,Hoja3!$A$9,IF(K11=Hoja3!$B$10,Hoja3!$A$10,IF(K11=Hoja3!$B$11,Hoja3!$A$11,IF(K11=Hoja3!$B$12,Hoja3!$A$12,IF(K11=Hoja3!$B$13,Hoja3!$A$13,IF(K11=Hoja3!$B$14,Hoja3!$A$14,IF(K11=Hoja3!$B$15,Hoja3!$A$15,IF(K11=Hoja3!$B$16,Hoja3!$A$16,IF(K11=Hoja3!$B$17,Hoja3!$A$17,IF(K11=Hoja3!$B$18,Hoja3!$A$18,IF(K11=Hoja3!$B$19,Hoja3!$A$19,IF(K11=Hoja3!$B$20,Hoja3!$A$20,IF(K11=Hoja3!$B$21,Hoja3!$A$21,""))))))))))))))))))))</f>
        <v>CCE-16</v>
      </c>
      <c r="M11" s="60" t="s">
        <v>63</v>
      </c>
      <c r="N11" s="60">
        <v>0</v>
      </c>
      <c r="O11" s="63">
        <v>59803807</v>
      </c>
      <c r="P11" s="64">
        <v>59803807</v>
      </c>
      <c r="Q11" s="65">
        <v>0</v>
      </c>
      <c r="R11" s="60">
        <v>0</v>
      </c>
      <c r="S11" s="60" t="s">
        <v>654</v>
      </c>
      <c r="T11" s="60" t="s">
        <v>655</v>
      </c>
      <c r="U11" s="60" t="s">
        <v>656</v>
      </c>
      <c r="V11" s="60" t="s">
        <v>657</v>
      </c>
      <c r="W11" s="60" t="s">
        <v>658</v>
      </c>
      <c r="X11" s="60" t="s">
        <v>659</v>
      </c>
      <c r="Y11" s="66" t="s">
        <v>660</v>
      </c>
    </row>
    <row r="12" spans="1:25" s="12" customFormat="1" ht="60" x14ac:dyDescent="0.25">
      <c r="A12" s="60" t="s">
        <v>702</v>
      </c>
      <c r="B12" s="60" t="s">
        <v>332</v>
      </c>
      <c r="C12" s="60" t="s">
        <v>159</v>
      </c>
      <c r="D12" s="61" t="s">
        <v>387</v>
      </c>
      <c r="E12" s="60" t="s">
        <v>614</v>
      </c>
      <c r="F12" s="61" t="s">
        <v>613</v>
      </c>
      <c r="G12" s="62">
        <v>1</v>
      </c>
      <c r="H12" s="62">
        <v>1</v>
      </c>
      <c r="I12" s="60">
        <v>11.5</v>
      </c>
      <c r="J12" s="60">
        <v>1</v>
      </c>
      <c r="K12" s="60" t="s">
        <v>21</v>
      </c>
      <c r="L12" s="60" t="str">
        <f>IF(K12=Hoja3!$B$2,Hoja3!$A$2,IF(K12=Hoja3!$B$3,Hoja3!$A$3,IF(K12=Hoja3!$B$4,Hoja3!$A$4,IF(K12=Hoja3!$B$5,Hoja3!$A$5,IF(K12=Hoja3!$B$6,Hoja3!$A$6,IF(K12=Hoja3!$B$7,Hoja3!$A$7,IF(K12=Hoja3!$B$8,Hoja3!$A$8,IF(K12=Hoja3!$B$9,Hoja3!$A$9,IF(K12=Hoja3!$B$10,Hoja3!$A$10,IF(K12=Hoja3!$B$11,Hoja3!$A$11,IF(K12=Hoja3!$B$12,Hoja3!$A$12,IF(K12=Hoja3!$B$13,Hoja3!$A$13,IF(K12=Hoja3!$B$14,Hoja3!$A$14,IF(K12=Hoja3!$B$15,Hoja3!$A$15,IF(K12=Hoja3!$B$16,Hoja3!$A$16,IF(K12=Hoja3!$B$17,Hoja3!$A$17,IF(K12=Hoja3!$B$18,Hoja3!$A$18,IF(K12=Hoja3!$B$19,Hoja3!$A$19,IF(K12=Hoja3!$B$20,Hoja3!$A$20,IF(K12=Hoja3!$B$21,Hoja3!$A$21,""))))))))))))))))))))</f>
        <v>CCE-16</v>
      </c>
      <c r="M12" s="60" t="s">
        <v>63</v>
      </c>
      <c r="N12" s="60">
        <v>0</v>
      </c>
      <c r="O12" s="63">
        <v>44840432</v>
      </c>
      <c r="P12" s="64">
        <v>44840432</v>
      </c>
      <c r="Q12" s="65">
        <v>0</v>
      </c>
      <c r="R12" s="60">
        <v>0</v>
      </c>
      <c r="S12" s="60" t="s">
        <v>654</v>
      </c>
      <c r="T12" s="60" t="s">
        <v>655</v>
      </c>
      <c r="U12" s="60" t="s">
        <v>656</v>
      </c>
      <c r="V12" s="60" t="s">
        <v>657</v>
      </c>
      <c r="W12" s="60" t="s">
        <v>658</v>
      </c>
      <c r="X12" s="60" t="s">
        <v>659</v>
      </c>
      <c r="Y12" s="66" t="s">
        <v>660</v>
      </c>
    </row>
    <row r="13" spans="1:25" s="12" customFormat="1" ht="60" x14ac:dyDescent="0.25">
      <c r="A13" s="60" t="s">
        <v>703</v>
      </c>
      <c r="B13" s="60" t="s">
        <v>332</v>
      </c>
      <c r="C13" s="60" t="s">
        <v>159</v>
      </c>
      <c r="D13" s="61" t="s">
        <v>387</v>
      </c>
      <c r="E13" s="60">
        <v>82131604</v>
      </c>
      <c r="F13" s="61" t="s">
        <v>615</v>
      </c>
      <c r="G13" s="62">
        <v>1</v>
      </c>
      <c r="H13" s="62">
        <v>1</v>
      </c>
      <c r="I13" s="60">
        <v>11.5</v>
      </c>
      <c r="J13" s="60">
        <v>1</v>
      </c>
      <c r="K13" s="60" t="s">
        <v>21</v>
      </c>
      <c r="L13" s="60" t="str">
        <f>IF(K13=Hoja3!$B$2,Hoja3!$A$2,IF(K13=Hoja3!$B$3,Hoja3!$A$3,IF(K13=Hoja3!$B$4,Hoja3!$A$4,IF(K13=Hoja3!$B$5,Hoja3!$A$5,IF(K13=Hoja3!$B$6,Hoja3!$A$6,IF(K13=Hoja3!$B$7,Hoja3!$A$7,IF(K13=Hoja3!$B$8,Hoja3!$A$8,IF(K13=Hoja3!$B$9,Hoja3!$A$9,IF(K13=Hoja3!$B$10,Hoja3!$A$10,IF(K13=Hoja3!$B$11,Hoja3!$A$11,IF(K13=Hoja3!$B$12,Hoja3!$A$12,IF(K13=Hoja3!$B$13,Hoja3!$A$13,IF(K13=Hoja3!$B$14,Hoja3!$A$14,IF(K13=Hoja3!$B$15,Hoja3!$A$15,IF(K13=Hoja3!$B$16,Hoja3!$A$16,IF(K13=Hoja3!$B$17,Hoja3!$A$17,IF(K13=Hoja3!$B$18,Hoja3!$A$18,IF(K13=Hoja3!$B$19,Hoja3!$A$19,IF(K13=Hoja3!$B$20,Hoja3!$A$20,IF(K13=Hoja3!$B$21,Hoja3!$A$21,""))))))))))))))))))))</f>
        <v>CCE-16</v>
      </c>
      <c r="M13" s="67" t="s">
        <v>575</v>
      </c>
      <c r="N13" s="60">
        <v>0</v>
      </c>
      <c r="O13" s="63">
        <v>59225000</v>
      </c>
      <c r="P13" s="64">
        <v>59225000</v>
      </c>
      <c r="Q13" s="65">
        <v>0</v>
      </c>
      <c r="R13" s="60">
        <v>0</v>
      </c>
      <c r="S13" s="60" t="s">
        <v>654</v>
      </c>
      <c r="T13" s="60" t="s">
        <v>655</v>
      </c>
      <c r="U13" s="60" t="s">
        <v>656</v>
      </c>
      <c r="V13" s="60" t="s">
        <v>657</v>
      </c>
      <c r="W13" s="60" t="s">
        <v>658</v>
      </c>
      <c r="X13" s="60" t="s">
        <v>659</v>
      </c>
      <c r="Y13" s="66" t="s">
        <v>660</v>
      </c>
    </row>
    <row r="14" spans="1:25" s="12" customFormat="1" ht="60" x14ac:dyDescent="0.25">
      <c r="A14" s="60" t="s">
        <v>704</v>
      </c>
      <c r="B14" s="60" t="s">
        <v>332</v>
      </c>
      <c r="C14" s="60" t="s">
        <v>159</v>
      </c>
      <c r="D14" s="61" t="s">
        <v>387</v>
      </c>
      <c r="E14" s="60">
        <v>80161500</v>
      </c>
      <c r="F14" s="61" t="s">
        <v>616</v>
      </c>
      <c r="G14" s="62">
        <v>1</v>
      </c>
      <c r="H14" s="62">
        <v>1</v>
      </c>
      <c r="I14" s="60">
        <v>11.5</v>
      </c>
      <c r="J14" s="60">
        <v>1</v>
      </c>
      <c r="K14" s="60" t="s">
        <v>21</v>
      </c>
      <c r="L14" s="60" t="str">
        <f>IF(K14=Hoja3!$B$2,Hoja3!$A$2,IF(K14=Hoja3!$B$3,Hoja3!$A$3,IF(K14=Hoja3!$B$4,Hoja3!$A$4,IF(K14=Hoja3!$B$5,Hoja3!$A$5,IF(K14=Hoja3!$B$6,Hoja3!$A$6,IF(K14=Hoja3!$B$7,Hoja3!$A$7,IF(K14=Hoja3!$B$8,Hoja3!$A$8,IF(K14=Hoja3!$B$9,Hoja3!$A$9,IF(K14=Hoja3!$B$10,Hoja3!$A$10,IF(K14=Hoja3!$B$11,Hoja3!$A$11,IF(K14=Hoja3!$B$12,Hoja3!$A$12,IF(K14=Hoja3!$B$13,Hoja3!$A$13,IF(K14=Hoja3!$B$14,Hoja3!$A$14,IF(K14=Hoja3!$B$15,Hoja3!$A$15,IF(K14=Hoja3!$B$16,Hoja3!$A$16,IF(K14=Hoja3!$B$17,Hoja3!$A$17,IF(K14=Hoja3!$B$18,Hoja3!$A$18,IF(K14=Hoja3!$B$19,Hoja3!$A$19,IF(K14=Hoja3!$B$20,Hoja3!$A$20,IF(K14=Hoja3!$B$21,Hoja3!$A$21,""))))))))))))))))))))</f>
        <v>CCE-16</v>
      </c>
      <c r="M14" s="60" t="s">
        <v>63</v>
      </c>
      <c r="N14" s="60">
        <v>0</v>
      </c>
      <c r="O14" s="63">
        <v>93622880</v>
      </c>
      <c r="P14" s="64">
        <v>93622880</v>
      </c>
      <c r="Q14" s="65">
        <v>0</v>
      </c>
      <c r="R14" s="60">
        <v>0</v>
      </c>
      <c r="S14" s="60" t="s">
        <v>654</v>
      </c>
      <c r="T14" s="60" t="s">
        <v>655</v>
      </c>
      <c r="U14" s="60" t="s">
        <v>656</v>
      </c>
      <c r="V14" s="60" t="s">
        <v>657</v>
      </c>
      <c r="W14" s="60" t="s">
        <v>658</v>
      </c>
      <c r="X14" s="60" t="s">
        <v>659</v>
      </c>
      <c r="Y14" s="66" t="s">
        <v>660</v>
      </c>
    </row>
    <row r="15" spans="1:25" s="12" customFormat="1" ht="60" x14ac:dyDescent="0.25">
      <c r="A15" s="60" t="s">
        <v>705</v>
      </c>
      <c r="B15" s="60" t="s">
        <v>332</v>
      </c>
      <c r="C15" s="60" t="s">
        <v>159</v>
      </c>
      <c r="D15" s="61" t="s">
        <v>387</v>
      </c>
      <c r="E15" s="60">
        <v>83121600</v>
      </c>
      <c r="F15" s="61" t="s">
        <v>617</v>
      </c>
      <c r="G15" s="62">
        <v>1</v>
      </c>
      <c r="H15" s="62">
        <v>1</v>
      </c>
      <c r="I15" s="60">
        <v>11.5</v>
      </c>
      <c r="J15" s="60">
        <v>1</v>
      </c>
      <c r="K15" s="60" t="s">
        <v>21</v>
      </c>
      <c r="L15" s="60" t="str">
        <f>IF(K15=Hoja3!$B$2,Hoja3!$A$2,IF(K15=Hoja3!$B$3,Hoja3!$A$3,IF(K15=Hoja3!$B$4,Hoja3!$A$4,IF(K15=Hoja3!$B$5,Hoja3!$A$5,IF(K15=Hoja3!$B$6,Hoja3!$A$6,IF(K15=Hoja3!$B$7,Hoja3!$A$7,IF(K15=Hoja3!$B$8,Hoja3!$A$8,IF(K15=Hoja3!$B$9,Hoja3!$A$9,IF(K15=Hoja3!$B$10,Hoja3!$A$10,IF(K15=Hoja3!$B$11,Hoja3!$A$11,IF(K15=Hoja3!$B$12,Hoja3!$A$12,IF(K15=Hoja3!$B$13,Hoja3!$A$13,IF(K15=Hoja3!$B$14,Hoja3!$A$14,IF(K15=Hoja3!$B$15,Hoja3!$A$15,IF(K15=Hoja3!$B$16,Hoja3!$A$16,IF(K15=Hoja3!$B$17,Hoja3!$A$17,IF(K15=Hoja3!$B$18,Hoja3!$A$18,IF(K15=Hoja3!$B$19,Hoja3!$A$19,IF(K15=Hoja3!$B$20,Hoja3!$A$20,IF(K15=Hoja3!$B$21,Hoja3!$A$21,""))))))))))))))))))))</f>
        <v>CCE-16</v>
      </c>
      <c r="M15" s="60" t="s">
        <v>63</v>
      </c>
      <c r="N15" s="60"/>
      <c r="O15" s="63">
        <v>67958878</v>
      </c>
      <c r="P15" s="64">
        <v>67958878</v>
      </c>
      <c r="Q15" s="65">
        <v>0</v>
      </c>
      <c r="R15" s="60">
        <v>0</v>
      </c>
      <c r="S15" s="60" t="s">
        <v>654</v>
      </c>
      <c r="T15" s="60" t="s">
        <v>655</v>
      </c>
      <c r="U15" s="60" t="s">
        <v>656</v>
      </c>
      <c r="V15" s="60" t="s">
        <v>657</v>
      </c>
      <c r="W15" s="60" t="s">
        <v>658</v>
      </c>
      <c r="X15" s="60" t="s">
        <v>659</v>
      </c>
      <c r="Y15" s="66" t="s">
        <v>660</v>
      </c>
    </row>
    <row r="16" spans="1:25" s="12" customFormat="1" ht="75" x14ac:dyDescent="0.25">
      <c r="A16" s="60" t="s">
        <v>706</v>
      </c>
      <c r="B16" s="60" t="s">
        <v>332</v>
      </c>
      <c r="C16" s="60" t="s">
        <v>159</v>
      </c>
      <c r="D16" s="61" t="s">
        <v>387</v>
      </c>
      <c r="E16" s="60">
        <v>82111801</v>
      </c>
      <c r="F16" s="61" t="s">
        <v>618</v>
      </c>
      <c r="G16" s="62">
        <v>1</v>
      </c>
      <c r="H16" s="62">
        <v>1</v>
      </c>
      <c r="I16" s="60">
        <v>11.5</v>
      </c>
      <c r="J16" s="60">
        <v>1</v>
      </c>
      <c r="K16" s="60" t="s">
        <v>21</v>
      </c>
      <c r="L16" s="60" t="str">
        <f>IF(K16=Hoja3!$B$2,Hoja3!$A$2,IF(K16=Hoja3!$B$3,Hoja3!$A$3,IF(K16=Hoja3!$B$4,Hoja3!$A$4,IF(K16=Hoja3!$B$5,Hoja3!$A$5,IF(K16=Hoja3!$B$6,Hoja3!$A$6,IF(K16=Hoja3!$B$7,Hoja3!$A$7,IF(K16=Hoja3!$B$8,Hoja3!$A$8,IF(K16=Hoja3!$B$9,Hoja3!$A$9,IF(K16=Hoja3!$B$10,Hoja3!$A$10,IF(K16=Hoja3!$B$11,Hoja3!$A$11,IF(K16=Hoja3!$B$12,Hoja3!$A$12,IF(K16=Hoja3!$B$13,Hoja3!$A$13,IF(K16=Hoja3!$B$14,Hoja3!$A$14,IF(K16=Hoja3!$B$15,Hoja3!$A$15,IF(K16=Hoja3!$B$16,Hoja3!$A$16,IF(K16=Hoja3!$B$17,Hoja3!$A$17,IF(K16=Hoja3!$B$18,Hoja3!$A$18,IF(K16=Hoja3!$B$19,Hoja3!$A$19,IF(K16=Hoja3!$B$20,Hoja3!$A$20,IF(K16=Hoja3!$B$21,Hoja3!$A$21,""))))))))))))))))))))</f>
        <v>CCE-16</v>
      </c>
      <c r="M16" s="60" t="s">
        <v>63</v>
      </c>
      <c r="N16" s="60">
        <v>0</v>
      </c>
      <c r="O16" s="63">
        <v>89927240</v>
      </c>
      <c r="P16" s="64">
        <v>89927240</v>
      </c>
      <c r="Q16" s="65">
        <v>0</v>
      </c>
      <c r="R16" s="60">
        <v>0</v>
      </c>
      <c r="S16" s="60" t="s">
        <v>654</v>
      </c>
      <c r="T16" s="60" t="s">
        <v>655</v>
      </c>
      <c r="U16" s="60" t="s">
        <v>656</v>
      </c>
      <c r="V16" s="60" t="s">
        <v>657</v>
      </c>
      <c r="W16" s="60" t="s">
        <v>658</v>
      </c>
      <c r="X16" s="60" t="s">
        <v>659</v>
      </c>
      <c r="Y16" s="66" t="s">
        <v>660</v>
      </c>
    </row>
    <row r="17" spans="1:25" s="12" customFormat="1" ht="60" x14ac:dyDescent="0.25">
      <c r="A17" s="60" t="s">
        <v>707</v>
      </c>
      <c r="B17" s="60" t="s">
        <v>332</v>
      </c>
      <c r="C17" s="60" t="s">
        <v>159</v>
      </c>
      <c r="D17" s="61" t="s">
        <v>387</v>
      </c>
      <c r="E17" s="60">
        <v>82111901</v>
      </c>
      <c r="F17" s="61" t="s">
        <v>619</v>
      </c>
      <c r="G17" s="62">
        <v>1</v>
      </c>
      <c r="H17" s="62">
        <v>1</v>
      </c>
      <c r="I17" s="60">
        <v>11.5</v>
      </c>
      <c r="J17" s="60">
        <v>1</v>
      </c>
      <c r="K17" s="60" t="s">
        <v>21</v>
      </c>
      <c r="L17" s="60" t="str">
        <f>IF(K17=Hoja3!$B$2,Hoja3!$A$2,IF(K17=Hoja3!$B$3,Hoja3!$A$3,IF(K17=Hoja3!$B$4,Hoja3!$A$4,IF(K17=Hoja3!$B$5,Hoja3!$A$5,IF(K17=Hoja3!$B$6,Hoja3!$A$6,IF(K17=Hoja3!$B$7,Hoja3!$A$7,IF(K17=Hoja3!$B$8,Hoja3!$A$8,IF(K17=Hoja3!$B$9,Hoja3!$A$9,IF(K17=Hoja3!$B$10,Hoja3!$A$10,IF(K17=Hoja3!$B$11,Hoja3!$A$11,IF(K17=Hoja3!$B$12,Hoja3!$A$12,IF(K17=Hoja3!$B$13,Hoja3!$A$13,IF(K17=Hoja3!$B$14,Hoja3!$A$14,IF(K17=Hoja3!$B$15,Hoja3!$A$15,IF(K17=Hoja3!$B$16,Hoja3!$A$16,IF(K17=Hoja3!$B$17,Hoja3!$A$17,IF(K17=Hoja3!$B$18,Hoja3!$A$18,IF(K17=Hoja3!$B$19,Hoja3!$A$19,IF(K17=Hoja3!$B$20,Hoja3!$A$20,IF(K17=Hoja3!$B$21,Hoja3!$A$21,""))))))))))))))))))))</f>
        <v>CCE-16</v>
      </c>
      <c r="M17" s="60" t="s">
        <v>63</v>
      </c>
      <c r="N17" s="60">
        <v>0</v>
      </c>
      <c r="O17" s="63">
        <v>71070000</v>
      </c>
      <c r="P17" s="64">
        <v>71070000</v>
      </c>
      <c r="Q17" s="65">
        <v>0</v>
      </c>
      <c r="R17" s="60">
        <v>0</v>
      </c>
      <c r="S17" s="60" t="s">
        <v>654</v>
      </c>
      <c r="T17" s="60" t="s">
        <v>655</v>
      </c>
      <c r="U17" s="60" t="s">
        <v>656</v>
      </c>
      <c r="V17" s="60" t="s">
        <v>657</v>
      </c>
      <c r="W17" s="60" t="s">
        <v>658</v>
      </c>
      <c r="X17" s="60" t="s">
        <v>659</v>
      </c>
      <c r="Y17" s="66" t="s">
        <v>660</v>
      </c>
    </row>
    <row r="18" spans="1:25" s="12" customFormat="1" ht="60" x14ac:dyDescent="0.25">
      <c r="A18" s="60" t="s">
        <v>708</v>
      </c>
      <c r="B18" s="60" t="s">
        <v>332</v>
      </c>
      <c r="C18" s="60" t="s">
        <v>159</v>
      </c>
      <c r="D18" s="61" t="s">
        <v>387</v>
      </c>
      <c r="E18" s="60">
        <v>82111901</v>
      </c>
      <c r="F18" s="61" t="s">
        <v>620</v>
      </c>
      <c r="G18" s="62">
        <v>1</v>
      </c>
      <c r="H18" s="62">
        <v>1</v>
      </c>
      <c r="I18" s="60">
        <v>11.5</v>
      </c>
      <c r="J18" s="60">
        <v>1</v>
      </c>
      <c r="K18" s="60" t="s">
        <v>21</v>
      </c>
      <c r="L18" s="60" t="str">
        <f>IF(K18=Hoja3!$B$2,Hoja3!$A$2,IF(K18=Hoja3!$B$3,Hoja3!$A$3,IF(K18=Hoja3!$B$4,Hoja3!$A$4,IF(K18=Hoja3!$B$5,Hoja3!$A$5,IF(K18=Hoja3!$B$6,Hoja3!$A$6,IF(K18=Hoja3!$B$7,Hoja3!$A$7,IF(K18=Hoja3!$B$8,Hoja3!$A$8,IF(K18=Hoja3!$B$9,Hoja3!$A$9,IF(K18=Hoja3!$B$10,Hoja3!$A$10,IF(K18=Hoja3!$B$11,Hoja3!$A$11,IF(K18=Hoja3!$B$12,Hoja3!$A$12,IF(K18=Hoja3!$B$13,Hoja3!$A$13,IF(K18=Hoja3!$B$14,Hoja3!$A$14,IF(K18=Hoja3!$B$15,Hoja3!$A$15,IF(K18=Hoja3!$B$16,Hoja3!$A$16,IF(K18=Hoja3!$B$17,Hoja3!$A$17,IF(K18=Hoja3!$B$18,Hoja3!$A$18,IF(K18=Hoja3!$B$19,Hoja3!$A$19,IF(K18=Hoja3!$B$20,Hoja3!$A$20,IF(K18=Hoja3!$B$21,Hoja3!$A$21,""))))))))))))))))))))</f>
        <v>CCE-16</v>
      </c>
      <c r="M18" s="60" t="s">
        <v>63</v>
      </c>
      <c r="N18" s="60">
        <v>0</v>
      </c>
      <c r="O18" s="63">
        <v>67753400</v>
      </c>
      <c r="P18" s="64">
        <v>67753400</v>
      </c>
      <c r="Q18" s="65">
        <v>0</v>
      </c>
      <c r="R18" s="60">
        <v>0</v>
      </c>
      <c r="S18" s="60" t="s">
        <v>654</v>
      </c>
      <c r="T18" s="60" t="s">
        <v>655</v>
      </c>
      <c r="U18" s="60" t="s">
        <v>656</v>
      </c>
      <c r="V18" s="60" t="s">
        <v>657</v>
      </c>
      <c r="W18" s="60" t="s">
        <v>658</v>
      </c>
      <c r="X18" s="60" t="s">
        <v>659</v>
      </c>
      <c r="Y18" s="66" t="s">
        <v>660</v>
      </c>
    </row>
    <row r="19" spans="1:25" s="12" customFormat="1" ht="60" x14ac:dyDescent="0.25">
      <c r="A19" s="60" t="s">
        <v>709</v>
      </c>
      <c r="B19" s="60" t="s">
        <v>332</v>
      </c>
      <c r="C19" s="60" t="s">
        <v>159</v>
      </c>
      <c r="D19" s="61" t="s">
        <v>387</v>
      </c>
      <c r="E19" s="60">
        <v>80161507</v>
      </c>
      <c r="F19" s="61" t="s">
        <v>621</v>
      </c>
      <c r="G19" s="62">
        <v>1</v>
      </c>
      <c r="H19" s="62">
        <v>1</v>
      </c>
      <c r="I19" s="60">
        <v>11.5</v>
      </c>
      <c r="J19" s="60">
        <v>1</v>
      </c>
      <c r="K19" s="60" t="s">
        <v>21</v>
      </c>
      <c r="L19" s="60" t="str">
        <f>IF(K19=Hoja3!$B$2,Hoja3!$A$2,IF(K19=Hoja3!$B$3,Hoja3!$A$3,IF(K19=Hoja3!$B$4,Hoja3!$A$4,IF(K19=Hoja3!$B$5,Hoja3!$A$5,IF(K19=Hoja3!$B$6,Hoja3!$A$6,IF(K19=Hoja3!$B$7,Hoja3!$A$7,IF(K19=Hoja3!$B$8,Hoja3!$A$8,IF(K19=Hoja3!$B$9,Hoja3!$A$9,IF(K19=Hoja3!$B$10,Hoja3!$A$10,IF(K19=Hoja3!$B$11,Hoja3!$A$11,IF(K19=Hoja3!$B$12,Hoja3!$A$12,IF(K19=Hoja3!$B$13,Hoja3!$A$13,IF(K19=Hoja3!$B$14,Hoja3!$A$14,IF(K19=Hoja3!$B$15,Hoja3!$A$15,IF(K19=Hoja3!$B$16,Hoja3!$A$16,IF(K19=Hoja3!$B$17,Hoja3!$A$17,IF(K19=Hoja3!$B$18,Hoja3!$A$18,IF(K19=Hoja3!$B$19,Hoja3!$A$19,IF(K19=Hoja3!$B$20,Hoja3!$A$20,IF(K19=Hoja3!$B$21,Hoja3!$A$21,""))))))))))))))))))))</f>
        <v>CCE-16</v>
      </c>
      <c r="M19" s="60" t="s">
        <v>63</v>
      </c>
      <c r="N19" s="60">
        <v>0</v>
      </c>
      <c r="O19" s="63">
        <v>51246208</v>
      </c>
      <c r="P19" s="64">
        <v>51246208</v>
      </c>
      <c r="Q19" s="65">
        <v>0</v>
      </c>
      <c r="R19" s="60">
        <v>0</v>
      </c>
      <c r="S19" s="60" t="s">
        <v>654</v>
      </c>
      <c r="T19" s="60" t="s">
        <v>655</v>
      </c>
      <c r="U19" s="60" t="s">
        <v>656</v>
      </c>
      <c r="V19" s="60" t="s">
        <v>657</v>
      </c>
      <c r="W19" s="60" t="s">
        <v>658</v>
      </c>
      <c r="X19" s="60" t="s">
        <v>659</v>
      </c>
      <c r="Y19" s="66" t="s">
        <v>660</v>
      </c>
    </row>
    <row r="20" spans="1:25" s="12" customFormat="1" ht="60" x14ac:dyDescent="0.25">
      <c r="A20" s="60" t="s">
        <v>710</v>
      </c>
      <c r="B20" s="60" t="s">
        <v>332</v>
      </c>
      <c r="C20" s="60" t="s">
        <v>159</v>
      </c>
      <c r="D20" s="61" t="s">
        <v>387</v>
      </c>
      <c r="E20" s="60">
        <v>80161507</v>
      </c>
      <c r="F20" s="61" t="s">
        <v>622</v>
      </c>
      <c r="G20" s="62">
        <v>1</v>
      </c>
      <c r="H20" s="62">
        <v>1</v>
      </c>
      <c r="I20" s="60">
        <v>11.5</v>
      </c>
      <c r="J20" s="60">
        <v>1</v>
      </c>
      <c r="K20" s="60" t="s">
        <v>21</v>
      </c>
      <c r="L20" s="60" t="str">
        <f>IF(K20=Hoja3!$B$2,Hoja3!$A$2,IF(K20=Hoja3!$B$3,Hoja3!$A$3,IF(K20=Hoja3!$B$4,Hoja3!$A$4,IF(K20=Hoja3!$B$5,Hoja3!$A$5,IF(K20=Hoja3!$B$6,Hoja3!$A$6,IF(K20=Hoja3!$B$7,Hoja3!$A$7,IF(K20=Hoja3!$B$8,Hoja3!$A$8,IF(K20=Hoja3!$B$9,Hoja3!$A$9,IF(K20=Hoja3!$B$10,Hoja3!$A$10,IF(K20=Hoja3!$B$11,Hoja3!$A$11,IF(K20=Hoja3!$B$12,Hoja3!$A$12,IF(K20=Hoja3!$B$13,Hoja3!$A$13,IF(K20=Hoja3!$B$14,Hoja3!$A$14,IF(K20=Hoja3!$B$15,Hoja3!$A$15,IF(K20=Hoja3!$B$16,Hoja3!$A$16,IF(K20=Hoja3!$B$17,Hoja3!$A$17,IF(K20=Hoja3!$B$18,Hoja3!$A$18,IF(K20=Hoja3!$B$19,Hoja3!$A$19,IF(K20=Hoja3!$B$20,Hoja3!$A$20,IF(K20=Hoja3!$B$21,Hoja3!$A$21,""))))))))))))))))))))</f>
        <v>CCE-16</v>
      </c>
      <c r="M20" s="60" t="s">
        <v>63</v>
      </c>
      <c r="N20" s="60">
        <v>0</v>
      </c>
      <c r="O20" s="63">
        <v>63609503</v>
      </c>
      <c r="P20" s="64">
        <v>63609503</v>
      </c>
      <c r="Q20" s="65">
        <v>0</v>
      </c>
      <c r="R20" s="60">
        <v>0</v>
      </c>
      <c r="S20" s="60" t="s">
        <v>654</v>
      </c>
      <c r="T20" s="60" t="s">
        <v>655</v>
      </c>
      <c r="U20" s="60" t="s">
        <v>656</v>
      </c>
      <c r="V20" s="60" t="s">
        <v>657</v>
      </c>
      <c r="W20" s="60" t="s">
        <v>658</v>
      </c>
      <c r="X20" s="60" t="s">
        <v>659</v>
      </c>
      <c r="Y20" s="66" t="s">
        <v>660</v>
      </c>
    </row>
    <row r="21" spans="1:25" s="12" customFormat="1" ht="75" x14ac:dyDescent="0.25">
      <c r="A21" s="60" t="s">
        <v>711</v>
      </c>
      <c r="B21" s="60" t="s">
        <v>332</v>
      </c>
      <c r="C21" s="60" t="s">
        <v>159</v>
      </c>
      <c r="D21" s="61" t="s">
        <v>387</v>
      </c>
      <c r="E21" s="60">
        <v>80161501</v>
      </c>
      <c r="F21" s="61" t="s">
        <v>623</v>
      </c>
      <c r="G21" s="62">
        <v>1</v>
      </c>
      <c r="H21" s="62">
        <v>1</v>
      </c>
      <c r="I21" s="60">
        <v>11.5</v>
      </c>
      <c r="J21" s="60">
        <v>1</v>
      </c>
      <c r="K21" s="60" t="s">
        <v>21</v>
      </c>
      <c r="L21" s="60" t="str">
        <f>IF(K21=Hoja3!$B$2,Hoja3!$A$2,IF(K21=Hoja3!$B$3,Hoja3!$A$3,IF(K21=Hoja3!$B$4,Hoja3!$A$4,IF(K21=Hoja3!$B$5,Hoja3!$A$5,IF(K21=Hoja3!$B$6,Hoja3!$A$6,IF(K21=Hoja3!$B$7,Hoja3!$A$7,IF(K21=Hoja3!$B$8,Hoja3!$A$8,IF(K21=Hoja3!$B$9,Hoja3!$A$9,IF(K21=Hoja3!$B$10,Hoja3!$A$10,IF(K21=Hoja3!$B$11,Hoja3!$A$11,IF(K21=Hoja3!$B$12,Hoja3!$A$12,IF(K21=Hoja3!$B$13,Hoja3!$A$13,IF(K21=Hoja3!$B$14,Hoja3!$A$14,IF(K21=Hoja3!$B$15,Hoja3!$A$15,IF(K21=Hoja3!$B$16,Hoja3!$A$16,IF(K21=Hoja3!$B$17,Hoja3!$A$17,IF(K21=Hoja3!$B$18,Hoja3!$A$18,IF(K21=Hoja3!$B$19,Hoja3!$A$19,IF(K21=Hoja3!$B$20,Hoja3!$A$20,IF(K21=Hoja3!$B$21,Hoja3!$A$21,""))))))))))))))))))))</f>
        <v>CCE-16</v>
      </c>
      <c r="M21" s="67" t="s">
        <v>575</v>
      </c>
      <c r="N21" s="60">
        <v>0</v>
      </c>
      <c r="O21" s="63">
        <v>30797000</v>
      </c>
      <c r="P21" s="64">
        <v>30797000</v>
      </c>
      <c r="Q21" s="65">
        <v>0</v>
      </c>
      <c r="R21" s="60">
        <v>0</v>
      </c>
      <c r="S21" s="60" t="s">
        <v>654</v>
      </c>
      <c r="T21" s="60" t="s">
        <v>655</v>
      </c>
      <c r="U21" s="60" t="s">
        <v>656</v>
      </c>
      <c r="V21" s="60" t="s">
        <v>657</v>
      </c>
      <c r="W21" s="60" t="s">
        <v>658</v>
      </c>
      <c r="X21" s="60" t="s">
        <v>659</v>
      </c>
      <c r="Y21" s="66" t="s">
        <v>660</v>
      </c>
    </row>
    <row r="22" spans="1:25" s="12" customFormat="1" ht="60" x14ac:dyDescent="0.25">
      <c r="A22" s="60" t="s">
        <v>712</v>
      </c>
      <c r="B22" s="60" t="s">
        <v>332</v>
      </c>
      <c r="C22" s="60" t="s">
        <v>159</v>
      </c>
      <c r="D22" s="61" t="s">
        <v>387</v>
      </c>
      <c r="E22" s="60">
        <v>82111901</v>
      </c>
      <c r="F22" s="61" t="s">
        <v>619</v>
      </c>
      <c r="G22" s="62">
        <v>1</v>
      </c>
      <c r="H22" s="62">
        <v>1</v>
      </c>
      <c r="I22" s="60">
        <v>11.5</v>
      </c>
      <c r="J22" s="60">
        <v>1</v>
      </c>
      <c r="K22" s="60" t="s">
        <v>21</v>
      </c>
      <c r="L22" s="60" t="str">
        <f>IF(K22=Hoja3!$B$2,Hoja3!$A$2,IF(K22=Hoja3!$B$3,Hoja3!$A$3,IF(K22=Hoja3!$B$4,Hoja3!$A$4,IF(K22=Hoja3!$B$5,Hoja3!$A$5,IF(K22=Hoja3!$B$6,Hoja3!$A$6,IF(K22=Hoja3!$B$7,Hoja3!$A$7,IF(K22=Hoja3!$B$8,Hoja3!$A$8,IF(K22=Hoja3!$B$9,Hoja3!$A$9,IF(K22=Hoja3!$B$10,Hoja3!$A$10,IF(K22=Hoja3!$B$11,Hoja3!$A$11,IF(K22=Hoja3!$B$12,Hoja3!$A$12,IF(K22=Hoja3!$B$13,Hoja3!$A$13,IF(K22=Hoja3!$B$14,Hoja3!$A$14,IF(K22=Hoja3!$B$15,Hoja3!$A$15,IF(K22=Hoja3!$B$16,Hoja3!$A$16,IF(K22=Hoja3!$B$17,Hoja3!$A$17,IF(K22=Hoja3!$B$18,Hoja3!$A$18,IF(K22=Hoja3!$B$19,Hoja3!$A$19,IF(K22=Hoja3!$B$20,Hoja3!$A$20,IF(K22=Hoja3!$B$21,Hoja3!$A$21,""))))))))))))))))))))</f>
        <v>CCE-16</v>
      </c>
      <c r="M22" s="60" t="s">
        <v>63</v>
      </c>
      <c r="N22" s="60">
        <v>0</v>
      </c>
      <c r="O22" s="63">
        <v>57898360</v>
      </c>
      <c r="P22" s="64">
        <v>57898360</v>
      </c>
      <c r="Q22" s="65">
        <v>0</v>
      </c>
      <c r="R22" s="60">
        <v>0</v>
      </c>
      <c r="S22" s="60" t="s">
        <v>654</v>
      </c>
      <c r="T22" s="60" t="s">
        <v>655</v>
      </c>
      <c r="U22" s="60" t="s">
        <v>656</v>
      </c>
      <c r="V22" s="60" t="s">
        <v>657</v>
      </c>
      <c r="W22" s="60" t="s">
        <v>658</v>
      </c>
      <c r="X22" s="60" t="s">
        <v>659</v>
      </c>
      <c r="Y22" s="66" t="s">
        <v>660</v>
      </c>
    </row>
    <row r="23" spans="1:25" s="12" customFormat="1" ht="60" x14ac:dyDescent="0.25">
      <c r="A23" s="60" t="s">
        <v>713</v>
      </c>
      <c r="B23" s="60" t="s">
        <v>332</v>
      </c>
      <c r="C23" s="60" t="s">
        <v>159</v>
      </c>
      <c r="D23" s="61" t="s">
        <v>387</v>
      </c>
      <c r="E23" s="60">
        <v>80161507</v>
      </c>
      <c r="F23" s="61" t="s">
        <v>624</v>
      </c>
      <c r="G23" s="62">
        <v>1</v>
      </c>
      <c r="H23" s="62">
        <v>1</v>
      </c>
      <c r="I23" s="60">
        <v>11.5</v>
      </c>
      <c r="J23" s="60">
        <v>1</v>
      </c>
      <c r="K23" s="60" t="s">
        <v>21</v>
      </c>
      <c r="L23" s="60" t="str">
        <f>IF(K23=Hoja3!$B$2,Hoja3!$A$2,IF(K23=Hoja3!$B$3,Hoja3!$A$3,IF(K23=Hoja3!$B$4,Hoja3!$A$4,IF(K23=Hoja3!$B$5,Hoja3!$A$5,IF(K23=Hoja3!$B$6,Hoja3!$A$6,IF(K23=Hoja3!$B$7,Hoja3!$A$7,IF(K23=Hoja3!$B$8,Hoja3!$A$8,IF(K23=Hoja3!$B$9,Hoja3!$A$9,IF(K23=Hoja3!$B$10,Hoja3!$A$10,IF(K23=Hoja3!$B$11,Hoja3!$A$11,IF(K23=Hoja3!$B$12,Hoja3!$A$12,IF(K23=Hoja3!$B$13,Hoja3!$A$13,IF(K23=Hoja3!$B$14,Hoja3!$A$14,IF(K23=Hoja3!$B$15,Hoja3!$A$15,IF(K23=Hoja3!$B$16,Hoja3!$A$16,IF(K23=Hoja3!$B$17,Hoja3!$A$17,IF(K23=Hoja3!$B$18,Hoja3!$A$18,IF(K23=Hoja3!$B$19,Hoja3!$A$19,IF(K23=Hoja3!$B$20,Hoja3!$A$20,IF(K23=Hoja3!$B$21,Hoja3!$A$21,""))))))))))))))))))))</f>
        <v>CCE-16</v>
      </c>
      <c r="M23" s="60" t="s">
        <v>63</v>
      </c>
      <c r="N23" s="60">
        <v>0</v>
      </c>
      <c r="O23" s="63">
        <v>36957632</v>
      </c>
      <c r="P23" s="64">
        <v>36957632</v>
      </c>
      <c r="Q23" s="65">
        <v>0</v>
      </c>
      <c r="R23" s="60">
        <v>0</v>
      </c>
      <c r="S23" s="60" t="s">
        <v>654</v>
      </c>
      <c r="T23" s="60" t="s">
        <v>655</v>
      </c>
      <c r="U23" s="60" t="s">
        <v>656</v>
      </c>
      <c r="V23" s="60" t="s">
        <v>657</v>
      </c>
      <c r="W23" s="60" t="s">
        <v>658</v>
      </c>
      <c r="X23" s="60" t="s">
        <v>659</v>
      </c>
      <c r="Y23" s="66" t="s">
        <v>660</v>
      </c>
    </row>
    <row r="24" spans="1:25" s="12" customFormat="1" ht="60" x14ac:dyDescent="0.25">
      <c r="A24" s="60" t="s">
        <v>714</v>
      </c>
      <c r="B24" s="60" t="s">
        <v>332</v>
      </c>
      <c r="C24" s="60" t="s">
        <v>159</v>
      </c>
      <c r="D24" s="61" t="s">
        <v>387</v>
      </c>
      <c r="E24" s="60">
        <v>82141504</v>
      </c>
      <c r="F24" s="61" t="s">
        <v>625</v>
      </c>
      <c r="G24" s="62">
        <v>1</v>
      </c>
      <c r="H24" s="62">
        <v>1</v>
      </c>
      <c r="I24" s="60">
        <v>11.5</v>
      </c>
      <c r="J24" s="60">
        <v>1</v>
      </c>
      <c r="K24" s="60" t="s">
        <v>21</v>
      </c>
      <c r="L24" s="60" t="str">
        <f>IF(K24=Hoja3!$B$2,Hoja3!$A$2,IF(K24=Hoja3!$B$3,Hoja3!$A$3,IF(K24=Hoja3!$B$4,Hoja3!$A$4,IF(K24=Hoja3!$B$5,Hoja3!$A$5,IF(K24=Hoja3!$B$6,Hoja3!$A$6,IF(K24=Hoja3!$B$7,Hoja3!$A$7,IF(K24=Hoja3!$B$8,Hoja3!$A$8,IF(K24=Hoja3!$B$9,Hoja3!$A$9,IF(K24=Hoja3!$B$10,Hoja3!$A$10,IF(K24=Hoja3!$B$11,Hoja3!$A$11,IF(K24=Hoja3!$B$12,Hoja3!$A$12,IF(K24=Hoja3!$B$13,Hoja3!$A$13,IF(K24=Hoja3!$B$14,Hoja3!$A$14,IF(K24=Hoja3!$B$15,Hoja3!$A$15,IF(K24=Hoja3!$B$16,Hoja3!$A$16,IF(K24=Hoja3!$B$17,Hoja3!$A$17,IF(K24=Hoja3!$B$18,Hoja3!$A$18,IF(K24=Hoja3!$B$19,Hoja3!$A$19,IF(K24=Hoja3!$B$20,Hoja3!$A$20,IF(K24=Hoja3!$B$21,Hoja3!$A$21,""))))))))))))))))))))</f>
        <v>CCE-16</v>
      </c>
      <c r="M24" s="60" t="s">
        <v>63</v>
      </c>
      <c r="N24" s="60">
        <v>0</v>
      </c>
      <c r="O24" s="63">
        <v>61162990</v>
      </c>
      <c r="P24" s="64">
        <v>61162990</v>
      </c>
      <c r="Q24" s="65">
        <v>0</v>
      </c>
      <c r="R24" s="60">
        <v>0</v>
      </c>
      <c r="S24" s="60" t="s">
        <v>654</v>
      </c>
      <c r="T24" s="60" t="s">
        <v>655</v>
      </c>
      <c r="U24" s="60" t="s">
        <v>656</v>
      </c>
      <c r="V24" s="60" t="s">
        <v>657</v>
      </c>
      <c r="W24" s="60" t="s">
        <v>658</v>
      </c>
      <c r="X24" s="60" t="s">
        <v>659</v>
      </c>
      <c r="Y24" s="66" t="s">
        <v>660</v>
      </c>
    </row>
    <row r="25" spans="1:25" s="12" customFormat="1" ht="60" x14ac:dyDescent="0.25">
      <c r="A25" s="60" t="s">
        <v>715</v>
      </c>
      <c r="B25" s="60" t="s">
        <v>332</v>
      </c>
      <c r="C25" s="60" t="s">
        <v>159</v>
      </c>
      <c r="D25" s="61" t="s">
        <v>387</v>
      </c>
      <c r="E25" s="60">
        <v>82111901</v>
      </c>
      <c r="F25" s="61" t="s">
        <v>619</v>
      </c>
      <c r="G25" s="62">
        <v>1</v>
      </c>
      <c r="H25" s="62">
        <v>1</v>
      </c>
      <c r="I25" s="60">
        <v>11.5</v>
      </c>
      <c r="J25" s="60">
        <v>1</v>
      </c>
      <c r="K25" s="60" t="s">
        <v>21</v>
      </c>
      <c r="L25" s="60" t="str">
        <f>IF(K25=Hoja3!$B$2,Hoja3!$A$2,IF(K25=Hoja3!$B$3,Hoja3!$A$3,IF(K25=Hoja3!$B$4,Hoja3!$A$4,IF(K25=Hoja3!$B$5,Hoja3!$A$5,IF(K25=Hoja3!$B$6,Hoja3!$A$6,IF(K25=Hoja3!$B$7,Hoja3!$A$7,IF(K25=Hoja3!$B$8,Hoja3!$A$8,IF(K25=Hoja3!$B$9,Hoja3!$A$9,IF(K25=Hoja3!$B$10,Hoja3!$A$10,IF(K25=Hoja3!$B$11,Hoja3!$A$11,IF(K25=Hoja3!$B$12,Hoja3!$A$12,IF(K25=Hoja3!$B$13,Hoja3!$A$13,IF(K25=Hoja3!$B$14,Hoja3!$A$14,IF(K25=Hoja3!$B$15,Hoja3!$A$15,IF(K25=Hoja3!$B$16,Hoja3!$A$16,IF(K25=Hoja3!$B$17,Hoja3!$A$17,IF(K25=Hoja3!$B$18,Hoja3!$A$18,IF(K25=Hoja3!$B$19,Hoja3!$A$19,IF(K25=Hoja3!$B$20,Hoja3!$A$20,IF(K25=Hoja3!$B$21,Hoja3!$A$21,""))))))))))))))))))))</f>
        <v>CCE-16</v>
      </c>
      <c r="M25" s="60" t="s">
        <v>63</v>
      </c>
      <c r="N25" s="60">
        <v>0</v>
      </c>
      <c r="O25" s="63">
        <v>57898360</v>
      </c>
      <c r="P25" s="64">
        <v>57898360</v>
      </c>
      <c r="Q25" s="65">
        <v>0</v>
      </c>
      <c r="R25" s="60">
        <v>0</v>
      </c>
      <c r="S25" s="60" t="s">
        <v>654</v>
      </c>
      <c r="T25" s="60" t="s">
        <v>655</v>
      </c>
      <c r="U25" s="60" t="s">
        <v>656</v>
      </c>
      <c r="V25" s="60" t="s">
        <v>657</v>
      </c>
      <c r="W25" s="60" t="s">
        <v>658</v>
      </c>
      <c r="X25" s="60" t="s">
        <v>659</v>
      </c>
      <c r="Y25" s="66" t="s">
        <v>660</v>
      </c>
    </row>
    <row r="26" spans="1:25" s="12" customFormat="1" ht="60" x14ac:dyDescent="0.25">
      <c r="A26" s="60" t="s">
        <v>716</v>
      </c>
      <c r="B26" s="60" t="s">
        <v>332</v>
      </c>
      <c r="C26" s="60" t="s">
        <v>159</v>
      </c>
      <c r="D26" s="61" t="s">
        <v>387</v>
      </c>
      <c r="E26" s="60">
        <v>82141504</v>
      </c>
      <c r="F26" s="61" t="s">
        <v>626</v>
      </c>
      <c r="G26" s="62">
        <v>1</v>
      </c>
      <c r="H26" s="62">
        <v>1</v>
      </c>
      <c r="I26" s="60">
        <v>11.5</v>
      </c>
      <c r="J26" s="60">
        <v>1</v>
      </c>
      <c r="K26" s="60" t="s">
        <v>21</v>
      </c>
      <c r="L26" s="60" t="str">
        <f>IF(K26=Hoja3!$B$2,Hoja3!$A$2,IF(K26=Hoja3!$B$3,Hoja3!$A$3,IF(K26=Hoja3!$B$4,Hoja3!$A$4,IF(K26=Hoja3!$B$5,Hoja3!$A$5,IF(K26=Hoja3!$B$6,Hoja3!$A$6,IF(K26=Hoja3!$B$7,Hoja3!$A$7,IF(K26=Hoja3!$B$8,Hoja3!$A$8,IF(K26=Hoja3!$B$9,Hoja3!$A$9,IF(K26=Hoja3!$B$10,Hoja3!$A$10,IF(K26=Hoja3!$B$11,Hoja3!$A$11,IF(K26=Hoja3!$B$12,Hoja3!$A$12,IF(K26=Hoja3!$B$13,Hoja3!$A$13,IF(K26=Hoja3!$B$14,Hoja3!$A$14,IF(K26=Hoja3!$B$15,Hoja3!$A$15,IF(K26=Hoja3!$B$16,Hoja3!$A$16,IF(K26=Hoja3!$B$17,Hoja3!$A$17,IF(K26=Hoja3!$B$18,Hoja3!$A$18,IF(K26=Hoja3!$B$19,Hoja3!$A$19,IF(K26=Hoja3!$B$20,Hoja3!$A$20,IF(K26=Hoja3!$B$21,Hoja3!$A$21,""))))))))))))))))))))</f>
        <v>CCE-16</v>
      </c>
      <c r="M26" s="60" t="s">
        <v>63</v>
      </c>
      <c r="N26" s="60">
        <v>0</v>
      </c>
      <c r="O26" s="63">
        <v>61162984</v>
      </c>
      <c r="P26" s="64">
        <v>61162984</v>
      </c>
      <c r="Q26" s="65">
        <v>0</v>
      </c>
      <c r="R26" s="60">
        <v>0</v>
      </c>
      <c r="S26" s="60" t="s">
        <v>654</v>
      </c>
      <c r="T26" s="60" t="s">
        <v>655</v>
      </c>
      <c r="U26" s="60" t="s">
        <v>656</v>
      </c>
      <c r="V26" s="60" t="s">
        <v>657</v>
      </c>
      <c r="W26" s="60" t="s">
        <v>658</v>
      </c>
      <c r="X26" s="60" t="s">
        <v>659</v>
      </c>
      <c r="Y26" s="66" t="s">
        <v>660</v>
      </c>
    </row>
    <row r="27" spans="1:25" s="12" customFormat="1" ht="60" x14ac:dyDescent="0.25">
      <c r="A27" s="60" t="s">
        <v>717</v>
      </c>
      <c r="B27" s="60" t="s">
        <v>332</v>
      </c>
      <c r="C27" s="60" t="s">
        <v>159</v>
      </c>
      <c r="D27" s="61" t="s">
        <v>387</v>
      </c>
      <c r="E27" s="60">
        <v>82101900</v>
      </c>
      <c r="F27" s="61" t="s">
        <v>627</v>
      </c>
      <c r="G27" s="62">
        <v>1</v>
      </c>
      <c r="H27" s="62">
        <v>1</v>
      </c>
      <c r="I27" s="60">
        <v>11.5</v>
      </c>
      <c r="J27" s="60">
        <v>1</v>
      </c>
      <c r="K27" s="60" t="s">
        <v>21</v>
      </c>
      <c r="L27" s="60" t="str">
        <f>IF(K27=Hoja3!$B$2,Hoja3!$A$2,IF(K27=Hoja3!$B$3,Hoja3!$A$3,IF(K27=Hoja3!$B$4,Hoja3!$A$4,IF(K27=Hoja3!$B$5,Hoja3!$A$5,IF(K27=Hoja3!$B$6,Hoja3!$A$6,IF(K27=Hoja3!$B$7,Hoja3!$A$7,IF(K27=Hoja3!$B$8,Hoja3!$A$8,IF(K27=Hoja3!$B$9,Hoja3!$A$9,IF(K27=Hoja3!$B$10,Hoja3!$A$10,IF(K27=Hoja3!$B$11,Hoja3!$A$11,IF(K27=Hoja3!$B$12,Hoja3!$A$12,IF(K27=Hoja3!$B$13,Hoja3!$A$13,IF(K27=Hoja3!$B$14,Hoja3!$A$14,IF(K27=Hoja3!$B$15,Hoja3!$A$15,IF(K27=Hoja3!$B$16,Hoja3!$A$16,IF(K27=Hoja3!$B$17,Hoja3!$A$17,IF(K27=Hoja3!$B$18,Hoja3!$A$18,IF(K27=Hoja3!$B$19,Hoja3!$A$19,IF(K27=Hoja3!$B$20,Hoja3!$A$20,IF(K27=Hoja3!$B$21,Hoja3!$A$21,""))))))))))))))))))))</f>
        <v>CCE-16</v>
      </c>
      <c r="M27" s="60" t="s">
        <v>63</v>
      </c>
      <c r="N27" s="60">
        <v>0</v>
      </c>
      <c r="O27" s="63">
        <v>46212036</v>
      </c>
      <c r="P27" s="64">
        <v>46212036</v>
      </c>
      <c r="Q27" s="65">
        <v>0</v>
      </c>
      <c r="R27" s="60">
        <v>0</v>
      </c>
      <c r="S27" s="60" t="s">
        <v>654</v>
      </c>
      <c r="T27" s="60" t="s">
        <v>655</v>
      </c>
      <c r="U27" s="60" t="s">
        <v>656</v>
      </c>
      <c r="V27" s="60" t="s">
        <v>657</v>
      </c>
      <c r="W27" s="60" t="s">
        <v>658</v>
      </c>
      <c r="X27" s="60" t="s">
        <v>659</v>
      </c>
      <c r="Y27" s="66" t="s">
        <v>660</v>
      </c>
    </row>
    <row r="28" spans="1:25" s="12" customFormat="1" ht="60" x14ac:dyDescent="0.25">
      <c r="A28" s="60" t="s">
        <v>718</v>
      </c>
      <c r="B28" s="60" t="s">
        <v>332</v>
      </c>
      <c r="C28" s="60" t="s">
        <v>159</v>
      </c>
      <c r="D28" s="61" t="s">
        <v>387</v>
      </c>
      <c r="E28" s="60">
        <v>82111704</v>
      </c>
      <c r="F28" s="61" t="s">
        <v>628</v>
      </c>
      <c r="G28" s="62">
        <v>1</v>
      </c>
      <c r="H28" s="62">
        <v>1</v>
      </c>
      <c r="I28" s="60">
        <v>11.5</v>
      </c>
      <c r="J28" s="60">
        <v>1</v>
      </c>
      <c r="K28" s="60" t="s">
        <v>21</v>
      </c>
      <c r="L28" s="60" t="str">
        <f>IF(K28=Hoja3!$B$2,Hoja3!$A$2,IF(K28=Hoja3!$B$3,Hoja3!$A$3,IF(K28=Hoja3!$B$4,Hoja3!$A$4,IF(K28=Hoja3!$B$5,Hoja3!$A$5,IF(K28=Hoja3!$B$6,Hoja3!$A$6,IF(K28=Hoja3!$B$7,Hoja3!$A$7,IF(K28=Hoja3!$B$8,Hoja3!$A$8,IF(K28=Hoja3!$B$9,Hoja3!$A$9,IF(K28=Hoja3!$B$10,Hoja3!$A$10,IF(K28=Hoja3!$B$11,Hoja3!$A$11,IF(K28=Hoja3!$B$12,Hoja3!$A$12,IF(K28=Hoja3!$B$13,Hoja3!$A$13,IF(K28=Hoja3!$B$14,Hoja3!$A$14,IF(K28=Hoja3!$B$15,Hoja3!$A$15,IF(K28=Hoja3!$B$16,Hoja3!$A$16,IF(K28=Hoja3!$B$17,Hoja3!$A$17,IF(K28=Hoja3!$B$18,Hoja3!$A$18,IF(K28=Hoja3!$B$19,Hoja3!$A$19,IF(K28=Hoja3!$B$20,Hoja3!$A$20,IF(K28=Hoja3!$B$21,Hoja3!$A$21,""))))))))))))))))))))</f>
        <v>CCE-16</v>
      </c>
      <c r="M28" s="60" t="s">
        <v>63</v>
      </c>
      <c r="N28" s="60">
        <v>0</v>
      </c>
      <c r="O28" s="63">
        <v>55434600</v>
      </c>
      <c r="P28" s="64">
        <v>55434600</v>
      </c>
      <c r="Q28" s="65">
        <v>0</v>
      </c>
      <c r="R28" s="60">
        <v>0</v>
      </c>
      <c r="S28" s="60" t="s">
        <v>654</v>
      </c>
      <c r="T28" s="60" t="s">
        <v>655</v>
      </c>
      <c r="U28" s="60" t="s">
        <v>656</v>
      </c>
      <c r="V28" s="60" t="s">
        <v>657</v>
      </c>
      <c r="W28" s="60" t="s">
        <v>658</v>
      </c>
      <c r="X28" s="60" t="s">
        <v>659</v>
      </c>
      <c r="Y28" s="66" t="s">
        <v>660</v>
      </c>
    </row>
    <row r="29" spans="1:25" s="12" customFormat="1" ht="60" x14ac:dyDescent="0.25">
      <c r="A29" s="60" t="s">
        <v>719</v>
      </c>
      <c r="B29" s="60" t="s">
        <v>332</v>
      </c>
      <c r="C29" s="60" t="s">
        <v>159</v>
      </c>
      <c r="D29" s="61" t="s">
        <v>387</v>
      </c>
      <c r="E29" s="60">
        <v>80161507</v>
      </c>
      <c r="F29" s="61" t="s">
        <v>629</v>
      </c>
      <c r="G29" s="62">
        <v>1</v>
      </c>
      <c r="H29" s="62">
        <v>1</v>
      </c>
      <c r="I29" s="60">
        <v>11.5</v>
      </c>
      <c r="J29" s="60">
        <v>1</v>
      </c>
      <c r="K29" s="60" t="s">
        <v>21</v>
      </c>
      <c r="L29" s="60" t="str">
        <f>IF(K29=Hoja3!$B$2,Hoja3!$A$2,IF(K29=Hoja3!$B$3,Hoja3!$A$3,IF(K29=Hoja3!$B$4,Hoja3!$A$4,IF(K29=Hoja3!$B$5,Hoja3!$A$5,IF(K29=Hoja3!$B$6,Hoja3!$A$6,IF(K29=Hoja3!$B$7,Hoja3!$A$7,IF(K29=Hoja3!$B$8,Hoja3!$A$8,IF(K29=Hoja3!$B$9,Hoja3!$A$9,IF(K29=Hoja3!$B$10,Hoja3!$A$10,IF(K29=Hoja3!$B$11,Hoja3!$A$11,IF(K29=Hoja3!$B$12,Hoja3!$A$12,IF(K29=Hoja3!$B$13,Hoja3!$A$13,IF(K29=Hoja3!$B$14,Hoja3!$A$14,IF(K29=Hoja3!$B$15,Hoja3!$A$15,IF(K29=Hoja3!$B$16,Hoja3!$A$16,IF(K29=Hoja3!$B$17,Hoja3!$A$17,IF(K29=Hoja3!$B$18,Hoja3!$A$18,IF(K29=Hoja3!$B$19,Hoja3!$A$19,IF(K29=Hoja3!$B$20,Hoja3!$A$20,IF(K29=Hoja3!$B$21,Hoja3!$A$21,""))))))))))))))))))))</f>
        <v>CCE-16</v>
      </c>
      <c r="M29" s="60" t="s">
        <v>63</v>
      </c>
      <c r="N29" s="60">
        <v>0</v>
      </c>
      <c r="O29" s="63">
        <v>49275200</v>
      </c>
      <c r="P29" s="64">
        <v>49275200</v>
      </c>
      <c r="Q29" s="65">
        <v>0</v>
      </c>
      <c r="R29" s="60">
        <v>0</v>
      </c>
      <c r="S29" s="60" t="s">
        <v>654</v>
      </c>
      <c r="T29" s="60" t="s">
        <v>655</v>
      </c>
      <c r="U29" s="60" t="s">
        <v>656</v>
      </c>
      <c r="V29" s="60" t="s">
        <v>657</v>
      </c>
      <c r="W29" s="60" t="s">
        <v>658</v>
      </c>
      <c r="X29" s="60" t="s">
        <v>659</v>
      </c>
      <c r="Y29" s="66" t="s">
        <v>660</v>
      </c>
    </row>
    <row r="30" spans="1:25" s="12" customFormat="1" ht="60" x14ac:dyDescent="0.25">
      <c r="A30" s="60" t="s">
        <v>720</v>
      </c>
      <c r="B30" s="60" t="s">
        <v>332</v>
      </c>
      <c r="C30" s="60" t="s">
        <v>159</v>
      </c>
      <c r="D30" s="61" t="s">
        <v>387</v>
      </c>
      <c r="E30" s="60">
        <v>82111901</v>
      </c>
      <c r="F30" s="61" t="s">
        <v>619</v>
      </c>
      <c r="G30" s="62">
        <v>1</v>
      </c>
      <c r="H30" s="62">
        <v>1</v>
      </c>
      <c r="I30" s="60">
        <v>11.5</v>
      </c>
      <c r="J30" s="60">
        <v>1</v>
      </c>
      <c r="K30" s="60" t="s">
        <v>21</v>
      </c>
      <c r="L30" s="60" t="str">
        <f>IF(K30=Hoja3!$B$2,Hoja3!$A$2,IF(K30=Hoja3!$B$3,Hoja3!$A$3,IF(K30=Hoja3!$B$4,Hoja3!$A$4,IF(K30=Hoja3!$B$5,Hoja3!$A$5,IF(K30=Hoja3!$B$6,Hoja3!$A$6,IF(K30=Hoja3!$B$7,Hoja3!$A$7,IF(K30=Hoja3!$B$8,Hoja3!$A$8,IF(K30=Hoja3!$B$9,Hoja3!$A$9,IF(K30=Hoja3!$B$10,Hoja3!$A$10,IF(K30=Hoja3!$B$11,Hoja3!$A$11,IF(K30=Hoja3!$B$12,Hoja3!$A$12,IF(K30=Hoja3!$B$13,Hoja3!$A$13,IF(K30=Hoja3!$B$14,Hoja3!$A$14,IF(K30=Hoja3!$B$15,Hoja3!$A$15,IF(K30=Hoja3!$B$16,Hoja3!$A$16,IF(K30=Hoja3!$B$17,Hoja3!$A$17,IF(K30=Hoja3!$B$18,Hoja3!$A$18,IF(K30=Hoja3!$B$19,Hoja3!$A$19,IF(K30=Hoja3!$B$20,Hoja3!$A$20,IF(K30=Hoja3!$B$21,Hoja3!$A$21,""))))))))))))))))))))</f>
        <v>CCE-16</v>
      </c>
      <c r="M30" s="60" t="s">
        <v>63</v>
      </c>
      <c r="N30" s="60">
        <v>0</v>
      </c>
      <c r="O30" s="63">
        <v>57898360</v>
      </c>
      <c r="P30" s="64">
        <v>57898360</v>
      </c>
      <c r="Q30" s="65">
        <v>0</v>
      </c>
      <c r="R30" s="60">
        <v>0</v>
      </c>
      <c r="S30" s="60" t="s">
        <v>654</v>
      </c>
      <c r="T30" s="60" t="s">
        <v>655</v>
      </c>
      <c r="U30" s="60" t="s">
        <v>656</v>
      </c>
      <c r="V30" s="60" t="s">
        <v>657</v>
      </c>
      <c r="W30" s="60" t="s">
        <v>658</v>
      </c>
      <c r="X30" s="60" t="s">
        <v>659</v>
      </c>
      <c r="Y30" s="66" t="s">
        <v>660</v>
      </c>
    </row>
    <row r="31" spans="1:25" s="12" customFormat="1" ht="60" x14ac:dyDescent="0.25">
      <c r="A31" s="60" t="s">
        <v>721</v>
      </c>
      <c r="B31" s="60" t="s">
        <v>332</v>
      </c>
      <c r="C31" s="60" t="s">
        <v>159</v>
      </c>
      <c r="D31" s="61" t="s">
        <v>387</v>
      </c>
      <c r="E31" s="60">
        <v>82131604</v>
      </c>
      <c r="F31" s="61" t="s">
        <v>615</v>
      </c>
      <c r="G31" s="62">
        <v>1</v>
      </c>
      <c r="H31" s="62">
        <v>1</v>
      </c>
      <c r="I31" s="60">
        <v>11.5</v>
      </c>
      <c r="J31" s="60">
        <v>1</v>
      </c>
      <c r="K31" s="60" t="s">
        <v>21</v>
      </c>
      <c r="L31" s="60" t="str">
        <f>IF(K31=Hoja3!$B$2,Hoja3!$A$2,IF(K31=Hoja3!$B$3,Hoja3!$A$3,IF(K31=Hoja3!$B$4,Hoja3!$A$4,IF(K31=Hoja3!$B$5,Hoja3!$A$5,IF(K31=Hoja3!$B$6,Hoja3!$A$6,IF(K31=Hoja3!$B$7,Hoja3!$A$7,IF(K31=Hoja3!$B$8,Hoja3!$A$8,IF(K31=Hoja3!$B$9,Hoja3!$A$9,IF(K31=Hoja3!$B$10,Hoja3!$A$10,IF(K31=Hoja3!$B$11,Hoja3!$A$11,IF(K31=Hoja3!$B$12,Hoja3!$A$12,IF(K31=Hoja3!$B$13,Hoja3!$A$13,IF(K31=Hoja3!$B$14,Hoja3!$A$14,IF(K31=Hoja3!$B$15,Hoja3!$A$15,IF(K31=Hoja3!$B$16,Hoja3!$A$16,IF(K31=Hoja3!$B$17,Hoja3!$A$17,IF(K31=Hoja3!$B$18,Hoja3!$A$18,IF(K31=Hoja3!$B$19,Hoja3!$A$19,IF(K31=Hoja3!$B$20,Hoja3!$A$20,IF(K31=Hoja3!$B$21,Hoja3!$A$21,""))))))))))))))))))))</f>
        <v>CCE-16</v>
      </c>
      <c r="M31" s="67" t="s">
        <v>575</v>
      </c>
      <c r="N31" s="60">
        <v>0</v>
      </c>
      <c r="O31" s="63">
        <v>59225000</v>
      </c>
      <c r="P31" s="64">
        <v>59225000</v>
      </c>
      <c r="Q31" s="65">
        <v>0</v>
      </c>
      <c r="R31" s="60">
        <v>0</v>
      </c>
      <c r="S31" s="60" t="s">
        <v>654</v>
      </c>
      <c r="T31" s="60" t="s">
        <v>655</v>
      </c>
      <c r="U31" s="60" t="s">
        <v>656</v>
      </c>
      <c r="V31" s="60" t="s">
        <v>657</v>
      </c>
      <c r="W31" s="60" t="s">
        <v>658</v>
      </c>
      <c r="X31" s="60" t="s">
        <v>659</v>
      </c>
      <c r="Y31" s="66" t="s">
        <v>660</v>
      </c>
    </row>
    <row r="32" spans="1:25" s="12" customFormat="1" ht="60" x14ac:dyDescent="0.25">
      <c r="A32" s="60" t="s">
        <v>722</v>
      </c>
      <c r="B32" s="60" t="s">
        <v>332</v>
      </c>
      <c r="C32" s="60" t="s">
        <v>159</v>
      </c>
      <c r="D32" s="61" t="s">
        <v>387</v>
      </c>
      <c r="E32" s="60">
        <v>80161507</v>
      </c>
      <c r="F32" s="61" t="s">
        <v>630</v>
      </c>
      <c r="G32" s="62">
        <v>1</v>
      </c>
      <c r="H32" s="62">
        <v>1</v>
      </c>
      <c r="I32" s="60">
        <v>11.5</v>
      </c>
      <c r="J32" s="60">
        <v>1</v>
      </c>
      <c r="K32" s="60" t="s">
        <v>21</v>
      </c>
      <c r="L32" s="60" t="str">
        <f>IF(K32=Hoja3!$B$2,Hoja3!$A$2,IF(K32=Hoja3!$B$3,Hoja3!$A$3,IF(K32=Hoja3!$B$4,Hoja3!$A$4,IF(K32=Hoja3!$B$5,Hoja3!$A$5,IF(K32=Hoja3!$B$6,Hoja3!$A$6,IF(K32=Hoja3!$B$7,Hoja3!$A$7,IF(K32=Hoja3!$B$8,Hoja3!$A$8,IF(K32=Hoja3!$B$9,Hoja3!$A$9,IF(K32=Hoja3!$B$10,Hoja3!$A$10,IF(K32=Hoja3!$B$11,Hoja3!$A$11,IF(K32=Hoja3!$B$12,Hoja3!$A$12,IF(K32=Hoja3!$B$13,Hoja3!$A$13,IF(K32=Hoja3!$B$14,Hoja3!$A$14,IF(K32=Hoja3!$B$15,Hoja3!$A$15,IF(K32=Hoja3!$B$16,Hoja3!$A$16,IF(K32=Hoja3!$B$17,Hoja3!$A$17,IF(K32=Hoja3!$B$18,Hoja3!$A$18,IF(K32=Hoja3!$B$19,Hoja3!$A$19,IF(K32=Hoja3!$B$20,Hoja3!$A$20,IF(K32=Hoja3!$B$21,Hoja3!$A$21,""))))))))))))))))))))</f>
        <v>CCE-16</v>
      </c>
      <c r="M32" s="60" t="s">
        <v>63</v>
      </c>
      <c r="N32" s="60">
        <v>0</v>
      </c>
      <c r="O32" s="63">
        <v>59225000</v>
      </c>
      <c r="P32" s="64">
        <v>59225000</v>
      </c>
      <c r="Q32" s="65">
        <v>0</v>
      </c>
      <c r="R32" s="60">
        <v>0</v>
      </c>
      <c r="S32" s="60" t="s">
        <v>654</v>
      </c>
      <c r="T32" s="60" t="s">
        <v>655</v>
      </c>
      <c r="U32" s="60" t="s">
        <v>656</v>
      </c>
      <c r="V32" s="60" t="s">
        <v>657</v>
      </c>
      <c r="W32" s="60" t="s">
        <v>658</v>
      </c>
      <c r="X32" s="60" t="s">
        <v>659</v>
      </c>
      <c r="Y32" s="66" t="s">
        <v>660</v>
      </c>
    </row>
    <row r="33" spans="1:25" s="12" customFormat="1" ht="75" x14ac:dyDescent="0.25">
      <c r="A33" s="60" t="s">
        <v>723</v>
      </c>
      <c r="B33" s="60" t="s">
        <v>332</v>
      </c>
      <c r="C33" s="60" t="s">
        <v>159</v>
      </c>
      <c r="D33" s="61" t="s">
        <v>387</v>
      </c>
      <c r="E33" s="60">
        <v>82131603</v>
      </c>
      <c r="F33" s="61" t="s">
        <v>631</v>
      </c>
      <c r="G33" s="62">
        <v>1</v>
      </c>
      <c r="H33" s="62">
        <v>1</v>
      </c>
      <c r="I33" s="60">
        <v>11.5</v>
      </c>
      <c r="J33" s="60">
        <v>1</v>
      </c>
      <c r="K33" s="60" t="s">
        <v>21</v>
      </c>
      <c r="L33" s="60" t="str">
        <f>IF(K33=Hoja3!$B$2,Hoja3!$A$2,IF(K33=Hoja3!$B$3,Hoja3!$A$3,IF(K33=Hoja3!$B$4,Hoja3!$A$4,IF(K33=Hoja3!$B$5,Hoja3!$A$5,IF(K33=Hoja3!$B$6,Hoja3!$A$6,IF(K33=Hoja3!$B$7,Hoja3!$A$7,IF(K33=Hoja3!$B$8,Hoja3!$A$8,IF(K33=Hoja3!$B$9,Hoja3!$A$9,IF(K33=Hoja3!$B$10,Hoja3!$A$10,IF(K33=Hoja3!$B$11,Hoja3!$A$11,IF(K33=Hoja3!$B$12,Hoja3!$A$12,IF(K33=Hoja3!$B$13,Hoja3!$A$13,IF(K33=Hoja3!$B$14,Hoja3!$A$14,IF(K33=Hoja3!$B$15,Hoja3!$A$15,IF(K33=Hoja3!$B$16,Hoja3!$A$16,IF(K33=Hoja3!$B$17,Hoja3!$A$17,IF(K33=Hoja3!$B$18,Hoja3!$A$18,IF(K33=Hoja3!$B$19,Hoja3!$A$19,IF(K33=Hoja3!$B$20,Hoja3!$A$20,IF(K33=Hoja3!$B$21,Hoja3!$A$21,""))))))))))))))))))))</f>
        <v>CCE-16</v>
      </c>
      <c r="M33" s="60" t="s">
        <v>63</v>
      </c>
      <c r="N33" s="60">
        <v>0</v>
      </c>
      <c r="O33" s="63">
        <v>49275200</v>
      </c>
      <c r="P33" s="64">
        <v>49275200</v>
      </c>
      <c r="Q33" s="65">
        <v>0</v>
      </c>
      <c r="R33" s="60">
        <v>0</v>
      </c>
      <c r="S33" s="60" t="s">
        <v>654</v>
      </c>
      <c r="T33" s="60" t="s">
        <v>655</v>
      </c>
      <c r="U33" s="60" t="s">
        <v>656</v>
      </c>
      <c r="V33" s="60" t="s">
        <v>657</v>
      </c>
      <c r="W33" s="60" t="s">
        <v>658</v>
      </c>
      <c r="X33" s="60" t="s">
        <v>659</v>
      </c>
      <c r="Y33" s="66" t="s">
        <v>660</v>
      </c>
    </row>
    <row r="34" spans="1:25" s="12" customFormat="1" ht="75" x14ac:dyDescent="0.25">
      <c r="A34" s="60" t="s">
        <v>724</v>
      </c>
      <c r="B34" s="60" t="s">
        <v>332</v>
      </c>
      <c r="C34" s="60" t="s">
        <v>159</v>
      </c>
      <c r="D34" s="61" t="s">
        <v>387</v>
      </c>
      <c r="E34" s="60">
        <v>86101701</v>
      </c>
      <c r="F34" s="61" t="s">
        <v>632</v>
      </c>
      <c r="G34" s="62">
        <v>1</v>
      </c>
      <c r="H34" s="62">
        <v>1</v>
      </c>
      <c r="I34" s="60">
        <v>11.5</v>
      </c>
      <c r="J34" s="60">
        <v>1</v>
      </c>
      <c r="K34" s="60" t="s">
        <v>21</v>
      </c>
      <c r="L34" s="60" t="str">
        <f>IF(K34=Hoja3!$B$2,Hoja3!$A$2,IF(K34=Hoja3!$B$3,Hoja3!$A$3,IF(K34=Hoja3!$B$4,Hoja3!$A$4,IF(K34=Hoja3!$B$5,Hoja3!$A$5,IF(K34=Hoja3!$B$6,Hoja3!$A$6,IF(K34=Hoja3!$B$7,Hoja3!$A$7,IF(K34=Hoja3!$B$8,Hoja3!$A$8,IF(K34=Hoja3!$B$9,Hoja3!$A$9,IF(K34=Hoja3!$B$10,Hoja3!$A$10,IF(K34=Hoja3!$B$11,Hoja3!$A$11,IF(K34=Hoja3!$B$12,Hoja3!$A$12,IF(K34=Hoja3!$B$13,Hoja3!$A$13,IF(K34=Hoja3!$B$14,Hoja3!$A$14,IF(K34=Hoja3!$B$15,Hoja3!$A$15,IF(K34=Hoja3!$B$16,Hoja3!$A$16,IF(K34=Hoja3!$B$17,Hoja3!$A$17,IF(K34=Hoja3!$B$18,Hoja3!$A$18,IF(K34=Hoja3!$B$19,Hoja3!$A$19,IF(K34=Hoja3!$B$20,Hoja3!$A$20,IF(K34=Hoja3!$B$21,Hoja3!$A$21,""))))))))))))))))))))</f>
        <v>CCE-16</v>
      </c>
      <c r="M34" s="60" t="s">
        <v>63</v>
      </c>
      <c r="N34" s="60">
        <v>0</v>
      </c>
      <c r="O34" s="63">
        <v>89026120</v>
      </c>
      <c r="P34" s="64">
        <v>89026120</v>
      </c>
      <c r="Q34" s="65">
        <v>0</v>
      </c>
      <c r="R34" s="60">
        <v>0</v>
      </c>
      <c r="S34" s="60" t="s">
        <v>654</v>
      </c>
      <c r="T34" s="60" t="s">
        <v>655</v>
      </c>
      <c r="U34" s="60" t="s">
        <v>656</v>
      </c>
      <c r="V34" s="60" t="s">
        <v>657</v>
      </c>
      <c r="W34" s="60" t="s">
        <v>658</v>
      </c>
      <c r="X34" s="60" t="s">
        <v>659</v>
      </c>
      <c r="Y34" s="66" t="s">
        <v>660</v>
      </c>
    </row>
    <row r="35" spans="1:25" s="12" customFormat="1" ht="60" x14ac:dyDescent="0.25">
      <c r="A35" s="60" t="s">
        <v>725</v>
      </c>
      <c r="B35" s="60" t="s">
        <v>332</v>
      </c>
      <c r="C35" s="60" t="s">
        <v>159</v>
      </c>
      <c r="D35" s="61" t="s">
        <v>387</v>
      </c>
      <c r="E35" s="60">
        <v>82111902</v>
      </c>
      <c r="F35" s="61" t="s">
        <v>633</v>
      </c>
      <c r="G35" s="62">
        <v>1</v>
      </c>
      <c r="H35" s="62">
        <v>1</v>
      </c>
      <c r="I35" s="60">
        <v>11.5</v>
      </c>
      <c r="J35" s="60">
        <v>1</v>
      </c>
      <c r="K35" s="60" t="s">
        <v>21</v>
      </c>
      <c r="L35" s="60" t="str">
        <f>IF(K35=Hoja3!$B$2,Hoja3!$A$2,IF(K35=Hoja3!$B$3,Hoja3!$A$3,IF(K35=Hoja3!$B$4,Hoja3!$A$4,IF(K35=Hoja3!$B$5,Hoja3!$A$5,IF(K35=Hoja3!$B$6,Hoja3!$A$6,IF(K35=Hoja3!$B$7,Hoja3!$A$7,IF(K35=Hoja3!$B$8,Hoja3!$A$8,IF(K35=Hoja3!$B$9,Hoja3!$A$9,IF(K35=Hoja3!$B$10,Hoja3!$A$10,IF(K35=Hoja3!$B$11,Hoja3!$A$11,IF(K35=Hoja3!$B$12,Hoja3!$A$12,IF(K35=Hoja3!$B$13,Hoja3!$A$13,IF(K35=Hoja3!$B$14,Hoja3!$A$14,IF(K35=Hoja3!$B$15,Hoja3!$A$15,IF(K35=Hoja3!$B$16,Hoja3!$A$16,IF(K35=Hoja3!$B$17,Hoja3!$A$17,IF(K35=Hoja3!$B$18,Hoja3!$A$18,IF(K35=Hoja3!$B$19,Hoja3!$A$19,IF(K35=Hoja3!$B$20,Hoja3!$A$20,IF(K35=Hoja3!$B$21,Hoja3!$A$21,""))))))))))))))))))))</f>
        <v>CCE-16</v>
      </c>
      <c r="M35" s="60" t="s">
        <v>63</v>
      </c>
      <c r="N35" s="60">
        <v>0</v>
      </c>
      <c r="O35" s="63">
        <v>82909811</v>
      </c>
      <c r="P35" s="64">
        <v>82909811</v>
      </c>
      <c r="Q35" s="65">
        <v>0</v>
      </c>
      <c r="R35" s="60">
        <v>0</v>
      </c>
      <c r="S35" s="60" t="s">
        <v>654</v>
      </c>
      <c r="T35" s="60" t="s">
        <v>655</v>
      </c>
      <c r="U35" s="60" t="s">
        <v>656</v>
      </c>
      <c r="V35" s="60" t="s">
        <v>657</v>
      </c>
      <c r="W35" s="60" t="s">
        <v>658</v>
      </c>
      <c r="X35" s="60" t="s">
        <v>659</v>
      </c>
      <c r="Y35" s="66" t="s">
        <v>660</v>
      </c>
    </row>
    <row r="36" spans="1:25" s="12" customFormat="1" ht="60" x14ac:dyDescent="0.25">
      <c r="A36" s="60" t="s">
        <v>726</v>
      </c>
      <c r="B36" s="60" t="s">
        <v>332</v>
      </c>
      <c r="C36" s="60" t="s">
        <v>159</v>
      </c>
      <c r="D36" s="61" t="s">
        <v>387</v>
      </c>
      <c r="E36" s="60">
        <v>80161507</v>
      </c>
      <c r="F36" s="61" t="s">
        <v>634</v>
      </c>
      <c r="G36" s="62">
        <v>1</v>
      </c>
      <c r="H36" s="62">
        <v>1</v>
      </c>
      <c r="I36" s="60">
        <v>11.5</v>
      </c>
      <c r="J36" s="60">
        <v>1</v>
      </c>
      <c r="K36" s="60" t="s">
        <v>21</v>
      </c>
      <c r="L36" s="60" t="str">
        <f>IF(K36=Hoja3!$B$2,Hoja3!$A$2,IF(K36=Hoja3!$B$3,Hoja3!$A$3,IF(K36=Hoja3!$B$4,Hoja3!$A$4,IF(K36=Hoja3!$B$5,Hoja3!$A$5,IF(K36=Hoja3!$B$6,Hoja3!$A$6,IF(K36=Hoja3!$B$7,Hoja3!$A$7,IF(K36=Hoja3!$B$8,Hoja3!$A$8,IF(K36=Hoja3!$B$9,Hoja3!$A$9,IF(K36=Hoja3!$B$10,Hoja3!$A$10,IF(K36=Hoja3!$B$11,Hoja3!$A$11,IF(K36=Hoja3!$B$12,Hoja3!$A$12,IF(K36=Hoja3!$B$13,Hoja3!$A$13,IF(K36=Hoja3!$B$14,Hoja3!$A$14,IF(K36=Hoja3!$B$15,Hoja3!$A$15,IF(K36=Hoja3!$B$16,Hoja3!$A$16,IF(K36=Hoja3!$B$17,Hoja3!$A$17,IF(K36=Hoja3!$B$18,Hoja3!$A$18,IF(K36=Hoja3!$B$19,Hoja3!$A$19,IF(K36=Hoja3!$B$20,Hoja3!$A$20,IF(K36=Hoja3!$B$21,Hoja3!$A$21,""))))))))))))))))))))</f>
        <v>CCE-16</v>
      </c>
      <c r="M36" s="60" t="s">
        <v>63</v>
      </c>
      <c r="N36" s="60">
        <v>0</v>
      </c>
      <c r="O36" s="63">
        <v>82915000</v>
      </c>
      <c r="P36" s="64">
        <v>82915000</v>
      </c>
      <c r="Q36" s="65">
        <v>0</v>
      </c>
      <c r="R36" s="60">
        <v>0</v>
      </c>
      <c r="S36" s="60" t="s">
        <v>654</v>
      </c>
      <c r="T36" s="60" t="s">
        <v>655</v>
      </c>
      <c r="U36" s="60" t="s">
        <v>656</v>
      </c>
      <c r="V36" s="60" t="s">
        <v>657</v>
      </c>
      <c r="W36" s="60" t="s">
        <v>658</v>
      </c>
      <c r="X36" s="60" t="s">
        <v>659</v>
      </c>
      <c r="Y36" s="66" t="s">
        <v>660</v>
      </c>
    </row>
    <row r="37" spans="1:25" s="12" customFormat="1" ht="60" x14ac:dyDescent="0.25">
      <c r="A37" s="60" t="s">
        <v>727</v>
      </c>
      <c r="B37" s="60" t="s">
        <v>332</v>
      </c>
      <c r="C37" s="60" t="s">
        <v>159</v>
      </c>
      <c r="D37" s="61" t="s">
        <v>387</v>
      </c>
      <c r="E37" s="60">
        <v>80161500</v>
      </c>
      <c r="F37" s="61" t="s">
        <v>635</v>
      </c>
      <c r="G37" s="62">
        <v>1</v>
      </c>
      <c r="H37" s="62">
        <v>1</v>
      </c>
      <c r="I37" s="60">
        <v>11.5</v>
      </c>
      <c r="J37" s="60">
        <v>1</v>
      </c>
      <c r="K37" s="60" t="s">
        <v>21</v>
      </c>
      <c r="L37" s="60" t="str">
        <f>IF(K37=Hoja3!$B$2,Hoja3!$A$2,IF(K37=Hoja3!$B$3,Hoja3!$A$3,IF(K37=Hoja3!$B$4,Hoja3!$A$4,IF(K37=Hoja3!$B$5,Hoja3!$A$5,IF(K37=Hoja3!$B$6,Hoja3!$A$6,IF(K37=Hoja3!$B$7,Hoja3!$A$7,IF(K37=Hoja3!$B$8,Hoja3!$A$8,IF(K37=Hoja3!$B$9,Hoja3!$A$9,IF(K37=Hoja3!$B$10,Hoja3!$A$10,IF(K37=Hoja3!$B$11,Hoja3!$A$11,IF(K37=Hoja3!$B$12,Hoja3!$A$12,IF(K37=Hoja3!$B$13,Hoja3!$A$13,IF(K37=Hoja3!$B$14,Hoja3!$A$14,IF(K37=Hoja3!$B$15,Hoja3!$A$15,IF(K37=Hoja3!$B$16,Hoja3!$A$16,IF(K37=Hoja3!$B$17,Hoja3!$A$17,IF(K37=Hoja3!$B$18,Hoja3!$A$18,IF(K37=Hoja3!$B$19,Hoja3!$A$19,IF(K37=Hoja3!$B$20,Hoja3!$A$20,IF(K37=Hoja3!$B$21,Hoja3!$A$21,""))))))))))))))))))))</f>
        <v>CCE-16</v>
      </c>
      <c r="M37" s="60" t="s">
        <v>63</v>
      </c>
      <c r="N37" s="60">
        <v>0</v>
      </c>
      <c r="O37" s="63">
        <v>73912800</v>
      </c>
      <c r="P37" s="64">
        <v>73912800</v>
      </c>
      <c r="Q37" s="65">
        <v>0</v>
      </c>
      <c r="R37" s="60">
        <v>0</v>
      </c>
      <c r="S37" s="60" t="s">
        <v>654</v>
      </c>
      <c r="T37" s="60" t="s">
        <v>655</v>
      </c>
      <c r="U37" s="60" t="s">
        <v>656</v>
      </c>
      <c r="V37" s="60" t="s">
        <v>657</v>
      </c>
      <c r="W37" s="60" t="s">
        <v>658</v>
      </c>
      <c r="X37" s="60" t="s">
        <v>659</v>
      </c>
      <c r="Y37" s="66" t="s">
        <v>660</v>
      </c>
    </row>
    <row r="38" spans="1:25" s="12" customFormat="1" ht="60" x14ac:dyDescent="0.25">
      <c r="A38" s="60" t="s">
        <v>728</v>
      </c>
      <c r="B38" s="60" t="s">
        <v>332</v>
      </c>
      <c r="C38" s="60" t="s">
        <v>159</v>
      </c>
      <c r="D38" s="61" t="s">
        <v>387</v>
      </c>
      <c r="E38" s="60">
        <v>80161507</v>
      </c>
      <c r="F38" s="61" t="s">
        <v>636</v>
      </c>
      <c r="G38" s="62">
        <v>1</v>
      </c>
      <c r="H38" s="62">
        <v>1</v>
      </c>
      <c r="I38" s="60">
        <v>11.5</v>
      </c>
      <c r="J38" s="60">
        <v>1</v>
      </c>
      <c r="K38" s="60" t="s">
        <v>21</v>
      </c>
      <c r="L38" s="60" t="str">
        <f>IF(K38=Hoja3!$B$2,Hoja3!$A$2,IF(K38=Hoja3!$B$3,Hoja3!$A$3,IF(K38=Hoja3!$B$4,Hoja3!$A$4,IF(K38=Hoja3!$B$5,Hoja3!$A$5,IF(K38=Hoja3!$B$6,Hoja3!$A$6,IF(K38=Hoja3!$B$7,Hoja3!$A$7,IF(K38=Hoja3!$B$8,Hoja3!$A$8,IF(K38=Hoja3!$B$9,Hoja3!$A$9,IF(K38=Hoja3!$B$10,Hoja3!$A$10,IF(K38=Hoja3!$B$11,Hoja3!$A$11,IF(K38=Hoja3!$B$12,Hoja3!$A$12,IF(K38=Hoja3!$B$13,Hoja3!$A$13,IF(K38=Hoja3!$B$14,Hoja3!$A$14,IF(K38=Hoja3!$B$15,Hoja3!$A$15,IF(K38=Hoja3!$B$16,Hoja3!$A$16,IF(K38=Hoja3!$B$17,Hoja3!$A$17,IF(K38=Hoja3!$B$18,Hoja3!$A$18,IF(K38=Hoja3!$B$19,Hoja3!$A$19,IF(K38=Hoja3!$B$20,Hoja3!$A$20,IF(K38=Hoja3!$B$21,Hoja3!$A$21,""))))))))))))))))))))</f>
        <v>CCE-16</v>
      </c>
      <c r="M38" s="60" t="s">
        <v>63</v>
      </c>
      <c r="N38" s="60">
        <v>0</v>
      </c>
      <c r="O38" s="63">
        <v>62731120</v>
      </c>
      <c r="P38" s="64">
        <v>62731120</v>
      </c>
      <c r="Q38" s="65">
        <v>0</v>
      </c>
      <c r="R38" s="60">
        <v>0</v>
      </c>
      <c r="S38" s="60" t="s">
        <v>654</v>
      </c>
      <c r="T38" s="60" t="s">
        <v>655</v>
      </c>
      <c r="U38" s="60" t="s">
        <v>656</v>
      </c>
      <c r="V38" s="60" t="s">
        <v>657</v>
      </c>
      <c r="W38" s="60" t="s">
        <v>658</v>
      </c>
      <c r="X38" s="60" t="s">
        <v>659</v>
      </c>
      <c r="Y38" s="66" t="s">
        <v>660</v>
      </c>
    </row>
    <row r="39" spans="1:25" s="12" customFormat="1" ht="60" x14ac:dyDescent="0.25">
      <c r="A39" s="60" t="s">
        <v>729</v>
      </c>
      <c r="B39" s="60" t="s">
        <v>332</v>
      </c>
      <c r="C39" s="60" t="s">
        <v>159</v>
      </c>
      <c r="D39" s="61" t="s">
        <v>387</v>
      </c>
      <c r="E39" s="60" t="s">
        <v>637</v>
      </c>
      <c r="F39" s="61" t="s">
        <v>638</v>
      </c>
      <c r="G39" s="62">
        <v>1</v>
      </c>
      <c r="H39" s="62">
        <v>1</v>
      </c>
      <c r="I39" s="60">
        <v>11.5</v>
      </c>
      <c r="J39" s="60">
        <v>1</v>
      </c>
      <c r="K39" s="60" t="s">
        <v>21</v>
      </c>
      <c r="L39" s="60" t="str">
        <f>IF(K39=Hoja3!$B$2,Hoja3!$A$2,IF(K39=Hoja3!$B$3,Hoja3!$A$3,IF(K39=Hoja3!$B$4,Hoja3!$A$4,IF(K39=Hoja3!$B$5,Hoja3!$A$5,IF(K39=Hoja3!$B$6,Hoja3!$A$6,IF(K39=Hoja3!$B$7,Hoja3!$A$7,IF(K39=Hoja3!$B$8,Hoja3!$A$8,IF(K39=Hoja3!$B$9,Hoja3!$A$9,IF(K39=Hoja3!$B$10,Hoja3!$A$10,IF(K39=Hoja3!$B$11,Hoja3!$A$11,IF(K39=Hoja3!$B$12,Hoja3!$A$12,IF(K39=Hoja3!$B$13,Hoja3!$A$13,IF(K39=Hoja3!$B$14,Hoja3!$A$14,IF(K39=Hoja3!$B$15,Hoja3!$A$15,IF(K39=Hoja3!$B$16,Hoja3!$A$16,IF(K39=Hoja3!$B$17,Hoja3!$A$17,IF(K39=Hoja3!$B$18,Hoja3!$A$18,IF(K39=Hoja3!$B$19,Hoja3!$A$19,IF(K39=Hoja3!$B$20,Hoja3!$A$20,IF(K39=Hoja3!$B$21,Hoja3!$A$21,""))))))))))))))))))))</f>
        <v>CCE-16</v>
      </c>
      <c r="M39" s="60" t="s">
        <v>63</v>
      </c>
      <c r="N39" s="60">
        <v>0</v>
      </c>
      <c r="O39" s="63">
        <v>45579560</v>
      </c>
      <c r="P39" s="64">
        <v>45579560</v>
      </c>
      <c r="Q39" s="65">
        <v>0</v>
      </c>
      <c r="R39" s="60">
        <v>0</v>
      </c>
      <c r="S39" s="60" t="s">
        <v>654</v>
      </c>
      <c r="T39" s="60" t="s">
        <v>655</v>
      </c>
      <c r="U39" s="60" t="s">
        <v>656</v>
      </c>
      <c r="V39" s="60" t="s">
        <v>657</v>
      </c>
      <c r="W39" s="60" t="s">
        <v>658</v>
      </c>
      <c r="X39" s="60" t="s">
        <v>659</v>
      </c>
      <c r="Y39" s="66" t="s">
        <v>660</v>
      </c>
    </row>
    <row r="40" spans="1:25" s="12" customFormat="1" ht="60" x14ac:dyDescent="0.25">
      <c r="A40" s="60" t="s">
        <v>730</v>
      </c>
      <c r="B40" s="60" t="s">
        <v>332</v>
      </c>
      <c r="C40" s="60" t="s">
        <v>159</v>
      </c>
      <c r="D40" s="61" t="s">
        <v>387</v>
      </c>
      <c r="E40" s="60">
        <v>82131600</v>
      </c>
      <c r="F40" s="61" t="s">
        <v>639</v>
      </c>
      <c r="G40" s="62">
        <v>1</v>
      </c>
      <c r="H40" s="62">
        <v>1</v>
      </c>
      <c r="I40" s="60">
        <v>11.5</v>
      </c>
      <c r="J40" s="60">
        <v>1</v>
      </c>
      <c r="K40" s="60" t="s">
        <v>21</v>
      </c>
      <c r="L40" s="60" t="str">
        <f>IF(K40=Hoja3!$B$2,Hoja3!$A$2,IF(K40=Hoja3!$B$3,Hoja3!$A$3,IF(K40=Hoja3!$B$4,Hoja3!$A$4,IF(K40=Hoja3!$B$5,Hoja3!$A$5,IF(K40=Hoja3!$B$6,Hoja3!$A$6,IF(K40=Hoja3!$B$7,Hoja3!$A$7,IF(K40=Hoja3!$B$8,Hoja3!$A$8,IF(K40=Hoja3!$B$9,Hoja3!$A$9,IF(K40=Hoja3!$B$10,Hoja3!$A$10,IF(K40=Hoja3!$B$11,Hoja3!$A$11,IF(K40=Hoja3!$B$12,Hoja3!$A$12,IF(K40=Hoja3!$B$13,Hoja3!$A$13,IF(K40=Hoja3!$B$14,Hoja3!$A$14,IF(K40=Hoja3!$B$15,Hoja3!$A$15,IF(K40=Hoja3!$B$16,Hoja3!$A$16,IF(K40=Hoja3!$B$17,Hoja3!$A$17,IF(K40=Hoja3!$B$18,Hoja3!$A$18,IF(K40=Hoja3!$B$19,Hoja3!$A$19,IF(K40=Hoja3!$B$20,Hoja3!$A$20,IF(K40=Hoja3!$B$21,Hoja3!$A$21,""))))))))))))))))))))</f>
        <v>CCE-16</v>
      </c>
      <c r="M40" s="60" t="s">
        <v>63</v>
      </c>
      <c r="N40" s="60">
        <v>0</v>
      </c>
      <c r="O40" s="63">
        <v>65147500</v>
      </c>
      <c r="P40" s="64">
        <v>65147500</v>
      </c>
      <c r="Q40" s="65">
        <v>0</v>
      </c>
      <c r="R40" s="60">
        <v>0</v>
      </c>
      <c r="S40" s="60" t="s">
        <v>654</v>
      </c>
      <c r="T40" s="60" t="s">
        <v>655</v>
      </c>
      <c r="U40" s="60" t="s">
        <v>656</v>
      </c>
      <c r="V40" s="60" t="s">
        <v>657</v>
      </c>
      <c r="W40" s="60" t="s">
        <v>658</v>
      </c>
      <c r="X40" s="60" t="s">
        <v>659</v>
      </c>
      <c r="Y40" s="66" t="s">
        <v>660</v>
      </c>
    </row>
    <row r="41" spans="1:25" s="12" customFormat="1" ht="60" x14ac:dyDescent="0.25">
      <c r="A41" s="60" t="s">
        <v>731</v>
      </c>
      <c r="B41" s="60" t="s">
        <v>332</v>
      </c>
      <c r="C41" s="60" t="s">
        <v>159</v>
      </c>
      <c r="D41" s="61" t="s">
        <v>387</v>
      </c>
      <c r="E41" s="60">
        <v>82141504</v>
      </c>
      <c r="F41" s="61" t="s">
        <v>640</v>
      </c>
      <c r="G41" s="62">
        <v>1</v>
      </c>
      <c r="H41" s="62">
        <v>1</v>
      </c>
      <c r="I41" s="60">
        <v>11.5</v>
      </c>
      <c r="J41" s="60">
        <v>1</v>
      </c>
      <c r="K41" s="60" t="s">
        <v>21</v>
      </c>
      <c r="L41" s="60" t="str">
        <f>IF(K41=Hoja3!$B$2,Hoja3!$A$2,IF(K41=Hoja3!$B$3,Hoja3!$A$3,IF(K41=Hoja3!$B$4,Hoja3!$A$4,IF(K41=Hoja3!$B$5,Hoja3!$A$5,IF(K41=Hoja3!$B$6,Hoja3!$A$6,IF(K41=Hoja3!$B$7,Hoja3!$A$7,IF(K41=Hoja3!$B$8,Hoja3!$A$8,IF(K41=Hoja3!$B$9,Hoja3!$A$9,IF(K41=Hoja3!$B$10,Hoja3!$A$10,IF(K41=Hoja3!$B$11,Hoja3!$A$11,IF(K41=Hoja3!$B$12,Hoja3!$A$12,IF(K41=Hoja3!$B$13,Hoja3!$A$13,IF(K41=Hoja3!$B$14,Hoja3!$A$14,IF(K41=Hoja3!$B$15,Hoja3!$A$15,IF(K41=Hoja3!$B$16,Hoja3!$A$16,IF(K41=Hoja3!$B$17,Hoja3!$A$17,IF(K41=Hoja3!$B$18,Hoja3!$A$18,IF(K41=Hoja3!$B$19,Hoja3!$A$19,IF(K41=Hoja3!$B$20,Hoja3!$A$20,IF(K41=Hoja3!$B$21,Hoja3!$A$21,""))))))))))))))))))))</f>
        <v>CCE-16</v>
      </c>
      <c r="M41" s="60" t="s">
        <v>63</v>
      </c>
      <c r="N41" s="60">
        <v>0</v>
      </c>
      <c r="O41" s="63">
        <v>53302500</v>
      </c>
      <c r="P41" s="64">
        <v>53302500</v>
      </c>
      <c r="Q41" s="65">
        <v>0</v>
      </c>
      <c r="R41" s="60">
        <v>0</v>
      </c>
      <c r="S41" s="60" t="s">
        <v>654</v>
      </c>
      <c r="T41" s="60" t="s">
        <v>655</v>
      </c>
      <c r="U41" s="60" t="s">
        <v>656</v>
      </c>
      <c r="V41" s="60" t="s">
        <v>657</v>
      </c>
      <c r="W41" s="60" t="s">
        <v>658</v>
      </c>
      <c r="X41" s="60" t="s">
        <v>659</v>
      </c>
      <c r="Y41" s="66" t="s">
        <v>660</v>
      </c>
    </row>
    <row r="42" spans="1:25" s="12" customFormat="1" ht="60" x14ac:dyDescent="0.25">
      <c r="A42" s="60" t="s">
        <v>732</v>
      </c>
      <c r="B42" s="60" t="s">
        <v>332</v>
      </c>
      <c r="C42" s="60" t="s">
        <v>159</v>
      </c>
      <c r="D42" s="61" t="s">
        <v>387</v>
      </c>
      <c r="E42" s="60">
        <v>82141504</v>
      </c>
      <c r="F42" s="61" t="s">
        <v>625</v>
      </c>
      <c r="G42" s="62">
        <v>1</v>
      </c>
      <c r="H42" s="62">
        <v>1</v>
      </c>
      <c r="I42" s="60">
        <v>11.5</v>
      </c>
      <c r="J42" s="60">
        <v>1</v>
      </c>
      <c r="K42" s="60" t="s">
        <v>21</v>
      </c>
      <c r="L42" s="60" t="str">
        <f>IF(K42=Hoja3!$B$2,Hoja3!$A$2,IF(K42=Hoja3!$B$3,Hoja3!$A$3,IF(K42=Hoja3!$B$4,Hoja3!$A$4,IF(K42=Hoja3!$B$5,Hoja3!$A$5,IF(K42=Hoja3!$B$6,Hoja3!$A$6,IF(K42=Hoja3!$B$7,Hoja3!$A$7,IF(K42=Hoja3!$B$8,Hoja3!$A$8,IF(K42=Hoja3!$B$9,Hoja3!$A$9,IF(K42=Hoja3!$B$10,Hoja3!$A$10,IF(K42=Hoja3!$B$11,Hoja3!$A$11,IF(K42=Hoja3!$B$12,Hoja3!$A$12,IF(K42=Hoja3!$B$13,Hoja3!$A$13,IF(K42=Hoja3!$B$14,Hoja3!$A$14,IF(K42=Hoja3!$B$15,Hoja3!$A$15,IF(K42=Hoja3!$B$16,Hoja3!$A$16,IF(K42=Hoja3!$B$17,Hoja3!$A$17,IF(K42=Hoja3!$B$18,Hoja3!$A$18,IF(K42=Hoja3!$B$19,Hoja3!$A$19,IF(K42=Hoja3!$B$20,Hoja3!$A$20,IF(K42=Hoja3!$B$21,Hoja3!$A$21,""))))))))))))))))))))</f>
        <v>CCE-16</v>
      </c>
      <c r="M42" s="60" t="s">
        <v>63</v>
      </c>
      <c r="N42" s="60">
        <v>0</v>
      </c>
      <c r="O42" s="63">
        <v>56856000</v>
      </c>
      <c r="P42" s="64">
        <v>56856000</v>
      </c>
      <c r="Q42" s="65">
        <v>0</v>
      </c>
      <c r="R42" s="60">
        <v>0</v>
      </c>
      <c r="S42" s="60" t="s">
        <v>654</v>
      </c>
      <c r="T42" s="60" t="s">
        <v>655</v>
      </c>
      <c r="U42" s="60" t="s">
        <v>656</v>
      </c>
      <c r="V42" s="60" t="s">
        <v>657</v>
      </c>
      <c r="W42" s="60" t="s">
        <v>658</v>
      </c>
      <c r="X42" s="60" t="s">
        <v>659</v>
      </c>
      <c r="Y42" s="66" t="s">
        <v>660</v>
      </c>
    </row>
    <row r="43" spans="1:25" s="12" customFormat="1" ht="60" x14ac:dyDescent="0.25">
      <c r="A43" s="60" t="s">
        <v>733</v>
      </c>
      <c r="B43" s="60" t="s">
        <v>332</v>
      </c>
      <c r="C43" s="60" t="s">
        <v>159</v>
      </c>
      <c r="D43" s="61" t="s">
        <v>387</v>
      </c>
      <c r="E43" s="60">
        <v>82111901</v>
      </c>
      <c r="F43" s="61" t="s">
        <v>619</v>
      </c>
      <c r="G43" s="62">
        <v>1</v>
      </c>
      <c r="H43" s="62">
        <v>1</v>
      </c>
      <c r="I43" s="60">
        <v>11.5</v>
      </c>
      <c r="J43" s="60">
        <v>1</v>
      </c>
      <c r="K43" s="60" t="s">
        <v>21</v>
      </c>
      <c r="L43" s="60" t="str">
        <f>IF(K43=Hoja3!$B$2,Hoja3!$A$2,IF(K43=Hoja3!$B$3,Hoja3!$A$3,IF(K43=Hoja3!$B$4,Hoja3!$A$4,IF(K43=Hoja3!$B$5,Hoja3!$A$5,IF(K43=Hoja3!$B$6,Hoja3!$A$6,IF(K43=Hoja3!$B$7,Hoja3!$A$7,IF(K43=Hoja3!$B$8,Hoja3!$A$8,IF(K43=Hoja3!$B$9,Hoja3!$A$9,IF(K43=Hoja3!$B$10,Hoja3!$A$10,IF(K43=Hoja3!$B$11,Hoja3!$A$11,IF(K43=Hoja3!$B$12,Hoja3!$A$12,IF(K43=Hoja3!$B$13,Hoja3!$A$13,IF(K43=Hoja3!$B$14,Hoja3!$A$14,IF(K43=Hoja3!$B$15,Hoja3!$A$15,IF(K43=Hoja3!$B$16,Hoja3!$A$16,IF(K43=Hoja3!$B$17,Hoja3!$A$17,IF(K43=Hoja3!$B$18,Hoja3!$A$18,IF(K43=Hoja3!$B$19,Hoja3!$A$19,IF(K43=Hoja3!$B$20,Hoja3!$A$20,IF(K43=Hoja3!$B$21,Hoja3!$A$21,""))))))))))))))))))))</f>
        <v>CCE-16</v>
      </c>
      <c r="M43" s="60" t="s">
        <v>63</v>
      </c>
      <c r="N43" s="60">
        <v>0</v>
      </c>
      <c r="O43" s="63">
        <v>55806463</v>
      </c>
      <c r="P43" s="64">
        <v>55806463</v>
      </c>
      <c r="Q43" s="65">
        <v>0</v>
      </c>
      <c r="R43" s="60">
        <v>0</v>
      </c>
      <c r="S43" s="60" t="s">
        <v>654</v>
      </c>
      <c r="T43" s="60" t="s">
        <v>655</v>
      </c>
      <c r="U43" s="60" t="s">
        <v>656</v>
      </c>
      <c r="V43" s="60" t="s">
        <v>657</v>
      </c>
      <c r="W43" s="60" t="s">
        <v>658</v>
      </c>
      <c r="X43" s="60" t="s">
        <v>659</v>
      </c>
      <c r="Y43" s="66" t="s">
        <v>660</v>
      </c>
    </row>
    <row r="44" spans="1:25" s="12" customFormat="1" ht="60" x14ac:dyDescent="0.25">
      <c r="A44" s="60" t="s">
        <v>734</v>
      </c>
      <c r="B44" s="60" t="s">
        <v>332</v>
      </c>
      <c r="C44" s="60" t="s">
        <v>159</v>
      </c>
      <c r="D44" s="61" t="s">
        <v>387</v>
      </c>
      <c r="E44" s="60">
        <v>82111901</v>
      </c>
      <c r="F44" s="61" t="s">
        <v>619</v>
      </c>
      <c r="G44" s="62">
        <v>1</v>
      </c>
      <c r="H44" s="62">
        <v>1</v>
      </c>
      <c r="I44" s="60">
        <v>11.5</v>
      </c>
      <c r="J44" s="60">
        <v>1</v>
      </c>
      <c r="K44" s="60" t="s">
        <v>21</v>
      </c>
      <c r="L44" s="60" t="str">
        <f>IF(K44=Hoja3!$B$2,Hoja3!$A$2,IF(K44=Hoja3!$B$3,Hoja3!$A$3,IF(K44=Hoja3!$B$4,Hoja3!$A$4,IF(K44=Hoja3!$B$5,Hoja3!$A$5,IF(K44=Hoja3!$B$6,Hoja3!$A$6,IF(K44=Hoja3!$B$7,Hoja3!$A$7,IF(K44=Hoja3!$B$8,Hoja3!$A$8,IF(K44=Hoja3!$B$9,Hoja3!$A$9,IF(K44=Hoja3!$B$10,Hoja3!$A$10,IF(K44=Hoja3!$B$11,Hoja3!$A$11,IF(K44=Hoja3!$B$12,Hoja3!$A$12,IF(K44=Hoja3!$B$13,Hoja3!$A$13,IF(K44=Hoja3!$B$14,Hoja3!$A$14,IF(K44=Hoja3!$B$15,Hoja3!$A$15,IF(K44=Hoja3!$B$16,Hoja3!$A$16,IF(K44=Hoja3!$B$17,Hoja3!$A$17,IF(K44=Hoja3!$B$18,Hoja3!$A$18,IF(K44=Hoja3!$B$19,Hoja3!$A$19,IF(K44=Hoja3!$B$20,Hoja3!$A$20,IF(K44=Hoja3!$B$21,Hoja3!$A$21,""))))))))))))))))))))</f>
        <v>CCE-16</v>
      </c>
      <c r="M44" s="60" t="s">
        <v>63</v>
      </c>
      <c r="N44" s="60">
        <v>0</v>
      </c>
      <c r="O44" s="63">
        <v>55806453</v>
      </c>
      <c r="P44" s="64">
        <v>55806453</v>
      </c>
      <c r="Q44" s="65">
        <v>0</v>
      </c>
      <c r="R44" s="60">
        <v>0</v>
      </c>
      <c r="S44" s="60" t="s">
        <v>654</v>
      </c>
      <c r="T44" s="60" t="s">
        <v>655</v>
      </c>
      <c r="U44" s="60" t="s">
        <v>656</v>
      </c>
      <c r="V44" s="60" t="s">
        <v>657</v>
      </c>
      <c r="W44" s="60" t="s">
        <v>658</v>
      </c>
      <c r="X44" s="60" t="s">
        <v>659</v>
      </c>
      <c r="Y44" s="66" t="s">
        <v>660</v>
      </c>
    </row>
    <row r="45" spans="1:25" s="12" customFormat="1" ht="60" x14ac:dyDescent="0.25">
      <c r="A45" s="60" t="s">
        <v>735</v>
      </c>
      <c r="B45" s="60" t="s">
        <v>332</v>
      </c>
      <c r="C45" s="60" t="s">
        <v>159</v>
      </c>
      <c r="D45" s="61" t="s">
        <v>387</v>
      </c>
      <c r="E45" s="60">
        <v>82141504</v>
      </c>
      <c r="F45" s="61" t="s">
        <v>640</v>
      </c>
      <c r="G45" s="62">
        <v>1</v>
      </c>
      <c r="H45" s="62">
        <v>1</v>
      </c>
      <c r="I45" s="60">
        <v>11.5</v>
      </c>
      <c r="J45" s="60">
        <v>1</v>
      </c>
      <c r="K45" s="60" t="s">
        <v>21</v>
      </c>
      <c r="L45" s="60" t="str">
        <f>IF(K45=Hoja3!$B$2,Hoja3!$A$2,IF(K45=Hoja3!$B$3,Hoja3!$A$3,IF(K45=Hoja3!$B$4,Hoja3!$A$4,IF(K45=Hoja3!$B$5,Hoja3!$A$5,IF(K45=Hoja3!$B$6,Hoja3!$A$6,IF(K45=Hoja3!$B$7,Hoja3!$A$7,IF(K45=Hoja3!$B$8,Hoja3!$A$8,IF(K45=Hoja3!$B$9,Hoja3!$A$9,IF(K45=Hoja3!$B$10,Hoja3!$A$10,IF(K45=Hoja3!$B$11,Hoja3!$A$11,IF(K45=Hoja3!$B$12,Hoja3!$A$12,IF(K45=Hoja3!$B$13,Hoja3!$A$13,IF(K45=Hoja3!$B$14,Hoja3!$A$14,IF(K45=Hoja3!$B$15,Hoja3!$A$15,IF(K45=Hoja3!$B$16,Hoja3!$A$16,IF(K45=Hoja3!$B$17,Hoja3!$A$17,IF(K45=Hoja3!$B$18,Hoja3!$A$18,IF(K45=Hoja3!$B$19,Hoja3!$A$19,IF(K45=Hoja3!$B$20,Hoja3!$A$20,IF(K45=Hoja3!$B$21,Hoja3!$A$21,""))))))))))))))))))))</f>
        <v>CCE-16</v>
      </c>
      <c r="M45" s="60" t="s">
        <v>63</v>
      </c>
      <c r="N45" s="60">
        <v>0</v>
      </c>
      <c r="O45" s="63">
        <v>50600000</v>
      </c>
      <c r="P45" s="64">
        <v>50600000</v>
      </c>
      <c r="Q45" s="65">
        <v>0</v>
      </c>
      <c r="R45" s="60">
        <v>0</v>
      </c>
      <c r="S45" s="60" t="s">
        <v>654</v>
      </c>
      <c r="T45" s="60" t="s">
        <v>655</v>
      </c>
      <c r="U45" s="60" t="s">
        <v>656</v>
      </c>
      <c r="V45" s="60" t="s">
        <v>657</v>
      </c>
      <c r="W45" s="60" t="s">
        <v>658</v>
      </c>
      <c r="X45" s="60" t="s">
        <v>659</v>
      </c>
      <c r="Y45" s="66" t="s">
        <v>660</v>
      </c>
    </row>
    <row r="46" spans="1:25" s="12" customFormat="1" ht="60" x14ac:dyDescent="0.25">
      <c r="A46" s="60" t="s">
        <v>736</v>
      </c>
      <c r="B46" s="60" t="s">
        <v>332</v>
      </c>
      <c r="C46" s="67" t="s">
        <v>159</v>
      </c>
      <c r="D46" s="61" t="s">
        <v>387</v>
      </c>
      <c r="E46" s="68">
        <v>80111616</v>
      </c>
      <c r="F46" s="61" t="s">
        <v>641</v>
      </c>
      <c r="G46" s="69">
        <v>1</v>
      </c>
      <c r="H46" s="62">
        <v>1</v>
      </c>
      <c r="I46" s="70">
        <v>11.5</v>
      </c>
      <c r="J46" s="60">
        <v>1</v>
      </c>
      <c r="K46" s="60" t="s">
        <v>21</v>
      </c>
      <c r="L46" s="60" t="str">
        <f>IF(K46=Hoja3!$B$2,Hoja3!$A$2,IF(K46=Hoja3!$B$3,Hoja3!$A$3,IF(K46=Hoja3!$B$4,Hoja3!$A$4,IF(K46=Hoja3!$B$5,Hoja3!$A$5,IF(K46=Hoja3!$B$6,Hoja3!$A$6,IF(K46=Hoja3!$B$7,Hoja3!$A$7,IF(K46=Hoja3!$B$8,Hoja3!$A$8,IF(K46=Hoja3!$B$9,Hoja3!$A$9,IF(K46=Hoja3!$B$10,Hoja3!$A$10,IF(K46=Hoja3!$B$11,Hoja3!$A$11,IF(K46=Hoja3!$B$12,Hoja3!$A$12,IF(K46=Hoja3!$B$13,Hoja3!$A$13,IF(K46=Hoja3!$B$14,Hoja3!$A$14,IF(K46=Hoja3!$B$15,Hoja3!$A$15,IF(K46=Hoja3!$B$16,Hoja3!$A$16,IF(K46=Hoja3!$B$17,Hoja3!$A$17,IF(K46=Hoja3!$B$18,Hoja3!$A$18,IF(K46=Hoja3!$B$19,Hoja3!$A$19,IF(K46=Hoja3!$B$20,Hoja3!$A$20,IF(K46=Hoja3!$B$21,Hoja3!$A$21,""))))))))))))))))))))</f>
        <v>CCE-16</v>
      </c>
      <c r="M46" s="67" t="s">
        <v>575</v>
      </c>
      <c r="N46" s="60">
        <v>0</v>
      </c>
      <c r="O46" s="71">
        <v>24465137</v>
      </c>
      <c r="P46" s="71">
        <v>24465137</v>
      </c>
      <c r="Q46" s="65">
        <v>0</v>
      </c>
      <c r="R46" s="60">
        <v>0</v>
      </c>
      <c r="S46" s="60" t="s">
        <v>654</v>
      </c>
      <c r="T46" s="67" t="s">
        <v>661</v>
      </c>
      <c r="U46" s="72" t="s">
        <v>662</v>
      </c>
      <c r="V46" s="72">
        <v>3241000</v>
      </c>
      <c r="W46" s="72" t="s">
        <v>663</v>
      </c>
      <c r="X46" s="60">
        <v>3241000</v>
      </c>
      <c r="Y46" s="66" t="s">
        <v>653</v>
      </c>
    </row>
    <row r="47" spans="1:25" s="12" customFormat="1" ht="60" x14ac:dyDescent="0.25">
      <c r="A47" s="60" t="s">
        <v>737</v>
      </c>
      <c r="B47" s="60" t="s">
        <v>332</v>
      </c>
      <c r="C47" s="67" t="s">
        <v>159</v>
      </c>
      <c r="D47" s="61" t="s">
        <v>387</v>
      </c>
      <c r="E47" s="68">
        <v>80111616</v>
      </c>
      <c r="F47" s="61" t="s">
        <v>641</v>
      </c>
      <c r="G47" s="69">
        <v>1</v>
      </c>
      <c r="H47" s="62">
        <v>1</v>
      </c>
      <c r="I47" s="70">
        <v>11.5</v>
      </c>
      <c r="J47" s="60">
        <v>1</v>
      </c>
      <c r="K47" s="60" t="s">
        <v>21</v>
      </c>
      <c r="L47" s="60" t="str">
        <f>IF(K47=Hoja3!$B$2,Hoja3!$A$2,IF(K47=Hoja3!$B$3,Hoja3!$A$3,IF(K47=Hoja3!$B$4,Hoja3!$A$4,IF(K47=Hoja3!$B$5,Hoja3!$A$5,IF(K47=Hoja3!$B$6,Hoja3!$A$6,IF(K47=Hoja3!$B$7,Hoja3!$A$7,IF(K47=Hoja3!$B$8,Hoja3!$A$8,IF(K47=Hoja3!$B$9,Hoja3!$A$9,IF(K47=Hoja3!$B$10,Hoja3!$A$10,IF(K47=Hoja3!$B$11,Hoja3!$A$11,IF(K47=Hoja3!$B$12,Hoja3!$A$12,IF(K47=Hoja3!$B$13,Hoja3!$A$13,IF(K47=Hoja3!$B$14,Hoja3!$A$14,IF(K47=Hoja3!$B$15,Hoja3!$A$15,IF(K47=Hoja3!$B$16,Hoja3!$A$16,IF(K47=Hoja3!$B$17,Hoja3!$A$17,IF(K47=Hoja3!$B$18,Hoja3!$A$18,IF(K47=Hoja3!$B$19,Hoja3!$A$19,IF(K47=Hoja3!$B$20,Hoja3!$A$20,IF(K47=Hoja3!$B$21,Hoja3!$A$21,""))))))))))))))))))))</f>
        <v>CCE-16</v>
      </c>
      <c r="M47" s="67" t="s">
        <v>575</v>
      </c>
      <c r="N47" s="60">
        <v>0</v>
      </c>
      <c r="O47" s="71">
        <v>24465137</v>
      </c>
      <c r="P47" s="71">
        <v>24465137</v>
      </c>
      <c r="Q47" s="65">
        <v>0</v>
      </c>
      <c r="R47" s="60">
        <v>0</v>
      </c>
      <c r="S47" s="60" t="s">
        <v>654</v>
      </c>
      <c r="T47" s="67" t="s">
        <v>661</v>
      </c>
      <c r="U47" s="72" t="s">
        <v>662</v>
      </c>
      <c r="V47" s="72">
        <v>3241000</v>
      </c>
      <c r="W47" s="72" t="s">
        <v>663</v>
      </c>
      <c r="X47" s="60">
        <v>3241000</v>
      </c>
      <c r="Y47" s="66" t="s">
        <v>653</v>
      </c>
    </row>
    <row r="48" spans="1:25" s="12" customFormat="1" ht="60" x14ac:dyDescent="0.25">
      <c r="A48" s="60" t="s">
        <v>738</v>
      </c>
      <c r="B48" s="60" t="s">
        <v>332</v>
      </c>
      <c r="C48" s="67" t="s">
        <v>159</v>
      </c>
      <c r="D48" s="61" t="s">
        <v>387</v>
      </c>
      <c r="E48" s="68">
        <v>80111616</v>
      </c>
      <c r="F48" s="61" t="s">
        <v>641</v>
      </c>
      <c r="G48" s="69">
        <v>1</v>
      </c>
      <c r="H48" s="62">
        <v>1</v>
      </c>
      <c r="I48" s="70">
        <v>11.5</v>
      </c>
      <c r="J48" s="60">
        <v>1</v>
      </c>
      <c r="K48" s="60" t="s">
        <v>21</v>
      </c>
      <c r="L48" s="60" t="str">
        <f>IF(K48=Hoja3!$B$2,Hoja3!$A$2,IF(K48=Hoja3!$B$3,Hoja3!$A$3,IF(K48=Hoja3!$B$4,Hoja3!$A$4,IF(K48=Hoja3!$B$5,Hoja3!$A$5,IF(K48=Hoja3!$B$6,Hoja3!$A$6,IF(K48=Hoja3!$B$7,Hoja3!$A$7,IF(K48=Hoja3!$B$8,Hoja3!$A$8,IF(K48=Hoja3!$B$9,Hoja3!$A$9,IF(K48=Hoja3!$B$10,Hoja3!$A$10,IF(K48=Hoja3!$B$11,Hoja3!$A$11,IF(K48=Hoja3!$B$12,Hoja3!$A$12,IF(K48=Hoja3!$B$13,Hoja3!$A$13,IF(K48=Hoja3!$B$14,Hoja3!$A$14,IF(K48=Hoja3!$B$15,Hoja3!$A$15,IF(K48=Hoja3!$B$16,Hoja3!$A$16,IF(K48=Hoja3!$B$17,Hoja3!$A$17,IF(K48=Hoja3!$B$18,Hoja3!$A$18,IF(K48=Hoja3!$B$19,Hoja3!$A$19,IF(K48=Hoja3!$B$20,Hoja3!$A$20,IF(K48=Hoja3!$B$21,Hoja3!$A$21,""))))))))))))))))))))</f>
        <v>CCE-16</v>
      </c>
      <c r="M48" s="67" t="s">
        <v>575</v>
      </c>
      <c r="N48" s="60">
        <v>0</v>
      </c>
      <c r="O48" s="71">
        <v>24465137</v>
      </c>
      <c r="P48" s="71">
        <v>24465137</v>
      </c>
      <c r="Q48" s="65">
        <v>0</v>
      </c>
      <c r="R48" s="60">
        <v>0</v>
      </c>
      <c r="S48" s="60" t="s">
        <v>654</v>
      </c>
      <c r="T48" s="67" t="s">
        <v>661</v>
      </c>
      <c r="U48" s="72" t="s">
        <v>662</v>
      </c>
      <c r="V48" s="72">
        <v>3241000</v>
      </c>
      <c r="W48" s="72" t="s">
        <v>663</v>
      </c>
      <c r="X48" s="60">
        <v>3241000</v>
      </c>
      <c r="Y48" s="66" t="s">
        <v>653</v>
      </c>
    </row>
    <row r="49" spans="1:25" s="12" customFormat="1" ht="60" x14ac:dyDescent="0.25">
      <c r="A49" s="60" t="s">
        <v>739</v>
      </c>
      <c r="B49" s="60" t="s">
        <v>332</v>
      </c>
      <c r="C49" s="67" t="s">
        <v>159</v>
      </c>
      <c r="D49" s="61" t="s">
        <v>387</v>
      </c>
      <c r="E49" s="68">
        <v>80111616</v>
      </c>
      <c r="F49" s="61" t="s">
        <v>641</v>
      </c>
      <c r="G49" s="69">
        <v>1</v>
      </c>
      <c r="H49" s="62">
        <v>1</v>
      </c>
      <c r="I49" s="70">
        <v>11.5</v>
      </c>
      <c r="J49" s="60">
        <v>1</v>
      </c>
      <c r="K49" s="60" t="s">
        <v>21</v>
      </c>
      <c r="L49" s="60" t="str">
        <f>IF(K49=Hoja3!$B$2,Hoja3!$A$2,IF(K49=Hoja3!$B$3,Hoja3!$A$3,IF(K49=Hoja3!$B$4,Hoja3!$A$4,IF(K49=Hoja3!$B$5,Hoja3!$A$5,IF(K49=Hoja3!$B$6,Hoja3!$A$6,IF(K49=Hoja3!$B$7,Hoja3!$A$7,IF(K49=Hoja3!$B$8,Hoja3!$A$8,IF(K49=Hoja3!$B$9,Hoja3!$A$9,IF(K49=Hoja3!$B$10,Hoja3!$A$10,IF(K49=Hoja3!$B$11,Hoja3!$A$11,IF(K49=Hoja3!$B$12,Hoja3!$A$12,IF(K49=Hoja3!$B$13,Hoja3!$A$13,IF(K49=Hoja3!$B$14,Hoja3!$A$14,IF(K49=Hoja3!$B$15,Hoja3!$A$15,IF(K49=Hoja3!$B$16,Hoja3!$A$16,IF(K49=Hoja3!$B$17,Hoja3!$A$17,IF(K49=Hoja3!$B$18,Hoja3!$A$18,IF(K49=Hoja3!$B$19,Hoja3!$A$19,IF(K49=Hoja3!$B$20,Hoja3!$A$20,IF(K49=Hoja3!$B$21,Hoja3!$A$21,""))))))))))))))))))))</f>
        <v>CCE-16</v>
      </c>
      <c r="M49" s="67" t="s">
        <v>575</v>
      </c>
      <c r="N49" s="60">
        <v>0</v>
      </c>
      <c r="O49" s="71">
        <v>24465137</v>
      </c>
      <c r="P49" s="71">
        <v>24465137</v>
      </c>
      <c r="Q49" s="65">
        <v>0</v>
      </c>
      <c r="R49" s="60">
        <v>0</v>
      </c>
      <c r="S49" s="60" t="s">
        <v>654</v>
      </c>
      <c r="T49" s="67" t="s">
        <v>661</v>
      </c>
      <c r="U49" s="72" t="s">
        <v>662</v>
      </c>
      <c r="V49" s="72">
        <v>3241000</v>
      </c>
      <c r="W49" s="72" t="s">
        <v>663</v>
      </c>
      <c r="X49" s="60">
        <v>3241000</v>
      </c>
      <c r="Y49" s="66" t="s">
        <v>653</v>
      </c>
    </row>
    <row r="50" spans="1:25" s="12" customFormat="1" ht="60" x14ac:dyDescent="0.25">
      <c r="A50" s="60" t="s">
        <v>740</v>
      </c>
      <c r="B50" s="60" t="s">
        <v>332</v>
      </c>
      <c r="C50" s="67" t="s">
        <v>159</v>
      </c>
      <c r="D50" s="61" t="s">
        <v>387</v>
      </c>
      <c r="E50" s="68">
        <v>80111616</v>
      </c>
      <c r="F50" s="61" t="s">
        <v>641</v>
      </c>
      <c r="G50" s="69">
        <v>1</v>
      </c>
      <c r="H50" s="62">
        <v>1</v>
      </c>
      <c r="I50" s="70">
        <v>11.5</v>
      </c>
      <c r="J50" s="60">
        <v>1</v>
      </c>
      <c r="K50" s="60" t="s">
        <v>21</v>
      </c>
      <c r="L50" s="60" t="str">
        <f>IF(K50=Hoja3!$B$2,Hoja3!$A$2,IF(K50=Hoja3!$B$3,Hoja3!$A$3,IF(K50=Hoja3!$B$4,Hoja3!$A$4,IF(K50=Hoja3!$B$5,Hoja3!$A$5,IF(K50=Hoja3!$B$6,Hoja3!$A$6,IF(K50=Hoja3!$B$7,Hoja3!$A$7,IF(K50=Hoja3!$B$8,Hoja3!$A$8,IF(K50=Hoja3!$B$9,Hoja3!$A$9,IF(K50=Hoja3!$B$10,Hoja3!$A$10,IF(K50=Hoja3!$B$11,Hoja3!$A$11,IF(K50=Hoja3!$B$12,Hoja3!$A$12,IF(K50=Hoja3!$B$13,Hoja3!$A$13,IF(K50=Hoja3!$B$14,Hoja3!$A$14,IF(K50=Hoja3!$B$15,Hoja3!$A$15,IF(K50=Hoja3!$B$16,Hoja3!$A$16,IF(K50=Hoja3!$B$17,Hoja3!$A$17,IF(K50=Hoja3!$B$18,Hoja3!$A$18,IF(K50=Hoja3!$B$19,Hoja3!$A$19,IF(K50=Hoja3!$B$20,Hoja3!$A$20,IF(K50=Hoja3!$B$21,Hoja3!$A$21,""))))))))))))))))))))</f>
        <v>CCE-16</v>
      </c>
      <c r="M50" s="67" t="s">
        <v>575</v>
      </c>
      <c r="N50" s="60">
        <v>0</v>
      </c>
      <c r="O50" s="71">
        <v>24465137</v>
      </c>
      <c r="P50" s="71">
        <v>24465137</v>
      </c>
      <c r="Q50" s="65">
        <v>0</v>
      </c>
      <c r="R50" s="60">
        <v>0</v>
      </c>
      <c r="S50" s="60" t="s">
        <v>654</v>
      </c>
      <c r="T50" s="67" t="s">
        <v>661</v>
      </c>
      <c r="U50" s="72" t="s">
        <v>662</v>
      </c>
      <c r="V50" s="72">
        <v>3241000</v>
      </c>
      <c r="W50" s="72" t="s">
        <v>663</v>
      </c>
      <c r="X50" s="60">
        <v>3241000</v>
      </c>
      <c r="Y50" s="66" t="s">
        <v>653</v>
      </c>
    </row>
    <row r="51" spans="1:25" s="12" customFormat="1" ht="60" x14ac:dyDescent="0.25">
      <c r="A51" s="60" t="s">
        <v>741</v>
      </c>
      <c r="B51" s="60" t="s">
        <v>332</v>
      </c>
      <c r="C51" s="60" t="s">
        <v>159</v>
      </c>
      <c r="D51" s="61" t="s">
        <v>387</v>
      </c>
      <c r="E51" s="60">
        <v>80121704</v>
      </c>
      <c r="F51" s="61" t="s">
        <v>1225</v>
      </c>
      <c r="G51" s="62">
        <v>1</v>
      </c>
      <c r="H51" s="62">
        <v>1</v>
      </c>
      <c r="I51" s="60">
        <v>11.5</v>
      </c>
      <c r="J51" s="60">
        <v>1</v>
      </c>
      <c r="K51" s="60" t="s">
        <v>21</v>
      </c>
      <c r="L51" s="60" t="str">
        <f>IF(K51=Hoja3!$B$2,Hoja3!$A$2,IF(K51=Hoja3!$B$3,Hoja3!$A$3,IF(K51=Hoja3!$B$4,Hoja3!$A$4,IF(K51=Hoja3!$B$5,Hoja3!$A$5,IF(K51=Hoja3!$B$6,Hoja3!$A$6,IF(K51=Hoja3!$B$7,Hoja3!$A$7,IF(K51=Hoja3!$B$8,Hoja3!$A$8,IF(K51=Hoja3!$B$9,Hoja3!$A$9,IF(K51=Hoja3!$B$10,Hoja3!$A$10,IF(K51=Hoja3!$B$11,Hoja3!$A$11,IF(K51=Hoja3!$B$12,Hoja3!$A$12,IF(K51=Hoja3!$B$13,Hoja3!$A$13,IF(K51=Hoja3!$B$14,Hoja3!$A$14,IF(K51=Hoja3!$B$15,Hoja3!$A$15,IF(K51=Hoja3!$B$16,Hoja3!$A$16,IF(K51=Hoja3!$B$17,Hoja3!$A$17,IF(K51=Hoja3!$B$18,Hoja3!$A$18,IF(K51=Hoja3!$B$19,Hoja3!$A$19,IF(K51=Hoja3!$B$20,Hoja3!$A$20,IF(K51=Hoja3!$B$21,Hoja3!$A$21,""))))))))))))))))))))</f>
        <v>CCE-16</v>
      </c>
      <c r="M51" s="60" t="s">
        <v>63</v>
      </c>
      <c r="N51" s="60">
        <v>0</v>
      </c>
      <c r="O51" s="63">
        <v>59225000</v>
      </c>
      <c r="P51" s="64">
        <v>59225000</v>
      </c>
      <c r="Q51" s="65">
        <v>0</v>
      </c>
      <c r="R51" s="60">
        <v>0</v>
      </c>
      <c r="S51" s="60" t="s">
        <v>648</v>
      </c>
      <c r="T51" s="60" t="s">
        <v>649</v>
      </c>
      <c r="U51" s="60" t="s">
        <v>664</v>
      </c>
      <c r="V51" s="60" t="s">
        <v>665</v>
      </c>
      <c r="W51" s="60" t="s">
        <v>666</v>
      </c>
      <c r="X51" s="60">
        <v>3241000</v>
      </c>
      <c r="Y51" s="66" t="s">
        <v>667</v>
      </c>
    </row>
    <row r="52" spans="1:25" s="12" customFormat="1" ht="60" x14ac:dyDescent="0.25">
      <c r="A52" s="60" t="s">
        <v>742</v>
      </c>
      <c r="B52" s="60" t="s">
        <v>332</v>
      </c>
      <c r="C52" s="60" t="s">
        <v>159</v>
      </c>
      <c r="D52" s="61" t="s">
        <v>387</v>
      </c>
      <c r="E52" s="60">
        <v>80111601</v>
      </c>
      <c r="F52" s="61" t="s">
        <v>1226</v>
      </c>
      <c r="G52" s="62">
        <v>1</v>
      </c>
      <c r="H52" s="62">
        <v>1</v>
      </c>
      <c r="I52" s="60">
        <v>11.5</v>
      </c>
      <c r="J52" s="60">
        <v>1</v>
      </c>
      <c r="K52" s="60" t="s">
        <v>21</v>
      </c>
      <c r="L52" s="60" t="str">
        <f>IF(K52=Hoja3!$B$2,Hoja3!$A$2,IF(K52=Hoja3!$B$3,Hoja3!$A$3,IF(K52=Hoja3!$B$4,Hoja3!$A$4,IF(K52=Hoja3!$B$5,Hoja3!$A$5,IF(K52=Hoja3!$B$6,Hoja3!$A$6,IF(K52=Hoja3!$B$7,Hoja3!$A$7,IF(K52=Hoja3!$B$8,Hoja3!$A$8,IF(K52=Hoja3!$B$9,Hoja3!$A$9,IF(K52=Hoja3!$B$10,Hoja3!$A$10,IF(K52=Hoja3!$B$11,Hoja3!$A$11,IF(K52=Hoja3!$B$12,Hoja3!$A$12,IF(K52=Hoja3!$B$13,Hoja3!$A$13,IF(K52=Hoja3!$B$14,Hoja3!$A$14,IF(K52=Hoja3!$B$15,Hoja3!$A$15,IF(K52=Hoja3!$B$16,Hoja3!$A$16,IF(K52=Hoja3!$B$17,Hoja3!$A$17,IF(K52=Hoja3!$B$18,Hoja3!$A$18,IF(K52=Hoja3!$B$19,Hoja3!$A$19,IF(K52=Hoja3!$B$20,Hoja3!$A$20,IF(K52=Hoja3!$B$21,Hoja3!$A$21,""))))))))))))))))))))</f>
        <v>CCE-16</v>
      </c>
      <c r="M52" s="60" t="s">
        <v>63</v>
      </c>
      <c r="N52" s="60">
        <v>0</v>
      </c>
      <c r="O52" s="63">
        <v>51738960</v>
      </c>
      <c r="P52" s="64">
        <v>51738960</v>
      </c>
      <c r="Q52" s="65">
        <v>0</v>
      </c>
      <c r="R52" s="60">
        <v>0</v>
      </c>
      <c r="S52" s="60" t="s">
        <v>648</v>
      </c>
      <c r="T52" s="60" t="s">
        <v>649</v>
      </c>
      <c r="U52" s="60" t="s">
        <v>664</v>
      </c>
      <c r="V52" s="60" t="s">
        <v>665</v>
      </c>
      <c r="W52" s="60" t="s">
        <v>666</v>
      </c>
      <c r="X52" s="60">
        <v>3241000</v>
      </c>
      <c r="Y52" s="66" t="s">
        <v>667</v>
      </c>
    </row>
    <row r="53" spans="1:25" s="12" customFormat="1" ht="60" x14ac:dyDescent="0.25">
      <c r="A53" s="60" t="s">
        <v>743</v>
      </c>
      <c r="B53" s="60" t="s">
        <v>332</v>
      </c>
      <c r="C53" s="60" t="s">
        <v>159</v>
      </c>
      <c r="D53" s="61" t="s">
        <v>387</v>
      </c>
      <c r="E53" s="60">
        <v>80111601</v>
      </c>
      <c r="F53" s="61" t="s">
        <v>1227</v>
      </c>
      <c r="G53" s="62">
        <v>1</v>
      </c>
      <c r="H53" s="62">
        <v>1</v>
      </c>
      <c r="I53" s="60">
        <v>11.5</v>
      </c>
      <c r="J53" s="60">
        <v>1</v>
      </c>
      <c r="K53" s="60" t="s">
        <v>21</v>
      </c>
      <c r="L53" s="60" t="str">
        <f>IF(K53=Hoja3!$B$2,Hoja3!$A$2,IF(K53=Hoja3!$B$3,Hoja3!$A$3,IF(K53=Hoja3!$B$4,Hoja3!$A$4,IF(K53=Hoja3!$B$5,Hoja3!$A$5,IF(K53=Hoja3!$B$6,Hoja3!$A$6,IF(K53=Hoja3!$B$7,Hoja3!$A$7,IF(K53=Hoja3!$B$8,Hoja3!$A$8,IF(K53=Hoja3!$B$9,Hoja3!$A$9,IF(K53=Hoja3!$B$10,Hoja3!$A$10,IF(K53=Hoja3!$B$11,Hoja3!$A$11,IF(K53=Hoja3!$B$12,Hoja3!$A$12,IF(K53=Hoja3!$B$13,Hoja3!$A$13,IF(K53=Hoja3!$B$14,Hoja3!$A$14,IF(K53=Hoja3!$B$15,Hoja3!$A$15,IF(K53=Hoja3!$B$16,Hoja3!$A$16,IF(K53=Hoja3!$B$17,Hoja3!$A$17,IF(K53=Hoja3!$B$18,Hoja3!$A$18,IF(K53=Hoja3!$B$19,Hoja3!$A$19,IF(K53=Hoja3!$B$20,Hoja3!$A$20,IF(K53=Hoja3!$B$21,Hoja3!$A$21,""))))))))))))))))))))</f>
        <v>CCE-16</v>
      </c>
      <c r="M53" s="73" t="s">
        <v>63</v>
      </c>
      <c r="N53" s="60">
        <v>0</v>
      </c>
      <c r="O53" s="63">
        <v>36956400</v>
      </c>
      <c r="P53" s="64">
        <v>36956400</v>
      </c>
      <c r="Q53" s="65">
        <v>0</v>
      </c>
      <c r="R53" s="60">
        <v>0</v>
      </c>
      <c r="S53" s="60" t="s">
        <v>648</v>
      </c>
      <c r="T53" s="60" t="s">
        <v>649</v>
      </c>
      <c r="U53" s="60" t="s">
        <v>664</v>
      </c>
      <c r="V53" s="60" t="s">
        <v>665</v>
      </c>
      <c r="W53" s="60" t="s">
        <v>666</v>
      </c>
      <c r="X53" s="60">
        <v>3241000</v>
      </c>
      <c r="Y53" s="66" t="s">
        <v>667</v>
      </c>
    </row>
    <row r="54" spans="1:25" s="12" customFormat="1" ht="60" x14ac:dyDescent="0.25">
      <c r="A54" s="60" t="s">
        <v>744</v>
      </c>
      <c r="B54" s="60" t="s">
        <v>332</v>
      </c>
      <c r="C54" s="60" t="s">
        <v>159</v>
      </c>
      <c r="D54" s="61" t="s">
        <v>387</v>
      </c>
      <c r="E54" s="60">
        <v>80111601</v>
      </c>
      <c r="F54" s="61" t="s">
        <v>1226</v>
      </c>
      <c r="G54" s="62">
        <v>1</v>
      </c>
      <c r="H54" s="62">
        <v>1</v>
      </c>
      <c r="I54" s="60">
        <v>11.5</v>
      </c>
      <c r="J54" s="60">
        <v>1</v>
      </c>
      <c r="K54" s="60" t="s">
        <v>21</v>
      </c>
      <c r="L54" s="60" t="str">
        <f>IF(K54=Hoja3!$B$2,Hoja3!$A$2,IF(K54=Hoja3!$B$3,Hoja3!$A$3,IF(K54=Hoja3!$B$4,Hoja3!$A$4,IF(K54=Hoja3!$B$5,Hoja3!$A$5,IF(K54=Hoja3!$B$6,Hoja3!$A$6,IF(K54=Hoja3!$B$7,Hoja3!$A$7,IF(K54=Hoja3!$B$8,Hoja3!$A$8,IF(K54=Hoja3!$B$9,Hoja3!$A$9,IF(K54=Hoja3!$B$10,Hoja3!$A$10,IF(K54=Hoja3!$B$11,Hoja3!$A$11,IF(K54=Hoja3!$B$12,Hoja3!$A$12,IF(K54=Hoja3!$B$13,Hoja3!$A$13,IF(K54=Hoja3!$B$14,Hoja3!$A$14,IF(K54=Hoja3!$B$15,Hoja3!$A$15,IF(K54=Hoja3!$B$16,Hoja3!$A$16,IF(K54=Hoja3!$B$17,Hoja3!$A$17,IF(K54=Hoja3!$B$18,Hoja3!$A$18,IF(K54=Hoja3!$B$19,Hoja3!$A$19,IF(K54=Hoja3!$B$20,Hoja3!$A$20,IF(K54=Hoja3!$B$21,Hoja3!$A$21,""))))))))))))))))))))</f>
        <v>CCE-16</v>
      </c>
      <c r="M54" s="60" t="s">
        <v>63</v>
      </c>
      <c r="N54" s="60">
        <v>0</v>
      </c>
      <c r="O54" s="63">
        <v>51738960</v>
      </c>
      <c r="P54" s="64">
        <v>51738960</v>
      </c>
      <c r="Q54" s="65">
        <v>0</v>
      </c>
      <c r="R54" s="60">
        <v>0</v>
      </c>
      <c r="S54" s="60" t="s">
        <v>648</v>
      </c>
      <c r="T54" s="60" t="s">
        <v>649</v>
      </c>
      <c r="U54" s="60" t="s">
        <v>664</v>
      </c>
      <c r="V54" s="60" t="s">
        <v>665</v>
      </c>
      <c r="W54" s="60" t="s">
        <v>666</v>
      </c>
      <c r="X54" s="60">
        <v>3241000</v>
      </c>
      <c r="Y54" s="66" t="s">
        <v>667</v>
      </c>
    </row>
    <row r="55" spans="1:25" s="12" customFormat="1" ht="60" x14ac:dyDescent="0.25">
      <c r="A55" s="60" t="s">
        <v>745</v>
      </c>
      <c r="B55" s="60" t="s">
        <v>332</v>
      </c>
      <c r="C55" s="60" t="s">
        <v>159</v>
      </c>
      <c r="D55" s="61" t="s">
        <v>387</v>
      </c>
      <c r="E55" s="60">
        <v>80111501</v>
      </c>
      <c r="F55" s="61" t="s">
        <v>1226</v>
      </c>
      <c r="G55" s="62">
        <v>1</v>
      </c>
      <c r="H55" s="62">
        <v>1</v>
      </c>
      <c r="I55" s="60">
        <v>11.5</v>
      </c>
      <c r="J55" s="60">
        <v>1</v>
      </c>
      <c r="K55" s="60" t="s">
        <v>21</v>
      </c>
      <c r="L55" s="60" t="str">
        <f>IF(K55=Hoja3!$B$2,Hoja3!$A$2,IF(K55=Hoja3!$B$3,Hoja3!$A$3,IF(K55=Hoja3!$B$4,Hoja3!$A$4,IF(K55=Hoja3!$B$5,Hoja3!$A$5,IF(K55=Hoja3!$B$6,Hoja3!$A$6,IF(K55=Hoja3!$B$7,Hoja3!$A$7,IF(K55=Hoja3!$B$8,Hoja3!$A$8,IF(K55=Hoja3!$B$9,Hoja3!$A$9,IF(K55=Hoja3!$B$10,Hoja3!$A$10,IF(K55=Hoja3!$B$11,Hoja3!$A$11,IF(K55=Hoja3!$B$12,Hoja3!$A$12,IF(K55=Hoja3!$B$13,Hoja3!$A$13,IF(K55=Hoja3!$B$14,Hoja3!$A$14,IF(K55=Hoja3!$B$15,Hoja3!$A$15,IF(K55=Hoja3!$B$16,Hoja3!$A$16,IF(K55=Hoja3!$B$17,Hoja3!$A$17,IF(K55=Hoja3!$B$18,Hoja3!$A$18,IF(K55=Hoja3!$B$19,Hoja3!$A$19,IF(K55=Hoja3!$B$20,Hoja3!$A$20,IF(K55=Hoja3!$B$21,Hoja3!$A$21,""))))))))))))))))))))</f>
        <v>CCE-16</v>
      </c>
      <c r="M55" s="60" t="s">
        <v>63</v>
      </c>
      <c r="N55" s="60">
        <v>0</v>
      </c>
      <c r="O55" s="63">
        <v>51738960</v>
      </c>
      <c r="P55" s="64">
        <v>51738960</v>
      </c>
      <c r="Q55" s="65">
        <v>0</v>
      </c>
      <c r="R55" s="60">
        <v>0</v>
      </c>
      <c r="S55" s="60" t="s">
        <v>648</v>
      </c>
      <c r="T55" s="60" t="s">
        <v>649</v>
      </c>
      <c r="U55" s="60" t="s">
        <v>664</v>
      </c>
      <c r="V55" s="60" t="s">
        <v>665</v>
      </c>
      <c r="W55" s="60" t="s">
        <v>666</v>
      </c>
      <c r="X55" s="60">
        <v>3241000</v>
      </c>
      <c r="Y55" s="66" t="s">
        <v>667</v>
      </c>
    </row>
    <row r="56" spans="1:25" s="12" customFormat="1" ht="60" x14ac:dyDescent="0.25">
      <c r="A56" s="60" t="s">
        <v>746</v>
      </c>
      <c r="B56" s="60" t="s">
        <v>332</v>
      </c>
      <c r="C56" s="60" t="s">
        <v>159</v>
      </c>
      <c r="D56" s="61" t="s">
        <v>387</v>
      </c>
      <c r="E56" s="60">
        <v>80111601</v>
      </c>
      <c r="F56" s="61" t="s">
        <v>1228</v>
      </c>
      <c r="G56" s="62">
        <v>1</v>
      </c>
      <c r="H56" s="62">
        <v>1</v>
      </c>
      <c r="I56" s="60">
        <v>11.5</v>
      </c>
      <c r="J56" s="60">
        <v>1</v>
      </c>
      <c r="K56" s="60" t="s">
        <v>21</v>
      </c>
      <c r="L56" s="60" t="str">
        <f>IF(K56=Hoja3!$B$2,Hoja3!$A$2,IF(K56=Hoja3!$B$3,Hoja3!$A$3,IF(K56=Hoja3!$B$4,Hoja3!$A$4,IF(K56=Hoja3!$B$5,Hoja3!$A$5,IF(K56=Hoja3!$B$6,Hoja3!$A$6,IF(K56=Hoja3!$B$7,Hoja3!$A$7,IF(K56=Hoja3!$B$8,Hoja3!$A$8,IF(K56=Hoja3!$B$9,Hoja3!$A$9,IF(K56=Hoja3!$B$10,Hoja3!$A$10,IF(K56=Hoja3!$B$11,Hoja3!$A$11,IF(K56=Hoja3!$B$12,Hoja3!$A$12,IF(K56=Hoja3!$B$13,Hoja3!$A$13,IF(K56=Hoja3!$B$14,Hoja3!$A$14,IF(K56=Hoja3!$B$15,Hoja3!$A$15,IF(K56=Hoja3!$B$16,Hoja3!$A$16,IF(K56=Hoja3!$B$17,Hoja3!$A$17,IF(K56=Hoja3!$B$18,Hoja3!$A$18,IF(K56=Hoja3!$B$19,Hoja3!$A$19,IF(K56=Hoja3!$B$20,Hoja3!$A$20,IF(K56=Hoja3!$B$21,Hoja3!$A$21,""))))))))))))))))))))</f>
        <v>CCE-16</v>
      </c>
      <c r="M56" s="60" t="s">
        <v>63</v>
      </c>
      <c r="N56" s="60">
        <v>0</v>
      </c>
      <c r="O56" s="63">
        <v>66796158</v>
      </c>
      <c r="P56" s="64">
        <v>66796158</v>
      </c>
      <c r="Q56" s="65">
        <v>0</v>
      </c>
      <c r="R56" s="60">
        <v>0</v>
      </c>
      <c r="S56" s="60" t="s">
        <v>648</v>
      </c>
      <c r="T56" s="60" t="s">
        <v>649</v>
      </c>
      <c r="U56" s="60" t="s">
        <v>664</v>
      </c>
      <c r="V56" s="60" t="s">
        <v>665</v>
      </c>
      <c r="W56" s="60" t="s">
        <v>666</v>
      </c>
      <c r="X56" s="60">
        <v>3241000</v>
      </c>
      <c r="Y56" s="66" t="s">
        <v>667</v>
      </c>
    </row>
    <row r="57" spans="1:25" s="12" customFormat="1" ht="60" x14ac:dyDescent="0.25">
      <c r="A57" s="60" t="s">
        <v>747</v>
      </c>
      <c r="B57" s="60" t="s">
        <v>332</v>
      </c>
      <c r="C57" s="60" t="s">
        <v>159</v>
      </c>
      <c r="D57" s="61" t="s">
        <v>387</v>
      </c>
      <c r="E57" s="60">
        <v>80111601</v>
      </c>
      <c r="F57" s="61" t="s">
        <v>1226</v>
      </c>
      <c r="G57" s="62">
        <v>1</v>
      </c>
      <c r="H57" s="62">
        <v>1</v>
      </c>
      <c r="I57" s="60">
        <v>11.5</v>
      </c>
      <c r="J57" s="60">
        <v>1</v>
      </c>
      <c r="K57" s="60" t="s">
        <v>21</v>
      </c>
      <c r="L57" s="60" t="str">
        <f>IF(K57=Hoja3!$B$2,Hoja3!$A$2,IF(K57=Hoja3!$B$3,Hoja3!$A$3,IF(K57=Hoja3!$B$4,Hoja3!$A$4,IF(K57=Hoja3!$B$5,Hoja3!$A$5,IF(K57=Hoja3!$B$6,Hoja3!$A$6,IF(K57=Hoja3!$B$7,Hoja3!$A$7,IF(K57=Hoja3!$B$8,Hoja3!$A$8,IF(K57=Hoja3!$B$9,Hoja3!$A$9,IF(K57=Hoja3!$B$10,Hoja3!$A$10,IF(K57=Hoja3!$B$11,Hoja3!$A$11,IF(K57=Hoja3!$B$12,Hoja3!$A$12,IF(K57=Hoja3!$B$13,Hoja3!$A$13,IF(K57=Hoja3!$B$14,Hoja3!$A$14,IF(K57=Hoja3!$B$15,Hoja3!$A$15,IF(K57=Hoja3!$B$16,Hoja3!$A$16,IF(K57=Hoja3!$B$17,Hoja3!$A$17,IF(K57=Hoja3!$B$18,Hoja3!$A$18,IF(K57=Hoja3!$B$19,Hoja3!$A$19,IF(K57=Hoja3!$B$20,Hoja3!$A$20,IF(K57=Hoja3!$B$21,Hoja3!$A$21,""))))))))))))))))))))</f>
        <v>CCE-16</v>
      </c>
      <c r="M57" s="60" t="s">
        <v>63</v>
      </c>
      <c r="N57" s="60">
        <v>0</v>
      </c>
      <c r="O57" s="63">
        <v>60362120</v>
      </c>
      <c r="P57" s="64">
        <v>60362120</v>
      </c>
      <c r="Q57" s="65">
        <v>0</v>
      </c>
      <c r="R57" s="60">
        <v>0</v>
      </c>
      <c r="S57" s="60" t="s">
        <v>648</v>
      </c>
      <c r="T57" s="60" t="s">
        <v>649</v>
      </c>
      <c r="U57" s="60" t="s">
        <v>664</v>
      </c>
      <c r="V57" s="60" t="s">
        <v>665</v>
      </c>
      <c r="W57" s="60" t="s">
        <v>666</v>
      </c>
      <c r="X57" s="60">
        <v>3241000</v>
      </c>
      <c r="Y57" s="66" t="s">
        <v>667</v>
      </c>
    </row>
    <row r="58" spans="1:25" s="12" customFormat="1" ht="60" x14ac:dyDescent="0.25">
      <c r="A58" s="60" t="s">
        <v>748</v>
      </c>
      <c r="B58" s="60" t="s">
        <v>332</v>
      </c>
      <c r="C58" s="60" t="s">
        <v>159</v>
      </c>
      <c r="D58" s="61" t="s">
        <v>387</v>
      </c>
      <c r="E58" s="60">
        <v>80111601</v>
      </c>
      <c r="F58" s="61" t="s">
        <v>1228</v>
      </c>
      <c r="G58" s="62">
        <v>1</v>
      </c>
      <c r="H58" s="62">
        <v>1</v>
      </c>
      <c r="I58" s="60">
        <v>11.5</v>
      </c>
      <c r="J58" s="60">
        <v>1</v>
      </c>
      <c r="K58" s="60" t="s">
        <v>21</v>
      </c>
      <c r="L58" s="60" t="str">
        <f>IF(K58=Hoja3!$B$2,Hoja3!$A$2,IF(K58=Hoja3!$B$3,Hoja3!$A$3,IF(K58=Hoja3!$B$4,Hoja3!$A$4,IF(K58=Hoja3!$B$5,Hoja3!$A$5,IF(K58=Hoja3!$B$6,Hoja3!$A$6,IF(K58=Hoja3!$B$7,Hoja3!$A$7,IF(K58=Hoja3!$B$8,Hoja3!$A$8,IF(K58=Hoja3!$B$9,Hoja3!$A$9,IF(K58=Hoja3!$B$10,Hoja3!$A$10,IF(K58=Hoja3!$B$11,Hoja3!$A$11,IF(K58=Hoja3!$B$12,Hoja3!$A$12,IF(K58=Hoja3!$B$13,Hoja3!$A$13,IF(K58=Hoja3!$B$14,Hoja3!$A$14,IF(K58=Hoja3!$B$15,Hoja3!$A$15,IF(K58=Hoja3!$B$16,Hoja3!$A$16,IF(K58=Hoja3!$B$17,Hoja3!$A$17,IF(K58=Hoja3!$B$18,Hoja3!$A$18,IF(K58=Hoja3!$B$19,Hoja3!$A$19,IF(K58=Hoja3!$B$20,Hoja3!$A$20,IF(K58=Hoja3!$B$21,Hoja3!$A$21,""))))))))))))))))))))</f>
        <v>CCE-16</v>
      </c>
      <c r="M58" s="60" t="s">
        <v>63</v>
      </c>
      <c r="N58" s="60">
        <v>0</v>
      </c>
      <c r="O58" s="63">
        <v>62778500</v>
      </c>
      <c r="P58" s="64">
        <v>62778500</v>
      </c>
      <c r="Q58" s="65">
        <v>0</v>
      </c>
      <c r="R58" s="60">
        <v>0</v>
      </c>
      <c r="S58" s="60" t="s">
        <v>648</v>
      </c>
      <c r="T58" s="60" t="s">
        <v>649</v>
      </c>
      <c r="U58" s="60" t="s">
        <v>664</v>
      </c>
      <c r="V58" s="60" t="s">
        <v>665</v>
      </c>
      <c r="W58" s="60" t="s">
        <v>666</v>
      </c>
      <c r="X58" s="60">
        <v>3241000</v>
      </c>
      <c r="Y58" s="66" t="s">
        <v>667</v>
      </c>
    </row>
    <row r="59" spans="1:25" s="12" customFormat="1" ht="60" x14ac:dyDescent="0.25">
      <c r="A59" s="60" t="s">
        <v>749</v>
      </c>
      <c r="B59" s="60" t="s">
        <v>332</v>
      </c>
      <c r="C59" s="60" t="s">
        <v>159</v>
      </c>
      <c r="D59" s="61" t="s">
        <v>387</v>
      </c>
      <c r="E59" s="60">
        <v>80111601</v>
      </c>
      <c r="F59" s="61" t="s">
        <v>1229</v>
      </c>
      <c r="G59" s="62">
        <v>1</v>
      </c>
      <c r="H59" s="62">
        <v>1</v>
      </c>
      <c r="I59" s="60">
        <v>11.5</v>
      </c>
      <c r="J59" s="60">
        <v>1</v>
      </c>
      <c r="K59" s="60" t="s">
        <v>21</v>
      </c>
      <c r="L59" s="60" t="str">
        <f>IF(K59=Hoja3!$B$2,Hoja3!$A$2,IF(K59=Hoja3!$B$3,Hoja3!$A$3,IF(K59=Hoja3!$B$4,Hoja3!$A$4,IF(K59=Hoja3!$B$5,Hoja3!$A$5,IF(K59=Hoja3!$B$6,Hoja3!$A$6,IF(K59=Hoja3!$B$7,Hoja3!$A$7,IF(K59=Hoja3!$B$8,Hoja3!$A$8,IF(K59=Hoja3!$B$9,Hoja3!$A$9,IF(K59=Hoja3!$B$10,Hoja3!$A$10,IF(K59=Hoja3!$B$11,Hoja3!$A$11,IF(K59=Hoja3!$B$12,Hoja3!$A$12,IF(K59=Hoja3!$B$13,Hoja3!$A$13,IF(K59=Hoja3!$B$14,Hoja3!$A$14,IF(K59=Hoja3!$B$15,Hoja3!$A$15,IF(K59=Hoja3!$B$16,Hoja3!$A$16,IF(K59=Hoja3!$B$17,Hoja3!$A$17,IF(K59=Hoja3!$B$18,Hoja3!$A$18,IF(K59=Hoja3!$B$19,Hoja3!$A$19,IF(K59=Hoja3!$B$20,Hoja3!$A$20,IF(K59=Hoja3!$B$21,Hoja3!$A$21,""))))))))))))))))))))</f>
        <v>CCE-16</v>
      </c>
      <c r="M59" s="60" t="s">
        <v>63</v>
      </c>
      <c r="N59" s="60">
        <v>0</v>
      </c>
      <c r="O59" s="63">
        <v>66153878</v>
      </c>
      <c r="P59" s="64">
        <v>66153878</v>
      </c>
      <c r="Q59" s="65">
        <v>0</v>
      </c>
      <c r="R59" s="60">
        <v>0</v>
      </c>
      <c r="S59" s="60" t="s">
        <v>648</v>
      </c>
      <c r="T59" s="60" t="s">
        <v>649</v>
      </c>
      <c r="U59" s="60" t="s">
        <v>664</v>
      </c>
      <c r="V59" s="60" t="s">
        <v>665</v>
      </c>
      <c r="W59" s="60" t="s">
        <v>666</v>
      </c>
      <c r="X59" s="60">
        <v>3241000</v>
      </c>
      <c r="Y59" s="66" t="s">
        <v>667</v>
      </c>
    </row>
    <row r="60" spans="1:25" s="12" customFormat="1" ht="60" x14ac:dyDescent="0.25">
      <c r="A60" s="60" t="s">
        <v>750</v>
      </c>
      <c r="B60" s="60" t="s">
        <v>332</v>
      </c>
      <c r="C60" s="60" t="s">
        <v>159</v>
      </c>
      <c r="D60" s="61" t="s">
        <v>387</v>
      </c>
      <c r="E60" s="60">
        <v>80111601</v>
      </c>
      <c r="F60" s="61" t="s">
        <v>1230</v>
      </c>
      <c r="G60" s="62">
        <v>1</v>
      </c>
      <c r="H60" s="62">
        <v>1</v>
      </c>
      <c r="I60" s="60">
        <v>11.5</v>
      </c>
      <c r="J60" s="60">
        <v>1</v>
      </c>
      <c r="K60" s="60" t="s">
        <v>21</v>
      </c>
      <c r="L60" s="60" t="str">
        <f>IF(K60=Hoja3!$B$2,Hoja3!$A$2,IF(K60=Hoja3!$B$3,Hoja3!$A$3,IF(K60=Hoja3!$B$4,Hoja3!$A$4,IF(K60=Hoja3!$B$5,Hoja3!$A$5,IF(K60=Hoja3!$B$6,Hoja3!$A$6,IF(K60=Hoja3!$B$7,Hoja3!$A$7,IF(K60=Hoja3!$B$8,Hoja3!$A$8,IF(K60=Hoja3!$B$9,Hoja3!$A$9,IF(K60=Hoja3!$B$10,Hoja3!$A$10,IF(K60=Hoja3!$B$11,Hoja3!$A$11,IF(K60=Hoja3!$B$12,Hoja3!$A$12,IF(K60=Hoja3!$B$13,Hoja3!$A$13,IF(K60=Hoja3!$B$14,Hoja3!$A$14,IF(K60=Hoja3!$B$15,Hoja3!$A$15,IF(K60=Hoja3!$B$16,Hoja3!$A$16,IF(K60=Hoja3!$B$17,Hoja3!$A$17,IF(K60=Hoja3!$B$18,Hoja3!$A$18,IF(K60=Hoja3!$B$19,Hoja3!$A$19,IF(K60=Hoja3!$B$20,Hoja3!$A$20,IF(K60=Hoja3!$B$21,Hoja3!$A$21,""))))))))))))))))))))</f>
        <v>CCE-16</v>
      </c>
      <c r="M60" s="60" t="s">
        <v>63</v>
      </c>
      <c r="N60" s="60">
        <v>0</v>
      </c>
      <c r="O60" s="63">
        <v>53302500</v>
      </c>
      <c r="P60" s="64">
        <v>53302500</v>
      </c>
      <c r="Q60" s="65">
        <v>0</v>
      </c>
      <c r="R60" s="60">
        <v>0</v>
      </c>
      <c r="S60" s="60" t="s">
        <v>648</v>
      </c>
      <c r="T60" s="60" t="s">
        <v>649</v>
      </c>
      <c r="U60" s="60" t="s">
        <v>664</v>
      </c>
      <c r="V60" s="60" t="s">
        <v>665</v>
      </c>
      <c r="W60" s="60" t="s">
        <v>666</v>
      </c>
      <c r="X60" s="60">
        <v>3241000</v>
      </c>
      <c r="Y60" s="66" t="s">
        <v>667</v>
      </c>
    </row>
    <row r="61" spans="1:25" s="12" customFormat="1" ht="60" x14ac:dyDescent="0.25">
      <c r="A61" s="60" t="s">
        <v>751</v>
      </c>
      <c r="B61" s="60" t="s">
        <v>332</v>
      </c>
      <c r="C61" s="60" t="s">
        <v>159</v>
      </c>
      <c r="D61" s="61" t="s">
        <v>387</v>
      </c>
      <c r="E61" s="60">
        <v>80111501</v>
      </c>
      <c r="F61" s="61" t="s">
        <v>1231</v>
      </c>
      <c r="G61" s="62">
        <v>1</v>
      </c>
      <c r="H61" s="62">
        <v>1</v>
      </c>
      <c r="I61" s="60">
        <v>11.5</v>
      </c>
      <c r="J61" s="60">
        <v>1</v>
      </c>
      <c r="K61" s="60" t="s">
        <v>21</v>
      </c>
      <c r="L61" s="60" t="str">
        <f>IF(K61=Hoja3!$B$2,Hoja3!$A$2,IF(K61=Hoja3!$B$3,Hoja3!$A$3,IF(K61=Hoja3!$B$4,Hoja3!$A$4,IF(K61=Hoja3!$B$5,Hoja3!$A$5,IF(K61=Hoja3!$B$6,Hoja3!$A$6,IF(K61=Hoja3!$B$7,Hoja3!$A$7,IF(K61=Hoja3!$B$8,Hoja3!$A$8,IF(K61=Hoja3!$B$9,Hoja3!$A$9,IF(K61=Hoja3!$B$10,Hoja3!$A$10,IF(K61=Hoja3!$B$11,Hoja3!$A$11,IF(K61=Hoja3!$B$12,Hoja3!$A$12,IF(K61=Hoja3!$B$13,Hoja3!$A$13,IF(K61=Hoja3!$B$14,Hoja3!$A$14,IF(K61=Hoja3!$B$15,Hoja3!$A$15,IF(K61=Hoja3!$B$16,Hoja3!$A$16,IF(K61=Hoja3!$B$17,Hoja3!$A$17,IF(K61=Hoja3!$B$18,Hoja3!$A$18,IF(K61=Hoja3!$B$19,Hoja3!$A$19,IF(K61=Hoja3!$B$20,Hoja3!$A$20,IF(K61=Hoja3!$B$21,Hoja3!$A$21,""))))))))))))))))))))</f>
        <v>CCE-16</v>
      </c>
      <c r="M61" s="60" t="s">
        <v>575</v>
      </c>
      <c r="N61" s="60">
        <v>0</v>
      </c>
      <c r="O61" s="63">
        <v>23752613</v>
      </c>
      <c r="P61" s="64">
        <v>23752613</v>
      </c>
      <c r="Q61" s="65">
        <v>0</v>
      </c>
      <c r="R61" s="60">
        <v>0</v>
      </c>
      <c r="S61" s="60" t="s">
        <v>648</v>
      </c>
      <c r="T61" s="60" t="s">
        <v>649</v>
      </c>
      <c r="U61" s="60" t="s">
        <v>664</v>
      </c>
      <c r="V61" s="60" t="s">
        <v>665</v>
      </c>
      <c r="W61" s="60" t="s">
        <v>666</v>
      </c>
      <c r="X61" s="60">
        <v>3241000</v>
      </c>
      <c r="Y61" s="66" t="s">
        <v>667</v>
      </c>
    </row>
    <row r="62" spans="1:25" s="12" customFormat="1" ht="60" x14ac:dyDescent="0.25">
      <c r="A62" s="60" t="s">
        <v>752</v>
      </c>
      <c r="B62" s="60" t="s">
        <v>332</v>
      </c>
      <c r="C62" s="60" t="s">
        <v>159</v>
      </c>
      <c r="D62" s="61" t="s">
        <v>387</v>
      </c>
      <c r="E62" s="60">
        <v>80111601</v>
      </c>
      <c r="F62" s="61" t="s">
        <v>1226</v>
      </c>
      <c r="G62" s="62">
        <v>1</v>
      </c>
      <c r="H62" s="62">
        <v>1</v>
      </c>
      <c r="I62" s="60">
        <v>11.5</v>
      </c>
      <c r="J62" s="60">
        <v>1</v>
      </c>
      <c r="K62" s="60" t="s">
        <v>21</v>
      </c>
      <c r="L62" s="60" t="str">
        <f>IF(K62=Hoja3!$B$2,Hoja3!$A$2,IF(K62=Hoja3!$B$3,Hoja3!$A$3,IF(K62=Hoja3!$B$4,Hoja3!$A$4,IF(K62=Hoja3!$B$5,Hoja3!$A$5,IF(K62=Hoja3!$B$6,Hoja3!$A$6,IF(K62=Hoja3!$B$7,Hoja3!$A$7,IF(K62=Hoja3!$B$8,Hoja3!$A$8,IF(K62=Hoja3!$B$9,Hoja3!$A$9,IF(K62=Hoja3!$B$10,Hoja3!$A$10,IF(K62=Hoja3!$B$11,Hoja3!$A$11,IF(K62=Hoja3!$B$12,Hoja3!$A$12,IF(K62=Hoja3!$B$13,Hoja3!$A$13,IF(K62=Hoja3!$B$14,Hoja3!$A$14,IF(K62=Hoja3!$B$15,Hoja3!$A$15,IF(K62=Hoja3!$B$16,Hoja3!$A$16,IF(K62=Hoja3!$B$17,Hoja3!$A$17,IF(K62=Hoja3!$B$18,Hoja3!$A$18,IF(K62=Hoja3!$B$19,Hoja3!$A$19,IF(K62=Hoja3!$B$20,Hoja3!$A$20,IF(K62=Hoja3!$B$21,Hoja3!$A$21,""))))))))))))))))))))</f>
        <v>CCE-16</v>
      </c>
      <c r="M62" s="60" t="s">
        <v>63</v>
      </c>
      <c r="N62" s="60">
        <v>0</v>
      </c>
      <c r="O62" s="63">
        <v>35535000</v>
      </c>
      <c r="P62" s="64">
        <v>35535000</v>
      </c>
      <c r="Q62" s="65">
        <v>0</v>
      </c>
      <c r="R62" s="60">
        <v>0</v>
      </c>
      <c r="S62" s="60" t="s">
        <v>648</v>
      </c>
      <c r="T62" s="60" t="s">
        <v>649</v>
      </c>
      <c r="U62" s="60" t="s">
        <v>664</v>
      </c>
      <c r="V62" s="60" t="s">
        <v>665</v>
      </c>
      <c r="W62" s="60" t="s">
        <v>666</v>
      </c>
      <c r="X62" s="60">
        <v>3241000</v>
      </c>
      <c r="Y62" s="66" t="s">
        <v>667</v>
      </c>
    </row>
    <row r="63" spans="1:25" s="12" customFormat="1" ht="60" x14ac:dyDescent="0.25">
      <c r="A63" s="60" t="s">
        <v>753</v>
      </c>
      <c r="B63" s="60" t="s">
        <v>332</v>
      </c>
      <c r="C63" s="60" t="s">
        <v>159</v>
      </c>
      <c r="D63" s="61" t="s">
        <v>387</v>
      </c>
      <c r="E63" s="60">
        <v>80111601</v>
      </c>
      <c r="F63" s="61" t="s">
        <v>1226</v>
      </c>
      <c r="G63" s="62">
        <v>1</v>
      </c>
      <c r="H63" s="62">
        <v>1</v>
      </c>
      <c r="I63" s="60">
        <v>11.5</v>
      </c>
      <c r="J63" s="60">
        <v>1</v>
      </c>
      <c r="K63" s="60" t="s">
        <v>21</v>
      </c>
      <c r="L63" s="60" t="str">
        <f>IF(K63=Hoja3!$B$2,Hoja3!$A$2,IF(K63=Hoja3!$B$3,Hoja3!$A$3,IF(K63=Hoja3!$B$4,Hoja3!$A$4,IF(K63=Hoja3!$B$5,Hoja3!$A$5,IF(K63=Hoja3!$B$6,Hoja3!$A$6,IF(K63=Hoja3!$B$7,Hoja3!$A$7,IF(K63=Hoja3!$B$8,Hoja3!$A$8,IF(K63=Hoja3!$B$9,Hoja3!$A$9,IF(K63=Hoja3!$B$10,Hoja3!$A$10,IF(K63=Hoja3!$B$11,Hoja3!$A$11,IF(K63=Hoja3!$B$12,Hoja3!$A$12,IF(K63=Hoja3!$B$13,Hoja3!$A$13,IF(K63=Hoja3!$B$14,Hoja3!$A$14,IF(K63=Hoja3!$B$15,Hoja3!$A$15,IF(K63=Hoja3!$B$16,Hoja3!$A$16,IF(K63=Hoja3!$B$17,Hoja3!$A$17,IF(K63=Hoja3!$B$18,Hoja3!$A$18,IF(K63=Hoja3!$B$19,Hoja3!$A$19,IF(K63=Hoja3!$B$20,Hoja3!$A$20,IF(K63=Hoja3!$B$21,Hoja3!$A$21,""))))))))))))))))))))</f>
        <v>CCE-16</v>
      </c>
      <c r="M63" s="60" t="s">
        <v>63</v>
      </c>
      <c r="N63" s="60">
        <v>0</v>
      </c>
      <c r="O63" s="63">
        <v>35535000</v>
      </c>
      <c r="P63" s="64">
        <v>35535000</v>
      </c>
      <c r="Q63" s="65">
        <v>0</v>
      </c>
      <c r="R63" s="60">
        <v>0</v>
      </c>
      <c r="S63" s="60" t="s">
        <v>648</v>
      </c>
      <c r="T63" s="60" t="s">
        <v>649</v>
      </c>
      <c r="U63" s="60" t="s">
        <v>664</v>
      </c>
      <c r="V63" s="60" t="s">
        <v>665</v>
      </c>
      <c r="W63" s="60" t="s">
        <v>666</v>
      </c>
      <c r="X63" s="60">
        <v>3241000</v>
      </c>
      <c r="Y63" s="66" t="s">
        <v>667</v>
      </c>
    </row>
    <row r="64" spans="1:25" ht="60" x14ac:dyDescent="0.25">
      <c r="A64" s="60" t="s">
        <v>754</v>
      </c>
      <c r="B64" s="60" t="s">
        <v>332</v>
      </c>
      <c r="C64" s="60" t="s">
        <v>159</v>
      </c>
      <c r="D64" s="61" t="s">
        <v>387</v>
      </c>
      <c r="E64" s="60">
        <v>80111601</v>
      </c>
      <c r="F64" s="61" t="s">
        <v>1226</v>
      </c>
      <c r="G64" s="62">
        <v>1</v>
      </c>
      <c r="H64" s="62">
        <v>1</v>
      </c>
      <c r="I64" s="60">
        <v>11.5</v>
      </c>
      <c r="J64" s="60">
        <v>1</v>
      </c>
      <c r="K64" s="60" t="s">
        <v>21</v>
      </c>
      <c r="L64" s="60" t="str">
        <f>IF(K64=Hoja3!$B$2,Hoja3!$A$2,IF(K64=Hoja3!$B$3,Hoja3!$A$3,IF(K64=Hoja3!$B$4,Hoja3!$A$4,IF(K64=Hoja3!$B$5,Hoja3!$A$5,IF(K64=Hoja3!$B$6,Hoja3!$A$6,IF(K64=Hoja3!$B$7,Hoja3!$A$7,IF(K64=Hoja3!$B$8,Hoja3!$A$8,IF(K64=Hoja3!$B$9,Hoja3!$A$9,IF(K64=Hoja3!$B$10,Hoja3!$A$10,IF(K64=Hoja3!$B$11,Hoja3!$A$11,IF(K64=Hoja3!$B$12,Hoja3!$A$12,IF(K64=Hoja3!$B$13,Hoja3!$A$13,IF(K64=Hoja3!$B$14,Hoja3!$A$14,IF(K64=Hoja3!$B$15,Hoja3!$A$15,IF(K64=Hoja3!$B$16,Hoja3!$A$16,IF(K64=Hoja3!$B$17,Hoja3!$A$17,IF(K64=Hoja3!$B$18,Hoja3!$A$18,IF(K64=Hoja3!$B$19,Hoja3!$A$19,IF(K64=Hoja3!$B$20,Hoja3!$A$20,IF(K64=Hoja3!$B$21,Hoja3!$A$21,""))))))))))))))))))))</f>
        <v>CCE-16</v>
      </c>
      <c r="M64" s="60" t="s">
        <v>63</v>
      </c>
      <c r="N64" s="60">
        <v>0</v>
      </c>
      <c r="O64" s="63">
        <v>51738960</v>
      </c>
      <c r="P64" s="64">
        <v>51738960</v>
      </c>
      <c r="Q64" s="65">
        <v>0</v>
      </c>
      <c r="R64" s="60">
        <v>0</v>
      </c>
      <c r="S64" s="60" t="s">
        <v>648</v>
      </c>
      <c r="T64" s="60" t="s">
        <v>649</v>
      </c>
      <c r="U64" s="60" t="s">
        <v>664</v>
      </c>
      <c r="V64" s="60" t="s">
        <v>665</v>
      </c>
      <c r="W64" s="60" t="s">
        <v>666</v>
      </c>
      <c r="X64" s="60">
        <v>3241000</v>
      </c>
      <c r="Y64" s="66" t="s">
        <v>667</v>
      </c>
    </row>
    <row r="65" spans="1:25" ht="60" x14ac:dyDescent="0.25">
      <c r="A65" s="60" t="s">
        <v>755</v>
      </c>
      <c r="B65" s="60" t="s">
        <v>332</v>
      </c>
      <c r="C65" s="60" t="s">
        <v>159</v>
      </c>
      <c r="D65" s="61" t="s">
        <v>387</v>
      </c>
      <c r="E65" s="60">
        <v>80111601</v>
      </c>
      <c r="F65" s="61" t="s">
        <v>1226</v>
      </c>
      <c r="G65" s="62">
        <v>1</v>
      </c>
      <c r="H65" s="62">
        <v>1</v>
      </c>
      <c r="I65" s="60">
        <v>11.5</v>
      </c>
      <c r="J65" s="60">
        <v>1</v>
      </c>
      <c r="K65" s="60" t="s">
        <v>21</v>
      </c>
      <c r="L65" s="60" t="str">
        <f>IF(K65=Hoja3!$B$2,Hoja3!$A$2,IF(K65=Hoja3!$B$3,Hoja3!$A$3,IF(K65=Hoja3!$B$4,Hoja3!$A$4,IF(K65=Hoja3!$B$5,Hoja3!$A$5,IF(K65=Hoja3!$B$6,Hoja3!$A$6,IF(K65=Hoja3!$B$7,Hoja3!$A$7,IF(K65=Hoja3!$B$8,Hoja3!$A$8,IF(K65=Hoja3!$B$9,Hoja3!$A$9,IF(K65=Hoja3!$B$10,Hoja3!$A$10,IF(K65=Hoja3!$B$11,Hoja3!$A$11,IF(K65=Hoja3!$B$12,Hoja3!$A$12,IF(K65=Hoja3!$B$13,Hoja3!$A$13,IF(K65=Hoja3!$B$14,Hoja3!$A$14,IF(K65=Hoja3!$B$15,Hoja3!$A$15,IF(K65=Hoja3!$B$16,Hoja3!$A$16,IF(K65=Hoja3!$B$17,Hoja3!$A$17,IF(K65=Hoja3!$B$18,Hoja3!$A$18,IF(K65=Hoja3!$B$19,Hoja3!$A$19,IF(K65=Hoja3!$B$20,Hoja3!$A$20,IF(K65=Hoja3!$B$21,Hoja3!$A$21,""))))))))))))))))))))</f>
        <v>CCE-16</v>
      </c>
      <c r="M65" s="60" t="s">
        <v>63</v>
      </c>
      <c r="N65" s="60">
        <v>0</v>
      </c>
      <c r="O65" s="63">
        <v>51738960</v>
      </c>
      <c r="P65" s="64">
        <v>51738960</v>
      </c>
      <c r="Q65" s="65">
        <v>0</v>
      </c>
      <c r="R65" s="60">
        <v>0</v>
      </c>
      <c r="S65" s="60" t="s">
        <v>648</v>
      </c>
      <c r="T65" s="60" t="s">
        <v>649</v>
      </c>
      <c r="U65" s="60" t="s">
        <v>664</v>
      </c>
      <c r="V65" s="60" t="s">
        <v>665</v>
      </c>
      <c r="W65" s="60" t="s">
        <v>666</v>
      </c>
      <c r="X65" s="60">
        <v>3241000</v>
      </c>
      <c r="Y65" s="66" t="s">
        <v>667</v>
      </c>
    </row>
    <row r="66" spans="1:25" ht="60" x14ac:dyDescent="0.25">
      <c r="A66" s="60" t="s">
        <v>756</v>
      </c>
      <c r="B66" s="60" t="s">
        <v>332</v>
      </c>
      <c r="C66" s="60" t="s">
        <v>159</v>
      </c>
      <c r="D66" s="61" t="s">
        <v>387</v>
      </c>
      <c r="E66" s="60">
        <v>80111601</v>
      </c>
      <c r="F66" s="61" t="s">
        <v>1226</v>
      </c>
      <c r="G66" s="62">
        <v>1</v>
      </c>
      <c r="H66" s="62">
        <v>1</v>
      </c>
      <c r="I66" s="60">
        <v>11.5</v>
      </c>
      <c r="J66" s="60">
        <v>1</v>
      </c>
      <c r="K66" s="60" t="s">
        <v>21</v>
      </c>
      <c r="L66" s="60" t="str">
        <f>IF(K66=Hoja3!$B$2,Hoja3!$A$2,IF(K66=Hoja3!$B$3,Hoja3!$A$3,IF(K66=Hoja3!$B$4,Hoja3!$A$4,IF(K66=Hoja3!$B$5,Hoja3!$A$5,IF(K66=Hoja3!$B$6,Hoja3!$A$6,IF(K66=Hoja3!$B$7,Hoja3!$A$7,IF(K66=Hoja3!$B$8,Hoja3!$A$8,IF(K66=Hoja3!$B$9,Hoja3!$A$9,IF(K66=Hoja3!$B$10,Hoja3!$A$10,IF(K66=Hoja3!$B$11,Hoja3!$A$11,IF(K66=Hoja3!$B$12,Hoja3!$A$12,IF(K66=Hoja3!$B$13,Hoja3!$A$13,IF(K66=Hoja3!$B$14,Hoja3!$A$14,IF(K66=Hoja3!$B$15,Hoja3!$A$15,IF(K66=Hoja3!$B$16,Hoja3!$A$16,IF(K66=Hoja3!$B$17,Hoja3!$A$17,IF(K66=Hoja3!$B$18,Hoja3!$A$18,IF(K66=Hoja3!$B$19,Hoja3!$A$19,IF(K66=Hoja3!$B$20,Hoja3!$A$20,IF(K66=Hoja3!$B$21,Hoja3!$A$21,""))))))))))))))))))))</f>
        <v>CCE-16</v>
      </c>
      <c r="M66" s="60" t="s">
        <v>63</v>
      </c>
      <c r="N66" s="60">
        <v>0</v>
      </c>
      <c r="O66" s="63">
        <v>51738960</v>
      </c>
      <c r="P66" s="64">
        <v>51738960</v>
      </c>
      <c r="Q66" s="65">
        <v>0</v>
      </c>
      <c r="R66" s="60">
        <v>0</v>
      </c>
      <c r="S66" s="60" t="s">
        <v>648</v>
      </c>
      <c r="T66" s="60" t="s">
        <v>649</v>
      </c>
      <c r="U66" s="60" t="s">
        <v>664</v>
      </c>
      <c r="V66" s="60" t="s">
        <v>665</v>
      </c>
      <c r="W66" s="60" t="s">
        <v>666</v>
      </c>
      <c r="X66" s="60">
        <v>3241000</v>
      </c>
      <c r="Y66" s="66" t="s">
        <v>667</v>
      </c>
    </row>
    <row r="67" spans="1:25" ht="60" x14ac:dyDescent="0.25">
      <c r="A67" s="60" t="s">
        <v>757</v>
      </c>
      <c r="B67" s="60" t="s">
        <v>332</v>
      </c>
      <c r="C67" s="60" t="s">
        <v>159</v>
      </c>
      <c r="D67" s="61" t="s">
        <v>387</v>
      </c>
      <c r="E67" s="60">
        <v>80111601</v>
      </c>
      <c r="F67" s="61" t="s">
        <v>1226</v>
      </c>
      <c r="G67" s="62">
        <v>1</v>
      </c>
      <c r="H67" s="62">
        <v>1</v>
      </c>
      <c r="I67" s="60">
        <v>11.5</v>
      </c>
      <c r="J67" s="60">
        <v>1</v>
      </c>
      <c r="K67" s="60" t="s">
        <v>21</v>
      </c>
      <c r="L67" s="60" t="str">
        <f>IF(K67=Hoja3!$B$2,Hoja3!$A$2,IF(K67=Hoja3!$B$3,Hoja3!$A$3,IF(K67=Hoja3!$B$4,Hoja3!$A$4,IF(K67=Hoja3!$B$5,Hoja3!$A$5,IF(K67=Hoja3!$B$6,Hoja3!$A$6,IF(K67=Hoja3!$B$7,Hoja3!$A$7,IF(K67=Hoja3!$B$8,Hoja3!$A$8,IF(K67=Hoja3!$B$9,Hoja3!$A$9,IF(K67=Hoja3!$B$10,Hoja3!$A$10,IF(K67=Hoja3!$B$11,Hoja3!$A$11,IF(K67=Hoja3!$B$12,Hoja3!$A$12,IF(K67=Hoja3!$B$13,Hoja3!$A$13,IF(K67=Hoja3!$B$14,Hoja3!$A$14,IF(K67=Hoja3!$B$15,Hoja3!$A$15,IF(K67=Hoja3!$B$16,Hoja3!$A$16,IF(K67=Hoja3!$B$17,Hoja3!$A$17,IF(K67=Hoja3!$B$18,Hoja3!$A$18,IF(K67=Hoja3!$B$19,Hoja3!$A$19,IF(K67=Hoja3!$B$20,Hoja3!$A$20,IF(K67=Hoja3!$B$21,Hoja3!$A$21,""))))))))))))))))))))</f>
        <v>CCE-16</v>
      </c>
      <c r="M67" s="60" t="s">
        <v>63</v>
      </c>
      <c r="N67" s="60">
        <v>0</v>
      </c>
      <c r="O67" s="63">
        <v>51738960</v>
      </c>
      <c r="P67" s="64">
        <v>51738960</v>
      </c>
      <c r="Q67" s="65">
        <v>0</v>
      </c>
      <c r="R67" s="60">
        <v>0</v>
      </c>
      <c r="S67" s="60" t="s">
        <v>648</v>
      </c>
      <c r="T67" s="60" t="s">
        <v>649</v>
      </c>
      <c r="U67" s="60" t="s">
        <v>664</v>
      </c>
      <c r="V67" s="60" t="s">
        <v>665</v>
      </c>
      <c r="W67" s="60" t="s">
        <v>666</v>
      </c>
      <c r="X67" s="60">
        <v>3241000</v>
      </c>
      <c r="Y67" s="66" t="s">
        <v>667</v>
      </c>
    </row>
    <row r="68" spans="1:25" ht="60" x14ac:dyDescent="0.25">
      <c r="A68" s="60" t="s">
        <v>758</v>
      </c>
      <c r="B68" s="60" t="s">
        <v>332</v>
      </c>
      <c r="C68" s="74" t="s">
        <v>159</v>
      </c>
      <c r="D68" s="61" t="s">
        <v>387</v>
      </c>
      <c r="E68" s="75">
        <v>80101604</v>
      </c>
      <c r="F68" s="61" t="s">
        <v>1245</v>
      </c>
      <c r="G68" s="76">
        <v>1</v>
      </c>
      <c r="H68" s="62">
        <v>1</v>
      </c>
      <c r="I68" s="74">
        <v>11.9</v>
      </c>
      <c r="J68" s="74">
        <v>1</v>
      </c>
      <c r="K68" s="60" t="s">
        <v>21</v>
      </c>
      <c r="L68" s="60" t="str">
        <f>IF(K68=Hoja3!$B$2,Hoja3!$A$2,IF(K68=Hoja3!$B$3,Hoja3!$A$3,IF(K68=Hoja3!$B$4,Hoja3!$A$4,IF(K68=Hoja3!$B$5,Hoja3!$A$5,IF(K68=Hoja3!$B$6,Hoja3!$A$6,IF(K68=Hoja3!$B$7,Hoja3!$A$7,IF(K68=Hoja3!$B$8,Hoja3!$A$8,IF(K68=Hoja3!$B$9,Hoja3!$A$9,IF(K68=Hoja3!$B$10,Hoja3!$A$10,IF(K68=Hoja3!$B$11,Hoja3!$A$11,IF(K68=Hoja3!$B$12,Hoja3!$A$12,IF(K68=Hoja3!$B$13,Hoja3!$A$13,IF(K68=Hoja3!$B$14,Hoja3!$A$14,IF(K68=Hoja3!$B$15,Hoja3!$A$15,IF(K68=Hoja3!$B$16,Hoja3!$A$16,IF(K68=Hoja3!$B$17,Hoja3!$A$17,IF(K68=Hoja3!$B$18,Hoja3!$A$18,IF(K68=Hoja3!$B$19,Hoja3!$A$19,IF(K68=Hoja3!$B$20,Hoja3!$A$20,IF(K68=Hoja3!$B$21,Hoja3!$A$21,""))))))))))))))))))))</f>
        <v>CCE-16</v>
      </c>
      <c r="M68" s="74" t="s">
        <v>63</v>
      </c>
      <c r="N68" s="74">
        <v>0</v>
      </c>
      <c r="O68" s="77">
        <v>108351880</v>
      </c>
      <c r="P68" s="77">
        <v>108351880</v>
      </c>
      <c r="Q68" s="78">
        <v>0</v>
      </c>
      <c r="R68" s="60">
        <v>0</v>
      </c>
      <c r="S68" s="74" t="s">
        <v>648</v>
      </c>
      <c r="T68" s="74" t="s">
        <v>668</v>
      </c>
      <c r="U68" s="74" t="s">
        <v>650</v>
      </c>
      <c r="V68" s="74" t="s">
        <v>651</v>
      </c>
      <c r="W68" s="74" t="s">
        <v>652</v>
      </c>
      <c r="X68" s="74">
        <v>3241000</v>
      </c>
      <c r="Y68" s="79" t="s">
        <v>653</v>
      </c>
    </row>
    <row r="69" spans="1:25" ht="60" x14ac:dyDescent="0.25">
      <c r="A69" s="60" t="s">
        <v>759</v>
      </c>
      <c r="B69" s="60" t="s">
        <v>332</v>
      </c>
      <c r="C69" s="74" t="s">
        <v>159</v>
      </c>
      <c r="D69" s="61" t="s">
        <v>387</v>
      </c>
      <c r="E69" s="75">
        <f>+E68</f>
        <v>80101604</v>
      </c>
      <c r="F69" s="61" t="s">
        <v>1246</v>
      </c>
      <c r="G69" s="76">
        <v>1</v>
      </c>
      <c r="H69" s="62">
        <v>1</v>
      </c>
      <c r="I69" s="74">
        <v>11.9</v>
      </c>
      <c r="J69" s="74">
        <v>1</v>
      </c>
      <c r="K69" s="60" t="s">
        <v>21</v>
      </c>
      <c r="L69" s="60" t="str">
        <f>IF(K69=Hoja3!$B$2,Hoja3!$A$2,IF(K69=Hoja3!$B$3,Hoja3!$A$3,IF(K69=Hoja3!$B$4,Hoja3!$A$4,IF(K69=Hoja3!$B$5,Hoja3!$A$5,IF(K69=Hoja3!$B$6,Hoja3!$A$6,IF(K69=Hoja3!$B$7,Hoja3!$A$7,IF(K69=Hoja3!$B$8,Hoja3!$A$8,IF(K69=Hoja3!$B$9,Hoja3!$A$9,IF(K69=Hoja3!$B$10,Hoja3!$A$10,IF(K69=Hoja3!$B$11,Hoja3!$A$11,IF(K69=Hoja3!$B$12,Hoja3!$A$12,IF(K69=Hoja3!$B$13,Hoja3!$A$13,IF(K69=Hoja3!$B$14,Hoja3!$A$14,IF(K69=Hoja3!$B$15,Hoja3!$A$15,IF(K69=Hoja3!$B$16,Hoja3!$A$16,IF(K69=Hoja3!$B$17,Hoja3!$A$17,IF(K69=Hoja3!$B$18,Hoja3!$A$18,IF(K69=Hoja3!$B$19,Hoja3!$A$19,IF(K69=Hoja3!$B$20,Hoja3!$A$20,IF(K69=Hoja3!$B$21,Hoja3!$A$21,""))))))))))))))))))))</f>
        <v>CCE-16</v>
      </c>
      <c r="M69" s="74" t="s">
        <v>63</v>
      </c>
      <c r="N69" s="74">
        <v>0</v>
      </c>
      <c r="O69" s="77">
        <v>121099160</v>
      </c>
      <c r="P69" s="80">
        <v>121099160</v>
      </c>
      <c r="Q69" s="78">
        <v>0</v>
      </c>
      <c r="R69" s="60">
        <v>0</v>
      </c>
      <c r="S69" s="74" t="s">
        <v>648</v>
      </c>
      <c r="T69" s="74" t="s">
        <v>668</v>
      </c>
      <c r="U69" s="74" t="s">
        <v>650</v>
      </c>
      <c r="V69" s="74" t="s">
        <v>651</v>
      </c>
      <c r="W69" s="74" t="s">
        <v>652</v>
      </c>
      <c r="X69" s="74">
        <v>3241000</v>
      </c>
      <c r="Y69" s="79" t="s">
        <v>653</v>
      </c>
    </row>
    <row r="70" spans="1:25" ht="60" x14ac:dyDescent="0.25">
      <c r="A70" s="60" t="s">
        <v>760</v>
      </c>
      <c r="B70" s="60" t="s">
        <v>332</v>
      </c>
      <c r="C70" s="74" t="s">
        <v>159</v>
      </c>
      <c r="D70" s="61" t="s">
        <v>387</v>
      </c>
      <c r="E70" s="75">
        <v>80101604</v>
      </c>
      <c r="F70" s="61" t="s">
        <v>675</v>
      </c>
      <c r="G70" s="76">
        <v>1</v>
      </c>
      <c r="H70" s="62">
        <v>1</v>
      </c>
      <c r="I70" s="74">
        <v>11.9</v>
      </c>
      <c r="J70" s="74">
        <v>1</v>
      </c>
      <c r="K70" s="60" t="s">
        <v>21</v>
      </c>
      <c r="L70" s="60" t="str">
        <f>IF(K70=Hoja3!$B$2,Hoja3!$A$2,IF(K70=Hoja3!$B$3,Hoja3!$A$3,IF(K70=Hoja3!$B$4,Hoja3!$A$4,IF(K70=Hoja3!$B$5,Hoja3!$A$5,IF(K70=Hoja3!$B$6,Hoja3!$A$6,IF(K70=Hoja3!$B$7,Hoja3!$A$7,IF(K70=Hoja3!$B$8,Hoja3!$A$8,IF(K70=Hoja3!$B$9,Hoja3!$A$9,IF(K70=Hoja3!$B$10,Hoja3!$A$10,IF(K70=Hoja3!$B$11,Hoja3!$A$11,IF(K70=Hoja3!$B$12,Hoja3!$A$12,IF(K70=Hoja3!$B$13,Hoja3!$A$13,IF(K70=Hoja3!$B$14,Hoja3!$A$14,IF(K70=Hoja3!$B$15,Hoja3!$A$15,IF(K70=Hoja3!$B$16,Hoja3!$A$16,IF(K70=Hoja3!$B$17,Hoja3!$A$17,IF(K70=Hoja3!$B$18,Hoja3!$A$18,IF(K70=Hoja3!$B$19,Hoja3!$A$19,IF(K70=Hoja3!$B$20,Hoja3!$A$20,IF(K70=Hoja3!$B$21,Hoja3!$A$21,""))))))))))))))))))))</f>
        <v>CCE-16</v>
      </c>
      <c r="M70" s="74" t="s">
        <v>63</v>
      </c>
      <c r="N70" s="74">
        <v>0</v>
      </c>
      <c r="O70" s="77">
        <v>89230960</v>
      </c>
      <c r="P70" s="80">
        <v>89230960</v>
      </c>
      <c r="Q70" s="78">
        <v>0</v>
      </c>
      <c r="R70" s="60">
        <v>0</v>
      </c>
      <c r="S70" s="74" t="s">
        <v>648</v>
      </c>
      <c r="T70" s="74" t="s">
        <v>668</v>
      </c>
      <c r="U70" s="74" t="s">
        <v>650</v>
      </c>
      <c r="V70" s="74" t="s">
        <v>651</v>
      </c>
      <c r="W70" s="74" t="s">
        <v>652</v>
      </c>
      <c r="X70" s="74">
        <v>3241000</v>
      </c>
      <c r="Y70" s="79" t="s">
        <v>653</v>
      </c>
    </row>
    <row r="71" spans="1:25" ht="60" x14ac:dyDescent="0.25">
      <c r="A71" s="60" t="s">
        <v>761</v>
      </c>
      <c r="B71" s="60" t="s">
        <v>332</v>
      </c>
      <c r="C71" s="74" t="s">
        <v>159</v>
      </c>
      <c r="D71" s="61" t="s">
        <v>387</v>
      </c>
      <c r="E71" s="75">
        <v>80161506</v>
      </c>
      <c r="F71" s="61" t="s">
        <v>1247</v>
      </c>
      <c r="G71" s="76">
        <v>1</v>
      </c>
      <c r="H71" s="62">
        <v>1</v>
      </c>
      <c r="I71" s="74">
        <v>11.9</v>
      </c>
      <c r="J71" s="74">
        <v>1</v>
      </c>
      <c r="K71" s="60" t="s">
        <v>21</v>
      </c>
      <c r="L71" s="60" t="str">
        <f>IF(K71=Hoja3!$B$2,Hoja3!$A$2,IF(K71=Hoja3!$B$3,Hoja3!$A$3,IF(K71=Hoja3!$B$4,Hoja3!$A$4,IF(K71=Hoja3!$B$5,Hoja3!$A$5,IF(K71=Hoja3!$B$6,Hoja3!$A$6,IF(K71=Hoja3!$B$7,Hoja3!$A$7,IF(K71=Hoja3!$B$8,Hoja3!$A$8,IF(K71=Hoja3!$B$9,Hoja3!$A$9,IF(K71=Hoja3!$B$10,Hoja3!$A$10,IF(K71=Hoja3!$B$11,Hoja3!$A$11,IF(K71=Hoja3!$B$12,Hoja3!$A$12,IF(K71=Hoja3!$B$13,Hoja3!$A$13,IF(K71=Hoja3!$B$14,Hoja3!$A$14,IF(K71=Hoja3!$B$15,Hoja3!$A$15,IF(K71=Hoja3!$B$16,Hoja3!$A$16,IF(K71=Hoja3!$B$17,Hoja3!$A$17,IF(K71=Hoja3!$B$18,Hoja3!$A$18,IF(K71=Hoja3!$B$19,Hoja3!$A$19,IF(K71=Hoja3!$B$20,Hoja3!$A$20,IF(K71=Hoja3!$B$21,Hoja3!$A$21,""))))))))))))))))))))</f>
        <v>CCE-16</v>
      </c>
      <c r="M71" s="74" t="s">
        <v>63</v>
      </c>
      <c r="N71" s="74">
        <v>0</v>
      </c>
      <c r="O71" s="77">
        <v>76483680</v>
      </c>
      <c r="P71" s="77">
        <v>76483680</v>
      </c>
      <c r="Q71" s="78">
        <v>0</v>
      </c>
      <c r="R71" s="60">
        <v>0</v>
      </c>
      <c r="S71" s="74" t="s">
        <v>648</v>
      </c>
      <c r="T71" s="74" t="s">
        <v>668</v>
      </c>
      <c r="U71" s="74" t="s">
        <v>650</v>
      </c>
      <c r="V71" s="74" t="s">
        <v>651</v>
      </c>
      <c r="W71" s="74" t="s">
        <v>652</v>
      </c>
      <c r="X71" s="74">
        <v>3241000</v>
      </c>
      <c r="Y71" s="79" t="s">
        <v>653</v>
      </c>
    </row>
    <row r="72" spans="1:25" ht="60" x14ac:dyDescent="0.25">
      <c r="A72" s="60" t="s">
        <v>762</v>
      </c>
      <c r="B72" s="60" t="s">
        <v>332</v>
      </c>
      <c r="C72" s="74" t="s">
        <v>159</v>
      </c>
      <c r="D72" s="61" t="s">
        <v>387</v>
      </c>
      <c r="E72" s="75">
        <v>80111607</v>
      </c>
      <c r="F72" s="61" t="s">
        <v>1248</v>
      </c>
      <c r="G72" s="76">
        <v>1</v>
      </c>
      <c r="H72" s="62">
        <v>1</v>
      </c>
      <c r="I72" s="74">
        <v>11.9</v>
      </c>
      <c r="J72" s="74">
        <v>1</v>
      </c>
      <c r="K72" s="60" t="s">
        <v>21</v>
      </c>
      <c r="L72" s="60" t="str">
        <f>IF(K72=Hoja3!$B$2,Hoja3!$A$2,IF(K72=Hoja3!$B$3,Hoja3!$A$3,IF(K72=Hoja3!$B$4,Hoja3!$A$4,IF(K72=Hoja3!$B$5,Hoja3!$A$5,IF(K72=Hoja3!$B$6,Hoja3!$A$6,IF(K72=Hoja3!$B$7,Hoja3!$A$7,IF(K72=Hoja3!$B$8,Hoja3!$A$8,IF(K72=Hoja3!$B$9,Hoja3!$A$9,IF(K72=Hoja3!$B$10,Hoja3!$A$10,IF(K72=Hoja3!$B$11,Hoja3!$A$11,IF(K72=Hoja3!$B$12,Hoja3!$A$12,IF(K72=Hoja3!$B$13,Hoja3!$A$13,IF(K72=Hoja3!$B$14,Hoja3!$A$14,IF(K72=Hoja3!$B$15,Hoja3!$A$15,IF(K72=Hoja3!$B$16,Hoja3!$A$16,IF(K72=Hoja3!$B$17,Hoja3!$A$17,IF(K72=Hoja3!$B$18,Hoja3!$A$18,IF(K72=Hoja3!$B$19,Hoja3!$A$19,IF(K72=Hoja3!$B$20,Hoja3!$A$20,IF(K72=Hoja3!$B$21,Hoja3!$A$21,""))))))))))))))))))))</f>
        <v>CCE-16</v>
      </c>
      <c r="M72" s="74" t="s">
        <v>63</v>
      </c>
      <c r="N72" s="74">
        <v>0</v>
      </c>
      <c r="O72" s="77">
        <v>89230960</v>
      </c>
      <c r="P72" s="80">
        <v>89230960</v>
      </c>
      <c r="Q72" s="78">
        <v>0</v>
      </c>
      <c r="R72" s="60">
        <v>0</v>
      </c>
      <c r="S72" s="74" t="s">
        <v>648</v>
      </c>
      <c r="T72" s="74" t="s">
        <v>668</v>
      </c>
      <c r="U72" s="74" t="s">
        <v>650</v>
      </c>
      <c r="V72" s="74" t="s">
        <v>651</v>
      </c>
      <c r="W72" s="74" t="s">
        <v>652</v>
      </c>
      <c r="X72" s="74">
        <v>3241000</v>
      </c>
      <c r="Y72" s="79" t="s">
        <v>653</v>
      </c>
    </row>
    <row r="73" spans="1:25" ht="60" x14ac:dyDescent="0.25">
      <c r="A73" s="60" t="s">
        <v>763</v>
      </c>
      <c r="B73" s="60" t="s">
        <v>332</v>
      </c>
      <c r="C73" s="74" t="s">
        <v>159</v>
      </c>
      <c r="D73" s="61" t="s">
        <v>387</v>
      </c>
      <c r="E73" s="75">
        <v>80101604</v>
      </c>
      <c r="F73" s="61" t="s">
        <v>1245</v>
      </c>
      <c r="G73" s="76">
        <v>1</v>
      </c>
      <c r="H73" s="62">
        <v>1</v>
      </c>
      <c r="I73" s="74">
        <v>11.9</v>
      </c>
      <c r="J73" s="74">
        <v>1</v>
      </c>
      <c r="K73" s="60" t="s">
        <v>21</v>
      </c>
      <c r="L73" s="60" t="str">
        <f>IF(K73=Hoja3!$B$2,Hoja3!$A$2,IF(K73=Hoja3!$B$3,Hoja3!$A$3,IF(K73=Hoja3!$B$4,Hoja3!$A$4,IF(K73=Hoja3!$B$5,Hoja3!$A$5,IF(K73=Hoja3!$B$6,Hoja3!$A$6,IF(K73=Hoja3!$B$7,Hoja3!$A$7,IF(K73=Hoja3!$B$8,Hoja3!$A$8,IF(K73=Hoja3!$B$9,Hoja3!$A$9,IF(K73=Hoja3!$B$10,Hoja3!$A$10,IF(K73=Hoja3!$B$11,Hoja3!$A$11,IF(K73=Hoja3!$B$12,Hoja3!$A$12,IF(K73=Hoja3!$B$13,Hoja3!$A$13,IF(K73=Hoja3!$B$14,Hoja3!$A$14,IF(K73=Hoja3!$B$15,Hoja3!$A$15,IF(K73=Hoja3!$B$16,Hoja3!$A$16,IF(K73=Hoja3!$B$17,Hoja3!$A$17,IF(K73=Hoja3!$B$18,Hoja3!$A$18,IF(K73=Hoja3!$B$19,Hoja3!$A$19,IF(K73=Hoja3!$B$20,Hoja3!$A$20,IF(K73=Hoja3!$B$21,Hoja3!$A$21,""))))))))))))))))))))</f>
        <v>CCE-16</v>
      </c>
      <c r="M73" s="74" t="s">
        <v>63</v>
      </c>
      <c r="N73" s="74">
        <v>0</v>
      </c>
      <c r="O73" s="77">
        <v>63736400</v>
      </c>
      <c r="P73" s="80">
        <v>63736400</v>
      </c>
      <c r="Q73" s="78">
        <v>0</v>
      </c>
      <c r="R73" s="60">
        <v>0</v>
      </c>
      <c r="S73" s="74" t="s">
        <v>648</v>
      </c>
      <c r="T73" s="74" t="s">
        <v>668</v>
      </c>
      <c r="U73" s="74" t="s">
        <v>650</v>
      </c>
      <c r="V73" s="74" t="s">
        <v>651</v>
      </c>
      <c r="W73" s="74" t="s">
        <v>652</v>
      </c>
      <c r="X73" s="74">
        <v>3241000</v>
      </c>
      <c r="Y73" s="79" t="s">
        <v>653</v>
      </c>
    </row>
    <row r="74" spans="1:25" ht="60" x14ac:dyDescent="0.25">
      <c r="A74" s="60" t="s">
        <v>764</v>
      </c>
      <c r="B74" s="60" t="s">
        <v>332</v>
      </c>
      <c r="C74" s="74" t="s">
        <v>159</v>
      </c>
      <c r="D74" s="61" t="s">
        <v>387</v>
      </c>
      <c r="E74" s="75">
        <v>80111604</v>
      </c>
      <c r="F74" s="61" t="s">
        <v>1249</v>
      </c>
      <c r="G74" s="76">
        <v>1</v>
      </c>
      <c r="H74" s="62">
        <v>1</v>
      </c>
      <c r="I74" s="74">
        <v>11.9</v>
      </c>
      <c r="J74" s="74">
        <v>1</v>
      </c>
      <c r="K74" s="60" t="s">
        <v>21</v>
      </c>
      <c r="L74" s="60" t="str">
        <f>IF(K74=Hoja3!$B$2,Hoja3!$A$2,IF(K74=Hoja3!$B$3,Hoja3!$A$3,IF(K74=Hoja3!$B$4,Hoja3!$A$4,IF(K74=Hoja3!$B$5,Hoja3!$A$5,IF(K74=Hoja3!$B$6,Hoja3!$A$6,IF(K74=Hoja3!$B$7,Hoja3!$A$7,IF(K74=Hoja3!$B$8,Hoja3!$A$8,IF(K74=Hoja3!$B$9,Hoja3!$A$9,IF(K74=Hoja3!$B$10,Hoja3!$A$10,IF(K74=Hoja3!$B$11,Hoja3!$A$11,IF(K74=Hoja3!$B$12,Hoja3!$A$12,IF(K74=Hoja3!$B$13,Hoja3!$A$13,IF(K74=Hoja3!$B$14,Hoja3!$A$14,IF(K74=Hoja3!$B$15,Hoja3!$A$15,IF(K74=Hoja3!$B$16,Hoja3!$A$16,IF(K74=Hoja3!$B$17,Hoja3!$A$17,IF(K74=Hoja3!$B$18,Hoja3!$A$18,IF(K74=Hoja3!$B$19,Hoja3!$A$19,IF(K74=Hoja3!$B$20,Hoja3!$A$20,IF(K74=Hoja3!$B$21,Hoja3!$A$21,""))))))))))))))))))))</f>
        <v>CCE-16</v>
      </c>
      <c r="M74" s="67" t="s">
        <v>575</v>
      </c>
      <c r="N74" s="74">
        <v>0</v>
      </c>
      <c r="O74" s="77">
        <v>34988059</v>
      </c>
      <c r="P74" s="80">
        <v>34988059</v>
      </c>
      <c r="Q74" s="78">
        <v>0</v>
      </c>
      <c r="R74" s="60">
        <v>0</v>
      </c>
      <c r="S74" s="74" t="s">
        <v>648</v>
      </c>
      <c r="T74" s="74" t="s">
        <v>668</v>
      </c>
      <c r="U74" s="74" t="s">
        <v>650</v>
      </c>
      <c r="V74" s="74" t="s">
        <v>651</v>
      </c>
      <c r="W74" s="74" t="s">
        <v>652</v>
      </c>
      <c r="X74" s="74">
        <v>3241000</v>
      </c>
      <c r="Y74" s="79" t="s">
        <v>653</v>
      </c>
    </row>
    <row r="75" spans="1:25" ht="60" x14ac:dyDescent="0.25">
      <c r="A75" s="60" t="s">
        <v>765</v>
      </c>
      <c r="B75" s="60" t="s">
        <v>332</v>
      </c>
      <c r="C75" s="74" t="s">
        <v>159</v>
      </c>
      <c r="D75" s="61" t="s">
        <v>387</v>
      </c>
      <c r="E75" s="75">
        <v>80101604</v>
      </c>
      <c r="F75" s="61" t="s">
        <v>676</v>
      </c>
      <c r="G75" s="76">
        <v>1</v>
      </c>
      <c r="H75" s="62">
        <v>1</v>
      </c>
      <c r="I75" s="74">
        <v>11.9</v>
      </c>
      <c r="J75" s="74">
        <v>1</v>
      </c>
      <c r="K75" s="60" t="s">
        <v>21</v>
      </c>
      <c r="L75" s="60" t="str">
        <f>IF(K75=Hoja3!$B$2,Hoja3!$A$2,IF(K75=Hoja3!$B$3,Hoja3!$A$3,IF(K75=Hoja3!$B$4,Hoja3!$A$4,IF(K75=Hoja3!$B$5,Hoja3!$A$5,IF(K75=Hoja3!$B$6,Hoja3!$A$6,IF(K75=Hoja3!$B$7,Hoja3!$A$7,IF(K75=Hoja3!$B$8,Hoja3!$A$8,IF(K75=Hoja3!$B$9,Hoja3!$A$9,IF(K75=Hoja3!$B$10,Hoja3!$A$10,IF(K75=Hoja3!$B$11,Hoja3!$A$11,IF(K75=Hoja3!$B$12,Hoja3!$A$12,IF(K75=Hoja3!$B$13,Hoja3!$A$13,IF(K75=Hoja3!$B$14,Hoja3!$A$14,IF(K75=Hoja3!$B$15,Hoja3!$A$15,IF(K75=Hoja3!$B$16,Hoja3!$A$16,IF(K75=Hoja3!$B$17,Hoja3!$A$17,IF(K75=Hoja3!$B$18,Hoja3!$A$18,IF(K75=Hoja3!$B$19,Hoja3!$A$19,IF(K75=Hoja3!$B$20,Hoja3!$A$20,IF(K75=Hoja3!$B$21,Hoja3!$A$21,""))))))))))))))))))))</f>
        <v>CCE-16</v>
      </c>
      <c r="M75" s="74" t="s">
        <v>63</v>
      </c>
      <c r="N75" s="74">
        <v>0</v>
      </c>
      <c r="O75" s="77">
        <v>152967360</v>
      </c>
      <c r="P75" s="80">
        <v>152967360</v>
      </c>
      <c r="Q75" s="78">
        <v>0</v>
      </c>
      <c r="R75" s="60">
        <v>0</v>
      </c>
      <c r="S75" s="74" t="s">
        <v>648</v>
      </c>
      <c r="T75" s="74" t="s">
        <v>668</v>
      </c>
      <c r="U75" s="74" t="s">
        <v>650</v>
      </c>
      <c r="V75" s="74" t="s">
        <v>651</v>
      </c>
      <c r="W75" s="74" t="s">
        <v>652</v>
      </c>
      <c r="X75" s="74">
        <v>3241000</v>
      </c>
      <c r="Y75" s="79" t="s">
        <v>653</v>
      </c>
    </row>
    <row r="76" spans="1:25" ht="60" x14ac:dyDescent="0.25">
      <c r="A76" s="60" t="s">
        <v>766</v>
      </c>
      <c r="B76" s="60" t="s">
        <v>332</v>
      </c>
      <c r="C76" s="74" t="s">
        <v>159</v>
      </c>
      <c r="D76" s="61" t="s">
        <v>387</v>
      </c>
      <c r="E76" s="75">
        <v>80111604</v>
      </c>
      <c r="F76" s="61" t="s">
        <v>1250</v>
      </c>
      <c r="G76" s="76">
        <v>1</v>
      </c>
      <c r="H76" s="62">
        <v>1</v>
      </c>
      <c r="I76" s="74">
        <v>11.9</v>
      </c>
      <c r="J76" s="74">
        <v>1</v>
      </c>
      <c r="K76" s="60" t="s">
        <v>21</v>
      </c>
      <c r="L76" s="60" t="str">
        <f>IF(K76=Hoja3!$B$2,Hoja3!$A$2,IF(K76=Hoja3!$B$3,Hoja3!$A$3,IF(K76=Hoja3!$B$4,Hoja3!$A$4,IF(K76=Hoja3!$B$5,Hoja3!$A$5,IF(K76=Hoja3!$B$6,Hoja3!$A$6,IF(K76=Hoja3!$B$7,Hoja3!$A$7,IF(K76=Hoja3!$B$8,Hoja3!$A$8,IF(K76=Hoja3!$B$9,Hoja3!$A$9,IF(K76=Hoja3!$B$10,Hoja3!$A$10,IF(K76=Hoja3!$B$11,Hoja3!$A$11,IF(K76=Hoja3!$B$12,Hoja3!$A$12,IF(K76=Hoja3!$B$13,Hoja3!$A$13,IF(K76=Hoja3!$B$14,Hoja3!$A$14,IF(K76=Hoja3!$B$15,Hoja3!$A$15,IF(K76=Hoja3!$B$16,Hoja3!$A$16,IF(K76=Hoja3!$B$17,Hoja3!$A$17,IF(K76=Hoja3!$B$18,Hoja3!$A$18,IF(K76=Hoja3!$B$19,Hoja3!$A$19,IF(K76=Hoja3!$B$20,Hoja3!$A$20,IF(K76=Hoja3!$B$21,Hoja3!$A$21,""))))))))))))))))))))</f>
        <v>CCE-16</v>
      </c>
      <c r="M76" s="67" t="s">
        <v>575</v>
      </c>
      <c r="N76" s="74">
        <v>0</v>
      </c>
      <c r="O76" s="77">
        <v>38241840</v>
      </c>
      <c r="P76" s="80">
        <v>38241840</v>
      </c>
      <c r="Q76" s="78">
        <v>0</v>
      </c>
      <c r="R76" s="60">
        <v>0</v>
      </c>
      <c r="S76" s="74" t="s">
        <v>648</v>
      </c>
      <c r="T76" s="74" t="s">
        <v>668</v>
      </c>
      <c r="U76" s="74" t="s">
        <v>650</v>
      </c>
      <c r="V76" s="74" t="s">
        <v>651</v>
      </c>
      <c r="W76" s="74" t="s">
        <v>652</v>
      </c>
      <c r="X76" s="74">
        <v>3241000</v>
      </c>
      <c r="Y76" s="79" t="s">
        <v>653</v>
      </c>
    </row>
    <row r="77" spans="1:25" ht="75" x14ac:dyDescent="0.25">
      <c r="A77" s="60" t="s">
        <v>767</v>
      </c>
      <c r="B77" s="60" t="s">
        <v>332</v>
      </c>
      <c r="C77" s="74" t="s">
        <v>159</v>
      </c>
      <c r="D77" s="61" t="s">
        <v>387</v>
      </c>
      <c r="E77" s="75">
        <v>80111617</v>
      </c>
      <c r="F77" s="61" t="s">
        <v>1251</v>
      </c>
      <c r="G77" s="76">
        <v>1</v>
      </c>
      <c r="H77" s="62">
        <v>1</v>
      </c>
      <c r="I77" s="74">
        <v>11.9</v>
      </c>
      <c r="J77" s="74">
        <v>1</v>
      </c>
      <c r="K77" s="60" t="s">
        <v>21</v>
      </c>
      <c r="L77" s="60" t="str">
        <f>IF(K77=Hoja3!$B$2,Hoja3!$A$2,IF(K77=Hoja3!$B$3,Hoja3!$A$3,IF(K77=Hoja3!$B$4,Hoja3!$A$4,IF(K77=Hoja3!$B$5,Hoja3!$A$5,IF(K77=Hoja3!$B$6,Hoja3!$A$6,IF(K77=Hoja3!$B$7,Hoja3!$A$7,IF(K77=Hoja3!$B$8,Hoja3!$A$8,IF(K77=Hoja3!$B$9,Hoja3!$A$9,IF(K77=Hoja3!$B$10,Hoja3!$A$10,IF(K77=Hoja3!$B$11,Hoja3!$A$11,IF(K77=Hoja3!$B$12,Hoja3!$A$12,IF(K77=Hoja3!$B$13,Hoja3!$A$13,IF(K77=Hoja3!$B$14,Hoja3!$A$14,IF(K77=Hoja3!$B$15,Hoja3!$A$15,IF(K77=Hoja3!$B$16,Hoja3!$A$16,IF(K77=Hoja3!$B$17,Hoja3!$A$17,IF(K77=Hoja3!$B$18,Hoja3!$A$18,IF(K77=Hoja3!$B$19,Hoja3!$A$19,IF(K77=Hoja3!$B$20,Hoja3!$A$20,IF(K77=Hoja3!$B$21,Hoja3!$A$21,""))))))))))))))))))))</f>
        <v>CCE-16</v>
      </c>
      <c r="M77" s="74" t="s">
        <v>63</v>
      </c>
      <c r="N77" s="74">
        <v>0</v>
      </c>
      <c r="O77" s="77">
        <v>79543027</v>
      </c>
      <c r="P77" s="80">
        <v>79543027</v>
      </c>
      <c r="Q77" s="78">
        <v>0</v>
      </c>
      <c r="R77" s="60">
        <v>0</v>
      </c>
      <c r="S77" s="74" t="s">
        <v>648</v>
      </c>
      <c r="T77" s="74" t="s">
        <v>668</v>
      </c>
      <c r="U77" s="74" t="s">
        <v>650</v>
      </c>
      <c r="V77" s="74" t="s">
        <v>651</v>
      </c>
      <c r="W77" s="74" t="s">
        <v>652</v>
      </c>
      <c r="X77" s="74">
        <v>3241000</v>
      </c>
      <c r="Y77" s="79" t="s">
        <v>653</v>
      </c>
    </row>
    <row r="78" spans="1:25" ht="60" x14ac:dyDescent="0.25">
      <c r="A78" s="60" t="s">
        <v>768</v>
      </c>
      <c r="B78" s="60" t="s">
        <v>332</v>
      </c>
      <c r="C78" s="74" t="s">
        <v>159</v>
      </c>
      <c r="D78" s="61" t="s">
        <v>387</v>
      </c>
      <c r="E78" s="75">
        <v>92121600</v>
      </c>
      <c r="F78" s="61" t="s">
        <v>1252</v>
      </c>
      <c r="G78" s="76">
        <v>1</v>
      </c>
      <c r="H78" s="62">
        <v>1</v>
      </c>
      <c r="I78" s="74">
        <v>11.9</v>
      </c>
      <c r="J78" s="74">
        <v>1</v>
      </c>
      <c r="K78" s="60" t="s">
        <v>21</v>
      </c>
      <c r="L78" s="60" t="str">
        <f>IF(K78=Hoja3!$B$2,Hoja3!$A$2,IF(K78=Hoja3!$B$3,Hoja3!$A$3,IF(K78=Hoja3!$B$4,Hoja3!$A$4,IF(K78=Hoja3!$B$5,Hoja3!$A$5,IF(K78=Hoja3!$B$6,Hoja3!$A$6,IF(K78=Hoja3!$B$7,Hoja3!$A$7,IF(K78=Hoja3!$B$8,Hoja3!$A$8,IF(K78=Hoja3!$B$9,Hoja3!$A$9,IF(K78=Hoja3!$B$10,Hoja3!$A$10,IF(K78=Hoja3!$B$11,Hoja3!$A$11,IF(K78=Hoja3!$B$12,Hoja3!$A$12,IF(K78=Hoja3!$B$13,Hoja3!$A$13,IF(K78=Hoja3!$B$14,Hoja3!$A$14,IF(K78=Hoja3!$B$15,Hoja3!$A$15,IF(K78=Hoja3!$B$16,Hoja3!$A$16,IF(K78=Hoja3!$B$17,Hoja3!$A$17,IF(K78=Hoja3!$B$18,Hoja3!$A$18,IF(K78=Hoja3!$B$19,Hoja3!$A$19,IF(K78=Hoja3!$B$20,Hoja3!$A$20,IF(K78=Hoja3!$B$21,Hoja3!$A$21,""))))))))))))))))))))</f>
        <v>CCE-16</v>
      </c>
      <c r="M78" s="74" t="s">
        <v>63</v>
      </c>
      <c r="N78" s="74">
        <v>0</v>
      </c>
      <c r="O78" s="77">
        <v>85799000</v>
      </c>
      <c r="P78" s="77">
        <v>85799000</v>
      </c>
      <c r="Q78" s="78">
        <v>0</v>
      </c>
      <c r="R78" s="60">
        <v>0</v>
      </c>
      <c r="S78" s="74" t="s">
        <v>648</v>
      </c>
      <c r="T78" s="74" t="s">
        <v>668</v>
      </c>
      <c r="U78" s="74" t="s">
        <v>650</v>
      </c>
      <c r="V78" s="74" t="s">
        <v>651</v>
      </c>
      <c r="W78" s="74" t="s">
        <v>652</v>
      </c>
      <c r="X78" s="74">
        <v>3241000</v>
      </c>
      <c r="Y78" s="79" t="s">
        <v>653</v>
      </c>
    </row>
    <row r="79" spans="1:25" ht="60.75" thickBot="1" x14ac:dyDescent="0.3">
      <c r="A79" s="60" t="s">
        <v>769</v>
      </c>
      <c r="B79" s="60" t="s">
        <v>332</v>
      </c>
      <c r="C79" s="74" t="s">
        <v>159</v>
      </c>
      <c r="D79" s="61" t="s">
        <v>387</v>
      </c>
      <c r="E79" s="75">
        <v>80111607</v>
      </c>
      <c r="F79" s="61" t="s">
        <v>677</v>
      </c>
      <c r="G79" s="76">
        <v>1</v>
      </c>
      <c r="H79" s="62">
        <v>1</v>
      </c>
      <c r="I79" s="74">
        <v>11.9</v>
      </c>
      <c r="J79" s="74">
        <v>1</v>
      </c>
      <c r="K79" s="60" t="s">
        <v>21</v>
      </c>
      <c r="L79" s="60" t="str">
        <f>IF(K79=Hoja3!$B$2,Hoja3!$A$2,IF(K79=Hoja3!$B$3,Hoja3!$A$3,IF(K79=Hoja3!$B$4,Hoja3!$A$4,IF(K79=Hoja3!$B$5,Hoja3!$A$5,IF(K79=Hoja3!$B$6,Hoja3!$A$6,IF(K79=Hoja3!$B$7,Hoja3!$A$7,IF(K79=Hoja3!$B$8,Hoja3!$A$8,IF(K79=Hoja3!$B$9,Hoja3!$A$9,IF(K79=Hoja3!$B$10,Hoja3!$A$10,IF(K79=Hoja3!$B$11,Hoja3!$A$11,IF(K79=Hoja3!$B$12,Hoja3!$A$12,IF(K79=Hoja3!$B$13,Hoja3!$A$13,IF(K79=Hoja3!$B$14,Hoja3!$A$14,IF(K79=Hoja3!$B$15,Hoja3!$A$15,IF(K79=Hoja3!$B$16,Hoja3!$A$16,IF(K79=Hoja3!$B$17,Hoja3!$A$17,IF(K79=Hoja3!$B$18,Hoja3!$A$18,IF(K79=Hoja3!$B$19,Hoja3!$A$19,IF(K79=Hoja3!$B$20,Hoja3!$A$20,IF(K79=Hoja3!$B$21,Hoja3!$A$21,""))))))))))))))))))))</f>
        <v>CCE-16</v>
      </c>
      <c r="M79" s="74" t="s">
        <v>63</v>
      </c>
      <c r="N79" s="74">
        <v>0</v>
      </c>
      <c r="O79" s="77">
        <v>73542000</v>
      </c>
      <c r="P79" s="77">
        <v>73542000</v>
      </c>
      <c r="Q79" s="78">
        <v>0</v>
      </c>
      <c r="R79" s="60">
        <v>0</v>
      </c>
      <c r="S79" s="74" t="s">
        <v>648</v>
      </c>
      <c r="T79" s="74" t="s">
        <v>668</v>
      </c>
      <c r="U79" s="74" t="s">
        <v>650</v>
      </c>
      <c r="V79" s="74" t="s">
        <v>651</v>
      </c>
      <c r="W79" s="74" t="s">
        <v>652</v>
      </c>
      <c r="X79" s="74">
        <v>3241000</v>
      </c>
      <c r="Y79" s="79" t="s">
        <v>653</v>
      </c>
    </row>
    <row r="80" spans="1:25" ht="75.75" thickBot="1" x14ac:dyDescent="0.3">
      <c r="A80" s="60" t="s">
        <v>770</v>
      </c>
      <c r="B80" s="60" t="s">
        <v>332</v>
      </c>
      <c r="C80" s="60" t="s">
        <v>159</v>
      </c>
      <c r="D80" s="61" t="s">
        <v>387</v>
      </c>
      <c r="E80" s="73">
        <v>80101509</v>
      </c>
      <c r="F80" s="146" t="s">
        <v>1210</v>
      </c>
      <c r="G80" s="62">
        <v>1</v>
      </c>
      <c r="H80" s="62">
        <v>1</v>
      </c>
      <c r="I80" s="73">
        <v>11.5</v>
      </c>
      <c r="J80" s="73">
        <v>1</v>
      </c>
      <c r="K80" s="60" t="s">
        <v>21</v>
      </c>
      <c r="L80" s="60" t="str">
        <f>IF(K80=Hoja3!$B$2,Hoja3!$A$2,IF(K80=Hoja3!$B$3,Hoja3!$A$3,IF(K80=Hoja3!$B$4,Hoja3!$A$4,IF(K80=Hoja3!$B$5,Hoja3!$A$5,IF(K80=Hoja3!$B$6,Hoja3!$A$6,IF(K80=Hoja3!$B$7,Hoja3!$A$7,IF(K80=Hoja3!$B$8,Hoja3!$A$8,IF(K80=Hoja3!$B$9,Hoja3!$A$9,IF(K80=Hoja3!$B$10,Hoja3!$A$10,IF(K80=Hoja3!$B$11,Hoja3!$A$11,IF(K80=Hoja3!$B$12,Hoja3!$A$12,IF(K80=Hoja3!$B$13,Hoja3!$A$13,IF(K80=Hoja3!$B$14,Hoja3!$A$14,IF(K80=Hoja3!$B$15,Hoja3!$A$15,IF(K80=Hoja3!$B$16,Hoja3!$A$16,IF(K80=Hoja3!$B$17,Hoja3!$A$17,IF(K80=Hoja3!$B$18,Hoja3!$A$18,IF(K80=Hoja3!$B$19,Hoja3!$A$19,IF(K80=Hoja3!$B$20,Hoja3!$A$20,IF(K80=Hoja3!$B$21,Hoja3!$A$21,""))))))))))))))))))))</f>
        <v>CCE-16</v>
      </c>
      <c r="M80" s="73" t="s">
        <v>63</v>
      </c>
      <c r="N80" s="60">
        <v>0</v>
      </c>
      <c r="O80" s="77">
        <v>82272553</v>
      </c>
      <c r="P80" s="77">
        <v>82272553</v>
      </c>
      <c r="Q80" s="65">
        <v>0</v>
      </c>
      <c r="R80" s="60">
        <v>0</v>
      </c>
      <c r="S80" s="60" t="s">
        <v>669</v>
      </c>
      <c r="T80" s="60" t="s">
        <v>649</v>
      </c>
      <c r="U80" s="60" t="s">
        <v>650</v>
      </c>
      <c r="V80" s="60" t="s">
        <v>651</v>
      </c>
      <c r="W80" s="60" t="s">
        <v>652</v>
      </c>
      <c r="X80" s="60">
        <v>3241000</v>
      </c>
      <c r="Y80" s="66" t="s">
        <v>653</v>
      </c>
    </row>
    <row r="81" spans="1:25" ht="75.75" thickBot="1" x14ac:dyDescent="0.3">
      <c r="A81" s="60" t="s">
        <v>771</v>
      </c>
      <c r="B81" s="60" t="s">
        <v>332</v>
      </c>
      <c r="C81" s="60" t="s">
        <v>159</v>
      </c>
      <c r="D81" s="61" t="s">
        <v>387</v>
      </c>
      <c r="E81" s="73">
        <v>80101509</v>
      </c>
      <c r="F81" s="147" t="s">
        <v>1210</v>
      </c>
      <c r="G81" s="62">
        <v>1</v>
      </c>
      <c r="H81" s="62">
        <v>1</v>
      </c>
      <c r="I81" s="73">
        <v>11.5</v>
      </c>
      <c r="J81" s="73">
        <v>1</v>
      </c>
      <c r="K81" s="60" t="s">
        <v>21</v>
      </c>
      <c r="L81" s="60" t="str">
        <f>IF(K81=Hoja3!$B$2,Hoja3!$A$2,IF(K81=Hoja3!$B$3,Hoja3!$A$3,IF(K81=Hoja3!$B$4,Hoja3!$A$4,IF(K81=Hoja3!$B$5,Hoja3!$A$5,IF(K81=Hoja3!$B$6,Hoja3!$A$6,IF(K81=Hoja3!$B$7,Hoja3!$A$7,IF(K81=Hoja3!$B$8,Hoja3!$A$8,IF(K81=Hoja3!$B$9,Hoja3!$A$9,IF(K81=Hoja3!$B$10,Hoja3!$A$10,IF(K81=Hoja3!$B$11,Hoja3!$A$11,IF(K81=Hoja3!$B$12,Hoja3!$A$12,IF(K81=Hoja3!$B$13,Hoja3!$A$13,IF(K81=Hoja3!$B$14,Hoja3!$A$14,IF(K81=Hoja3!$B$15,Hoja3!$A$15,IF(K81=Hoja3!$B$16,Hoja3!$A$16,IF(K81=Hoja3!$B$17,Hoja3!$A$17,IF(K81=Hoja3!$B$18,Hoja3!$A$18,IF(K81=Hoja3!$B$19,Hoja3!$A$19,IF(K81=Hoja3!$B$20,Hoja3!$A$20,IF(K81=Hoja3!$B$21,Hoja3!$A$21,""))))))))))))))))))))</f>
        <v>CCE-16</v>
      </c>
      <c r="M81" s="73" t="s">
        <v>63</v>
      </c>
      <c r="N81" s="60">
        <v>0</v>
      </c>
      <c r="O81" s="77">
        <v>82272553</v>
      </c>
      <c r="P81" s="77">
        <v>82272553</v>
      </c>
      <c r="Q81" s="65">
        <v>0</v>
      </c>
      <c r="R81" s="60">
        <v>0</v>
      </c>
      <c r="S81" s="60" t="s">
        <v>669</v>
      </c>
      <c r="T81" s="60" t="s">
        <v>649</v>
      </c>
      <c r="U81" s="60" t="s">
        <v>650</v>
      </c>
      <c r="V81" s="60" t="s">
        <v>651</v>
      </c>
      <c r="W81" s="60" t="s">
        <v>652</v>
      </c>
      <c r="X81" s="60">
        <v>3241000</v>
      </c>
      <c r="Y81" s="66" t="s">
        <v>653</v>
      </c>
    </row>
    <row r="82" spans="1:25" ht="75.75" thickBot="1" x14ac:dyDescent="0.3">
      <c r="A82" s="60" t="s">
        <v>772</v>
      </c>
      <c r="B82" s="60" t="s">
        <v>332</v>
      </c>
      <c r="C82" s="60" t="s">
        <v>159</v>
      </c>
      <c r="D82" s="61" t="s">
        <v>387</v>
      </c>
      <c r="E82" s="73">
        <v>80101509</v>
      </c>
      <c r="F82" s="147" t="s">
        <v>1210</v>
      </c>
      <c r="G82" s="62">
        <v>1</v>
      </c>
      <c r="H82" s="62">
        <v>1</v>
      </c>
      <c r="I82" s="73">
        <v>11.5</v>
      </c>
      <c r="J82" s="73">
        <v>1</v>
      </c>
      <c r="K82" s="60" t="s">
        <v>21</v>
      </c>
      <c r="L82" s="60" t="str">
        <f>IF(K82=Hoja3!$B$2,Hoja3!$A$2,IF(K82=Hoja3!$B$3,Hoja3!$A$3,IF(K82=Hoja3!$B$4,Hoja3!$A$4,IF(K82=Hoja3!$B$5,Hoja3!$A$5,IF(K82=Hoja3!$B$6,Hoja3!$A$6,IF(K82=Hoja3!$B$7,Hoja3!$A$7,IF(K82=Hoja3!$B$8,Hoja3!$A$8,IF(K82=Hoja3!$B$9,Hoja3!$A$9,IF(K82=Hoja3!$B$10,Hoja3!$A$10,IF(K82=Hoja3!$B$11,Hoja3!$A$11,IF(K82=Hoja3!$B$12,Hoja3!$A$12,IF(K82=Hoja3!$B$13,Hoja3!$A$13,IF(K82=Hoja3!$B$14,Hoja3!$A$14,IF(K82=Hoja3!$B$15,Hoja3!$A$15,IF(K82=Hoja3!$B$16,Hoja3!$A$16,IF(K82=Hoja3!$B$17,Hoja3!$A$17,IF(K82=Hoja3!$B$18,Hoja3!$A$18,IF(K82=Hoja3!$B$19,Hoja3!$A$19,IF(K82=Hoja3!$B$20,Hoja3!$A$20,IF(K82=Hoja3!$B$21,Hoja3!$A$21,""))))))))))))))))))))</f>
        <v>CCE-16</v>
      </c>
      <c r="M82" s="73" t="s">
        <v>63</v>
      </c>
      <c r="N82" s="60">
        <v>0</v>
      </c>
      <c r="O82" s="77">
        <v>82272553</v>
      </c>
      <c r="P82" s="77">
        <v>82272553</v>
      </c>
      <c r="Q82" s="65">
        <v>0</v>
      </c>
      <c r="R82" s="60">
        <v>0</v>
      </c>
      <c r="S82" s="60" t="s">
        <v>669</v>
      </c>
      <c r="T82" s="60" t="s">
        <v>649</v>
      </c>
      <c r="U82" s="60" t="s">
        <v>650</v>
      </c>
      <c r="V82" s="60" t="s">
        <v>651</v>
      </c>
      <c r="W82" s="60" t="s">
        <v>652</v>
      </c>
      <c r="X82" s="60">
        <v>3241000</v>
      </c>
      <c r="Y82" s="66" t="s">
        <v>653</v>
      </c>
    </row>
    <row r="83" spans="1:25" ht="75.75" thickBot="1" x14ac:dyDescent="0.3">
      <c r="A83" s="60" t="s">
        <v>773</v>
      </c>
      <c r="B83" s="60" t="s">
        <v>332</v>
      </c>
      <c r="C83" s="60" t="s">
        <v>159</v>
      </c>
      <c r="D83" s="61" t="s">
        <v>387</v>
      </c>
      <c r="E83" s="73">
        <v>80101509</v>
      </c>
      <c r="F83" s="147" t="s">
        <v>1210</v>
      </c>
      <c r="G83" s="62"/>
      <c r="H83" s="62">
        <v>1</v>
      </c>
      <c r="I83" s="73">
        <v>11.5</v>
      </c>
      <c r="J83" s="73"/>
      <c r="K83" s="60" t="s">
        <v>21</v>
      </c>
      <c r="L83" s="60" t="str">
        <f>IF(K83=Hoja3!$B$2,Hoja3!$A$2,IF(K83=Hoja3!$B$3,Hoja3!$A$3,IF(K83=Hoja3!$B$4,Hoja3!$A$4,IF(K83=Hoja3!$B$5,Hoja3!$A$5,IF(K83=Hoja3!$B$6,Hoja3!$A$6,IF(K83=Hoja3!$B$7,Hoja3!$A$7,IF(K83=Hoja3!$B$8,Hoja3!$A$8,IF(K83=Hoja3!$B$9,Hoja3!$A$9,IF(K83=Hoja3!$B$10,Hoja3!$A$10,IF(K83=Hoja3!$B$11,Hoja3!$A$11,IF(K83=Hoja3!$B$12,Hoja3!$A$12,IF(K83=Hoja3!$B$13,Hoja3!$A$13,IF(K83=Hoja3!$B$14,Hoja3!$A$14,IF(K83=Hoja3!$B$15,Hoja3!$A$15,IF(K83=Hoja3!$B$16,Hoja3!$A$16,IF(K83=Hoja3!$B$17,Hoja3!$A$17,IF(K83=Hoja3!$B$18,Hoja3!$A$18,IF(K83=Hoja3!$B$19,Hoja3!$A$19,IF(K83=Hoja3!$B$20,Hoja3!$A$20,IF(K83=Hoja3!$B$21,Hoja3!$A$21,""))))))))))))))))))))</f>
        <v>CCE-16</v>
      </c>
      <c r="M83" s="73"/>
      <c r="N83" s="60"/>
      <c r="O83" s="77">
        <v>82272553</v>
      </c>
      <c r="P83" s="77">
        <v>82272553</v>
      </c>
      <c r="Q83" s="65"/>
      <c r="R83" s="60">
        <v>0</v>
      </c>
      <c r="S83" s="60" t="s">
        <v>669</v>
      </c>
      <c r="T83" s="60" t="s">
        <v>649</v>
      </c>
      <c r="U83" s="60"/>
      <c r="V83" s="60"/>
      <c r="W83" s="60"/>
      <c r="X83" s="60"/>
      <c r="Y83" s="66"/>
    </row>
    <row r="84" spans="1:25" ht="75.75" thickBot="1" x14ac:dyDescent="0.3">
      <c r="A84" s="60" t="s">
        <v>774</v>
      </c>
      <c r="B84" s="60" t="s">
        <v>332</v>
      </c>
      <c r="C84" s="60" t="s">
        <v>159</v>
      </c>
      <c r="D84" s="61" t="s">
        <v>387</v>
      </c>
      <c r="E84" s="73">
        <v>80101509</v>
      </c>
      <c r="F84" s="147" t="s">
        <v>1210</v>
      </c>
      <c r="G84" s="62">
        <v>1</v>
      </c>
      <c r="H84" s="62">
        <v>1</v>
      </c>
      <c r="I84" s="73">
        <v>11.5</v>
      </c>
      <c r="J84" s="73">
        <v>1</v>
      </c>
      <c r="K84" s="60" t="s">
        <v>21</v>
      </c>
      <c r="L84" s="60" t="str">
        <f>IF(K84=Hoja3!$B$2,Hoja3!$A$2,IF(K84=Hoja3!$B$3,Hoja3!$A$3,IF(K84=Hoja3!$B$4,Hoja3!$A$4,IF(K84=Hoja3!$B$5,Hoja3!$A$5,IF(K84=Hoja3!$B$6,Hoja3!$A$6,IF(K84=Hoja3!$B$7,Hoja3!$A$7,IF(K84=Hoja3!$B$8,Hoja3!$A$8,IF(K84=Hoja3!$B$9,Hoja3!$A$9,IF(K84=Hoja3!$B$10,Hoja3!$A$10,IF(K84=Hoja3!$B$11,Hoja3!$A$11,IF(K84=Hoja3!$B$12,Hoja3!$A$12,IF(K84=Hoja3!$B$13,Hoja3!$A$13,IF(K84=Hoja3!$B$14,Hoja3!$A$14,IF(K84=Hoja3!$B$15,Hoja3!$A$15,IF(K84=Hoja3!$B$16,Hoja3!$A$16,IF(K84=Hoja3!$B$17,Hoja3!$A$17,IF(K84=Hoja3!$B$18,Hoja3!$A$18,IF(K84=Hoja3!$B$19,Hoja3!$A$19,IF(K84=Hoja3!$B$20,Hoja3!$A$20,IF(K84=Hoja3!$B$21,Hoja3!$A$21,""))))))))))))))))))))</f>
        <v>CCE-16</v>
      </c>
      <c r="M84" s="73" t="s">
        <v>63</v>
      </c>
      <c r="N84" s="60">
        <v>0</v>
      </c>
      <c r="O84" s="77">
        <v>82272553</v>
      </c>
      <c r="P84" s="77">
        <v>82272553</v>
      </c>
      <c r="Q84" s="65">
        <v>0</v>
      </c>
      <c r="R84" s="60">
        <v>0</v>
      </c>
      <c r="S84" s="60" t="s">
        <v>669</v>
      </c>
      <c r="T84" s="60" t="s">
        <v>649</v>
      </c>
      <c r="U84" s="60" t="s">
        <v>650</v>
      </c>
      <c r="V84" s="60" t="s">
        <v>651</v>
      </c>
      <c r="W84" s="60" t="s">
        <v>652</v>
      </c>
      <c r="X84" s="60">
        <v>3241000</v>
      </c>
      <c r="Y84" s="66" t="s">
        <v>653</v>
      </c>
    </row>
    <row r="85" spans="1:25" ht="75.75" thickBot="1" x14ac:dyDescent="0.3">
      <c r="A85" s="60" t="s">
        <v>775</v>
      </c>
      <c r="B85" s="60" t="s">
        <v>332</v>
      </c>
      <c r="C85" s="60" t="s">
        <v>159</v>
      </c>
      <c r="D85" s="61" t="s">
        <v>387</v>
      </c>
      <c r="E85" s="73">
        <v>80101509</v>
      </c>
      <c r="F85" s="147" t="s">
        <v>1222</v>
      </c>
      <c r="G85" s="62">
        <v>1</v>
      </c>
      <c r="H85" s="62">
        <v>1</v>
      </c>
      <c r="I85" s="73">
        <v>11.5</v>
      </c>
      <c r="J85" s="73">
        <v>1</v>
      </c>
      <c r="K85" s="60" t="s">
        <v>21</v>
      </c>
      <c r="L85" s="60" t="str">
        <f>IF(K85=Hoja3!$B$2,Hoja3!$A$2,IF(K85=Hoja3!$B$3,Hoja3!$A$3,IF(K85=Hoja3!$B$4,Hoja3!$A$4,IF(K85=Hoja3!$B$5,Hoja3!$A$5,IF(K85=Hoja3!$B$6,Hoja3!$A$6,IF(K85=Hoja3!$B$7,Hoja3!$A$7,IF(K85=Hoja3!$B$8,Hoja3!$A$8,IF(K85=Hoja3!$B$9,Hoja3!$A$9,IF(K85=Hoja3!$B$10,Hoja3!$A$10,IF(K85=Hoja3!$B$11,Hoja3!$A$11,IF(K85=Hoja3!$B$12,Hoja3!$A$12,IF(K85=Hoja3!$B$13,Hoja3!$A$13,IF(K85=Hoja3!$B$14,Hoja3!$A$14,IF(K85=Hoja3!$B$15,Hoja3!$A$15,IF(K85=Hoja3!$B$16,Hoja3!$A$16,IF(K85=Hoja3!$B$17,Hoja3!$A$17,IF(K85=Hoja3!$B$18,Hoja3!$A$18,IF(K85=Hoja3!$B$19,Hoja3!$A$19,IF(K85=Hoja3!$B$20,Hoja3!$A$20,IF(K85=Hoja3!$B$21,Hoja3!$A$21,""))))))))))))))))))))</f>
        <v>CCE-16</v>
      </c>
      <c r="M85" s="73" t="s">
        <v>63</v>
      </c>
      <c r="N85" s="60">
        <v>0</v>
      </c>
      <c r="O85" s="77">
        <v>89180557</v>
      </c>
      <c r="P85" s="77">
        <v>89180557</v>
      </c>
      <c r="Q85" s="65">
        <v>0</v>
      </c>
      <c r="R85" s="60">
        <v>0</v>
      </c>
      <c r="S85" s="60" t="s">
        <v>669</v>
      </c>
      <c r="T85" s="60" t="s">
        <v>649</v>
      </c>
      <c r="U85" s="60" t="s">
        <v>650</v>
      </c>
      <c r="V85" s="60" t="s">
        <v>651</v>
      </c>
      <c r="W85" s="60" t="s">
        <v>652</v>
      </c>
      <c r="X85" s="60">
        <v>3241000</v>
      </c>
      <c r="Y85" s="66" t="s">
        <v>653</v>
      </c>
    </row>
    <row r="86" spans="1:25" ht="60.75" thickBot="1" x14ac:dyDescent="0.3">
      <c r="A86" s="60" t="s">
        <v>776</v>
      </c>
      <c r="B86" s="60" t="s">
        <v>332</v>
      </c>
      <c r="C86" s="60" t="s">
        <v>159</v>
      </c>
      <c r="D86" s="61" t="s">
        <v>387</v>
      </c>
      <c r="E86" s="73">
        <v>80101509</v>
      </c>
      <c r="F86" s="148" t="s">
        <v>1223</v>
      </c>
      <c r="G86" s="81">
        <v>1</v>
      </c>
      <c r="H86" s="62">
        <v>1</v>
      </c>
      <c r="I86" s="73">
        <v>11.5</v>
      </c>
      <c r="J86" s="73">
        <v>1</v>
      </c>
      <c r="K86" s="60" t="s">
        <v>21</v>
      </c>
      <c r="L86" s="60" t="str">
        <f>IF(K86=Hoja3!$B$2,Hoja3!$A$2,IF(K86=Hoja3!$B$3,Hoja3!$A$3,IF(K86=Hoja3!$B$4,Hoja3!$A$4,IF(K86=Hoja3!$B$5,Hoja3!$A$5,IF(K86=Hoja3!$B$6,Hoja3!$A$6,IF(K86=Hoja3!$B$7,Hoja3!$A$7,IF(K86=Hoja3!$B$8,Hoja3!$A$8,IF(K86=Hoja3!$B$9,Hoja3!$A$9,IF(K86=Hoja3!$B$10,Hoja3!$A$10,IF(K86=Hoja3!$B$11,Hoja3!$A$11,IF(K86=Hoja3!$B$12,Hoja3!$A$12,IF(K86=Hoja3!$B$13,Hoja3!$A$13,IF(K86=Hoja3!$B$14,Hoja3!$A$14,IF(K86=Hoja3!$B$15,Hoja3!$A$15,IF(K86=Hoja3!$B$16,Hoja3!$A$16,IF(K86=Hoja3!$B$17,Hoja3!$A$17,IF(K86=Hoja3!$B$18,Hoja3!$A$18,IF(K86=Hoja3!$B$19,Hoja3!$A$19,IF(K86=Hoja3!$B$20,Hoja3!$A$20,IF(K86=Hoja3!$B$21,Hoja3!$A$21,""))))))))))))))))))))</f>
        <v>CCE-16</v>
      </c>
      <c r="M86" s="73" t="s">
        <v>63</v>
      </c>
      <c r="N86" s="60">
        <v>0</v>
      </c>
      <c r="O86" s="77">
        <v>88837500</v>
      </c>
      <c r="P86" s="77">
        <v>88837500</v>
      </c>
      <c r="Q86" s="65">
        <v>0</v>
      </c>
      <c r="R86" s="60">
        <v>0</v>
      </c>
      <c r="S86" s="60" t="s">
        <v>669</v>
      </c>
      <c r="T86" s="60" t="s">
        <v>649</v>
      </c>
      <c r="U86" s="60" t="s">
        <v>650</v>
      </c>
      <c r="V86" s="60" t="s">
        <v>651</v>
      </c>
      <c r="W86" s="60" t="s">
        <v>652</v>
      </c>
      <c r="X86" s="60">
        <v>3241000</v>
      </c>
      <c r="Y86" s="66" t="s">
        <v>653</v>
      </c>
    </row>
    <row r="87" spans="1:25" ht="60.75" thickBot="1" x14ac:dyDescent="0.3">
      <c r="A87" s="60" t="s">
        <v>777</v>
      </c>
      <c r="B87" s="60" t="s">
        <v>332</v>
      </c>
      <c r="C87" s="60" t="s">
        <v>159</v>
      </c>
      <c r="D87" s="61" t="s">
        <v>387</v>
      </c>
      <c r="E87" s="73">
        <v>80101509</v>
      </c>
      <c r="F87" s="148" t="s">
        <v>1223</v>
      </c>
      <c r="G87" s="81">
        <v>1</v>
      </c>
      <c r="H87" s="62">
        <v>1</v>
      </c>
      <c r="I87" s="73">
        <v>11.5</v>
      </c>
      <c r="J87" s="73">
        <v>1</v>
      </c>
      <c r="K87" s="60" t="s">
        <v>21</v>
      </c>
      <c r="L87" s="60" t="str">
        <f>IF(K87=Hoja3!$B$2,Hoja3!$A$2,IF(K87=Hoja3!$B$3,Hoja3!$A$3,IF(K87=Hoja3!$B$4,Hoja3!$A$4,IF(K87=Hoja3!$B$5,Hoja3!$A$5,IF(K87=Hoja3!$B$6,Hoja3!$A$6,IF(K87=Hoja3!$B$7,Hoja3!$A$7,IF(K87=Hoja3!$B$8,Hoja3!$A$8,IF(K87=Hoja3!$B$9,Hoja3!$A$9,IF(K87=Hoja3!$B$10,Hoja3!$A$10,IF(K87=Hoja3!$B$11,Hoja3!$A$11,IF(K87=Hoja3!$B$12,Hoja3!$A$12,IF(K87=Hoja3!$B$13,Hoja3!$A$13,IF(K87=Hoja3!$B$14,Hoja3!$A$14,IF(K87=Hoja3!$B$15,Hoja3!$A$15,IF(K87=Hoja3!$B$16,Hoja3!$A$16,IF(K87=Hoja3!$B$17,Hoja3!$A$17,IF(K87=Hoja3!$B$18,Hoja3!$A$18,IF(K87=Hoja3!$B$19,Hoja3!$A$19,IF(K87=Hoja3!$B$20,Hoja3!$A$20,IF(K87=Hoja3!$B$21,Hoja3!$A$21,""))))))))))))))))))))</f>
        <v>CCE-16</v>
      </c>
      <c r="M87" s="73" t="s">
        <v>63</v>
      </c>
      <c r="N87" s="60">
        <v>0</v>
      </c>
      <c r="O87" s="77">
        <v>88837500</v>
      </c>
      <c r="P87" s="77">
        <v>88837500</v>
      </c>
      <c r="Q87" s="65">
        <v>0</v>
      </c>
      <c r="R87" s="60">
        <v>0</v>
      </c>
      <c r="S87" s="60" t="s">
        <v>669</v>
      </c>
      <c r="T87" s="60" t="s">
        <v>649</v>
      </c>
      <c r="U87" s="60" t="s">
        <v>650</v>
      </c>
      <c r="V87" s="60" t="s">
        <v>651</v>
      </c>
      <c r="W87" s="60" t="s">
        <v>652</v>
      </c>
      <c r="X87" s="60">
        <v>3241000</v>
      </c>
      <c r="Y87" s="66" t="s">
        <v>653</v>
      </c>
    </row>
    <row r="88" spans="1:25" ht="90" x14ac:dyDescent="0.25">
      <c r="A88" s="60" t="s">
        <v>778</v>
      </c>
      <c r="B88" s="60" t="s">
        <v>332</v>
      </c>
      <c r="C88" s="60" t="s">
        <v>159</v>
      </c>
      <c r="D88" s="61" t="s">
        <v>387</v>
      </c>
      <c r="E88" s="82">
        <v>80111601</v>
      </c>
      <c r="F88" s="61" t="s">
        <v>1333</v>
      </c>
      <c r="G88" s="81">
        <v>1</v>
      </c>
      <c r="H88" s="62">
        <v>1</v>
      </c>
      <c r="I88" s="73">
        <v>11.5</v>
      </c>
      <c r="J88" s="73">
        <v>1</v>
      </c>
      <c r="K88" s="60" t="s">
        <v>21</v>
      </c>
      <c r="L88" s="60" t="str">
        <f>IF(K88=Hoja3!$B$2,Hoja3!$A$2,IF(K88=Hoja3!$B$3,Hoja3!$A$3,IF(K88=Hoja3!$B$4,Hoja3!$A$4,IF(K88=Hoja3!$B$5,Hoja3!$A$5,IF(K88=Hoja3!$B$6,Hoja3!$A$6,IF(K88=Hoja3!$B$7,Hoja3!$A$7,IF(K88=Hoja3!$B$8,Hoja3!$A$8,IF(K88=Hoja3!$B$9,Hoja3!$A$9,IF(K88=Hoja3!$B$10,Hoja3!$A$10,IF(K88=Hoja3!$B$11,Hoja3!$A$11,IF(K88=Hoja3!$B$12,Hoja3!$A$12,IF(K88=Hoja3!$B$13,Hoja3!$A$13,IF(K88=Hoja3!$B$14,Hoja3!$A$14,IF(K88=Hoja3!$B$15,Hoja3!$A$15,IF(K88=Hoja3!$B$16,Hoja3!$A$16,IF(K88=Hoja3!$B$17,Hoja3!$A$17,IF(K88=Hoja3!$B$18,Hoja3!$A$18,IF(K88=Hoja3!$B$19,Hoja3!$A$19,IF(K88=Hoja3!$B$20,Hoja3!$A$20,IF(K88=Hoja3!$B$21,Hoja3!$A$21,""))))))))))))))))))))</f>
        <v>CCE-16</v>
      </c>
      <c r="M88" s="73" t="s">
        <v>63</v>
      </c>
      <c r="N88" s="60">
        <v>0</v>
      </c>
      <c r="O88" s="77">
        <v>73498225</v>
      </c>
      <c r="P88" s="77">
        <v>73498225</v>
      </c>
      <c r="Q88" s="65">
        <v>0</v>
      </c>
      <c r="R88" s="60">
        <v>0</v>
      </c>
      <c r="S88" s="60" t="s">
        <v>648</v>
      </c>
      <c r="T88" s="60" t="s">
        <v>649</v>
      </c>
      <c r="U88" s="60" t="s">
        <v>650</v>
      </c>
      <c r="V88" s="60" t="s">
        <v>651</v>
      </c>
      <c r="W88" s="60" t="s">
        <v>652</v>
      </c>
      <c r="X88" s="60">
        <v>3241000</v>
      </c>
      <c r="Y88" s="66" t="s">
        <v>653</v>
      </c>
    </row>
    <row r="89" spans="1:25" ht="60" x14ac:dyDescent="0.25">
      <c r="A89" s="60" t="s">
        <v>779</v>
      </c>
      <c r="B89" s="60" t="s">
        <v>332</v>
      </c>
      <c r="C89" s="60" t="s">
        <v>159</v>
      </c>
      <c r="D89" s="61" t="s">
        <v>387</v>
      </c>
      <c r="E89" s="82">
        <v>80111601</v>
      </c>
      <c r="F89" s="61" t="s">
        <v>1334</v>
      </c>
      <c r="G89" s="81">
        <v>1</v>
      </c>
      <c r="H89" s="62">
        <v>1</v>
      </c>
      <c r="I89" s="73">
        <v>10.5</v>
      </c>
      <c r="J89" s="73">
        <v>1</v>
      </c>
      <c r="K89" s="60" t="s">
        <v>21</v>
      </c>
      <c r="L89" s="60" t="str">
        <f>IF(K89=Hoja3!$B$2,Hoja3!$A$2,IF(K89=Hoja3!$B$3,Hoja3!$A$3,IF(K89=Hoja3!$B$4,Hoja3!$A$4,IF(K89=Hoja3!$B$5,Hoja3!$A$5,IF(K89=Hoja3!$B$6,Hoja3!$A$6,IF(K89=Hoja3!$B$7,Hoja3!$A$7,IF(K89=Hoja3!$B$8,Hoja3!$A$8,IF(K89=Hoja3!$B$9,Hoja3!$A$9,IF(K89=Hoja3!$B$10,Hoja3!$A$10,IF(K89=Hoja3!$B$11,Hoja3!$A$11,IF(K89=Hoja3!$B$12,Hoja3!$A$12,IF(K89=Hoja3!$B$13,Hoja3!$A$13,IF(K89=Hoja3!$B$14,Hoja3!$A$14,IF(K89=Hoja3!$B$15,Hoja3!$A$15,IF(K89=Hoja3!$B$16,Hoja3!$A$16,IF(K89=Hoja3!$B$17,Hoja3!$A$17,IF(K89=Hoja3!$B$18,Hoja3!$A$18,IF(K89=Hoja3!$B$19,Hoja3!$A$19,IF(K89=Hoja3!$B$20,Hoja3!$A$20,IF(K89=Hoja3!$B$21,Hoja3!$A$21,""))))))))))))))))))))</f>
        <v>CCE-16</v>
      </c>
      <c r="M89" s="73" t="s">
        <v>63</v>
      </c>
      <c r="N89" s="60">
        <v>0</v>
      </c>
      <c r="O89" s="83">
        <v>53685660</v>
      </c>
      <c r="P89" s="83">
        <v>53685660</v>
      </c>
      <c r="Q89" s="65">
        <v>0</v>
      </c>
      <c r="R89" s="60">
        <v>0</v>
      </c>
      <c r="S89" s="60" t="s">
        <v>648</v>
      </c>
      <c r="T89" s="60" t="s">
        <v>649</v>
      </c>
      <c r="U89" s="60" t="s">
        <v>650</v>
      </c>
      <c r="V89" s="60" t="s">
        <v>651</v>
      </c>
      <c r="W89" s="60" t="s">
        <v>652</v>
      </c>
      <c r="X89" s="60">
        <v>3241000</v>
      </c>
      <c r="Y89" s="66" t="s">
        <v>653</v>
      </c>
    </row>
    <row r="90" spans="1:25" ht="60" x14ac:dyDescent="0.25">
      <c r="A90" s="60" t="s">
        <v>780</v>
      </c>
      <c r="B90" s="60" t="s">
        <v>332</v>
      </c>
      <c r="C90" s="60" t="s">
        <v>159</v>
      </c>
      <c r="D90" s="61" t="s">
        <v>387</v>
      </c>
      <c r="E90" s="82">
        <v>80111601</v>
      </c>
      <c r="F90" s="61" t="s">
        <v>1334</v>
      </c>
      <c r="G90" s="81">
        <v>1</v>
      </c>
      <c r="H90" s="62">
        <v>1</v>
      </c>
      <c r="I90" s="73">
        <v>10.5</v>
      </c>
      <c r="J90" s="73">
        <v>1</v>
      </c>
      <c r="K90" s="60" t="s">
        <v>21</v>
      </c>
      <c r="L90" s="60" t="str">
        <f>IF(K90=Hoja3!$B$2,Hoja3!$A$2,IF(K90=Hoja3!$B$3,Hoja3!$A$3,IF(K90=Hoja3!$B$4,Hoja3!$A$4,IF(K90=Hoja3!$B$5,Hoja3!$A$5,IF(K90=Hoja3!$B$6,Hoja3!$A$6,IF(K90=Hoja3!$B$7,Hoja3!$A$7,IF(K90=Hoja3!$B$8,Hoja3!$A$8,IF(K90=Hoja3!$B$9,Hoja3!$A$9,IF(K90=Hoja3!$B$10,Hoja3!$A$10,IF(K90=Hoja3!$B$11,Hoja3!$A$11,IF(K90=Hoja3!$B$12,Hoja3!$A$12,IF(K90=Hoja3!$B$13,Hoja3!$A$13,IF(K90=Hoja3!$B$14,Hoja3!$A$14,IF(K90=Hoja3!$B$15,Hoja3!$A$15,IF(K90=Hoja3!$B$16,Hoja3!$A$16,IF(K90=Hoja3!$B$17,Hoja3!$A$17,IF(K90=Hoja3!$B$18,Hoja3!$A$18,IF(K90=Hoja3!$B$19,Hoja3!$A$19,IF(K90=Hoja3!$B$20,Hoja3!$A$20,IF(K90=Hoja3!$B$21,Hoja3!$A$21,""))))))))))))))))))))</f>
        <v>CCE-16</v>
      </c>
      <c r="M90" s="73" t="s">
        <v>63</v>
      </c>
      <c r="N90" s="60">
        <v>0</v>
      </c>
      <c r="O90" s="83">
        <v>53685660</v>
      </c>
      <c r="P90" s="83">
        <v>53685660</v>
      </c>
      <c r="Q90" s="65">
        <v>0</v>
      </c>
      <c r="R90" s="60">
        <v>0</v>
      </c>
      <c r="S90" s="60" t="s">
        <v>648</v>
      </c>
      <c r="T90" s="60" t="s">
        <v>649</v>
      </c>
      <c r="U90" s="60" t="s">
        <v>650</v>
      </c>
      <c r="V90" s="60" t="s">
        <v>651</v>
      </c>
      <c r="W90" s="60" t="s">
        <v>652</v>
      </c>
      <c r="X90" s="60">
        <v>3241000</v>
      </c>
      <c r="Y90" s="66" t="s">
        <v>653</v>
      </c>
    </row>
    <row r="91" spans="1:25" ht="60" x14ac:dyDescent="0.25">
      <c r="A91" s="60" t="s">
        <v>781</v>
      </c>
      <c r="B91" s="60" t="s">
        <v>332</v>
      </c>
      <c r="C91" s="60" t="s">
        <v>159</v>
      </c>
      <c r="D91" s="61" t="s">
        <v>387</v>
      </c>
      <c r="E91" s="82">
        <v>80111601</v>
      </c>
      <c r="F91" s="61" t="s">
        <v>1334</v>
      </c>
      <c r="G91" s="81">
        <v>1</v>
      </c>
      <c r="H91" s="62">
        <v>1</v>
      </c>
      <c r="I91" s="73">
        <v>10.5</v>
      </c>
      <c r="J91" s="73">
        <v>1</v>
      </c>
      <c r="K91" s="60" t="s">
        <v>21</v>
      </c>
      <c r="L91" s="60" t="str">
        <f>IF(K91=Hoja3!$B$2,Hoja3!$A$2,IF(K91=Hoja3!$B$3,Hoja3!$A$3,IF(K91=Hoja3!$B$4,Hoja3!$A$4,IF(K91=Hoja3!$B$5,Hoja3!$A$5,IF(K91=Hoja3!$B$6,Hoja3!$A$6,IF(K91=Hoja3!$B$7,Hoja3!$A$7,IF(K91=Hoja3!$B$8,Hoja3!$A$8,IF(K91=Hoja3!$B$9,Hoja3!$A$9,IF(K91=Hoja3!$B$10,Hoja3!$A$10,IF(K91=Hoja3!$B$11,Hoja3!$A$11,IF(K91=Hoja3!$B$12,Hoja3!$A$12,IF(K91=Hoja3!$B$13,Hoja3!$A$13,IF(K91=Hoja3!$B$14,Hoja3!$A$14,IF(K91=Hoja3!$B$15,Hoja3!$A$15,IF(K91=Hoja3!$B$16,Hoja3!$A$16,IF(K91=Hoja3!$B$17,Hoja3!$A$17,IF(K91=Hoja3!$B$18,Hoja3!$A$18,IF(K91=Hoja3!$B$19,Hoja3!$A$19,IF(K91=Hoja3!$B$20,Hoja3!$A$20,IF(K91=Hoja3!$B$21,Hoja3!$A$21,""))))))))))))))))))))</f>
        <v>CCE-16</v>
      </c>
      <c r="M91" s="73" t="s">
        <v>63</v>
      </c>
      <c r="N91" s="60">
        <v>0</v>
      </c>
      <c r="O91" s="83">
        <v>53685660</v>
      </c>
      <c r="P91" s="83">
        <v>53685660</v>
      </c>
      <c r="Q91" s="65">
        <v>0</v>
      </c>
      <c r="R91" s="60">
        <v>0</v>
      </c>
      <c r="S91" s="60" t="s">
        <v>648</v>
      </c>
      <c r="T91" s="60" t="s">
        <v>649</v>
      </c>
      <c r="U91" s="60" t="s">
        <v>650</v>
      </c>
      <c r="V91" s="60" t="s">
        <v>651</v>
      </c>
      <c r="W91" s="60" t="s">
        <v>652</v>
      </c>
      <c r="X91" s="60">
        <v>3241000</v>
      </c>
      <c r="Y91" s="66" t="s">
        <v>653</v>
      </c>
    </row>
    <row r="92" spans="1:25" ht="60" x14ac:dyDescent="0.25">
      <c r="A92" s="60" t="s">
        <v>782</v>
      </c>
      <c r="B92" s="60" t="s">
        <v>332</v>
      </c>
      <c r="C92" s="60" t="s">
        <v>159</v>
      </c>
      <c r="D92" s="61" t="s">
        <v>387</v>
      </c>
      <c r="E92" s="82">
        <v>80111601</v>
      </c>
      <c r="F92" s="61" t="s">
        <v>1334</v>
      </c>
      <c r="G92" s="81">
        <v>1</v>
      </c>
      <c r="H92" s="62">
        <v>1</v>
      </c>
      <c r="I92" s="73">
        <v>10.5</v>
      </c>
      <c r="J92" s="73">
        <v>1</v>
      </c>
      <c r="K92" s="60" t="s">
        <v>21</v>
      </c>
      <c r="L92" s="60" t="str">
        <f>IF(K92=Hoja3!$B$2,Hoja3!$A$2,IF(K92=Hoja3!$B$3,Hoja3!$A$3,IF(K92=Hoja3!$B$4,Hoja3!$A$4,IF(K92=Hoja3!$B$5,Hoja3!$A$5,IF(K92=Hoja3!$B$6,Hoja3!$A$6,IF(K92=Hoja3!$B$7,Hoja3!$A$7,IF(K92=Hoja3!$B$8,Hoja3!$A$8,IF(K92=Hoja3!$B$9,Hoja3!$A$9,IF(K92=Hoja3!$B$10,Hoja3!$A$10,IF(K92=Hoja3!$B$11,Hoja3!$A$11,IF(K92=Hoja3!$B$12,Hoja3!$A$12,IF(K92=Hoja3!$B$13,Hoja3!$A$13,IF(K92=Hoja3!$B$14,Hoja3!$A$14,IF(K92=Hoja3!$B$15,Hoja3!$A$15,IF(K92=Hoja3!$B$16,Hoja3!$A$16,IF(K92=Hoja3!$B$17,Hoja3!$A$17,IF(K92=Hoja3!$B$18,Hoja3!$A$18,IF(K92=Hoja3!$B$19,Hoja3!$A$19,IF(K92=Hoja3!$B$20,Hoja3!$A$20,IF(K92=Hoja3!$B$21,Hoja3!$A$21,""))))))))))))))))))))</f>
        <v>CCE-16</v>
      </c>
      <c r="M92" s="73" t="s">
        <v>63</v>
      </c>
      <c r="N92" s="60">
        <v>0</v>
      </c>
      <c r="O92" s="83">
        <v>53685660</v>
      </c>
      <c r="P92" s="83">
        <v>53685660</v>
      </c>
      <c r="Q92" s="65">
        <v>0</v>
      </c>
      <c r="R92" s="60">
        <v>0</v>
      </c>
      <c r="S92" s="60" t="s">
        <v>648</v>
      </c>
      <c r="T92" s="60" t="s">
        <v>649</v>
      </c>
      <c r="U92" s="60" t="s">
        <v>650</v>
      </c>
      <c r="V92" s="60" t="s">
        <v>651</v>
      </c>
      <c r="W92" s="60" t="s">
        <v>652</v>
      </c>
      <c r="X92" s="60">
        <v>3241000</v>
      </c>
      <c r="Y92" s="66" t="s">
        <v>653</v>
      </c>
    </row>
    <row r="93" spans="1:25" ht="60" x14ac:dyDescent="0.25">
      <c r="A93" s="60" t="s">
        <v>783</v>
      </c>
      <c r="B93" s="60" t="s">
        <v>332</v>
      </c>
      <c r="C93" s="60" t="s">
        <v>159</v>
      </c>
      <c r="D93" s="61" t="s">
        <v>387</v>
      </c>
      <c r="E93" s="82">
        <v>80111601</v>
      </c>
      <c r="F93" s="61" t="s">
        <v>1334</v>
      </c>
      <c r="G93" s="81">
        <v>1</v>
      </c>
      <c r="H93" s="62">
        <v>1</v>
      </c>
      <c r="I93" s="73">
        <v>10.5</v>
      </c>
      <c r="J93" s="73">
        <v>1</v>
      </c>
      <c r="K93" s="60" t="s">
        <v>21</v>
      </c>
      <c r="L93" s="60" t="str">
        <f>IF(K93=Hoja3!$B$2,Hoja3!$A$2,IF(K93=Hoja3!$B$3,Hoja3!$A$3,IF(K93=Hoja3!$B$4,Hoja3!$A$4,IF(K93=Hoja3!$B$5,Hoja3!$A$5,IF(K93=Hoja3!$B$6,Hoja3!$A$6,IF(K93=Hoja3!$B$7,Hoja3!$A$7,IF(K93=Hoja3!$B$8,Hoja3!$A$8,IF(K93=Hoja3!$B$9,Hoja3!$A$9,IF(K93=Hoja3!$B$10,Hoja3!$A$10,IF(K93=Hoja3!$B$11,Hoja3!$A$11,IF(K93=Hoja3!$B$12,Hoja3!$A$12,IF(K93=Hoja3!$B$13,Hoja3!$A$13,IF(K93=Hoja3!$B$14,Hoja3!$A$14,IF(K93=Hoja3!$B$15,Hoja3!$A$15,IF(K93=Hoja3!$B$16,Hoja3!$A$16,IF(K93=Hoja3!$B$17,Hoja3!$A$17,IF(K93=Hoja3!$B$18,Hoja3!$A$18,IF(K93=Hoja3!$B$19,Hoja3!$A$19,IF(K93=Hoja3!$B$20,Hoja3!$A$20,IF(K93=Hoja3!$B$21,Hoja3!$A$21,""))))))))))))))))))))</f>
        <v>CCE-16</v>
      </c>
      <c r="M93" s="73" t="s">
        <v>63</v>
      </c>
      <c r="N93" s="60">
        <v>0</v>
      </c>
      <c r="O93" s="83">
        <v>53685660</v>
      </c>
      <c r="P93" s="83">
        <v>53685660</v>
      </c>
      <c r="Q93" s="65">
        <v>0</v>
      </c>
      <c r="R93" s="60">
        <v>0</v>
      </c>
      <c r="S93" s="60" t="s">
        <v>648</v>
      </c>
      <c r="T93" s="60" t="s">
        <v>649</v>
      </c>
      <c r="U93" s="60" t="s">
        <v>650</v>
      </c>
      <c r="V93" s="60" t="s">
        <v>651</v>
      </c>
      <c r="W93" s="60" t="s">
        <v>652</v>
      </c>
      <c r="X93" s="60">
        <v>3241000</v>
      </c>
      <c r="Y93" s="66" t="s">
        <v>653</v>
      </c>
    </row>
    <row r="94" spans="1:25" ht="60" x14ac:dyDescent="0.25">
      <c r="A94" s="60" t="s">
        <v>784</v>
      </c>
      <c r="B94" s="60" t="s">
        <v>332</v>
      </c>
      <c r="C94" s="60" t="s">
        <v>159</v>
      </c>
      <c r="D94" s="61" t="s">
        <v>387</v>
      </c>
      <c r="E94" s="82">
        <v>80111601</v>
      </c>
      <c r="F94" s="61" t="s">
        <v>1334</v>
      </c>
      <c r="G94" s="81">
        <v>1</v>
      </c>
      <c r="H94" s="62">
        <v>1</v>
      </c>
      <c r="I94" s="73">
        <v>10.5</v>
      </c>
      <c r="J94" s="73">
        <v>1</v>
      </c>
      <c r="K94" s="60" t="s">
        <v>21</v>
      </c>
      <c r="L94" s="60" t="str">
        <f>IF(K94=Hoja3!$B$2,Hoja3!$A$2,IF(K94=Hoja3!$B$3,Hoja3!$A$3,IF(K94=Hoja3!$B$4,Hoja3!$A$4,IF(K94=Hoja3!$B$5,Hoja3!$A$5,IF(K94=Hoja3!$B$6,Hoja3!$A$6,IF(K94=Hoja3!$B$7,Hoja3!$A$7,IF(K94=Hoja3!$B$8,Hoja3!$A$8,IF(K94=Hoja3!$B$9,Hoja3!$A$9,IF(K94=Hoja3!$B$10,Hoja3!$A$10,IF(K94=Hoja3!$B$11,Hoja3!$A$11,IF(K94=Hoja3!$B$12,Hoja3!$A$12,IF(K94=Hoja3!$B$13,Hoja3!$A$13,IF(K94=Hoja3!$B$14,Hoja3!$A$14,IF(K94=Hoja3!$B$15,Hoja3!$A$15,IF(K94=Hoja3!$B$16,Hoja3!$A$16,IF(K94=Hoja3!$B$17,Hoja3!$A$17,IF(K94=Hoja3!$B$18,Hoja3!$A$18,IF(K94=Hoja3!$B$19,Hoja3!$A$19,IF(K94=Hoja3!$B$20,Hoja3!$A$20,IF(K94=Hoja3!$B$21,Hoja3!$A$21,""))))))))))))))))))))</f>
        <v>CCE-16</v>
      </c>
      <c r="M94" s="73" t="s">
        <v>63</v>
      </c>
      <c r="N94" s="60">
        <v>0</v>
      </c>
      <c r="O94" s="83">
        <v>53685660</v>
      </c>
      <c r="P94" s="83">
        <v>53685660</v>
      </c>
      <c r="Q94" s="65">
        <v>0</v>
      </c>
      <c r="R94" s="60">
        <v>0</v>
      </c>
      <c r="S94" s="60" t="s">
        <v>648</v>
      </c>
      <c r="T94" s="60" t="s">
        <v>649</v>
      </c>
      <c r="U94" s="60" t="s">
        <v>650</v>
      </c>
      <c r="V94" s="60" t="s">
        <v>651</v>
      </c>
      <c r="W94" s="60" t="s">
        <v>652</v>
      </c>
      <c r="X94" s="60">
        <v>3241000</v>
      </c>
      <c r="Y94" s="66" t="s">
        <v>653</v>
      </c>
    </row>
    <row r="95" spans="1:25" ht="60" x14ac:dyDescent="0.25">
      <c r="A95" s="60" t="s">
        <v>785</v>
      </c>
      <c r="B95" s="60" t="s">
        <v>332</v>
      </c>
      <c r="C95" s="60" t="s">
        <v>159</v>
      </c>
      <c r="D95" s="61" t="s">
        <v>387</v>
      </c>
      <c r="E95" s="82">
        <v>80111601</v>
      </c>
      <c r="F95" s="61" t="s">
        <v>1334</v>
      </c>
      <c r="G95" s="81">
        <v>1</v>
      </c>
      <c r="H95" s="62">
        <v>1</v>
      </c>
      <c r="I95" s="73">
        <v>10.5</v>
      </c>
      <c r="J95" s="73">
        <v>1</v>
      </c>
      <c r="K95" s="60" t="s">
        <v>21</v>
      </c>
      <c r="L95" s="60" t="str">
        <f>IF(K95=Hoja3!$B$2,Hoja3!$A$2,IF(K95=Hoja3!$B$3,Hoja3!$A$3,IF(K95=Hoja3!$B$4,Hoja3!$A$4,IF(K95=Hoja3!$B$5,Hoja3!$A$5,IF(K95=Hoja3!$B$6,Hoja3!$A$6,IF(K95=Hoja3!$B$7,Hoja3!$A$7,IF(K95=Hoja3!$B$8,Hoja3!$A$8,IF(K95=Hoja3!$B$9,Hoja3!$A$9,IF(K95=Hoja3!$B$10,Hoja3!$A$10,IF(K95=Hoja3!$B$11,Hoja3!$A$11,IF(K95=Hoja3!$B$12,Hoja3!$A$12,IF(K95=Hoja3!$B$13,Hoja3!$A$13,IF(K95=Hoja3!$B$14,Hoja3!$A$14,IF(K95=Hoja3!$B$15,Hoja3!$A$15,IF(K95=Hoja3!$B$16,Hoja3!$A$16,IF(K95=Hoja3!$B$17,Hoja3!$A$17,IF(K95=Hoja3!$B$18,Hoja3!$A$18,IF(K95=Hoja3!$B$19,Hoja3!$A$19,IF(K95=Hoja3!$B$20,Hoja3!$A$20,IF(K95=Hoja3!$B$21,Hoja3!$A$21,""))))))))))))))))))))</f>
        <v>CCE-16</v>
      </c>
      <c r="M95" s="73" t="s">
        <v>63</v>
      </c>
      <c r="N95" s="60">
        <v>0</v>
      </c>
      <c r="O95" s="83">
        <v>53685660</v>
      </c>
      <c r="P95" s="83">
        <v>53685660</v>
      </c>
      <c r="Q95" s="65">
        <v>0</v>
      </c>
      <c r="R95" s="60">
        <v>0</v>
      </c>
      <c r="S95" s="60" t="s">
        <v>648</v>
      </c>
      <c r="T95" s="60" t="s">
        <v>649</v>
      </c>
      <c r="U95" s="60" t="s">
        <v>650</v>
      </c>
      <c r="V95" s="60" t="s">
        <v>651</v>
      </c>
      <c r="W95" s="60" t="s">
        <v>652</v>
      </c>
      <c r="X95" s="60">
        <v>3241000</v>
      </c>
      <c r="Y95" s="66" t="s">
        <v>653</v>
      </c>
    </row>
    <row r="96" spans="1:25" ht="60" x14ac:dyDescent="0.25">
      <c r="A96" s="60" t="s">
        <v>786</v>
      </c>
      <c r="B96" s="60" t="s">
        <v>332</v>
      </c>
      <c r="C96" s="60" t="s">
        <v>159</v>
      </c>
      <c r="D96" s="61" t="s">
        <v>387</v>
      </c>
      <c r="E96" s="82">
        <v>80111601</v>
      </c>
      <c r="F96" s="61" t="s">
        <v>1334</v>
      </c>
      <c r="G96" s="81">
        <v>1</v>
      </c>
      <c r="H96" s="62">
        <v>1</v>
      </c>
      <c r="I96" s="73">
        <v>10.5</v>
      </c>
      <c r="J96" s="73">
        <v>1</v>
      </c>
      <c r="K96" s="60" t="s">
        <v>21</v>
      </c>
      <c r="L96" s="60" t="str">
        <f>IF(K96=Hoja3!$B$2,Hoja3!$A$2,IF(K96=Hoja3!$B$3,Hoja3!$A$3,IF(K96=Hoja3!$B$4,Hoja3!$A$4,IF(K96=Hoja3!$B$5,Hoja3!$A$5,IF(K96=Hoja3!$B$6,Hoja3!$A$6,IF(K96=Hoja3!$B$7,Hoja3!$A$7,IF(K96=Hoja3!$B$8,Hoja3!$A$8,IF(K96=Hoja3!$B$9,Hoja3!$A$9,IF(K96=Hoja3!$B$10,Hoja3!$A$10,IF(K96=Hoja3!$B$11,Hoja3!$A$11,IF(K96=Hoja3!$B$12,Hoja3!$A$12,IF(K96=Hoja3!$B$13,Hoja3!$A$13,IF(K96=Hoja3!$B$14,Hoja3!$A$14,IF(K96=Hoja3!$B$15,Hoja3!$A$15,IF(K96=Hoja3!$B$16,Hoja3!$A$16,IF(K96=Hoja3!$B$17,Hoja3!$A$17,IF(K96=Hoja3!$B$18,Hoja3!$A$18,IF(K96=Hoja3!$B$19,Hoja3!$A$19,IF(K96=Hoja3!$B$20,Hoja3!$A$20,IF(K96=Hoja3!$B$21,Hoja3!$A$21,""))))))))))))))))))))</f>
        <v>CCE-16</v>
      </c>
      <c r="M96" s="73" t="s">
        <v>63</v>
      </c>
      <c r="N96" s="60">
        <v>0</v>
      </c>
      <c r="O96" s="83">
        <v>53685660</v>
      </c>
      <c r="P96" s="83">
        <v>53685660</v>
      </c>
      <c r="Q96" s="65">
        <v>0</v>
      </c>
      <c r="R96" s="60">
        <v>0</v>
      </c>
      <c r="S96" s="60" t="s">
        <v>648</v>
      </c>
      <c r="T96" s="60" t="s">
        <v>649</v>
      </c>
      <c r="U96" s="60" t="s">
        <v>650</v>
      </c>
      <c r="V96" s="60" t="s">
        <v>651</v>
      </c>
      <c r="W96" s="60" t="s">
        <v>652</v>
      </c>
      <c r="X96" s="60">
        <v>3241000</v>
      </c>
      <c r="Y96" s="66" t="s">
        <v>653</v>
      </c>
    </row>
    <row r="97" spans="1:25" ht="60" x14ac:dyDescent="0.25">
      <c r="A97" s="60" t="s">
        <v>787</v>
      </c>
      <c r="B97" s="60" t="s">
        <v>332</v>
      </c>
      <c r="C97" s="60" t="s">
        <v>159</v>
      </c>
      <c r="D97" s="61" t="s">
        <v>387</v>
      </c>
      <c r="E97" s="82">
        <v>80111601</v>
      </c>
      <c r="F97" s="61" t="s">
        <v>642</v>
      </c>
      <c r="G97" s="81">
        <v>1</v>
      </c>
      <c r="H97" s="62">
        <v>1</v>
      </c>
      <c r="I97" s="73">
        <v>11.7</v>
      </c>
      <c r="J97" s="73">
        <v>1</v>
      </c>
      <c r="K97" s="60" t="s">
        <v>21</v>
      </c>
      <c r="L97" s="60" t="str">
        <f>IF(K97=Hoja3!$B$2,Hoja3!$A$2,IF(K97=Hoja3!$B$3,Hoja3!$A$3,IF(K97=Hoja3!$B$4,Hoja3!$A$4,IF(K97=Hoja3!$B$5,Hoja3!$A$5,IF(K97=Hoja3!$B$6,Hoja3!$A$6,IF(K97=Hoja3!$B$7,Hoja3!$A$7,IF(K97=Hoja3!$B$8,Hoja3!$A$8,IF(K97=Hoja3!$B$9,Hoja3!$A$9,IF(K97=Hoja3!$B$10,Hoja3!$A$10,IF(K97=Hoja3!$B$11,Hoja3!$A$11,IF(K97=Hoja3!$B$12,Hoja3!$A$12,IF(K97=Hoja3!$B$13,Hoja3!$A$13,IF(K97=Hoja3!$B$14,Hoja3!$A$14,IF(K97=Hoja3!$B$15,Hoja3!$A$15,IF(K97=Hoja3!$B$16,Hoja3!$A$16,IF(K97=Hoja3!$B$17,Hoja3!$A$17,IF(K97=Hoja3!$B$18,Hoja3!$A$18,IF(K97=Hoja3!$B$19,Hoja3!$A$19,IF(K97=Hoja3!$B$20,Hoja3!$A$20,IF(K97=Hoja3!$B$21,Hoja3!$A$21,""))))))))))))))))))))</f>
        <v>CCE-16</v>
      </c>
      <c r="M97" s="73" t="s">
        <v>63</v>
      </c>
      <c r="N97" s="60">
        <v>0</v>
      </c>
      <c r="O97" s="83">
        <v>49420000</v>
      </c>
      <c r="P97" s="83">
        <v>49420000</v>
      </c>
      <c r="Q97" s="65">
        <v>0</v>
      </c>
      <c r="R97" s="60">
        <v>0</v>
      </c>
      <c r="S97" s="60" t="s">
        <v>648</v>
      </c>
      <c r="T97" s="60" t="s">
        <v>649</v>
      </c>
      <c r="U97" s="60" t="s">
        <v>650</v>
      </c>
      <c r="V97" s="60" t="s">
        <v>651</v>
      </c>
      <c r="W97" s="60" t="s">
        <v>652</v>
      </c>
      <c r="X97" s="60">
        <v>3241000</v>
      </c>
      <c r="Y97" s="66" t="s">
        <v>653</v>
      </c>
    </row>
    <row r="98" spans="1:25" ht="60" x14ac:dyDescent="0.25">
      <c r="A98" s="60" t="s">
        <v>788</v>
      </c>
      <c r="B98" s="60" t="s">
        <v>332</v>
      </c>
      <c r="C98" s="60" t="s">
        <v>159</v>
      </c>
      <c r="D98" s="61" t="s">
        <v>387</v>
      </c>
      <c r="E98" s="82">
        <v>80111601</v>
      </c>
      <c r="F98" s="61" t="s">
        <v>642</v>
      </c>
      <c r="G98" s="81">
        <v>1</v>
      </c>
      <c r="H98" s="62">
        <v>1</v>
      </c>
      <c r="I98" s="73">
        <v>11.7</v>
      </c>
      <c r="J98" s="73">
        <v>1</v>
      </c>
      <c r="K98" s="60" t="s">
        <v>21</v>
      </c>
      <c r="L98" s="60" t="str">
        <f>IF(K98=Hoja3!$B$2,Hoja3!$A$2,IF(K98=Hoja3!$B$3,Hoja3!$A$3,IF(K98=Hoja3!$B$4,Hoja3!$A$4,IF(K98=Hoja3!$B$5,Hoja3!$A$5,IF(K98=Hoja3!$B$6,Hoja3!$A$6,IF(K98=Hoja3!$B$7,Hoja3!$A$7,IF(K98=Hoja3!$B$8,Hoja3!$A$8,IF(K98=Hoja3!$B$9,Hoja3!$A$9,IF(K98=Hoja3!$B$10,Hoja3!$A$10,IF(K98=Hoja3!$B$11,Hoja3!$A$11,IF(K98=Hoja3!$B$12,Hoja3!$A$12,IF(K98=Hoja3!$B$13,Hoja3!$A$13,IF(K98=Hoja3!$B$14,Hoja3!$A$14,IF(K98=Hoja3!$B$15,Hoja3!$A$15,IF(K98=Hoja3!$B$16,Hoja3!$A$16,IF(K98=Hoja3!$B$17,Hoja3!$A$17,IF(K98=Hoja3!$B$18,Hoja3!$A$18,IF(K98=Hoja3!$B$19,Hoja3!$A$19,IF(K98=Hoja3!$B$20,Hoja3!$A$20,IF(K98=Hoja3!$B$21,Hoja3!$A$21,""))))))))))))))))))))</f>
        <v>CCE-16</v>
      </c>
      <c r="M98" s="73" t="s">
        <v>63</v>
      </c>
      <c r="N98" s="60">
        <v>0</v>
      </c>
      <c r="O98" s="83">
        <v>49420000</v>
      </c>
      <c r="P98" s="83">
        <v>49420000</v>
      </c>
      <c r="Q98" s="65">
        <v>0</v>
      </c>
      <c r="R98" s="60">
        <v>0</v>
      </c>
      <c r="S98" s="60" t="s">
        <v>648</v>
      </c>
      <c r="T98" s="60" t="s">
        <v>649</v>
      </c>
      <c r="U98" s="60" t="s">
        <v>650</v>
      </c>
      <c r="V98" s="60" t="s">
        <v>651</v>
      </c>
      <c r="W98" s="60" t="s">
        <v>652</v>
      </c>
      <c r="X98" s="60">
        <v>3241000</v>
      </c>
      <c r="Y98" s="66" t="s">
        <v>653</v>
      </c>
    </row>
    <row r="99" spans="1:25" ht="60" x14ac:dyDescent="0.25">
      <c r="A99" s="60" t="s">
        <v>789</v>
      </c>
      <c r="B99" s="60" t="s">
        <v>332</v>
      </c>
      <c r="C99" s="60" t="s">
        <v>159</v>
      </c>
      <c r="D99" s="61" t="s">
        <v>387</v>
      </c>
      <c r="E99" s="82">
        <v>80111601</v>
      </c>
      <c r="F99" s="61" t="s">
        <v>642</v>
      </c>
      <c r="G99" s="81">
        <v>1</v>
      </c>
      <c r="H99" s="62">
        <v>1</v>
      </c>
      <c r="I99" s="73">
        <v>11.7</v>
      </c>
      <c r="J99" s="73">
        <v>1</v>
      </c>
      <c r="K99" s="60" t="s">
        <v>21</v>
      </c>
      <c r="L99" s="60" t="str">
        <f>IF(K99=Hoja3!$B$2,Hoja3!$A$2,IF(K99=Hoja3!$B$3,Hoja3!$A$3,IF(K99=Hoja3!$B$4,Hoja3!$A$4,IF(K99=Hoja3!$B$5,Hoja3!$A$5,IF(K99=Hoja3!$B$6,Hoja3!$A$6,IF(K99=Hoja3!$B$7,Hoja3!$A$7,IF(K99=Hoja3!$B$8,Hoja3!$A$8,IF(K99=Hoja3!$B$9,Hoja3!$A$9,IF(K99=Hoja3!$B$10,Hoja3!$A$10,IF(K99=Hoja3!$B$11,Hoja3!$A$11,IF(K99=Hoja3!$B$12,Hoja3!$A$12,IF(K99=Hoja3!$B$13,Hoja3!$A$13,IF(K99=Hoja3!$B$14,Hoja3!$A$14,IF(K99=Hoja3!$B$15,Hoja3!$A$15,IF(K99=Hoja3!$B$16,Hoja3!$A$16,IF(K99=Hoja3!$B$17,Hoja3!$A$17,IF(K99=Hoja3!$B$18,Hoja3!$A$18,IF(K99=Hoja3!$B$19,Hoja3!$A$19,IF(K99=Hoja3!$B$20,Hoja3!$A$20,IF(K99=Hoja3!$B$21,Hoja3!$A$21,""))))))))))))))))))))</f>
        <v>CCE-16</v>
      </c>
      <c r="M99" s="60" t="s">
        <v>63</v>
      </c>
      <c r="N99" s="60">
        <v>0</v>
      </c>
      <c r="O99" s="83">
        <v>49420000</v>
      </c>
      <c r="P99" s="83">
        <v>49420000</v>
      </c>
      <c r="Q99" s="65">
        <v>0</v>
      </c>
      <c r="R99" s="60">
        <v>0</v>
      </c>
      <c r="S99" s="60" t="s">
        <v>648</v>
      </c>
      <c r="T99" s="60" t="s">
        <v>649</v>
      </c>
      <c r="U99" s="60" t="s">
        <v>650</v>
      </c>
      <c r="V99" s="60" t="s">
        <v>651</v>
      </c>
      <c r="W99" s="60" t="s">
        <v>652</v>
      </c>
      <c r="X99" s="60">
        <v>3241000</v>
      </c>
      <c r="Y99" s="66" t="s">
        <v>653</v>
      </c>
    </row>
    <row r="100" spans="1:25" ht="60" x14ac:dyDescent="0.25">
      <c r="A100" s="60" t="s">
        <v>790</v>
      </c>
      <c r="B100" s="60" t="s">
        <v>332</v>
      </c>
      <c r="C100" s="60" t="s">
        <v>159</v>
      </c>
      <c r="D100" s="61" t="s">
        <v>387</v>
      </c>
      <c r="E100" s="82">
        <v>80111601</v>
      </c>
      <c r="F100" s="61" t="s">
        <v>1335</v>
      </c>
      <c r="G100" s="81">
        <v>1</v>
      </c>
      <c r="H100" s="62">
        <v>1</v>
      </c>
      <c r="I100" s="73">
        <v>11.5</v>
      </c>
      <c r="J100" s="73">
        <v>1</v>
      </c>
      <c r="K100" s="60" t="s">
        <v>21</v>
      </c>
      <c r="L100" s="60" t="str">
        <f>IF(K100=Hoja3!$B$2,Hoja3!$A$2,IF(K100=Hoja3!$B$3,Hoja3!$A$3,IF(K100=Hoja3!$B$4,Hoja3!$A$4,IF(K100=Hoja3!$B$5,Hoja3!$A$5,IF(K100=Hoja3!$B$6,Hoja3!$A$6,IF(K100=Hoja3!$B$7,Hoja3!$A$7,IF(K100=Hoja3!$B$8,Hoja3!$A$8,IF(K100=Hoja3!$B$9,Hoja3!$A$9,IF(K100=Hoja3!$B$10,Hoja3!$A$10,IF(K100=Hoja3!$B$11,Hoja3!$A$11,IF(K100=Hoja3!$B$12,Hoja3!$A$12,IF(K100=Hoja3!$B$13,Hoja3!$A$13,IF(K100=Hoja3!$B$14,Hoja3!$A$14,IF(K100=Hoja3!$B$15,Hoja3!$A$15,IF(K100=Hoja3!$B$16,Hoja3!$A$16,IF(K100=Hoja3!$B$17,Hoja3!$A$17,IF(K100=Hoja3!$B$18,Hoja3!$A$18,IF(K100=Hoja3!$B$19,Hoja3!$A$19,IF(K100=Hoja3!$B$20,Hoja3!$A$20,IF(K100=Hoja3!$B$21,Hoja3!$A$21,""))))))))))))))))))))</f>
        <v>CCE-16</v>
      </c>
      <c r="M100" s="60" t="s">
        <v>63</v>
      </c>
      <c r="N100" s="60">
        <v>0</v>
      </c>
      <c r="O100" s="63">
        <v>41400000</v>
      </c>
      <c r="P100" s="83">
        <v>41400000</v>
      </c>
      <c r="Q100" s="65">
        <v>0</v>
      </c>
      <c r="R100" s="60">
        <v>0</v>
      </c>
      <c r="S100" s="60" t="s">
        <v>648</v>
      </c>
      <c r="T100" s="60" t="s">
        <v>649</v>
      </c>
      <c r="U100" s="60" t="s">
        <v>650</v>
      </c>
      <c r="V100" s="60" t="s">
        <v>651</v>
      </c>
      <c r="W100" s="60" t="s">
        <v>652</v>
      </c>
      <c r="X100" s="60">
        <v>3241000</v>
      </c>
      <c r="Y100" s="66" t="s">
        <v>653</v>
      </c>
    </row>
    <row r="101" spans="1:25" ht="60" x14ac:dyDescent="0.25">
      <c r="A101" s="60" t="s">
        <v>791</v>
      </c>
      <c r="B101" s="60" t="s">
        <v>332</v>
      </c>
      <c r="C101" s="60" t="s">
        <v>159</v>
      </c>
      <c r="D101" s="61" t="s">
        <v>387</v>
      </c>
      <c r="E101" s="82">
        <v>80111601</v>
      </c>
      <c r="F101" s="61" t="s">
        <v>1336</v>
      </c>
      <c r="G101" s="81">
        <v>1</v>
      </c>
      <c r="H101" s="62">
        <v>1</v>
      </c>
      <c r="I101" s="73">
        <v>6</v>
      </c>
      <c r="J101" s="73">
        <v>1</v>
      </c>
      <c r="K101" s="60" t="s">
        <v>21</v>
      </c>
      <c r="L101" s="60" t="str">
        <f>IF(K101=Hoja3!$B$2,Hoja3!$A$2,IF(K101=Hoja3!$B$3,Hoja3!$A$3,IF(K101=Hoja3!$B$4,Hoja3!$A$4,IF(K101=Hoja3!$B$5,Hoja3!$A$5,IF(K101=Hoja3!$B$6,Hoja3!$A$6,IF(K101=Hoja3!$B$7,Hoja3!$A$7,IF(K101=Hoja3!$B$8,Hoja3!$A$8,IF(K101=Hoja3!$B$9,Hoja3!$A$9,IF(K101=Hoja3!$B$10,Hoja3!$A$10,IF(K101=Hoja3!$B$11,Hoja3!$A$11,IF(K101=Hoja3!$B$12,Hoja3!$A$12,IF(K101=Hoja3!$B$13,Hoja3!$A$13,IF(K101=Hoja3!$B$14,Hoja3!$A$14,IF(K101=Hoja3!$B$15,Hoja3!$A$15,IF(K101=Hoja3!$B$16,Hoja3!$A$16,IF(K101=Hoja3!$B$17,Hoja3!$A$17,IF(K101=Hoja3!$B$18,Hoja3!$A$18,IF(K101=Hoja3!$B$19,Hoja3!$A$19,IF(K101=Hoja3!$B$20,Hoja3!$A$20,IF(K101=Hoja3!$B$21,Hoja3!$A$21,""))))))))))))))))))))</f>
        <v>CCE-16</v>
      </c>
      <c r="M101" s="60" t="s">
        <v>63</v>
      </c>
      <c r="N101" s="60">
        <v>0</v>
      </c>
      <c r="O101" s="63">
        <v>15150000</v>
      </c>
      <c r="P101" s="83">
        <v>15150000</v>
      </c>
      <c r="Q101" s="65">
        <v>0</v>
      </c>
      <c r="R101" s="60">
        <v>0</v>
      </c>
      <c r="S101" s="60" t="s">
        <v>648</v>
      </c>
      <c r="T101" s="60" t="s">
        <v>649</v>
      </c>
      <c r="U101" s="60" t="s">
        <v>650</v>
      </c>
      <c r="V101" s="60" t="s">
        <v>651</v>
      </c>
      <c r="W101" s="60" t="s">
        <v>652</v>
      </c>
      <c r="X101" s="60">
        <v>3241000</v>
      </c>
      <c r="Y101" s="66" t="s">
        <v>653</v>
      </c>
    </row>
    <row r="102" spans="1:25" ht="60" x14ac:dyDescent="0.25">
      <c r="A102" s="60" t="s">
        <v>792</v>
      </c>
      <c r="B102" s="60" t="s">
        <v>332</v>
      </c>
      <c r="C102" s="60" t="s">
        <v>159</v>
      </c>
      <c r="D102" s="61" t="s">
        <v>387</v>
      </c>
      <c r="E102" s="82">
        <v>80111601</v>
      </c>
      <c r="F102" s="61" t="s">
        <v>643</v>
      </c>
      <c r="G102" s="81">
        <v>1</v>
      </c>
      <c r="H102" s="62">
        <v>1</v>
      </c>
      <c r="I102" s="73">
        <v>11.7</v>
      </c>
      <c r="J102" s="73">
        <v>1</v>
      </c>
      <c r="K102" s="60" t="s">
        <v>21</v>
      </c>
      <c r="L102" s="60" t="str">
        <f>IF(K102=Hoja3!$B$2,Hoja3!$A$2,IF(K102=Hoja3!$B$3,Hoja3!$A$3,IF(K102=Hoja3!$B$4,Hoja3!$A$4,IF(K102=Hoja3!$B$5,Hoja3!$A$5,IF(K102=Hoja3!$B$6,Hoja3!$A$6,IF(K102=Hoja3!$B$7,Hoja3!$A$7,IF(K102=Hoja3!$B$8,Hoja3!$A$8,IF(K102=Hoja3!$B$9,Hoja3!$A$9,IF(K102=Hoja3!$B$10,Hoja3!$A$10,IF(K102=Hoja3!$B$11,Hoja3!$A$11,IF(K102=Hoja3!$B$12,Hoja3!$A$12,IF(K102=Hoja3!$B$13,Hoja3!$A$13,IF(K102=Hoja3!$B$14,Hoja3!$A$14,IF(K102=Hoja3!$B$15,Hoja3!$A$15,IF(K102=Hoja3!$B$16,Hoja3!$A$16,IF(K102=Hoja3!$B$17,Hoja3!$A$17,IF(K102=Hoja3!$B$18,Hoja3!$A$18,IF(K102=Hoja3!$B$19,Hoja3!$A$19,IF(K102=Hoja3!$B$20,Hoja3!$A$20,IF(K102=Hoja3!$B$21,Hoja3!$A$21,""))))))))))))))))))))</f>
        <v>CCE-16</v>
      </c>
      <c r="M102" s="60" t="s">
        <v>63</v>
      </c>
      <c r="N102" s="60">
        <v>0</v>
      </c>
      <c r="O102" s="63">
        <v>41457500</v>
      </c>
      <c r="P102" s="83">
        <v>41457500</v>
      </c>
      <c r="Q102" s="65">
        <v>0</v>
      </c>
      <c r="R102" s="60">
        <v>0</v>
      </c>
      <c r="S102" s="60" t="s">
        <v>648</v>
      </c>
      <c r="T102" s="60" t="s">
        <v>649</v>
      </c>
      <c r="U102" s="60" t="s">
        <v>650</v>
      </c>
      <c r="V102" s="60" t="s">
        <v>651</v>
      </c>
      <c r="W102" s="60" t="s">
        <v>652</v>
      </c>
      <c r="X102" s="60">
        <v>3241000</v>
      </c>
      <c r="Y102" s="66" t="s">
        <v>653</v>
      </c>
    </row>
    <row r="103" spans="1:25" ht="60" x14ac:dyDescent="0.25">
      <c r="A103" s="60" t="s">
        <v>793</v>
      </c>
      <c r="B103" s="60" t="s">
        <v>332</v>
      </c>
      <c r="C103" s="60" t="s">
        <v>159</v>
      </c>
      <c r="D103" s="61" t="s">
        <v>387</v>
      </c>
      <c r="E103" s="82">
        <v>80111601</v>
      </c>
      <c r="F103" s="61" t="s">
        <v>1337</v>
      </c>
      <c r="G103" s="81">
        <v>1</v>
      </c>
      <c r="H103" s="62">
        <v>1</v>
      </c>
      <c r="I103" s="73">
        <v>11.5</v>
      </c>
      <c r="J103" s="73">
        <v>1</v>
      </c>
      <c r="K103" s="60" t="s">
        <v>21</v>
      </c>
      <c r="L103" s="60" t="str">
        <f>IF(K103=Hoja3!$B$2,Hoja3!$A$2,IF(K103=Hoja3!$B$3,Hoja3!$A$3,IF(K103=Hoja3!$B$4,Hoja3!$A$4,IF(K103=Hoja3!$B$5,Hoja3!$A$5,IF(K103=Hoja3!$B$6,Hoja3!$A$6,IF(K103=Hoja3!$B$7,Hoja3!$A$7,IF(K103=Hoja3!$B$8,Hoja3!$A$8,IF(K103=Hoja3!$B$9,Hoja3!$A$9,IF(K103=Hoja3!$B$10,Hoja3!$A$10,IF(K103=Hoja3!$B$11,Hoja3!$A$11,IF(K103=Hoja3!$B$12,Hoja3!$A$12,IF(K103=Hoja3!$B$13,Hoja3!$A$13,IF(K103=Hoja3!$B$14,Hoja3!$A$14,IF(K103=Hoja3!$B$15,Hoja3!$A$15,IF(K103=Hoja3!$B$16,Hoja3!$A$16,IF(K103=Hoja3!$B$17,Hoja3!$A$17,IF(K103=Hoja3!$B$18,Hoja3!$A$18,IF(K103=Hoja3!$B$19,Hoja3!$A$19,IF(K103=Hoja3!$B$20,Hoja3!$A$20,IF(K103=Hoja3!$B$21,Hoja3!$A$21,""))))))))))))))))))))</f>
        <v>CCE-16</v>
      </c>
      <c r="M103" s="60" t="s">
        <v>63</v>
      </c>
      <c r="N103" s="60">
        <v>0</v>
      </c>
      <c r="O103" s="63">
        <v>40020000</v>
      </c>
      <c r="P103" s="83">
        <v>40020000</v>
      </c>
      <c r="Q103" s="65">
        <v>0</v>
      </c>
      <c r="R103" s="60">
        <v>0</v>
      </c>
      <c r="S103" s="60" t="s">
        <v>648</v>
      </c>
      <c r="T103" s="60" t="s">
        <v>649</v>
      </c>
      <c r="U103" s="60" t="s">
        <v>650</v>
      </c>
      <c r="V103" s="60" t="s">
        <v>651</v>
      </c>
      <c r="W103" s="60" t="s">
        <v>652</v>
      </c>
      <c r="X103" s="60">
        <v>3241000</v>
      </c>
      <c r="Y103" s="66" t="s">
        <v>653</v>
      </c>
    </row>
    <row r="104" spans="1:25" ht="75" x14ac:dyDescent="0.25">
      <c r="A104" s="60" t="s">
        <v>794</v>
      </c>
      <c r="B104" s="60" t="s">
        <v>332</v>
      </c>
      <c r="C104" s="60" t="s">
        <v>159</v>
      </c>
      <c r="D104" s="61" t="s">
        <v>387</v>
      </c>
      <c r="E104" s="82">
        <v>80111601</v>
      </c>
      <c r="F104" s="61" t="s">
        <v>1338</v>
      </c>
      <c r="G104" s="81">
        <v>1</v>
      </c>
      <c r="H104" s="62">
        <v>1</v>
      </c>
      <c r="I104" s="73">
        <v>11.5</v>
      </c>
      <c r="J104" s="73">
        <v>1</v>
      </c>
      <c r="K104" s="60" t="s">
        <v>21</v>
      </c>
      <c r="L104" s="60" t="str">
        <f>IF(K104=Hoja3!$B$2,Hoja3!$A$2,IF(K104=Hoja3!$B$3,Hoja3!$A$3,IF(K104=Hoja3!$B$4,Hoja3!$A$4,IF(K104=Hoja3!$B$5,Hoja3!$A$5,IF(K104=Hoja3!$B$6,Hoja3!$A$6,IF(K104=Hoja3!$B$7,Hoja3!$A$7,IF(K104=Hoja3!$B$8,Hoja3!$A$8,IF(K104=Hoja3!$B$9,Hoja3!$A$9,IF(K104=Hoja3!$B$10,Hoja3!$A$10,IF(K104=Hoja3!$B$11,Hoja3!$A$11,IF(K104=Hoja3!$B$12,Hoja3!$A$12,IF(K104=Hoja3!$B$13,Hoja3!$A$13,IF(K104=Hoja3!$B$14,Hoja3!$A$14,IF(K104=Hoja3!$B$15,Hoja3!$A$15,IF(K104=Hoja3!$B$16,Hoja3!$A$16,IF(K104=Hoja3!$B$17,Hoja3!$A$17,IF(K104=Hoja3!$B$18,Hoja3!$A$18,IF(K104=Hoja3!$B$19,Hoja3!$A$19,IF(K104=Hoja3!$B$20,Hoja3!$A$20,IF(K104=Hoja3!$B$21,Hoja3!$A$21,""))))))))))))))))))))</f>
        <v>CCE-16</v>
      </c>
      <c r="M104" s="60" t="s">
        <v>63</v>
      </c>
      <c r="N104" s="60">
        <v>0</v>
      </c>
      <c r="O104" s="63">
        <v>63606500</v>
      </c>
      <c r="P104" s="83">
        <v>63606500</v>
      </c>
      <c r="Q104" s="65">
        <v>0</v>
      </c>
      <c r="R104" s="60">
        <v>0</v>
      </c>
      <c r="S104" s="60" t="s">
        <v>648</v>
      </c>
      <c r="T104" s="60" t="s">
        <v>649</v>
      </c>
      <c r="U104" s="60" t="s">
        <v>650</v>
      </c>
      <c r="V104" s="60" t="s">
        <v>651</v>
      </c>
      <c r="W104" s="60" t="s">
        <v>652</v>
      </c>
      <c r="X104" s="60">
        <v>3241000</v>
      </c>
      <c r="Y104" s="66" t="s">
        <v>653</v>
      </c>
    </row>
    <row r="105" spans="1:25" ht="60" x14ac:dyDescent="0.25">
      <c r="A105" s="60" t="s">
        <v>795</v>
      </c>
      <c r="B105" s="60" t="s">
        <v>332</v>
      </c>
      <c r="C105" s="60" t="s">
        <v>159</v>
      </c>
      <c r="D105" s="61" t="s">
        <v>387</v>
      </c>
      <c r="E105" s="82">
        <v>80111601</v>
      </c>
      <c r="F105" s="61" t="s">
        <v>644</v>
      </c>
      <c r="G105" s="81">
        <v>1</v>
      </c>
      <c r="H105" s="62">
        <v>1</v>
      </c>
      <c r="I105" s="73">
        <v>11.7</v>
      </c>
      <c r="J105" s="73">
        <v>1</v>
      </c>
      <c r="K105" s="60" t="s">
        <v>21</v>
      </c>
      <c r="L105" s="60" t="str">
        <f>IF(K105=Hoja3!$B$2,Hoja3!$A$2,IF(K105=Hoja3!$B$3,Hoja3!$A$3,IF(K105=Hoja3!$B$4,Hoja3!$A$4,IF(K105=Hoja3!$B$5,Hoja3!$A$5,IF(K105=Hoja3!$B$6,Hoja3!$A$6,IF(K105=Hoja3!$B$7,Hoja3!$A$7,IF(K105=Hoja3!$B$8,Hoja3!$A$8,IF(K105=Hoja3!$B$9,Hoja3!$A$9,IF(K105=Hoja3!$B$10,Hoja3!$A$10,IF(K105=Hoja3!$B$11,Hoja3!$A$11,IF(K105=Hoja3!$B$12,Hoja3!$A$12,IF(K105=Hoja3!$B$13,Hoja3!$A$13,IF(K105=Hoja3!$B$14,Hoja3!$A$14,IF(K105=Hoja3!$B$15,Hoja3!$A$15,IF(K105=Hoja3!$B$16,Hoja3!$A$16,IF(K105=Hoja3!$B$17,Hoja3!$A$17,IF(K105=Hoja3!$B$18,Hoja3!$A$18,IF(K105=Hoja3!$B$19,Hoja3!$A$19,IF(K105=Hoja3!$B$20,Hoja3!$A$20,IF(K105=Hoja3!$B$21,Hoja3!$A$21,""))))))))))))))))))))</f>
        <v>CCE-16</v>
      </c>
      <c r="M105" s="60" t="s">
        <v>63</v>
      </c>
      <c r="N105" s="60">
        <v>0</v>
      </c>
      <c r="O105" s="63">
        <v>44713333</v>
      </c>
      <c r="P105" s="83">
        <v>44713333</v>
      </c>
      <c r="Q105" s="65">
        <v>0</v>
      </c>
      <c r="R105" s="60">
        <v>0</v>
      </c>
      <c r="S105" s="60" t="s">
        <v>648</v>
      </c>
      <c r="T105" s="60" t="s">
        <v>649</v>
      </c>
      <c r="U105" s="60" t="s">
        <v>650</v>
      </c>
      <c r="V105" s="60" t="s">
        <v>651</v>
      </c>
      <c r="W105" s="60" t="s">
        <v>652</v>
      </c>
      <c r="X105" s="60">
        <v>3241000</v>
      </c>
      <c r="Y105" s="66" t="s">
        <v>653</v>
      </c>
    </row>
    <row r="106" spans="1:25" ht="60" x14ac:dyDescent="0.25">
      <c r="A106" s="60" t="s">
        <v>796</v>
      </c>
      <c r="B106" s="60" t="s">
        <v>332</v>
      </c>
      <c r="C106" s="60" t="s">
        <v>159</v>
      </c>
      <c r="D106" s="61" t="s">
        <v>387</v>
      </c>
      <c r="E106" s="82">
        <v>80111601</v>
      </c>
      <c r="F106" s="61" t="s">
        <v>645</v>
      </c>
      <c r="G106" s="81">
        <v>1</v>
      </c>
      <c r="H106" s="62">
        <v>1</v>
      </c>
      <c r="I106" s="73">
        <v>11.7</v>
      </c>
      <c r="J106" s="73">
        <v>1</v>
      </c>
      <c r="K106" s="60" t="s">
        <v>21</v>
      </c>
      <c r="L106" s="60" t="str">
        <f>IF(K106=Hoja3!$B$2,Hoja3!$A$2,IF(K106=Hoja3!$B$3,Hoja3!$A$3,IF(K106=Hoja3!$B$4,Hoja3!$A$4,IF(K106=Hoja3!$B$5,Hoja3!$A$5,IF(K106=Hoja3!$B$6,Hoja3!$A$6,IF(K106=Hoja3!$B$7,Hoja3!$A$7,IF(K106=Hoja3!$B$8,Hoja3!$A$8,IF(K106=Hoja3!$B$9,Hoja3!$A$9,IF(K106=Hoja3!$B$10,Hoja3!$A$10,IF(K106=Hoja3!$B$11,Hoja3!$A$11,IF(K106=Hoja3!$B$12,Hoja3!$A$12,IF(K106=Hoja3!$B$13,Hoja3!$A$13,IF(K106=Hoja3!$B$14,Hoja3!$A$14,IF(K106=Hoja3!$B$15,Hoja3!$A$15,IF(K106=Hoja3!$B$16,Hoja3!$A$16,IF(K106=Hoja3!$B$17,Hoja3!$A$17,IF(K106=Hoja3!$B$18,Hoja3!$A$18,IF(K106=Hoja3!$B$19,Hoja3!$A$19,IF(K106=Hoja3!$B$20,Hoja3!$A$20,IF(K106=Hoja3!$B$21,Hoja3!$A$21,""))))))))))))))))))))</f>
        <v>CCE-16</v>
      </c>
      <c r="M106" s="60" t="s">
        <v>63</v>
      </c>
      <c r="N106" s="60">
        <v>0</v>
      </c>
      <c r="O106" s="63">
        <v>39298333</v>
      </c>
      <c r="P106" s="83">
        <v>39298333</v>
      </c>
      <c r="Q106" s="65">
        <v>0</v>
      </c>
      <c r="R106" s="60">
        <v>0</v>
      </c>
      <c r="S106" s="60" t="s">
        <v>648</v>
      </c>
      <c r="T106" s="60" t="s">
        <v>649</v>
      </c>
      <c r="U106" s="60" t="s">
        <v>650</v>
      </c>
      <c r="V106" s="60" t="s">
        <v>651</v>
      </c>
      <c r="W106" s="60" t="s">
        <v>652</v>
      </c>
      <c r="X106" s="60">
        <v>3241000</v>
      </c>
      <c r="Y106" s="66" t="s">
        <v>653</v>
      </c>
    </row>
    <row r="107" spans="1:25" ht="60" x14ac:dyDescent="0.25">
      <c r="A107" s="60" t="s">
        <v>797</v>
      </c>
      <c r="B107" s="60" t="s">
        <v>332</v>
      </c>
      <c r="C107" s="60" t="s">
        <v>159</v>
      </c>
      <c r="D107" s="61" t="s">
        <v>387</v>
      </c>
      <c r="E107" s="68">
        <v>80111601</v>
      </c>
      <c r="F107" s="61" t="s">
        <v>678</v>
      </c>
      <c r="G107" s="62">
        <v>1</v>
      </c>
      <c r="H107" s="62">
        <v>1</v>
      </c>
      <c r="I107" s="60">
        <v>11</v>
      </c>
      <c r="J107" s="60">
        <v>1</v>
      </c>
      <c r="K107" s="60" t="s">
        <v>21</v>
      </c>
      <c r="L107" s="60" t="str">
        <f>IF(K107=Hoja3!$B$2,Hoja3!$A$2,IF(K107=Hoja3!$B$3,Hoja3!$A$3,IF(K107=Hoja3!$B$4,Hoja3!$A$4,IF(K107=Hoja3!$B$5,Hoja3!$A$5,IF(K107=Hoja3!$B$6,Hoja3!$A$6,IF(K107=Hoja3!$B$7,Hoja3!$A$7,IF(K107=Hoja3!$B$8,Hoja3!$A$8,IF(K107=Hoja3!$B$9,Hoja3!$A$9,IF(K107=Hoja3!$B$10,Hoja3!$A$10,IF(K107=Hoja3!$B$11,Hoja3!$A$11,IF(K107=Hoja3!$B$12,Hoja3!$A$12,IF(K107=Hoja3!$B$13,Hoja3!$A$13,IF(K107=Hoja3!$B$14,Hoja3!$A$14,IF(K107=Hoja3!$B$15,Hoja3!$A$15,IF(K107=Hoja3!$B$16,Hoja3!$A$16,IF(K107=Hoja3!$B$17,Hoja3!$A$17,IF(K107=Hoja3!$B$18,Hoja3!$A$18,IF(K107=Hoja3!$B$19,Hoja3!$A$19,IF(K107=Hoja3!$B$20,Hoja3!$A$20,IF(K107=Hoja3!$B$21,Hoja3!$A$21,""))))))))))))))))))))</f>
        <v>CCE-16</v>
      </c>
      <c r="M107" s="60" t="s">
        <v>63</v>
      </c>
      <c r="N107" s="60">
        <v>0</v>
      </c>
      <c r="O107" s="63">
        <v>117645000</v>
      </c>
      <c r="P107" s="63">
        <v>117645000</v>
      </c>
      <c r="Q107" s="65">
        <v>0</v>
      </c>
      <c r="R107" s="60">
        <v>0</v>
      </c>
      <c r="S107" s="60" t="s">
        <v>648</v>
      </c>
      <c r="T107" s="60" t="s">
        <v>649</v>
      </c>
      <c r="U107" s="60" t="s">
        <v>650</v>
      </c>
      <c r="V107" s="60" t="s">
        <v>651</v>
      </c>
      <c r="W107" s="60" t="s">
        <v>652</v>
      </c>
      <c r="X107" s="60">
        <v>3241000</v>
      </c>
      <c r="Y107" s="66" t="s">
        <v>653</v>
      </c>
    </row>
    <row r="108" spans="1:25" ht="60" x14ac:dyDescent="0.25">
      <c r="A108" s="60" t="s">
        <v>798</v>
      </c>
      <c r="B108" s="60" t="s">
        <v>332</v>
      </c>
      <c r="C108" s="60" t="s">
        <v>159</v>
      </c>
      <c r="D108" s="61" t="s">
        <v>387</v>
      </c>
      <c r="E108" s="68">
        <v>80111601</v>
      </c>
      <c r="F108" s="61" t="s">
        <v>679</v>
      </c>
      <c r="G108" s="62">
        <v>1</v>
      </c>
      <c r="H108" s="62">
        <v>1</v>
      </c>
      <c r="I108" s="60">
        <v>11</v>
      </c>
      <c r="J108" s="60">
        <v>1</v>
      </c>
      <c r="K108" s="60" t="s">
        <v>21</v>
      </c>
      <c r="L108" s="60" t="str">
        <f>IF(K108=Hoja3!$B$2,Hoja3!$A$2,IF(K108=Hoja3!$B$3,Hoja3!$A$3,IF(K108=Hoja3!$B$4,Hoja3!$A$4,IF(K108=Hoja3!$B$5,Hoja3!$A$5,IF(K108=Hoja3!$B$6,Hoja3!$A$6,IF(K108=Hoja3!$B$7,Hoja3!$A$7,IF(K108=Hoja3!$B$8,Hoja3!$A$8,IF(K108=Hoja3!$B$9,Hoja3!$A$9,IF(K108=Hoja3!$B$10,Hoja3!$A$10,IF(K108=Hoja3!$B$11,Hoja3!$A$11,IF(K108=Hoja3!$B$12,Hoja3!$A$12,IF(K108=Hoja3!$B$13,Hoja3!$A$13,IF(K108=Hoja3!$B$14,Hoja3!$A$14,IF(K108=Hoja3!$B$15,Hoja3!$A$15,IF(K108=Hoja3!$B$16,Hoja3!$A$16,IF(K108=Hoja3!$B$17,Hoja3!$A$17,IF(K108=Hoja3!$B$18,Hoja3!$A$18,IF(K108=Hoja3!$B$19,Hoja3!$A$19,IF(K108=Hoja3!$B$20,Hoja3!$A$20,IF(K108=Hoja3!$B$21,Hoja3!$A$21,""))))))))))))))))))))</f>
        <v>CCE-16</v>
      </c>
      <c r="M108" s="60" t="s">
        <v>63</v>
      </c>
      <c r="N108" s="60">
        <v>0</v>
      </c>
      <c r="O108" s="63">
        <v>64812000</v>
      </c>
      <c r="P108" s="63">
        <v>64812000</v>
      </c>
      <c r="Q108" s="65">
        <v>0</v>
      </c>
      <c r="R108" s="60">
        <v>0</v>
      </c>
      <c r="S108" s="60" t="s">
        <v>648</v>
      </c>
      <c r="T108" s="60" t="s">
        <v>649</v>
      </c>
      <c r="U108" s="60" t="s">
        <v>650</v>
      </c>
      <c r="V108" s="60" t="s">
        <v>651</v>
      </c>
      <c r="W108" s="60" t="s">
        <v>652</v>
      </c>
      <c r="X108" s="60">
        <v>3241000</v>
      </c>
      <c r="Y108" s="66" t="s">
        <v>653</v>
      </c>
    </row>
    <row r="109" spans="1:25" ht="75" x14ac:dyDescent="0.25">
      <c r="A109" s="60" t="s">
        <v>799</v>
      </c>
      <c r="B109" s="60" t="s">
        <v>332</v>
      </c>
      <c r="C109" s="60" t="s">
        <v>159</v>
      </c>
      <c r="D109" s="61" t="s">
        <v>387</v>
      </c>
      <c r="E109" s="68">
        <v>84111502</v>
      </c>
      <c r="F109" s="61" t="s">
        <v>680</v>
      </c>
      <c r="G109" s="62">
        <v>1</v>
      </c>
      <c r="H109" s="62">
        <v>1</v>
      </c>
      <c r="I109" s="60">
        <v>11</v>
      </c>
      <c r="J109" s="60">
        <v>1</v>
      </c>
      <c r="K109" s="60" t="s">
        <v>21</v>
      </c>
      <c r="L109" s="60" t="str">
        <f>IF(K109=Hoja3!$B$2,Hoja3!$A$2,IF(K109=Hoja3!$B$3,Hoja3!$A$3,IF(K109=Hoja3!$B$4,Hoja3!$A$4,IF(K109=Hoja3!$B$5,Hoja3!$A$5,IF(K109=Hoja3!$B$6,Hoja3!$A$6,IF(K109=Hoja3!$B$7,Hoja3!$A$7,IF(K109=Hoja3!$B$8,Hoja3!$A$8,IF(K109=Hoja3!$B$9,Hoja3!$A$9,IF(K109=Hoja3!$B$10,Hoja3!$A$10,IF(K109=Hoja3!$B$11,Hoja3!$A$11,IF(K109=Hoja3!$B$12,Hoja3!$A$12,IF(K109=Hoja3!$B$13,Hoja3!$A$13,IF(K109=Hoja3!$B$14,Hoja3!$A$14,IF(K109=Hoja3!$B$15,Hoja3!$A$15,IF(K109=Hoja3!$B$16,Hoja3!$A$16,IF(K109=Hoja3!$B$17,Hoja3!$A$17,IF(K109=Hoja3!$B$18,Hoja3!$A$18,IF(K109=Hoja3!$B$19,Hoja3!$A$19,IF(K109=Hoja3!$B$20,Hoja3!$A$20,IF(K109=Hoja3!$B$21,Hoja3!$A$21,""))))))))))))))))))))</f>
        <v>CCE-16</v>
      </c>
      <c r="M109" s="60" t="s">
        <v>63</v>
      </c>
      <c r="N109" s="60">
        <v>0</v>
      </c>
      <c r="O109" s="63">
        <v>110286000</v>
      </c>
      <c r="P109" s="63">
        <v>110286000</v>
      </c>
      <c r="Q109" s="65">
        <v>0</v>
      </c>
      <c r="R109" s="60">
        <v>0</v>
      </c>
      <c r="S109" s="60" t="s">
        <v>648</v>
      </c>
      <c r="T109" s="60" t="s">
        <v>649</v>
      </c>
      <c r="U109" s="60" t="s">
        <v>650</v>
      </c>
      <c r="V109" s="60" t="s">
        <v>651</v>
      </c>
      <c r="W109" s="60" t="s">
        <v>652</v>
      </c>
      <c r="X109" s="60">
        <v>3241000</v>
      </c>
      <c r="Y109" s="66" t="s">
        <v>653</v>
      </c>
    </row>
    <row r="110" spans="1:25" ht="75" x14ac:dyDescent="0.25">
      <c r="A110" s="60" t="s">
        <v>800</v>
      </c>
      <c r="B110" s="60" t="s">
        <v>332</v>
      </c>
      <c r="C110" s="60" t="s">
        <v>159</v>
      </c>
      <c r="D110" s="61" t="s">
        <v>387</v>
      </c>
      <c r="E110" s="68">
        <v>84111502</v>
      </c>
      <c r="F110" s="61" t="s">
        <v>681</v>
      </c>
      <c r="G110" s="62">
        <v>1</v>
      </c>
      <c r="H110" s="62">
        <v>1</v>
      </c>
      <c r="I110" s="60">
        <v>11</v>
      </c>
      <c r="J110" s="60">
        <v>1</v>
      </c>
      <c r="K110" s="60" t="s">
        <v>21</v>
      </c>
      <c r="L110" s="60" t="str">
        <f>IF(K110=Hoja3!$B$2,Hoja3!$A$2,IF(K110=Hoja3!$B$3,Hoja3!$A$3,IF(K110=Hoja3!$B$4,Hoja3!$A$4,IF(K110=Hoja3!$B$5,Hoja3!$A$5,IF(K110=Hoja3!$B$6,Hoja3!$A$6,IF(K110=Hoja3!$B$7,Hoja3!$A$7,IF(K110=Hoja3!$B$8,Hoja3!$A$8,IF(K110=Hoja3!$B$9,Hoja3!$A$9,IF(K110=Hoja3!$B$10,Hoja3!$A$10,IF(K110=Hoja3!$B$11,Hoja3!$A$11,IF(K110=Hoja3!$B$12,Hoja3!$A$12,IF(K110=Hoja3!$B$13,Hoja3!$A$13,IF(K110=Hoja3!$B$14,Hoja3!$A$14,IF(K110=Hoja3!$B$15,Hoja3!$A$15,IF(K110=Hoja3!$B$16,Hoja3!$A$16,IF(K110=Hoja3!$B$17,Hoja3!$A$17,IF(K110=Hoja3!$B$18,Hoja3!$A$18,IF(K110=Hoja3!$B$19,Hoja3!$A$19,IF(K110=Hoja3!$B$20,Hoja3!$A$20,IF(K110=Hoja3!$B$21,Hoja3!$A$21,""))))))))))))))))))))</f>
        <v>CCE-16</v>
      </c>
      <c r="M110" s="60" t="s">
        <v>63</v>
      </c>
      <c r="N110" s="60">
        <v>0</v>
      </c>
      <c r="O110" s="63">
        <v>88737000</v>
      </c>
      <c r="P110" s="63">
        <v>88737000</v>
      </c>
      <c r="Q110" s="65">
        <v>0</v>
      </c>
      <c r="R110" s="60">
        <v>0</v>
      </c>
      <c r="S110" s="60" t="s">
        <v>648</v>
      </c>
      <c r="T110" s="60" t="s">
        <v>649</v>
      </c>
      <c r="U110" s="60" t="s">
        <v>650</v>
      </c>
      <c r="V110" s="60" t="s">
        <v>651</v>
      </c>
      <c r="W110" s="60" t="s">
        <v>652</v>
      </c>
      <c r="X110" s="60">
        <v>3241000</v>
      </c>
      <c r="Y110" s="66" t="s">
        <v>653</v>
      </c>
    </row>
    <row r="111" spans="1:25" ht="60" x14ac:dyDescent="0.25">
      <c r="A111" s="60" t="s">
        <v>801</v>
      </c>
      <c r="B111" s="60" t="s">
        <v>332</v>
      </c>
      <c r="C111" s="60" t="s">
        <v>159</v>
      </c>
      <c r="D111" s="61" t="s">
        <v>387</v>
      </c>
      <c r="E111" s="68">
        <v>84111502</v>
      </c>
      <c r="F111" s="61" t="s">
        <v>682</v>
      </c>
      <c r="G111" s="62">
        <v>1</v>
      </c>
      <c r="H111" s="62">
        <v>1</v>
      </c>
      <c r="I111" s="60">
        <v>11</v>
      </c>
      <c r="J111" s="60">
        <v>1</v>
      </c>
      <c r="K111" s="60" t="s">
        <v>21</v>
      </c>
      <c r="L111" s="60" t="str">
        <f>IF(K111=Hoja3!$B$2,Hoja3!$A$2,IF(K111=Hoja3!$B$3,Hoja3!$A$3,IF(K111=Hoja3!$B$4,Hoja3!$A$4,IF(K111=Hoja3!$B$5,Hoja3!$A$5,IF(K111=Hoja3!$B$6,Hoja3!$A$6,IF(K111=Hoja3!$B$7,Hoja3!$A$7,IF(K111=Hoja3!$B$8,Hoja3!$A$8,IF(K111=Hoja3!$B$9,Hoja3!$A$9,IF(K111=Hoja3!$B$10,Hoja3!$A$10,IF(K111=Hoja3!$B$11,Hoja3!$A$11,IF(K111=Hoja3!$B$12,Hoja3!$A$12,IF(K111=Hoja3!$B$13,Hoja3!$A$13,IF(K111=Hoja3!$B$14,Hoja3!$A$14,IF(K111=Hoja3!$B$15,Hoja3!$A$15,IF(K111=Hoja3!$B$16,Hoja3!$A$16,IF(K111=Hoja3!$B$17,Hoja3!$A$17,IF(K111=Hoja3!$B$18,Hoja3!$A$18,IF(K111=Hoja3!$B$19,Hoja3!$A$19,IF(K111=Hoja3!$B$20,Hoja3!$A$20,IF(K111=Hoja3!$B$21,Hoja3!$A$21,""))))))))))))))))))))</f>
        <v>CCE-16</v>
      </c>
      <c r="M111" s="60" t="s">
        <v>63</v>
      </c>
      <c r="N111" s="60">
        <v>0</v>
      </c>
      <c r="O111" s="63">
        <v>49016000</v>
      </c>
      <c r="P111" s="63">
        <v>49016000</v>
      </c>
      <c r="Q111" s="65">
        <v>0</v>
      </c>
      <c r="R111" s="60">
        <v>0</v>
      </c>
      <c r="S111" s="60" t="s">
        <v>648</v>
      </c>
      <c r="T111" s="60" t="s">
        <v>649</v>
      </c>
      <c r="U111" s="60" t="s">
        <v>650</v>
      </c>
      <c r="V111" s="60" t="s">
        <v>651</v>
      </c>
      <c r="W111" s="60" t="s">
        <v>652</v>
      </c>
      <c r="X111" s="60">
        <v>3241000</v>
      </c>
      <c r="Y111" s="66" t="s">
        <v>653</v>
      </c>
    </row>
    <row r="112" spans="1:25" ht="90" x14ac:dyDescent="0.25">
      <c r="A112" s="60" t="s">
        <v>802</v>
      </c>
      <c r="B112" s="60" t="s">
        <v>332</v>
      </c>
      <c r="C112" s="60" t="s">
        <v>159</v>
      </c>
      <c r="D112" s="61" t="s">
        <v>387</v>
      </c>
      <c r="E112" s="68">
        <v>84111502</v>
      </c>
      <c r="F112" s="61" t="s">
        <v>683</v>
      </c>
      <c r="G112" s="62">
        <v>1</v>
      </c>
      <c r="H112" s="62">
        <v>1</v>
      </c>
      <c r="I112" s="60">
        <v>11</v>
      </c>
      <c r="J112" s="60">
        <v>1</v>
      </c>
      <c r="K112" s="60" t="s">
        <v>21</v>
      </c>
      <c r="L112" s="60" t="str">
        <f>IF(K112=Hoja3!$B$2,Hoja3!$A$2,IF(K112=Hoja3!$B$3,Hoja3!$A$3,IF(K112=Hoja3!$B$4,Hoja3!$A$4,IF(K112=Hoja3!$B$5,Hoja3!$A$5,IF(K112=Hoja3!$B$6,Hoja3!$A$6,IF(K112=Hoja3!$B$7,Hoja3!$A$7,IF(K112=Hoja3!$B$8,Hoja3!$A$8,IF(K112=Hoja3!$B$9,Hoja3!$A$9,IF(K112=Hoja3!$B$10,Hoja3!$A$10,IF(K112=Hoja3!$B$11,Hoja3!$A$11,IF(K112=Hoja3!$B$12,Hoja3!$A$12,IF(K112=Hoja3!$B$13,Hoja3!$A$13,IF(K112=Hoja3!$B$14,Hoja3!$A$14,IF(K112=Hoja3!$B$15,Hoja3!$A$15,IF(K112=Hoja3!$B$16,Hoja3!$A$16,IF(K112=Hoja3!$B$17,Hoja3!$A$17,IF(K112=Hoja3!$B$18,Hoja3!$A$18,IF(K112=Hoja3!$B$19,Hoja3!$A$19,IF(K112=Hoja3!$B$20,Hoja3!$A$20,IF(K112=Hoja3!$B$21,Hoja3!$A$21,""))))))))))))))))))))</f>
        <v>CCE-16</v>
      </c>
      <c r="M112" s="60" t="s">
        <v>63</v>
      </c>
      <c r="N112" s="60">
        <v>0</v>
      </c>
      <c r="O112" s="63">
        <v>64405000</v>
      </c>
      <c r="P112" s="63">
        <v>64405000</v>
      </c>
      <c r="Q112" s="65">
        <v>0</v>
      </c>
      <c r="R112" s="60">
        <v>0</v>
      </c>
      <c r="S112" s="60" t="s">
        <v>648</v>
      </c>
      <c r="T112" s="60" t="s">
        <v>649</v>
      </c>
      <c r="U112" s="60" t="s">
        <v>650</v>
      </c>
      <c r="V112" s="60" t="s">
        <v>651</v>
      </c>
      <c r="W112" s="60" t="s">
        <v>652</v>
      </c>
      <c r="X112" s="60">
        <v>3241000</v>
      </c>
      <c r="Y112" s="66" t="s">
        <v>653</v>
      </c>
    </row>
    <row r="113" spans="1:25" ht="60" x14ac:dyDescent="0.25">
      <c r="A113" s="60" t="s">
        <v>803</v>
      </c>
      <c r="B113" s="60" t="s">
        <v>332</v>
      </c>
      <c r="C113" s="60" t="s">
        <v>159</v>
      </c>
      <c r="D113" s="61" t="s">
        <v>387</v>
      </c>
      <c r="E113" s="68">
        <v>84111502</v>
      </c>
      <c r="F113" s="61" t="s">
        <v>684</v>
      </c>
      <c r="G113" s="62">
        <v>1</v>
      </c>
      <c r="H113" s="62">
        <v>1</v>
      </c>
      <c r="I113" s="60">
        <v>11</v>
      </c>
      <c r="J113" s="60">
        <v>1</v>
      </c>
      <c r="K113" s="60" t="s">
        <v>21</v>
      </c>
      <c r="L113" s="60" t="str">
        <f>IF(K113=Hoja3!$B$2,Hoja3!$A$2,IF(K113=Hoja3!$B$3,Hoja3!$A$3,IF(K113=Hoja3!$B$4,Hoja3!$A$4,IF(K113=Hoja3!$B$5,Hoja3!$A$5,IF(K113=Hoja3!$B$6,Hoja3!$A$6,IF(K113=Hoja3!$B$7,Hoja3!$A$7,IF(K113=Hoja3!$B$8,Hoja3!$A$8,IF(K113=Hoja3!$B$9,Hoja3!$A$9,IF(K113=Hoja3!$B$10,Hoja3!$A$10,IF(K113=Hoja3!$B$11,Hoja3!$A$11,IF(K113=Hoja3!$B$12,Hoja3!$A$12,IF(K113=Hoja3!$B$13,Hoja3!$A$13,IF(K113=Hoja3!$B$14,Hoja3!$A$14,IF(K113=Hoja3!$B$15,Hoja3!$A$15,IF(K113=Hoja3!$B$16,Hoja3!$A$16,IF(K113=Hoja3!$B$17,Hoja3!$A$17,IF(K113=Hoja3!$B$18,Hoja3!$A$18,IF(K113=Hoja3!$B$19,Hoja3!$A$19,IF(K113=Hoja3!$B$20,Hoja3!$A$20,IF(K113=Hoja3!$B$21,Hoja3!$A$21,""))))))))))))))))))))</f>
        <v>CCE-16</v>
      </c>
      <c r="M113" s="60" t="s">
        <v>63</v>
      </c>
      <c r="N113" s="60">
        <v>0</v>
      </c>
      <c r="O113" s="63">
        <v>51997000</v>
      </c>
      <c r="P113" s="63">
        <v>51997000</v>
      </c>
      <c r="Q113" s="65">
        <v>0</v>
      </c>
      <c r="R113" s="60">
        <v>0</v>
      </c>
      <c r="S113" s="60" t="s">
        <v>648</v>
      </c>
      <c r="T113" s="60" t="s">
        <v>649</v>
      </c>
      <c r="U113" s="60" t="s">
        <v>650</v>
      </c>
      <c r="V113" s="60" t="s">
        <v>651</v>
      </c>
      <c r="W113" s="60" t="s">
        <v>652</v>
      </c>
      <c r="X113" s="60">
        <v>3241000</v>
      </c>
      <c r="Y113" s="66" t="s">
        <v>653</v>
      </c>
    </row>
    <row r="114" spans="1:25" ht="60" x14ac:dyDescent="0.25">
      <c r="A114" s="60" t="s">
        <v>804</v>
      </c>
      <c r="B114" s="60" t="s">
        <v>332</v>
      </c>
      <c r="C114" s="60" t="s">
        <v>159</v>
      </c>
      <c r="D114" s="61" t="s">
        <v>387</v>
      </c>
      <c r="E114" s="68">
        <v>84111502</v>
      </c>
      <c r="F114" s="61" t="s">
        <v>684</v>
      </c>
      <c r="G114" s="62">
        <v>1</v>
      </c>
      <c r="H114" s="62">
        <v>1</v>
      </c>
      <c r="I114" s="60">
        <v>11</v>
      </c>
      <c r="J114" s="60">
        <v>1</v>
      </c>
      <c r="K114" s="60" t="s">
        <v>21</v>
      </c>
      <c r="L114" s="60" t="str">
        <f>IF(K114=Hoja3!$B$2,Hoja3!$A$2,IF(K114=Hoja3!$B$3,Hoja3!$A$3,IF(K114=Hoja3!$B$4,Hoja3!$A$4,IF(K114=Hoja3!$B$5,Hoja3!$A$5,IF(K114=Hoja3!$B$6,Hoja3!$A$6,IF(K114=Hoja3!$B$7,Hoja3!$A$7,IF(K114=Hoja3!$B$8,Hoja3!$A$8,IF(K114=Hoja3!$B$9,Hoja3!$A$9,IF(K114=Hoja3!$B$10,Hoja3!$A$10,IF(K114=Hoja3!$B$11,Hoja3!$A$11,IF(K114=Hoja3!$B$12,Hoja3!$A$12,IF(K114=Hoja3!$B$13,Hoja3!$A$13,IF(K114=Hoja3!$B$14,Hoja3!$A$14,IF(K114=Hoja3!$B$15,Hoja3!$A$15,IF(K114=Hoja3!$B$16,Hoja3!$A$16,IF(K114=Hoja3!$B$17,Hoja3!$A$17,IF(K114=Hoja3!$B$18,Hoja3!$A$18,IF(K114=Hoja3!$B$19,Hoja3!$A$19,IF(K114=Hoja3!$B$20,Hoja3!$A$20,IF(K114=Hoja3!$B$21,Hoja3!$A$21,""))))))))))))))))))))</f>
        <v>CCE-16</v>
      </c>
      <c r="M114" s="60" t="s">
        <v>63</v>
      </c>
      <c r="N114" s="60">
        <v>0</v>
      </c>
      <c r="O114" s="63">
        <v>51997000</v>
      </c>
      <c r="P114" s="63">
        <v>51997000</v>
      </c>
      <c r="Q114" s="65">
        <v>0</v>
      </c>
      <c r="R114" s="60">
        <v>0</v>
      </c>
      <c r="S114" s="60" t="s">
        <v>648</v>
      </c>
      <c r="T114" s="60" t="s">
        <v>649</v>
      </c>
      <c r="U114" s="60" t="s">
        <v>650</v>
      </c>
      <c r="V114" s="60" t="s">
        <v>651</v>
      </c>
      <c r="W114" s="60" t="s">
        <v>652</v>
      </c>
      <c r="X114" s="60">
        <v>3241000</v>
      </c>
      <c r="Y114" s="66" t="s">
        <v>653</v>
      </c>
    </row>
    <row r="115" spans="1:25" ht="75" x14ac:dyDescent="0.25">
      <c r="A115" s="60" t="s">
        <v>805</v>
      </c>
      <c r="B115" s="60" t="s">
        <v>332</v>
      </c>
      <c r="C115" s="60" t="s">
        <v>159</v>
      </c>
      <c r="D115" s="61" t="s">
        <v>387</v>
      </c>
      <c r="E115" s="68">
        <v>84111502</v>
      </c>
      <c r="F115" s="61" t="s">
        <v>685</v>
      </c>
      <c r="G115" s="62">
        <v>1</v>
      </c>
      <c r="H115" s="62">
        <v>1</v>
      </c>
      <c r="I115" s="60">
        <v>11</v>
      </c>
      <c r="J115" s="60">
        <v>1</v>
      </c>
      <c r="K115" s="60" t="s">
        <v>21</v>
      </c>
      <c r="L115" s="60" t="str">
        <f>IF(K115=Hoja3!$B$2,Hoja3!$A$2,IF(K115=Hoja3!$B$3,Hoja3!$A$3,IF(K115=Hoja3!$B$4,Hoja3!$A$4,IF(K115=Hoja3!$B$5,Hoja3!$A$5,IF(K115=Hoja3!$B$6,Hoja3!$A$6,IF(K115=Hoja3!$B$7,Hoja3!$A$7,IF(K115=Hoja3!$B$8,Hoja3!$A$8,IF(K115=Hoja3!$B$9,Hoja3!$A$9,IF(K115=Hoja3!$B$10,Hoja3!$A$10,IF(K115=Hoja3!$B$11,Hoja3!$A$11,IF(K115=Hoja3!$B$12,Hoja3!$A$12,IF(K115=Hoja3!$B$13,Hoja3!$A$13,IF(K115=Hoja3!$B$14,Hoja3!$A$14,IF(K115=Hoja3!$B$15,Hoja3!$A$15,IF(K115=Hoja3!$B$16,Hoja3!$A$16,IF(K115=Hoja3!$B$17,Hoja3!$A$17,IF(K115=Hoja3!$B$18,Hoja3!$A$18,IF(K115=Hoja3!$B$19,Hoja3!$A$19,IF(K115=Hoja3!$B$20,Hoja3!$A$20,IF(K115=Hoja3!$B$21,Hoja3!$A$21,""))))))))))))))))))))</f>
        <v>CCE-16</v>
      </c>
      <c r="M115" s="60" t="s">
        <v>63</v>
      </c>
      <c r="N115" s="60">
        <v>0</v>
      </c>
      <c r="O115" s="63">
        <v>69421000</v>
      </c>
      <c r="P115" s="63">
        <v>69421000</v>
      </c>
      <c r="Q115" s="65">
        <v>0</v>
      </c>
      <c r="R115" s="60">
        <v>0</v>
      </c>
      <c r="S115" s="60" t="s">
        <v>648</v>
      </c>
      <c r="T115" s="60" t="s">
        <v>649</v>
      </c>
      <c r="U115" s="60" t="s">
        <v>650</v>
      </c>
      <c r="V115" s="60" t="s">
        <v>651</v>
      </c>
      <c r="W115" s="60" t="s">
        <v>652</v>
      </c>
      <c r="X115" s="60">
        <v>3241000</v>
      </c>
      <c r="Y115" s="66" t="s">
        <v>653</v>
      </c>
    </row>
    <row r="116" spans="1:25" ht="60" x14ac:dyDescent="0.25">
      <c r="A116" s="60" t="s">
        <v>806</v>
      </c>
      <c r="B116" s="60" t="s">
        <v>332</v>
      </c>
      <c r="C116" s="60" t="s">
        <v>159</v>
      </c>
      <c r="D116" s="61" t="s">
        <v>387</v>
      </c>
      <c r="E116" s="68">
        <v>84111502</v>
      </c>
      <c r="F116" s="61" t="s">
        <v>686</v>
      </c>
      <c r="G116" s="62">
        <v>1</v>
      </c>
      <c r="H116" s="62">
        <v>1</v>
      </c>
      <c r="I116" s="60">
        <v>11</v>
      </c>
      <c r="J116" s="60">
        <v>1</v>
      </c>
      <c r="K116" s="60" t="s">
        <v>21</v>
      </c>
      <c r="L116" s="60" t="str">
        <f>IF(K116=Hoja3!$B$2,Hoja3!$A$2,IF(K116=Hoja3!$B$3,Hoja3!$A$3,IF(K116=Hoja3!$B$4,Hoja3!$A$4,IF(K116=Hoja3!$B$5,Hoja3!$A$5,IF(K116=Hoja3!$B$6,Hoja3!$A$6,IF(K116=Hoja3!$B$7,Hoja3!$A$7,IF(K116=Hoja3!$B$8,Hoja3!$A$8,IF(K116=Hoja3!$B$9,Hoja3!$A$9,IF(K116=Hoja3!$B$10,Hoja3!$A$10,IF(K116=Hoja3!$B$11,Hoja3!$A$11,IF(K116=Hoja3!$B$12,Hoja3!$A$12,IF(K116=Hoja3!$B$13,Hoja3!$A$13,IF(K116=Hoja3!$B$14,Hoja3!$A$14,IF(K116=Hoja3!$B$15,Hoja3!$A$15,IF(K116=Hoja3!$B$16,Hoja3!$A$16,IF(K116=Hoja3!$B$17,Hoja3!$A$17,IF(K116=Hoja3!$B$18,Hoja3!$A$18,IF(K116=Hoja3!$B$19,Hoja3!$A$19,IF(K116=Hoja3!$B$20,Hoja3!$A$20,IF(K116=Hoja3!$B$21,Hoja3!$A$21,""))))))))))))))))))))</f>
        <v>CCE-16</v>
      </c>
      <c r="M116" s="60" t="s">
        <v>63</v>
      </c>
      <c r="N116" s="60">
        <v>0</v>
      </c>
      <c r="O116" s="63">
        <v>84975000</v>
      </c>
      <c r="P116" s="63">
        <v>84975000</v>
      </c>
      <c r="Q116" s="65">
        <v>0</v>
      </c>
      <c r="R116" s="60">
        <v>0</v>
      </c>
      <c r="S116" s="60" t="s">
        <v>648</v>
      </c>
      <c r="T116" s="60" t="s">
        <v>649</v>
      </c>
      <c r="U116" s="60" t="s">
        <v>650</v>
      </c>
      <c r="V116" s="60" t="s">
        <v>651</v>
      </c>
      <c r="W116" s="60" t="s">
        <v>652</v>
      </c>
      <c r="X116" s="60">
        <v>3241000</v>
      </c>
      <c r="Y116" s="66" t="s">
        <v>653</v>
      </c>
    </row>
    <row r="117" spans="1:25" ht="60" x14ac:dyDescent="0.25">
      <c r="A117" s="60" t="s">
        <v>807</v>
      </c>
      <c r="B117" s="60" t="s">
        <v>332</v>
      </c>
      <c r="C117" s="60" t="s">
        <v>159</v>
      </c>
      <c r="D117" s="61" t="s">
        <v>387</v>
      </c>
      <c r="E117" s="68">
        <v>84111502</v>
      </c>
      <c r="F117" s="61" t="s">
        <v>687</v>
      </c>
      <c r="G117" s="62">
        <v>1</v>
      </c>
      <c r="H117" s="62">
        <v>1</v>
      </c>
      <c r="I117" s="60">
        <v>11</v>
      </c>
      <c r="J117" s="60">
        <v>1</v>
      </c>
      <c r="K117" s="60" t="s">
        <v>21</v>
      </c>
      <c r="L117" s="60" t="str">
        <f>IF(K117=Hoja3!$B$2,Hoja3!$A$2,IF(K117=Hoja3!$B$3,Hoja3!$A$3,IF(K117=Hoja3!$B$4,Hoja3!$A$4,IF(K117=Hoja3!$B$5,Hoja3!$A$5,IF(K117=Hoja3!$B$6,Hoja3!$A$6,IF(K117=Hoja3!$B$7,Hoja3!$A$7,IF(K117=Hoja3!$B$8,Hoja3!$A$8,IF(K117=Hoja3!$B$9,Hoja3!$A$9,IF(K117=Hoja3!$B$10,Hoja3!$A$10,IF(K117=Hoja3!$B$11,Hoja3!$A$11,IF(K117=Hoja3!$B$12,Hoja3!$A$12,IF(K117=Hoja3!$B$13,Hoja3!$A$13,IF(K117=Hoja3!$B$14,Hoja3!$A$14,IF(K117=Hoja3!$B$15,Hoja3!$A$15,IF(K117=Hoja3!$B$16,Hoja3!$A$16,IF(K117=Hoja3!$B$17,Hoja3!$A$17,IF(K117=Hoja3!$B$18,Hoja3!$A$18,IF(K117=Hoja3!$B$19,Hoja3!$A$19,IF(K117=Hoja3!$B$20,Hoja3!$A$20,IF(K117=Hoja3!$B$21,Hoja3!$A$21,""))))))))))))))))))))</f>
        <v>CCE-16</v>
      </c>
      <c r="M117" s="60" t="s">
        <v>63</v>
      </c>
      <c r="N117" s="60">
        <v>0</v>
      </c>
      <c r="O117" s="63">
        <v>58498000</v>
      </c>
      <c r="P117" s="63">
        <v>58498000</v>
      </c>
      <c r="Q117" s="65">
        <v>0</v>
      </c>
      <c r="R117" s="60">
        <v>0</v>
      </c>
      <c r="S117" s="60" t="s">
        <v>648</v>
      </c>
      <c r="T117" s="60" t="s">
        <v>649</v>
      </c>
      <c r="U117" s="60" t="s">
        <v>650</v>
      </c>
      <c r="V117" s="60" t="s">
        <v>651</v>
      </c>
      <c r="W117" s="60" t="s">
        <v>652</v>
      </c>
      <c r="X117" s="60">
        <v>3241000</v>
      </c>
      <c r="Y117" s="66" t="s">
        <v>653</v>
      </c>
    </row>
    <row r="118" spans="1:25" ht="60" x14ac:dyDescent="0.25">
      <c r="A118" s="60" t="s">
        <v>808</v>
      </c>
      <c r="B118" s="60" t="s">
        <v>332</v>
      </c>
      <c r="C118" s="60" t="s">
        <v>159</v>
      </c>
      <c r="D118" s="61" t="s">
        <v>387</v>
      </c>
      <c r="E118" s="68">
        <v>80111601</v>
      </c>
      <c r="F118" s="61" t="s">
        <v>688</v>
      </c>
      <c r="G118" s="62">
        <v>1</v>
      </c>
      <c r="H118" s="62">
        <v>1</v>
      </c>
      <c r="I118" s="60">
        <v>11</v>
      </c>
      <c r="J118" s="60">
        <v>1</v>
      </c>
      <c r="K118" s="60" t="s">
        <v>21</v>
      </c>
      <c r="L118" s="60" t="str">
        <f>IF(K118=Hoja3!$B$2,Hoja3!$A$2,IF(K118=Hoja3!$B$3,Hoja3!$A$3,IF(K118=Hoja3!$B$4,Hoja3!$A$4,IF(K118=Hoja3!$B$5,Hoja3!$A$5,IF(K118=Hoja3!$B$6,Hoja3!$A$6,IF(K118=Hoja3!$B$7,Hoja3!$A$7,IF(K118=Hoja3!$B$8,Hoja3!$A$8,IF(K118=Hoja3!$B$9,Hoja3!$A$9,IF(K118=Hoja3!$B$10,Hoja3!$A$10,IF(K118=Hoja3!$B$11,Hoja3!$A$11,IF(K118=Hoja3!$B$12,Hoja3!$A$12,IF(K118=Hoja3!$B$13,Hoja3!$A$13,IF(K118=Hoja3!$B$14,Hoja3!$A$14,IF(K118=Hoja3!$B$15,Hoja3!$A$15,IF(K118=Hoja3!$B$16,Hoja3!$A$16,IF(K118=Hoja3!$B$17,Hoja3!$A$17,IF(K118=Hoja3!$B$18,Hoja3!$A$18,IF(K118=Hoja3!$B$19,Hoja3!$A$19,IF(K118=Hoja3!$B$20,Hoja3!$A$20,IF(K118=Hoja3!$B$21,Hoja3!$A$21,""))))))))))))))))))))</f>
        <v>CCE-16</v>
      </c>
      <c r="M118" s="60" t="s">
        <v>63</v>
      </c>
      <c r="N118" s="60">
        <v>0</v>
      </c>
      <c r="O118" s="63">
        <v>35354000</v>
      </c>
      <c r="P118" s="63">
        <v>35354000</v>
      </c>
      <c r="Q118" s="65">
        <v>0</v>
      </c>
      <c r="R118" s="60">
        <v>0</v>
      </c>
      <c r="S118" s="60" t="s">
        <v>648</v>
      </c>
      <c r="T118" s="60" t="s">
        <v>649</v>
      </c>
      <c r="U118" s="60" t="s">
        <v>650</v>
      </c>
      <c r="V118" s="60" t="s">
        <v>651</v>
      </c>
      <c r="W118" s="60" t="s">
        <v>652</v>
      </c>
      <c r="X118" s="60">
        <v>3241000</v>
      </c>
      <c r="Y118" s="66" t="s">
        <v>653</v>
      </c>
    </row>
    <row r="119" spans="1:25" ht="75" x14ac:dyDescent="0.25">
      <c r="A119" s="60" t="s">
        <v>809</v>
      </c>
      <c r="B119" s="60" t="s">
        <v>332</v>
      </c>
      <c r="C119" s="60" t="s">
        <v>159</v>
      </c>
      <c r="D119" s="61" t="s">
        <v>387</v>
      </c>
      <c r="E119" s="60">
        <v>80111607</v>
      </c>
      <c r="F119" s="61" t="s">
        <v>689</v>
      </c>
      <c r="G119" s="62">
        <v>1</v>
      </c>
      <c r="H119" s="62">
        <v>1</v>
      </c>
      <c r="I119" s="60">
        <v>10.5</v>
      </c>
      <c r="J119" s="60">
        <v>1</v>
      </c>
      <c r="K119" s="60" t="s">
        <v>21</v>
      </c>
      <c r="L119" s="60" t="str">
        <f>IF(K119=Hoja3!$B$2,Hoja3!$A$2,IF(K119=Hoja3!$B$3,Hoja3!$A$3,IF(K119=Hoja3!$B$4,Hoja3!$A$4,IF(K119=Hoja3!$B$5,Hoja3!$A$5,IF(K119=Hoja3!$B$6,Hoja3!$A$6,IF(K119=Hoja3!$B$7,Hoja3!$A$7,IF(K119=Hoja3!$B$8,Hoja3!$A$8,IF(K119=Hoja3!$B$9,Hoja3!$A$9,IF(K119=Hoja3!$B$10,Hoja3!$A$10,IF(K119=Hoja3!$B$11,Hoja3!$A$11,IF(K119=Hoja3!$B$12,Hoja3!$A$12,IF(K119=Hoja3!$B$13,Hoja3!$A$13,IF(K119=Hoja3!$B$14,Hoja3!$A$14,IF(K119=Hoja3!$B$15,Hoja3!$A$15,IF(K119=Hoja3!$B$16,Hoja3!$A$16,IF(K119=Hoja3!$B$17,Hoja3!$A$17,IF(K119=Hoja3!$B$18,Hoja3!$A$18,IF(K119=Hoja3!$B$19,Hoja3!$A$19,IF(K119=Hoja3!$B$20,Hoja3!$A$20,IF(K119=Hoja3!$B$21,Hoja3!$A$21,""))))))))))))))))))))</f>
        <v>CCE-16</v>
      </c>
      <c r="M119" s="60" t="s">
        <v>63</v>
      </c>
      <c r="N119" s="60">
        <v>0</v>
      </c>
      <c r="O119" s="63">
        <v>55864200</v>
      </c>
      <c r="P119" s="63">
        <v>55864200</v>
      </c>
      <c r="Q119" s="65">
        <v>0</v>
      </c>
      <c r="R119" s="60">
        <v>0</v>
      </c>
      <c r="S119" s="60" t="s">
        <v>672</v>
      </c>
      <c r="T119" s="60" t="s">
        <v>668</v>
      </c>
      <c r="U119" s="60" t="s">
        <v>650</v>
      </c>
      <c r="V119" s="60" t="s">
        <v>651</v>
      </c>
      <c r="W119" s="60" t="s">
        <v>652</v>
      </c>
      <c r="X119" s="60">
        <v>3241000</v>
      </c>
      <c r="Y119" s="66" t="s">
        <v>653</v>
      </c>
    </row>
    <row r="120" spans="1:25" ht="75" x14ac:dyDescent="0.25">
      <c r="A120" s="60" t="s">
        <v>810</v>
      </c>
      <c r="B120" s="60" t="s">
        <v>332</v>
      </c>
      <c r="C120" s="60" t="s">
        <v>159</v>
      </c>
      <c r="D120" s="61" t="s">
        <v>387</v>
      </c>
      <c r="E120" s="60">
        <v>80111607</v>
      </c>
      <c r="F120" s="61" t="s">
        <v>690</v>
      </c>
      <c r="G120" s="62">
        <v>1</v>
      </c>
      <c r="H120" s="62">
        <v>1</v>
      </c>
      <c r="I120" s="60">
        <v>10.5</v>
      </c>
      <c r="J120" s="60">
        <v>1</v>
      </c>
      <c r="K120" s="60" t="s">
        <v>21</v>
      </c>
      <c r="L120" s="60" t="str">
        <f>IF(K120=Hoja3!$B$2,Hoja3!$A$2,IF(K120=Hoja3!$B$3,Hoja3!$A$3,IF(K120=Hoja3!$B$4,Hoja3!$A$4,IF(K120=Hoja3!$B$5,Hoja3!$A$5,IF(K120=Hoja3!$B$6,Hoja3!$A$6,IF(K120=Hoja3!$B$7,Hoja3!$A$7,IF(K120=Hoja3!$B$8,Hoja3!$A$8,IF(K120=Hoja3!$B$9,Hoja3!$A$9,IF(K120=Hoja3!$B$10,Hoja3!$A$10,IF(K120=Hoja3!$B$11,Hoja3!$A$11,IF(K120=Hoja3!$B$12,Hoja3!$A$12,IF(K120=Hoja3!$B$13,Hoja3!$A$13,IF(K120=Hoja3!$B$14,Hoja3!$A$14,IF(K120=Hoja3!$B$15,Hoja3!$A$15,IF(K120=Hoja3!$B$16,Hoja3!$A$16,IF(K120=Hoja3!$B$17,Hoja3!$A$17,IF(K120=Hoja3!$B$18,Hoja3!$A$18,IF(K120=Hoja3!$B$19,Hoja3!$A$19,IF(K120=Hoja3!$B$20,Hoja3!$A$20,IF(K120=Hoja3!$B$21,Hoja3!$A$21,""))))))))))))))))))))</f>
        <v>CCE-16</v>
      </c>
      <c r="M120" s="60" t="s">
        <v>63</v>
      </c>
      <c r="N120" s="60">
        <v>0</v>
      </c>
      <c r="O120" s="63">
        <v>50614200</v>
      </c>
      <c r="P120" s="63">
        <v>50614200</v>
      </c>
      <c r="Q120" s="65">
        <v>0</v>
      </c>
      <c r="R120" s="60">
        <v>0</v>
      </c>
      <c r="S120" s="60" t="s">
        <v>672</v>
      </c>
      <c r="T120" s="60" t="s">
        <v>668</v>
      </c>
      <c r="U120" s="60" t="s">
        <v>650</v>
      </c>
      <c r="V120" s="60" t="s">
        <v>651</v>
      </c>
      <c r="W120" s="60" t="s">
        <v>652</v>
      </c>
      <c r="X120" s="60">
        <v>3241000</v>
      </c>
      <c r="Y120" s="66" t="s">
        <v>653</v>
      </c>
    </row>
    <row r="121" spans="1:25" ht="75" x14ac:dyDescent="0.25">
      <c r="A121" s="60" t="s">
        <v>811</v>
      </c>
      <c r="B121" s="60" t="s">
        <v>332</v>
      </c>
      <c r="C121" s="60" t="s">
        <v>159</v>
      </c>
      <c r="D121" s="61" t="s">
        <v>387</v>
      </c>
      <c r="E121" s="60">
        <v>80111607</v>
      </c>
      <c r="F121" s="61" t="s">
        <v>690</v>
      </c>
      <c r="G121" s="62">
        <v>1</v>
      </c>
      <c r="H121" s="62">
        <v>1</v>
      </c>
      <c r="I121" s="60">
        <v>9.5</v>
      </c>
      <c r="J121" s="60">
        <v>1</v>
      </c>
      <c r="K121" s="60" t="s">
        <v>21</v>
      </c>
      <c r="L121" s="60" t="str">
        <f>IF(K121=Hoja3!$B$2,Hoja3!$A$2,IF(K121=Hoja3!$B$3,Hoja3!$A$3,IF(K121=Hoja3!$B$4,Hoja3!$A$4,IF(K121=Hoja3!$B$5,Hoja3!$A$5,IF(K121=Hoja3!$B$6,Hoja3!$A$6,IF(K121=Hoja3!$B$7,Hoja3!$A$7,IF(K121=Hoja3!$B$8,Hoja3!$A$8,IF(K121=Hoja3!$B$9,Hoja3!$A$9,IF(K121=Hoja3!$B$10,Hoja3!$A$10,IF(K121=Hoja3!$B$11,Hoja3!$A$11,IF(K121=Hoja3!$B$12,Hoja3!$A$12,IF(K121=Hoja3!$B$13,Hoja3!$A$13,IF(K121=Hoja3!$B$14,Hoja3!$A$14,IF(K121=Hoja3!$B$15,Hoja3!$A$15,IF(K121=Hoja3!$B$16,Hoja3!$A$16,IF(K121=Hoja3!$B$17,Hoja3!$A$17,IF(K121=Hoja3!$B$18,Hoja3!$A$18,IF(K121=Hoja3!$B$19,Hoja3!$A$19,IF(K121=Hoja3!$B$20,Hoja3!$A$20,IF(K121=Hoja3!$B$21,Hoja3!$A$21,""))))))))))))))))))))</f>
        <v>CCE-16</v>
      </c>
      <c r="M121" s="60" t="s">
        <v>63</v>
      </c>
      <c r="N121" s="60">
        <v>0</v>
      </c>
      <c r="O121" s="63">
        <v>45793800</v>
      </c>
      <c r="P121" s="63">
        <v>45793800</v>
      </c>
      <c r="Q121" s="65">
        <v>0</v>
      </c>
      <c r="R121" s="60">
        <v>0</v>
      </c>
      <c r="S121" s="60" t="s">
        <v>672</v>
      </c>
      <c r="T121" s="60" t="s">
        <v>668</v>
      </c>
      <c r="U121" s="60" t="s">
        <v>650</v>
      </c>
      <c r="V121" s="60" t="s">
        <v>651</v>
      </c>
      <c r="W121" s="60" t="s">
        <v>652</v>
      </c>
      <c r="X121" s="60">
        <v>3241000</v>
      </c>
      <c r="Y121" s="66" t="s">
        <v>653</v>
      </c>
    </row>
    <row r="122" spans="1:25" ht="75" x14ac:dyDescent="0.25">
      <c r="A122" s="60" t="s">
        <v>812</v>
      </c>
      <c r="B122" s="60" t="s">
        <v>332</v>
      </c>
      <c r="C122" s="60" t="s">
        <v>159</v>
      </c>
      <c r="D122" s="61" t="s">
        <v>387</v>
      </c>
      <c r="E122" s="60">
        <v>80111607</v>
      </c>
      <c r="F122" s="61" t="s">
        <v>690</v>
      </c>
      <c r="G122" s="62">
        <v>1</v>
      </c>
      <c r="H122" s="62">
        <v>1</v>
      </c>
      <c r="I122" s="60">
        <v>10.5</v>
      </c>
      <c r="J122" s="60">
        <v>1</v>
      </c>
      <c r="K122" s="60" t="s">
        <v>21</v>
      </c>
      <c r="L122" s="60" t="str">
        <f>IF(K122=Hoja3!$B$2,Hoja3!$A$2,IF(K122=Hoja3!$B$3,Hoja3!$A$3,IF(K122=Hoja3!$B$4,Hoja3!$A$4,IF(K122=Hoja3!$B$5,Hoja3!$A$5,IF(K122=Hoja3!$B$6,Hoja3!$A$6,IF(K122=Hoja3!$B$7,Hoja3!$A$7,IF(K122=Hoja3!$B$8,Hoja3!$A$8,IF(K122=Hoja3!$B$9,Hoja3!$A$9,IF(K122=Hoja3!$B$10,Hoja3!$A$10,IF(K122=Hoja3!$B$11,Hoja3!$A$11,IF(K122=Hoja3!$B$12,Hoja3!$A$12,IF(K122=Hoja3!$B$13,Hoja3!$A$13,IF(K122=Hoja3!$B$14,Hoja3!$A$14,IF(K122=Hoja3!$B$15,Hoja3!$A$15,IF(K122=Hoja3!$B$16,Hoja3!$A$16,IF(K122=Hoja3!$B$17,Hoja3!$A$17,IF(K122=Hoja3!$B$18,Hoja3!$A$18,IF(K122=Hoja3!$B$19,Hoja3!$A$19,IF(K122=Hoja3!$B$20,Hoja3!$A$20,IF(K122=Hoja3!$B$21,Hoja3!$A$21,""))))))))))))))))))))</f>
        <v>CCE-16</v>
      </c>
      <c r="M122" s="60" t="s">
        <v>63</v>
      </c>
      <c r="N122" s="60">
        <v>0</v>
      </c>
      <c r="O122" s="63">
        <v>50614200</v>
      </c>
      <c r="P122" s="63">
        <v>50614200</v>
      </c>
      <c r="Q122" s="65">
        <v>0</v>
      </c>
      <c r="R122" s="60">
        <v>0</v>
      </c>
      <c r="S122" s="60" t="s">
        <v>672</v>
      </c>
      <c r="T122" s="60" t="s">
        <v>668</v>
      </c>
      <c r="U122" s="60" t="s">
        <v>650</v>
      </c>
      <c r="V122" s="60" t="s">
        <v>651</v>
      </c>
      <c r="W122" s="60" t="s">
        <v>652</v>
      </c>
      <c r="X122" s="60">
        <v>3241000</v>
      </c>
      <c r="Y122" s="66" t="s">
        <v>653</v>
      </c>
    </row>
    <row r="123" spans="1:25" ht="75" x14ac:dyDescent="0.25">
      <c r="A123" s="60" t="s">
        <v>813</v>
      </c>
      <c r="B123" s="60" t="s">
        <v>332</v>
      </c>
      <c r="C123" s="60" t="s">
        <v>159</v>
      </c>
      <c r="D123" s="61" t="s">
        <v>387</v>
      </c>
      <c r="E123" s="60">
        <v>80111607</v>
      </c>
      <c r="F123" s="61" t="s">
        <v>690</v>
      </c>
      <c r="G123" s="62">
        <v>1</v>
      </c>
      <c r="H123" s="62">
        <v>1</v>
      </c>
      <c r="I123" s="60">
        <v>10.5</v>
      </c>
      <c r="J123" s="60">
        <v>1</v>
      </c>
      <c r="K123" s="60" t="s">
        <v>21</v>
      </c>
      <c r="L123" s="60" t="str">
        <f>IF(K123=Hoja3!$B$2,Hoja3!$A$2,IF(K123=Hoja3!$B$3,Hoja3!$A$3,IF(K123=Hoja3!$B$4,Hoja3!$A$4,IF(K123=Hoja3!$B$5,Hoja3!$A$5,IF(K123=Hoja3!$B$6,Hoja3!$A$6,IF(K123=Hoja3!$B$7,Hoja3!$A$7,IF(K123=Hoja3!$B$8,Hoja3!$A$8,IF(K123=Hoja3!$B$9,Hoja3!$A$9,IF(K123=Hoja3!$B$10,Hoja3!$A$10,IF(K123=Hoja3!$B$11,Hoja3!$A$11,IF(K123=Hoja3!$B$12,Hoja3!$A$12,IF(K123=Hoja3!$B$13,Hoja3!$A$13,IF(K123=Hoja3!$B$14,Hoja3!$A$14,IF(K123=Hoja3!$B$15,Hoja3!$A$15,IF(K123=Hoja3!$B$16,Hoja3!$A$16,IF(K123=Hoja3!$B$17,Hoja3!$A$17,IF(K123=Hoja3!$B$18,Hoja3!$A$18,IF(K123=Hoja3!$B$19,Hoja3!$A$19,IF(K123=Hoja3!$B$20,Hoja3!$A$20,IF(K123=Hoja3!$B$21,Hoja3!$A$21,""))))))))))))))))))))</f>
        <v>CCE-16</v>
      </c>
      <c r="M123" s="60" t="s">
        <v>63</v>
      </c>
      <c r="N123" s="60">
        <v>0</v>
      </c>
      <c r="O123" s="63">
        <v>50614200</v>
      </c>
      <c r="P123" s="63">
        <v>50614200</v>
      </c>
      <c r="Q123" s="65">
        <v>0</v>
      </c>
      <c r="R123" s="60">
        <v>0</v>
      </c>
      <c r="S123" s="60" t="s">
        <v>672</v>
      </c>
      <c r="T123" s="60" t="s">
        <v>668</v>
      </c>
      <c r="U123" s="60" t="s">
        <v>650</v>
      </c>
      <c r="V123" s="60" t="s">
        <v>651</v>
      </c>
      <c r="W123" s="60" t="s">
        <v>652</v>
      </c>
      <c r="X123" s="60">
        <v>3241000</v>
      </c>
      <c r="Y123" s="66" t="s">
        <v>653</v>
      </c>
    </row>
    <row r="124" spans="1:25" ht="75" x14ac:dyDescent="0.25">
      <c r="A124" s="60" t="s">
        <v>814</v>
      </c>
      <c r="B124" s="60" t="s">
        <v>332</v>
      </c>
      <c r="C124" s="60" t="s">
        <v>159</v>
      </c>
      <c r="D124" s="61" t="s">
        <v>387</v>
      </c>
      <c r="E124" s="60">
        <v>80111607</v>
      </c>
      <c r="F124" s="61" t="s">
        <v>690</v>
      </c>
      <c r="G124" s="62">
        <v>1</v>
      </c>
      <c r="H124" s="62">
        <v>1</v>
      </c>
      <c r="I124" s="60">
        <v>10.5</v>
      </c>
      <c r="J124" s="60">
        <v>1</v>
      </c>
      <c r="K124" s="60" t="s">
        <v>21</v>
      </c>
      <c r="L124" s="60" t="str">
        <f>IF(K124=Hoja3!$B$2,Hoja3!$A$2,IF(K124=Hoja3!$B$3,Hoja3!$A$3,IF(K124=Hoja3!$B$4,Hoja3!$A$4,IF(K124=Hoja3!$B$5,Hoja3!$A$5,IF(K124=Hoja3!$B$6,Hoja3!$A$6,IF(K124=Hoja3!$B$7,Hoja3!$A$7,IF(K124=Hoja3!$B$8,Hoja3!$A$8,IF(K124=Hoja3!$B$9,Hoja3!$A$9,IF(K124=Hoja3!$B$10,Hoja3!$A$10,IF(K124=Hoja3!$B$11,Hoja3!$A$11,IF(K124=Hoja3!$B$12,Hoja3!$A$12,IF(K124=Hoja3!$B$13,Hoja3!$A$13,IF(K124=Hoja3!$B$14,Hoja3!$A$14,IF(K124=Hoja3!$B$15,Hoja3!$A$15,IF(K124=Hoja3!$B$16,Hoja3!$A$16,IF(K124=Hoja3!$B$17,Hoja3!$A$17,IF(K124=Hoja3!$B$18,Hoja3!$A$18,IF(K124=Hoja3!$B$19,Hoja3!$A$19,IF(K124=Hoja3!$B$20,Hoja3!$A$20,IF(K124=Hoja3!$B$21,Hoja3!$A$21,""))))))))))))))))))))</f>
        <v>CCE-16</v>
      </c>
      <c r="M124" s="60" t="s">
        <v>63</v>
      </c>
      <c r="N124" s="60">
        <v>0</v>
      </c>
      <c r="O124" s="63">
        <v>50614200</v>
      </c>
      <c r="P124" s="63">
        <v>50614200</v>
      </c>
      <c r="Q124" s="65">
        <v>0</v>
      </c>
      <c r="R124" s="60">
        <v>0</v>
      </c>
      <c r="S124" s="60" t="s">
        <v>672</v>
      </c>
      <c r="T124" s="60" t="s">
        <v>668</v>
      </c>
      <c r="U124" s="60" t="s">
        <v>650</v>
      </c>
      <c r="V124" s="60" t="s">
        <v>651</v>
      </c>
      <c r="W124" s="60" t="s">
        <v>652</v>
      </c>
      <c r="X124" s="60">
        <v>3241000</v>
      </c>
      <c r="Y124" s="66" t="s">
        <v>653</v>
      </c>
    </row>
    <row r="125" spans="1:25" ht="75" x14ac:dyDescent="0.25">
      <c r="A125" s="60" t="s">
        <v>815</v>
      </c>
      <c r="B125" s="60" t="s">
        <v>332</v>
      </c>
      <c r="C125" s="60" t="s">
        <v>159</v>
      </c>
      <c r="D125" s="61" t="s">
        <v>387</v>
      </c>
      <c r="E125" s="60">
        <v>80111607</v>
      </c>
      <c r="F125" s="61" t="s">
        <v>690</v>
      </c>
      <c r="G125" s="62">
        <v>1</v>
      </c>
      <c r="H125" s="62">
        <v>1</v>
      </c>
      <c r="I125" s="60">
        <v>10.5</v>
      </c>
      <c r="J125" s="60">
        <v>1</v>
      </c>
      <c r="K125" s="60" t="s">
        <v>21</v>
      </c>
      <c r="L125" s="60" t="str">
        <f>IF(K125=Hoja3!$B$2,Hoja3!$A$2,IF(K125=Hoja3!$B$3,Hoja3!$A$3,IF(K125=Hoja3!$B$4,Hoja3!$A$4,IF(K125=Hoja3!$B$5,Hoja3!$A$5,IF(K125=Hoja3!$B$6,Hoja3!$A$6,IF(K125=Hoja3!$B$7,Hoja3!$A$7,IF(K125=Hoja3!$B$8,Hoja3!$A$8,IF(K125=Hoja3!$B$9,Hoja3!$A$9,IF(K125=Hoja3!$B$10,Hoja3!$A$10,IF(K125=Hoja3!$B$11,Hoja3!$A$11,IF(K125=Hoja3!$B$12,Hoja3!$A$12,IF(K125=Hoja3!$B$13,Hoja3!$A$13,IF(K125=Hoja3!$B$14,Hoja3!$A$14,IF(K125=Hoja3!$B$15,Hoja3!$A$15,IF(K125=Hoja3!$B$16,Hoja3!$A$16,IF(K125=Hoja3!$B$17,Hoja3!$A$17,IF(K125=Hoja3!$B$18,Hoja3!$A$18,IF(K125=Hoja3!$B$19,Hoja3!$A$19,IF(K125=Hoja3!$B$20,Hoja3!$A$20,IF(K125=Hoja3!$B$21,Hoja3!$A$21,""))))))))))))))))))))</f>
        <v>CCE-16</v>
      </c>
      <c r="M125" s="60" t="s">
        <v>63</v>
      </c>
      <c r="N125" s="60">
        <v>0</v>
      </c>
      <c r="O125" s="63">
        <v>50614200</v>
      </c>
      <c r="P125" s="63">
        <v>50614200</v>
      </c>
      <c r="Q125" s="65">
        <v>0</v>
      </c>
      <c r="R125" s="60">
        <v>0</v>
      </c>
      <c r="S125" s="60" t="s">
        <v>672</v>
      </c>
      <c r="T125" s="60" t="s">
        <v>668</v>
      </c>
      <c r="U125" s="60" t="s">
        <v>650</v>
      </c>
      <c r="V125" s="60" t="s">
        <v>651</v>
      </c>
      <c r="W125" s="60" t="s">
        <v>652</v>
      </c>
      <c r="X125" s="60">
        <v>3241000</v>
      </c>
      <c r="Y125" s="66" t="s">
        <v>653</v>
      </c>
    </row>
    <row r="126" spans="1:25" ht="75" x14ac:dyDescent="0.25">
      <c r="A126" s="60" t="s">
        <v>816</v>
      </c>
      <c r="B126" s="60" t="s">
        <v>332</v>
      </c>
      <c r="C126" s="60" t="s">
        <v>159</v>
      </c>
      <c r="D126" s="61" t="s">
        <v>387</v>
      </c>
      <c r="E126" s="60">
        <v>80111607</v>
      </c>
      <c r="F126" s="61" t="s">
        <v>690</v>
      </c>
      <c r="G126" s="62">
        <v>1</v>
      </c>
      <c r="H126" s="62">
        <v>1</v>
      </c>
      <c r="I126" s="60">
        <v>10.5</v>
      </c>
      <c r="J126" s="60">
        <v>1</v>
      </c>
      <c r="K126" s="60" t="s">
        <v>21</v>
      </c>
      <c r="L126" s="60" t="str">
        <f>IF(K126=Hoja3!$B$2,Hoja3!$A$2,IF(K126=Hoja3!$B$3,Hoja3!$A$3,IF(K126=Hoja3!$B$4,Hoja3!$A$4,IF(K126=Hoja3!$B$5,Hoja3!$A$5,IF(K126=Hoja3!$B$6,Hoja3!$A$6,IF(K126=Hoja3!$B$7,Hoja3!$A$7,IF(K126=Hoja3!$B$8,Hoja3!$A$8,IF(K126=Hoja3!$B$9,Hoja3!$A$9,IF(K126=Hoja3!$B$10,Hoja3!$A$10,IF(K126=Hoja3!$B$11,Hoja3!$A$11,IF(K126=Hoja3!$B$12,Hoja3!$A$12,IF(K126=Hoja3!$B$13,Hoja3!$A$13,IF(K126=Hoja3!$B$14,Hoja3!$A$14,IF(K126=Hoja3!$B$15,Hoja3!$A$15,IF(K126=Hoja3!$B$16,Hoja3!$A$16,IF(K126=Hoja3!$B$17,Hoja3!$A$17,IF(K126=Hoja3!$B$18,Hoja3!$A$18,IF(K126=Hoja3!$B$19,Hoja3!$A$19,IF(K126=Hoja3!$B$20,Hoja3!$A$20,IF(K126=Hoja3!$B$21,Hoja3!$A$21,""))))))))))))))))))))</f>
        <v>CCE-16</v>
      </c>
      <c r="M126" s="60" t="s">
        <v>63</v>
      </c>
      <c r="N126" s="60">
        <v>0</v>
      </c>
      <c r="O126" s="63">
        <v>50614200</v>
      </c>
      <c r="P126" s="63">
        <v>50614200</v>
      </c>
      <c r="Q126" s="65">
        <v>0</v>
      </c>
      <c r="R126" s="60">
        <v>0</v>
      </c>
      <c r="S126" s="60" t="s">
        <v>672</v>
      </c>
      <c r="T126" s="60" t="s">
        <v>668</v>
      </c>
      <c r="U126" s="60" t="s">
        <v>650</v>
      </c>
      <c r="V126" s="60" t="s">
        <v>651</v>
      </c>
      <c r="W126" s="60" t="s">
        <v>652</v>
      </c>
      <c r="X126" s="60">
        <v>3241000</v>
      </c>
      <c r="Y126" s="66" t="s">
        <v>653</v>
      </c>
    </row>
    <row r="127" spans="1:25" ht="75" x14ac:dyDescent="0.25">
      <c r="A127" s="60" t="s">
        <v>817</v>
      </c>
      <c r="B127" s="60" t="s">
        <v>332</v>
      </c>
      <c r="C127" s="60" t="s">
        <v>159</v>
      </c>
      <c r="D127" s="61" t="s">
        <v>387</v>
      </c>
      <c r="E127" s="60">
        <v>80111607</v>
      </c>
      <c r="F127" s="61" t="s">
        <v>690</v>
      </c>
      <c r="G127" s="62">
        <v>1</v>
      </c>
      <c r="H127" s="62">
        <v>1</v>
      </c>
      <c r="I127" s="60">
        <v>10.5</v>
      </c>
      <c r="J127" s="60">
        <v>1</v>
      </c>
      <c r="K127" s="60" t="s">
        <v>21</v>
      </c>
      <c r="L127" s="60" t="str">
        <f>IF(K127=Hoja3!$B$2,Hoja3!$A$2,IF(K127=Hoja3!$B$3,Hoja3!$A$3,IF(K127=Hoja3!$B$4,Hoja3!$A$4,IF(K127=Hoja3!$B$5,Hoja3!$A$5,IF(K127=Hoja3!$B$6,Hoja3!$A$6,IF(K127=Hoja3!$B$7,Hoja3!$A$7,IF(K127=Hoja3!$B$8,Hoja3!$A$8,IF(K127=Hoja3!$B$9,Hoja3!$A$9,IF(K127=Hoja3!$B$10,Hoja3!$A$10,IF(K127=Hoja3!$B$11,Hoja3!$A$11,IF(K127=Hoja3!$B$12,Hoja3!$A$12,IF(K127=Hoja3!$B$13,Hoja3!$A$13,IF(K127=Hoja3!$B$14,Hoja3!$A$14,IF(K127=Hoja3!$B$15,Hoja3!$A$15,IF(K127=Hoja3!$B$16,Hoja3!$A$16,IF(K127=Hoja3!$B$17,Hoja3!$A$17,IF(K127=Hoja3!$B$18,Hoja3!$A$18,IF(K127=Hoja3!$B$19,Hoja3!$A$19,IF(K127=Hoja3!$B$20,Hoja3!$A$20,IF(K127=Hoja3!$B$21,Hoja3!$A$21,""))))))))))))))))))))</f>
        <v>CCE-16</v>
      </c>
      <c r="M127" s="60" t="s">
        <v>63</v>
      </c>
      <c r="N127" s="60">
        <v>0</v>
      </c>
      <c r="O127" s="63">
        <v>50614200</v>
      </c>
      <c r="P127" s="63">
        <v>50614200</v>
      </c>
      <c r="Q127" s="65">
        <v>0</v>
      </c>
      <c r="R127" s="60">
        <v>0</v>
      </c>
      <c r="S127" s="60" t="s">
        <v>672</v>
      </c>
      <c r="T127" s="60" t="s">
        <v>668</v>
      </c>
      <c r="U127" s="60" t="s">
        <v>650</v>
      </c>
      <c r="V127" s="60" t="s">
        <v>651</v>
      </c>
      <c r="W127" s="60" t="s">
        <v>652</v>
      </c>
      <c r="X127" s="60">
        <v>3241000</v>
      </c>
      <c r="Y127" s="66" t="s">
        <v>653</v>
      </c>
    </row>
    <row r="128" spans="1:25" ht="75" x14ac:dyDescent="0.25">
      <c r="A128" s="60" t="s">
        <v>818</v>
      </c>
      <c r="B128" s="60" t="s">
        <v>332</v>
      </c>
      <c r="C128" s="60" t="s">
        <v>159</v>
      </c>
      <c r="D128" s="61" t="s">
        <v>387</v>
      </c>
      <c r="E128" s="60">
        <v>80111607</v>
      </c>
      <c r="F128" s="61" t="s">
        <v>690</v>
      </c>
      <c r="G128" s="62">
        <v>1</v>
      </c>
      <c r="H128" s="62">
        <v>1</v>
      </c>
      <c r="I128" s="60">
        <v>10.5</v>
      </c>
      <c r="J128" s="60">
        <v>1</v>
      </c>
      <c r="K128" s="60" t="s">
        <v>21</v>
      </c>
      <c r="L128" s="60" t="str">
        <f>IF(K128=Hoja3!$B$2,Hoja3!$A$2,IF(K128=Hoja3!$B$3,Hoja3!$A$3,IF(K128=Hoja3!$B$4,Hoja3!$A$4,IF(K128=Hoja3!$B$5,Hoja3!$A$5,IF(K128=Hoja3!$B$6,Hoja3!$A$6,IF(K128=Hoja3!$B$7,Hoja3!$A$7,IF(K128=Hoja3!$B$8,Hoja3!$A$8,IF(K128=Hoja3!$B$9,Hoja3!$A$9,IF(K128=Hoja3!$B$10,Hoja3!$A$10,IF(K128=Hoja3!$B$11,Hoja3!$A$11,IF(K128=Hoja3!$B$12,Hoja3!$A$12,IF(K128=Hoja3!$B$13,Hoja3!$A$13,IF(K128=Hoja3!$B$14,Hoja3!$A$14,IF(K128=Hoja3!$B$15,Hoja3!$A$15,IF(K128=Hoja3!$B$16,Hoja3!$A$16,IF(K128=Hoja3!$B$17,Hoja3!$A$17,IF(K128=Hoja3!$B$18,Hoja3!$A$18,IF(K128=Hoja3!$B$19,Hoja3!$A$19,IF(K128=Hoja3!$B$20,Hoja3!$A$20,IF(K128=Hoja3!$B$21,Hoja3!$A$21,""))))))))))))))))))))</f>
        <v>CCE-16</v>
      </c>
      <c r="M128" s="60" t="s">
        <v>63</v>
      </c>
      <c r="N128" s="60">
        <v>0</v>
      </c>
      <c r="O128" s="63">
        <v>50614200</v>
      </c>
      <c r="P128" s="63">
        <v>50614200</v>
      </c>
      <c r="Q128" s="65">
        <v>0</v>
      </c>
      <c r="R128" s="60">
        <v>0</v>
      </c>
      <c r="S128" s="60" t="s">
        <v>672</v>
      </c>
      <c r="T128" s="60" t="s">
        <v>668</v>
      </c>
      <c r="U128" s="60" t="s">
        <v>650</v>
      </c>
      <c r="V128" s="60" t="s">
        <v>651</v>
      </c>
      <c r="W128" s="60" t="s">
        <v>652</v>
      </c>
      <c r="X128" s="60">
        <v>3241000</v>
      </c>
      <c r="Y128" s="66" t="s">
        <v>653</v>
      </c>
    </row>
    <row r="129" spans="1:25" ht="75" x14ac:dyDescent="0.25">
      <c r="A129" s="60" t="s">
        <v>819</v>
      </c>
      <c r="B129" s="60" t="s">
        <v>332</v>
      </c>
      <c r="C129" s="60" t="s">
        <v>159</v>
      </c>
      <c r="D129" s="61" t="s">
        <v>387</v>
      </c>
      <c r="E129" s="60">
        <v>80111607</v>
      </c>
      <c r="F129" s="61" t="s">
        <v>690</v>
      </c>
      <c r="G129" s="62">
        <v>1</v>
      </c>
      <c r="H129" s="62">
        <v>1</v>
      </c>
      <c r="I129" s="60">
        <v>10.5</v>
      </c>
      <c r="J129" s="60">
        <v>1</v>
      </c>
      <c r="K129" s="60" t="s">
        <v>21</v>
      </c>
      <c r="L129" s="60" t="str">
        <f>IF(K129=Hoja3!$B$2,Hoja3!$A$2,IF(K129=Hoja3!$B$3,Hoja3!$A$3,IF(K129=Hoja3!$B$4,Hoja3!$A$4,IF(K129=Hoja3!$B$5,Hoja3!$A$5,IF(K129=Hoja3!$B$6,Hoja3!$A$6,IF(K129=Hoja3!$B$7,Hoja3!$A$7,IF(K129=Hoja3!$B$8,Hoja3!$A$8,IF(K129=Hoja3!$B$9,Hoja3!$A$9,IF(K129=Hoja3!$B$10,Hoja3!$A$10,IF(K129=Hoja3!$B$11,Hoja3!$A$11,IF(K129=Hoja3!$B$12,Hoja3!$A$12,IF(K129=Hoja3!$B$13,Hoja3!$A$13,IF(K129=Hoja3!$B$14,Hoja3!$A$14,IF(K129=Hoja3!$B$15,Hoja3!$A$15,IF(K129=Hoja3!$B$16,Hoja3!$A$16,IF(K129=Hoja3!$B$17,Hoja3!$A$17,IF(K129=Hoja3!$B$18,Hoja3!$A$18,IF(K129=Hoja3!$B$19,Hoja3!$A$19,IF(K129=Hoja3!$B$20,Hoja3!$A$20,IF(K129=Hoja3!$B$21,Hoja3!$A$21,""))))))))))))))))))))</f>
        <v>CCE-16</v>
      </c>
      <c r="M129" s="60" t="s">
        <v>63</v>
      </c>
      <c r="N129" s="60">
        <v>0</v>
      </c>
      <c r="O129" s="63">
        <v>50614200</v>
      </c>
      <c r="P129" s="63">
        <v>50614200</v>
      </c>
      <c r="Q129" s="65">
        <v>0</v>
      </c>
      <c r="R129" s="60">
        <v>0</v>
      </c>
      <c r="S129" s="60" t="s">
        <v>672</v>
      </c>
      <c r="T129" s="60" t="s">
        <v>668</v>
      </c>
      <c r="U129" s="60" t="s">
        <v>650</v>
      </c>
      <c r="V129" s="60" t="s">
        <v>651</v>
      </c>
      <c r="W129" s="60" t="s">
        <v>652</v>
      </c>
      <c r="X129" s="60">
        <v>3241000</v>
      </c>
      <c r="Y129" s="66" t="s">
        <v>653</v>
      </c>
    </row>
    <row r="130" spans="1:25" ht="75" x14ac:dyDescent="0.25">
      <c r="A130" s="60" t="s">
        <v>820</v>
      </c>
      <c r="B130" s="60" t="s">
        <v>332</v>
      </c>
      <c r="C130" s="60" t="s">
        <v>159</v>
      </c>
      <c r="D130" s="61" t="s">
        <v>387</v>
      </c>
      <c r="E130" s="60">
        <v>80111607</v>
      </c>
      <c r="F130" s="61" t="s">
        <v>690</v>
      </c>
      <c r="G130" s="62">
        <v>1</v>
      </c>
      <c r="H130" s="62">
        <v>1</v>
      </c>
      <c r="I130" s="60">
        <v>10.5</v>
      </c>
      <c r="J130" s="60">
        <v>1</v>
      </c>
      <c r="K130" s="60" t="s">
        <v>21</v>
      </c>
      <c r="L130" s="60" t="str">
        <f>IF(K130=Hoja3!$B$2,Hoja3!$A$2,IF(K130=Hoja3!$B$3,Hoja3!$A$3,IF(K130=Hoja3!$B$4,Hoja3!$A$4,IF(K130=Hoja3!$B$5,Hoja3!$A$5,IF(K130=Hoja3!$B$6,Hoja3!$A$6,IF(K130=Hoja3!$B$7,Hoja3!$A$7,IF(K130=Hoja3!$B$8,Hoja3!$A$8,IF(K130=Hoja3!$B$9,Hoja3!$A$9,IF(K130=Hoja3!$B$10,Hoja3!$A$10,IF(K130=Hoja3!$B$11,Hoja3!$A$11,IF(K130=Hoja3!$B$12,Hoja3!$A$12,IF(K130=Hoja3!$B$13,Hoja3!$A$13,IF(K130=Hoja3!$B$14,Hoja3!$A$14,IF(K130=Hoja3!$B$15,Hoja3!$A$15,IF(K130=Hoja3!$B$16,Hoja3!$A$16,IF(K130=Hoja3!$B$17,Hoja3!$A$17,IF(K130=Hoja3!$B$18,Hoja3!$A$18,IF(K130=Hoja3!$B$19,Hoja3!$A$19,IF(K130=Hoja3!$B$20,Hoja3!$A$20,IF(K130=Hoja3!$B$21,Hoja3!$A$21,""))))))))))))))))))))</f>
        <v>CCE-16</v>
      </c>
      <c r="M130" s="60" t="s">
        <v>63</v>
      </c>
      <c r="N130" s="60">
        <v>0</v>
      </c>
      <c r="O130" s="63">
        <v>50614200</v>
      </c>
      <c r="P130" s="63">
        <v>50614200</v>
      </c>
      <c r="Q130" s="65">
        <v>0</v>
      </c>
      <c r="R130" s="60">
        <v>0</v>
      </c>
      <c r="S130" s="60" t="s">
        <v>672</v>
      </c>
      <c r="T130" s="60" t="s">
        <v>668</v>
      </c>
      <c r="U130" s="60" t="s">
        <v>650</v>
      </c>
      <c r="V130" s="60" t="s">
        <v>651</v>
      </c>
      <c r="W130" s="60" t="s">
        <v>652</v>
      </c>
      <c r="X130" s="60">
        <v>3241000</v>
      </c>
      <c r="Y130" s="66" t="s">
        <v>653</v>
      </c>
    </row>
    <row r="131" spans="1:25" ht="75" x14ac:dyDescent="0.25">
      <c r="A131" s="60" t="s">
        <v>821</v>
      </c>
      <c r="B131" s="60" t="s">
        <v>332</v>
      </c>
      <c r="C131" s="60" t="s">
        <v>159</v>
      </c>
      <c r="D131" s="61" t="s">
        <v>387</v>
      </c>
      <c r="E131" s="60">
        <v>80111607</v>
      </c>
      <c r="F131" s="61" t="s">
        <v>690</v>
      </c>
      <c r="G131" s="62">
        <v>1</v>
      </c>
      <c r="H131" s="62">
        <v>1</v>
      </c>
      <c r="I131" s="60">
        <v>10.5</v>
      </c>
      <c r="J131" s="60">
        <v>1</v>
      </c>
      <c r="K131" s="60" t="s">
        <v>21</v>
      </c>
      <c r="L131" s="60" t="str">
        <f>IF(K131=Hoja3!$B$2,Hoja3!$A$2,IF(K131=Hoja3!$B$3,Hoja3!$A$3,IF(K131=Hoja3!$B$4,Hoja3!$A$4,IF(K131=Hoja3!$B$5,Hoja3!$A$5,IF(K131=Hoja3!$B$6,Hoja3!$A$6,IF(K131=Hoja3!$B$7,Hoja3!$A$7,IF(K131=Hoja3!$B$8,Hoja3!$A$8,IF(K131=Hoja3!$B$9,Hoja3!$A$9,IF(K131=Hoja3!$B$10,Hoja3!$A$10,IF(K131=Hoja3!$B$11,Hoja3!$A$11,IF(K131=Hoja3!$B$12,Hoja3!$A$12,IF(K131=Hoja3!$B$13,Hoja3!$A$13,IF(K131=Hoja3!$B$14,Hoja3!$A$14,IF(K131=Hoja3!$B$15,Hoja3!$A$15,IF(K131=Hoja3!$B$16,Hoja3!$A$16,IF(K131=Hoja3!$B$17,Hoja3!$A$17,IF(K131=Hoja3!$B$18,Hoja3!$A$18,IF(K131=Hoja3!$B$19,Hoja3!$A$19,IF(K131=Hoja3!$B$20,Hoja3!$A$20,IF(K131=Hoja3!$B$21,Hoja3!$A$21,""))))))))))))))))))))</f>
        <v>CCE-16</v>
      </c>
      <c r="M131" s="60" t="s">
        <v>63</v>
      </c>
      <c r="N131" s="60">
        <v>0</v>
      </c>
      <c r="O131" s="63">
        <v>50614200</v>
      </c>
      <c r="P131" s="63">
        <v>50614200</v>
      </c>
      <c r="Q131" s="65">
        <v>0</v>
      </c>
      <c r="R131" s="60">
        <v>0</v>
      </c>
      <c r="S131" s="60" t="s">
        <v>672</v>
      </c>
      <c r="T131" s="60" t="s">
        <v>668</v>
      </c>
      <c r="U131" s="60" t="s">
        <v>650</v>
      </c>
      <c r="V131" s="60" t="s">
        <v>651</v>
      </c>
      <c r="W131" s="60" t="s">
        <v>652</v>
      </c>
      <c r="X131" s="60">
        <v>3241000</v>
      </c>
      <c r="Y131" s="66" t="s">
        <v>653</v>
      </c>
    </row>
    <row r="132" spans="1:25" ht="75" x14ac:dyDescent="0.25">
      <c r="A132" s="60" t="s">
        <v>822</v>
      </c>
      <c r="B132" s="60" t="s">
        <v>332</v>
      </c>
      <c r="C132" s="60" t="s">
        <v>159</v>
      </c>
      <c r="D132" s="61" t="s">
        <v>387</v>
      </c>
      <c r="E132" s="60">
        <v>80111607</v>
      </c>
      <c r="F132" s="61" t="s">
        <v>690</v>
      </c>
      <c r="G132" s="62">
        <v>1</v>
      </c>
      <c r="H132" s="62">
        <v>1</v>
      </c>
      <c r="I132" s="60">
        <v>10.5</v>
      </c>
      <c r="J132" s="60">
        <v>1</v>
      </c>
      <c r="K132" s="60" t="s">
        <v>21</v>
      </c>
      <c r="L132" s="60" t="str">
        <f>IF(K132=Hoja3!$B$2,Hoja3!$A$2,IF(K132=Hoja3!$B$3,Hoja3!$A$3,IF(K132=Hoja3!$B$4,Hoja3!$A$4,IF(K132=Hoja3!$B$5,Hoja3!$A$5,IF(K132=Hoja3!$B$6,Hoja3!$A$6,IF(K132=Hoja3!$B$7,Hoja3!$A$7,IF(K132=Hoja3!$B$8,Hoja3!$A$8,IF(K132=Hoja3!$B$9,Hoja3!$A$9,IF(K132=Hoja3!$B$10,Hoja3!$A$10,IF(K132=Hoja3!$B$11,Hoja3!$A$11,IF(K132=Hoja3!$B$12,Hoja3!$A$12,IF(K132=Hoja3!$B$13,Hoja3!$A$13,IF(K132=Hoja3!$B$14,Hoja3!$A$14,IF(K132=Hoja3!$B$15,Hoja3!$A$15,IF(K132=Hoja3!$B$16,Hoja3!$A$16,IF(K132=Hoja3!$B$17,Hoja3!$A$17,IF(K132=Hoja3!$B$18,Hoja3!$A$18,IF(K132=Hoja3!$B$19,Hoja3!$A$19,IF(K132=Hoja3!$B$20,Hoja3!$A$20,IF(K132=Hoja3!$B$21,Hoja3!$A$21,""))))))))))))))))))))</f>
        <v>CCE-16</v>
      </c>
      <c r="M132" s="60" t="s">
        <v>63</v>
      </c>
      <c r="N132" s="60">
        <v>0</v>
      </c>
      <c r="O132" s="63">
        <v>50614200</v>
      </c>
      <c r="P132" s="63">
        <v>50614200</v>
      </c>
      <c r="Q132" s="65">
        <v>0</v>
      </c>
      <c r="R132" s="60">
        <v>0</v>
      </c>
      <c r="S132" s="60" t="s">
        <v>672</v>
      </c>
      <c r="T132" s="60" t="s">
        <v>668</v>
      </c>
      <c r="U132" s="60" t="s">
        <v>650</v>
      </c>
      <c r="V132" s="60" t="s">
        <v>651</v>
      </c>
      <c r="W132" s="60" t="s">
        <v>652</v>
      </c>
      <c r="X132" s="60">
        <v>3241000</v>
      </c>
      <c r="Y132" s="66" t="s">
        <v>653</v>
      </c>
    </row>
    <row r="133" spans="1:25" ht="75" x14ac:dyDescent="0.25">
      <c r="A133" s="60" t="s">
        <v>823</v>
      </c>
      <c r="B133" s="60" t="s">
        <v>332</v>
      </c>
      <c r="C133" s="60" t="s">
        <v>159</v>
      </c>
      <c r="D133" s="61" t="s">
        <v>387</v>
      </c>
      <c r="E133" s="60">
        <v>80111607</v>
      </c>
      <c r="F133" s="61" t="s">
        <v>690</v>
      </c>
      <c r="G133" s="62">
        <v>1</v>
      </c>
      <c r="H133" s="62">
        <v>1</v>
      </c>
      <c r="I133" s="60">
        <v>10.5</v>
      </c>
      <c r="J133" s="60">
        <v>1</v>
      </c>
      <c r="K133" s="60" t="s">
        <v>21</v>
      </c>
      <c r="L133" s="60" t="str">
        <f>IF(K133=Hoja3!$B$2,Hoja3!$A$2,IF(K133=Hoja3!$B$3,Hoja3!$A$3,IF(K133=Hoja3!$B$4,Hoja3!$A$4,IF(K133=Hoja3!$B$5,Hoja3!$A$5,IF(K133=Hoja3!$B$6,Hoja3!$A$6,IF(K133=Hoja3!$B$7,Hoja3!$A$7,IF(K133=Hoja3!$B$8,Hoja3!$A$8,IF(K133=Hoja3!$B$9,Hoja3!$A$9,IF(K133=Hoja3!$B$10,Hoja3!$A$10,IF(K133=Hoja3!$B$11,Hoja3!$A$11,IF(K133=Hoja3!$B$12,Hoja3!$A$12,IF(K133=Hoja3!$B$13,Hoja3!$A$13,IF(K133=Hoja3!$B$14,Hoja3!$A$14,IF(K133=Hoja3!$B$15,Hoja3!$A$15,IF(K133=Hoja3!$B$16,Hoja3!$A$16,IF(K133=Hoja3!$B$17,Hoja3!$A$17,IF(K133=Hoja3!$B$18,Hoja3!$A$18,IF(K133=Hoja3!$B$19,Hoja3!$A$19,IF(K133=Hoja3!$B$20,Hoja3!$A$20,IF(K133=Hoja3!$B$21,Hoja3!$A$21,""))))))))))))))))))))</f>
        <v>CCE-16</v>
      </c>
      <c r="M133" s="60" t="s">
        <v>63</v>
      </c>
      <c r="N133" s="60">
        <v>0</v>
      </c>
      <c r="O133" s="63">
        <v>50614200</v>
      </c>
      <c r="P133" s="63">
        <v>50614200</v>
      </c>
      <c r="Q133" s="65">
        <v>0</v>
      </c>
      <c r="R133" s="60">
        <v>0</v>
      </c>
      <c r="S133" s="60" t="s">
        <v>672</v>
      </c>
      <c r="T133" s="60" t="s">
        <v>668</v>
      </c>
      <c r="U133" s="60" t="s">
        <v>650</v>
      </c>
      <c r="V133" s="60" t="s">
        <v>651</v>
      </c>
      <c r="W133" s="60" t="s">
        <v>652</v>
      </c>
      <c r="X133" s="60">
        <v>3241000</v>
      </c>
      <c r="Y133" s="66" t="s">
        <v>653</v>
      </c>
    </row>
    <row r="134" spans="1:25" ht="75.75" thickBot="1" x14ac:dyDescent="0.3">
      <c r="A134" s="60" t="s">
        <v>824</v>
      </c>
      <c r="B134" s="60" t="s">
        <v>332</v>
      </c>
      <c r="C134" s="60" t="s">
        <v>159</v>
      </c>
      <c r="D134" s="61" t="s">
        <v>387</v>
      </c>
      <c r="E134" s="60">
        <v>80111607</v>
      </c>
      <c r="F134" s="61" t="s">
        <v>690</v>
      </c>
      <c r="G134" s="62">
        <v>1</v>
      </c>
      <c r="H134" s="62">
        <v>1</v>
      </c>
      <c r="I134" s="60">
        <v>10.5</v>
      </c>
      <c r="J134" s="60">
        <v>1</v>
      </c>
      <c r="K134" s="60" t="s">
        <v>21</v>
      </c>
      <c r="L134" s="60" t="str">
        <f>IF(K134=Hoja3!$B$2,Hoja3!$A$2,IF(K134=Hoja3!$B$3,Hoja3!$A$3,IF(K134=Hoja3!$B$4,Hoja3!$A$4,IF(K134=Hoja3!$B$5,Hoja3!$A$5,IF(K134=Hoja3!$B$6,Hoja3!$A$6,IF(K134=Hoja3!$B$7,Hoja3!$A$7,IF(K134=Hoja3!$B$8,Hoja3!$A$8,IF(K134=Hoja3!$B$9,Hoja3!$A$9,IF(K134=Hoja3!$B$10,Hoja3!$A$10,IF(K134=Hoja3!$B$11,Hoja3!$A$11,IF(K134=Hoja3!$B$12,Hoja3!$A$12,IF(K134=Hoja3!$B$13,Hoja3!$A$13,IF(K134=Hoja3!$B$14,Hoja3!$A$14,IF(K134=Hoja3!$B$15,Hoja3!$A$15,IF(K134=Hoja3!$B$16,Hoja3!$A$16,IF(K134=Hoja3!$B$17,Hoja3!$A$17,IF(K134=Hoja3!$B$18,Hoja3!$A$18,IF(K134=Hoja3!$B$19,Hoja3!$A$19,IF(K134=Hoja3!$B$20,Hoja3!$A$20,IF(K134=Hoja3!$B$21,Hoja3!$A$21,""))))))))))))))))))))</f>
        <v>CCE-16</v>
      </c>
      <c r="M134" s="60" t="s">
        <v>63</v>
      </c>
      <c r="N134" s="60">
        <v>0</v>
      </c>
      <c r="O134" s="63">
        <v>50614200</v>
      </c>
      <c r="P134" s="63">
        <v>50614200</v>
      </c>
      <c r="Q134" s="65">
        <v>0</v>
      </c>
      <c r="R134" s="60">
        <v>0</v>
      </c>
      <c r="S134" s="60" t="s">
        <v>672</v>
      </c>
      <c r="T134" s="60" t="s">
        <v>668</v>
      </c>
      <c r="U134" s="60" t="s">
        <v>650</v>
      </c>
      <c r="V134" s="60" t="s">
        <v>651</v>
      </c>
      <c r="W134" s="60" t="s">
        <v>652</v>
      </c>
      <c r="X134" s="60">
        <v>3241000</v>
      </c>
      <c r="Y134" s="66" t="s">
        <v>653</v>
      </c>
    </row>
    <row r="135" spans="1:25" ht="60.75" thickBot="1" x14ac:dyDescent="0.3">
      <c r="A135" s="60" t="s">
        <v>1257</v>
      </c>
      <c r="B135" s="60" t="str">
        <f>IFERROR(VLOOKUP(VALUE(MID(A136,1,IF(VALUE(MID(A136,1,3))=898,3,4))),[1]Hoja1!$A$3:$K$222,2,0),"")</f>
        <v>898 Administración del talento humano</v>
      </c>
      <c r="C135" s="60" t="s">
        <v>159</v>
      </c>
      <c r="D135" s="60" t="s">
        <v>387</v>
      </c>
      <c r="E135" s="73">
        <v>80111601</v>
      </c>
      <c r="F135" s="146" t="s">
        <v>1224</v>
      </c>
      <c r="G135" s="62">
        <v>1</v>
      </c>
      <c r="H135" s="62">
        <v>1</v>
      </c>
      <c r="I135" s="73">
        <v>11.5</v>
      </c>
      <c r="J135" s="73">
        <v>1</v>
      </c>
      <c r="K135" s="73" t="s">
        <v>21</v>
      </c>
      <c r="L135" s="60" t="str">
        <f>+L134</f>
        <v>CCE-16</v>
      </c>
      <c r="M135" s="73" t="s">
        <v>63</v>
      </c>
      <c r="N135" s="60">
        <v>0</v>
      </c>
      <c r="O135" s="63">
        <v>46212014</v>
      </c>
      <c r="P135" s="63">
        <v>46212014</v>
      </c>
      <c r="Q135" s="65">
        <v>0</v>
      </c>
      <c r="R135" s="60">
        <v>0</v>
      </c>
      <c r="S135" s="60" t="s">
        <v>669</v>
      </c>
      <c r="T135" s="60" t="s">
        <v>649</v>
      </c>
      <c r="U135" s="60" t="s">
        <v>650</v>
      </c>
      <c r="V135" s="60" t="s">
        <v>651</v>
      </c>
      <c r="W135" s="60" t="s">
        <v>652</v>
      </c>
      <c r="X135" s="60">
        <v>3241000</v>
      </c>
      <c r="Y135" s="66" t="s">
        <v>653</v>
      </c>
    </row>
    <row r="136" spans="1:25" ht="105" x14ac:dyDescent="0.25">
      <c r="A136" s="60" t="s">
        <v>825</v>
      </c>
      <c r="B136" s="60" t="s">
        <v>332</v>
      </c>
      <c r="C136" s="60" t="s">
        <v>159</v>
      </c>
      <c r="D136" s="61" t="s">
        <v>387</v>
      </c>
      <c r="E136" s="60">
        <v>80111607</v>
      </c>
      <c r="F136" s="84" t="s">
        <v>1256</v>
      </c>
      <c r="G136" s="62">
        <v>1</v>
      </c>
      <c r="H136" s="62">
        <v>1</v>
      </c>
      <c r="I136" s="68">
        <v>10.5</v>
      </c>
      <c r="J136" s="60">
        <v>1</v>
      </c>
      <c r="K136" s="60" t="s">
        <v>21</v>
      </c>
      <c r="L136" s="60" t="str">
        <f>IF(K136=Hoja3!$B$2,Hoja3!$A$2,IF(K136=Hoja3!$B$3,Hoja3!$A$3,IF(K136=Hoja3!$B$4,Hoja3!$A$4,IF(K136=Hoja3!$B$5,Hoja3!$A$5,IF(K136=Hoja3!$B$6,Hoja3!$A$6,IF(K136=Hoja3!$B$7,Hoja3!$A$7,IF(K136=Hoja3!$B$8,Hoja3!$A$8,IF(K136=Hoja3!$B$9,Hoja3!$A$9,IF(K136=Hoja3!$B$10,Hoja3!$A$10,IF(K136=Hoja3!$B$11,Hoja3!$A$11,IF(K136=Hoja3!$B$12,Hoja3!$A$12,IF(K136=Hoja3!$B$13,Hoja3!$A$13,IF(K136=Hoja3!$B$14,Hoja3!$A$14,IF(K136=Hoja3!$B$15,Hoja3!$A$15,IF(K136=Hoja3!$B$16,Hoja3!$A$16,IF(K136=Hoja3!$B$17,Hoja3!$A$17,IF(K136=Hoja3!$B$18,Hoja3!$A$18,IF(K136=Hoja3!$B$19,Hoja3!$A$19,IF(K136=Hoja3!$B$20,Hoja3!$A$20,IF(K136=Hoja3!$B$21,Hoja3!$A$21,""))))))))))))))))))))</f>
        <v>CCE-16</v>
      </c>
      <c r="M136" s="60" t="s">
        <v>63</v>
      </c>
      <c r="N136" s="60">
        <v>0</v>
      </c>
      <c r="O136" s="63">
        <v>33742810</v>
      </c>
      <c r="P136" s="63">
        <v>33742810</v>
      </c>
      <c r="Q136" s="65">
        <v>0</v>
      </c>
      <c r="R136" s="60">
        <v>0</v>
      </c>
      <c r="S136" s="60" t="s">
        <v>672</v>
      </c>
      <c r="T136" s="60" t="s">
        <v>668</v>
      </c>
      <c r="U136" s="60" t="s">
        <v>650</v>
      </c>
      <c r="V136" s="60" t="s">
        <v>651</v>
      </c>
      <c r="W136" s="60" t="s">
        <v>652</v>
      </c>
      <c r="X136" s="60">
        <v>3241000</v>
      </c>
      <c r="Y136" s="66" t="s">
        <v>653</v>
      </c>
    </row>
    <row r="137" spans="1:25" ht="105" x14ac:dyDescent="0.25">
      <c r="A137" s="60" t="s">
        <v>826</v>
      </c>
      <c r="B137" s="60" t="s">
        <v>332</v>
      </c>
      <c r="C137" s="60" t="s">
        <v>159</v>
      </c>
      <c r="D137" s="61" t="s">
        <v>387</v>
      </c>
      <c r="E137" s="60">
        <v>80111607</v>
      </c>
      <c r="F137" s="84" t="s">
        <v>1255</v>
      </c>
      <c r="G137" s="62">
        <v>1</v>
      </c>
      <c r="H137" s="62">
        <v>1</v>
      </c>
      <c r="I137" s="68">
        <v>10.5</v>
      </c>
      <c r="J137" s="60">
        <v>1</v>
      </c>
      <c r="K137" s="60" t="s">
        <v>21</v>
      </c>
      <c r="L137" s="60" t="str">
        <f>IF(K137=Hoja3!$B$2,Hoja3!$A$2,IF(K137=Hoja3!$B$3,Hoja3!$A$3,IF(K137=Hoja3!$B$4,Hoja3!$A$4,IF(K137=Hoja3!$B$5,Hoja3!$A$5,IF(K137=Hoja3!$B$6,Hoja3!$A$6,IF(K137=Hoja3!$B$7,Hoja3!$A$7,IF(K137=Hoja3!$B$8,Hoja3!$A$8,IF(K137=Hoja3!$B$9,Hoja3!$A$9,IF(K137=Hoja3!$B$10,Hoja3!$A$10,IF(K137=Hoja3!$B$11,Hoja3!$A$11,IF(K137=Hoja3!$B$12,Hoja3!$A$12,IF(K137=Hoja3!$B$13,Hoja3!$A$13,IF(K137=Hoja3!$B$14,Hoja3!$A$14,IF(K137=Hoja3!$B$15,Hoja3!$A$15,IF(K137=Hoja3!$B$16,Hoja3!$A$16,IF(K137=Hoja3!$B$17,Hoja3!$A$17,IF(K137=Hoja3!$B$18,Hoja3!$A$18,IF(K137=Hoja3!$B$19,Hoja3!$A$19,IF(K137=Hoja3!$B$20,Hoja3!$A$20,IF(K137=Hoja3!$B$21,Hoja3!$A$21,""))))))))))))))))))))</f>
        <v>CCE-16</v>
      </c>
      <c r="M137" s="60" t="s">
        <v>63</v>
      </c>
      <c r="N137" s="60">
        <v>0</v>
      </c>
      <c r="O137" s="63">
        <v>33742810</v>
      </c>
      <c r="P137" s="63">
        <v>33742810</v>
      </c>
      <c r="Q137" s="65">
        <v>0</v>
      </c>
      <c r="R137" s="60">
        <v>0</v>
      </c>
      <c r="S137" s="60" t="s">
        <v>672</v>
      </c>
      <c r="T137" s="60" t="s">
        <v>668</v>
      </c>
      <c r="U137" s="60" t="s">
        <v>650</v>
      </c>
      <c r="V137" s="60" t="s">
        <v>651</v>
      </c>
      <c r="W137" s="60" t="s">
        <v>652</v>
      </c>
      <c r="X137" s="60">
        <v>3241000</v>
      </c>
      <c r="Y137" s="66" t="s">
        <v>653</v>
      </c>
    </row>
    <row r="138" spans="1:25" ht="60" x14ac:dyDescent="0.25">
      <c r="A138" s="60" t="s">
        <v>827</v>
      </c>
      <c r="B138" s="60" t="s">
        <v>332</v>
      </c>
      <c r="C138" s="60" t="s">
        <v>159</v>
      </c>
      <c r="D138" s="61" t="s">
        <v>387</v>
      </c>
      <c r="E138" s="60">
        <v>80111607</v>
      </c>
      <c r="F138" s="61" t="s">
        <v>691</v>
      </c>
      <c r="G138" s="62">
        <v>1</v>
      </c>
      <c r="H138" s="62">
        <v>1</v>
      </c>
      <c r="I138" s="68">
        <v>10.5</v>
      </c>
      <c r="J138" s="60">
        <v>1</v>
      </c>
      <c r="K138" s="60" t="s">
        <v>21</v>
      </c>
      <c r="L138" s="60" t="str">
        <f>IF(K138=Hoja3!$B$2,Hoja3!$A$2,IF(K138=Hoja3!$B$3,Hoja3!$A$3,IF(K138=Hoja3!$B$4,Hoja3!$A$4,IF(K138=Hoja3!$B$5,Hoja3!$A$5,IF(K138=Hoja3!$B$6,Hoja3!$A$6,IF(K138=Hoja3!$B$7,Hoja3!$A$7,IF(K138=Hoja3!$B$8,Hoja3!$A$8,IF(K138=Hoja3!$B$9,Hoja3!$A$9,IF(K138=Hoja3!$B$10,Hoja3!$A$10,IF(K138=Hoja3!$B$11,Hoja3!$A$11,IF(K138=Hoja3!$B$12,Hoja3!$A$12,IF(K138=Hoja3!$B$13,Hoja3!$A$13,IF(K138=Hoja3!$B$14,Hoja3!$A$14,IF(K138=Hoja3!$B$15,Hoja3!$A$15,IF(K138=Hoja3!$B$16,Hoja3!$A$16,IF(K138=Hoja3!$B$17,Hoja3!$A$17,IF(K138=Hoja3!$B$18,Hoja3!$A$18,IF(K138=Hoja3!$B$19,Hoja3!$A$19,IF(K138=Hoja3!$B$20,Hoja3!$A$20,IF(K138=Hoja3!$B$21,Hoja3!$A$21,""))))))))))))))))))))</f>
        <v>CCE-16</v>
      </c>
      <c r="M138" s="60" t="s">
        <v>63</v>
      </c>
      <c r="N138" s="60">
        <v>0</v>
      </c>
      <c r="O138" s="63">
        <v>50614200</v>
      </c>
      <c r="P138" s="63">
        <v>50614200</v>
      </c>
      <c r="Q138" s="65">
        <v>0</v>
      </c>
      <c r="R138" s="60">
        <v>0</v>
      </c>
      <c r="S138" s="60" t="s">
        <v>672</v>
      </c>
      <c r="T138" s="60" t="s">
        <v>668</v>
      </c>
      <c r="U138" s="60" t="s">
        <v>650</v>
      </c>
      <c r="V138" s="60" t="s">
        <v>651</v>
      </c>
      <c r="W138" s="60" t="s">
        <v>652</v>
      </c>
      <c r="X138" s="60">
        <v>3241000</v>
      </c>
      <c r="Y138" s="66" t="s">
        <v>653</v>
      </c>
    </row>
    <row r="139" spans="1:25" ht="60" x14ac:dyDescent="0.25">
      <c r="A139" s="60" t="s">
        <v>828</v>
      </c>
      <c r="B139" s="60" t="s">
        <v>332</v>
      </c>
      <c r="C139" s="60" t="s">
        <v>159</v>
      </c>
      <c r="D139" s="61" t="s">
        <v>387</v>
      </c>
      <c r="E139" s="85">
        <v>80111604</v>
      </c>
      <c r="F139" s="61" t="s">
        <v>692</v>
      </c>
      <c r="G139" s="62">
        <v>1</v>
      </c>
      <c r="H139" s="62">
        <v>1</v>
      </c>
      <c r="I139" s="68">
        <v>11</v>
      </c>
      <c r="J139" s="60">
        <v>1</v>
      </c>
      <c r="K139" s="60" t="s">
        <v>21</v>
      </c>
      <c r="L139" s="60" t="str">
        <f>IF(K139=Hoja3!$B$2,Hoja3!$A$2,IF(K139=Hoja3!$B$3,Hoja3!$A$3,IF(K139=Hoja3!$B$4,Hoja3!$A$4,IF(K139=Hoja3!$B$5,Hoja3!$A$5,IF(K139=Hoja3!$B$6,Hoja3!$A$6,IF(K139=Hoja3!$B$7,Hoja3!$A$7,IF(K139=Hoja3!$B$8,Hoja3!$A$8,IF(K139=Hoja3!$B$9,Hoja3!$A$9,IF(K139=Hoja3!$B$10,Hoja3!$A$10,IF(K139=Hoja3!$B$11,Hoja3!$A$11,IF(K139=Hoja3!$B$12,Hoja3!$A$12,IF(K139=Hoja3!$B$13,Hoja3!$A$13,IF(K139=Hoja3!$B$14,Hoja3!$A$14,IF(K139=Hoja3!$B$15,Hoja3!$A$15,IF(K139=Hoja3!$B$16,Hoja3!$A$16,IF(K139=Hoja3!$B$17,Hoja3!$A$17,IF(K139=Hoja3!$B$18,Hoja3!$A$18,IF(K139=Hoja3!$B$19,Hoja3!$A$19,IF(K139=Hoja3!$B$20,Hoja3!$A$20,IF(K139=Hoja3!$B$21,Hoja3!$A$21,""))))))))))))))))))))</f>
        <v>CCE-16</v>
      </c>
      <c r="M139" s="67" t="s">
        <v>575</v>
      </c>
      <c r="N139" s="60">
        <v>0</v>
      </c>
      <c r="O139" s="63">
        <v>26959955</v>
      </c>
      <c r="P139" s="63">
        <v>26959955</v>
      </c>
      <c r="Q139" s="65">
        <v>0</v>
      </c>
      <c r="R139" s="60">
        <v>0</v>
      </c>
      <c r="S139" s="60" t="s">
        <v>672</v>
      </c>
      <c r="T139" s="60" t="s">
        <v>668</v>
      </c>
      <c r="U139" s="60" t="s">
        <v>650</v>
      </c>
      <c r="V139" s="60" t="s">
        <v>651</v>
      </c>
      <c r="W139" s="60" t="s">
        <v>652</v>
      </c>
      <c r="X139" s="60">
        <v>3241000</v>
      </c>
      <c r="Y139" s="66" t="s">
        <v>653</v>
      </c>
    </row>
    <row r="140" spans="1:25" ht="60" x14ac:dyDescent="0.25">
      <c r="A140" s="60" t="s">
        <v>829</v>
      </c>
      <c r="B140" s="60" t="s">
        <v>332</v>
      </c>
      <c r="C140" s="60" t="s">
        <v>159</v>
      </c>
      <c r="D140" s="61" t="s">
        <v>387</v>
      </c>
      <c r="E140" s="60">
        <v>80111601</v>
      </c>
      <c r="F140" s="61" t="s">
        <v>693</v>
      </c>
      <c r="G140" s="62">
        <v>1</v>
      </c>
      <c r="H140" s="62">
        <v>1</v>
      </c>
      <c r="I140" s="68">
        <v>11</v>
      </c>
      <c r="J140" s="60">
        <v>1</v>
      </c>
      <c r="K140" s="60" t="s">
        <v>21</v>
      </c>
      <c r="L140" s="60" t="str">
        <f>IF(K140=Hoja3!$B$2,Hoja3!$A$2,IF(K140=Hoja3!$B$3,Hoja3!$A$3,IF(K140=Hoja3!$B$4,Hoja3!$A$4,IF(K140=Hoja3!$B$5,Hoja3!$A$5,IF(K140=Hoja3!$B$6,Hoja3!$A$6,IF(K140=Hoja3!$B$7,Hoja3!$A$7,IF(K140=Hoja3!$B$8,Hoja3!$A$8,IF(K140=Hoja3!$B$9,Hoja3!$A$9,IF(K140=Hoja3!$B$10,Hoja3!$A$10,IF(K140=Hoja3!$B$11,Hoja3!$A$11,IF(K140=Hoja3!$B$12,Hoja3!$A$12,IF(K140=Hoja3!$B$13,Hoja3!$A$13,IF(K140=Hoja3!$B$14,Hoja3!$A$14,IF(K140=Hoja3!$B$15,Hoja3!$A$15,IF(K140=Hoja3!$B$16,Hoja3!$A$16,IF(K140=Hoja3!$B$17,Hoja3!$A$17,IF(K140=Hoja3!$B$18,Hoja3!$A$18,IF(K140=Hoja3!$B$19,Hoja3!$A$19,IF(K140=Hoja3!$B$20,Hoja3!$A$20,IF(K140=Hoja3!$B$21,Hoja3!$A$21,""))))))))))))))))))))</f>
        <v>CCE-16</v>
      </c>
      <c r="M140" s="67" t="s">
        <v>575</v>
      </c>
      <c r="N140" s="60">
        <v>0</v>
      </c>
      <c r="O140" s="63">
        <v>19607236</v>
      </c>
      <c r="P140" s="63">
        <v>19607236</v>
      </c>
      <c r="Q140" s="65">
        <v>0</v>
      </c>
      <c r="R140" s="60">
        <v>0</v>
      </c>
      <c r="S140" s="60" t="s">
        <v>672</v>
      </c>
      <c r="T140" s="60" t="s">
        <v>668</v>
      </c>
      <c r="U140" s="60" t="s">
        <v>650</v>
      </c>
      <c r="V140" s="60" t="s">
        <v>651</v>
      </c>
      <c r="W140" s="60" t="s">
        <v>652</v>
      </c>
      <c r="X140" s="60">
        <v>3241000</v>
      </c>
      <c r="Y140" s="66" t="s">
        <v>653</v>
      </c>
    </row>
    <row r="141" spans="1:25" ht="60" x14ac:dyDescent="0.25">
      <c r="A141" s="60" t="s">
        <v>830</v>
      </c>
      <c r="B141" s="60" t="s">
        <v>332</v>
      </c>
      <c r="C141" s="60" t="s">
        <v>159</v>
      </c>
      <c r="D141" s="61" t="s">
        <v>387</v>
      </c>
      <c r="E141" s="60">
        <v>80111601</v>
      </c>
      <c r="F141" s="61" t="s">
        <v>693</v>
      </c>
      <c r="G141" s="62">
        <v>1</v>
      </c>
      <c r="H141" s="62">
        <v>1</v>
      </c>
      <c r="I141" s="68">
        <v>11</v>
      </c>
      <c r="J141" s="60">
        <v>1</v>
      </c>
      <c r="K141" s="60" t="s">
        <v>21</v>
      </c>
      <c r="L141" s="60" t="str">
        <f>IF(K141=Hoja3!$B$2,Hoja3!$A$2,IF(K141=Hoja3!$B$3,Hoja3!$A$3,IF(K141=Hoja3!$B$4,Hoja3!$A$4,IF(K141=Hoja3!$B$5,Hoja3!$A$5,IF(K141=Hoja3!$B$6,Hoja3!$A$6,IF(K141=Hoja3!$B$7,Hoja3!$A$7,IF(K141=Hoja3!$B$8,Hoja3!$A$8,IF(K141=Hoja3!$B$9,Hoja3!$A$9,IF(K141=Hoja3!$B$10,Hoja3!$A$10,IF(K141=Hoja3!$B$11,Hoja3!$A$11,IF(K141=Hoja3!$B$12,Hoja3!$A$12,IF(K141=Hoja3!$B$13,Hoja3!$A$13,IF(K141=Hoja3!$B$14,Hoja3!$A$14,IF(K141=Hoja3!$B$15,Hoja3!$A$15,IF(K141=Hoja3!$B$16,Hoja3!$A$16,IF(K141=Hoja3!$B$17,Hoja3!$A$17,IF(K141=Hoja3!$B$18,Hoja3!$A$18,IF(K141=Hoja3!$B$19,Hoja3!$A$19,IF(K141=Hoja3!$B$20,Hoja3!$A$20,IF(K141=Hoja3!$B$21,Hoja3!$A$21,""))))))))))))))))))))</f>
        <v>CCE-16</v>
      </c>
      <c r="M141" s="67" t="s">
        <v>575</v>
      </c>
      <c r="N141" s="60">
        <v>0</v>
      </c>
      <c r="O141" s="63">
        <v>19607236</v>
      </c>
      <c r="P141" s="63">
        <v>19607236</v>
      </c>
      <c r="Q141" s="65">
        <v>0</v>
      </c>
      <c r="R141" s="60">
        <v>0</v>
      </c>
      <c r="S141" s="60" t="s">
        <v>672</v>
      </c>
      <c r="T141" s="60" t="s">
        <v>668</v>
      </c>
      <c r="U141" s="60" t="s">
        <v>650</v>
      </c>
      <c r="V141" s="60" t="s">
        <v>651</v>
      </c>
      <c r="W141" s="60" t="s">
        <v>652</v>
      </c>
      <c r="X141" s="60">
        <v>3241000</v>
      </c>
      <c r="Y141" s="66" t="s">
        <v>653</v>
      </c>
    </row>
    <row r="142" spans="1:25" ht="60" x14ac:dyDescent="0.25">
      <c r="A142" s="60" t="s">
        <v>831</v>
      </c>
      <c r="B142" s="60" t="s">
        <v>332</v>
      </c>
      <c r="C142" s="60" t="s">
        <v>159</v>
      </c>
      <c r="D142" s="61" t="s">
        <v>387</v>
      </c>
      <c r="E142" s="60">
        <v>80111601</v>
      </c>
      <c r="F142" s="61" t="s">
        <v>693</v>
      </c>
      <c r="G142" s="62">
        <v>1</v>
      </c>
      <c r="H142" s="62">
        <v>1</v>
      </c>
      <c r="I142" s="68">
        <v>11</v>
      </c>
      <c r="J142" s="60">
        <v>1</v>
      </c>
      <c r="K142" s="60" t="s">
        <v>21</v>
      </c>
      <c r="L142" s="60" t="str">
        <f>IF(K142=Hoja3!$B$2,Hoja3!$A$2,IF(K142=Hoja3!$B$3,Hoja3!$A$3,IF(K142=Hoja3!$B$4,Hoja3!$A$4,IF(K142=Hoja3!$B$5,Hoja3!$A$5,IF(K142=Hoja3!$B$6,Hoja3!$A$6,IF(K142=Hoja3!$B$7,Hoja3!$A$7,IF(K142=Hoja3!$B$8,Hoja3!$A$8,IF(K142=Hoja3!$B$9,Hoja3!$A$9,IF(K142=Hoja3!$B$10,Hoja3!$A$10,IF(K142=Hoja3!$B$11,Hoja3!$A$11,IF(K142=Hoja3!$B$12,Hoja3!$A$12,IF(K142=Hoja3!$B$13,Hoja3!$A$13,IF(K142=Hoja3!$B$14,Hoja3!$A$14,IF(K142=Hoja3!$B$15,Hoja3!$A$15,IF(K142=Hoja3!$B$16,Hoja3!$A$16,IF(K142=Hoja3!$B$17,Hoja3!$A$17,IF(K142=Hoja3!$B$18,Hoja3!$A$18,IF(K142=Hoja3!$B$19,Hoja3!$A$19,IF(K142=Hoja3!$B$20,Hoja3!$A$20,IF(K142=Hoja3!$B$21,Hoja3!$A$21,""))))))))))))))))))))</f>
        <v>CCE-16</v>
      </c>
      <c r="M142" s="67" t="s">
        <v>575</v>
      </c>
      <c r="N142" s="60">
        <v>0</v>
      </c>
      <c r="O142" s="63">
        <v>19607236</v>
      </c>
      <c r="P142" s="63">
        <v>19607236</v>
      </c>
      <c r="Q142" s="65">
        <v>0</v>
      </c>
      <c r="R142" s="60">
        <v>0</v>
      </c>
      <c r="S142" s="60" t="s">
        <v>672</v>
      </c>
      <c r="T142" s="60" t="s">
        <v>668</v>
      </c>
      <c r="U142" s="60" t="s">
        <v>650</v>
      </c>
      <c r="V142" s="60" t="s">
        <v>651</v>
      </c>
      <c r="W142" s="60" t="s">
        <v>652</v>
      </c>
      <c r="X142" s="60">
        <v>3241000</v>
      </c>
      <c r="Y142" s="66" t="s">
        <v>653</v>
      </c>
    </row>
    <row r="143" spans="1:25" ht="60" x14ac:dyDescent="0.25">
      <c r="A143" s="60" t="s">
        <v>832</v>
      </c>
      <c r="B143" s="60" t="s">
        <v>332</v>
      </c>
      <c r="C143" s="60" t="s">
        <v>159</v>
      </c>
      <c r="D143" s="61" t="s">
        <v>387</v>
      </c>
      <c r="E143" s="60">
        <v>80111601</v>
      </c>
      <c r="F143" s="61" t="s">
        <v>693</v>
      </c>
      <c r="G143" s="62">
        <v>1</v>
      </c>
      <c r="H143" s="62">
        <v>1</v>
      </c>
      <c r="I143" s="68">
        <v>11</v>
      </c>
      <c r="J143" s="60">
        <v>1</v>
      </c>
      <c r="K143" s="60" t="s">
        <v>21</v>
      </c>
      <c r="L143" s="60" t="str">
        <f>IF(K143=Hoja3!$B$2,Hoja3!$A$2,IF(K143=Hoja3!$B$3,Hoja3!$A$3,IF(K143=Hoja3!$B$4,Hoja3!$A$4,IF(K143=Hoja3!$B$5,Hoja3!$A$5,IF(K143=Hoja3!$B$6,Hoja3!$A$6,IF(K143=Hoja3!$B$7,Hoja3!$A$7,IF(K143=Hoja3!$B$8,Hoja3!$A$8,IF(K143=Hoja3!$B$9,Hoja3!$A$9,IF(K143=Hoja3!$B$10,Hoja3!$A$10,IF(K143=Hoja3!$B$11,Hoja3!$A$11,IF(K143=Hoja3!$B$12,Hoja3!$A$12,IF(K143=Hoja3!$B$13,Hoja3!$A$13,IF(K143=Hoja3!$B$14,Hoja3!$A$14,IF(K143=Hoja3!$B$15,Hoja3!$A$15,IF(K143=Hoja3!$B$16,Hoja3!$A$16,IF(K143=Hoja3!$B$17,Hoja3!$A$17,IF(K143=Hoja3!$B$18,Hoja3!$A$18,IF(K143=Hoja3!$B$19,Hoja3!$A$19,IF(K143=Hoja3!$B$20,Hoja3!$A$20,IF(K143=Hoja3!$B$21,Hoja3!$A$21,""))))))))))))))))))))</f>
        <v>CCE-16</v>
      </c>
      <c r="M143" s="67" t="s">
        <v>575</v>
      </c>
      <c r="N143" s="60">
        <v>0</v>
      </c>
      <c r="O143" s="63">
        <v>19607236</v>
      </c>
      <c r="P143" s="63">
        <v>19607236</v>
      </c>
      <c r="Q143" s="65">
        <v>0</v>
      </c>
      <c r="R143" s="60">
        <v>0</v>
      </c>
      <c r="S143" s="60" t="s">
        <v>672</v>
      </c>
      <c r="T143" s="60" t="s">
        <v>668</v>
      </c>
      <c r="U143" s="60" t="s">
        <v>650</v>
      </c>
      <c r="V143" s="60" t="s">
        <v>651</v>
      </c>
      <c r="W143" s="60" t="s">
        <v>652</v>
      </c>
      <c r="X143" s="60">
        <v>3241000</v>
      </c>
      <c r="Y143" s="66" t="s">
        <v>653</v>
      </c>
    </row>
    <row r="144" spans="1:25" ht="60" x14ac:dyDescent="0.25">
      <c r="A144" s="60" t="s">
        <v>833</v>
      </c>
      <c r="B144" s="60" t="s">
        <v>332</v>
      </c>
      <c r="C144" s="60" t="s">
        <v>159</v>
      </c>
      <c r="D144" s="61" t="s">
        <v>387</v>
      </c>
      <c r="E144" s="60">
        <v>80111601</v>
      </c>
      <c r="F144" s="61" t="s">
        <v>693</v>
      </c>
      <c r="G144" s="62">
        <v>1</v>
      </c>
      <c r="H144" s="62">
        <v>1</v>
      </c>
      <c r="I144" s="68">
        <v>11</v>
      </c>
      <c r="J144" s="60">
        <v>1</v>
      </c>
      <c r="K144" s="60" t="s">
        <v>21</v>
      </c>
      <c r="L144" s="60" t="str">
        <f>IF(K144=Hoja3!$B$2,Hoja3!$A$2,IF(K144=Hoja3!$B$3,Hoja3!$A$3,IF(K144=Hoja3!$B$4,Hoja3!$A$4,IF(K144=Hoja3!$B$5,Hoja3!$A$5,IF(K144=Hoja3!$B$6,Hoja3!$A$6,IF(K144=Hoja3!$B$7,Hoja3!$A$7,IF(K144=Hoja3!$B$8,Hoja3!$A$8,IF(K144=Hoja3!$B$9,Hoja3!$A$9,IF(K144=Hoja3!$B$10,Hoja3!$A$10,IF(K144=Hoja3!$B$11,Hoja3!$A$11,IF(K144=Hoja3!$B$12,Hoja3!$A$12,IF(K144=Hoja3!$B$13,Hoja3!$A$13,IF(K144=Hoja3!$B$14,Hoja3!$A$14,IF(K144=Hoja3!$B$15,Hoja3!$A$15,IF(K144=Hoja3!$B$16,Hoja3!$A$16,IF(K144=Hoja3!$B$17,Hoja3!$A$17,IF(K144=Hoja3!$B$18,Hoja3!$A$18,IF(K144=Hoja3!$B$19,Hoja3!$A$19,IF(K144=Hoja3!$B$20,Hoja3!$A$20,IF(K144=Hoja3!$B$21,Hoja3!$A$21,""))))))))))))))))))))</f>
        <v>CCE-16</v>
      </c>
      <c r="M144" s="67" t="s">
        <v>575</v>
      </c>
      <c r="N144" s="60">
        <v>0</v>
      </c>
      <c r="O144" s="63">
        <v>19607236</v>
      </c>
      <c r="P144" s="63">
        <v>19607236</v>
      </c>
      <c r="Q144" s="65">
        <v>0</v>
      </c>
      <c r="R144" s="60">
        <v>0</v>
      </c>
      <c r="S144" s="60" t="s">
        <v>672</v>
      </c>
      <c r="T144" s="60" t="s">
        <v>668</v>
      </c>
      <c r="U144" s="60" t="s">
        <v>650</v>
      </c>
      <c r="V144" s="60" t="s">
        <v>651</v>
      </c>
      <c r="W144" s="60" t="s">
        <v>652</v>
      </c>
      <c r="X144" s="60">
        <v>3241000</v>
      </c>
      <c r="Y144" s="66" t="s">
        <v>653</v>
      </c>
    </row>
    <row r="145" spans="1:25" ht="60" x14ac:dyDescent="0.25">
      <c r="A145" s="60" t="s">
        <v>834</v>
      </c>
      <c r="B145" s="60" t="s">
        <v>332</v>
      </c>
      <c r="C145" s="60" t="s">
        <v>159</v>
      </c>
      <c r="D145" s="61" t="s">
        <v>387</v>
      </c>
      <c r="E145" s="60" t="s">
        <v>4118</v>
      </c>
      <c r="F145" s="86" t="s">
        <v>1169</v>
      </c>
      <c r="G145" s="62">
        <v>1</v>
      </c>
      <c r="H145" s="62">
        <v>1</v>
      </c>
      <c r="I145" s="60">
        <v>9</v>
      </c>
      <c r="J145" s="60">
        <v>1</v>
      </c>
      <c r="K145" s="60" t="s">
        <v>21</v>
      </c>
      <c r="L145" s="60" t="str">
        <f>IF(K145=[2]Hoja3!$B$2,[2]Hoja3!$A$2,IF(K145=[2]Hoja3!$B$3,[2]Hoja3!$A$3,IF(K145=[2]Hoja3!$B$4,[2]Hoja3!$A$4,IF(K145=[2]Hoja3!$B$5,[2]Hoja3!$A$5,IF(K145=[2]Hoja3!$B$6,[2]Hoja3!$A$6,IF(K145=[2]Hoja3!$B$7,[2]Hoja3!$A$7,IF(K145=[2]Hoja3!$B$8,[2]Hoja3!$A$8,IF(K145=[2]Hoja3!$B$9,[2]Hoja3!$A$9,IF(K145=[2]Hoja3!$B$10,[2]Hoja3!$A$10,IF(K145=[2]Hoja3!$B$11,[2]Hoja3!$A$11,IF(K145=[2]Hoja3!$B$12,[2]Hoja3!$A$12,IF(K145=[2]Hoja3!$B$13,[2]Hoja3!$A$13,IF(K145=[2]Hoja3!$B$14,[2]Hoja3!$A$14,IF(K145=[2]Hoja3!$B$15,[2]Hoja3!$A$15,IF(K145=[2]Hoja3!$B$16,[2]Hoja3!$A$16,IF(K145=[2]Hoja3!$B$17,[2]Hoja3!$A$17,IF(K145=[2]Hoja3!$B$18,[2]Hoja3!$A$18,IF(K145=[2]Hoja3!$B$19,[2]Hoja3!$A$19,IF(K145=[2]Hoja3!$B$20,[2]Hoja3!$A$20,IF(K145=[2]Hoja3!$B$21,[2]Hoja3!$A$21,""))))))))))))))))))))</f>
        <v>CCE-16</v>
      </c>
      <c r="M145" s="60" t="s">
        <v>63</v>
      </c>
      <c r="N145" s="60">
        <v>0</v>
      </c>
      <c r="O145" s="87">
        <v>60255000</v>
      </c>
      <c r="P145" s="87">
        <v>60255000</v>
      </c>
      <c r="Q145" s="65">
        <v>0</v>
      </c>
      <c r="R145" s="60">
        <v>0</v>
      </c>
      <c r="S145" s="60" t="s">
        <v>672</v>
      </c>
      <c r="T145" s="60" t="s">
        <v>668</v>
      </c>
      <c r="U145" s="60" t="s">
        <v>650</v>
      </c>
      <c r="V145" s="60" t="s">
        <v>651</v>
      </c>
      <c r="W145" s="60" t="s">
        <v>652</v>
      </c>
      <c r="X145" s="60">
        <v>3241000</v>
      </c>
      <c r="Y145" s="66" t="s">
        <v>653</v>
      </c>
    </row>
    <row r="146" spans="1:25" ht="60" x14ac:dyDescent="0.25">
      <c r="A146" s="60" t="s">
        <v>835</v>
      </c>
      <c r="B146" s="60" t="s">
        <v>332</v>
      </c>
      <c r="C146" s="60" t="s">
        <v>159</v>
      </c>
      <c r="D146" s="61" t="s">
        <v>387</v>
      </c>
      <c r="E146" s="60" t="s">
        <v>4118</v>
      </c>
      <c r="F146" s="86" t="s">
        <v>1169</v>
      </c>
      <c r="G146" s="62">
        <v>1</v>
      </c>
      <c r="H146" s="62">
        <v>1</v>
      </c>
      <c r="I146" s="60">
        <v>9</v>
      </c>
      <c r="J146" s="60">
        <v>1</v>
      </c>
      <c r="K146" s="60" t="s">
        <v>21</v>
      </c>
      <c r="L146" s="60" t="str">
        <f>IF(K146=[2]Hoja3!$B$2,[2]Hoja3!$A$2,IF(K146=[2]Hoja3!$B$3,[2]Hoja3!$A$3,IF(K146=[2]Hoja3!$B$4,[2]Hoja3!$A$4,IF(K146=[2]Hoja3!$B$5,[2]Hoja3!$A$5,IF(K146=[2]Hoja3!$B$6,[2]Hoja3!$A$6,IF(K146=[2]Hoja3!$B$7,[2]Hoja3!$A$7,IF(K146=[2]Hoja3!$B$8,[2]Hoja3!$A$8,IF(K146=[2]Hoja3!$B$9,[2]Hoja3!$A$9,IF(K146=[2]Hoja3!$B$10,[2]Hoja3!$A$10,IF(K146=[2]Hoja3!$B$11,[2]Hoja3!$A$11,IF(K146=[2]Hoja3!$B$12,[2]Hoja3!$A$12,IF(K146=[2]Hoja3!$B$13,[2]Hoja3!$A$13,IF(K146=[2]Hoja3!$B$14,[2]Hoja3!$A$14,IF(K146=[2]Hoja3!$B$15,[2]Hoja3!$A$15,IF(K146=[2]Hoja3!$B$16,[2]Hoja3!$A$16,IF(K146=[2]Hoja3!$B$17,[2]Hoja3!$A$17,IF(K146=[2]Hoja3!$B$18,[2]Hoja3!$A$18,IF(K146=[2]Hoja3!$B$19,[2]Hoja3!$A$19,IF(K146=[2]Hoja3!$B$20,[2]Hoja3!$A$20,IF(K146=[2]Hoja3!$B$21,[2]Hoja3!$A$21,""))))))))))))))))))))</f>
        <v>CCE-16</v>
      </c>
      <c r="M146" s="60" t="s">
        <v>63</v>
      </c>
      <c r="N146" s="60">
        <v>0</v>
      </c>
      <c r="O146" s="87">
        <v>60255000</v>
      </c>
      <c r="P146" s="87">
        <v>60255000</v>
      </c>
      <c r="Q146" s="65">
        <v>0</v>
      </c>
      <c r="R146" s="60">
        <v>0</v>
      </c>
      <c r="S146" s="60" t="s">
        <v>672</v>
      </c>
      <c r="T146" s="60" t="s">
        <v>668</v>
      </c>
      <c r="U146" s="60" t="s">
        <v>650</v>
      </c>
      <c r="V146" s="60" t="s">
        <v>651</v>
      </c>
      <c r="W146" s="60" t="s">
        <v>652</v>
      </c>
      <c r="X146" s="60">
        <v>3241000</v>
      </c>
      <c r="Y146" s="66" t="s">
        <v>653</v>
      </c>
    </row>
    <row r="147" spans="1:25" ht="60" x14ac:dyDescent="0.25">
      <c r="A147" s="60" t="s">
        <v>836</v>
      </c>
      <c r="B147" s="60" t="s">
        <v>332</v>
      </c>
      <c r="C147" s="60" t="s">
        <v>159</v>
      </c>
      <c r="D147" s="61" t="s">
        <v>387</v>
      </c>
      <c r="E147" s="60" t="s">
        <v>4118</v>
      </c>
      <c r="F147" s="86" t="s">
        <v>694</v>
      </c>
      <c r="G147" s="62">
        <v>1</v>
      </c>
      <c r="H147" s="62">
        <v>1</v>
      </c>
      <c r="I147" s="60">
        <v>9</v>
      </c>
      <c r="J147" s="60">
        <v>1</v>
      </c>
      <c r="K147" s="60" t="s">
        <v>21</v>
      </c>
      <c r="L147" s="60" t="str">
        <f>IF(K147=[2]Hoja3!$B$2,[2]Hoja3!$A$2,IF(K147=[2]Hoja3!$B$3,[2]Hoja3!$A$3,IF(K147=[2]Hoja3!$B$4,[2]Hoja3!$A$4,IF(K147=[2]Hoja3!$B$5,[2]Hoja3!$A$5,IF(K147=[2]Hoja3!$B$6,[2]Hoja3!$A$6,IF(K147=[2]Hoja3!$B$7,[2]Hoja3!$A$7,IF(K147=[2]Hoja3!$B$8,[2]Hoja3!$A$8,IF(K147=[2]Hoja3!$B$9,[2]Hoja3!$A$9,IF(K147=[2]Hoja3!$B$10,[2]Hoja3!$A$10,IF(K147=[2]Hoja3!$B$11,[2]Hoja3!$A$11,IF(K147=[2]Hoja3!$B$12,[2]Hoja3!$A$12,IF(K147=[2]Hoja3!$B$13,[2]Hoja3!$A$13,IF(K147=[2]Hoja3!$B$14,[2]Hoja3!$A$14,IF(K147=[2]Hoja3!$B$15,[2]Hoja3!$A$15,IF(K147=[2]Hoja3!$B$16,[2]Hoja3!$A$16,IF(K147=[2]Hoja3!$B$17,[2]Hoja3!$A$17,IF(K147=[2]Hoja3!$B$18,[2]Hoja3!$A$18,IF(K147=[2]Hoja3!$B$19,[2]Hoja3!$A$19,IF(K147=[2]Hoja3!$B$20,[2]Hoja3!$A$20,IF(K147=[2]Hoja3!$B$21,[2]Hoja3!$A$21,""))))))))))))))))))))</f>
        <v>CCE-16</v>
      </c>
      <c r="M147" s="60" t="s">
        <v>63</v>
      </c>
      <c r="N147" s="60">
        <v>0</v>
      </c>
      <c r="O147" s="87">
        <v>60255000</v>
      </c>
      <c r="P147" s="87">
        <v>60255000</v>
      </c>
      <c r="Q147" s="65">
        <v>0</v>
      </c>
      <c r="R147" s="60">
        <v>0</v>
      </c>
      <c r="S147" s="60" t="s">
        <v>672</v>
      </c>
      <c r="T147" s="60" t="s">
        <v>668</v>
      </c>
      <c r="U147" s="60" t="s">
        <v>650</v>
      </c>
      <c r="V147" s="60" t="s">
        <v>651</v>
      </c>
      <c r="W147" s="60" t="s">
        <v>652</v>
      </c>
      <c r="X147" s="60">
        <v>3241000</v>
      </c>
      <c r="Y147" s="66" t="s">
        <v>653</v>
      </c>
    </row>
    <row r="148" spans="1:25" ht="60" x14ac:dyDescent="0.25">
      <c r="A148" s="60" t="s">
        <v>837</v>
      </c>
      <c r="B148" s="60" t="s">
        <v>332</v>
      </c>
      <c r="C148" s="60" t="s">
        <v>159</v>
      </c>
      <c r="D148" s="61" t="s">
        <v>387</v>
      </c>
      <c r="E148" s="60">
        <v>84111500</v>
      </c>
      <c r="F148" s="86" t="s">
        <v>1168</v>
      </c>
      <c r="G148" s="62">
        <v>1</v>
      </c>
      <c r="H148" s="62">
        <v>1</v>
      </c>
      <c r="I148" s="60">
        <v>9</v>
      </c>
      <c r="J148" s="60">
        <v>1</v>
      </c>
      <c r="K148" s="60" t="s">
        <v>21</v>
      </c>
      <c r="L148" s="60" t="str">
        <f>IF(K148=[2]Hoja3!$B$2,[2]Hoja3!$A$2,IF(K148=[2]Hoja3!$B$3,[2]Hoja3!$A$3,IF(K148=[2]Hoja3!$B$4,[2]Hoja3!$A$4,IF(K148=[2]Hoja3!$B$5,[2]Hoja3!$A$5,IF(K148=[2]Hoja3!$B$6,[2]Hoja3!$A$6,IF(K148=[2]Hoja3!$B$7,[2]Hoja3!$A$7,IF(K148=[2]Hoja3!$B$8,[2]Hoja3!$A$8,IF(K148=[2]Hoja3!$B$9,[2]Hoja3!$A$9,IF(K148=[2]Hoja3!$B$10,[2]Hoja3!$A$10,IF(K148=[2]Hoja3!$B$11,[2]Hoja3!$A$11,IF(K148=[2]Hoja3!$B$12,[2]Hoja3!$A$12,IF(K148=[2]Hoja3!$B$13,[2]Hoja3!$A$13,IF(K148=[2]Hoja3!$B$14,[2]Hoja3!$A$14,IF(K148=[2]Hoja3!$B$15,[2]Hoja3!$A$15,IF(K148=[2]Hoja3!$B$16,[2]Hoja3!$A$16,IF(K148=[2]Hoja3!$B$17,[2]Hoja3!$A$17,IF(K148=[2]Hoja3!$B$18,[2]Hoja3!$A$18,IF(K148=[2]Hoja3!$B$19,[2]Hoja3!$A$19,IF(K148=[2]Hoja3!$B$20,[2]Hoja3!$A$20,IF(K148=[2]Hoja3!$B$21,[2]Hoja3!$A$21,""))))))))))))))))))))</f>
        <v>CCE-16</v>
      </c>
      <c r="M148" s="60" t="s">
        <v>63</v>
      </c>
      <c r="N148" s="60">
        <v>0</v>
      </c>
      <c r="O148" s="87">
        <v>60158592</v>
      </c>
      <c r="P148" s="87">
        <v>60158592</v>
      </c>
      <c r="Q148" s="65">
        <v>0</v>
      </c>
      <c r="R148" s="60">
        <v>0</v>
      </c>
      <c r="S148" s="60" t="s">
        <v>672</v>
      </c>
      <c r="T148" s="60" t="s">
        <v>668</v>
      </c>
      <c r="U148" s="60" t="s">
        <v>650</v>
      </c>
      <c r="V148" s="60" t="s">
        <v>651</v>
      </c>
      <c r="W148" s="60" t="s">
        <v>652</v>
      </c>
      <c r="X148" s="60">
        <v>3241000</v>
      </c>
      <c r="Y148" s="66" t="s">
        <v>653</v>
      </c>
    </row>
    <row r="149" spans="1:25" ht="60" x14ac:dyDescent="0.25">
      <c r="A149" s="60" t="s">
        <v>838</v>
      </c>
      <c r="B149" s="60" t="s">
        <v>332</v>
      </c>
      <c r="C149" s="60" t="s">
        <v>159</v>
      </c>
      <c r="D149" s="61" t="s">
        <v>387</v>
      </c>
      <c r="E149" s="60">
        <v>80111601</v>
      </c>
      <c r="F149" s="86" t="s">
        <v>695</v>
      </c>
      <c r="G149" s="62">
        <v>1</v>
      </c>
      <c r="H149" s="62">
        <v>1</v>
      </c>
      <c r="I149" s="60">
        <v>9</v>
      </c>
      <c r="J149" s="60">
        <v>1</v>
      </c>
      <c r="K149" s="60" t="s">
        <v>21</v>
      </c>
      <c r="L149" s="60" t="str">
        <f>IF(K149=[2]Hoja3!$B$2,[2]Hoja3!$A$2,IF(K149=[2]Hoja3!$B$3,[2]Hoja3!$A$3,IF(K149=[2]Hoja3!$B$4,[2]Hoja3!$A$4,IF(K149=[2]Hoja3!$B$5,[2]Hoja3!$A$5,IF(K149=[2]Hoja3!$B$6,[2]Hoja3!$A$6,IF(K149=[2]Hoja3!$B$7,[2]Hoja3!$A$7,IF(K149=[2]Hoja3!$B$8,[2]Hoja3!$A$8,IF(K149=[2]Hoja3!$B$9,[2]Hoja3!$A$9,IF(K149=[2]Hoja3!$B$10,[2]Hoja3!$A$10,IF(K149=[2]Hoja3!$B$11,[2]Hoja3!$A$11,IF(K149=[2]Hoja3!$B$12,[2]Hoja3!$A$12,IF(K149=[2]Hoja3!$B$13,[2]Hoja3!$A$13,IF(K149=[2]Hoja3!$B$14,[2]Hoja3!$A$14,IF(K149=[2]Hoja3!$B$15,[2]Hoja3!$A$15,IF(K149=[2]Hoja3!$B$16,[2]Hoja3!$A$16,IF(K149=[2]Hoja3!$B$17,[2]Hoja3!$A$17,IF(K149=[2]Hoja3!$B$18,[2]Hoja3!$A$18,IF(K149=[2]Hoja3!$B$19,[2]Hoja3!$A$19,IF(K149=[2]Hoja3!$B$20,[2]Hoja3!$A$20,IF(K149=[2]Hoja3!$B$21,[2]Hoja3!$A$21,""))))))))))))))))))))</f>
        <v>CCE-16</v>
      </c>
      <c r="M149" s="60" t="s">
        <v>63</v>
      </c>
      <c r="N149" s="60">
        <v>0</v>
      </c>
      <c r="O149" s="87">
        <v>48204000</v>
      </c>
      <c r="P149" s="87">
        <v>48204000</v>
      </c>
      <c r="Q149" s="65">
        <v>0</v>
      </c>
      <c r="R149" s="60">
        <v>0</v>
      </c>
      <c r="S149" s="60" t="s">
        <v>672</v>
      </c>
      <c r="T149" s="60" t="s">
        <v>668</v>
      </c>
      <c r="U149" s="60" t="s">
        <v>650</v>
      </c>
      <c r="V149" s="60" t="s">
        <v>651</v>
      </c>
      <c r="W149" s="60" t="s">
        <v>652</v>
      </c>
      <c r="X149" s="60">
        <v>3241000</v>
      </c>
      <c r="Y149" s="66" t="s">
        <v>653</v>
      </c>
    </row>
    <row r="150" spans="1:25" ht="60" x14ac:dyDescent="0.25">
      <c r="A150" s="60" t="s">
        <v>839</v>
      </c>
      <c r="B150" s="60" t="s">
        <v>332</v>
      </c>
      <c r="C150" s="60" t="s">
        <v>159</v>
      </c>
      <c r="D150" s="61" t="s">
        <v>387</v>
      </c>
      <c r="E150" s="60">
        <v>80111601</v>
      </c>
      <c r="F150" s="86" t="s">
        <v>695</v>
      </c>
      <c r="G150" s="62">
        <v>1</v>
      </c>
      <c r="H150" s="62">
        <v>1</v>
      </c>
      <c r="I150" s="60">
        <v>9</v>
      </c>
      <c r="J150" s="60">
        <v>1</v>
      </c>
      <c r="K150" s="60" t="s">
        <v>21</v>
      </c>
      <c r="L150" s="60" t="str">
        <f>IF(K150=[2]Hoja3!$B$2,[2]Hoja3!$A$2,IF(K150=[2]Hoja3!$B$3,[2]Hoja3!$A$3,IF(K150=[2]Hoja3!$B$4,[2]Hoja3!$A$4,IF(K150=[2]Hoja3!$B$5,[2]Hoja3!$A$5,IF(K150=[2]Hoja3!$B$6,[2]Hoja3!$A$6,IF(K150=[2]Hoja3!$B$7,[2]Hoja3!$A$7,IF(K150=[2]Hoja3!$B$8,[2]Hoja3!$A$8,IF(K150=[2]Hoja3!$B$9,[2]Hoja3!$A$9,IF(K150=[2]Hoja3!$B$10,[2]Hoja3!$A$10,IF(K150=[2]Hoja3!$B$11,[2]Hoja3!$A$11,IF(K150=[2]Hoja3!$B$12,[2]Hoja3!$A$12,IF(K150=[2]Hoja3!$B$13,[2]Hoja3!$A$13,IF(K150=[2]Hoja3!$B$14,[2]Hoja3!$A$14,IF(K150=[2]Hoja3!$B$15,[2]Hoja3!$A$15,IF(K150=[2]Hoja3!$B$16,[2]Hoja3!$A$16,IF(K150=[2]Hoja3!$B$17,[2]Hoja3!$A$17,IF(K150=[2]Hoja3!$B$18,[2]Hoja3!$A$18,IF(K150=[2]Hoja3!$B$19,[2]Hoja3!$A$19,IF(K150=[2]Hoja3!$B$20,[2]Hoja3!$A$20,IF(K150=[2]Hoja3!$B$21,[2]Hoja3!$A$21,""))))))))))))))))))))</f>
        <v>CCE-16</v>
      </c>
      <c r="M150" s="60" t="s">
        <v>63</v>
      </c>
      <c r="N150" s="60">
        <v>0</v>
      </c>
      <c r="O150" s="87">
        <v>48204000</v>
      </c>
      <c r="P150" s="87">
        <v>48204000</v>
      </c>
      <c r="Q150" s="65">
        <v>0</v>
      </c>
      <c r="R150" s="60">
        <v>0</v>
      </c>
      <c r="S150" s="60" t="s">
        <v>672</v>
      </c>
      <c r="T150" s="60" t="s">
        <v>668</v>
      </c>
      <c r="U150" s="60" t="s">
        <v>650</v>
      </c>
      <c r="V150" s="60" t="s">
        <v>651</v>
      </c>
      <c r="W150" s="60" t="s">
        <v>652</v>
      </c>
      <c r="X150" s="60">
        <v>3241000</v>
      </c>
      <c r="Y150" s="66" t="s">
        <v>653</v>
      </c>
    </row>
    <row r="151" spans="1:25" ht="60" x14ac:dyDescent="0.25">
      <c r="A151" s="60" t="s">
        <v>840</v>
      </c>
      <c r="B151" s="60" t="s">
        <v>332</v>
      </c>
      <c r="C151" s="60" t="s">
        <v>159</v>
      </c>
      <c r="D151" s="61" t="s">
        <v>387</v>
      </c>
      <c r="E151" s="60">
        <v>80111601</v>
      </c>
      <c r="F151" s="86" t="s">
        <v>695</v>
      </c>
      <c r="G151" s="62">
        <v>1</v>
      </c>
      <c r="H151" s="62">
        <v>1</v>
      </c>
      <c r="I151" s="60">
        <v>9</v>
      </c>
      <c r="J151" s="60">
        <v>1</v>
      </c>
      <c r="K151" s="60" t="s">
        <v>21</v>
      </c>
      <c r="L151" s="60" t="str">
        <f>IF(K151=[2]Hoja3!$B$2,[2]Hoja3!$A$2,IF(K151=[2]Hoja3!$B$3,[2]Hoja3!$A$3,IF(K151=[2]Hoja3!$B$4,[2]Hoja3!$A$4,IF(K151=[2]Hoja3!$B$5,[2]Hoja3!$A$5,IF(K151=[2]Hoja3!$B$6,[2]Hoja3!$A$6,IF(K151=[2]Hoja3!$B$7,[2]Hoja3!$A$7,IF(K151=[2]Hoja3!$B$8,[2]Hoja3!$A$8,IF(K151=[2]Hoja3!$B$9,[2]Hoja3!$A$9,IF(K151=[2]Hoja3!$B$10,[2]Hoja3!$A$10,IF(K151=[2]Hoja3!$B$11,[2]Hoja3!$A$11,IF(K151=[2]Hoja3!$B$12,[2]Hoja3!$A$12,IF(K151=[2]Hoja3!$B$13,[2]Hoja3!$A$13,IF(K151=[2]Hoja3!$B$14,[2]Hoja3!$A$14,IF(K151=[2]Hoja3!$B$15,[2]Hoja3!$A$15,IF(K151=[2]Hoja3!$B$16,[2]Hoja3!$A$16,IF(K151=[2]Hoja3!$B$17,[2]Hoja3!$A$17,IF(K151=[2]Hoja3!$B$18,[2]Hoja3!$A$18,IF(K151=[2]Hoja3!$B$19,[2]Hoja3!$A$19,IF(K151=[2]Hoja3!$B$20,[2]Hoja3!$A$20,IF(K151=[2]Hoja3!$B$21,[2]Hoja3!$A$21,""))))))))))))))))))))</f>
        <v>CCE-16</v>
      </c>
      <c r="M151" s="60" t="s">
        <v>63</v>
      </c>
      <c r="N151" s="60">
        <v>0</v>
      </c>
      <c r="O151" s="87">
        <v>48204000</v>
      </c>
      <c r="P151" s="87">
        <v>48204000</v>
      </c>
      <c r="Q151" s="65">
        <v>0</v>
      </c>
      <c r="R151" s="60">
        <v>0</v>
      </c>
      <c r="S151" s="60" t="s">
        <v>672</v>
      </c>
      <c r="T151" s="60" t="s">
        <v>668</v>
      </c>
      <c r="U151" s="60" t="s">
        <v>650</v>
      </c>
      <c r="V151" s="60" t="s">
        <v>651</v>
      </c>
      <c r="W151" s="60" t="s">
        <v>652</v>
      </c>
      <c r="X151" s="60">
        <v>3241000</v>
      </c>
      <c r="Y151" s="66" t="s">
        <v>653</v>
      </c>
    </row>
    <row r="152" spans="1:25" ht="60" x14ac:dyDescent="0.25">
      <c r="A152" s="60" t="s">
        <v>841</v>
      </c>
      <c r="B152" s="60" t="s">
        <v>332</v>
      </c>
      <c r="C152" s="60" t="s">
        <v>159</v>
      </c>
      <c r="D152" s="61" t="s">
        <v>387</v>
      </c>
      <c r="E152" s="60">
        <v>80111601</v>
      </c>
      <c r="F152" s="86" t="s">
        <v>1173</v>
      </c>
      <c r="G152" s="62">
        <v>1</v>
      </c>
      <c r="H152" s="62">
        <v>1</v>
      </c>
      <c r="I152" s="60">
        <v>9</v>
      </c>
      <c r="J152" s="60">
        <v>1</v>
      </c>
      <c r="K152" s="60" t="s">
        <v>21</v>
      </c>
      <c r="L152" s="60" t="str">
        <f>IF(K152=[2]Hoja3!$B$2,[2]Hoja3!$A$2,IF(K152=[2]Hoja3!$B$3,[2]Hoja3!$A$3,IF(K152=[2]Hoja3!$B$4,[2]Hoja3!$A$4,IF(K152=[2]Hoja3!$B$5,[2]Hoja3!$A$5,IF(K152=[2]Hoja3!$B$6,[2]Hoja3!$A$6,IF(K152=[2]Hoja3!$B$7,[2]Hoja3!$A$7,IF(K152=[2]Hoja3!$B$8,[2]Hoja3!$A$8,IF(K152=[2]Hoja3!$B$9,[2]Hoja3!$A$9,IF(K152=[2]Hoja3!$B$10,[2]Hoja3!$A$10,IF(K152=[2]Hoja3!$B$11,[2]Hoja3!$A$11,IF(K152=[2]Hoja3!$B$12,[2]Hoja3!$A$12,IF(K152=[2]Hoja3!$B$13,[2]Hoja3!$A$13,IF(K152=[2]Hoja3!$B$14,[2]Hoja3!$A$14,IF(K152=[2]Hoja3!$B$15,[2]Hoja3!$A$15,IF(K152=[2]Hoja3!$B$16,[2]Hoja3!$A$16,IF(K152=[2]Hoja3!$B$17,[2]Hoja3!$A$17,IF(K152=[2]Hoja3!$B$18,[2]Hoja3!$A$18,IF(K152=[2]Hoja3!$B$19,[2]Hoja3!$A$19,IF(K152=[2]Hoja3!$B$20,[2]Hoja3!$A$20,IF(K152=[2]Hoja3!$B$21,[2]Hoja3!$A$21,""))))))))))))))))))))</f>
        <v>CCE-16</v>
      </c>
      <c r="M152" s="60" t="s">
        <v>63</v>
      </c>
      <c r="N152" s="60">
        <v>0</v>
      </c>
      <c r="O152" s="87">
        <v>36153000</v>
      </c>
      <c r="P152" s="87">
        <v>36153000</v>
      </c>
      <c r="Q152" s="65">
        <v>0</v>
      </c>
      <c r="R152" s="60">
        <v>0</v>
      </c>
      <c r="S152" s="60" t="s">
        <v>672</v>
      </c>
      <c r="T152" s="60" t="s">
        <v>668</v>
      </c>
      <c r="U152" s="60" t="s">
        <v>650</v>
      </c>
      <c r="V152" s="60" t="s">
        <v>651</v>
      </c>
      <c r="W152" s="60" t="s">
        <v>652</v>
      </c>
      <c r="X152" s="60">
        <v>3241000</v>
      </c>
      <c r="Y152" s="66" t="s">
        <v>653</v>
      </c>
    </row>
    <row r="153" spans="1:25" ht="60" x14ac:dyDescent="0.25">
      <c r="A153" s="60" t="s">
        <v>842</v>
      </c>
      <c r="B153" s="60" t="s">
        <v>332</v>
      </c>
      <c r="C153" s="60" t="s">
        <v>159</v>
      </c>
      <c r="D153" s="61" t="s">
        <v>387</v>
      </c>
      <c r="E153" s="60">
        <v>80111601</v>
      </c>
      <c r="F153" s="86" t="s">
        <v>1173</v>
      </c>
      <c r="G153" s="62">
        <v>1</v>
      </c>
      <c r="H153" s="62">
        <v>1</v>
      </c>
      <c r="I153" s="60">
        <v>9</v>
      </c>
      <c r="J153" s="60">
        <v>1</v>
      </c>
      <c r="K153" s="60" t="s">
        <v>21</v>
      </c>
      <c r="L153" s="60" t="str">
        <f>IF(K153=[2]Hoja3!$B$2,[2]Hoja3!$A$2,IF(K153=[2]Hoja3!$B$3,[2]Hoja3!$A$3,IF(K153=[2]Hoja3!$B$4,[2]Hoja3!$A$4,IF(K153=[2]Hoja3!$B$5,[2]Hoja3!$A$5,IF(K153=[2]Hoja3!$B$6,[2]Hoja3!$A$6,IF(K153=[2]Hoja3!$B$7,[2]Hoja3!$A$7,IF(K153=[2]Hoja3!$B$8,[2]Hoja3!$A$8,IF(K153=[2]Hoja3!$B$9,[2]Hoja3!$A$9,IF(K153=[2]Hoja3!$B$10,[2]Hoja3!$A$10,IF(K153=[2]Hoja3!$B$11,[2]Hoja3!$A$11,IF(K153=[2]Hoja3!$B$12,[2]Hoja3!$A$12,IF(K153=[2]Hoja3!$B$13,[2]Hoja3!$A$13,IF(K153=[2]Hoja3!$B$14,[2]Hoja3!$A$14,IF(K153=[2]Hoja3!$B$15,[2]Hoja3!$A$15,IF(K153=[2]Hoja3!$B$16,[2]Hoja3!$A$16,IF(K153=[2]Hoja3!$B$17,[2]Hoja3!$A$17,IF(K153=[2]Hoja3!$B$18,[2]Hoja3!$A$18,IF(K153=[2]Hoja3!$B$19,[2]Hoja3!$A$19,IF(K153=[2]Hoja3!$B$20,[2]Hoja3!$A$20,IF(K153=[2]Hoja3!$B$21,[2]Hoja3!$A$21,""))))))))))))))))))))</f>
        <v>CCE-16</v>
      </c>
      <c r="M153" s="60" t="s">
        <v>63</v>
      </c>
      <c r="N153" s="60">
        <v>0</v>
      </c>
      <c r="O153" s="87">
        <v>36153000</v>
      </c>
      <c r="P153" s="87">
        <v>36153000</v>
      </c>
      <c r="Q153" s="65">
        <v>0</v>
      </c>
      <c r="R153" s="60">
        <v>0</v>
      </c>
      <c r="S153" s="60" t="s">
        <v>672</v>
      </c>
      <c r="T153" s="60" t="s">
        <v>668</v>
      </c>
      <c r="U153" s="60" t="s">
        <v>650</v>
      </c>
      <c r="V153" s="60" t="s">
        <v>651</v>
      </c>
      <c r="W153" s="60" t="s">
        <v>652</v>
      </c>
      <c r="X153" s="60">
        <v>3241000</v>
      </c>
      <c r="Y153" s="66" t="s">
        <v>653</v>
      </c>
    </row>
    <row r="154" spans="1:25" ht="60" x14ac:dyDescent="0.25">
      <c r="A154" s="60" t="s">
        <v>843</v>
      </c>
      <c r="B154" s="60" t="s">
        <v>332</v>
      </c>
      <c r="C154" s="60" t="s">
        <v>159</v>
      </c>
      <c r="D154" s="61" t="s">
        <v>387</v>
      </c>
      <c r="E154" s="60">
        <v>80111601</v>
      </c>
      <c r="F154" s="86" t="s">
        <v>1174</v>
      </c>
      <c r="G154" s="62">
        <v>1</v>
      </c>
      <c r="H154" s="62">
        <v>1</v>
      </c>
      <c r="I154" s="60">
        <v>9</v>
      </c>
      <c r="J154" s="60">
        <v>1</v>
      </c>
      <c r="K154" s="60" t="s">
        <v>21</v>
      </c>
      <c r="L154" s="60" t="str">
        <f>IF(K154=[2]Hoja3!$B$2,[2]Hoja3!$A$2,IF(K154=[2]Hoja3!$B$3,[2]Hoja3!$A$3,IF(K154=[2]Hoja3!$B$4,[2]Hoja3!$A$4,IF(K154=[2]Hoja3!$B$5,[2]Hoja3!$A$5,IF(K154=[2]Hoja3!$B$6,[2]Hoja3!$A$6,IF(K154=[2]Hoja3!$B$7,[2]Hoja3!$A$7,IF(K154=[2]Hoja3!$B$8,[2]Hoja3!$A$8,IF(K154=[2]Hoja3!$B$9,[2]Hoja3!$A$9,IF(K154=[2]Hoja3!$B$10,[2]Hoja3!$A$10,IF(K154=[2]Hoja3!$B$11,[2]Hoja3!$A$11,IF(K154=[2]Hoja3!$B$12,[2]Hoja3!$A$12,IF(K154=[2]Hoja3!$B$13,[2]Hoja3!$A$13,IF(K154=[2]Hoja3!$B$14,[2]Hoja3!$A$14,IF(K154=[2]Hoja3!$B$15,[2]Hoja3!$A$15,IF(K154=[2]Hoja3!$B$16,[2]Hoja3!$A$16,IF(K154=[2]Hoja3!$B$17,[2]Hoja3!$A$17,IF(K154=[2]Hoja3!$B$18,[2]Hoja3!$A$18,IF(K154=[2]Hoja3!$B$19,[2]Hoja3!$A$19,IF(K154=[2]Hoja3!$B$20,[2]Hoja3!$A$20,IF(K154=[2]Hoja3!$B$21,[2]Hoja3!$A$21,""))))))))))))))))))))</f>
        <v>CCE-16</v>
      </c>
      <c r="M154" s="60" t="s">
        <v>63</v>
      </c>
      <c r="N154" s="60">
        <v>0</v>
      </c>
      <c r="O154" s="87">
        <v>48204000</v>
      </c>
      <c r="P154" s="87">
        <v>48204000</v>
      </c>
      <c r="Q154" s="65">
        <v>0</v>
      </c>
      <c r="R154" s="60">
        <v>0</v>
      </c>
      <c r="S154" s="60" t="s">
        <v>672</v>
      </c>
      <c r="T154" s="60" t="s">
        <v>668</v>
      </c>
      <c r="U154" s="60" t="s">
        <v>650</v>
      </c>
      <c r="V154" s="60" t="s">
        <v>651</v>
      </c>
      <c r="W154" s="60" t="s">
        <v>652</v>
      </c>
      <c r="X154" s="60">
        <v>3241000</v>
      </c>
      <c r="Y154" s="66" t="s">
        <v>653</v>
      </c>
    </row>
    <row r="155" spans="1:25" ht="60" x14ac:dyDescent="0.25">
      <c r="A155" s="60" t="s">
        <v>844</v>
      </c>
      <c r="B155" s="60" t="s">
        <v>332</v>
      </c>
      <c r="C155" s="60" t="s">
        <v>159</v>
      </c>
      <c r="D155" s="61" t="s">
        <v>387</v>
      </c>
      <c r="E155" s="60">
        <v>84111500</v>
      </c>
      <c r="F155" s="86" t="s">
        <v>696</v>
      </c>
      <c r="G155" s="62">
        <v>1</v>
      </c>
      <c r="H155" s="62">
        <v>1</v>
      </c>
      <c r="I155" s="60">
        <v>9</v>
      </c>
      <c r="J155" s="60">
        <v>1</v>
      </c>
      <c r="K155" s="60" t="s">
        <v>21</v>
      </c>
      <c r="L155" s="60" t="str">
        <f>IF(K155=[2]Hoja3!$B$2,[2]Hoja3!$A$2,IF(K155=[2]Hoja3!$B$3,[2]Hoja3!$A$3,IF(K155=[2]Hoja3!$B$4,[2]Hoja3!$A$4,IF(K155=[2]Hoja3!$B$5,[2]Hoja3!$A$5,IF(K155=[2]Hoja3!$B$6,[2]Hoja3!$A$6,IF(K155=[2]Hoja3!$B$7,[2]Hoja3!$A$7,IF(K155=[2]Hoja3!$B$8,[2]Hoja3!$A$8,IF(K155=[2]Hoja3!$B$9,[2]Hoja3!$A$9,IF(K155=[2]Hoja3!$B$10,[2]Hoja3!$A$10,IF(K155=[2]Hoja3!$B$11,[2]Hoja3!$A$11,IF(K155=[2]Hoja3!$B$12,[2]Hoja3!$A$12,IF(K155=[2]Hoja3!$B$13,[2]Hoja3!$A$13,IF(K155=[2]Hoja3!$B$14,[2]Hoja3!$A$14,IF(K155=[2]Hoja3!$B$15,[2]Hoja3!$A$15,IF(K155=[2]Hoja3!$B$16,[2]Hoja3!$A$16,IF(K155=[2]Hoja3!$B$17,[2]Hoja3!$A$17,IF(K155=[2]Hoja3!$B$18,[2]Hoja3!$A$18,IF(K155=[2]Hoja3!$B$19,[2]Hoja3!$A$19,IF(K155=[2]Hoja3!$B$20,[2]Hoja3!$A$20,IF(K155=[2]Hoja3!$B$21,[2]Hoja3!$A$21,""))))))))))))))))))))</f>
        <v>CCE-16</v>
      </c>
      <c r="M155" s="60" t="s">
        <v>63</v>
      </c>
      <c r="N155" s="60">
        <v>0</v>
      </c>
      <c r="O155" s="87">
        <v>48204000</v>
      </c>
      <c r="P155" s="87">
        <v>48204000</v>
      </c>
      <c r="Q155" s="65">
        <v>0</v>
      </c>
      <c r="R155" s="60">
        <v>0</v>
      </c>
      <c r="S155" s="60" t="s">
        <v>672</v>
      </c>
      <c r="T155" s="60" t="s">
        <v>668</v>
      </c>
      <c r="U155" s="60" t="s">
        <v>650</v>
      </c>
      <c r="V155" s="60" t="s">
        <v>651</v>
      </c>
      <c r="W155" s="60" t="s">
        <v>652</v>
      </c>
      <c r="X155" s="60">
        <v>3241000</v>
      </c>
      <c r="Y155" s="66" t="s">
        <v>653</v>
      </c>
    </row>
    <row r="156" spans="1:25" ht="60" x14ac:dyDescent="0.25">
      <c r="A156" s="60" t="s">
        <v>845</v>
      </c>
      <c r="B156" s="60" t="s">
        <v>332</v>
      </c>
      <c r="C156" s="60" t="s">
        <v>159</v>
      </c>
      <c r="D156" s="61" t="s">
        <v>387</v>
      </c>
      <c r="E156" s="60">
        <v>84111500</v>
      </c>
      <c r="F156" s="86" t="s">
        <v>696</v>
      </c>
      <c r="G156" s="62">
        <v>1</v>
      </c>
      <c r="H156" s="62">
        <v>1</v>
      </c>
      <c r="I156" s="60">
        <v>9</v>
      </c>
      <c r="J156" s="60">
        <v>1</v>
      </c>
      <c r="K156" s="60" t="s">
        <v>21</v>
      </c>
      <c r="L156" s="60" t="str">
        <f>IF(K156=[2]Hoja3!$B$2,[2]Hoja3!$A$2,IF(K156=[2]Hoja3!$B$3,[2]Hoja3!$A$3,IF(K156=[2]Hoja3!$B$4,[2]Hoja3!$A$4,IF(K156=[2]Hoja3!$B$5,[2]Hoja3!$A$5,IF(K156=[2]Hoja3!$B$6,[2]Hoja3!$A$6,IF(K156=[2]Hoja3!$B$7,[2]Hoja3!$A$7,IF(K156=[2]Hoja3!$B$8,[2]Hoja3!$A$8,IF(K156=[2]Hoja3!$B$9,[2]Hoja3!$A$9,IF(K156=[2]Hoja3!$B$10,[2]Hoja3!$A$10,IF(K156=[2]Hoja3!$B$11,[2]Hoja3!$A$11,IF(K156=[2]Hoja3!$B$12,[2]Hoja3!$A$12,IF(K156=[2]Hoja3!$B$13,[2]Hoja3!$A$13,IF(K156=[2]Hoja3!$B$14,[2]Hoja3!$A$14,IF(K156=[2]Hoja3!$B$15,[2]Hoja3!$A$15,IF(K156=[2]Hoja3!$B$16,[2]Hoja3!$A$16,IF(K156=[2]Hoja3!$B$17,[2]Hoja3!$A$17,IF(K156=[2]Hoja3!$B$18,[2]Hoja3!$A$18,IF(K156=[2]Hoja3!$B$19,[2]Hoja3!$A$19,IF(K156=[2]Hoja3!$B$20,[2]Hoja3!$A$20,IF(K156=[2]Hoja3!$B$21,[2]Hoja3!$A$21,""))))))))))))))))))))</f>
        <v>CCE-16</v>
      </c>
      <c r="M156" s="60" t="s">
        <v>63</v>
      </c>
      <c r="N156" s="60">
        <v>0</v>
      </c>
      <c r="O156" s="87">
        <v>48204000</v>
      </c>
      <c r="P156" s="87">
        <v>48204000</v>
      </c>
      <c r="Q156" s="65">
        <v>0</v>
      </c>
      <c r="R156" s="60">
        <v>0</v>
      </c>
      <c r="S156" s="60" t="s">
        <v>672</v>
      </c>
      <c r="T156" s="60" t="s">
        <v>668</v>
      </c>
      <c r="U156" s="60" t="s">
        <v>650</v>
      </c>
      <c r="V156" s="60" t="s">
        <v>651</v>
      </c>
      <c r="W156" s="60" t="s">
        <v>652</v>
      </c>
      <c r="X156" s="60">
        <v>3241000</v>
      </c>
      <c r="Y156" s="66" t="s">
        <v>653</v>
      </c>
    </row>
    <row r="157" spans="1:25" ht="60" x14ac:dyDescent="0.25">
      <c r="A157" s="60" t="s">
        <v>846</v>
      </c>
      <c r="B157" s="60" t="s">
        <v>332</v>
      </c>
      <c r="C157" s="60" t="s">
        <v>159</v>
      </c>
      <c r="D157" s="61" t="s">
        <v>387</v>
      </c>
      <c r="E157" s="60">
        <v>84111500</v>
      </c>
      <c r="F157" s="86" t="s">
        <v>696</v>
      </c>
      <c r="G157" s="62">
        <v>1</v>
      </c>
      <c r="H157" s="62">
        <v>1</v>
      </c>
      <c r="I157" s="60">
        <v>9</v>
      </c>
      <c r="J157" s="60">
        <v>1</v>
      </c>
      <c r="K157" s="60" t="s">
        <v>21</v>
      </c>
      <c r="L157" s="60" t="str">
        <f>IF(K157=[2]Hoja3!$B$2,[2]Hoja3!$A$2,IF(K157=[2]Hoja3!$B$3,[2]Hoja3!$A$3,IF(K157=[2]Hoja3!$B$4,[2]Hoja3!$A$4,IF(K157=[2]Hoja3!$B$5,[2]Hoja3!$A$5,IF(K157=[2]Hoja3!$B$6,[2]Hoja3!$A$6,IF(K157=[2]Hoja3!$B$7,[2]Hoja3!$A$7,IF(K157=[2]Hoja3!$B$8,[2]Hoja3!$A$8,IF(K157=[2]Hoja3!$B$9,[2]Hoja3!$A$9,IF(K157=[2]Hoja3!$B$10,[2]Hoja3!$A$10,IF(K157=[2]Hoja3!$B$11,[2]Hoja3!$A$11,IF(K157=[2]Hoja3!$B$12,[2]Hoja3!$A$12,IF(K157=[2]Hoja3!$B$13,[2]Hoja3!$A$13,IF(K157=[2]Hoja3!$B$14,[2]Hoja3!$A$14,IF(K157=[2]Hoja3!$B$15,[2]Hoja3!$A$15,IF(K157=[2]Hoja3!$B$16,[2]Hoja3!$A$16,IF(K157=[2]Hoja3!$B$17,[2]Hoja3!$A$17,IF(K157=[2]Hoja3!$B$18,[2]Hoja3!$A$18,IF(K157=[2]Hoja3!$B$19,[2]Hoja3!$A$19,IF(K157=[2]Hoja3!$B$20,[2]Hoja3!$A$20,IF(K157=[2]Hoja3!$B$21,[2]Hoja3!$A$21,""))))))))))))))))))))</f>
        <v>CCE-16</v>
      </c>
      <c r="M157" s="60" t="s">
        <v>63</v>
      </c>
      <c r="N157" s="60">
        <v>0</v>
      </c>
      <c r="O157" s="87">
        <v>48204000</v>
      </c>
      <c r="P157" s="87">
        <v>48204000</v>
      </c>
      <c r="Q157" s="65">
        <v>0</v>
      </c>
      <c r="R157" s="60">
        <v>0</v>
      </c>
      <c r="S157" s="60" t="s">
        <v>672</v>
      </c>
      <c r="T157" s="60" t="s">
        <v>668</v>
      </c>
      <c r="U157" s="60" t="s">
        <v>650</v>
      </c>
      <c r="V157" s="60" t="s">
        <v>651</v>
      </c>
      <c r="W157" s="60" t="s">
        <v>652</v>
      </c>
      <c r="X157" s="60">
        <v>3241000</v>
      </c>
      <c r="Y157" s="66" t="s">
        <v>653</v>
      </c>
    </row>
    <row r="158" spans="1:25" ht="60" x14ac:dyDescent="0.25">
      <c r="A158" s="60" t="s">
        <v>847</v>
      </c>
      <c r="B158" s="60" t="s">
        <v>332</v>
      </c>
      <c r="C158" s="60" t="s">
        <v>159</v>
      </c>
      <c r="D158" s="61" t="s">
        <v>387</v>
      </c>
      <c r="E158" s="60" t="s">
        <v>4118</v>
      </c>
      <c r="F158" s="86" t="s">
        <v>1170</v>
      </c>
      <c r="G158" s="62">
        <v>1</v>
      </c>
      <c r="H158" s="62">
        <v>1</v>
      </c>
      <c r="I158" s="60">
        <v>9</v>
      </c>
      <c r="J158" s="60">
        <v>1</v>
      </c>
      <c r="K158" s="60" t="s">
        <v>21</v>
      </c>
      <c r="L158" s="60" t="str">
        <f>IF(K158=[2]Hoja3!$B$2,[2]Hoja3!$A$2,IF(K158=[2]Hoja3!$B$3,[2]Hoja3!$A$3,IF(K158=[2]Hoja3!$B$4,[2]Hoja3!$A$4,IF(K158=[2]Hoja3!$B$5,[2]Hoja3!$A$5,IF(K158=[2]Hoja3!$B$6,[2]Hoja3!$A$6,IF(K158=[2]Hoja3!$B$7,[2]Hoja3!$A$7,IF(K158=[2]Hoja3!$B$8,[2]Hoja3!$A$8,IF(K158=[2]Hoja3!$B$9,[2]Hoja3!$A$9,IF(K158=[2]Hoja3!$B$10,[2]Hoja3!$A$10,IF(K158=[2]Hoja3!$B$11,[2]Hoja3!$A$11,IF(K158=[2]Hoja3!$B$12,[2]Hoja3!$A$12,IF(K158=[2]Hoja3!$B$13,[2]Hoja3!$A$13,IF(K158=[2]Hoja3!$B$14,[2]Hoja3!$A$14,IF(K158=[2]Hoja3!$B$15,[2]Hoja3!$A$15,IF(K158=[2]Hoja3!$B$16,[2]Hoja3!$A$16,IF(K158=[2]Hoja3!$B$17,[2]Hoja3!$A$17,IF(K158=[2]Hoja3!$B$18,[2]Hoja3!$A$18,IF(K158=[2]Hoja3!$B$19,[2]Hoja3!$A$19,IF(K158=[2]Hoja3!$B$20,[2]Hoja3!$A$20,IF(K158=[2]Hoja3!$B$21,[2]Hoja3!$A$21,""))))))))))))))))))))</f>
        <v>CCE-16</v>
      </c>
      <c r="M158" s="60" t="s">
        <v>63</v>
      </c>
      <c r="N158" s="60">
        <v>0</v>
      </c>
      <c r="O158" s="87">
        <v>48204000</v>
      </c>
      <c r="P158" s="87">
        <v>48204000</v>
      </c>
      <c r="Q158" s="65">
        <v>0</v>
      </c>
      <c r="R158" s="60">
        <v>0</v>
      </c>
      <c r="S158" s="60" t="s">
        <v>672</v>
      </c>
      <c r="T158" s="60" t="s">
        <v>668</v>
      </c>
      <c r="U158" s="60" t="s">
        <v>650</v>
      </c>
      <c r="V158" s="60" t="s">
        <v>651</v>
      </c>
      <c r="W158" s="60" t="s">
        <v>652</v>
      </c>
      <c r="X158" s="60">
        <v>3241000</v>
      </c>
      <c r="Y158" s="66" t="s">
        <v>653</v>
      </c>
    </row>
    <row r="159" spans="1:25" ht="60" x14ac:dyDescent="0.25">
      <c r="A159" s="60" t="s">
        <v>848</v>
      </c>
      <c r="B159" s="60" t="s">
        <v>332</v>
      </c>
      <c r="C159" s="60" t="s">
        <v>159</v>
      </c>
      <c r="D159" s="61" t="s">
        <v>387</v>
      </c>
      <c r="E159" s="60" t="s">
        <v>4118</v>
      </c>
      <c r="F159" s="86" t="s">
        <v>1170</v>
      </c>
      <c r="G159" s="62">
        <v>1</v>
      </c>
      <c r="H159" s="62">
        <v>1</v>
      </c>
      <c r="I159" s="60">
        <v>9</v>
      </c>
      <c r="J159" s="60">
        <v>1</v>
      </c>
      <c r="K159" s="60" t="s">
        <v>21</v>
      </c>
      <c r="L159" s="60" t="str">
        <f>IF(K159=[2]Hoja3!$B$2,[2]Hoja3!$A$2,IF(K159=[2]Hoja3!$B$3,[2]Hoja3!$A$3,IF(K159=[2]Hoja3!$B$4,[2]Hoja3!$A$4,IF(K159=[2]Hoja3!$B$5,[2]Hoja3!$A$5,IF(K159=[2]Hoja3!$B$6,[2]Hoja3!$A$6,IF(K159=[2]Hoja3!$B$7,[2]Hoja3!$A$7,IF(K159=[2]Hoja3!$B$8,[2]Hoja3!$A$8,IF(K159=[2]Hoja3!$B$9,[2]Hoja3!$A$9,IF(K159=[2]Hoja3!$B$10,[2]Hoja3!$A$10,IF(K159=[2]Hoja3!$B$11,[2]Hoja3!$A$11,IF(K159=[2]Hoja3!$B$12,[2]Hoja3!$A$12,IF(K159=[2]Hoja3!$B$13,[2]Hoja3!$A$13,IF(K159=[2]Hoja3!$B$14,[2]Hoja3!$A$14,IF(K159=[2]Hoja3!$B$15,[2]Hoja3!$A$15,IF(K159=[2]Hoja3!$B$16,[2]Hoja3!$A$16,IF(K159=[2]Hoja3!$B$17,[2]Hoja3!$A$17,IF(K159=[2]Hoja3!$B$18,[2]Hoja3!$A$18,IF(K159=[2]Hoja3!$B$19,[2]Hoja3!$A$19,IF(K159=[2]Hoja3!$B$20,[2]Hoja3!$A$20,IF(K159=[2]Hoja3!$B$21,[2]Hoja3!$A$21,""))))))))))))))))))))</f>
        <v>CCE-16</v>
      </c>
      <c r="M159" s="60" t="s">
        <v>63</v>
      </c>
      <c r="N159" s="60">
        <v>0</v>
      </c>
      <c r="O159" s="87">
        <v>48204000</v>
      </c>
      <c r="P159" s="87">
        <v>48204000</v>
      </c>
      <c r="Q159" s="65">
        <v>0</v>
      </c>
      <c r="R159" s="60">
        <v>0</v>
      </c>
      <c r="S159" s="60" t="s">
        <v>672</v>
      </c>
      <c r="T159" s="60" t="s">
        <v>668</v>
      </c>
      <c r="U159" s="60" t="s">
        <v>650</v>
      </c>
      <c r="V159" s="60" t="s">
        <v>651</v>
      </c>
      <c r="W159" s="60" t="s">
        <v>652</v>
      </c>
      <c r="X159" s="60">
        <v>3241000</v>
      </c>
      <c r="Y159" s="66" t="s">
        <v>653</v>
      </c>
    </row>
    <row r="160" spans="1:25" ht="60" x14ac:dyDescent="0.25">
      <c r="A160" s="60" t="s">
        <v>849</v>
      </c>
      <c r="B160" s="60" t="s">
        <v>332</v>
      </c>
      <c r="C160" s="60" t="s">
        <v>159</v>
      </c>
      <c r="D160" s="61" t="s">
        <v>387</v>
      </c>
      <c r="E160" s="60" t="s">
        <v>4118</v>
      </c>
      <c r="F160" s="86" t="s">
        <v>1253</v>
      </c>
      <c r="G160" s="62">
        <v>1</v>
      </c>
      <c r="H160" s="62">
        <v>1</v>
      </c>
      <c r="I160" s="60">
        <v>9</v>
      </c>
      <c r="J160" s="60">
        <v>1</v>
      </c>
      <c r="K160" s="60" t="s">
        <v>21</v>
      </c>
      <c r="L160" s="60" t="str">
        <f>IF(K160=[2]Hoja3!$B$2,[2]Hoja3!$A$2,IF(K160=[2]Hoja3!$B$3,[2]Hoja3!$A$3,IF(K160=[2]Hoja3!$B$4,[2]Hoja3!$A$4,IF(K160=[2]Hoja3!$B$5,[2]Hoja3!$A$5,IF(K160=[2]Hoja3!$B$6,[2]Hoja3!$A$6,IF(K160=[2]Hoja3!$B$7,[2]Hoja3!$A$7,IF(K160=[2]Hoja3!$B$8,[2]Hoja3!$A$8,IF(K160=[2]Hoja3!$B$9,[2]Hoja3!$A$9,IF(K160=[2]Hoja3!$B$10,[2]Hoja3!$A$10,IF(K160=[2]Hoja3!$B$11,[2]Hoja3!$A$11,IF(K160=[2]Hoja3!$B$12,[2]Hoja3!$A$12,IF(K160=[2]Hoja3!$B$13,[2]Hoja3!$A$13,IF(K160=[2]Hoja3!$B$14,[2]Hoja3!$A$14,IF(K160=[2]Hoja3!$B$15,[2]Hoja3!$A$15,IF(K160=[2]Hoja3!$B$16,[2]Hoja3!$A$16,IF(K160=[2]Hoja3!$B$17,[2]Hoja3!$A$17,IF(K160=[2]Hoja3!$B$18,[2]Hoja3!$A$18,IF(K160=[2]Hoja3!$B$19,[2]Hoja3!$A$19,IF(K160=[2]Hoja3!$B$20,[2]Hoja3!$A$20,IF(K160=[2]Hoja3!$B$21,[2]Hoja3!$A$21,""))))))))))))))))))))</f>
        <v>CCE-16</v>
      </c>
      <c r="M160" s="60" t="s">
        <v>63</v>
      </c>
      <c r="N160" s="60">
        <v>0</v>
      </c>
      <c r="O160" s="87">
        <v>48204000</v>
      </c>
      <c r="P160" s="87">
        <v>48204000</v>
      </c>
      <c r="Q160" s="65">
        <v>0</v>
      </c>
      <c r="R160" s="60">
        <v>0</v>
      </c>
      <c r="S160" s="60" t="s">
        <v>672</v>
      </c>
      <c r="T160" s="60" t="s">
        <v>668</v>
      </c>
      <c r="U160" s="60" t="s">
        <v>650</v>
      </c>
      <c r="V160" s="60" t="s">
        <v>651</v>
      </c>
      <c r="W160" s="60" t="s">
        <v>652</v>
      </c>
      <c r="X160" s="60">
        <v>3241000</v>
      </c>
      <c r="Y160" s="66" t="s">
        <v>653</v>
      </c>
    </row>
    <row r="161" spans="1:25" ht="60" x14ac:dyDescent="0.25">
      <c r="A161" s="60" t="s">
        <v>850</v>
      </c>
      <c r="B161" s="60" t="s">
        <v>332</v>
      </c>
      <c r="C161" s="60" t="s">
        <v>159</v>
      </c>
      <c r="D161" s="61" t="s">
        <v>387</v>
      </c>
      <c r="E161" s="60" t="s">
        <v>4118</v>
      </c>
      <c r="F161" s="86" t="s">
        <v>1171</v>
      </c>
      <c r="G161" s="62">
        <v>1</v>
      </c>
      <c r="H161" s="62">
        <v>1</v>
      </c>
      <c r="I161" s="60">
        <v>9</v>
      </c>
      <c r="J161" s="60">
        <v>1</v>
      </c>
      <c r="K161" s="60" t="s">
        <v>21</v>
      </c>
      <c r="L161" s="60" t="str">
        <f>IF(K161=[2]Hoja3!$B$2,[2]Hoja3!$A$2,IF(K161=[2]Hoja3!$B$3,[2]Hoja3!$A$3,IF(K161=[2]Hoja3!$B$4,[2]Hoja3!$A$4,IF(K161=[2]Hoja3!$B$5,[2]Hoja3!$A$5,IF(K161=[2]Hoja3!$B$6,[2]Hoja3!$A$6,IF(K161=[2]Hoja3!$B$7,[2]Hoja3!$A$7,IF(K161=[2]Hoja3!$B$8,[2]Hoja3!$A$8,IF(K161=[2]Hoja3!$B$9,[2]Hoja3!$A$9,IF(K161=[2]Hoja3!$B$10,[2]Hoja3!$A$10,IF(K161=[2]Hoja3!$B$11,[2]Hoja3!$A$11,IF(K161=[2]Hoja3!$B$12,[2]Hoja3!$A$12,IF(K161=[2]Hoja3!$B$13,[2]Hoja3!$A$13,IF(K161=[2]Hoja3!$B$14,[2]Hoja3!$A$14,IF(K161=[2]Hoja3!$B$15,[2]Hoja3!$A$15,IF(K161=[2]Hoja3!$B$16,[2]Hoja3!$A$16,IF(K161=[2]Hoja3!$B$17,[2]Hoja3!$A$17,IF(K161=[2]Hoja3!$B$18,[2]Hoja3!$A$18,IF(K161=[2]Hoja3!$B$19,[2]Hoja3!$A$19,IF(K161=[2]Hoja3!$B$20,[2]Hoja3!$A$20,IF(K161=[2]Hoja3!$B$21,[2]Hoja3!$A$21,""))))))))))))))))))))</f>
        <v>CCE-16</v>
      </c>
      <c r="M161" s="60" t="s">
        <v>63</v>
      </c>
      <c r="N161" s="60">
        <v>0</v>
      </c>
      <c r="O161" s="87">
        <v>36153000</v>
      </c>
      <c r="P161" s="87">
        <v>36153000</v>
      </c>
      <c r="Q161" s="65">
        <v>0</v>
      </c>
      <c r="R161" s="60">
        <v>0</v>
      </c>
      <c r="S161" s="60" t="s">
        <v>672</v>
      </c>
      <c r="T161" s="60" t="s">
        <v>668</v>
      </c>
      <c r="U161" s="60" t="s">
        <v>650</v>
      </c>
      <c r="V161" s="60" t="s">
        <v>651</v>
      </c>
      <c r="W161" s="60" t="s">
        <v>652</v>
      </c>
      <c r="X161" s="60">
        <v>3241000</v>
      </c>
      <c r="Y161" s="66" t="s">
        <v>653</v>
      </c>
    </row>
    <row r="162" spans="1:25" ht="60" x14ac:dyDescent="0.25">
      <c r="A162" s="60" t="s">
        <v>851</v>
      </c>
      <c r="B162" s="60" t="s">
        <v>332</v>
      </c>
      <c r="C162" s="60" t="s">
        <v>159</v>
      </c>
      <c r="D162" s="61" t="s">
        <v>387</v>
      </c>
      <c r="E162" s="60" t="s">
        <v>4118</v>
      </c>
      <c r="F162" s="86" t="s">
        <v>1171</v>
      </c>
      <c r="G162" s="62">
        <v>1</v>
      </c>
      <c r="H162" s="62">
        <v>1</v>
      </c>
      <c r="I162" s="60">
        <v>9</v>
      </c>
      <c r="J162" s="60">
        <v>1</v>
      </c>
      <c r="K162" s="60" t="s">
        <v>21</v>
      </c>
      <c r="L162" s="60" t="str">
        <f>IF(K162=[2]Hoja3!$B$2,[2]Hoja3!$A$2,IF(K162=[2]Hoja3!$B$3,[2]Hoja3!$A$3,IF(K162=[2]Hoja3!$B$4,[2]Hoja3!$A$4,IF(K162=[2]Hoja3!$B$5,[2]Hoja3!$A$5,IF(K162=[2]Hoja3!$B$6,[2]Hoja3!$A$6,IF(K162=[2]Hoja3!$B$7,[2]Hoja3!$A$7,IF(K162=[2]Hoja3!$B$8,[2]Hoja3!$A$8,IF(K162=[2]Hoja3!$B$9,[2]Hoja3!$A$9,IF(K162=[2]Hoja3!$B$10,[2]Hoja3!$A$10,IF(K162=[2]Hoja3!$B$11,[2]Hoja3!$A$11,IF(K162=[2]Hoja3!$B$12,[2]Hoja3!$A$12,IF(K162=[2]Hoja3!$B$13,[2]Hoja3!$A$13,IF(K162=[2]Hoja3!$B$14,[2]Hoja3!$A$14,IF(K162=[2]Hoja3!$B$15,[2]Hoja3!$A$15,IF(K162=[2]Hoja3!$B$16,[2]Hoja3!$A$16,IF(K162=[2]Hoja3!$B$17,[2]Hoja3!$A$17,IF(K162=[2]Hoja3!$B$18,[2]Hoja3!$A$18,IF(K162=[2]Hoja3!$B$19,[2]Hoja3!$A$19,IF(K162=[2]Hoja3!$B$20,[2]Hoja3!$A$20,IF(K162=[2]Hoja3!$B$21,[2]Hoja3!$A$21,""))))))))))))))))))))</f>
        <v>CCE-16</v>
      </c>
      <c r="M162" s="60" t="s">
        <v>63</v>
      </c>
      <c r="N162" s="60">
        <v>0</v>
      </c>
      <c r="O162" s="87">
        <v>36153000</v>
      </c>
      <c r="P162" s="87">
        <v>36153000</v>
      </c>
      <c r="Q162" s="65">
        <v>0</v>
      </c>
      <c r="R162" s="60">
        <v>0</v>
      </c>
      <c r="S162" s="60" t="s">
        <v>672</v>
      </c>
      <c r="T162" s="60" t="s">
        <v>668</v>
      </c>
      <c r="U162" s="60" t="s">
        <v>650</v>
      </c>
      <c r="V162" s="60" t="s">
        <v>651</v>
      </c>
      <c r="W162" s="60" t="s">
        <v>652</v>
      </c>
      <c r="X162" s="60">
        <v>3241000</v>
      </c>
      <c r="Y162" s="66" t="s">
        <v>653</v>
      </c>
    </row>
    <row r="163" spans="1:25" ht="60" x14ac:dyDescent="0.25">
      <c r="A163" s="60" t="s">
        <v>852</v>
      </c>
      <c r="B163" s="60" t="s">
        <v>332</v>
      </c>
      <c r="C163" s="60" t="s">
        <v>159</v>
      </c>
      <c r="D163" s="61" t="s">
        <v>387</v>
      </c>
      <c r="E163" s="60" t="s">
        <v>4118</v>
      </c>
      <c r="F163" s="86" t="s">
        <v>1171</v>
      </c>
      <c r="G163" s="62">
        <v>1</v>
      </c>
      <c r="H163" s="62">
        <v>1</v>
      </c>
      <c r="I163" s="60">
        <v>9</v>
      </c>
      <c r="J163" s="60">
        <v>1</v>
      </c>
      <c r="K163" s="60" t="s">
        <v>21</v>
      </c>
      <c r="L163" s="60" t="str">
        <f>IF(K163=[2]Hoja3!$B$2,[2]Hoja3!$A$2,IF(K163=[2]Hoja3!$B$3,[2]Hoja3!$A$3,IF(K163=[2]Hoja3!$B$4,[2]Hoja3!$A$4,IF(K163=[2]Hoja3!$B$5,[2]Hoja3!$A$5,IF(K163=[2]Hoja3!$B$6,[2]Hoja3!$A$6,IF(K163=[2]Hoja3!$B$7,[2]Hoja3!$A$7,IF(K163=[2]Hoja3!$B$8,[2]Hoja3!$A$8,IF(K163=[2]Hoja3!$B$9,[2]Hoja3!$A$9,IF(K163=[2]Hoja3!$B$10,[2]Hoja3!$A$10,IF(K163=[2]Hoja3!$B$11,[2]Hoja3!$A$11,IF(K163=[2]Hoja3!$B$12,[2]Hoja3!$A$12,IF(K163=[2]Hoja3!$B$13,[2]Hoja3!$A$13,IF(K163=[2]Hoja3!$B$14,[2]Hoja3!$A$14,IF(K163=[2]Hoja3!$B$15,[2]Hoja3!$A$15,IF(K163=[2]Hoja3!$B$16,[2]Hoja3!$A$16,IF(K163=[2]Hoja3!$B$17,[2]Hoja3!$A$17,IF(K163=[2]Hoja3!$B$18,[2]Hoja3!$A$18,IF(K163=[2]Hoja3!$B$19,[2]Hoja3!$A$19,IF(K163=[2]Hoja3!$B$20,[2]Hoja3!$A$20,IF(K163=[2]Hoja3!$B$21,[2]Hoja3!$A$21,""))))))))))))))))))))</f>
        <v>CCE-16</v>
      </c>
      <c r="M163" s="60" t="s">
        <v>63</v>
      </c>
      <c r="N163" s="60">
        <v>0</v>
      </c>
      <c r="O163" s="87">
        <v>36153000</v>
      </c>
      <c r="P163" s="87">
        <v>36153000</v>
      </c>
      <c r="Q163" s="65">
        <v>0</v>
      </c>
      <c r="R163" s="60">
        <v>0</v>
      </c>
      <c r="S163" s="60" t="s">
        <v>672</v>
      </c>
      <c r="T163" s="60" t="s">
        <v>668</v>
      </c>
      <c r="U163" s="60" t="s">
        <v>650</v>
      </c>
      <c r="V163" s="60" t="s">
        <v>651</v>
      </c>
      <c r="W163" s="60" t="s">
        <v>652</v>
      </c>
      <c r="X163" s="60">
        <v>3241000</v>
      </c>
      <c r="Y163" s="66" t="s">
        <v>653</v>
      </c>
    </row>
    <row r="164" spans="1:25" ht="60" x14ac:dyDescent="0.25">
      <c r="A164" s="60" t="s">
        <v>853</v>
      </c>
      <c r="B164" s="60" t="s">
        <v>332</v>
      </c>
      <c r="C164" s="60" t="s">
        <v>159</v>
      </c>
      <c r="D164" s="61" t="s">
        <v>387</v>
      </c>
      <c r="E164" s="60" t="s">
        <v>4118</v>
      </c>
      <c r="F164" s="86" t="s">
        <v>1253</v>
      </c>
      <c r="G164" s="62">
        <v>1</v>
      </c>
      <c r="H164" s="62">
        <v>1</v>
      </c>
      <c r="I164" s="60">
        <v>9</v>
      </c>
      <c r="J164" s="60">
        <v>1</v>
      </c>
      <c r="K164" s="60" t="s">
        <v>21</v>
      </c>
      <c r="L164" s="60" t="str">
        <f>IF(K164=[2]Hoja3!$B$2,[2]Hoja3!$A$2,IF(K164=[2]Hoja3!$B$3,[2]Hoja3!$A$3,IF(K164=[2]Hoja3!$B$4,[2]Hoja3!$A$4,IF(K164=[2]Hoja3!$B$5,[2]Hoja3!$A$5,IF(K164=[2]Hoja3!$B$6,[2]Hoja3!$A$6,IF(K164=[2]Hoja3!$B$7,[2]Hoja3!$A$7,IF(K164=[2]Hoja3!$B$8,[2]Hoja3!$A$8,IF(K164=[2]Hoja3!$B$9,[2]Hoja3!$A$9,IF(K164=[2]Hoja3!$B$10,[2]Hoja3!$A$10,IF(K164=[2]Hoja3!$B$11,[2]Hoja3!$A$11,IF(K164=[2]Hoja3!$B$12,[2]Hoja3!$A$12,IF(K164=[2]Hoja3!$B$13,[2]Hoja3!$A$13,IF(K164=[2]Hoja3!$B$14,[2]Hoja3!$A$14,IF(K164=[2]Hoja3!$B$15,[2]Hoja3!$A$15,IF(K164=[2]Hoja3!$B$16,[2]Hoja3!$A$16,IF(K164=[2]Hoja3!$B$17,[2]Hoja3!$A$17,IF(K164=[2]Hoja3!$B$18,[2]Hoja3!$A$18,IF(K164=[2]Hoja3!$B$19,[2]Hoja3!$A$19,IF(K164=[2]Hoja3!$B$20,[2]Hoja3!$A$20,IF(K164=[2]Hoja3!$B$21,[2]Hoja3!$A$21,""))))))))))))))))))))</f>
        <v>CCE-16</v>
      </c>
      <c r="M164" s="60" t="s">
        <v>63</v>
      </c>
      <c r="N164" s="60">
        <v>0</v>
      </c>
      <c r="O164" s="87">
        <v>48204000</v>
      </c>
      <c r="P164" s="87">
        <v>48204000</v>
      </c>
      <c r="Q164" s="65">
        <v>0</v>
      </c>
      <c r="R164" s="60">
        <v>0</v>
      </c>
      <c r="S164" s="60" t="s">
        <v>672</v>
      </c>
      <c r="T164" s="60" t="s">
        <v>668</v>
      </c>
      <c r="U164" s="60" t="s">
        <v>650</v>
      </c>
      <c r="V164" s="60" t="s">
        <v>651</v>
      </c>
      <c r="W164" s="60" t="s">
        <v>652</v>
      </c>
      <c r="X164" s="60">
        <v>3241000</v>
      </c>
      <c r="Y164" s="66" t="s">
        <v>653</v>
      </c>
    </row>
    <row r="165" spans="1:25" ht="60" x14ac:dyDescent="0.25">
      <c r="A165" s="60" t="s">
        <v>854</v>
      </c>
      <c r="B165" s="60" t="s">
        <v>332</v>
      </c>
      <c r="C165" s="60" t="s">
        <v>159</v>
      </c>
      <c r="D165" s="61" t="s">
        <v>387</v>
      </c>
      <c r="E165" s="60" t="s">
        <v>4118</v>
      </c>
      <c r="F165" s="86" t="s">
        <v>1170</v>
      </c>
      <c r="G165" s="62">
        <v>1</v>
      </c>
      <c r="H165" s="62">
        <v>1</v>
      </c>
      <c r="I165" s="60">
        <v>9</v>
      </c>
      <c r="J165" s="60">
        <v>1</v>
      </c>
      <c r="K165" s="60" t="s">
        <v>21</v>
      </c>
      <c r="L165" s="60" t="str">
        <f>IF(K165=[2]Hoja3!$B$2,[2]Hoja3!$A$2,IF(K165=[2]Hoja3!$B$3,[2]Hoja3!$A$3,IF(K165=[2]Hoja3!$B$4,[2]Hoja3!$A$4,IF(K165=[2]Hoja3!$B$5,[2]Hoja3!$A$5,IF(K165=[2]Hoja3!$B$6,[2]Hoja3!$A$6,IF(K165=[2]Hoja3!$B$7,[2]Hoja3!$A$7,IF(K165=[2]Hoja3!$B$8,[2]Hoja3!$A$8,IF(K165=[2]Hoja3!$B$9,[2]Hoja3!$A$9,IF(K165=[2]Hoja3!$B$10,[2]Hoja3!$A$10,IF(K165=[2]Hoja3!$B$11,[2]Hoja3!$A$11,IF(K165=[2]Hoja3!$B$12,[2]Hoja3!$A$12,IF(K165=[2]Hoja3!$B$13,[2]Hoja3!$A$13,IF(K165=[2]Hoja3!$B$14,[2]Hoja3!$A$14,IF(K165=[2]Hoja3!$B$15,[2]Hoja3!$A$15,IF(K165=[2]Hoja3!$B$16,[2]Hoja3!$A$16,IF(K165=[2]Hoja3!$B$17,[2]Hoja3!$A$17,IF(K165=[2]Hoja3!$B$18,[2]Hoja3!$A$18,IF(K165=[2]Hoja3!$B$19,[2]Hoja3!$A$19,IF(K165=[2]Hoja3!$B$20,[2]Hoja3!$A$20,IF(K165=[2]Hoja3!$B$21,[2]Hoja3!$A$21,""))))))))))))))))))))</f>
        <v>CCE-16</v>
      </c>
      <c r="M165" s="60" t="s">
        <v>63</v>
      </c>
      <c r="N165" s="60">
        <v>0</v>
      </c>
      <c r="O165" s="87">
        <v>48204000</v>
      </c>
      <c r="P165" s="87">
        <v>48204000</v>
      </c>
      <c r="Q165" s="65">
        <v>0</v>
      </c>
      <c r="R165" s="60">
        <v>0</v>
      </c>
      <c r="S165" s="60" t="s">
        <v>672</v>
      </c>
      <c r="T165" s="60" t="s">
        <v>668</v>
      </c>
      <c r="U165" s="60" t="s">
        <v>650</v>
      </c>
      <c r="V165" s="60" t="s">
        <v>651</v>
      </c>
      <c r="W165" s="60" t="s">
        <v>652</v>
      </c>
      <c r="X165" s="60">
        <v>3241000</v>
      </c>
      <c r="Y165" s="66" t="s">
        <v>653</v>
      </c>
    </row>
    <row r="166" spans="1:25" ht="60" x14ac:dyDescent="0.25">
      <c r="A166" s="60" t="s">
        <v>855</v>
      </c>
      <c r="B166" s="60" t="s">
        <v>332</v>
      </c>
      <c r="C166" s="60" t="s">
        <v>159</v>
      </c>
      <c r="D166" s="61" t="s">
        <v>387</v>
      </c>
      <c r="E166" s="60" t="s">
        <v>4118</v>
      </c>
      <c r="F166" s="86" t="s">
        <v>1253</v>
      </c>
      <c r="G166" s="62">
        <v>1</v>
      </c>
      <c r="H166" s="62">
        <v>1</v>
      </c>
      <c r="I166" s="60">
        <v>9</v>
      </c>
      <c r="J166" s="60">
        <v>1</v>
      </c>
      <c r="K166" s="60" t="s">
        <v>21</v>
      </c>
      <c r="L166" s="60" t="str">
        <f>IF(K166=[2]Hoja3!$B$2,[2]Hoja3!$A$2,IF(K166=[2]Hoja3!$B$3,[2]Hoja3!$A$3,IF(K166=[2]Hoja3!$B$4,[2]Hoja3!$A$4,IF(K166=[2]Hoja3!$B$5,[2]Hoja3!$A$5,IF(K166=[2]Hoja3!$B$6,[2]Hoja3!$A$6,IF(K166=[2]Hoja3!$B$7,[2]Hoja3!$A$7,IF(K166=[2]Hoja3!$B$8,[2]Hoja3!$A$8,IF(K166=[2]Hoja3!$B$9,[2]Hoja3!$A$9,IF(K166=[2]Hoja3!$B$10,[2]Hoja3!$A$10,IF(K166=[2]Hoja3!$B$11,[2]Hoja3!$A$11,IF(K166=[2]Hoja3!$B$12,[2]Hoja3!$A$12,IF(K166=[2]Hoja3!$B$13,[2]Hoja3!$A$13,IF(K166=[2]Hoja3!$B$14,[2]Hoja3!$A$14,IF(K166=[2]Hoja3!$B$15,[2]Hoja3!$A$15,IF(K166=[2]Hoja3!$B$16,[2]Hoja3!$A$16,IF(K166=[2]Hoja3!$B$17,[2]Hoja3!$A$17,IF(K166=[2]Hoja3!$B$18,[2]Hoja3!$A$18,IF(K166=[2]Hoja3!$B$19,[2]Hoja3!$A$19,IF(K166=[2]Hoja3!$B$20,[2]Hoja3!$A$20,IF(K166=[2]Hoja3!$B$21,[2]Hoja3!$A$21,""))))))))))))))))))))</f>
        <v>CCE-16</v>
      </c>
      <c r="M166" s="60" t="s">
        <v>63</v>
      </c>
      <c r="N166" s="60">
        <v>0</v>
      </c>
      <c r="O166" s="87">
        <v>48204000</v>
      </c>
      <c r="P166" s="87">
        <v>48204000</v>
      </c>
      <c r="Q166" s="65">
        <v>0</v>
      </c>
      <c r="R166" s="60">
        <v>0</v>
      </c>
      <c r="S166" s="60" t="s">
        <v>672</v>
      </c>
      <c r="T166" s="60" t="s">
        <v>668</v>
      </c>
      <c r="U166" s="60" t="s">
        <v>650</v>
      </c>
      <c r="V166" s="60" t="s">
        <v>651</v>
      </c>
      <c r="W166" s="60" t="s">
        <v>652</v>
      </c>
      <c r="X166" s="60">
        <v>3241000</v>
      </c>
      <c r="Y166" s="66" t="s">
        <v>653</v>
      </c>
    </row>
    <row r="167" spans="1:25" ht="60" x14ac:dyDescent="0.25">
      <c r="A167" s="60" t="s">
        <v>856</v>
      </c>
      <c r="B167" s="60" t="s">
        <v>332</v>
      </c>
      <c r="C167" s="60" t="s">
        <v>159</v>
      </c>
      <c r="D167" s="61" t="s">
        <v>387</v>
      </c>
      <c r="E167" s="60" t="s">
        <v>4118</v>
      </c>
      <c r="F167" s="86" t="s">
        <v>1253</v>
      </c>
      <c r="G167" s="62">
        <v>1</v>
      </c>
      <c r="H167" s="62">
        <v>1</v>
      </c>
      <c r="I167" s="60">
        <v>9</v>
      </c>
      <c r="J167" s="60">
        <v>1</v>
      </c>
      <c r="K167" s="60" t="s">
        <v>21</v>
      </c>
      <c r="L167" s="60" t="str">
        <f>IF(K167=[2]Hoja3!$B$2,[2]Hoja3!$A$2,IF(K167=[2]Hoja3!$B$3,[2]Hoja3!$A$3,IF(K167=[2]Hoja3!$B$4,[2]Hoja3!$A$4,IF(K167=[2]Hoja3!$B$5,[2]Hoja3!$A$5,IF(K167=[2]Hoja3!$B$6,[2]Hoja3!$A$6,IF(K167=[2]Hoja3!$B$7,[2]Hoja3!$A$7,IF(K167=[2]Hoja3!$B$8,[2]Hoja3!$A$8,IF(K167=[2]Hoja3!$B$9,[2]Hoja3!$A$9,IF(K167=[2]Hoja3!$B$10,[2]Hoja3!$A$10,IF(K167=[2]Hoja3!$B$11,[2]Hoja3!$A$11,IF(K167=[2]Hoja3!$B$12,[2]Hoja3!$A$12,IF(K167=[2]Hoja3!$B$13,[2]Hoja3!$A$13,IF(K167=[2]Hoja3!$B$14,[2]Hoja3!$A$14,IF(K167=[2]Hoja3!$B$15,[2]Hoja3!$A$15,IF(K167=[2]Hoja3!$B$16,[2]Hoja3!$A$16,IF(K167=[2]Hoja3!$B$17,[2]Hoja3!$A$17,IF(K167=[2]Hoja3!$B$18,[2]Hoja3!$A$18,IF(K167=[2]Hoja3!$B$19,[2]Hoja3!$A$19,IF(K167=[2]Hoja3!$B$20,[2]Hoja3!$A$20,IF(K167=[2]Hoja3!$B$21,[2]Hoja3!$A$21,""))))))))))))))))))))</f>
        <v>CCE-16</v>
      </c>
      <c r="M167" s="60" t="s">
        <v>63</v>
      </c>
      <c r="N167" s="60">
        <v>0</v>
      </c>
      <c r="O167" s="87">
        <v>48204000</v>
      </c>
      <c r="P167" s="87">
        <v>48204000</v>
      </c>
      <c r="Q167" s="65">
        <v>0</v>
      </c>
      <c r="R167" s="60">
        <v>0</v>
      </c>
      <c r="S167" s="60" t="s">
        <v>672</v>
      </c>
      <c r="T167" s="60" t="s">
        <v>668</v>
      </c>
      <c r="U167" s="60" t="s">
        <v>650</v>
      </c>
      <c r="V167" s="60" t="s">
        <v>651</v>
      </c>
      <c r="W167" s="60" t="s">
        <v>652</v>
      </c>
      <c r="X167" s="60">
        <v>3241000</v>
      </c>
      <c r="Y167" s="66" t="s">
        <v>653</v>
      </c>
    </row>
    <row r="168" spans="1:25" ht="60" x14ac:dyDescent="0.25">
      <c r="A168" s="60" t="s">
        <v>857</v>
      </c>
      <c r="B168" s="60" t="s">
        <v>332</v>
      </c>
      <c r="C168" s="60" t="s">
        <v>159</v>
      </c>
      <c r="D168" s="61" t="s">
        <v>387</v>
      </c>
      <c r="E168" s="60">
        <v>80111601</v>
      </c>
      <c r="F168" s="86" t="s">
        <v>695</v>
      </c>
      <c r="G168" s="62">
        <v>1</v>
      </c>
      <c r="H168" s="62">
        <v>1</v>
      </c>
      <c r="I168" s="60">
        <v>9</v>
      </c>
      <c r="J168" s="60">
        <v>1</v>
      </c>
      <c r="K168" s="60" t="s">
        <v>21</v>
      </c>
      <c r="L168" s="60" t="str">
        <f>IF(K168=[2]Hoja3!$B$2,[2]Hoja3!$A$2,IF(K168=[2]Hoja3!$B$3,[2]Hoja3!$A$3,IF(K168=[2]Hoja3!$B$4,[2]Hoja3!$A$4,IF(K168=[2]Hoja3!$B$5,[2]Hoja3!$A$5,IF(K168=[2]Hoja3!$B$6,[2]Hoja3!$A$6,IF(K168=[2]Hoja3!$B$7,[2]Hoja3!$A$7,IF(K168=[2]Hoja3!$B$8,[2]Hoja3!$A$8,IF(K168=[2]Hoja3!$B$9,[2]Hoja3!$A$9,IF(K168=[2]Hoja3!$B$10,[2]Hoja3!$A$10,IF(K168=[2]Hoja3!$B$11,[2]Hoja3!$A$11,IF(K168=[2]Hoja3!$B$12,[2]Hoja3!$A$12,IF(K168=[2]Hoja3!$B$13,[2]Hoja3!$A$13,IF(K168=[2]Hoja3!$B$14,[2]Hoja3!$A$14,IF(K168=[2]Hoja3!$B$15,[2]Hoja3!$A$15,IF(K168=[2]Hoja3!$B$16,[2]Hoja3!$A$16,IF(K168=[2]Hoja3!$B$17,[2]Hoja3!$A$17,IF(K168=[2]Hoja3!$B$18,[2]Hoja3!$A$18,IF(K168=[2]Hoja3!$B$19,[2]Hoja3!$A$19,IF(K168=[2]Hoja3!$B$20,[2]Hoja3!$A$20,IF(K168=[2]Hoja3!$B$21,[2]Hoja3!$A$21,""))))))))))))))))))))</f>
        <v>CCE-16</v>
      </c>
      <c r="M168" s="60" t="s">
        <v>63</v>
      </c>
      <c r="N168" s="60">
        <v>0</v>
      </c>
      <c r="O168" s="87">
        <v>48204000</v>
      </c>
      <c r="P168" s="87">
        <v>48204000</v>
      </c>
      <c r="Q168" s="65">
        <v>0</v>
      </c>
      <c r="R168" s="60">
        <v>0</v>
      </c>
      <c r="S168" s="60" t="s">
        <v>672</v>
      </c>
      <c r="T168" s="60" t="s">
        <v>668</v>
      </c>
      <c r="U168" s="60" t="s">
        <v>650</v>
      </c>
      <c r="V168" s="60" t="s">
        <v>651</v>
      </c>
      <c r="W168" s="60" t="s">
        <v>652</v>
      </c>
      <c r="X168" s="60">
        <v>3241000</v>
      </c>
      <c r="Y168" s="66" t="s">
        <v>653</v>
      </c>
    </row>
    <row r="169" spans="1:25" ht="75" x14ac:dyDescent="0.25">
      <c r="A169" s="60" t="s">
        <v>858</v>
      </c>
      <c r="B169" s="60" t="s">
        <v>332</v>
      </c>
      <c r="C169" s="60" t="s">
        <v>159</v>
      </c>
      <c r="D169" s="61" t="s">
        <v>387</v>
      </c>
      <c r="E169" s="60">
        <v>81112006</v>
      </c>
      <c r="F169" s="86" t="s">
        <v>1254</v>
      </c>
      <c r="G169" s="62">
        <v>1</v>
      </c>
      <c r="H169" s="62">
        <v>1</v>
      </c>
      <c r="I169" s="60">
        <v>9</v>
      </c>
      <c r="J169" s="60">
        <v>1</v>
      </c>
      <c r="K169" s="60" t="s">
        <v>21</v>
      </c>
      <c r="L169" s="60" t="str">
        <f>IF(K169=[2]Hoja3!$B$2,[2]Hoja3!$A$2,IF(K169=[2]Hoja3!$B$3,[2]Hoja3!$A$3,IF(K169=[2]Hoja3!$B$4,[2]Hoja3!$A$4,IF(K169=[2]Hoja3!$B$5,[2]Hoja3!$A$5,IF(K169=[2]Hoja3!$B$6,[2]Hoja3!$A$6,IF(K169=[2]Hoja3!$B$7,[2]Hoja3!$A$7,IF(K169=[2]Hoja3!$B$8,[2]Hoja3!$A$8,IF(K169=[2]Hoja3!$B$9,[2]Hoja3!$A$9,IF(K169=[2]Hoja3!$B$10,[2]Hoja3!$A$10,IF(K169=[2]Hoja3!$B$11,[2]Hoja3!$A$11,IF(K169=[2]Hoja3!$B$12,[2]Hoja3!$A$12,IF(K169=[2]Hoja3!$B$13,[2]Hoja3!$A$13,IF(K169=[2]Hoja3!$B$14,[2]Hoja3!$A$14,IF(K169=[2]Hoja3!$B$15,[2]Hoja3!$A$15,IF(K169=[2]Hoja3!$B$16,[2]Hoja3!$A$16,IF(K169=[2]Hoja3!$B$17,[2]Hoja3!$A$17,IF(K169=[2]Hoja3!$B$18,[2]Hoja3!$A$18,IF(K169=[2]Hoja3!$B$19,[2]Hoja3!$A$19,IF(K169=[2]Hoja3!$B$20,[2]Hoja3!$A$20,IF(K169=[2]Hoja3!$B$21,[2]Hoja3!$A$21,""))))))))))))))))))))</f>
        <v>CCE-16</v>
      </c>
      <c r="M169" s="60" t="s">
        <v>63</v>
      </c>
      <c r="N169" s="60">
        <v>0</v>
      </c>
      <c r="O169" s="87">
        <v>48204000</v>
      </c>
      <c r="P169" s="87">
        <v>48204000</v>
      </c>
      <c r="Q169" s="65">
        <v>0</v>
      </c>
      <c r="R169" s="60">
        <v>0</v>
      </c>
      <c r="S169" s="60" t="s">
        <v>672</v>
      </c>
      <c r="T169" s="60" t="s">
        <v>668</v>
      </c>
      <c r="U169" s="60" t="s">
        <v>650</v>
      </c>
      <c r="V169" s="60" t="s">
        <v>651</v>
      </c>
      <c r="W169" s="60" t="s">
        <v>652</v>
      </c>
      <c r="X169" s="60">
        <v>3241000</v>
      </c>
      <c r="Y169" s="66" t="s">
        <v>653</v>
      </c>
    </row>
    <row r="170" spans="1:25" ht="60" x14ac:dyDescent="0.25">
      <c r="A170" s="60" t="s">
        <v>859</v>
      </c>
      <c r="B170" s="60" t="s">
        <v>332</v>
      </c>
      <c r="C170" s="60" t="s">
        <v>159</v>
      </c>
      <c r="D170" s="61" t="s">
        <v>387</v>
      </c>
      <c r="E170" s="60" t="s">
        <v>4118</v>
      </c>
      <c r="F170" s="86" t="s">
        <v>1171</v>
      </c>
      <c r="G170" s="62">
        <v>1</v>
      </c>
      <c r="H170" s="62">
        <v>1</v>
      </c>
      <c r="I170" s="60">
        <v>9</v>
      </c>
      <c r="J170" s="60">
        <v>1</v>
      </c>
      <c r="K170" s="60" t="s">
        <v>21</v>
      </c>
      <c r="L170" s="60" t="str">
        <f>IF(K170=[2]Hoja3!$B$2,[2]Hoja3!$A$2,IF(K170=[2]Hoja3!$B$3,[2]Hoja3!$A$3,IF(K170=[2]Hoja3!$B$4,[2]Hoja3!$A$4,IF(K170=[2]Hoja3!$B$5,[2]Hoja3!$A$5,IF(K170=[2]Hoja3!$B$6,[2]Hoja3!$A$6,IF(K170=[2]Hoja3!$B$7,[2]Hoja3!$A$7,IF(K170=[2]Hoja3!$B$8,[2]Hoja3!$A$8,IF(K170=[2]Hoja3!$B$9,[2]Hoja3!$A$9,IF(K170=[2]Hoja3!$B$10,[2]Hoja3!$A$10,IF(K170=[2]Hoja3!$B$11,[2]Hoja3!$A$11,IF(K170=[2]Hoja3!$B$12,[2]Hoja3!$A$12,IF(K170=[2]Hoja3!$B$13,[2]Hoja3!$A$13,IF(K170=[2]Hoja3!$B$14,[2]Hoja3!$A$14,IF(K170=[2]Hoja3!$B$15,[2]Hoja3!$A$15,IF(K170=[2]Hoja3!$B$16,[2]Hoja3!$A$16,IF(K170=[2]Hoja3!$B$17,[2]Hoja3!$A$17,IF(K170=[2]Hoja3!$B$18,[2]Hoja3!$A$18,IF(K170=[2]Hoja3!$B$19,[2]Hoja3!$A$19,IF(K170=[2]Hoja3!$B$20,[2]Hoja3!$A$20,IF(K170=[2]Hoja3!$B$21,[2]Hoja3!$A$21,""))))))))))))))))))))</f>
        <v>CCE-16</v>
      </c>
      <c r="M170" s="60" t="s">
        <v>63</v>
      </c>
      <c r="N170" s="60">
        <v>0</v>
      </c>
      <c r="O170" s="87">
        <v>36153000</v>
      </c>
      <c r="P170" s="87">
        <v>36153000</v>
      </c>
      <c r="Q170" s="65">
        <v>0</v>
      </c>
      <c r="R170" s="60">
        <v>0</v>
      </c>
      <c r="S170" s="60" t="s">
        <v>672</v>
      </c>
      <c r="T170" s="60" t="s">
        <v>668</v>
      </c>
      <c r="U170" s="60" t="s">
        <v>650</v>
      </c>
      <c r="V170" s="60" t="s">
        <v>651</v>
      </c>
      <c r="W170" s="60" t="s">
        <v>652</v>
      </c>
      <c r="X170" s="60">
        <v>3241000</v>
      </c>
      <c r="Y170" s="66" t="s">
        <v>653</v>
      </c>
    </row>
    <row r="171" spans="1:25" ht="60" x14ac:dyDescent="0.25">
      <c r="A171" s="60" t="s">
        <v>860</v>
      </c>
      <c r="B171" s="60" t="s">
        <v>332</v>
      </c>
      <c r="C171" s="60" t="s">
        <v>159</v>
      </c>
      <c r="D171" s="61" t="s">
        <v>387</v>
      </c>
      <c r="E171" s="60">
        <v>80161506</v>
      </c>
      <c r="F171" s="86" t="s">
        <v>1172</v>
      </c>
      <c r="G171" s="62">
        <v>1</v>
      </c>
      <c r="H171" s="62">
        <v>1</v>
      </c>
      <c r="I171" s="60">
        <v>9</v>
      </c>
      <c r="J171" s="60">
        <v>1</v>
      </c>
      <c r="K171" s="60" t="s">
        <v>21</v>
      </c>
      <c r="L171" s="60" t="str">
        <f>IF(K171=[2]Hoja3!$B$2,[2]Hoja3!$A$2,IF(K171=[2]Hoja3!$B$3,[2]Hoja3!$A$3,IF(K171=[2]Hoja3!$B$4,[2]Hoja3!$A$4,IF(K171=[2]Hoja3!$B$5,[2]Hoja3!$A$5,IF(K171=[2]Hoja3!$B$6,[2]Hoja3!$A$6,IF(K171=[2]Hoja3!$B$7,[2]Hoja3!$A$7,IF(K171=[2]Hoja3!$B$8,[2]Hoja3!$A$8,IF(K171=[2]Hoja3!$B$9,[2]Hoja3!$A$9,IF(K171=[2]Hoja3!$B$10,[2]Hoja3!$A$10,IF(K171=[2]Hoja3!$B$11,[2]Hoja3!$A$11,IF(K171=[2]Hoja3!$B$12,[2]Hoja3!$A$12,IF(K171=[2]Hoja3!$B$13,[2]Hoja3!$A$13,IF(K171=[2]Hoja3!$B$14,[2]Hoja3!$A$14,IF(K171=[2]Hoja3!$B$15,[2]Hoja3!$A$15,IF(K171=[2]Hoja3!$B$16,[2]Hoja3!$A$16,IF(K171=[2]Hoja3!$B$17,[2]Hoja3!$A$17,IF(K171=[2]Hoja3!$B$18,[2]Hoja3!$A$18,IF(K171=[2]Hoja3!$B$19,[2]Hoja3!$A$19,IF(K171=[2]Hoja3!$B$20,[2]Hoja3!$A$20,IF(K171=[2]Hoja3!$B$21,[2]Hoja3!$A$21,""))))))))))))))))))))</f>
        <v>CCE-16</v>
      </c>
      <c r="M171" s="67" t="s">
        <v>575</v>
      </c>
      <c r="N171" s="60">
        <v>0</v>
      </c>
      <c r="O171" s="87">
        <v>28922400</v>
      </c>
      <c r="P171" s="87">
        <v>28922400</v>
      </c>
      <c r="Q171" s="65">
        <v>0</v>
      </c>
      <c r="R171" s="60">
        <v>0</v>
      </c>
      <c r="S171" s="60" t="s">
        <v>672</v>
      </c>
      <c r="T171" s="60" t="s">
        <v>668</v>
      </c>
      <c r="U171" s="60" t="s">
        <v>650</v>
      </c>
      <c r="V171" s="60" t="s">
        <v>651</v>
      </c>
      <c r="W171" s="60" t="s">
        <v>652</v>
      </c>
      <c r="X171" s="60">
        <v>3241000</v>
      </c>
      <c r="Y171" s="66" t="s">
        <v>653</v>
      </c>
    </row>
    <row r="172" spans="1:25" ht="60" x14ac:dyDescent="0.25">
      <c r="A172" s="60" t="s">
        <v>861</v>
      </c>
      <c r="B172" s="60" t="s">
        <v>332</v>
      </c>
      <c r="C172" s="60" t="s">
        <v>159</v>
      </c>
      <c r="D172" s="61" t="s">
        <v>387</v>
      </c>
      <c r="E172" s="60">
        <v>80161506</v>
      </c>
      <c r="F172" s="86" t="s">
        <v>1172</v>
      </c>
      <c r="G172" s="62">
        <v>1</v>
      </c>
      <c r="H172" s="62">
        <v>1</v>
      </c>
      <c r="I172" s="60">
        <v>9</v>
      </c>
      <c r="J172" s="60">
        <v>1</v>
      </c>
      <c r="K172" s="60" t="s">
        <v>21</v>
      </c>
      <c r="L172" s="60" t="str">
        <f>IF(K172=[2]Hoja3!$B$2,[2]Hoja3!$A$2,IF(K172=[2]Hoja3!$B$3,[2]Hoja3!$A$3,IF(K172=[2]Hoja3!$B$4,[2]Hoja3!$A$4,IF(K172=[2]Hoja3!$B$5,[2]Hoja3!$A$5,IF(K172=[2]Hoja3!$B$6,[2]Hoja3!$A$6,IF(K172=[2]Hoja3!$B$7,[2]Hoja3!$A$7,IF(K172=[2]Hoja3!$B$8,[2]Hoja3!$A$8,IF(K172=[2]Hoja3!$B$9,[2]Hoja3!$A$9,IF(K172=[2]Hoja3!$B$10,[2]Hoja3!$A$10,IF(K172=[2]Hoja3!$B$11,[2]Hoja3!$A$11,IF(K172=[2]Hoja3!$B$12,[2]Hoja3!$A$12,IF(K172=[2]Hoja3!$B$13,[2]Hoja3!$A$13,IF(K172=[2]Hoja3!$B$14,[2]Hoja3!$A$14,IF(K172=[2]Hoja3!$B$15,[2]Hoja3!$A$15,IF(K172=[2]Hoja3!$B$16,[2]Hoja3!$A$16,IF(K172=[2]Hoja3!$B$17,[2]Hoja3!$A$17,IF(K172=[2]Hoja3!$B$18,[2]Hoja3!$A$18,IF(K172=[2]Hoja3!$B$19,[2]Hoja3!$A$19,IF(K172=[2]Hoja3!$B$20,[2]Hoja3!$A$20,IF(K172=[2]Hoja3!$B$21,[2]Hoja3!$A$21,""))))))))))))))))))))</f>
        <v>CCE-16</v>
      </c>
      <c r="M172" s="67" t="s">
        <v>575</v>
      </c>
      <c r="N172" s="60">
        <v>0</v>
      </c>
      <c r="O172" s="87">
        <v>28922400</v>
      </c>
      <c r="P172" s="87">
        <v>28922400</v>
      </c>
      <c r="Q172" s="65">
        <v>0</v>
      </c>
      <c r="R172" s="60">
        <v>0</v>
      </c>
      <c r="S172" s="60" t="s">
        <v>672</v>
      </c>
      <c r="T172" s="60" t="s">
        <v>668</v>
      </c>
      <c r="U172" s="60" t="s">
        <v>650</v>
      </c>
      <c r="V172" s="60" t="s">
        <v>651</v>
      </c>
      <c r="W172" s="60" t="s">
        <v>652</v>
      </c>
      <c r="X172" s="60">
        <v>3241000</v>
      </c>
      <c r="Y172" s="66" t="s">
        <v>653</v>
      </c>
    </row>
    <row r="173" spans="1:25" ht="60" x14ac:dyDescent="0.25">
      <c r="A173" s="60" t="s">
        <v>862</v>
      </c>
      <c r="B173" s="60" t="s">
        <v>332</v>
      </c>
      <c r="C173" s="60" t="s">
        <v>159</v>
      </c>
      <c r="D173" s="61" t="s">
        <v>387</v>
      </c>
      <c r="E173" s="60">
        <v>80161506</v>
      </c>
      <c r="F173" s="86" t="s">
        <v>1172</v>
      </c>
      <c r="G173" s="62">
        <v>1</v>
      </c>
      <c r="H173" s="62">
        <v>1</v>
      </c>
      <c r="I173" s="60">
        <v>9</v>
      </c>
      <c r="J173" s="60">
        <v>1</v>
      </c>
      <c r="K173" s="60" t="s">
        <v>21</v>
      </c>
      <c r="L173" s="60" t="str">
        <f>IF(K173=[2]Hoja3!$B$2,[2]Hoja3!$A$2,IF(K173=[2]Hoja3!$B$3,[2]Hoja3!$A$3,IF(K173=[2]Hoja3!$B$4,[2]Hoja3!$A$4,IF(K173=[2]Hoja3!$B$5,[2]Hoja3!$A$5,IF(K173=[2]Hoja3!$B$6,[2]Hoja3!$A$6,IF(K173=[2]Hoja3!$B$7,[2]Hoja3!$A$7,IF(K173=[2]Hoja3!$B$8,[2]Hoja3!$A$8,IF(K173=[2]Hoja3!$B$9,[2]Hoja3!$A$9,IF(K173=[2]Hoja3!$B$10,[2]Hoja3!$A$10,IF(K173=[2]Hoja3!$B$11,[2]Hoja3!$A$11,IF(K173=[2]Hoja3!$B$12,[2]Hoja3!$A$12,IF(K173=[2]Hoja3!$B$13,[2]Hoja3!$A$13,IF(K173=[2]Hoja3!$B$14,[2]Hoja3!$A$14,IF(K173=[2]Hoja3!$B$15,[2]Hoja3!$A$15,IF(K173=[2]Hoja3!$B$16,[2]Hoja3!$A$16,IF(K173=[2]Hoja3!$B$17,[2]Hoja3!$A$17,IF(K173=[2]Hoja3!$B$18,[2]Hoja3!$A$18,IF(K173=[2]Hoja3!$B$19,[2]Hoja3!$A$19,IF(K173=[2]Hoja3!$B$20,[2]Hoja3!$A$20,IF(K173=[2]Hoja3!$B$21,[2]Hoja3!$A$21,""))))))))))))))))))))</f>
        <v>CCE-16</v>
      </c>
      <c r="M173" s="67" t="s">
        <v>575</v>
      </c>
      <c r="N173" s="60">
        <v>0</v>
      </c>
      <c r="O173" s="87">
        <v>28922400</v>
      </c>
      <c r="P173" s="87">
        <v>28922400</v>
      </c>
      <c r="Q173" s="65">
        <v>0</v>
      </c>
      <c r="R173" s="60">
        <v>0</v>
      </c>
      <c r="S173" s="60" t="s">
        <v>672</v>
      </c>
      <c r="T173" s="60" t="s">
        <v>668</v>
      </c>
      <c r="U173" s="60" t="s">
        <v>650</v>
      </c>
      <c r="V173" s="60" t="s">
        <v>651</v>
      </c>
      <c r="W173" s="60" t="s">
        <v>652</v>
      </c>
      <c r="X173" s="60">
        <v>3241000</v>
      </c>
      <c r="Y173" s="66" t="s">
        <v>653</v>
      </c>
    </row>
    <row r="174" spans="1:25" ht="60" x14ac:dyDescent="0.25">
      <c r="A174" s="60" t="s">
        <v>863</v>
      </c>
      <c r="B174" s="60" t="s">
        <v>332</v>
      </c>
      <c r="C174" s="60" t="s">
        <v>159</v>
      </c>
      <c r="D174" s="61" t="s">
        <v>387</v>
      </c>
      <c r="E174" s="60">
        <v>80161506</v>
      </c>
      <c r="F174" s="86" t="s">
        <v>1172</v>
      </c>
      <c r="G174" s="62">
        <v>1</v>
      </c>
      <c r="H174" s="62">
        <v>1</v>
      </c>
      <c r="I174" s="60">
        <v>9</v>
      </c>
      <c r="J174" s="60">
        <v>1</v>
      </c>
      <c r="K174" s="60" t="s">
        <v>21</v>
      </c>
      <c r="L174" s="60" t="str">
        <f>IF(K174=[2]Hoja3!$B$2,[2]Hoja3!$A$2,IF(K174=[2]Hoja3!$B$3,[2]Hoja3!$A$3,IF(K174=[2]Hoja3!$B$4,[2]Hoja3!$A$4,IF(K174=[2]Hoja3!$B$5,[2]Hoja3!$A$5,IF(K174=[2]Hoja3!$B$6,[2]Hoja3!$A$6,IF(K174=[2]Hoja3!$B$7,[2]Hoja3!$A$7,IF(K174=[2]Hoja3!$B$8,[2]Hoja3!$A$8,IF(K174=[2]Hoja3!$B$9,[2]Hoja3!$A$9,IF(K174=[2]Hoja3!$B$10,[2]Hoja3!$A$10,IF(K174=[2]Hoja3!$B$11,[2]Hoja3!$A$11,IF(K174=[2]Hoja3!$B$12,[2]Hoja3!$A$12,IF(K174=[2]Hoja3!$B$13,[2]Hoja3!$A$13,IF(K174=[2]Hoja3!$B$14,[2]Hoja3!$A$14,IF(K174=[2]Hoja3!$B$15,[2]Hoja3!$A$15,IF(K174=[2]Hoja3!$B$16,[2]Hoja3!$A$16,IF(K174=[2]Hoja3!$B$17,[2]Hoja3!$A$17,IF(K174=[2]Hoja3!$B$18,[2]Hoja3!$A$18,IF(K174=[2]Hoja3!$B$19,[2]Hoja3!$A$19,IF(K174=[2]Hoja3!$B$20,[2]Hoja3!$A$20,IF(K174=[2]Hoja3!$B$21,[2]Hoja3!$A$21,""))))))))))))))))))))</f>
        <v>CCE-16</v>
      </c>
      <c r="M174" s="67" t="s">
        <v>575</v>
      </c>
      <c r="N174" s="60">
        <v>0</v>
      </c>
      <c r="O174" s="87">
        <v>28922400</v>
      </c>
      <c r="P174" s="87">
        <v>28922400</v>
      </c>
      <c r="Q174" s="65">
        <v>0</v>
      </c>
      <c r="R174" s="60">
        <v>0</v>
      </c>
      <c r="S174" s="60" t="s">
        <v>672</v>
      </c>
      <c r="T174" s="60" t="s">
        <v>668</v>
      </c>
      <c r="U174" s="60" t="s">
        <v>650</v>
      </c>
      <c r="V174" s="60" t="s">
        <v>651</v>
      </c>
      <c r="W174" s="60" t="s">
        <v>652</v>
      </c>
      <c r="X174" s="60">
        <v>3241000</v>
      </c>
      <c r="Y174" s="66" t="s">
        <v>653</v>
      </c>
    </row>
    <row r="175" spans="1:25" ht="60" x14ac:dyDescent="0.25">
      <c r="A175" s="60" t="s">
        <v>864</v>
      </c>
      <c r="B175" s="60" t="str">
        <f>IFERROR(VLOOKUP(VALUE(MID(A176,1,IF(VALUE(MID(A176,1,3))=898,3,4))),[3]Hoja1!$A$3:$K$222,2,0),"")</f>
        <v>898 Administración del talento humano</v>
      </c>
      <c r="C175" s="60" t="s">
        <v>159</v>
      </c>
      <c r="D175" s="60" t="s">
        <v>387</v>
      </c>
      <c r="E175" s="60">
        <v>81101701</v>
      </c>
      <c r="F175" s="61" t="s">
        <v>1211</v>
      </c>
      <c r="G175" s="62">
        <v>1</v>
      </c>
      <c r="H175" s="62">
        <v>1</v>
      </c>
      <c r="I175" s="60">
        <v>11</v>
      </c>
      <c r="J175" s="60">
        <v>1</v>
      </c>
      <c r="K175" s="60" t="s">
        <v>21</v>
      </c>
      <c r="L175" s="60" t="str">
        <f>IF(K175=[3]Hoja3!$B$2,[3]Hoja3!$A$2,IF(K175=[3]Hoja3!$B$3,[3]Hoja3!$A$3,IF(K175=[3]Hoja3!$B$4,[3]Hoja3!$A$4,IF(K175=[3]Hoja3!$B$5,[3]Hoja3!$A$5,IF(K175=[3]Hoja3!$B$6,[3]Hoja3!$A$6,IF(K175=[3]Hoja3!$B$7,[3]Hoja3!$A$7,IF(K175=[3]Hoja3!$B$8,[3]Hoja3!$A$8,IF(K175=[3]Hoja3!$B$9,[3]Hoja3!$A$9,IF(K175=[3]Hoja3!$B$10,[3]Hoja3!$A$10,IF(K175=[3]Hoja3!$B$11,[3]Hoja3!$A$11,IF(K175=[3]Hoja3!$B$12,[3]Hoja3!$A$12,IF(K175=[3]Hoja3!$B$13,[3]Hoja3!$A$13,IF(K175=[3]Hoja3!$B$14,[3]Hoja3!$A$14,IF(K175=[3]Hoja3!$B$15,[3]Hoja3!$A$15,IF(K175=[3]Hoja3!$B$16,[3]Hoja3!$A$16,IF(K175=[3]Hoja3!$B$17,[3]Hoja3!$A$17,IF(K175=[3]Hoja3!$B$18,[3]Hoja3!$A$18,IF(K175=[3]Hoja3!$B$19,[3]Hoja3!$A$19,IF(K175=[3]Hoja3!$B$20,[3]Hoja3!$A$20,IF(K175=[3]Hoja3!$B$21,[3]Hoja3!$A$21,""))))))))))))))))))))</f>
        <v>CCE-16</v>
      </c>
      <c r="M175" s="60" t="s">
        <v>63</v>
      </c>
      <c r="N175" s="60">
        <v>0</v>
      </c>
      <c r="O175" s="63">
        <v>58256143</v>
      </c>
      <c r="P175" s="63">
        <v>58256143</v>
      </c>
      <c r="Q175" s="65">
        <v>0</v>
      </c>
      <c r="R175" s="60">
        <v>0</v>
      </c>
      <c r="S175" s="60" t="s">
        <v>1132</v>
      </c>
      <c r="T175" s="60" t="s">
        <v>1133</v>
      </c>
      <c r="U175" s="60" t="s">
        <v>1134</v>
      </c>
      <c r="V175" s="60" t="s">
        <v>1135</v>
      </c>
      <c r="W175" s="60" t="s">
        <v>1136</v>
      </c>
      <c r="X175" s="60">
        <v>3241000</v>
      </c>
      <c r="Y175" s="66" t="s">
        <v>653</v>
      </c>
    </row>
    <row r="176" spans="1:25" ht="60" x14ac:dyDescent="0.25">
      <c r="A176" s="60" t="s">
        <v>865</v>
      </c>
      <c r="B176" s="60" t="str">
        <f>IFERROR(VLOOKUP(VALUE(MID(A177,1,IF(VALUE(MID(A177,1,3))=898,3,4))),[3]Hoja1!$A$3:$K$222,2,0),"")</f>
        <v>898 Administración del talento humano</v>
      </c>
      <c r="C176" s="60" t="s">
        <v>159</v>
      </c>
      <c r="D176" s="60" t="s">
        <v>387</v>
      </c>
      <c r="E176" s="60">
        <v>81111504</v>
      </c>
      <c r="F176" s="61" t="s">
        <v>1137</v>
      </c>
      <c r="G176" s="62">
        <v>1</v>
      </c>
      <c r="H176" s="62">
        <v>1</v>
      </c>
      <c r="I176" s="60">
        <v>11</v>
      </c>
      <c r="J176" s="60">
        <v>1</v>
      </c>
      <c r="K176" s="60" t="s">
        <v>21</v>
      </c>
      <c r="L176" s="60" t="str">
        <f>IF(K176=[3]Hoja3!$B$2,[3]Hoja3!$A$2,IF(K176=[3]Hoja3!$B$3,[3]Hoja3!$A$3,IF(K176=[3]Hoja3!$B$4,[3]Hoja3!$A$4,IF(K176=[3]Hoja3!$B$5,[3]Hoja3!$A$5,IF(K176=[3]Hoja3!$B$6,[3]Hoja3!$A$6,IF(K176=[3]Hoja3!$B$7,[3]Hoja3!$A$7,IF(K176=[3]Hoja3!$B$8,[3]Hoja3!$A$8,IF(K176=[3]Hoja3!$B$9,[3]Hoja3!$A$9,IF(K176=[3]Hoja3!$B$10,[3]Hoja3!$A$10,IF(K176=[3]Hoja3!$B$11,[3]Hoja3!$A$11,IF(K176=[3]Hoja3!$B$12,[3]Hoja3!$A$12,IF(K176=[3]Hoja3!$B$13,[3]Hoja3!$A$13,IF(K176=[3]Hoja3!$B$14,[3]Hoja3!$A$14,IF(K176=[3]Hoja3!$B$15,[3]Hoja3!$A$15,IF(K176=[3]Hoja3!$B$16,[3]Hoja3!$A$16,IF(K176=[3]Hoja3!$B$17,[3]Hoja3!$A$17,IF(K176=[3]Hoja3!$B$18,[3]Hoja3!$A$18,IF(K176=[3]Hoja3!$B$19,[3]Hoja3!$A$19,IF(K176=[3]Hoja3!$B$20,[3]Hoja3!$A$20,IF(K176=[3]Hoja3!$B$21,[3]Hoja3!$A$21,""))))))))))))))))))))</f>
        <v>CCE-16</v>
      </c>
      <c r="M176" s="60" t="s">
        <v>63</v>
      </c>
      <c r="N176" s="60">
        <v>0</v>
      </c>
      <c r="O176" s="63">
        <v>59935700</v>
      </c>
      <c r="P176" s="63">
        <v>59935700</v>
      </c>
      <c r="Q176" s="65">
        <v>0</v>
      </c>
      <c r="R176" s="60">
        <v>0</v>
      </c>
      <c r="S176" s="60" t="s">
        <v>1132</v>
      </c>
      <c r="T176" s="60" t="s">
        <v>1133</v>
      </c>
      <c r="U176" s="60" t="s">
        <v>1134</v>
      </c>
      <c r="V176" s="60" t="s">
        <v>1135</v>
      </c>
      <c r="W176" s="60" t="s">
        <v>1136</v>
      </c>
      <c r="X176" s="60">
        <v>3241000</v>
      </c>
      <c r="Y176" s="66" t="s">
        <v>653</v>
      </c>
    </row>
    <row r="177" spans="1:25" ht="60" x14ac:dyDescent="0.25">
      <c r="A177" s="60" t="s">
        <v>866</v>
      </c>
      <c r="B177" s="60" t="str">
        <f>IFERROR(VLOOKUP(VALUE(MID(A178,1,IF(VALUE(MID(A178,1,3))=898,3,4))),[3]Hoja1!$A$3:$K$222,2,0),"")</f>
        <v>898 Administración del talento humano</v>
      </c>
      <c r="C177" s="60" t="s">
        <v>159</v>
      </c>
      <c r="D177" s="60" t="s">
        <v>387</v>
      </c>
      <c r="E177" s="60">
        <v>81111504</v>
      </c>
      <c r="F177" s="61" t="s">
        <v>1212</v>
      </c>
      <c r="G177" s="62">
        <v>1</v>
      </c>
      <c r="H177" s="62">
        <v>1</v>
      </c>
      <c r="I177" s="60">
        <v>11</v>
      </c>
      <c r="J177" s="60">
        <v>1</v>
      </c>
      <c r="K177" s="60" t="s">
        <v>21</v>
      </c>
      <c r="L177" s="60" t="str">
        <f>IF(K177=[3]Hoja3!$B$2,[3]Hoja3!$A$2,IF(K177=[3]Hoja3!$B$3,[3]Hoja3!$A$3,IF(K177=[3]Hoja3!$B$4,[3]Hoja3!$A$4,IF(K177=[3]Hoja3!$B$5,[3]Hoja3!$A$5,IF(K177=[3]Hoja3!$B$6,[3]Hoja3!$A$6,IF(K177=[3]Hoja3!$B$7,[3]Hoja3!$A$7,IF(K177=[3]Hoja3!$B$8,[3]Hoja3!$A$8,IF(K177=[3]Hoja3!$B$9,[3]Hoja3!$A$9,IF(K177=[3]Hoja3!$B$10,[3]Hoja3!$A$10,IF(K177=[3]Hoja3!$B$11,[3]Hoja3!$A$11,IF(K177=[3]Hoja3!$B$12,[3]Hoja3!$A$12,IF(K177=[3]Hoja3!$B$13,[3]Hoja3!$A$13,IF(K177=[3]Hoja3!$B$14,[3]Hoja3!$A$14,IF(K177=[3]Hoja3!$B$15,[3]Hoja3!$A$15,IF(K177=[3]Hoja3!$B$16,[3]Hoja3!$A$16,IF(K177=[3]Hoja3!$B$17,[3]Hoja3!$A$17,IF(K177=[3]Hoja3!$B$18,[3]Hoja3!$A$18,IF(K177=[3]Hoja3!$B$19,[3]Hoja3!$A$19,IF(K177=[3]Hoja3!$B$20,[3]Hoja3!$A$20,IF(K177=[3]Hoja3!$B$21,[3]Hoja3!$A$21,""))))))))))))))))))))</f>
        <v>CCE-16</v>
      </c>
      <c r="M177" s="60" t="s">
        <v>63</v>
      </c>
      <c r="N177" s="60">
        <v>0</v>
      </c>
      <c r="O177" s="63">
        <v>62315000</v>
      </c>
      <c r="P177" s="63">
        <v>62315000</v>
      </c>
      <c r="Q177" s="65">
        <v>0</v>
      </c>
      <c r="R177" s="60">
        <v>0</v>
      </c>
      <c r="S177" s="60" t="s">
        <v>1132</v>
      </c>
      <c r="T177" s="60" t="s">
        <v>1133</v>
      </c>
      <c r="U177" s="60" t="s">
        <v>1134</v>
      </c>
      <c r="V177" s="60" t="s">
        <v>1135</v>
      </c>
      <c r="W177" s="60" t="s">
        <v>1136</v>
      </c>
      <c r="X177" s="60">
        <v>3241000</v>
      </c>
      <c r="Y177" s="66" t="s">
        <v>653</v>
      </c>
    </row>
    <row r="178" spans="1:25" ht="75" x14ac:dyDescent="0.25">
      <c r="A178" s="60" t="s">
        <v>867</v>
      </c>
      <c r="B178" s="60" t="str">
        <f>IFERROR(VLOOKUP(VALUE(MID(A179,1,IF(VALUE(MID(A179,1,3))=898,3,4))),[3]Hoja1!$A$3:$K$222,2,0),"")</f>
        <v>898 Administración del talento humano</v>
      </c>
      <c r="C178" s="60" t="s">
        <v>159</v>
      </c>
      <c r="D178" s="60" t="s">
        <v>387</v>
      </c>
      <c r="E178" s="60">
        <v>80101604</v>
      </c>
      <c r="F178" s="61" t="s">
        <v>1138</v>
      </c>
      <c r="G178" s="62">
        <v>1</v>
      </c>
      <c r="H178" s="62">
        <v>1</v>
      </c>
      <c r="I178" s="60">
        <v>10</v>
      </c>
      <c r="J178" s="60">
        <v>1</v>
      </c>
      <c r="K178" s="60" t="s">
        <v>21</v>
      </c>
      <c r="L178" s="60" t="str">
        <f>IF(K178=[3]Hoja3!$B$2,[3]Hoja3!$A$2,IF(K178=[3]Hoja3!$B$3,[3]Hoja3!$A$3,IF(K178=[3]Hoja3!$B$4,[3]Hoja3!$A$4,IF(K178=[3]Hoja3!$B$5,[3]Hoja3!$A$5,IF(K178=[3]Hoja3!$B$6,[3]Hoja3!$A$6,IF(K178=[3]Hoja3!$B$7,[3]Hoja3!$A$7,IF(K178=[3]Hoja3!$B$8,[3]Hoja3!$A$8,IF(K178=[3]Hoja3!$B$9,[3]Hoja3!$A$9,IF(K178=[3]Hoja3!$B$10,[3]Hoja3!$A$10,IF(K178=[3]Hoja3!$B$11,[3]Hoja3!$A$11,IF(K178=[3]Hoja3!$B$12,[3]Hoja3!$A$12,IF(K178=[3]Hoja3!$B$13,[3]Hoja3!$A$13,IF(K178=[3]Hoja3!$B$14,[3]Hoja3!$A$14,IF(K178=[3]Hoja3!$B$15,[3]Hoja3!$A$15,IF(K178=[3]Hoja3!$B$16,[3]Hoja3!$A$16,IF(K178=[3]Hoja3!$B$17,[3]Hoja3!$A$17,IF(K178=[3]Hoja3!$B$18,[3]Hoja3!$A$18,IF(K178=[3]Hoja3!$B$19,[3]Hoja3!$A$19,IF(K178=[3]Hoja3!$B$20,[3]Hoja3!$A$20,IF(K178=[3]Hoja3!$B$21,[3]Hoja3!$A$21,""))))))))))))))))))))</f>
        <v>CCE-16</v>
      </c>
      <c r="M178" s="60" t="s">
        <v>63</v>
      </c>
      <c r="N178" s="60">
        <v>0</v>
      </c>
      <c r="O178" s="63">
        <v>72100000</v>
      </c>
      <c r="P178" s="63">
        <v>72100000</v>
      </c>
      <c r="Q178" s="65">
        <v>0</v>
      </c>
      <c r="R178" s="60">
        <v>0</v>
      </c>
      <c r="S178" s="60" t="s">
        <v>1132</v>
      </c>
      <c r="T178" s="60" t="s">
        <v>1133</v>
      </c>
      <c r="U178" s="60" t="s">
        <v>1134</v>
      </c>
      <c r="V178" s="60" t="s">
        <v>1135</v>
      </c>
      <c r="W178" s="60" t="s">
        <v>1136</v>
      </c>
      <c r="X178" s="60">
        <v>3241000</v>
      </c>
      <c r="Y178" s="66" t="s">
        <v>653</v>
      </c>
    </row>
    <row r="179" spans="1:25" ht="60" x14ac:dyDescent="0.25">
      <c r="A179" s="60" t="s">
        <v>868</v>
      </c>
      <c r="B179" s="60" t="str">
        <f>IFERROR(VLOOKUP(VALUE(MID(A180,1,IF(VALUE(MID(A180,1,3))=898,3,4))),[3]Hoja1!$A$3:$K$222,2,0),"")</f>
        <v>898 Administración del talento humano</v>
      </c>
      <c r="C179" s="60" t="s">
        <v>159</v>
      </c>
      <c r="D179" s="60" t="s">
        <v>387</v>
      </c>
      <c r="E179" s="60">
        <v>81111820</v>
      </c>
      <c r="F179" s="61" t="s">
        <v>1213</v>
      </c>
      <c r="G179" s="62">
        <v>1</v>
      </c>
      <c r="H179" s="62">
        <v>1</v>
      </c>
      <c r="I179" s="60">
        <v>11</v>
      </c>
      <c r="J179" s="60">
        <v>1</v>
      </c>
      <c r="K179" s="60" t="s">
        <v>21</v>
      </c>
      <c r="L179" s="60" t="str">
        <f>IF(K179=[3]Hoja3!$B$2,[3]Hoja3!$A$2,IF(K179=[3]Hoja3!$B$3,[3]Hoja3!$A$3,IF(K179=[3]Hoja3!$B$4,[3]Hoja3!$A$4,IF(K179=[3]Hoja3!$B$5,[3]Hoja3!$A$5,IF(K179=[3]Hoja3!$B$6,[3]Hoja3!$A$6,IF(K179=[3]Hoja3!$B$7,[3]Hoja3!$A$7,IF(K179=[3]Hoja3!$B$8,[3]Hoja3!$A$8,IF(K179=[3]Hoja3!$B$9,[3]Hoja3!$A$9,IF(K179=[3]Hoja3!$B$10,[3]Hoja3!$A$10,IF(K179=[3]Hoja3!$B$11,[3]Hoja3!$A$11,IF(K179=[3]Hoja3!$B$12,[3]Hoja3!$A$12,IF(K179=[3]Hoja3!$B$13,[3]Hoja3!$A$13,IF(K179=[3]Hoja3!$B$14,[3]Hoja3!$A$14,IF(K179=[3]Hoja3!$B$15,[3]Hoja3!$A$15,IF(K179=[3]Hoja3!$B$16,[3]Hoja3!$A$16,IF(K179=[3]Hoja3!$B$17,[3]Hoja3!$A$17,IF(K179=[3]Hoja3!$B$18,[3]Hoja3!$A$18,IF(K179=[3]Hoja3!$B$19,[3]Hoja3!$A$19,IF(K179=[3]Hoja3!$B$20,[3]Hoja3!$A$20,IF(K179=[3]Hoja3!$B$21,[3]Hoja3!$A$21,""))))))))))))))))))))</f>
        <v>CCE-16</v>
      </c>
      <c r="M179" s="60" t="s">
        <v>63</v>
      </c>
      <c r="N179" s="60">
        <v>0</v>
      </c>
      <c r="O179" s="63">
        <v>60843871</v>
      </c>
      <c r="P179" s="63">
        <v>60843871</v>
      </c>
      <c r="Q179" s="65">
        <v>0</v>
      </c>
      <c r="R179" s="60">
        <v>0</v>
      </c>
      <c r="S179" s="60" t="s">
        <v>1132</v>
      </c>
      <c r="T179" s="60" t="s">
        <v>1133</v>
      </c>
      <c r="U179" s="60" t="s">
        <v>1134</v>
      </c>
      <c r="V179" s="60" t="s">
        <v>1135</v>
      </c>
      <c r="W179" s="60" t="s">
        <v>1136</v>
      </c>
      <c r="X179" s="60">
        <v>3241000</v>
      </c>
      <c r="Y179" s="66" t="s">
        <v>653</v>
      </c>
    </row>
    <row r="180" spans="1:25" ht="60" x14ac:dyDescent="0.25">
      <c r="A180" s="60" t="s">
        <v>869</v>
      </c>
      <c r="B180" s="60" t="str">
        <f>IFERROR(VLOOKUP(VALUE(MID(A181,1,IF(VALUE(MID(A181,1,3))=898,3,4))),[3]Hoja1!$A$3:$K$222,2,0),"")</f>
        <v>898 Administración del talento humano</v>
      </c>
      <c r="C180" s="60" t="s">
        <v>159</v>
      </c>
      <c r="D180" s="60" t="s">
        <v>387</v>
      </c>
      <c r="E180" s="60">
        <v>81111811</v>
      </c>
      <c r="F180" s="61" t="s">
        <v>1214</v>
      </c>
      <c r="G180" s="62">
        <v>1</v>
      </c>
      <c r="H180" s="62">
        <v>1</v>
      </c>
      <c r="I180" s="60">
        <v>11</v>
      </c>
      <c r="J180" s="60">
        <v>1</v>
      </c>
      <c r="K180" s="60" t="s">
        <v>21</v>
      </c>
      <c r="L180" s="60" t="str">
        <f>IF(K180=[3]Hoja3!$B$2,[3]Hoja3!$A$2,IF(K180=[3]Hoja3!$B$3,[3]Hoja3!$A$3,IF(K180=[3]Hoja3!$B$4,[3]Hoja3!$A$4,IF(K180=[3]Hoja3!$B$5,[3]Hoja3!$A$5,IF(K180=[3]Hoja3!$B$6,[3]Hoja3!$A$6,IF(K180=[3]Hoja3!$B$7,[3]Hoja3!$A$7,IF(K180=[3]Hoja3!$B$8,[3]Hoja3!$A$8,IF(K180=[3]Hoja3!$B$9,[3]Hoja3!$A$9,IF(K180=[3]Hoja3!$B$10,[3]Hoja3!$A$10,IF(K180=[3]Hoja3!$B$11,[3]Hoja3!$A$11,IF(K180=[3]Hoja3!$B$12,[3]Hoja3!$A$12,IF(K180=[3]Hoja3!$B$13,[3]Hoja3!$A$13,IF(K180=[3]Hoja3!$B$14,[3]Hoja3!$A$14,IF(K180=[3]Hoja3!$B$15,[3]Hoja3!$A$15,IF(K180=[3]Hoja3!$B$16,[3]Hoja3!$A$16,IF(K180=[3]Hoja3!$B$17,[3]Hoja3!$A$17,IF(K180=[3]Hoja3!$B$18,[3]Hoja3!$A$18,IF(K180=[3]Hoja3!$B$19,[3]Hoja3!$A$19,IF(K180=[3]Hoja3!$B$20,[3]Hoja3!$A$20,IF(K180=[3]Hoja3!$B$21,[3]Hoja3!$A$21,""))))))))))))))))))))</f>
        <v>CCE-16</v>
      </c>
      <c r="M180" s="60" t="s">
        <v>63</v>
      </c>
      <c r="N180" s="60">
        <v>0</v>
      </c>
      <c r="O180" s="63">
        <v>56799732</v>
      </c>
      <c r="P180" s="63">
        <v>56799732</v>
      </c>
      <c r="Q180" s="65">
        <v>0</v>
      </c>
      <c r="R180" s="60">
        <v>0</v>
      </c>
      <c r="S180" s="60" t="s">
        <v>1132</v>
      </c>
      <c r="T180" s="60" t="s">
        <v>1133</v>
      </c>
      <c r="U180" s="60" t="s">
        <v>1134</v>
      </c>
      <c r="V180" s="60" t="s">
        <v>1135</v>
      </c>
      <c r="W180" s="60" t="s">
        <v>1136</v>
      </c>
      <c r="X180" s="60">
        <v>3241000</v>
      </c>
      <c r="Y180" s="66" t="s">
        <v>653</v>
      </c>
    </row>
    <row r="181" spans="1:25" ht="60" x14ac:dyDescent="0.25">
      <c r="A181" s="60" t="s">
        <v>870</v>
      </c>
      <c r="B181" s="60" t="str">
        <f>IFERROR(VLOOKUP(VALUE(MID(A182,1,IF(VALUE(MID(A182,1,3))=898,3,4))),[3]Hoja1!$A$3:$K$222,2,0),"")</f>
        <v>898 Administración del talento humano</v>
      </c>
      <c r="C181" s="60" t="s">
        <v>159</v>
      </c>
      <c r="D181" s="60" t="s">
        <v>387</v>
      </c>
      <c r="E181" s="60">
        <v>81111504</v>
      </c>
      <c r="F181" s="61" t="s">
        <v>1215</v>
      </c>
      <c r="G181" s="62">
        <v>1</v>
      </c>
      <c r="H181" s="62">
        <v>1</v>
      </c>
      <c r="I181" s="60">
        <v>11</v>
      </c>
      <c r="J181" s="60">
        <v>1</v>
      </c>
      <c r="K181" s="60" t="s">
        <v>21</v>
      </c>
      <c r="L181" s="60" t="str">
        <f>IF(K181=[3]Hoja3!$B$2,[3]Hoja3!$A$2,IF(K181=[3]Hoja3!$B$3,[3]Hoja3!$A$3,IF(K181=[3]Hoja3!$B$4,[3]Hoja3!$A$4,IF(K181=[3]Hoja3!$B$5,[3]Hoja3!$A$5,IF(K181=[3]Hoja3!$B$6,[3]Hoja3!$A$6,IF(K181=[3]Hoja3!$B$7,[3]Hoja3!$A$7,IF(K181=[3]Hoja3!$B$8,[3]Hoja3!$A$8,IF(K181=[3]Hoja3!$B$9,[3]Hoja3!$A$9,IF(K181=[3]Hoja3!$B$10,[3]Hoja3!$A$10,IF(K181=[3]Hoja3!$B$11,[3]Hoja3!$A$11,IF(K181=[3]Hoja3!$B$12,[3]Hoja3!$A$12,IF(K181=[3]Hoja3!$B$13,[3]Hoja3!$A$13,IF(K181=[3]Hoja3!$B$14,[3]Hoja3!$A$14,IF(K181=[3]Hoja3!$B$15,[3]Hoja3!$A$15,IF(K181=[3]Hoja3!$B$16,[3]Hoja3!$A$16,IF(K181=[3]Hoja3!$B$17,[3]Hoja3!$A$17,IF(K181=[3]Hoja3!$B$18,[3]Hoja3!$A$18,IF(K181=[3]Hoja3!$B$19,[3]Hoja3!$A$19,IF(K181=[3]Hoja3!$B$20,[3]Hoja3!$A$20,IF(K181=[3]Hoja3!$B$21,[3]Hoja3!$A$21,""))))))))))))))))))))</f>
        <v>CCE-16</v>
      </c>
      <c r="M181" s="60" t="s">
        <v>63</v>
      </c>
      <c r="N181" s="60">
        <v>0</v>
      </c>
      <c r="O181" s="63">
        <v>69728263</v>
      </c>
      <c r="P181" s="63">
        <v>69728263</v>
      </c>
      <c r="Q181" s="65">
        <v>0</v>
      </c>
      <c r="R181" s="60">
        <v>0</v>
      </c>
      <c r="S181" s="60" t="s">
        <v>1132</v>
      </c>
      <c r="T181" s="60" t="s">
        <v>1133</v>
      </c>
      <c r="U181" s="60" t="s">
        <v>1134</v>
      </c>
      <c r="V181" s="60" t="s">
        <v>1135</v>
      </c>
      <c r="W181" s="60" t="s">
        <v>1136</v>
      </c>
      <c r="X181" s="60">
        <v>3241000</v>
      </c>
      <c r="Y181" s="66" t="s">
        <v>653</v>
      </c>
    </row>
    <row r="182" spans="1:25" ht="60" x14ac:dyDescent="0.25">
      <c r="A182" s="60" t="s">
        <v>871</v>
      </c>
      <c r="B182" s="60" t="str">
        <f>IFERROR(VLOOKUP(VALUE(MID(A183,1,IF(VALUE(MID(A183,1,3))=898,3,4))),[3]Hoja1!$A$3:$K$222,2,0),"")</f>
        <v>898 Administración del talento humano</v>
      </c>
      <c r="C182" s="60" t="s">
        <v>159</v>
      </c>
      <c r="D182" s="60" t="s">
        <v>387</v>
      </c>
      <c r="E182" s="60">
        <v>81111504</v>
      </c>
      <c r="F182" s="61" t="s">
        <v>1216</v>
      </c>
      <c r="G182" s="62">
        <v>1</v>
      </c>
      <c r="H182" s="62">
        <v>1</v>
      </c>
      <c r="I182" s="60">
        <v>11</v>
      </c>
      <c r="J182" s="60">
        <v>1</v>
      </c>
      <c r="K182" s="60" t="s">
        <v>21</v>
      </c>
      <c r="L182" s="60" t="str">
        <f>IF(K182=[3]Hoja3!$B$2,[3]Hoja3!$A$2,IF(K182=[3]Hoja3!$B$3,[3]Hoja3!$A$3,IF(K182=[3]Hoja3!$B$4,[3]Hoja3!$A$4,IF(K182=[3]Hoja3!$B$5,[3]Hoja3!$A$5,IF(K182=[3]Hoja3!$B$6,[3]Hoja3!$A$6,IF(K182=[3]Hoja3!$B$7,[3]Hoja3!$A$7,IF(K182=[3]Hoja3!$B$8,[3]Hoja3!$A$8,IF(K182=[3]Hoja3!$B$9,[3]Hoja3!$A$9,IF(K182=[3]Hoja3!$B$10,[3]Hoja3!$A$10,IF(K182=[3]Hoja3!$B$11,[3]Hoja3!$A$11,IF(K182=[3]Hoja3!$B$12,[3]Hoja3!$A$12,IF(K182=[3]Hoja3!$B$13,[3]Hoja3!$A$13,IF(K182=[3]Hoja3!$B$14,[3]Hoja3!$A$14,IF(K182=[3]Hoja3!$B$15,[3]Hoja3!$A$15,IF(K182=[3]Hoja3!$B$16,[3]Hoja3!$A$16,IF(K182=[3]Hoja3!$B$17,[3]Hoja3!$A$17,IF(K182=[3]Hoja3!$B$18,[3]Hoja3!$A$18,IF(K182=[3]Hoja3!$B$19,[3]Hoja3!$A$19,IF(K182=[3]Hoja3!$B$20,[3]Hoja3!$A$20,IF(K182=[3]Hoja3!$B$21,[3]Hoja3!$A$21,""))))))))))))))))))))</f>
        <v>CCE-16</v>
      </c>
      <c r="M182" s="60" t="s">
        <v>63</v>
      </c>
      <c r="N182" s="60">
        <v>0</v>
      </c>
      <c r="O182" s="63">
        <v>59071727</v>
      </c>
      <c r="P182" s="63">
        <v>59071727</v>
      </c>
      <c r="Q182" s="65">
        <v>0</v>
      </c>
      <c r="R182" s="60">
        <v>0</v>
      </c>
      <c r="S182" s="60" t="s">
        <v>1132</v>
      </c>
      <c r="T182" s="60" t="s">
        <v>1133</v>
      </c>
      <c r="U182" s="60" t="s">
        <v>1134</v>
      </c>
      <c r="V182" s="60" t="s">
        <v>1135</v>
      </c>
      <c r="W182" s="60" t="s">
        <v>1136</v>
      </c>
      <c r="X182" s="60">
        <v>3241000</v>
      </c>
      <c r="Y182" s="66" t="s">
        <v>653</v>
      </c>
    </row>
    <row r="183" spans="1:25" ht="60" x14ac:dyDescent="0.25">
      <c r="A183" s="60" t="s">
        <v>872</v>
      </c>
      <c r="B183" s="60" t="str">
        <f>IFERROR(VLOOKUP(VALUE(MID(A184,1,IF(VALUE(MID(A184,1,3))=898,3,4))),[3]Hoja1!$A$3:$K$222,2,0),"")</f>
        <v>898 Administración del talento humano</v>
      </c>
      <c r="C183" s="60" t="s">
        <v>159</v>
      </c>
      <c r="D183" s="60" t="s">
        <v>387</v>
      </c>
      <c r="E183" s="60">
        <v>81111504</v>
      </c>
      <c r="F183" s="61" t="s">
        <v>1139</v>
      </c>
      <c r="G183" s="62">
        <v>1</v>
      </c>
      <c r="H183" s="62">
        <v>1</v>
      </c>
      <c r="I183" s="60">
        <v>11</v>
      </c>
      <c r="J183" s="60">
        <v>1</v>
      </c>
      <c r="K183" s="60" t="s">
        <v>21</v>
      </c>
      <c r="L183" s="60" t="str">
        <f>IF(K183=[3]Hoja3!$B$2,[3]Hoja3!$A$2,IF(K183=[3]Hoja3!$B$3,[3]Hoja3!$A$3,IF(K183=[3]Hoja3!$B$4,[3]Hoja3!$A$4,IF(K183=[3]Hoja3!$B$5,[3]Hoja3!$A$5,IF(K183=[3]Hoja3!$B$6,[3]Hoja3!$A$6,IF(K183=[3]Hoja3!$B$7,[3]Hoja3!$A$7,IF(K183=[3]Hoja3!$B$8,[3]Hoja3!$A$8,IF(K183=[3]Hoja3!$B$9,[3]Hoja3!$A$9,IF(K183=[3]Hoja3!$B$10,[3]Hoja3!$A$10,IF(K183=[3]Hoja3!$B$11,[3]Hoja3!$A$11,IF(K183=[3]Hoja3!$B$12,[3]Hoja3!$A$12,IF(K183=[3]Hoja3!$B$13,[3]Hoja3!$A$13,IF(K183=[3]Hoja3!$B$14,[3]Hoja3!$A$14,IF(K183=[3]Hoja3!$B$15,[3]Hoja3!$A$15,IF(K183=[3]Hoja3!$B$16,[3]Hoja3!$A$16,IF(K183=[3]Hoja3!$B$17,[3]Hoja3!$A$17,IF(K183=[3]Hoja3!$B$18,[3]Hoja3!$A$18,IF(K183=[3]Hoja3!$B$19,[3]Hoja3!$A$19,IF(K183=[3]Hoja3!$B$20,[3]Hoja3!$A$20,IF(K183=[3]Hoja3!$B$21,[3]Hoja3!$A$21,""))))))))))))))))))))</f>
        <v>CCE-16</v>
      </c>
      <c r="M183" s="60" t="s">
        <v>63</v>
      </c>
      <c r="N183" s="60">
        <v>0</v>
      </c>
      <c r="O183" s="63">
        <v>75732987</v>
      </c>
      <c r="P183" s="63">
        <v>75732987</v>
      </c>
      <c r="Q183" s="65">
        <v>0</v>
      </c>
      <c r="R183" s="60">
        <v>0</v>
      </c>
      <c r="S183" s="60" t="s">
        <v>1132</v>
      </c>
      <c r="T183" s="60" t="s">
        <v>1133</v>
      </c>
      <c r="U183" s="60" t="s">
        <v>1134</v>
      </c>
      <c r="V183" s="60" t="s">
        <v>1135</v>
      </c>
      <c r="W183" s="60" t="s">
        <v>1136</v>
      </c>
      <c r="X183" s="60">
        <v>3241000</v>
      </c>
      <c r="Y183" s="66" t="s">
        <v>653</v>
      </c>
    </row>
    <row r="184" spans="1:25" ht="60" x14ac:dyDescent="0.25">
      <c r="A184" s="60" t="s">
        <v>873</v>
      </c>
      <c r="B184" s="60" t="str">
        <f>IFERROR(VLOOKUP(VALUE(MID(A185,1,IF(VALUE(MID(A185,1,3))=898,3,4))),[3]Hoja1!$A$3:$K$222,2,0),"")</f>
        <v>898 Administración del talento humano</v>
      </c>
      <c r="C184" s="60" t="s">
        <v>159</v>
      </c>
      <c r="D184" s="60" t="s">
        <v>387</v>
      </c>
      <c r="E184" s="60">
        <v>81111804</v>
      </c>
      <c r="F184" s="61" t="s">
        <v>1217</v>
      </c>
      <c r="G184" s="62">
        <v>1</v>
      </c>
      <c r="H184" s="62">
        <v>1</v>
      </c>
      <c r="I184" s="60">
        <v>11</v>
      </c>
      <c r="J184" s="60">
        <v>1</v>
      </c>
      <c r="K184" s="60" t="s">
        <v>21</v>
      </c>
      <c r="L184" s="60" t="str">
        <f>IF(K184=[3]Hoja3!$B$2,[3]Hoja3!$A$2,IF(K184=[3]Hoja3!$B$3,[3]Hoja3!$A$3,IF(K184=[3]Hoja3!$B$4,[3]Hoja3!$A$4,IF(K184=[3]Hoja3!$B$5,[3]Hoja3!$A$5,IF(K184=[3]Hoja3!$B$6,[3]Hoja3!$A$6,IF(K184=[3]Hoja3!$B$7,[3]Hoja3!$A$7,IF(K184=[3]Hoja3!$B$8,[3]Hoja3!$A$8,IF(K184=[3]Hoja3!$B$9,[3]Hoja3!$A$9,IF(K184=[3]Hoja3!$B$10,[3]Hoja3!$A$10,IF(K184=[3]Hoja3!$B$11,[3]Hoja3!$A$11,IF(K184=[3]Hoja3!$B$12,[3]Hoja3!$A$12,IF(K184=[3]Hoja3!$B$13,[3]Hoja3!$A$13,IF(K184=[3]Hoja3!$B$14,[3]Hoja3!$A$14,IF(K184=[3]Hoja3!$B$15,[3]Hoja3!$A$15,IF(K184=[3]Hoja3!$B$16,[3]Hoja3!$A$16,IF(K184=[3]Hoja3!$B$17,[3]Hoja3!$A$17,IF(K184=[3]Hoja3!$B$18,[3]Hoja3!$A$18,IF(K184=[3]Hoja3!$B$19,[3]Hoja3!$A$19,IF(K184=[3]Hoja3!$B$20,[3]Hoja3!$A$20,IF(K184=[3]Hoja3!$B$21,[3]Hoja3!$A$21,""))))))))))))))))))))</f>
        <v>CCE-16</v>
      </c>
      <c r="M184" s="60" t="s">
        <v>63</v>
      </c>
      <c r="N184" s="60">
        <v>0</v>
      </c>
      <c r="O184" s="63">
        <v>50488658</v>
      </c>
      <c r="P184" s="63">
        <v>50488658</v>
      </c>
      <c r="Q184" s="65">
        <v>0</v>
      </c>
      <c r="R184" s="60">
        <v>0</v>
      </c>
      <c r="S184" s="60" t="s">
        <v>1132</v>
      </c>
      <c r="T184" s="60" t="s">
        <v>1133</v>
      </c>
      <c r="U184" s="60" t="s">
        <v>1134</v>
      </c>
      <c r="V184" s="60" t="s">
        <v>1135</v>
      </c>
      <c r="W184" s="60" t="s">
        <v>1136</v>
      </c>
      <c r="X184" s="60">
        <v>3241000</v>
      </c>
      <c r="Y184" s="66" t="s">
        <v>653</v>
      </c>
    </row>
    <row r="185" spans="1:25" ht="60" x14ac:dyDescent="0.25">
      <c r="A185" s="60" t="s">
        <v>874</v>
      </c>
      <c r="B185" s="60" t="str">
        <f>IFERROR(VLOOKUP(VALUE(MID(A186,1,IF(VALUE(MID(A186,1,3))=898,3,4))),[3]Hoja1!$A$3:$K$222,2,0),"")</f>
        <v>898 Administración del talento humano</v>
      </c>
      <c r="C185" s="60" t="s">
        <v>159</v>
      </c>
      <c r="D185" s="60" t="s">
        <v>387</v>
      </c>
      <c r="E185" s="60">
        <v>81111504</v>
      </c>
      <c r="F185" s="61" t="s">
        <v>1140</v>
      </c>
      <c r="G185" s="62">
        <v>1</v>
      </c>
      <c r="H185" s="62">
        <v>1</v>
      </c>
      <c r="I185" s="60">
        <v>11</v>
      </c>
      <c r="J185" s="60">
        <v>1</v>
      </c>
      <c r="K185" s="60" t="s">
        <v>21</v>
      </c>
      <c r="L185" s="60" t="str">
        <f>IF(K185=[3]Hoja3!$B$2,[3]Hoja3!$A$2,IF(K185=[3]Hoja3!$B$3,[3]Hoja3!$A$3,IF(K185=[3]Hoja3!$B$4,[3]Hoja3!$A$4,IF(K185=[3]Hoja3!$B$5,[3]Hoja3!$A$5,IF(K185=[3]Hoja3!$B$6,[3]Hoja3!$A$6,IF(K185=[3]Hoja3!$B$7,[3]Hoja3!$A$7,IF(K185=[3]Hoja3!$B$8,[3]Hoja3!$A$8,IF(K185=[3]Hoja3!$B$9,[3]Hoja3!$A$9,IF(K185=[3]Hoja3!$B$10,[3]Hoja3!$A$10,IF(K185=[3]Hoja3!$B$11,[3]Hoja3!$A$11,IF(K185=[3]Hoja3!$B$12,[3]Hoja3!$A$12,IF(K185=[3]Hoja3!$B$13,[3]Hoja3!$A$13,IF(K185=[3]Hoja3!$B$14,[3]Hoja3!$A$14,IF(K185=[3]Hoja3!$B$15,[3]Hoja3!$A$15,IF(K185=[3]Hoja3!$B$16,[3]Hoja3!$A$16,IF(K185=[3]Hoja3!$B$17,[3]Hoja3!$A$17,IF(K185=[3]Hoja3!$B$18,[3]Hoja3!$A$18,IF(K185=[3]Hoja3!$B$19,[3]Hoja3!$A$19,IF(K185=[3]Hoja3!$B$20,[3]Hoja3!$A$20,IF(K185=[3]Hoja3!$B$21,[3]Hoja3!$A$21,""))))))))))))))))))))</f>
        <v>CCE-16</v>
      </c>
      <c r="M185" s="60" t="s">
        <v>63</v>
      </c>
      <c r="N185" s="60">
        <v>0</v>
      </c>
      <c r="O185" s="63">
        <v>62403825</v>
      </c>
      <c r="P185" s="63">
        <v>62403825</v>
      </c>
      <c r="Q185" s="65">
        <v>0</v>
      </c>
      <c r="R185" s="60">
        <v>0</v>
      </c>
      <c r="S185" s="60" t="s">
        <v>1132</v>
      </c>
      <c r="T185" s="60" t="s">
        <v>1133</v>
      </c>
      <c r="U185" s="60" t="s">
        <v>1134</v>
      </c>
      <c r="V185" s="60" t="s">
        <v>1135</v>
      </c>
      <c r="W185" s="60" t="s">
        <v>1136</v>
      </c>
      <c r="X185" s="60">
        <v>3241000</v>
      </c>
      <c r="Y185" s="66" t="s">
        <v>653</v>
      </c>
    </row>
    <row r="186" spans="1:25" ht="60" x14ac:dyDescent="0.25">
      <c r="A186" s="60" t="s">
        <v>875</v>
      </c>
      <c r="B186" s="60" t="str">
        <f>IFERROR(VLOOKUP(VALUE(MID(A187,1,IF(VALUE(MID(A187,1,3))=898,3,4))),[3]Hoja1!$A$3:$K$222,2,0),"")</f>
        <v>898 Administración del talento humano</v>
      </c>
      <c r="C186" s="60" t="s">
        <v>159</v>
      </c>
      <c r="D186" s="60" t="s">
        <v>387</v>
      </c>
      <c r="E186" s="60">
        <v>81101701</v>
      </c>
      <c r="F186" s="61" t="s">
        <v>1218</v>
      </c>
      <c r="G186" s="62">
        <v>1</v>
      </c>
      <c r="H186" s="62">
        <v>1</v>
      </c>
      <c r="I186" s="60">
        <v>11</v>
      </c>
      <c r="J186" s="60">
        <v>1</v>
      </c>
      <c r="K186" s="60" t="s">
        <v>21</v>
      </c>
      <c r="L186" s="60" t="str">
        <f>IF(K186=[3]Hoja3!$B$2,[3]Hoja3!$A$2,IF(K186=[3]Hoja3!$B$3,[3]Hoja3!$A$3,IF(K186=[3]Hoja3!$B$4,[3]Hoja3!$A$4,IF(K186=[3]Hoja3!$B$5,[3]Hoja3!$A$5,IF(K186=[3]Hoja3!$B$6,[3]Hoja3!$A$6,IF(K186=[3]Hoja3!$B$7,[3]Hoja3!$A$7,IF(K186=[3]Hoja3!$B$8,[3]Hoja3!$A$8,IF(K186=[3]Hoja3!$B$9,[3]Hoja3!$A$9,IF(K186=[3]Hoja3!$B$10,[3]Hoja3!$A$10,IF(K186=[3]Hoja3!$B$11,[3]Hoja3!$A$11,IF(K186=[3]Hoja3!$B$12,[3]Hoja3!$A$12,IF(K186=[3]Hoja3!$B$13,[3]Hoja3!$A$13,IF(K186=[3]Hoja3!$B$14,[3]Hoja3!$A$14,IF(K186=[3]Hoja3!$B$15,[3]Hoja3!$A$15,IF(K186=[3]Hoja3!$B$16,[3]Hoja3!$A$16,IF(K186=[3]Hoja3!$B$17,[3]Hoja3!$A$17,IF(K186=[3]Hoja3!$B$18,[3]Hoja3!$A$18,IF(K186=[3]Hoja3!$B$19,[3]Hoja3!$A$19,IF(K186=[3]Hoja3!$B$20,[3]Hoja3!$A$20,IF(K186=[3]Hoja3!$B$21,[3]Hoja3!$A$21,""))))))))))))))))))))</f>
        <v>CCE-16</v>
      </c>
      <c r="M186" s="60" t="s">
        <v>63</v>
      </c>
      <c r="N186" s="60">
        <v>0</v>
      </c>
      <c r="O186" s="63">
        <v>63110817</v>
      </c>
      <c r="P186" s="63">
        <v>63110817</v>
      </c>
      <c r="Q186" s="65">
        <v>0</v>
      </c>
      <c r="R186" s="60">
        <v>0</v>
      </c>
      <c r="S186" s="60" t="s">
        <v>1132</v>
      </c>
      <c r="T186" s="60" t="s">
        <v>1133</v>
      </c>
      <c r="U186" s="60" t="s">
        <v>1134</v>
      </c>
      <c r="V186" s="60" t="s">
        <v>1135</v>
      </c>
      <c r="W186" s="60" t="s">
        <v>1136</v>
      </c>
      <c r="X186" s="60">
        <v>3241000</v>
      </c>
      <c r="Y186" s="66" t="s">
        <v>653</v>
      </c>
    </row>
    <row r="187" spans="1:25" ht="60" x14ac:dyDescent="0.25">
      <c r="A187" s="60" t="s">
        <v>876</v>
      </c>
      <c r="B187" s="60" t="str">
        <f>IFERROR(VLOOKUP(VALUE(MID(A188,1,IF(VALUE(MID(A188,1,3))=898,3,4))),[3]Hoja1!$A$3:$K$222,2,0),"")</f>
        <v>898 Administración del talento humano</v>
      </c>
      <c r="C187" s="60" t="s">
        <v>159</v>
      </c>
      <c r="D187" s="60" t="s">
        <v>387</v>
      </c>
      <c r="E187" s="60">
        <v>81111504</v>
      </c>
      <c r="F187" s="61" t="s">
        <v>1141</v>
      </c>
      <c r="G187" s="62">
        <v>1</v>
      </c>
      <c r="H187" s="62">
        <v>1</v>
      </c>
      <c r="I187" s="60">
        <v>11</v>
      </c>
      <c r="J187" s="60">
        <v>1</v>
      </c>
      <c r="K187" s="60" t="s">
        <v>21</v>
      </c>
      <c r="L187" s="60" t="str">
        <f>IF(K187=[3]Hoja3!$B$2,[3]Hoja3!$A$2,IF(K187=[3]Hoja3!$B$3,[3]Hoja3!$A$3,IF(K187=[3]Hoja3!$B$4,[3]Hoja3!$A$4,IF(K187=[3]Hoja3!$B$5,[3]Hoja3!$A$5,IF(K187=[3]Hoja3!$B$6,[3]Hoja3!$A$6,IF(K187=[3]Hoja3!$B$7,[3]Hoja3!$A$7,IF(K187=[3]Hoja3!$B$8,[3]Hoja3!$A$8,IF(K187=[3]Hoja3!$B$9,[3]Hoja3!$A$9,IF(K187=[3]Hoja3!$B$10,[3]Hoja3!$A$10,IF(K187=[3]Hoja3!$B$11,[3]Hoja3!$A$11,IF(K187=[3]Hoja3!$B$12,[3]Hoja3!$A$12,IF(K187=[3]Hoja3!$B$13,[3]Hoja3!$A$13,IF(K187=[3]Hoja3!$B$14,[3]Hoja3!$A$14,IF(K187=[3]Hoja3!$B$15,[3]Hoja3!$A$15,IF(K187=[3]Hoja3!$B$16,[3]Hoja3!$A$16,IF(K187=[3]Hoja3!$B$17,[3]Hoja3!$A$17,IF(K187=[3]Hoja3!$B$18,[3]Hoja3!$A$18,IF(K187=[3]Hoja3!$B$19,[3]Hoja3!$A$19,IF(K187=[3]Hoja3!$B$20,[3]Hoja3!$A$20,IF(K187=[3]Hoja3!$B$21,[3]Hoja3!$A$21,""))))))))))))))))))))</f>
        <v>CCE-16</v>
      </c>
      <c r="M187" s="60" t="s">
        <v>63</v>
      </c>
      <c r="N187" s="60">
        <v>0</v>
      </c>
      <c r="O187" s="63">
        <v>62403825</v>
      </c>
      <c r="P187" s="63">
        <v>62403825</v>
      </c>
      <c r="Q187" s="65">
        <v>0</v>
      </c>
      <c r="R187" s="60">
        <v>0</v>
      </c>
      <c r="S187" s="60" t="s">
        <v>1132</v>
      </c>
      <c r="T187" s="60" t="s">
        <v>1133</v>
      </c>
      <c r="U187" s="60" t="s">
        <v>1134</v>
      </c>
      <c r="V187" s="60" t="s">
        <v>1135</v>
      </c>
      <c r="W187" s="60" t="s">
        <v>1136</v>
      </c>
      <c r="X187" s="60">
        <v>3241000</v>
      </c>
      <c r="Y187" s="66" t="s">
        <v>653</v>
      </c>
    </row>
    <row r="188" spans="1:25" ht="60" x14ac:dyDescent="0.25">
      <c r="A188" s="60" t="s">
        <v>877</v>
      </c>
      <c r="B188" s="60" t="str">
        <f>IFERROR(VLOOKUP(VALUE(MID(A189,1,IF(VALUE(MID(A189,1,3))=898,3,4))),[3]Hoja1!$A$3:$K$222,2,0),"")</f>
        <v>898 Administración del talento humano</v>
      </c>
      <c r="C188" s="60" t="s">
        <v>159</v>
      </c>
      <c r="D188" s="60" t="s">
        <v>387</v>
      </c>
      <c r="E188" s="60">
        <v>81111504</v>
      </c>
      <c r="F188" s="61" t="s">
        <v>1219</v>
      </c>
      <c r="G188" s="62">
        <v>1</v>
      </c>
      <c r="H188" s="62">
        <v>1</v>
      </c>
      <c r="I188" s="60">
        <v>11</v>
      </c>
      <c r="J188" s="60">
        <v>1</v>
      </c>
      <c r="K188" s="60" t="s">
        <v>21</v>
      </c>
      <c r="L188" s="60" t="str">
        <f>IF(K188=[3]Hoja3!$B$2,[3]Hoja3!$A$2,IF(K188=[3]Hoja3!$B$3,[3]Hoja3!$A$3,IF(K188=[3]Hoja3!$B$4,[3]Hoja3!$A$4,IF(K188=[3]Hoja3!$B$5,[3]Hoja3!$A$5,IF(K188=[3]Hoja3!$B$6,[3]Hoja3!$A$6,IF(K188=[3]Hoja3!$B$7,[3]Hoja3!$A$7,IF(K188=[3]Hoja3!$B$8,[3]Hoja3!$A$8,IF(K188=[3]Hoja3!$B$9,[3]Hoja3!$A$9,IF(K188=[3]Hoja3!$B$10,[3]Hoja3!$A$10,IF(K188=[3]Hoja3!$B$11,[3]Hoja3!$A$11,IF(K188=[3]Hoja3!$B$12,[3]Hoja3!$A$12,IF(K188=[3]Hoja3!$B$13,[3]Hoja3!$A$13,IF(K188=[3]Hoja3!$B$14,[3]Hoja3!$A$14,IF(K188=[3]Hoja3!$B$15,[3]Hoja3!$A$15,IF(K188=[3]Hoja3!$B$16,[3]Hoja3!$A$16,IF(K188=[3]Hoja3!$B$17,[3]Hoja3!$A$17,IF(K188=[3]Hoja3!$B$18,[3]Hoja3!$A$18,IF(K188=[3]Hoja3!$B$19,[3]Hoja3!$A$19,IF(K188=[3]Hoja3!$B$20,[3]Hoja3!$A$20,IF(K188=[3]Hoja3!$B$21,[3]Hoja3!$A$21,""))))))))))))))))))))</f>
        <v>CCE-16</v>
      </c>
      <c r="M188" s="60" t="s">
        <v>63</v>
      </c>
      <c r="N188" s="60">
        <v>0</v>
      </c>
      <c r="O188" s="63">
        <v>63110817</v>
      </c>
      <c r="P188" s="63">
        <v>63110817</v>
      </c>
      <c r="Q188" s="65">
        <v>0</v>
      </c>
      <c r="R188" s="60">
        <v>0</v>
      </c>
      <c r="S188" s="60" t="s">
        <v>1132</v>
      </c>
      <c r="T188" s="60" t="s">
        <v>1133</v>
      </c>
      <c r="U188" s="60" t="s">
        <v>1134</v>
      </c>
      <c r="V188" s="60" t="s">
        <v>1135</v>
      </c>
      <c r="W188" s="60" t="s">
        <v>1136</v>
      </c>
      <c r="X188" s="60">
        <v>3241000</v>
      </c>
      <c r="Y188" s="66" t="s">
        <v>653</v>
      </c>
    </row>
    <row r="189" spans="1:25" ht="75" x14ac:dyDescent="0.25">
      <c r="A189" s="60" t="s">
        <v>878</v>
      </c>
      <c r="B189" s="60" t="str">
        <f>IFERROR(VLOOKUP(VALUE(MID(A190,1,IF(VALUE(MID(A190,1,3))=898,3,4))),[3]Hoja1!$A$3:$K$222,2,0),"")</f>
        <v>898 Administración del talento humano</v>
      </c>
      <c r="C189" s="60" t="s">
        <v>159</v>
      </c>
      <c r="D189" s="60" t="s">
        <v>387</v>
      </c>
      <c r="E189" s="60">
        <v>80101604</v>
      </c>
      <c r="F189" s="61" t="s">
        <v>1220</v>
      </c>
      <c r="G189" s="62">
        <v>1</v>
      </c>
      <c r="H189" s="62">
        <v>1</v>
      </c>
      <c r="I189" s="60">
        <v>11</v>
      </c>
      <c r="J189" s="60">
        <v>1</v>
      </c>
      <c r="K189" s="60" t="s">
        <v>21</v>
      </c>
      <c r="L189" s="60" t="str">
        <f>IF(K189=[3]Hoja3!$B$2,[3]Hoja3!$A$2,IF(K189=[3]Hoja3!$B$3,[3]Hoja3!$A$3,IF(K189=[3]Hoja3!$B$4,[3]Hoja3!$A$4,IF(K189=[3]Hoja3!$B$5,[3]Hoja3!$A$5,IF(K189=[3]Hoja3!$B$6,[3]Hoja3!$A$6,IF(K189=[3]Hoja3!$B$7,[3]Hoja3!$A$7,IF(K189=[3]Hoja3!$B$8,[3]Hoja3!$A$8,IF(K189=[3]Hoja3!$B$9,[3]Hoja3!$A$9,IF(K189=[3]Hoja3!$B$10,[3]Hoja3!$A$10,IF(K189=[3]Hoja3!$B$11,[3]Hoja3!$A$11,IF(K189=[3]Hoja3!$B$12,[3]Hoja3!$A$12,IF(K189=[3]Hoja3!$B$13,[3]Hoja3!$A$13,IF(K189=[3]Hoja3!$B$14,[3]Hoja3!$A$14,IF(K189=[3]Hoja3!$B$15,[3]Hoja3!$A$15,IF(K189=[3]Hoja3!$B$16,[3]Hoja3!$A$16,IF(K189=[3]Hoja3!$B$17,[3]Hoja3!$A$17,IF(K189=[3]Hoja3!$B$18,[3]Hoja3!$A$18,IF(K189=[3]Hoja3!$B$19,[3]Hoja3!$A$19,IF(K189=[3]Hoja3!$B$20,[3]Hoja3!$A$20,IF(K189=[3]Hoja3!$B$21,[3]Hoja3!$A$21,""))))))))))))))))))))</f>
        <v>CCE-16</v>
      </c>
      <c r="M189" s="60" t="s">
        <v>63</v>
      </c>
      <c r="N189" s="60">
        <v>0</v>
      </c>
      <c r="O189" s="63">
        <v>90953797</v>
      </c>
      <c r="P189" s="63">
        <v>90953797</v>
      </c>
      <c r="Q189" s="65">
        <v>0</v>
      </c>
      <c r="R189" s="60">
        <v>0</v>
      </c>
      <c r="S189" s="60" t="s">
        <v>1132</v>
      </c>
      <c r="T189" s="60" t="s">
        <v>1133</v>
      </c>
      <c r="U189" s="60" t="s">
        <v>1134</v>
      </c>
      <c r="V189" s="60" t="s">
        <v>1135</v>
      </c>
      <c r="W189" s="60" t="s">
        <v>1136</v>
      </c>
      <c r="X189" s="60">
        <v>3241000</v>
      </c>
      <c r="Y189" s="66" t="s">
        <v>653</v>
      </c>
    </row>
    <row r="190" spans="1:25" ht="60" x14ac:dyDescent="0.25">
      <c r="A190" s="60" t="s">
        <v>879</v>
      </c>
      <c r="B190" s="60" t="str">
        <f>IFERROR(VLOOKUP(VALUE(MID(A191,1,IF(VALUE(MID(A191,1,3))=898,3,4))),[3]Hoja1!$A$3:$K$222,2,0),"")</f>
        <v>898 Administración del talento humano</v>
      </c>
      <c r="C190" s="60" t="s">
        <v>159</v>
      </c>
      <c r="D190" s="60" t="s">
        <v>387</v>
      </c>
      <c r="E190" s="60">
        <v>80101604</v>
      </c>
      <c r="F190" s="61" t="s">
        <v>1221</v>
      </c>
      <c r="G190" s="62">
        <v>1</v>
      </c>
      <c r="H190" s="62">
        <v>1</v>
      </c>
      <c r="I190" s="60">
        <v>11</v>
      </c>
      <c r="J190" s="60">
        <v>1</v>
      </c>
      <c r="K190" s="60" t="s">
        <v>21</v>
      </c>
      <c r="L190" s="60" t="str">
        <f>IF(K190=[3]Hoja3!$B$2,[3]Hoja3!$A$2,IF(K190=[3]Hoja3!$B$3,[3]Hoja3!$A$3,IF(K190=[3]Hoja3!$B$4,[3]Hoja3!$A$4,IF(K190=[3]Hoja3!$B$5,[3]Hoja3!$A$5,IF(K190=[3]Hoja3!$B$6,[3]Hoja3!$A$6,IF(K190=[3]Hoja3!$B$7,[3]Hoja3!$A$7,IF(K190=[3]Hoja3!$B$8,[3]Hoja3!$A$8,IF(K190=[3]Hoja3!$B$9,[3]Hoja3!$A$9,IF(K190=[3]Hoja3!$B$10,[3]Hoja3!$A$10,IF(K190=[3]Hoja3!$B$11,[3]Hoja3!$A$11,IF(K190=[3]Hoja3!$B$12,[3]Hoja3!$A$12,IF(K190=[3]Hoja3!$B$13,[3]Hoja3!$A$13,IF(K190=[3]Hoja3!$B$14,[3]Hoja3!$A$14,IF(K190=[3]Hoja3!$B$15,[3]Hoja3!$A$15,IF(K190=[3]Hoja3!$B$16,[3]Hoja3!$A$16,IF(K190=[3]Hoja3!$B$17,[3]Hoja3!$A$17,IF(K190=[3]Hoja3!$B$18,[3]Hoja3!$A$18,IF(K190=[3]Hoja3!$B$19,[3]Hoja3!$A$19,IF(K190=[3]Hoja3!$B$20,[3]Hoja3!$A$20,IF(K190=[3]Hoja3!$B$21,[3]Hoja3!$A$21,""))))))))))))))))))))</f>
        <v>CCE-16</v>
      </c>
      <c r="M190" s="60" t="s">
        <v>63</v>
      </c>
      <c r="N190" s="60">
        <v>0</v>
      </c>
      <c r="O190" s="63">
        <v>90730640</v>
      </c>
      <c r="P190" s="63">
        <v>90730640</v>
      </c>
      <c r="Q190" s="65">
        <v>0</v>
      </c>
      <c r="R190" s="60">
        <v>0</v>
      </c>
      <c r="S190" s="60" t="s">
        <v>1132</v>
      </c>
      <c r="T190" s="60" t="s">
        <v>1133</v>
      </c>
      <c r="U190" s="60" t="s">
        <v>1134</v>
      </c>
      <c r="V190" s="60" t="s">
        <v>1135</v>
      </c>
      <c r="W190" s="60" t="s">
        <v>1136</v>
      </c>
      <c r="X190" s="60">
        <v>3241000</v>
      </c>
      <c r="Y190" s="66" t="s">
        <v>653</v>
      </c>
    </row>
    <row r="191" spans="1:25" ht="75" x14ac:dyDescent="0.25">
      <c r="A191" s="60" t="s">
        <v>880</v>
      </c>
      <c r="B191" s="60" t="str">
        <f>IFERROR(VLOOKUP(VALUE(MID(A192,1,IF(VALUE(MID(A192,1,3))=898,3,4))),[3]Hoja1!$A$3:$K$222,2,0),"")</f>
        <v>898 Administración del talento humano</v>
      </c>
      <c r="C191" s="60" t="s">
        <v>159</v>
      </c>
      <c r="D191" s="60" t="s">
        <v>387</v>
      </c>
      <c r="E191" s="60">
        <v>80111600</v>
      </c>
      <c r="F191" s="86" t="s">
        <v>1339</v>
      </c>
      <c r="G191" s="62">
        <v>1</v>
      </c>
      <c r="H191" s="62">
        <v>1</v>
      </c>
      <c r="I191" s="60">
        <v>11.5</v>
      </c>
      <c r="J191" s="60">
        <v>1</v>
      </c>
      <c r="K191" s="60" t="s">
        <v>21</v>
      </c>
      <c r="L191" s="60" t="str">
        <f>IF(K191=[4]Hoja3!$B$2,[4]Hoja3!$A$2,IF(K191=[4]Hoja3!$B$3,[4]Hoja3!$A$3,IF(K191=[4]Hoja3!$B$4,[4]Hoja3!$A$4,IF(K191=[4]Hoja3!$B$5,[4]Hoja3!$A$5,IF(K191=[4]Hoja3!$B$6,[4]Hoja3!$A$6,IF(K191=[4]Hoja3!$B$7,[4]Hoja3!$A$7,IF(K191=[4]Hoja3!$B$8,[4]Hoja3!$A$8,IF(K191=[4]Hoja3!$B$9,[4]Hoja3!$A$9,IF(K191=[4]Hoja3!$B$10,[4]Hoja3!$A$10,IF(K191=[4]Hoja3!$B$11,[4]Hoja3!$A$11,IF(K191=[4]Hoja3!$B$12,[4]Hoja3!$A$12,IF(K191=[4]Hoja3!$B$13,[4]Hoja3!$A$13,IF(K191=[4]Hoja3!$B$14,[4]Hoja3!$A$14,"")))))))))))))</f>
        <v>CCE-05</v>
      </c>
      <c r="M191" s="60" t="s">
        <v>63</v>
      </c>
      <c r="N191" s="60">
        <v>0</v>
      </c>
      <c r="O191" s="64">
        <v>79350000</v>
      </c>
      <c r="P191" s="64">
        <v>79350000</v>
      </c>
      <c r="Q191" s="65">
        <v>0</v>
      </c>
      <c r="R191" s="60">
        <v>0</v>
      </c>
      <c r="S191" s="60" t="s">
        <v>648</v>
      </c>
      <c r="T191" s="60" t="s">
        <v>649</v>
      </c>
      <c r="U191" s="60" t="s">
        <v>1142</v>
      </c>
      <c r="V191" s="60" t="s">
        <v>1143</v>
      </c>
      <c r="W191" s="60" t="s">
        <v>1144</v>
      </c>
      <c r="X191" s="60">
        <v>3241000</v>
      </c>
      <c r="Y191" s="66" t="s">
        <v>1145</v>
      </c>
    </row>
    <row r="192" spans="1:25" ht="60" x14ac:dyDescent="0.25">
      <c r="A192" s="60" t="s">
        <v>881</v>
      </c>
      <c r="B192" s="60" t="str">
        <f>IFERROR(VLOOKUP(VALUE(MID(A193,1,IF(VALUE(MID(A193,1,3))=898,3,4))),[3]Hoja1!$A$3:$K$222,2,0),"")</f>
        <v>898 Administración del talento humano</v>
      </c>
      <c r="C192" s="60" t="s">
        <v>159</v>
      </c>
      <c r="D192" s="60" t="s">
        <v>387</v>
      </c>
      <c r="E192" s="60">
        <v>80121706</v>
      </c>
      <c r="F192" s="86" t="s">
        <v>1340</v>
      </c>
      <c r="G192" s="62">
        <v>1</v>
      </c>
      <c r="H192" s="62">
        <v>1</v>
      </c>
      <c r="I192" s="60">
        <v>11.5</v>
      </c>
      <c r="J192" s="60">
        <v>1</v>
      </c>
      <c r="K192" s="60" t="s">
        <v>21</v>
      </c>
      <c r="L192" s="60" t="str">
        <f>IF(K192=[4]Hoja3!$B$2,[4]Hoja3!$A$2,IF(K192=[4]Hoja3!$B$3,[4]Hoja3!$A$3,IF(K192=[4]Hoja3!$B$4,[4]Hoja3!$A$4,IF(K192=[4]Hoja3!$B$5,[4]Hoja3!$A$5,IF(K192=[4]Hoja3!$B$6,[4]Hoja3!$A$6,IF(K192=[4]Hoja3!$B$7,[4]Hoja3!$A$7,IF(K192=[4]Hoja3!$B$8,[4]Hoja3!$A$8,IF(K192=[4]Hoja3!$B$9,[4]Hoja3!$A$9,IF(K192=[4]Hoja3!$B$10,[4]Hoja3!$A$10,IF(K192=[4]Hoja3!$B$11,[4]Hoja3!$A$11,IF(K192=[4]Hoja3!$B$12,[4]Hoja3!$A$12,IF(K192=[4]Hoja3!$B$13,[4]Hoja3!$A$13,IF(K192=[4]Hoja3!$B$14,[4]Hoja3!$A$14,"")))))))))))))</f>
        <v>CCE-05</v>
      </c>
      <c r="M192" s="60" t="s">
        <v>63</v>
      </c>
      <c r="N192" s="60">
        <v>0</v>
      </c>
      <c r="O192" s="64">
        <v>65023059</v>
      </c>
      <c r="P192" s="64">
        <v>65023059</v>
      </c>
      <c r="Q192" s="65">
        <v>0</v>
      </c>
      <c r="R192" s="60">
        <v>0</v>
      </c>
      <c r="S192" s="60" t="s">
        <v>648</v>
      </c>
      <c r="T192" s="60" t="s">
        <v>649</v>
      </c>
      <c r="U192" s="60" t="s">
        <v>1142</v>
      </c>
      <c r="V192" s="60" t="s">
        <v>1143</v>
      </c>
      <c r="W192" s="60" t="s">
        <v>1144</v>
      </c>
      <c r="X192" s="60">
        <v>3241000</v>
      </c>
      <c r="Y192" s="66" t="s">
        <v>1145</v>
      </c>
    </row>
    <row r="193" spans="1:25" ht="60" x14ac:dyDescent="0.25">
      <c r="A193" s="60" t="s">
        <v>882</v>
      </c>
      <c r="B193" s="60" t="str">
        <f>IFERROR(VLOOKUP(VALUE(MID(A194,1,IF(VALUE(MID(A194,1,3))=898,3,4))),[3]Hoja1!$A$3:$K$222,2,0),"")</f>
        <v>898 Administración del talento humano</v>
      </c>
      <c r="C193" s="60" t="s">
        <v>159</v>
      </c>
      <c r="D193" s="60" t="s">
        <v>387</v>
      </c>
      <c r="E193" s="60">
        <v>80121706</v>
      </c>
      <c r="F193" s="86" t="s">
        <v>1340</v>
      </c>
      <c r="G193" s="62">
        <v>1</v>
      </c>
      <c r="H193" s="62">
        <v>1</v>
      </c>
      <c r="I193" s="60">
        <v>5.5</v>
      </c>
      <c r="J193" s="60">
        <v>1</v>
      </c>
      <c r="K193" s="60" t="s">
        <v>21</v>
      </c>
      <c r="L193" s="60" t="str">
        <f>IF(K193=[4]Hoja3!$B$2,[4]Hoja3!$A$2,IF(K193=[4]Hoja3!$B$3,[4]Hoja3!$A$3,IF(K193=[4]Hoja3!$B$4,[4]Hoja3!$A$4,IF(K193=[4]Hoja3!$B$5,[4]Hoja3!$A$5,IF(K193=[4]Hoja3!$B$6,[4]Hoja3!$A$6,IF(K193=[4]Hoja3!$B$7,[4]Hoja3!$A$7,IF(K193=[4]Hoja3!$B$8,[4]Hoja3!$A$8,IF(K193=[4]Hoja3!$B$9,[4]Hoja3!$A$9,IF(K193=[4]Hoja3!$B$10,[4]Hoja3!$A$10,IF(K193=[4]Hoja3!$B$11,[4]Hoja3!$A$11,IF(K193=[4]Hoja3!$B$12,[4]Hoja3!$A$12,IF(K193=[4]Hoja3!$B$13,[4]Hoja3!$A$13,IF(K193=[4]Hoja3!$B$14,[4]Hoja3!$A$14,"")))))))))))))</f>
        <v>CCE-05</v>
      </c>
      <c r="M193" s="60" t="s">
        <v>63</v>
      </c>
      <c r="N193" s="60">
        <v>0</v>
      </c>
      <c r="O193" s="64">
        <v>31097985</v>
      </c>
      <c r="P193" s="64">
        <v>31097985</v>
      </c>
      <c r="Q193" s="65">
        <v>0</v>
      </c>
      <c r="R193" s="60">
        <v>0</v>
      </c>
      <c r="S193" s="60" t="s">
        <v>648</v>
      </c>
      <c r="T193" s="60" t="s">
        <v>649</v>
      </c>
      <c r="U193" s="60" t="s">
        <v>1142</v>
      </c>
      <c r="V193" s="60" t="s">
        <v>1143</v>
      </c>
      <c r="W193" s="60" t="s">
        <v>1144</v>
      </c>
      <c r="X193" s="60">
        <v>3241000</v>
      </c>
      <c r="Y193" s="66" t="s">
        <v>1145</v>
      </c>
    </row>
    <row r="194" spans="1:25" ht="60" x14ac:dyDescent="0.25">
      <c r="A194" s="60" t="s">
        <v>883</v>
      </c>
      <c r="B194" s="60" t="str">
        <f>IFERROR(VLOOKUP(VALUE(MID(A195,1,IF(VALUE(MID(A195,1,3))=898,3,4))),[3]Hoja1!$A$3:$K$222,2,0),"")</f>
        <v>898 Administración del talento humano</v>
      </c>
      <c r="C194" s="60" t="s">
        <v>159</v>
      </c>
      <c r="D194" s="60" t="s">
        <v>387</v>
      </c>
      <c r="E194" s="60">
        <v>80121706</v>
      </c>
      <c r="F194" s="86" t="s">
        <v>1341</v>
      </c>
      <c r="G194" s="62">
        <v>1</v>
      </c>
      <c r="H194" s="62">
        <v>1</v>
      </c>
      <c r="I194" s="60">
        <v>11.5</v>
      </c>
      <c r="J194" s="60">
        <v>1</v>
      </c>
      <c r="K194" s="60" t="s">
        <v>21</v>
      </c>
      <c r="L194" s="60" t="str">
        <f>IF(K194=[4]Hoja3!$B$2,[4]Hoja3!$A$2,IF(K194=[4]Hoja3!$B$3,[4]Hoja3!$A$3,IF(K194=[4]Hoja3!$B$4,[4]Hoja3!$A$4,IF(K194=[4]Hoja3!$B$5,[4]Hoja3!$A$5,IF(K194=[4]Hoja3!$B$6,[4]Hoja3!$A$6,IF(K194=[4]Hoja3!$B$7,[4]Hoja3!$A$7,IF(K194=[4]Hoja3!$B$8,[4]Hoja3!$A$8,IF(K194=[4]Hoja3!$B$9,[4]Hoja3!$A$9,IF(K194=[4]Hoja3!$B$10,[4]Hoja3!$A$10,IF(K194=[4]Hoja3!$B$11,[4]Hoja3!$A$11,IF(K194=[4]Hoja3!$B$12,[4]Hoja3!$A$12,IF(K194=[4]Hoja3!$B$13,[4]Hoja3!$A$13,IF(K194=[4]Hoja3!$B$14,[4]Hoja3!$A$14,"")))))))))))))</f>
        <v>CCE-05</v>
      </c>
      <c r="M194" s="60" t="s">
        <v>63</v>
      </c>
      <c r="N194" s="60">
        <v>0</v>
      </c>
      <c r="O194" s="64">
        <v>56350000</v>
      </c>
      <c r="P194" s="64">
        <v>56350000</v>
      </c>
      <c r="Q194" s="65">
        <v>0</v>
      </c>
      <c r="R194" s="60">
        <v>0</v>
      </c>
      <c r="S194" s="60" t="s">
        <v>648</v>
      </c>
      <c r="T194" s="60" t="s">
        <v>649</v>
      </c>
      <c r="U194" s="60" t="s">
        <v>1142</v>
      </c>
      <c r="V194" s="60" t="s">
        <v>1143</v>
      </c>
      <c r="W194" s="60" t="s">
        <v>1144</v>
      </c>
      <c r="X194" s="60">
        <v>3241000</v>
      </c>
      <c r="Y194" s="66" t="s">
        <v>1145</v>
      </c>
    </row>
    <row r="195" spans="1:25" ht="60" x14ac:dyDescent="0.25">
      <c r="A195" s="60" t="s">
        <v>884</v>
      </c>
      <c r="B195" s="60" t="str">
        <f>IFERROR(VLOOKUP(VALUE(MID(A196,1,IF(VALUE(MID(A196,1,3))=898,3,4))),[3]Hoja1!$A$3:$K$222,2,0),"")</f>
        <v>898 Administración del talento humano</v>
      </c>
      <c r="C195" s="60" t="s">
        <v>159</v>
      </c>
      <c r="D195" s="60" t="s">
        <v>387</v>
      </c>
      <c r="E195" s="60">
        <v>80121706</v>
      </c>
      <c r="F195" s="86" t="s">
        <v>1341</v>
      </c>
      <c r="G195" s="62">
        <v>1</v>
      </c>
      <c r="H195" s="62">
        <v>1</v>
      </c>
      <c r="I195" s="60">
        <v>11.5</v>
      </c>
      <c r="J195" s="60">
        <v>1</v>
      </c>
      <c r="K195" s="60" t="s">
        <v>21</v>
      </c>
      <c r="L195" s="60" t="str">
        <f>IF(K195=[4]Hoja3!$B$2,[4]Hoja3!$A$2,IF(K195=[4]Hoja3!$B$3,[4]Hoja3!$A$3,IF(K195=[4]Hoja3!$B$4,[4]Hoja3!$A$4,IF(K195=[4]Hoja3!$B$5,[4]Hoja3!$A$5,IF(K195=[4]Hoja3!$B$6,[4]Hoja3!$A$6,IF(K195=[4]Hoja3!$B$7,[4]Hoja3!$A$7,IF(K195=[4]Hoja3!$B$8,[4]Hoja3!$A$8,IF(K195=[4]Hoja3!$B$9,[4]Hoja3!$A$9,IF(K195=[4]Hoja3!$B$10,[4]Hoja3!$A$10,IF(K195=[4]Hoja3!$B$11,[4]Hoja3!$A$11,IF(K195=[4]Hoja3!$B$12,[4]Hoja3!$A$12,IF(K195=[4]Hoja3!$B$13,[4]Hoja3!$A$13,IF(K195=[4]Hoja3!$B$14,[4]Hoja3!$A$14,"")))))))))))))</f>
        <v>CCE-05</v>
      </c>
      <c r="M195" s="60" t="s">
        <v>63</v>
      </c>
      <c r="N195" s="60">
        <v>0</v>
      </c>
      <c r="O195" s="64">
        <v>56350000</v>
      </c>
      <c r="P195" s="64">
        <v>56350000</v>
      </c>
      <c r="Q195" s="65">
        <v>0</v>
      </c>
      <c r="R195" s="60">
        <v>0</v>
      </c>
      <c r="S195" s="60" t="s">
        <v>648</v>
      </c>
      <c r="T195" s="60" t="s">
        <v>649</v>
      </c>
      <c r="U195" s="60" t="s">
        <v>1142</v>
      </c>
      <c r="V195" s="60" t="s">
        <v>1143</v>
      </c>
      <c r="W195" s="60" t="s">
        <v>1144</v>
      </c>
      <c r="X195" s="60">
        <v>3241000</v>
      </c>
      <c r="Y195" s="66" t="s">
        <v>1145</v>
      </c>
    </row>
    <row r="196" spans="1:25" ht="75" x14ac:dyDescent="0.25">
      <c r="A196" s="60" t="s">
        <v>885</v>
      </c>
      <c r="B196" s="60" t="str">
        <f>IFERROR(VLOOKUP(VALUE(MID(A197,1,IF(VALUE(MID(A197,1,3))=898,3,4))),[3]Hoja1!$A$3:$K$222,2,0),"")</f>
        <v>898 Administración del talento humano</v>
      </c>
      <c r="C196" s="60" t="s">
        <v>159</v>
      </c>
      <c r="D196" s="60" t="s">
        <v>387</v>
      </c>
      <c r="E196" s="60" t="s">
        <v>1342</v>
      </c>
      <c r="F196" s="86" t="s">
        <v>1344</v>
      </c>
      <c r="G196" s="62">
        <v>1</v>
      </c>
      <c r="H196" s="62">
        <v>1</v>
      </c>
      <c r="I196" s="60">
        <v>11</v>
      </c>
      <c r="J196" s="60">
        <v>1</v>
      </c>
      <c r="K196" s="60" t="s">
        <v>21</v>
      </c>
      <c r="L196" s="60" t="str">
        <f>IF(K196=[4]Hoja3!$B$2,[4]Hoja3!$A$2,IF(K196=[4]Hoja3!$B$3,[4]Hoja3!$A$3,IF(K196=[4]Hoja3!$B$4,[4]Hoja3!$A$4,IF(K196=[4]Hoja3!$B$5,[4]Hoja3!$A$5,IF(K196=[4]Hoja3!$B$6,[4]Hoja3!$A$6,IF(K196=[4]Hoja3!$B$7,[4]Hoja3!$A$7,IF(K196=[4]Hoja3!$B$8,[4]Hoja3!$A$8,IF(K196=[4]Hoja3!$B$9,[4]Hoja3!$A$9,IF(K196=[4]Hoja3!$B$10,[4]Hoja3!$A$10,IF(K196=[4]Hoja3!$B$11,[4]Hoja3!$A$11,IF(K196=[4]Hoja3!$B$12,[4]Hoja3!$A$12,IF(K196=[4]Hoja3!$B$13,[4]Hoja3!$A$13,IF(K196=[4]Hoja3!$B$14,[4]Hoja3!$A$14,"")))))))))))))</f>
        <v>CCE-05</v>
      </c>
      <c r="M196" s="60" t="s">
        <v>63</v>
      </c>
      <c r="N196" s="60">
        <v>0</v>
      </c>
      <c r="O196" s="64">
        <v>41800000</v>
      </c>
      <c r="P196" s="64">
        <v>41800000</v>
      </c>
      <c r="Q196" s="65">
        <v>0</v>
      </c>
      <c r="R196" s="60">
        <v>0</v>
      </c>
      <c r="S196" s="60" t="s">
        <v>648</v>
      </c>
      <c r="T196" s="60" t="s">
        <v>649</v>
      </c>
      <c r="U196" s="60" t="s">
        <v>1142</v>
      </c>
      <c r="V196" s="60" t="s">
        <v>1143</v>
      </c>
      <c r="W196" s="60" t="s">
        <v>1144</v>
      </c>
      <c r="X196" s="60">
        <v>3241000</v>
      </c>
      <c r="Y196" s="66" t="s">
        <v>1145</v>
      </c>
    </row>
    <row r="197" spans="1:25" ht="60" x14ac:dyDescent="0.25">
      <c r="A197" s="60" t="s">
        <v>886</v>
      </c>
      <c r="B197" s="60" t="str">
        <f>IFERROR(VLOOKUP(VALUE(MID(A198,1,IF(VALUE(MID(A198,1,3))=898,3,4))),[3]Hoja1!$A$3:$K$222,2,0),"")</f>
        <v>898 Administración del talento humano</v>
      </c>
      <c r="C197" s="60" t="s">
        <v>159</v>
      </c>
      <c r="D197" s="60" t="s">
        <v>387</v>
      </c>
      <c r="E197" s="60">
        <v>80111601</v>
      </c>
      <c r="F197" s="86" t="s">
        <v>1345</v>
      </c>
      <c r="G197" s="62">
        <v>1</v>
      </c>
      <c r="H197" s="62">
        <v>1</v>
      </c>
      <c r="I197" s="60">
        <v>11.5</v>
      </c>
      <c r="J197" s="60">
        <v>1</v>
      </c>
      <c r="K197" s="60" t="s">
        <v>21</v>
      </c>
      <c r="L197" s="60" t="str">
        <f>IF(K197=[4]Hoja3!$B$2,[4]Hoja3!$A$2,IF(K197=[4]Hoja3!$B$3,[4]Hoja3!$A$3,IF(K197=[4]Hoja3!$B$4,[4]Hoja3!$A$4,IF(K197=[4]Hoja3!$B$5,[4]Hoja3!$A$5,IF(K197=[4]Hoja3!$B$6,[4]Hoja3!$A$6,IF(K197=[4]Hoja3!$B$7,[4]Hoja3!$A$7,IF(K197=[4]Hoja3!$B$8,[4]Hoja3!$A$8,IF(K197=[4]Hoja3!$B$9,[4]Hoja3!$A$9,IF(K197=[4]Hoja3!$B$10,[4]Hoja3!$A$10,IF(K197=[4]Hoja3!$B$11,[4]Hoja3!$A$11,IF(K197=[4]Hoja3!$B$12,[4]Hoja3!$A$12,IF(K197=[4]Hoja3!$B$13,[4]Hoja3!$A$13,IF(K197=[4]Hoja3!$B$14,[4]Hoja3!$A$14,"")))))))))))))</f>
        <v>CCE-05</v>
      </c>
      <c r="M197" s="60" t="s">
        <v>63</v>
      </c>
      <c r="N197" s="60">
        <v>0</v>
      </c>
      <c r="O197" s="64">
        <v>46212014</v>
      </c>
      <c r="P197" s="64">
        <v>46212014</v>
      </c>
      <c r="Q197" s="65">
        <v>0</v>
      </c>
      <c r="R197" s="60">
        <v>0</v>
      </c>
      <c r="S197" s="60" t="s">
        <v>648</v>
      </c>
      <c r="T197" s="60" t="s">
        <v>649</v>
      </c>
      <c r="U197" s="60" t="s">
        <v>1142</v>
      </c>
      <c r="V197" s="60" t="s">
        <v>1143</v>
      </c>
      <c r="W197" s="60" t="s">
        <v>1144</v>
      </c>
      <c r="X197" s="60">
        <v>3241000</v>
      </c>
      <c r="Y197" s="66" t="s">
        <v>1145</v>
      </c>
    </row>
    <row r="198" spans="1:25" ht="60" x14ac:dyDescent="0.25">
      <c r="A198" s="60" t="s">
        <v>887</v>
      </c>
      <c r="B198" s="60" t="str">
        <f>IFERROR(VLOOKUP(VALUE(MID(A199,1,IF(VALUE(MID(A199,1,3))=898,3,4))),[3]Hoja1!$A$3:$K$222,2,0),"")</f>
        <v>898 Administración del talento humano</v>
      </c>
      <c r="C198" s="60" t="s">
        <v>159</v>
      </c>
      <c r="D198" s="60" t="s">
        <v>387</v>
      </c>
      <c r="E198" s="60">
        <v>80121706</v>
      </c>
      <c r="F198" s="86" t="s">
        <v>1343</v>
      </c>
      <c r="G198" s="62">
        <v>1</v>
      </c>
      <c r="H198" s="62">
        <v>1</v>
      </c>
      <c r="I198" s="60">
        <v>11.5</v>
      </c>
      <c r="J198" s="60">
        <v>1</v>
      </c>
      <c r="K198" s="60" t="s">
        <v>21</v>
      </c>
      <c r="L198" s="60" t="str">
        <f>IF(K198=[4]Hoja3!$B$2,[4]Hoja3!$A$2,IF(K198=[4]Hoja3!$B$3,[4]Hoja3!$A$3,IF(K198=[4]Hoja3!$B$4,[4]Hoja3!$A$4,IF(K198=[4]Hoja3!$B$5,[4]Hoja3!$A$5,IF(K198=[4]Hoja3!$B$6,[4]Hoja3!$A$6,IF(K198=[4]Hoja3!$B$7,[4]Hoja3!$A$7,IF(K198=[4]Hoja3!$B$8,[4]Hoja3!$A$8,IF(K198=[4]Hoja3!$B$9,[4]Hoja3!$A$9,IF(K198=[4]Hoja3!$B$10,[4]Hoja3!$A$10,IF(K198=[4]Hoja3!$B$11,[4]Hoja3!$A$11,IF(K198=[4]Hoja3!$B$12,[4]Hoja3!$A$12,IF(K198=[4]Hoja3!$B$13,[4]Hoja3!$A$13,IF(K198=[4]Hoja3!$B$14,[4]Hoja3!$A$14,"")))))))))))))</f>
        <v>CCE-05</v>
      </c>
      <c r="M198" s="60" t="s">
        <v>63</v>
      </c>
      <c r="N198" s="60">
        <v>0</v>
      </c>
      <c r="O198" s="64">
        <v>47380000</v>
      </c>
      <c r="P198" s="64">
        <v>47380000</v>
      </c>
      <c r="Q198" s="65">
        <v>0</v>
      </c>
      <c r="R198" s="60">
        <v>0</v>
      </c>
      <c r="S198" s="60" t="s">
        <v>648</v>
      </c>
      <c r="T198" s="60" t="s">
        <v>649</v>
      </c>
      <c r="U198" s="60" t="s">
        <v>1142</v>
      </c>
      <c r="V198" s="60" t="s">
        <v>1143</v>
      </c>
      <c r="W198" s="60" t="s">
        <v>1144</v>
      </c>
      <c r="X198" s="60">
        <v>3241000</v>
      </c>
      <c r="Y198" s="66" t="s">
        <v>1145</v>
      </c>
    </row>
    <row r="199" spans="1:25" ht="60" x14ac:dyDescent="0.25">
      <c r="A199" s="60" t="s">
        <v>888</v>
      </c>
      <c r="B199" s="60" t="str">
        <f>IFERROR(VLOOKUP(VALUE(MID(A200,1,IF(VALUE(MID(A200,1,3))=898,3,4))),[3]Hoja1!$A$3:$K$222,2,0),"")</f>
        <v>898 Administración del talento humano</v>
      </c>
      <c r="C199" s="60" t="s">
        <v>159</v>
      </c>
      <c r="D199" s="60" t="s">
        <v>387</v>
      </c>
      <c r="E199" s="60">
        <v>80121706</v>
      </c>
      <c r="F199" s="86" t="s">
        <v>1343</v>
      </c>
      <c r="G199" s="62">
        <v>1</v>
      </c>
      <c r="H199" s="62">
        <v>1</v>
      </c>
      <c r="I199" s="60">
        <v>11.5</v>
      </c>
      <c r="J199" s="60">
        <v>1</v>
      </c>
      <c r="K199" s="60" t="s">
        <v>21</v>
      </c>
      <c r="L199" s="60" t="str">
        <f>IF(K199=[4]Hoja3!$B$2,[4]Hoja3!$A$2,IF(K199=[4]Hoja3!$B$3,[4]Hoja3!$A$3,IF(K199=[4]Hoja3!$B$4,[4]Hoja3!$A$4,IF(K199=[4]Hoja3!$B$5,[4]Hoja3!$A$5,IF(K199=[4]Hoja3!$B$6,[4]Hoja3!$A$6,IF(K199=[4]Hoja3!$B$7,[4]Hoja3!$A$7,IF(K199=[4]Hoja3!$B$8,[4]Hoja3!$A$8,IF(K199=[4]Hoja3!$B$9,[4]Hoja3!$A$9,IF(K199=[4]Hoja3!$B$10,[4]Hoja3!$A$10,IF(K199=[4]Hoja3!$B$11,[4]Hoja3!$A$11,IF(K199=[4]Hoja3!$B$12,[4]Hoja3!$A$12,IF(K199=[4]Hoja3!$B$13,[4]Hoja3!$A$13,IF(K199=[4]Hoja3!$B$14,[4]Hoja3!$A$14,"")))))))))))))</f>
        <v>CCE-05</v>
      </c>
      <c r="M199" s="60" t="s">
        <v>63</v>
      </c>
      <c r="N199" s="60">
        <v>0</v>
      </c>
      <c r="O199" s="64">
        <v>47380000</v>
      </c>
      <c r="P199" s="64">
        <v>47380000</v>
      </c>
      <c r="Q199" s="65">
        <v>0</v>
      </c>
      <c r="R199" s="60">
        <v>0</v>
      </c>
      <c r="S199" s="60" t="s">
        <v>648</v>
      </c>
      <c r="T199" s="60" t="s">
        <v>649</v>
      </c>
      <c r="U199" s="60" t="s">
        <v>1142</v>
      </c>
      <c r="V199" s="60" t="s">
        <v>1143</v>
      </c>
      <c r="W199" s="60" t="s">
        <v>1144</v>
      </c>
      <c r="X199" s="60">
        <v>3241000</v>
      </c>
      <c r="Y199" s="66" t="s">
        <v>1145</v>
      </c>
    </row>
    <row r="200" spans="1:25" ht="60" x14ac:dyDescent="0.25">
      <c r="A200" s="60" t="s">
        <v>889</v>
      </c>
      <c r="B200" s="60" t="str">
        <f>IFERROR(VLOOKUP(VALUE(MID(A201,1,IF(VALUE(MID(A201,1,3))=898,3,4))),[3]Hoja1!$A$3:$K$222,2,0),"")</f>
        <v>898 Administración del talento humano</v>
      </c>
      <c r="C200" s="60" t="s">
        <v>159</v>
      </c>
      <c r="D200" s="60" t="s">
        <v>387</v>
      </c>
      <c r="E200" s="60">
        <v>80111600</v>
      </c>
      <c r="F200" s="86" t="s">
        <v>1346</v>
      </c>
      <c r="G200" s="62">
        <v>1</v>
      </c>
      <c r="H200" s="62">
        <v>1</v>
      </c>
      <c r="I200" s="60">
        <v>3</v>
      </c>
      <c r="J200" s="60">
        <v>1</v>
      </c>
      <c r="K200" s="60" t="s">
        <v>21</v>
      </c>
      <c r="L200" s="60" t="str">
        <f>IF(K200=[4]Hoja3!$B$2,[4]Hoja3!$A$2,IF(K200=[4]Hoja3!$B$3,[4]Hoja3!$A$3,IF(K200=[4]Hoja3!$B$4,[4]Hoja3!$A$4,IF(K200=[4]Hoja3!$B$5,[4]Hoja3!$A$5,IF(K200=[4]Hoja3!$B$6,[4]Hoja3!$A$6,IF(K200=[4]Hoja3!$B$7,[4]Hoja3!$A$7,IF(K200=[4]Hoja3!$B$8,[4]Hoja3!$A$8,IF(K200=[4]Hoja3!$B$9,[4]Hoja3!$A$9,IF(K200=[4]Hoja3!$B$10,[4]Hoja3!$A$10,IF(K200=[4]Hoja3!$B$11,[4]Hoja3!$A$11,IF(K200=[4]Hoja3!$B$12,[4]Hoja3!$A$12,IF(K200=[4]Hoja3!$B$13,[4]Hoja3!$A$13,IF(K200=[4]Hoja3!$B$14,[4]Hoja3!$A$14,"")))))))))))))</f>
        <v>CCE-05</v>
      </c>
      <c r="M200" s="60" t="s">
        <v>63</v>
      </c>
      <c r="N200" s="60">
        <v>0</v>
      </c>
      <c r="O200" s="64">
        <v>47380000</v>
      </c>
      <c r="P200" s="64">
        <v>47380000</v>
      </c>
      <c r="Q200" s="65">
        <v>0</v>
      </c>
      <c r="R200" s="60">
        <v>0</v>
      </c>
      <c r="S200" s="60" t="s">
        <v>648</v>
      </c>
      <c r="T200" s="60" t="s">
        <v>649</v>
      </c>
      <c r="U200" s="60" t="s">
        <v>1142</v>
      </c>
      <c r="V200" s="60" t="s">
        <v>1143</v>
      </c>
      <c r="W200" s="60" t="s">
        <v>1144</v>
      </c>
      <c r="X200" s="60">
        <v>3241000</v>
      </c>
      <c r="Y200" s="66" t="s">
        <v>1145</v>
      </c>
    </row>
    <row r="201" spans="1:25" ht="75" x14ac:dyDescent="0.25">
      <c r="A201" s="60" t="s">
        <v>890</v>
      </c>
      <c r="B201" s="60" t="str">
        <f>IFERROR(VLOOKUP(VALUE(MID(A202,1,IF(VALUE(MID(A202,1,3))=898,3,4))),[5]Hoja1!$A$3:$K$222,2,0),"")</f>
        <v>898 Administración del talento humano</v>
      </c>
      <c r="C201" s="60" t="s">
        <v>159</v>
      </c>
      <c r="D201" s="60" t="s">
        <v>387</v>
      </c>
      <c r="E201" s="60">
        <v>80111601</v>
      </c>
      <c r="F201" s="86" t="s">
        <v>1157</v>
      </c>
      <c r="G201" s="62">
        <v>1</v>
      </c>
      <c r="H201" s="62">
        <v>1</v>
      </c>
      <c r="I201" s="88">
        <v>11.5</v>
      </c>
      <c r="J201" s="60">
        <v>1</v>
      </c>
      <c r="K201" s="60" t="s">
        <v>21</v>
      </c>
      <c r="L201" s="60" t="str">
        <f>IF(K201=[3]Hoja3!$B$2,[3]Hoja3!$A$2,IF(K201=[3]Hoja3!$B$3,[3]Hoja3!$A$3,IF(K201=[3]Hoja3!$B$4,[3]Hoja3!$A$4,IF(K201=[3]Hoja3!$B$5,[3]Hoja3!$A$5,IF(K201=[3]Hoja3!$B$6,[3]Hoja3!$A$6,IF(K201=[3]Hoja3!$B$7,[3]Hoja3!$A$7,IF(K201=[3]Hoja3!$B$8,[3]Hoja3!$A$8,IF(K201=[3]Hoja3!$B$9,[3]Hoja3!$A$9,IF(K201=[3]Hoja3!$B$10,[3]Hoja3!$A$10,IF(K201=[3]Hoja3!$B$11,[3]Hoja3!$A$11,IF(K201=[3]Hoja3!$B$12,[3]Hoja3!$A$12,IF(K201=[3]Hoja3!$B$13,[3]Hoja3!$A$13,IF(K201=[3]Hoja3!$B$14,[3]Hoja3!$A$14,IF(K201=[3]Hoja3!$B$15,[3]Hoja3!$A$15,IF(K201=[3]Hoja3!$B$16,[3]Hoja3!$A$16,IF(K201=[3]Hoja3!$B$17,[3]Hoja3!$A$17,IF(K201=[3]Hoja3!$B$18,[3]Hoja3!$A$18,IF(K201=[3]Hoja3!$B$19,[3]Hoja3!$A$19,IF(K201=[3]Hoja3!$B$20,[3]Hoja3!$A$20,IF(K201=[3]Hoja3!$B$21,[3]Hoja3!$A$21,""))))))))))))))))))))</f>
        <v>CCE-16</v>
      </c>
      <c r="M201" s="60" t="s">
        <v>63</v>
      </c>
      <c r="N201" s="60">
        <v>0</v>
      </c>
      <c r="O201" s="63">
        <v>76869312</v>
      </c>
      <c r="P201" s="64">
        <v>76869312</v>
      </c>
      <c r="Q201" s="65">
        <v>0</v>
      </c>
      <c r="R201" s="60">
        <v>0</v>
      </c>
      <c r="S201" s="60" t="s">
        <v>654</v>
      </c>
      <c r="T201" s="60" t="s">
        <v>655</v>
      </c>
      <c r="U201" s="60" t="s">
        <v>650</v>
      </c>
      <c r="V201" s="60" t="s">
        <v>651</v>
      </c>
      <c r="W201" s="60" t="s">
        <v>1146</v>
      </c>
      <c r="X201" s="60" t="s">
        <v>659</v>
      </c>
      <c r="Y201" s="66" t="s">
        <v>1147</v>
      </c>
    </row>
    <row r="202" spans="1:25" ht="60" x14ac:dyDescent="0.2">
      <c r="A202" s="60" t="s">
        <v>891</v>
      </c>
      <c r="B202" s="60" t="str">
        <f>IFERROR(VLOOKUP(VALUE(MID(A203,1,IF(VALUE(MID(A203,1,3))=898,3,4))),[5]Hoja1!$A$3:$K$222,2,0),"")</f>
        <v>898 Administración del talento humano</v>
      </c>
      <c r="C202" s="60" t="s">
        <v>159</v>
      </c>
      <c r="D202" s="60" t="s">
        <v>387</v>
      </c>
      <c r="E202" s="60">
        <v>80111601</v>
      </c>
      <c r="F202" s="149" t="s">
        <v>1297</v>
      </c>
      <c r="G202" s="62">
        <v>1</v>
      </c>
      <c r="H202" s="62">
        <v>1</v>
      </c>
      <c r="I202" s="150">
        <v>11</v>
      </c>
      <c r="J202" s="60">
        <v>1</v>
      </c>
      <c r="K202" s="60" t="s">
        <v>21</v>
      </c>
      <c r="L202" s="60" t="str">
        <f>IF(K202=[3]Hoja3!$B$2,[3]Hoja3!$A$2,IF(K202=[3]Hoja3!$B$3,[3]Hoja3!$A$3,IF(K202=[3]Hoja3!$B$4,[3]Hoja3!$A$4,IF(K202=[3]Hoja3!$B$5,[3]Hoja3!$A$5,IF(K202=[3]Hoja3!$B$6,[3]Hoja3!$A$6,IF(K202=[3]Hoja3!$B$7,[3]Hoja3!$A$7,IF(K202=[3]Hoja3!$B$8,[3]Hoja3!$A$8,IF(K202=[3]Hoja3!$B$9,[3]Hoja3!$A$9,IF(K202=[3]Hoja3!$B$10,[3]Hoja3!$A$10,IF(K202=[3]Hoja3!$B$11,[3]Hoja3!$A$11,IF(K202=[3]Hoja3!$B$12,[3]Hoja3!$A$12,IF(K202=[3]Hoja3!$B$13,[3]Hoja3!$A$13,IF(K202=[3]Hoja3!$B$14,[3]Hoja3!$A$14,IF(K202=[3]Hoja3!$B$15,[3]Hoja3!$A$15,IF(K202=[3]Hoja3!$B$16,[3]Hoja3!$A$16,IF(K202=[3]Hoja3!$B$17,[3]Hoja3!$A$17,IF(K202=[3]Hoja3!$B$18,[3]Hoja3!$A$18,IF(K202=[3]Hoja3!$B$19,[3]Hoja3!$A$19,IF(K202=[3]Hoja3!$B$20,[3]Hoja3!$A$20,IF(K202=[3]Hoja3!$B$21,[3]Hoja3!$A$21,""))))))))))))))))))))</f>
        <v>CCE-16</v>
      </c>
      <c r="M202" s="60" t="s">
        <v>63</v>
      </c>
      <c r="N202" s="60">
        <v>0</v>
      </c>
      <c r="O202" s="63">
        <v>56246784</v>
      </c>
      <c r="P202" s="64">
        <f>+O202</f>
        <v>56246784</v>
      </c>
      <c r="Q202" s="65">
        <v>0</v>
      </c>
      <c r="R202" s="60">
        <v>0</v>
      </c>
      <c r="S202" s="60" t="s">
        <v>654</v>
      </c>
      <c r="T202" s="60" t="s">
        <v>655</v>
      </c>
      <c r="U202" s="60" t="s">
        <v>650</v>
      </c>
      <c r="V202" s="60" t="s">
        <v>651</v>
      </c>
      <c r="W202" s="60" t="s">
        <v>1146</v>
      </c>
      <c r="X202" s="60" t="s">
        <v>659</v>
      </c>
      <c r="Y202" s="66" t="s">
        <v>1147</v>
      </c>
    </row>
    <row r="203" spans="1:25" ht="60" x14ac:dyDescent="0.2">
      <c r="A203" s="60" t="s">
        <v>892</v>
      </c>
      <c r="B203" s="60" t="str">
        <f>IFERROR(VLOOKUP(VALUE(MID(A204,1,IF(VALUE(MID(A204,1,3))=898,3,4))),[5]Hoja1!$A$3:$K$222,2,0),"")</f>
        <v>898 Administración del talento humano</v>
      </c>
      <c r="C203" s="60" t="s">
        <v>159</v>
      </c>
      <c r="D203" s="60" t="s">
        <v>387</v>
      </c>
      <c r="E203" s="60">
        <v>80111601</v>
      </c>
      <c r="F203" s="149" t="s">
        <v>1298</v>
      </c>
      <c r="G203" s="62">
        <v>1</v>
      </c>
      <c r="H203" s="62">
        <v>1</v>
      </c>
      <c r="I203" s="150">
        <v>11</v>
      </c>
      <c r="J203" s="60">
        <v>1</v>
      </c>
      <c r="K203" s="60" t="s">
        <v>21</v>
      </c>
      <c r="L203" s="60" t="str">
        <f>IF(K203=[3]Hoja3!$B$2,[3]Hoja3!$A$2,IF(K203=[3]Hoja3!$B$3,[3]Hoja3!$A$3,IF(K203=[3]Hoja3!$B$4,[3]Hoja3!$A$4,IF(K203=[3]Hoja3!$B$5,[3]Hoja3!$A$5,IF(K203=[3]Hoja3!$B$6,[3]Hoja3!$A$6,IF(K203=[3]Hoja3!$B$7,[3]Hoja3!$A$7,IF(K203=[3]Hoja3!$B$8,[3]Hoja3!$A$8,IF(K203=[3]Hoja3!$B$9,[3]Hoja3!$A$9,IF(K203=[3]Hoja3!$B$10,[3]Hoja3!$A$10,IF(K203=[3]Hoja3!$B$11,[3]Hoja3!$A$11,IF(K203=[3]Hoja3!$B$12,[3]Hoja3!$A$12,IF(K203=[3]Hoja3!$B$13,[3]Hoja3!$A$13,IF(K203=[3]Hoja3!$B$14,[3]Hoja3!$A$14,IF(K203=[3]Hoja3!$B$15,[3]Hoja3!$A$15,IF(K203=[3]Hoja3!$B$16,[3]Hoja3!$A$16,IF(K203=[3]Hoja3!$B$17,[3]Hoja3!$A$17,IF(K203=[3]Hoja3!$B$18,[3]Hoja3!$A$18,IF(K203=[3]Hoja3!$B$19,[3]Hoja3!$A$19,IF(K203=[3]Hoja3!$B$20,[3]Hoja3!$A$20,IF(K203=[3]Hoja3!$B$21,[3]Hoja3!$A$21,""))))))))))))))))))))</f>
        <v>CCE-16</v>
      </c>
      <c r="M203" s="60" t="s">
        <v>63</v>
      </c>
      <c r="N203" s="60">
        <v>0</v>
      </c>
      <c r="O203" s="63">
        <v>52003314</v>
      </c>
      <c r="P203" s="64">
        <f t="shared" ref="P203:P219" si="1">+O203</f>
        <v>52003314</v>
      </c>
      <c r="Q203" s="65">
        <v>0</v>
      </c>
      <c r="R203" s="60">
        <v>0</v>
      </c>
      <c r="S203" s="60" t="s">
        <v>654</v>
      </c>
      <c r="T203" s="60" t="s">
        <v>655</v>
      </c>
      <c r="U203" s="60" t="s">
        <v>650</v>
      </c>
      <c r="V203" s="60" t="s">
        <v>651</v>
      </c>
      <c r="W203" s="60" t="s">
        <v>1146</v>
      </c>
      <c r="X203" s="60" t="s">
        <v>659</v>
      </c>
      <c r="Y203" s="66" t="s">
        <v>1147</v>
      </c>
    </row>
    <row r="204" spans="1:25" ht="60" x14ac:dyDescent="0.2">
      <c r="A204" s="60" t="s">
        <v>893</v>
      </c>
      <c r="B204" s="60" t="str">
        <f>IFERROR(VLOOKUP(VALUE(MID(A205,1,IF(VALUE(MID(A205,1,3))=898,3,4))),[5]Hoja1!$A$3:$K$222,2,0),"")</f>
        <v>898 Administración del talento humano</v>
      </c>
      <c r="C204" s="60" t="s">
        <v>159</v>
      </c>
      <c r="D204" s="60" t="s">
        <v>387</v>
      </c>
      <c r="E204" s="60">
        <v>80111601</v>
      </c>
      <c r="F204" s="149" t="s">
        <v>1297</v>
      </c>
      <c r="G204" s="62">
        <v>1</v>
      </c>
      <c r="H204" s="62">
        <v>1</v>
      </c>
      <c r="I204" s="150">
        <v>11</v>
      </c>
      <c r="J204" s="60">
        <v>1</v>
      </c>
      <c r="K204" s="60" t="s">
        <v>21</v>
      </c>
      <c r="L204" s="60" t="str">
        <f>IF(K204=[3]Hoja3!$B$2,[3]Hoja3!$A$2,IF(K204=[3]Hoja3!$B$3,[3]Hoja3!$A$3,IF(K204=[3]Hoja3!$B$4,[3]Hoja3!$A$4,IF(K204=[3]Hoja3!$B$5,[3]Hoja3!$A$5,IF(K204=[3]Hoja3!$B$6,[3]Hoja3!$A$6,IF(K204=[3]Hoja3!$B$7,[3]Hoja3!$A$7,IF(K204=[3]Hoja3!$B$8,[3]Hoja3!$A$8,IF(K204=[3]Hoja3!$B$9,[3]Hoja3!$A$9,IF(K204=[3]Hoja3!$B$10,[3]Hoja3!$A$10,IF(K204=[3]Hoja3!$B$11,[3]Hoja3!$A$11,IF(K204=[3]Hoja3!$B$12,[3]Hoja3!$A$12,IF(K204=[3]Hoja3!$B$13,[3]Hoja3!$A$13,IF(K204=[3]Hoja3!$B$14,[3]Hoja3!$A$14,IF(K204=[3]Hoja3!$B$15,[3]Hoja3!$A$15,IF(K204=[3]Hoja3!$B$16,[3]Hoja3!$A$16,IF(K204=[3]Hoja3!$B$17,[3]Hoja3!$A$17,IF(K204=[3]Hoja3!$B$18,[3]Hoja3!$A$18,IF(K204=[3]Hoja3!$B$19,[3]Hoja3!$A$19,IF(K204=[3]Hoja3!$B$20,[3]Hoja3!$A$20,IF(K204=[3]Hoja3!$B$21,[3]Hoja3!$A$21,""))))))))))))))))))))</f>
        <v>CCE-16</v>
      </c>
      <c r="M204" s="60" t="s">
        <v>63</v>
      </c>
      <c r="N204" s="60">
        <v>0</v>
      </c>
      <c r="O204" s="63">
        <v>52003314</v>
      </c>
      <c r="P204" s="64">
        <f t="shared" si="1"/>
        <v>52003314</v>
      </c>
      <c r="Q204" s="65">
        <v>0</v>
      </c>
      <c r="R204" s="60">
        <v>0</v>
      </c>
      <c r="S204" s="60" t="s">
        <v>654</v>
      </c>
      <c r="T204" s="60" t="s">
        <v>655</v>
      </c>
      <c r="U204" s="60" t="s">
        <v>650</v>
      </c>
      <c r="V204" s="60" t="s">
        <v>651</v>
      </c>
      <c r="W204" s="60" t="s">
        <v>1146</v>
      </c>
      <c r="X204" s="60" t="s">
        <v>659</v>
      </c>
      <c r="Y204" s="66" t="s">
        <v>1147</v>
      </c>
    </row>
    <row r="205" spans="1:25" ht="60" x14ac:dyDescent="0.2">
      <c r="A205" s="60" t="s">
        <v>894</v>
      </c>
      <c r="B205" s="60" t="str">
        <f>IFERROR(VLOOKUP(VALUE(MID(A206,1,IF(VALUE(MID(A206,1,3))=898,3,4))),[5]Hoja1!$A$3:$K$222,2,0),"")</f>
        <v>898 Administración del talento humano</v>
      </c>
      <c r="C205" s="60" t="s">
        <v>159</v>
      </c>
      <c r="D205" s="60" t="s">
        <v>387</v>
      </c>
      <c r="E205" s="60">
        <v>80111601</v>
      </c>
      <c r="F205" s="149" t="s">
        <v>1299</v>
      </c>
      <c r="G205" s="62">
        <v>1</v>
      </c>
      <c r="H205" s="62">
        <v>1</v>
      </c>
      <c r="I205" s="150">
        <v>11</v>
      </c>
      <c r="J205" s="60">
        <v>1</v>
      </c>
      <c r="K205" s="60" t="s">
        <v>21</v>
      </c>
      <c r="L205" s="60" t="str">
        <f>IF(K205=[3]Hoja3!$B$2,[3]Hoja3!$A$2,IF(K205=[3]Hoja3!$B$3,[3]Hoja3!$A$3,IF(K205=[3]Hoja3!$B$4,[3]Hoja3!$A$4,IF(K205=[3]Hoja3!$B$5,[3]Hoja3!$A$5,IF(K205=[3]Hoja3!$B$6,[3]Hoja3!$A$6,IF(K205=[3]Hoja3!$B$7,[3]Hoja3!$A$7,IF(K205=[3]Hoja3!$B$8,[3]Hoja3!$A$8,IF(K205=[3]Hoja3!$B$9,[3]Hoja3!$A$9,IF(K205=[3]Hoja3!$B$10,[3]Hoja3!$A$10,IF(K205=[3]Hoja3!$B$11,[3]Hoja3!$A$11,IF(K205=[3]Hoja3!$B$12,[3]Hoja3!$A$12,IF(K205=[3]Hoja3!$B$13,[3]Hoja3!$A$13,IF(K205=[3]Hoja3!$B$14,[3]Hoja3!$A$14,IF(K205=[3]Hoja3!$B$15,[3]Hoja3!$A$15,IF(K205=[3]Hoja3!$B$16,[3]Hoja3!$A$16,IF(K205=[3]Hoja3!$B$17,[3]Hoja3!$A$17,IF(K205=[3]Hoja3!$B$18,[3]Hoja3!$A$18,IF(K205=[3]Hoja3!$B$19,[3]Hoja3!$A$19,IF(K205=[3]Hoja3!$B$20,[3]Hoja3!$A$20,IF(K205=[3]Hoja3!$B$21,[3]Hoja3!$A$21,""))))))))))))))))))))</f>
        <v>CCE-16</v>
      </c>
      <c r="M205" s="60" t="s">
        <v>63</v>
      </c>
      <c r="N205" s="60">
        <v>0</v>
      </c>
      <c r="O205" s="63">
        <v>67980000</v>
      </c>
      <c r="P205" s="64">
        <f t="shared" si="1"/>
        <v>67980000</v>
      </c>
      <c r="Q205" s="65">
        <v>0</v>
      </c>
      <c r="R205" s="60">
        <v>0</v>
      </c>
      <c r="S205" s="60" t="s">
        <v>654</v>
      </c>
      <c r="T205" s="60" t="s">
        <v>655</v>
      </c>
      <c r="U205" s="60" t="s">
        <v>650</v>
      </c>
      <c r="V205" s="60" t="s">
        <v>651</v>
      </c>
      <c r="W205" s="60" t="s">
        <v>1146</v>
      </c>
      <c r="X205" s="60" t="s">
        <v>659</v>
      </c>
      <c r="Y205" s="66" t="s">
        <v>1147</v>
      </c>
    </row>
    <row r="206" spans="1:25" ht="60" x14ac:dyDescent="0.2">
      <c r="A206" s="60" t="s">
        <v>895</v>
      </c>
      <c r="B206" s="60" t="str">
        <f>IFERROR(VLOOKUP(VALUE(MID(A207,1,IF(VALUE(MID(A207,1,3))=898,3,4))),[5]Hoja1!$A$3:$K$222,2,0),"")</f>
        <v>898 Administración del talento humano</v>
      </c>
      <c r="C206" s="60" t="s">
        <v>159</v>
      </c>
      <c r="D206" s="60" t="s">
        <v>387</v>
      </c>
      <c r="E206" s="60">
        <v>80111601</v>
      </c>
      <c r="F206" s="149" t="s">
        <v>1300</v>
      </c>
      <c r="G206" s="62">
        <v>1</v>
      </c>
      <c r="H206" s="62">
        <v>1</v>
      </c>
      <c r="I206" s="150">
        <v>11</v>
      </c>
      <c r="J206" s="60">
        <v>1</v>
      </c>
      <c r="K206" s="60" t="s">
        <v>21</v>
      </c>
      <c r="L206" s="60" t="str">
        <f>IF(K206=[3]Hoja3!$B$2,[3]Hoja3!$A$2,IF(K206=[3]Hoja3!$B$3,[3]Hoja3!$A$3,IF(K206=[3]Hoja3!$B$4,[3]Hoja3!$A$4,IF(K206=[3]Hoja3!$B$5,[3]Hoja3!$A$5,IF(K206=[3]Hoja3!$B$6,[3]Hoja3!$A$6,IF(K206=[3]Hoja3!$B$7,[3]Hoja3!$A$7,IF(K206=[3]Hoja3!$B$8,[3]Hoja3!$A$8,IF(K206=[3]Hoja3!$B$9,[3]Hoja3!$A$9,IF(K206=[3]Hoja3!$B$10,[3]Hoja3!$A$10,IF(K206=[3]Hoja3!$B$11,[3]Hoja3!$A$11,IF(K206=[3]Hoja3!$B$12,[3]Hoja3!$A$12,IF(K206=[3]Hoja3!$B$13,[3]Hoja3!$A$13,IF(K206=[3]Hoja3!$B$14,[3]Hoja3!$A$14,IF(K206=[3]Hoja3!$B$15,[3]Hoja3!$A$15,IF(K206=[3]Hoja3!$B$16,[3]Hoja3!$A$16,IF(K206=[3]Hoja3!$B$17,[3]Hoja3!$A$17,IF(K206=[3]Hoja3!$B$18,[3]Hoja3!$A$18,IF(K206=[3]Hoja3!$B$19,[3]Hoja3!$A$19,IF(K206=[3]Hoja3!$B$20,[3]Hoja3!$A$20,IF(K206=[3]Hoja3!$B$21,[3]Hoja3!$A$21,""))))))))))))))))))))</f>
        <v>CCE-16</v>
      </c>
      <c r="M206" s="60" t="s">
        <v>63</v>
      </c>
      <c r="N206" s="60">
        <v>0</v>
      </c>
      <c r="O206" s="63">
        <v>73527168</v>
      </c>
      <c r="P206" s="64">
        <f t="shared" si="1"/>
        <v>73527168</v>
      </c>
      <c r="Q206" s="65">
        <v>0</v>
      </c>
      <c r="R206" s="60">
        <v>0</v>
      </c>
      <c r="S206" s="60" t="s">
        <v>654</v>
      </c>
      <c r="T206" s="60" t="s">
        <v>655</v>
      </c>
      <c r="U206" s="60" t="s">
        <v>650</v>
      </c>
      <c r="V206" s="60" t="s">
        <v>651</v>
      </c>
      <c r="W206" s="60" t="s">
        <v>1146</v>
      </c>
      <c r="X206" s="60" t="s">
        <v>659</v>
      </c>
      <c r="Y206" s="66" t="s">
        <v>1147</v>
      </c>
    </row>
    <row r="207" spans="1:25" ht="60" x14ac:dyDescent="0.2">
      <c r="A207" s="60" t="s">
        <v>896</v>
      </c>
      <c r="B207" s="60" t="str">
        <f>IFERROR(VLOOKUP(VALUE(MID(A208,1,IF(VALUE(MID(A208,1,3))=898,3,4))),[5]Hoja1!$A$3:$K$222,2,0),"")</f>
        <v>898 Administración del talento humano</v>
      </c>
      <c r="C207" s="60" t="s">
        <v>159</v>
      </c>
      <c r="D207" s="60" t="s">
        <v>387</v>
      </c>
      <c r="E207" s="60">
        <v>80111601</v>
      </c>
      <c r="F207" s="149" t="s">
        <v>1301</v>
      </c>
      <c r="G207" s="62">
        <v>1</v>
      </c>
      <c r="H207" s="62">
        <v>1</v>
      </c>
      <c r="I207" s="150">
        <v>11</v>
      </c>
      <c r="J207" s="60">
        <v>1</v>
      </c>
      <c r="K207" s="60" t="s">
        <v>21</v>
      </c>
      <c r="L207" s="60" t="str">
        <f>IF(K207=[3]Hoja3!$B$2,[3]Hoja3!$A$2,IF(K207=[3]Hoja3!$B$3,[3]Hoja3!$A$3,IF(K207=[3]Hoja3!$B$4,[3]Hoja3!$A$4,IF(K207=[3]Hoja3!$B$5,[3]Hoja3!$A$5,IF(K207=[3]Hoja3!$B$6,[3]Hoja3!$A$6,IF(K207=[3]Hoja3!$B$7,[3]Hoja3!$A$7,IF(K207=[3]Hoja3!$B$8,[3]Hoja3!$A$8,IF(K207=[3]Hoja3!$B$9,[3]Hoja3!$A$9,IF(K207=[3]Hoja3!$B$10,[3]Hoja3!$A$10,IF(K207=[3]Hoja3!$B$11,[3]Hoja3!$A$11,IF(K207=[3]Hoja3!$B$12,[3]Hoja3!$A$12,IF(K207=[3]Hoja3!$B$13,[3]Hoja3!$A$13,IF(K207=[3]Hoja3!$B$14,[3]Hoja3!$A$14,IF(K207=[3]Hoja3!$B$15,[3]Hoja3!$A$15,IF(K207=[3]Hoja3!$B$16,[3]Hoja3!$A$16,IF(K207=[3]Hoja3!$B$17,[3]Hoja3!$A$17,IF(K207=[3]Hoja3!$B$18,[3]Hoja3!$A$18,IF(K207=[3]Hoja3!$B$19,[3]Hoja3!$A$19,IF(K207=[3]Hoja3!$B$20,[3]Hoja3!$A$20,IF(K207=[3]Hoja3!$B$21,[3]Hoja3!$A$21,""))))))))))))))))))))</f>
        <v>CCE-16</v>
      </c>
      <c r="M207" s="60" t="s">
        <v>63</v>
      </c>
      <c r="N207" s="60">
        <v>0</v>
      </c>
      <c r="O207" s="63">
        <v>21457678</v>
      </c>
      <c r="P207" s="64">
        <f t="shared" si="1"/>
        <v>21457678</v>
      </c>
      <c r="Q207" s="65">
        <v>0</v>
      </c>
      <c r="R207" s="60">
        <v>0</v>
      </c>
      <c r="S207" s="60" t="s">
        <v>654</v>
      </c>
      <c r="T207" s="60" t="s">
        <v>655</v>
      </c>
      <c r="U207" s="60" t="s">
        <v>650</v>
      </c>
      <c r="V207" s="60" t="s">
        <v>651</v>
      </c>
      <c r="W207" s="60" t="s">
        <v>1146</v>
      </c>
      <c r="X207" s="60" t="s">
        <v>659</v>
      </c>
      <c r="Y207" s="66" t="s">
        <v>1147</v>
      </c>
    </row>
    <row r="208" spans="1:25" ht="60" x14ac:dyDescent="0.2">
      <c r="A208" s="60" t="s">
        <v>897</v>
      </c>
      <c r="B208" s="60" t="str">
        <f>IFERROR(VLOOKUP(VALUE(MID(A209,1,IF(VALUE(MID(A209,1,3))=898,3,4))),[5]Hoja1!$A$3:$K$222,2,0),"")</f>
        <v>898 Administración del talento humano</v>
      </c>
      <c r="C208" s="60" t="s">
        <v>159</v>
      </c>
      <c r="D208" s="60" t="s">
        <v>387</v>
      </c>
      <c r="E208" s="60">
        <v>80111601</v>
      </c>
      <c r="F208" s="149" t="s">
        <v>1302</v>
      </c>
      <c r="G208" s="62">
        <v>1</v>
      </c>
      <c r="H208" s="62">
        <v>1</v>
      </c>
      <c r="I208" s="150">
        <v>11</v>
      </c>
      <c r="J208" s="60">
        <v>1</v>
      </c>
      <c r="K208" s="60" t="s">
        <v>21</v>
      </c>
      <c r="L208" s="60" t="str">
        <f>IF(K208=[3]Hoja3!$B$2,[3]Hoja3!$A$2,IF(K208=[3]Hoja3!$B$3,[3]Hoja3!$A$3,IF(K208=[3]Hoja3!$B$4,[3]Hoja3!$A$4,IF(K208=[3]Hoja3!$B$5,[3]Hoja3!$A$5,IF(K208=[3]Hoja3!$B$6,[3]Hoja3!$A$6,IF(K208=[3]Hoja3!$B$7,[3]Hoja3!$A$7,IF(K208=[3]Hoja3!$B$8,[3]Hoja3!$A$8,IF(K208=[3]Hoja3!$B$9,[3]Hoja3!$A$9,IF(K208=[3]Hoja3!$B$10,[3]Hoja3!$A$10,IF(K208=[3]Hoja3!$B$11,[3]Hoja3!$A$11,IF(K208=[3]Hoja3!$B$12,[3]Hoja3!$A$12,IF(K208=[3]Hoja3!$B$13,[3]Hoja3!$A$13,IF(K208=[3]Hoja3!$B$14,[3]Hoja3!$A$14,IF(K208=[3]Hoja3!$B$15,[3]Hoja3!$A$15,IF(K208=[3]Hoja3!$B$16,[3]Hoja3!$A$16,IF(K208=[3]Hoja3!$B$17,[3]Hoja3!$A$17,IF(K208=[3]Hoja3!$B$18,[3]Hoja3!$A$18,IF(K208=[3]Hoja3!$B$19,[3]Hoja3!$A$19,IF(K208=[3]Hoja3!$B$20,[3]Hoja3!$A$20,IF(K208=[3]Hoja3!$B$21,[3]Hoja3!$A$21,""))))))))))))))))))))</f>
        <v>CCE-16</v>
      </c>
      <c r="M208" s="60" t="s">
        <v>63</v>
      </c>
      <c r="N208" s="60">
        <v>0</v>
      </c>
      <c r="O208" s="63">
        <v>44202796</v>
      </c>
      <c r="P208" s="64">
        <f t="shared" si="1"/>
        <v>44202796</v>
      </c>
      <c r="Q208" s="65">
        <v>0</v>
      </c>
      <c r="R208" s="60">
        <v>0</v>
      </c>
      <c r="S208" s="60" t="s">
        <v>654</v>
      </c>
      <c r="T208" s="60" t="s">
        <v>655</v>
      </c>
      <c r="U208" s="60" t="s">
        <v>650</v>
      </c>
      <c r="V208" s="60" t="s">
        <v>651</v>
      </c>
      <c r="W208" s="60" t="s">
        <v>1146</v>
      </c>
      <c r="X208" s="60" t="s">
        <v>659</v>
      </c>
      <c r="Y208" s="66" t="s">
        <v>1147</v>
      </c>
    </row>
    <row r="209" spans="1:25" ht="60" x14ac:dyDescent="0.2">
      <c r="A209" s="60" t="s">
        <v>898</v>
      </c>
      <c r="B209" s="60" t="str">
        <f>IFERROR(VLOOKUP(VALUE(MID(A210,1,IF(VALUE(MID(A210,1,3))=898,3,4))),[5]Hoja1!$A$3:$K$222,2,0),"")</f>
        <v>898 Administración del talento humano</v>
      </c>
      <c r="C209" s="60" t="s">
        <v>159</v>
      </c>
      <c r="D209" s="60" t="s">
        <v>387</v>
      </c>
      <c r="E209" s="60">
        <v>80111601</v>
      </c>
      <c r="F209" s="149" t="s">
        <v>1303</v>
      </c>
      <c r="G209" s="62">
        <v>1</v>
      </c>
      <c r="H209" s="62">
        <v>1</v>
      </c>
      <c r="I209" s="150">
        <v>11</v>
      </c>
      <c r="J209" s="60">
        <v>1</v>
      </c>
      <c r="K209" s="60" t="s">
        <v>21</v>
      </c>
      <c r="L209" s="60" t="str">
        <f>IF(K209=[3]Hoja3!$B$2,[3]Hoja3!$A$2,IF(K209=[3]Hoja3!$B$3,[3]Hoja3!$A$3,IF(K209=[3]Hoja3!$B$4,[3]Hoja3!$A$4,IF(K209=[3]Hoja3!$B$5,[3]Hoja3!$A$5,IF(K209=[3]Hoja3!$B$6,[3]Hoja3!$A$6,IF(K209=[3]Hoja3!$B$7,[3]Hoja3!$A$7,IF(K209=[3]Hoja3!$B$8,[3]Hoja3!$A$8,IF(K209=[3]Hoja3!$B$9,[3]Hoja3!$A$9,IF(K209=[3]Hoja3!$B$10,[3]Hoja3!$A$10,IF(K209=[3]Hoja3!$B$11,[3]Hoja3!$A$11,IF(K209=[3]Hoja3!$B$12,[3]Hoja3!$A$12,IF(K209=[3]Hoja3!$B$13,[3]Hoja3!$A$13,IF(K209=[3]Hoja3!$B$14,[3]Hoja3!$A$14,IF(K209=[3]Hoja3!$B$15,[3]Hoja3!$A$15,IF(K209=[3]Hoja3!$B$16,[3]Hoja3!$A$16,IF(K209=[3]Hoja3!$B$17,[3]Hoja3!$A$17,IF(K209=[3]Hoja3!$B$18,[3]Hoja3!$A$18,IF(K209=[3]Hoja3!$B$19,[3]Hoja3!$A$19,IF(K209=[3]Hoja3!$B$20,[3]Hoja3!$A$20,IF(K209=[3]Hoja3!$B$21,[3]Hoja3!$A$21,""))))))))))))))))))))</f>
        <v>CCE-16</v>
      </c>
      <c r="M209" s="60" t="s">
        <v>63</v>
      </c>
      <c r="N209" s="60">
        <v>0</v>
      </c>
      <c r="O209" s="63">
        <v>41921000</v>
      </c>
      <c r="P209" s="64">
        <f t="shared" si="1"/>
        <v>41921000</v>
      </c>
      <c r="Q209" s="65">
        <v>0</v>
      </c>
      <c r="R209" s="60">
        <v>0</v>
      </c>
      <c r="S209" s="60" t="s">
        <v>654</v>
      </c>
      <c r="T209" s="60" t="s">
        <v>655</v>
      </c>
      <c r="U209" s="60" t="s">
        <v>650</v>
      </c>
      <c r="V209" s="60" t="s">
        <v>651</v>
      </c>
      <c r="W209" s="60" t="s">
        <v>1146</v>
      </c>
      <c r="X209" s="60" t="s">
        <v>659</v>
      </c>
      <c r="Y209" s="66" t="s">
        <v>1147</v>
      </c>
    </row>
    <row r="210" spans="1:25" ht="60" x14ac:dyDescent="0.2">
      <c r="A210" s="60" t="s">
        <v>899</v>
      </c>
      <c r="B210" s="60" t="str">
        <f>IFERROR(VLOOKUP(VALUE(MID(A211,1,IF(VALUE(MID(A211,1,3))=898,3,4))),[5]Hoja1!$A$3:$K$222,2,0),"")</f>
        <v>898 Administración del talento humano</v>
      </c>
      <c r="C210" s="60" t="s">
        <v>159</v>
      </c>
      <c r="D210" s="60" t="s">
        <v>387</v>
      </c>
      <c r="E210" s="60">
        <v>80111601</v>
      </c>
      <c r="F210" s="149" t="s">
        <v>1304</v>
      </c>
      <c r="G210" s="62">
        <v>1</v>
      </c>
      <c r="H210" s="62">
        <v>1</v>
      </c>
      <c r="I210" s="150">
        <v>11</v>
      </c>
      <c r="J210" s="60">
        <v>1</v>
      </c>
      <c r="K210" s="60" t="s">
        <v>21</v>
      </c>
      <c r="L210" s="60" t="str">
        <f>IF(K210=[3]Hoja3!$B$2,[3]Hoja3!$A$2,IF(K210=[3]Hoja3!$B$3,[3]Hoja3!$A$3,IF(K210=[3]Hoja3!$B$4,[3]Hoja3!$A$4,IF(K210=[3]Hoja3!$B$5,[3]Hoja3!$A$5,IF(K210=[3]Hoja3!$B$6,[3]Hoja3!$A$6,IF(K210=[3]Hoja3!$B$7,[3]Hoja3!$A$7,IF(K210=[3]Hoja3!$B$8,[3]Hoja3!$A$8,IF(K210=[3]Hoja3!$B$9,[3]Hoja3!$A$9,IF(K210=[3]Hoja3!$B$10,[3]Hoja3!$A$10,IF(K210=[3]Hoja3!$B$11,[3]Hoja3!$A$11,IF(K210=[3]Hoja3!$B$12,[3]Hoja3!$A$12,IF(K210=[3]Hoja3!$B$13,[3]Hoja3!$A$13,IF(K210=[3]Hoja3!$B$14,[3]Hoja3!$A$14,IF(K210=[3]Hoja3!$B$15,[3]Hoja3!$A$15,IF(K210=[3]Hoja3!$B$16,[3]Hoja3!$A$16,IF(K210=[3]Hoja3!$B$17,[3]Hoja3!$A$17,IF(K210=[3]Hoja3!$B$18,[3]Hoja3!$A$18,IF(K210=[3]Hoja3!$B$19,[3]Hoja3!$A$19,IF(K210=[3]Hoja3!$B$20,[3]Hoja3!$A$20,IF(K210=[3]Hoja3!$B$21,[3]Hoja3!$A$21,""))))))))))))))))))))</f>
        <v>CCE-16</v>
      </c>
      <c r="M210" s="60" t="s">
        <v>63</v>
      </c>
      <c r="N210" s="60">
        <v>0</v>
      </c>
      <c r="O210" s="63">
        <v>53024400</v>
      </c>
      <c r="P210" s="64">
        <f t="shared" si="1"/>
        <v>53024400</v>
      </c>
      <c r="Q210" s="65">
        <v>0</v>
      </c>
      <c r="R210" s="60">
        <v>0</v>
      </c>
      <c r="S210" s="60" t="s">
        <v>654</v>
      </c>
      <c r="T210" s="60" t="s">
        <v>655</v>
      </c>
      <c r="U210" s="60" t="s">
        <v>650</v>
      </c>
      <c r="V210" s="60" t="s">
        <v>651</v>
      </c>
      <c r="W210" s="60" t="s">
        <v>1146</v>
      </c>
      <c r="X210" s="60" t="s">
        <v>659</v>
      </c>
      <c r="Y210" s="66" t="s">
        <v>1147</v>
      </c>
    </row>
    <row r="211" spans="1:25" ht="60" x14ac:dyDescent="0.2">
      <c r="A211" s="60" t="s">
        <v>900</v>
      </c>
      <c r="B211" s="60" t="str">
        <f>IFERROR(VLOOKUP(VALUE(MID(A212,1,IF(VALUE(MID(A212,1,3))=898,3,4))),[5]Hoja1!$A$3:$K$222,2,0),"")</f>
        <v>898 Administración del talento humano</v>
      </c>
      <c r="C211" s="60" t="s">
        <v>159</v>
      </c>
      <c r="D211" s="60" t="s">
        <v>387</v>
      </c>
      <c r="E211" s="60">
        <v>80111601</v>
      </c>
      <c r="F211" s="149" t="s">
        <v>1305</v>
      </c>
      <c r="G211" s="62">
        <v>1</v>
      </c>
      <c r="H211" s="62">
        <v>1</v>
      </c>
      <c r="I211" s="150">
        <v>11</v>
      </c>
      <c r="J211" s="60">
        <v>1</v>
      </c>
      <c r="K211" s="60" t="s">
        <v>21</v>
      </c>
      <c r="L211" s="60" t="str">
        <f>IF(K211=[3]Hoja3!$B$2,[3]Hoja3!$A$2,IF(K211=[3]Hoja3!$B$3,[3]Hoja3!$A$3,IF(K211=[3]Hoja3!$B$4,[3]Hoja3!$A$4,IF(K211=[3]Hoja3!$B$5,[3]Hoja3!$A$5,IF(K211=[3]Hoja3!$B$6,[3]Hoja3!$A$6,IF(K211=[3]Hoja3!$B$7,[3]Hoja3!$A$7,IF(K211=[3]Hoja3!$B$8,[3]Hoja3!$A$8,IF(K211=[3]Hoja3!$B$9,[3]Hoja3!$A$9,IF(K211=[3]Hoja3!$B$10,[3]Hoja3!$A$10,IF(K211=[3]Hoja3!$B$11,[3]Hoja3!$A$11,IF(K211=[3]Hoja3!$B$12,[3]Hoja3!$A$12,IF(K211=[3]Hoja3!$B$13,[3]Hoja3!$A$13,IF(K211=[3]Hoja3!$B$14,[3]Hoja3!$A$14,IF(K211=[3]Hoja3!$B$15,[3]Hoja3!$A$15,IF(K211=[3]Hoja3!$B$16,[3]Hoja3!$A$16,IF(K211=[3]Hoja3!$B$17,[3]Hoja3!$A$17,IF(K211=[3]Hoja3!$B$18,[3]Hoja3!$A$18,IF(K211=[3]Hoja3!$B$19,[3]Hoja3!$A$19,IF(K211=[3]Hoja3!$B$20,[3]Hoja3!$A$20,IF(K211=[3]Hoja3!$B$21,[3]Hoja3!$A$21,""))))))))))))))))))))</f>
        <v>CCE-16</v>
      </c>
      <c r="M211" s="60" t="s">
        <v>63</v>
      </c>
      <c r="N211" s="60">
        <v>0</v>
      </c>
      <c r="O211" s="63">
        <v>44202796</v>
      </c>
      <c r="P211" s="64">
        <f t="shared" si="1"/>
        <v>44202796</v>
      </c>
      <c r="Q211" s="65">
        <v>0</v>
      </c>
      <c r="R211" s="60">
        <v>0</v>
      </c>
      <c r="S211" s="60" t="s">
        <v>654</v>
      </c>
      <c r="T211" s="60" t="s">
        <v>655</v>
      </c>
      <c r="U211" s="60" t="s">
        <v>650</v>
      </c>
      <c r="V211" s="60" t="s">
        <v>651</v>
      </c>
      <c r="W211" s="60" t="s">
        <v>1146</v>
      </c>
      <c r="X211" s="60" t="s">
        <v>659</v>
      </c>
      <c r="Y211" s="66" t="s">
        <v>1147</v>
      </c>
    </row>
    <row r="212" spans="1:25" ht="60" x14ac:dyDescent="0.2">
      <c r="A212" s="60" t="s">
        <v>901</v>
      </c>
      <c r="B212" s="60" t="str">
        <f>IFERROR(VLOOKUP(VALUE(MID(A213,1,IF(VALUE(MID(A213,1,3))=898,3,4))),[5]Hoja1!$A$3:$K$222,2,0),"")</f>
        <v>898 Administración del talento humano</v>
      </c>
      <c r="C212" s="60" t="s">
        <v>159</v>
      </c>
      <c r="D212" s="60" t="s">
        <v>387</v>
      </c>
      <c r="E212" s="60">
        <v>80111601</v>
      </c>
      <c r="F212" s="149" t="s">
        <v>1306</v>
      </c>
      <c r="G212" s="62">
        <v>1</v>
      </c>
      <c r="H212" s="62">
        <v>1</v>
      </c>
      <c r="I212" s="150">
        <v>11</v>
      </c>
      <c r="J212" s="60">
        <v>1</v>
      </c>
      <c r="K212" s="60" t="s">
        <v>21</v>
      </c>
      <c r="L212" s="60" t="str">
        <f>IF(K212=[3]Hoja3!$B$2,[3]Hoja3!$A$2,IF(K212=[3]Hoja3!$B$3,[3]Hoja3!$A$3,IF(K212=[3]Hoja3!$B$4,[3]Hoja3!$A$4,IF(K212=[3]Hoja3!$B$5,[3]Hoja3!$A$5,IF(K212=[3]Hoja3!$B$6,[3]Hoja3!$A$6,IF(K212=[3]Hoja3!$B$7,[3]Hoja3!$A$7,IF(K212=[3]Hoja3!$B$8,[3]Hoja3!$A$8,IF(K212=[3]Hoja3!$B$9,[3]Hoja3!$A$9,IF(K212=[3]Hoja3!$B$10,[3]Hoja3!$A$10,IF(K212=[3]Hoja3!$B$11,[3]Hoja3!$A$11,IF(K212=[3]Hoja3!$B$12,[3]Hoja3!$A$12,IF(K212=[3]Hoja3!$B$13,[3]Hoja3!$A$13,IF(K212=[3]Hoja3!$B$14,[3]Hoja3!$A$14,IF(K212=[3]Hoja3!$B$15,[3]Hoja3!$A$15,IF(K212=[3]Hoja3!$B$16,[3]Hoja3!$A$16,IF(K212=[3]Hoja3!$B$17,[3]Hoja3!$A$17,IF(K212=[3]Hoja3!$B$18,[3]Hoja3!$A$18,IF(K212=[3]Hoja3!$B$19,[3]Hoja3!$A$19,IF(K212=[3]Hoja3!$B$20,[3]Hoja3!$A$20,IF(K212=[3]Hoja3!$B$21,[3]Hoja3!$A$21,""))))))))))))))))))))</f>
        <v>CCE-16</v>
      </c>
      <c r="M212" s="60" t="s">
        <v>63</v>
      </c>
      <c r="N212" s="60">
        <v>0</v>
      </c>
      <c r="O212" s="63">
        <v>50985000</v>
      </c>
      <c r="P212" s="64">
        <f t="shared" si="1"/>
        <v>50985000</v>
      </c>
      <c r="Q212" s="65">
        <v>0</v>
      </c>
      <c r="R212" s="60">
        <v>0</v>
      </c>
      <c r="S212" s="60" t="s">
        <v>654</v>
      </c>
      <c r="T212" s="60" t="s">
        <v>655</v>
      </c>
      <c r="U212" s="60" t="s">
        <v>650</v>
      </c>
      <c r="V212" s="60" t="s">
        <v>651</v>
      </c>
      <c r="W212" s="60" t="s">
        <v>1146</v>
      </c>
      <c r="X212" s="60" t="s">
        <v>659</v>
      </c>
      <c r="Y212" s="66" t="s">
        <v>1147</v>
      </c>
    </row>
    <row r="213" spans="1:25" ht="60" x14ac:dyDescent="0.2">
      <c r="A213" s="60" t="s">
        <v>902</v>
      </c>
      <c r="B213" s="60" t="str">
        <f>IFERROR(VLOOKUP(VALUE(MID(A214,1,IF(VALUE(MID(A214,1,3))=898,3,4))),[5]Hoja1!$A$3:$K$222,2,0),"")</f>
        <v>898 Administración del talento humano</v>
      </c>
      <c r="C213" s="60" t="s">
        <v>159</v>
      </c>
      <c r="D213" s="60" t="s">
        <v>387</v>
      </c>
      <c r="E213" s="60">
        <v>80111601</v>
      </c>
      <c r="F213" s="149" t="s">
        <v>1307</v>
      </c>
      <c r="G213" s="62">
        <v>1</v>
      </c>
      <c r="H213" s="62">
        <v>1</v>
      </c>
      <c r="I213" s="150">
        <v>11</v>
      </c>
      <c r="J213" s="60">
        <v>1</v>
      </c>
      <c r="K213" s="60" t="s">
        <v>21</v>
      </c>
      <c r="L213" s="60" t="str">
        <f>IF(K213=[3]Hoja3!$B$2,[3]Hoja3!$A$2,IF(K213=[3]Hoja3!$B$3,[3]Hoja3!$A$3,IF(K213=[3]Hoja3!$B$4,[3]Hoja3!$A$4,IF(K213=[3]Hoja3!$B$5,[3]Hoja3!$A$5,IF(K213=[3]Hoja3!$B$6,[3]Hoja3!$A$6,IF(K213=[3]Hoja3!$B$7,[3]Hoja3!$A$7,IF(K213=[3]Hoja3!$B$8,[3]Hoja3!$A$8,IF(K213=[3]Hoja3!$B$9,[3]Hoja3!$A$9,IF(K213=[3]Hoja3!$B$10,[3]Hoja3!$A$10,IF(K213=[3]Hoja3!$B$11,[3]Hoja3!$A$11,IF(K213=[3]Hoja3!$B$12,[3]Hoja3!$A$12,IF(K213=[3]Hoja3!$B$13,[3]Hoja3!$A$13,IF(K213=[3]Hoja3!$B$14,[3]Hoja3!$A$14,IF(K213=[3]Hoja3!$B$15,[3]Hoja3!$A$15,IF(K213=[3]Hoja3!$B$16,[3]Hoja3!$A$16,IF(K213=[3]Hoja3!$B$17,[3]Hoja3!$A$17,IF(K213=[3]Hoja3!$B$18,[3]Hoja3!$A$18,IF(K213=[3]Hoja3!$B$19,[3]Hoja3!$A$19,IF(K213=[3]Hoja3!$B$20,[3]Hoja3!$A$20,IF(K213=[3]Hoja3!$B$21,[3]Hoja3!$A$21,""))))))))))))))))))))</f>
        <v>CCE-16</v>
      </c>
      <c r="M213" s="60" t="s">
        <v>63</v>
      </c>
      <c r="N213" s="60">
        <v>0</v>
      </c>
      <c r="O213" s="63">
        <v>44202796</v>
      </c>
      <c r="P213" s="64">
        <f t="shared" si="1"/>
        <v>44202796</v>
      </c>
      <c r="Q213" s="65">
        <v>0</v>
      </c>
      <c r="R213" s="60">
        <v>0</v>
      </c>
      <c r="S213" s="60" t="s">
        <v>654</v>
      </c>
      <c r="T213" s="60" t="s">
        <v>655</v>
      </c>
      <c r="U213" s="60" t="s">
        <v>650</v>
      </c>
      <c r="V213" s="60" t="s">
        <v>651</v>
      </c>
      <c r="W213" s="60" t="s">
        <v>1146</v>
      </c>
      <c r="X213" s="60" t="s">
        <v>659</v>
      </c>
      <c r="Y213" s="66" t="s">
        <v>1147</v>
      </c>
    </row>
    <row r="214" spans="1:25" ht="60" x14ac:dyDescent="0.2">
      <c r="A214" s="60" t="s">
        <v>903</v>
      </c>
      <c r="B214" s="60" t="str">
        <f>IFERROR(VLOOKUP(VALUE(MID(A215,1,IF(VALUE(MID(A215,1,3))=898,3,4))),[5]Hoja1!$A$3:$K$222,2,0),"")</f>
        <v>898 Administración del talento humano</v>
      </c>
      <c r="C214" s="60" t="s">
        <v>159</v>
      </c>
      <c r="D214" s="60" t="s">
        <v>387</v>
      </c>
      <c r="E214" s="60">
        <v>80111601</v>
      </c>
      <c r="F214" s="149" t="s">
        <v>1308</v>
      </c>
      <c r="G214" s="62">
        <v>1</v>
      </c>
      <c r="H214" s="62">
        <v>1</v>
      </c>
      <c r="I214" s="150">
        <v>11</v>
      </c>
      <c r="J214" s="60">
        <v>1</v>
      </c>
      <c r="K214" s="60" t="s">
        <v>21</v>
      </c>
      <c r="L214" s="60" t="str">
        <f>IF(K214=[3]Hoja3!$B$2,[3]Hoja3!$A$2,IF(K214=[3]Hoja3!$B$3,[3]Hoja3!$A$3,IF(K214=[3]Hoja3!$B$4,[3]Hoja3!$A$4,IF(K214=[3]Hoja3!$B$5,[3]Hoja3!$A$5,IF(K214=[3]Hoja3!$B$6,[3]Hoja3!$A$6,IF(K214=[3]Hoja3!$B$7,[3]Hoja3!$A$7,IF(K214=[3]Hoja3!$B$8,[3]Hoja3!$A$8,IF(K214=[3]Hoja3!$B$9,[3]Hoja3!$A$9,IF(K214=[3]Hoja3!$B$10,[3]Hoja3!$A$10,IF(K214=[3]Hoja3!$B$11,[3]Hoja3!$A$11,IF(K214=[3]Hoja3!$B$12,[3]Hoja3!$A$12,IF(K214=[3]Hoja3!$B$13,[3]Hoja3!$A$13,IF(K214=[3]Hoja3!$B$14,[3]Hoja3!$A$14,IF(K214=[3]Hoja3!$B$15,[3]Hoja3!$A$15,IF(K214=[3]Hoja3!$B$16,[3]Hoja3!$A$16,IF(K214=[3]Hoja3!$B$17,[3]Hoja3!$A$17,IF(K214=[3]Hoja3!$B$18,[3]Hoja3!$A$18,IF(K214=[3]Hoja3!$B$19,[3]Hoja3!$A$19,IF(K214=[3]Hoja3!$B$20,[3]Hoja3!$A$20,IF(K214=[3]Hoja3!$B$21,[3]Hoja3!$A$21,""))))))))))))))))))))</f>
        <v>CCE-16</v>
      </c>
      <c r="M214" s="60" t="s">
        <v>63</v>
      </c>
      <c r="N214" s="60">
        <v>0</v>
      </c>
      <c r="O214" s="63">
        <v>35349600</v>
      </c>
      <c r="P214" s="64">
        <f t="shared" si="1"/>
        <v>35349600</v>
      </c>
      <c r="Q214" s="65">
        <v>0</v>
      </c>
      <c r="R214" s="60">
        <v>0</v>
      </c>
      <c r="S214" s="60" t="s">
        <v>654</v>
      </c>
      <c r="T214" s="60" t="s">
        <v>655</v>
      </c>
      <c r="U214" s="60" t="s">
        <v>650</v>
      </c>
      <c r="V214" s="60" t="s">
        <v>651</v>
      </c>
      <c r="W214" s="60" t="s">
        <v>1146</v>
      </c>
      <c r="X214" s="60" t="s">
        <v>659</v>
      </c>
      <c r="Y214" s="66" t="s">
        <v>1147</v>
      </c>
    </row>
    <row r="215" spans="1:25" ht="60" x14ac:dyDescent="0.2">
      <c r="A215" s="60" t="s">
        <v>904</v>
      </c>
      <c r="B215" s="60" t="str">
        <f>IFERROR(VLOOKUP(VALUE(MID(A216,1,IF(VALUE(MID(A216,1,3))=898,3,4))),[5]Hoja1!$A$3:$K$222,2,0),"")</f>
        <v>898 Administración del talento humano</v>
      </c>
      <c r="C215" s="60" t="s">
        <v>159</v>
      </c>
      <c r="D215" s="60" t="s">
        <v>387</v>
      </c>
      <c r="E215" s="60">
        <v>80111601</v>
      </c>
      <c r="F215" s="151" t="s">
        <v>1309</v>
      </c>
      <c r="G215" s="62">
        <v>1</v>
      </c>
      <c r="H215" s="62">
        <v>1</v>
      </c>
      <c r="I215" s="150">
        <v>11</v>
      </c>
      <c r="J215" s="60">
        <v>1</v>
      </c>
      <c r="K215" s="60" t="s">
        <v>21</v>
      </c>
      <c r="L215" s="60" t="str">
        <f>IF(K215=[3]Hoja3!$B$2,[3]Hoja3!$A$2,IF(K215=[3]Hoja3!$B$3,[3]Hoja3!$A$3,IF(K215=[3]Hoja3!$B$4,[3]Hoja3!$A$4,IF(K215=[3]Hoja3!$B$5,[3]Hoja3!$A$5,IF(K215=[3]Hoja3!$B$6,[3]Hoja3!$A$6,IF(K215=[3]Hoja3!$B$7,[3]Hoja3!$A$7,IF(K215=[3]Hoja3!$B$8,[3]Hoja3!$A$8,IF(K215=[3]Hoja3!$B$9,[3]Hoja3!$A$9,IF(K215=[3]Hoja3!$B$10,[3]Hoja3!$A$10,IF(K215=[3]Hoja3!$B$11,[3]Hoja3!$A$11,IF(K215=[3]Hoja3!$B$12,[3]Hoja3!$A$12,IF(K215=[3]Hoja3!$B$13,[3]Hoja3!$A$13,IF(K215=[3]Hoja3!$B$14,[3]Hoja3!$A$14,IF(K215=[3]Hoja3!$B$15,[3]Hoja3!$A$15,IF(K215=[3]Hoja3!$B$16,[3]Hoja3!$A$16,IF(K215=[3]Hoja3!$B$17,[3]Hoja3!$A$17,IF(K215=[3]Hoja3!$B$18,[3]Hoja3!$A$18,IF(K215=[3]Hoja3!$B$19,[3]Hoja3!$A$19,IF(K215=[3]Hoja3!$B$20,[3]Hoja3!$A$20,IF(K215=[3]Hoja3!$B$21,[3]Hoja3!$A$21,""))))))))))))))))))))</f>
        <v>CCE-16</v>
      </c>
      <c r="M215" s="60" t="s">
        <v>63</v>
      </c>
      <c r="N215" s="60">
        <v>0</v>
      </c>
      <c r="O215" s="63">
        <v>22058146</v>
      </c>
      <c r="P215" s="64">
        <f t="shared" si="1"/>
        <v>22058146</v>
      </c>
      <c r="Q215" s="65">
        <v>0</v>
      </c>
      <c r="R215" s="60">
        <v>0</v>
      </c>
      <c r="S215" s="60" t="s">
        <v>654</v>
      </c>
      <c r="T215" s="60" t="s">
        <v>655</v>
      </c>
      <c r="U215" s="60" t="s">
        <v>650</v>
      </c>
      <c r="V215" s="60" t="s">
        <v>651</v>
      </c>
      <c r="W215" s="60" t="s">
        <v>1146</v>
      </c>
      <c r="X215" s="60" t="s">
        <v>659</v>
      </c>
      <c r="Y215" s="66" t="s">
        <v>1147</v>
      </c>
    </row>
    <row r="216" spans="1:25" ht="60" x14ac:dyDescent="0.2">
      <c r="A216" s="60" t="s">
        <v>905</v>
      </c>
      <c r="B216" s="60" t="str">
        <f>IFERROR(VLOOKUP(VALUE(MID(A217,1,IF(VALUE(MID(A217,1,3))=898,3,4))),[5]Hoja1!$A$3:$K$222,2,0),"")</f>
        <v>898 Administración del talento humano</v>
      </c>
      <c r="C216" s="60" t="s">
        <v>159</v>
      </c>
      <c r="D216" s="60" t="s">
        <v>387</v>
      </c>
      <c r="E216" s="60">
        <v>80111601</v>
      </c>
      <c r="F216" s="151" t="s">
        <v>1310</v>
      </c>
      <c r="G216" s="62">
        <v>1</v>
      </c>
      <c r="H216" s="62">
        <v>1</v>
      </c>
      <c r="I216" s="150">
        <v>11</v>
      </c>
      <c r="J216" s="60">
        <v>1</v>
      </c>
      <c r="K216" s="60" t="s">
        <v>21</v>
      </c>
      <c r="L216" s="60" t="str">
        <f>IF(K216=[3]Hoja3!$B$2,[3]Hoja3!$A$2,IF(K216=[3]Hoja3!$B$3,[3]Hoja3!$A$3,IF(K216=[3]Hoja3!$B$4,[3]Hoja3!$A$4,IF(K216=[3]Hoja3!$B$5,[3]Hoja3!$A$5,IF(K216=[3]Hoja3!$B$6,[3]Hoja3!$A$6,IF(K216=[3]Hoja3!$B$7,[3]Hoja3!$A$7,IF(K216=[3]Hoja3!$B$8,[3]Hoja3!$A$8,IF(K216=[3]Hoja3!$B$9,[3]Hoja3!$A$9,IF(K216=[3]Hoja3!$B$10,[3]Hoja3!$A$10,IF(K216=[3]Hoja3!$B$11,[3]Hoja3!$A$11,IF(K216=[3]Hoja3!$B$12,[3]Hoja3!$A$12,IF(K216=[3]Hoja3!$B$13,[3]Hoja3!$A$13,IF(K216=[3]Hoja3!$B$14,[3]Hoja3!$A$14,IF(K216=[3]Hoja3!$B$15,[3]Hoja3!$A$15,IF(K216=[3]Hoja3!$B$16,[3]Hoja3!$A$16,IF(K216=[3]Hoja3!$B$17,[3]Hoja3!$A$17,IF(K216=[3]Hoja3!$B$18,[3]Hoja3!$A$18,IF(K216=[3]Hoja3!$B$19,[3]Hoja3!$A$19,IF(K216=[3]Hoja3!$B$20,[3]Hoja3!$A$20,IF(K216=[3]Hoja3!$B$21,[3]Hoja3!$A$21,""))))))))))))))))))))</f>
        <v>CCE-16</v>
      </c>
      <c r="M216" s="60" t="s">
        <v>63</v>
      </c>
      <c r="N216" s="60">
        <v>0</v>
      </c>
      <c r="O216" s="63">
        <v>37989028</v>
      </c>
      <c r="P216" s="64">
        <f t="shared" si="1"/>
        <v>37989028</v>
      </c>
      <c r="Q216" s="65">
        <v>0</v>
      </c>
      <c r="R216" s="60">
        <v>0</v>
      </c>
      <c r="S216" s="60" t="s">
        <v>654</v>
      </c>
      <c r="T216" s="60" t="s">
        <v>655</v>
      </c>
      <c r="U216" s="60" t="s">
        <v>650</v>
      </c>
      <c r="V216" s="60" t="s">
        <v>651</v>
      </c>
      <c r="W216" s="60" t="s">
        <v>1146</v>
      </c>
      <c r="X216" s="60" t="s">
        <v>659</v>
      </c>
      <c r="Y216" s="66" t="s">
        <v>1147</v>
      </c>
    </row>
    <row r="217" spans="1:25" ht="60" x14ac:dyDescent="0.2">
      <c r="A217" s="60" t="s">
        <v>906</v>
      </c>
      <c r="B217" s="60" t="str">
        <f>IFERROR(VLOOKUP(VALUE(MID(A218,1,IF(VALUE(MID(A218,1,3))=898,3,4))),[5]Hoja1!$A$3:$K$222,2,0),"")</f>
        <v>898 Administración del talento humano</v>
      </c>
      <c r="C217" s="60" t="s">
        <v>159</v>
      </c>
      <c r="D217" s="60" t="s">
        <v>387</v>
      </c>
      <c r="E217" s="60">
        <v>80111601</v>
      </c>
      <c r="F217" s="151" t="s">
        <v>1311</v>
      </c>
      <c r="G217" s="62">
        <v>1</v>
      </c>
      <c r="H217" s="62">
        <v>1</v>
      </c>
      <c r="I217" s="150">
        <v>11.5</v>
      </c>
      <c r="J217" s="60">
        <v>1</v>
      </c>
      <c r="K217" s="60" t="s">
        <v>21</v>
      </c>
      <c r="L217" s="60" t="str">
        <f>IF(K217=[3]Hoja3!$B$2,[3]Hoja3!$A$2,IF(K217=[3]Hoja3!$B$3,[3]Hoja3!$A$3,IF(K217=[3]Hoja3!$B$4,[3]Hoja3!$A$4,IF(K217=[3]Hoja3!$B$5,[3]Hoja3!$A$5,IF(K217=[3]Hoja3!$B$6,[3]Hoja3!$A$6,IF(K217=[3]Hoja3!$B$7,[3]Hoja3!$A$7,IF(K217=[3]Hoja3!$B$8,[3]Hoja3!$A$8,IF(K217=[3]Hoja3!$B$9,[3]Hoja3!$A$9,IF(K217=[3]Hoja3!$B$10,[3]Hoja3!$A$10,IF(K217=[3]Hoja3!$B$11,[3]Hoja3!$A$11,IF(K217=[3]Hoja3!$B$12,[3]Hoja3!$A$12,IF(K217=[3]Hoja3!$B$13,[3]Hoja3!$A$13,IF(K217=[3]Hoja3!$B$14,[3]Hoja3!$A$14,IF(K217=[3]Hoja3!$B$15,[3]Hoja3!$A$15,IF(K217=[3]Hoja3!$B$16,[3]Hoja3!$A$16,IF(K217=[3]Hoja3!$B$17,[3]Hoja3!$A$17,IF(K217=[3]Hoja3!$B$18,[3]Hoja3!$A$18,IF(K217=[3]Hoja3!$B$19,[3]Hoja3!$A$19,IF(K217=[3]Hoja3!$B$20,[3]Hoja3!$A$20,IF(K217=[3]Hoja3!$B$21,[3]Hoja3!$A$21,""))))))))))))))))))))</f>
        <v>CCE-16</v>
      </c>
      <c r="M217" s="60" t="s">
        <v>63</v>
      </c>
      <c r="N217" s="60">
        <v>0</v>
      </c>
      <c r="O217" s="63">
        <v>80500000</v>
      </c>
      <c r="P217" s="64">
        <f t="shared" si="1"/>
        <v>80500000</v>
      </c>
      <c r="Q217" s="65">
        <v>0</v>
      </c>
      <c r="R217" s="60">
        <v>0</v>
      </c>
      <c r="S217" s="60" t="s">
        <v>654</v>
      </c>
      <c r="T217" s="60" t="s">
        <v>655</v>
      </c>
      <c r="U217" s="60" t="s">
        <v>650</v>
      </c>
      <c r="V217" s="60" t="s">
        <v>651</v>
      </c>
      <c r="W217" s="60" t="s">
        <v>1146</v>
      </c>
      <c r="X217" s="60" t="s">
        <v>659</v>
      </c>
      <c r="Y217" s="66" t="s">
        <v>1147</v>
      </c>
    </row>
    <row r="218" spans="1:25" ht="60" x14ac:dyDescent="0.2">
      <c r="A218" s="60" t="s">
        <v>907</v>
      </c>
      <c r="B218" s="60" t="str">
        <f>IFERROR(VLOOKUP(VALUE(MID(A219,1,IF(VALUE(MID(A219,1,3))=898,3,4))),[5]Hoja1!$A$3:$K$222,2,0),"")</f>
        <v>898 Administración del talento humano</v>
      </c>
      <c r="C218" s="60" t="s">
        <v>159</v>
      </c>
      <c r="D218" s="60" t="s">
        <v>387</v>
      </c>
      <c r="E218" s="60">
        <v>80111601</v>
      </c>
      <c r="F218" s="151" t="s">
        <v>1312</v>
      </c>
      <c r="G218" s="62">
        <v>1</v>
      </c>
      <c r="H218" s="62">
        <v>1</v>
      </c>
      <c r="I218" s="150">
        <v>11</v>
      </c>
      <c r="J218" s="60">
        <v>1</v>
      </c>
      <c r="K218" s="60" t="s">
        <v>21</v>
      </c>
      <c r="L218" s="60" t="str">
        <f>IF(K218=[3]Hoja3!$B$2,[3]Hoja3!$A$2,IF(K218=[3]Hoja3!$B$3,[3]Hoja3!$A$3,IF(K218=[3]Hoja3!$B$4,[3]Hoja3!$A$4,IF(K218=[3]Hoja3!$B$5,[3]Hoja3!$A$5,IF(K218=[3]Hoja3!$B$6,[3]Hoja3!$A$6,IF(K218=[3]Hoja3!$B$7,[3]Hoja3!$A$7,IF(K218=[3]Hoja3!$B$8,[3]Hoja3!$A$8,IF(K218=[3]Hoja3!$B$9,[3]Hoja3!$A$9,IF(K218=[3]Hoja3!$B$10,[3]Hoja3!$A$10,IF(K218=[3]Hoja3!$B$11,[3]Hoja3!$A$11,IF(K218=[3]Hoja3!$B$12,[3]Hoja3!$A$12,IF(K218=[3]Hoja3!$B$13,[3]Hoja3!$A$13,IF(K218=[3]Hoja3!$B$14,[3]Hoja3!$A$14,IF(K218=[3]Hoja3!$B$15,[3]Hoja3!$A$15,IF(K218=[3]Hoja3!$B$16,[3]Hoja3!$A$16,IF(K218=[3]Hoja3!$B$17,[3]Hoja3!$A$17,IF(K218=[3]Hoja3!$B$18,[3]Hoja3!$A$18,IF(K218=[3]Hoja3!$B$19,[3]Hoja3!$A$19,IF(K218=[3]Hoja3!$B$20,[3]Hoja3!$A$20,IF(K218=[3]Hoja3!$B$21,[3]Hoja3!$A$21,""))))))))))))))))))))</f>
        <v>CCE-16</v>
      </c>
      <c r="M218" s="60" t="s">
        <v>63</v>
      </c>
      <c r="N218" s="60">
        <v>0</v>
      </c>
      <c r="O218" s="63">
        <v>66000000</v>
      </c>
      <c r="P218" s="64">
        <f t="shared" si="1"/>
        <v>66000000</v>
      </c>
      <c r="Q218" s="65">
        <v>0</v>
      </c>
      <c r="R218" s="60">
        <v>0</v>
      </c>
      <c r="S218" s="60" t="s">
        <v>654</v>
      </c>
      <c r="T218" s="60" t="s">
        <v>655</v>
      </c>
      <c r="U218" s="60" t="s">
        <v>650</v>
      </c>
      <c r="V218" s="60" t="s">
        <v>651</v>
      </c>
      <c r="W218" s="60" t="s">
        <v>1146</v>
      </c>
      <c r="X218" s="60" t="s">
        <v>659</v>
      </c>
      <c r="Y218" s="66" t="s">
        <v>1147</v>
      </c>
    </row>
    <row r="219" spans="1:25" ht="60" x14ac:dyDescent="0.2">
      <c r="A219" s="60" t="s">
        <v>908</v>
      </c>
      <c r="B219" s="60" t="str">
        <f>IFERROR(VLOOKUP(VALUE(MID(A220,1,IF(VALUE(MID(A220,1,3))=898,3,4))),[5]Hoja1!$A$3:$K$222,2,0),"")</f>
        <v>898 Administración del talento humano</v>
      </c>
      <c r="C219" s="60" t="s">
        <v>159</v>
      </c>
      <c r="D219" s="60" t="s">
        <v>387</v>
      </c>
      <c r="E219" s="60">
        <v>80111601</v>
      </c>
      <c r="F219" s="152" t="s">
        <v>1313</v>
      </c>
      <c r="G219" s="62">
        <v>1</v>
      </c>
      <c r="H219" s="62">
        <v>1</v>
      </c>
      <c r="I219" s="153">
        <v>11.5</v>
      </c>
      <c r="J219" s="60">
        <v>1</v>
      </c>
      <c r="K219" s="60" t="s">
        <v>21</v>
      </c>
      <c r="L219" s="60" t="str">
        <f>IF(K219=[3]Hoja3!$B$2,[3]Hoja3!$A$2,IF(K219=[3]Hoja3!$B$3,[3]Hoja3!$A$3,IF(K219=[3]Hoja3!$B$4,[3]Hoja3!$A$4,IF(K219=[3]Hoja3!$B$5,[3]Hoja3!$A$5,IF(K219=[3]Hoja3!$B$6,[3]Hoja3!$A$6,IF(K219=[3]Hoja3!$B$7,[3]Hoja3!$A$7,IF(K219=[3]Hoja3!$B$8,[3]Hoja3!$A$8,IF(K219=[3]Hoja3!$B$9,[3]Hoja3!$A$9,IF(K219=[3]Hoja3!$B$10,[3]Hoja3!$A$10,IF(K219=[3]Hoja3!$B$11,[3]Hoja3!$A$11,IF(K219=[3]Hoja3!$B$12,[3]Hoja3!$A$12,IF(K219=[3]Hoja3!$B$13,[3]Hoja3!$A$13,IF(K219=[3]Hoja3!$B$14,[3]Hoja3!$A$14,IF(K219=[3]Hoja3!$B$15,[3]Hoja3!$A$15,IF(K219=[3]Hoja3!$B$16,[3]Hoja3!$A$16,IF(K219=[3]Hoja3!$B$17,[3]Hoja3!$A$17,IF(K219=[3]Hoja3!$B$18,[3]Hoja3!$A$18,IF(K219=[3]Hoja3!$B$19,[3]Hoja3!$A$19,IF(K219=[3]Hoja3!$B$20,[3]Hoja3!$A$20,IF(K219=[3]Hoja3!$B$21,[3]Hoja3!$A$21,""))))))))))))))))))))</f>
        <v>CCE-16</v>
      </c>
      <c r="M219" s="60" t="s">
        <v>63</v>
      </c>
      <c r="N219" s="60">
        <v>0</v>
      </c>
      <c r="O219" s="63">
        <v>92000000</v>
      </c>
      <c r="P219" s="64">
        <f t="shared" si="1"/>
        <v>92000000</v>
      </c>
      <c r="Q219" s="65">
        <v>0</v>
      </c>
      <c r="R219" s="60">
        <v>0</v>
      </c>
      <c r="S219" s="60" t="s">
        <v>654</v>
      </c>
      <c r="T219" s="60" t="s">
        <v>655</v>
      </c>
      <c r="U219" s="60" t="s">
        <v>650</v>
      </c>
      <c r="V219" s="60" t="s">
        <v>651</v>
      </c>
      <c r="W219" s="60" t="s">
        <v>1146</v>
      </c>
      <c r="X219" s="60" t="s">
        <v>659</v>
      </c>
      <c r="Y219" s="66" t="s">
        <v>1147</v>
      </c>
    </row>
    <row r="220" spans="1:25" ht="60" x14ac:dyDescent="0.25">
      <c r="A220" s="60" t="s">
        <v>909</v>
      </c>
      <c r="B220" s="60" t="str">
        <f>IFERROR(VLOOKUP(VALUE(MID(A221,1,IF(VALUE(MID(A221,1,3))=898,3,4))),[5]Hoja1!$A$3:$K$222,2,0),"")</f>
        <v>898 Administración del talento humano</v>
      </c>
      <c r="C220" s="60" t="s">
        <v>159</v>
      </c>
      <c r="D220" s="60" t="s">
        <v>387</v>
      </c>
      <c r="E220" s="60">
        <v>80111601</v>
      </c>
      <c r="F220" s="86" t="s">
        <v>1158</v>
      </c>
      <c r="G220" s="62">
        <v>1</v>
      </c>
      <c r="H220" s="62">
        <v>1</v>
      </c>
      <c r="I220" s="88">
        <v>9.5</v>
      </c>
      <c r="J220" s="60">
        <v>1</v>
      </c>
      <c r="K220" s="60" t="s">
        <v>21</v>
      </c>
      <c r="L220" s="60" t="str">
        <f>IF(K220=[3]Hoja3!$B$2,[3]Hoja3!$A$2,IF(K220=[3]Hoja3!$B$3,[3]Hoja3!$A$3,IF(K220=[3]Hoja3!$B$4,[3]Hoja3!$A$4,IF(K220=[3]Hoja3!$B$5,[3]Hoja3!$A$5,IF(K220=[3]Hoja3!$B$6,[3]Hoja3!$A$6,IF(K220=[3]Hoja3!$B$7,[3]Hoja3!$A$7,IF(K220=[3]Hoja3!$B$8,[3]Hoja3!$A$8,IF(K220=[3]Hoja3!$B$9,[3]Hoja3!$A$9,IF(K220=[3]Hoja3!$B$10,[3]Hoja3!$A$10,IF(K220=[3]Hoja3!$B$11,[3]Hoja3!$A$11,IF(K220=[3]Hoja3!$B$12,[3]Hoja3!$A$12,IF(K220=[3]Hoja3!$B$13,[3]Hoja3!$A$13,IF(K220=[3]Hoja3!$B$14,[3]Hoja3!$A$14,IF(K220=[3]Hoja3!$B$15,[3]Hoja3!$A$15,IF(K220=[3]Hoja3!$B$16,[3]Hoja3!$A$16,IF(K220=[3]Hoja3!$B$17,[3]Hoja3!$A$17,IF(K220=[3]Hoja3!$B$18,[3]Hoja3!$A$18,IF(K220=[3]Hoja3!$B$19,[3]Hoja3!$A$19,IF(K220=[3]Hoja3!$B$20,[3]Hoja3!$A$20,IF(K220=[3]Hoja3!$B$21,[3]Hoja3!$A$21,""))))))))))))))))))))</f>
        <v>CCE-16</v>
      </c>
      <c r="M220" s="60" t="s">
        <v>63</v>
      </c>
      <c r="N220" s="60">
        <v>0</v>
      </c>
      <c r="O220" s="63">
        <v>31853120</v>
      </c>
      <c r="P220" s="64">
        <v>31853120</v>
      </c>
      <c r="Q220" s="65">
        <v>0</v>
      </c>
      <c r="R220" s="60">
        <v>0</v>
      </c>
      <c r="S220" s="60" t="s">
        <v>654</v>
      </c>
      <c r="T220" s="60" t="s">
        <v>655</v>
      </c>
      <c r="U220" s="60" t="s">
        <v>650</v>
      </c>
      <c r="V220" s="60" t="s">
        <v>651</v>
      </c>
      <c r="W220" s="60" t="s">
        <v>1146</v>
      </c>
      <c r="X220" s="60" t="s">
        <v>659</v>
      </c>
      <c r="Y220" s="66" t="s">
        <v>1147</v>
      </c>
    </row>
    <row r="221" spans="1:25" ht="60" x14ac:dyDescent="0.25">
      <c r="A221" s="60" t="s">
        <v>910</v>
      </c>
      <c r="B221" s="60" t="str">
        <f>IFERROR(VLOOKUP(VALUE(MID(A222,1,IF(VALUE(MID(A222,1,3))=898,3,4))),[5]Hoja1!$A$3:$K$222,2,0),"")</f>
        <v>898 Administración del talento humano</v>
      </c>
      <c r="C221" s="60" t="s">
        <v>159</v>
      </c>
      <c r="D221" s="60" t="s">
        <v>387</v>
      </c>
      <c r="E221" s="60">
        <v>80111601</v>
      </c>
      <c r="F221" s="86" t="s">
        <v>1159</v>
      </c>
      <c r="G221" s="62">
        <v>1</v>
      </c>
      <c r="H221" s="62">
        <v>1</v>
      </c>
      <c r="I221" s="88">
        <v>9.5</v>
      </c>
      <c r="J221" s="60">
        <v>1</v>
      </c>
      <c r="K221" s="60" t="s">
        <v>21</v>
      </c>
      <c r="L221" s="60" t="str">
        <f>IF(K221=[3]Hoja3!$B$2,[3]Hoja3!$A$2,IF(K221=[3]Hoja3!$B$3,[3]Hoja3!$A$3,IF(K221=[3]Hoja3!$B$4,[3]Hoja3!$A$4,IF(K221=[3]Hoja3!$B$5,[3]Hoja3!$A$5,IF(K221=[3]Hoja3!$B$6,[3]Hoja3!$A$6,IF(K221=[3]Hoja3!$B$7,[3]Hoja3!$A$7,IF(K221=[3]Hoja3!$B$8,[3]Hoja3!$A$8,IF(K221=[3]Hoja3!$B$9,[3]Hoja3!$A$9,IF(K221=[3]Hoja3!$B$10,[3]Hoja3!$A$10,IF(K221=[3]Hoja3!$B$11,[3]Hoja3!$A$11,IF(K221=[3]Hoja3!$B$12,[3]Hoja3!$A$12,IF(K221=[3]Hoja3!$B$13,[3]Hoja3!$A$13,IF(K221=[3]Hoja3!$B$14,[3]Hoja3!$A$14,IF(K221=[3]Hoja3!$B$15,[3]Hoja3!$A$15,IF(K221=[3]Hoja3!$B$16,[3]Hoja3!$A$16,IF(K221=[3]Hoja3!$B$17,[3]Hoja3!$A$17,IF(K221=[3]Hoja3!$B$18,[3]Hoja3!$A$18,IF(K221=[3]Hoja3!$B$19,[3]Hoja3!$A$19,IF(K221=[3]Hoja3!$B$20,[3]Hoja3!$A$20,IF(K221=[3]Hoja3!$B$21,[3]Hoja3!$A$21,""))))))))))))))))))))</f>
        <v>CCE-16</v>
      </c>
      <c r="M221" s="60" t="s">
        <v>63</v>
      </c>
      <c r="N221" s="60">
        <v>0</v>
      </c>
      <c r="O221" s="63">
        <v>18531635</v>
      </c>
      <c r="P221" s="64">
        <v>18531635</v>
      </c>
      <c r="Q221" s="65">
        <v>0</v>
      </c>
      <c r="R221" s="60">
        <v>0</v>
      </c>
      <c r="S221" s="60" t="s">
        <v>654</v>
      </c>
      <c r="T221" s="60" t="s">
        <v>655</v>
      </c>
      <c r="U221" s="60" t="s">
        <v>650</v>
      </c>
      <c r="V221" s="60" t="s">
        <v>651</v>
      </c>
      <c r="W221" s="60" t="s">
        <v>1146</v>
      </c>
      <c r="X221" s="60" t="s">
        <v>659</v>
      </c>
      <c r="Y221" s="66" t="s">
        <v>1147</v>
      </c>
    </row>
    <row r="222" spans="1:25" ht="60" x14ac:dyDescent="0.25">
      <c r="A222" s="60" t="s">
        <v>911</v>
      </c>
      <c r="B222" s="60" t="str">
        <f>IFERROR(VLOOKUP(VALUE(MID(A223,1,IF(VALUE(MID(A223,1,3))=898,3,4))),[5]Hoja1!$A$3:$K$222,2,0),"")</f>
        <v>898 Administración del talento humano</v>
      </c>
      <c r="C222" s="60" t="s">
        <v>159</v>
      </c>
      <c r="D222" s="60" t="s">
        <v>387</v>
      </c>
      <c r="E222" s="60">
        <v>80111601</v>
      </c>
      <c r="F222" s="86" t="s">
        <v>1160</v>
      </c>
      <c r="G222" s="62">
        <v>1</v>
      </c>
      <c r="H222" s="62">
        <v>1</v>
      </c>
      <c r="I222" s="88">
        <v>11.5</v>
      </c>
      <c r="J222" s="60">
        <v>1</v>
      </c>
      <c r="K222" s="60" t="s">
        <v>21</v>
      </c>
      <c r="L222" s="60" t="str">
        <f>IF(K222=[3]Hoja3!$B$2,[3]Hoja3!$A$2,IF(K222=[3]Hoja3!$B$3,[3]Hoja3!$A$3,IF(K222=[3]Hoja3!$B$4,[3]Hoja3!$A$4,IF(K222=[3]Hoja3!$B$5,[3]Hoja3!$A$5,IF(K222=[3]Hoja3!$B$6,[3]Hoja3!$A$6,IF(K222=[3]Hoja3!$B$7,[3]Hoja3!$A$7,IF(K222=[3]Hoja3!$B$8,[3]Hoja3!$A$8,IF(K222=[3]Hoja3!$B$9,[3]Hoja3!$A$9,IF(K222=[3]Hoja3!$B$10,[3]Hoja3!$A$10,IF(K222=[3]Hoja3!$B$11,[3]Hoja3!$A$11,IF(K222=[3]Hoja3!$B$12,[3]Hoja3!$A$12,IF(K222=[3]Hoja3!$B$13,[3]Hoja3!$A$13,IF(K222=[3]Hoja3!$B$14,[3]Hoja3!$A$14,IF(K222=[3]Hoja3!$B$15,[3]Hoja3!$A$15,IF(K222=[3]Hoja3!$B$16,[3]Hoja3!$A$16,IF(K222=[3]Hoja3!$B$17,[3]Hoja3!$A$17,IF(K222=[3]Hoja3!$B$18,[3]Hoja3!$A$18,IF(K222=[3]Hoja3!$B$19,[3]Hoja3!$A$19,IF(K222=[3]Hoja3!$B$20,[3]Hoja3!$A$20,IF(K222=[3]Hoja3!$B$21,[3]Hoja3!$A$21,""))))))))))))))))))))</f>
        <v>CCE-16</v>
      </c>
      <c r="M222" s="60" t="s">
        <v>63</v>
      </c>
      <c r="N222" s="60">
        <v>0</v>
      </c>
      <c r="O222" s="63">
        <v>23060793</v>
      </c>
      <c r="P222" s="64">
        <v>23060793</v>
      </c>
      <c r="Q222" s="65">
        <v>0</v>
      </c>
      <c r="R222" s="60">
        <v>0</v>
      </c>
      <c r="S222" s="60" t="s">
        <v>654</v>
      </c>
      <c r="T222" s="60" t="s">
        <v>655</v>
      </c>
      <c r="U222" s="60" t="s">
        <v>650</v>
      </c>
      <c r="V222" s="60" t="s">
        <v>651</v>
      </c>
      <c r="W222" s="60" t="s">
        <v>1146</v>
      </c>
      <c r="X222" s="60" t="s">
        <v>659</v>
      </c>
      <c r="Y222" s="66" t="s">
        <v>1147</v>
      </c>
    </row>
    <row r="223" spans="1:25" ht="60" x14ac:dyDescent="0.25">
      <c r="A223" s="60" t="s">
        <v>912</v>
      </c>
      <c r="B223" s="60" t="str">
        <f>IFERROR(VLOOKUP(VALUE(MID(A224,1,IF(VALUE(MID(A224,1,3))=898,3,4))),[5]Hoja1!$A$3:$K$222,2,0),"")</f>
        <v>898 Administración del talento humano</v>
      </c>
      <c r="C223" s="60" t="s">
        <v>159</v>
      </c>
      <c r="D223" s="60" t="s">
        <v>387</v>
      </c>
      <c r="E223" s="60">
        <v>80111601</v>
      </c>
      <c r="F223" s="86" t="s">
        <v>1160</v>
      </c>
      <c r="G223" s="62">
        <v>1</v>
      </c>
      <c r="H223" s="62">
        <v>1</v>
      </c>
      <c r="I223" s="88">
        <v>11.5</v>
      </c>
      <c r="J223" s="60">
        <v>1</v>
      </c>
      <c r="K223" s="60" t="s">
        <v>21</v>
      </c>
      <c r="L223" s="60" t="str">
        <f>IF(K223=[3]Hoja3!$B$2,[3]Hoja3!$A$2,IF(K223=[3]Hoja3!$B$3,[3]Hoja3!$A$3,IF(K223=[3]Hoja3!$B$4,[3]Hoja3!$A$4,IF(K223=[3]Hoja3!$B$5,[3]Hoja3!$A$5,IF(K223=[3]Hoja3!$B$6,[3]Hoja3!$A$6,IF(K223=[3]Hoja3!$B$7,[3]Hoja3!$A$7,IF(K223=[3]Hoja3!$B$8,[3]Hoja3!$A$8,IF(K223=[3]Hoja3!$B$9,[3]Hoja3!$A$9,IF(K223=[3]Hoja3!$B$10,[3]Hoja3!$A$10,IF(K223=[3]Hoja3!$B$11,[3]Hoja3!$A$11,IF(K223=[3]Hoja3!$B$12,[3]Hoja3!$A$12,IF(K223=[3]Hoja3!$B$13,[3]Hoja3!$A$13,IF(K223=[3]Hoja3!$B$14,[3]Hoja3!$A$14,IF(K223=[3]Hoja3!$B$15,[3]Hoja3!$A$15,IF(K223=[3]Hoja3!$B$16,[3]Hoja3!$A$16,IF(K223=[3]Hoja3!$B$17,[3]Hoja3!$A$17,IF(K223=[3]Hoja3!$B$18,[3]Hoja3!$A$18,IF(K223=[3]Hoja3!$B$19,[3]Hoja3!$A$19,IF(K223=[3]Hoja3!$B$20,[3]Hoja3!$A$20,IF(K223=[3]Hoja3!$B$21,[3]Hoja3!$A$21,""))))))))))))))))))))</f>
        <v>CCE-16</v>
      </c>
      <c r="M223" s="60" t="s">
        <v>63</v>
      </c>
      <c r="N223" s="60">
        <v>0</v>
      </c>
      <c r="O223" s="63">
        <v>23060794</v>
      </c>
      <c r="P223" s="64">
        <v>23060794</v>
      </c>
      <c r="Q223" s="65">
        <v>0</v>
      </c>
      <c r="R223" s="60">
        <v>0</v>
      </c>
      <c r="S223" s="60" t="s">
        <v>654</v>
      </c>
      <c r="T223" s="60" t="s">
        <v>655</v>
      </c>
      <c r="U223" s="60" t="s">
        <v>650</v>
      </c>
      <c r="V223" s="60" t="s">
        <v>651</v>
      </c>
      <c r="W223" s="60" t="s">
        <v>1146</v>
      </c>
      <c r="X223" s="60" t="s">
        <v>659</v>
      </c>
      <c r="Y223" s="66" t="s">
        <v>1147</v>
      </c>
    </row>
    <row r="224" spans="1:25" s="45" customFormat="1" ht="60" x14ac:dyDescent="0.25">
      <c r="A224" s="60" t="s">
        <v>913</v>
      </c>
      <c r="B224" s="60" t="str">
        <f>IFERROR(VLOOKUP(VALUE(MID(A225,1,IF(VALUE(MID(A225,1,3))=898,3,4))),[6]Hoja1!$A$3:$K$222,2,0),"")</f>
        <v>898 Administración del talento humano</v>
      </c>
      <c r="C224" s="60" t="s">
        <v>159</v>
      </c>
      <c r="D224" s="60" t="s">
        <v>387</v>
      </c>
      <c r="E224" s="60">
        <v>80121706</v>
      </c>
      <c r="F224" s="86" t="s">
        <v>1264</v>
      </c>
      <c r="G224" s="62">
        <v>1</v>
      </c>
      <c r="H224" s="62">
        <v>1</v>
      </c>
      <c r="I224" s="89">
        <f>+(11*30)+27</f>
        <v>357</v>
      </c>
      <c r="J224" s="60">
        <v>1</v>
      </c>
      <c r="K224" s="60" t="s">
        <v>21</v>
      </c>
      <c r="L224" s="60" t="str">
        <f>IF(K224=[3]Hoja3!$B$2,[3]Hoja3!$A$2,IF(K224=[3]Hoja3!$B$3,[3]Hoja3!$A$3,IF(K224=[3]Hoja3!$B$4,[3]Hoja3!$A$4,IF(K224=[3]Hoja3!$B$5,[3]Hoja3!$A$5,IF(K224=[3]Hoja3!$B$6,[3]Hoja3!$A$6,IF(K224=[3]Hoja3!$B$7,[3]Hoja3!$A$7,IF(K224=[3]Hoja3!$B$8,[3]Hoja3!$A$8,IF(K224=[3]Hoja3!$B$9,[3]Hoja3!$A$9,IF(K224=[3]Hoja3!$B$10,[3]Hoja3!$A$10,IF(K224=[3]Hoja3!$B$11,[3]Hoja3!$A$11,IF(K224=[3]Hoja3!$B$12,[3]Hoja3!$A$12,IF(K224=[3]Hoja3!$B$13,[3]Hoja3!$A$13,IF(K224=[3]Hoja3!$B$14,[3]Hoja3!$A$14,IF(K224=[3]Hoja3!$B$15,[3]Hoja3!$A$15,IF(K224=[3]Hoja3!$B$16,[3]Hoja3!$A$16,IF(K224=[3]Hoja3!$B$17,[3]Hoja3!$A$17,IF(K224=[3]Hoja3!$B$18,[3]Hoja3!$A$18,IF(K224=[3]Hoja3!$B$19,[3]Hoja3!$A$19,IF(K224=[3]Hoja3!$B$20,[3]Hoja3!$A$20,IF(K224=[3]Hoja3!$B$21,[3]Hoja3!$A$21,""))))))))))))))))))))</f>
        <v>CCE-16</v>
      </c>
      <c r="M224" s="60" t="s">
        <v>63</v>
      </c>
      <c r="N224" s="60">
        <v>0</v>
      </c>
      <c r="O224" s="63">
        <v>86235968</v>
      </c>
      <c r="P224" s="63">
        <f>+O224</f>
        <v>86235968</v>
      </c>
      <c r="Q224" s="65">
        <v>0</v>
      </c>
      <c r="R224" s="60">
        <v>0</v>
      </c>
      <c r="S224" s="60" t="str">
        <f t="shared" ref="S224:T224" si="2">+S223</f>
        <v>ALVARO FERNANDO GUZMÁN LUCERO</v>
      </c>
      <c r="T224" s="60" t="str">
        <f t="shared" si="2"/>
        <v>SUBSECRETARÍA DE GESTIÓN INSTITUCIONAL</v>
      </c>
      <c r="U224" s="60" t="s">
        <v>650</v>
      </c>
      <c r="V224" s="60" t="s">
        <v>651</v>
      </c>
      <c r="W224" s="60" t="s">
        <v>652</v>
      </c>
      <c r="X224" s="60">
        <v>3241000</v>
      </c>
      <c r="Y224" s="66" t="s">
        <v>653</v>
      </c>
    </row>
    <row r="225" spans="1:25" s="45" customFormat="1" ht="75" x14ac:dyDescent="0.25">
      <c r="A225" s="60" t="s">
        <v>914</v>
      </c>
      <c r="B225" s="60" t="str">
        <f>IFERROR(VLOOKUP(VALUE(MID(A226,1,IF(VALUE(MID(A226,1,3))=898,3,4))),[6]Hoja1!$A$3:$K$222,2,0),"")</f>
        <v>898 Administración del talento humano</v>
      </c>
      <c r="C225" s="60" t="s">
        <v>159</v>
      </c>
      <c r="D225" s="60" t="s">
        <v>1148</v>
      </c>
      <c r="E225" s="60">
        <v>80111500</v>
      </c>
      <c r="F225" s="86" t="s">
        <v>1265</v>
      </c>
      <c r="G225" s="62">
        <v>1</v>
      </c>
      <c r="H225" s="62">
        <v>1</v>
      </c>
      <c r="I225" s="89">
        <f t="shared" ref="I225:I231" si="3">+(11*30)+27</f>
        <v>357</v>
      </c>
      <c r="J225" s="60">
        <v>1</v>
      </c>
      <c r="K225" s="60" t="s">
        <v>21</v>
      </c>
      <c r="L225" s="60" t="str">
        <f>IF(K225=[3]Hoja3!$B$2,[3]Hoja3!$A$2,IF(K225=[3]Hoja3!$B$3,[3]Hoja3!$A$3,IF(K225=[3]Hoja3!$B$4,[3]Hoja3!$A$4,IF(K225=[3]Hoja3!$B$5,[3]Hoja3!$A$5,IF(K225=[3]Hoja3!$B$6,[3]Hoja3!$A$6,IF(K225=[3]Hoja3!$B$7,[3]Hoja3!$A$7,IF(K225=[3]Hoja3!$B$8,[3]Hoja3!$A$8,IF(K225=[3]Hoja3!$B$9,[3]Hoja3!$A$9,IF(K225=[3]Hoja3!$B$10,[3]Hoja3!$A$10,IF(K225=[3]Hoja3!$B$11,[3]Hoja3!$A$11,IF(K225=[3]Hoja3!$B$12,[3]Hoja3!$A$12,IF(K225=[3]Hoja3!$B$13,[3]Hoja3!$A$13,IF(K225=[3]Hoja3!$B$14,[3]Hoja3!$A$14,IF(K225=[3]Hoja3!$B$15,[3]Hoja3!$A$15,IF(K225=[3]Hoja3!$B$16,[3]Hoja3!$A$16,IF(K225=[3]Hoja3!$B$17,[3]Hoja3!$A$17,IF(K225=[3]Hoja3!$B$18,[3]Hoja3!$A$18,IF(K225=[3]Hoja3!$B$19,[3]Hoja3!$A$19,IF(K225=[3]Hoja3!$B$20,[3]Hoja3!$A$20,IF(K225=[3]Hoja3!$B$21,[3]Hoja3!$A$21,""))))))))))))))))))))</f>
        <v>CCE-16</v>
      </c>
      <c r="M225" s="60" t="s">
        <v>63</v>
      </c>
      <c r="N225" s="60">
        <v>0</v>
      </c>
      <c r="O225" s="63">
        <v>61880000</v>
      </c>
      <c r="P225" s="63">
        <f t="shared" ref="P225:P233" si="4">+O225</f>
        <v>61880000</v>
      </c>
      <c r="Q225" s="65">
        <v>0</v>
      </c>
      <c r="R225" s="60">
        <v>0</v>
      </c>
      <c r="S225" s="60" t="str">
        <f t="shared" ref="S225:T225" si="5">+S224</f>
        <v>ALVARO FERNANDO GUZMÁN LUCERO</v>
      </c>
      <c r="T225" s="60" t="str">
        <f t="shared" si="5"/>
        <v>SUBSECRETARÍA DE GESTIÓN INSTITUCIONAL</v>
      </c>
      <c r="U225" s="60" t="s">
        <v>650</v>
      </c>
      <c r="V225" s="60" t="s">
        <v>651</v>
      </c>
      <c r="W225" s="60" t="s">
        <v>652</v>
      </c>
      <c r="X225" s="60">
        <v>3241000</v>
      </c>
      <c r="Y225" s="66" t="s">
        <v>653</v>
      </c>
    </row>
    <row r="226" spans="1:25" s="45" customFormat="1" ht="90" x14ac:dyDescent="0.25">
      <c r="A226" s="60" t="s">
        <v>915</v>
      </c>
      <c r="B226" s="60" t="str">
        <f>IFERROR(VLOOKUP(VALUE(MID(A227,1,IF(VALUE(MID(A227,1,3))=898,3,4))),[6]Hoja1!$A$3:$K$222,2,0),"")</f>
        <v>898 Administración del talento humano</v>
      </c>
      <c r="C226" s="60" t="s">
        <v>159</v>
      </c>
      <c r="D226" s="60" t="s">
        <v>1149</v>
      </c>
      <c r="E226" s="60">
        <v>80121601</v>
      </c>
      <c r="F226" s="86" t="s">
        <v>1266</v>
      </c>
      <c r="G226" s="62">
        <v>1</v>
      </c>
      <c r="H226" s="62">
        <v>1</v>
      </c>
      <c r="I226" s="89">
        <f t="shared" si="3"/>
        <v>357</v>
      </c>
      <c r="J226" s="60">
        <v>1</v>
      </c>
      <c r="K226" s="60" t="s">
        <v>21</v>
      </c>
      <c r="L226" s="60" t="str">
        <f>IF(K226=[3]Hoja3!$B$2,[3]Hoja3!$A$2,IF(K226=[3]Hoja3!$B$3,[3]Hoja3!$A$3,IF(K226=[3]Hoja3!$B$4,[3]Hoja3!$A$4,IF(K226=[3]Hoja3!$B$5,[3]Hoja3!$A$5,IF(K226=[3]Hoja3!$B$6,[3]Hoja3!$A$6,IF(K226=[3]Hoja3!$B$7,[3]Hoja3!$A$7,IF(K226=[3]Hoja3!$B$8,[3]Hoja3!$A$8,IF(K226=[3]Hoja3!$B$9,[3]Hoja3!$A$9,IF(K226=[3]Hoja3!$B$10,[3]Hoja3!$A$10,IF(K226=[3]Hoja3!$B$11,[3]Hoja3!$A$11,IF(K226=[3]Hoja3!$B$12,[3]Hoja3!$A$12,IF(K226=[3]Hoja3!$B$13,[3]Hoja3!$A$13,IF(K226=[3]Hoja3!$B$14,[3]Hoja3!$A$14,IF(K226=[3]Hoja3!$B$15,[3]Hoja3!$A$15,IF(K226=[3]Hoja3!$B$16,[3]Hoja3!$A$16,IF(K226=[3]Hoja3!$B$17,[3]Hoja3!$A$17,IF(K226=[3]Hoja3!$B$18,[3]Hoja3!$A$18,IF(K226=[3]Hoja3!$B$19,[3]Hoja3!$A$19,IF(K226=[3]Hoja3!$B$20,[3]Hoja3!$A$20,IF(K226=[3]Hoja3!$B$21,[3]Hoja3!$A$21,""))))))))))))))))))))</f>
        <v>CCE-16</v>
      </c>
      <c r="M226" s="60" t="s">
        <v>63</v>
      </c>
      <c r="N226" s="60">
        <v>0</v>
      </c>
      <c r="O226" s="63">
        <v>109403840</v>
      </c>
      <c r="P226" s="63">
        <f t="shared" si="4"/>
        <v>109403840</v>
      </c>
      <c r="Q226" s="65">
        <v>0</v>
      </c>
      <c r="R226" s="60">
        <v>0</v>
      </c>
      <c r="S226" s="60" t="str">
        <f t="shared" ref="S226:T226" si="6">+S225</f>
        <v>ALVARO FERNANDO GUZMÁN LUCERO</v>
      </c>
      <c r="T226" s="60" t="str">
        <f t="shared" si="6"/>
        <v>SUBSECRETARÍA DE GESTIÓN INSTITUCIONAL</v>
      </c>
      <c r="U226" s="60" t="s">
        <v>650</v>
      </c>
      <c r="V226" s="60" t="s">
        <v>651</v>
      </c>
      <c r="W226" s="60" t="s">
        <v>652</v>
      </c>
      <c r="X226" s="60">
        <v>3241000</v>
      </c>
      <c r="Y226" s="66" t="s">
        <v>653</v>
      </c>
    </row>
    <row r="227" spans="1:25" s="45" customFormat="1" ht="60" x14ac:dyDescent="0.25">
      <c r="A227" s="60" t="s">
        <v>916</v>
      </c>
      <c r="B227" s="60" t="str">
        <f>IFERROR(VLOOKUP(VALUE(MID(A228,1,IF(VALUE(MID(A228,1,3))=898,3,4))),[6]Hoja1!$A$3:$K$222,2,0),"")</f>
        <v>898 Administración del talento humano</v>
      </c>
      <c r="C227" s="60" t="s">
        <v>159</v>
      </c>
      <c r="D227" s="60" t="s">
        <v>1150</v>
      </c>
      <c r="E227" s="60">
        <v>80121601</v>
      </c>
      <c r="F227" s="86" t="s">
        <v>1267</v>
      </c>
      <c r="G227" s="62">
        <v>1</v>
      </c>
      <c r="H227" s="62">
        <v>1</v>
      </c>
      <c r="I227" s="89">
        <f t="shared" si="3"/>
        <v>357</v>
      </c>
      <c r="J227" s="60">
        <v>1</v>
      </c>
      <c r="K227" s="60" t="s">
        <v>21</v>
      </c>
      <c r="L227" s="60" t="str">
        <f>IF(K227=[3]Hoja3!$B$2,[3]Hoja3!$A$2,IF(K227=[3]Hoja3!$B$3,[3]Hoja3!$A$3,IF(K227=[3]Hoja3!$B$4,[3]Hoja3!$A$4,IF(K227=[3]Hoja3!$B$5,[3]Hoja3!$A$5,IF(K227=[3]Hoja3!$B$6,[3]Hoja3!$A$6,IF(K227=[3]Hoja3!$B$7,[3]Hoja3!$A$7,IF(K227=[3]Hoja3!$B$8,[3]Hoja3!$A$8,IF(K227=[3]Hoja3!$B$9,[3]Hoja3!$A$9,IF(K227=[3]Hoja3!$B$10,[3]Hoja3!$A$10,IF(K227=[3]Hoja3!$B$11,[3]Hoja3!$A$11,IF(K227=[3]Hoja3!$B$12,[3]Hoja3!$A$12,IF(K227=[3]Hoja3!$B$13,[3]Hoja3!$A$13,IF(K227=[3]Hoja3!$B$14,[3]Hoja3!$A$14,IF(K227=[3]Hoja3!$B$15,[3]Hoja3!$A$15,IF(K227=[3]Hoja3!$B$16,[3]Hoja3!$A$16,IF(K227=[3]Hoja3!$B$17,[3]Hoja3!$A$17,IF(K227=[3]Hoja3!$B$18,[3]Hoja3!$A$18,IF(K227=[3]Hoja3!$B$19,[3]Hoja3!$A$19,IF(K227=[3]Hoja3!$B$20,[3]Hoja3!$A$20,IF(K227=[3]Hoja3!$B$21,[3]Hoja3!$A$21,""))))))))))))))))))))</f>
        <v>CCE-16</v>
      </c>
      <c r="M227" s="60" t="s">
        <v>63</v>
      </c>
      <c r="N227" s="60">
        <v>0</v>
      </c>
      <c r="O227" s="63">
        <v>111384000</v>
      </c>
      <c r="P227" s="63">
        <f t="shared" si="4"/>
        <v>111384000</v>
      </c>
      <c r="Q227" s="65">
        <v>0</v>
      </c>
      <c r="R227" s="60">
        <v>0</v>
      </c>
      <c r="S227" s="60" t="str">
        <f t="shared" ref="S227:T227" si="7">+S226</f>
        <v>ALVARO FERNANDO GUZMÁN LUCERO</v>
      </c>
      <c r="T227" s="60" t="str">
        <f t="shared" si="7"/>
        <v>SUBSECRETARÍA DE GESTIÓN INSTITUCIONAL</v>
      </c>
      <c r="U227" s="60" t="s">
        <v>650</v>
      </c>
      <c r="V227" s="60" t="s">
        <v>651</v>
      </c>
      <c r="W227" s="60" t="s">
        <v>652</v>
      </c>
      <c r="X227" s="60">
        <v>3241000</v>
      </c>
      <c r="Y227" s="66" t="s">
        <v>653</v>
      </c>
    </row>
    <row r="228" spans="1:25" s="45" customFormat="1" ht="60" x14ac:dyDescent="0.25">
      <c r="A228" s="60" t="s">
        <v>917</v>
      </c>
      <c r="B228" s="60" t="str">
        <f>IFERROR(VLOOKUP(VALUE(MID(A229,1,IF(VALUE(MID(A229,1,3))=898,3,4))),[6]Hoja1!$A$3:$K$222,2,0),"")</f>
        <v>898 Administración del talento humano</v>
      </c>
      <c r="C228" s="60" t="s">
        <v>159</v>
      </c>
      <c r="D228" s="60" t="s">
        <v>1151</v>
      </c>
      <c r="E228" s="60">
        <v>80101600</v>
      </c>
      <c r="F228" s="86" t="s">
        <v>1268</v>
      </c>
      <c r="G228" s="62">
        <v>1</v>
      </c>
      <c r="H228" s="62">
        <v>1</v>
      </c>
      <c r="I228" s="89">
        <f t="shared" si="3"/>
        <v>357</v>
      </c>
      <c r="J228" s="60">
        <v>1</v>
      </c>
      <c r="K228" s="60" t="s">
        <v>21</v>
      </c>
      <c r="L228" s="60" t="str">
        <f>IF(K228=[3]Hoja3!$B$2,[3]Hoja3!$A$2,IF(K228=[3]Hoja3!$B$3,[3]Hoja3!$A$3,IF(K228=[3]Hoja3!$B$4,[3]Hoja3!$A$4,IF(K228=[3]Hoja3!$B$5,[3]Hoja3!$A$5,IF(K228=[3]Hoja3!$B$6,[3]Hoja3!$A$6,IF(K228=[3]Hoja3!$B$7,[3]Hoja3!$A$7,IF(K228=[3]Hoja3!$B$8,[3]Hoja3!$A$8,IF(K228=[3]Hoja3!$B$9,[3]Hoja3!$A$9,IF(K228=[3]Hoja3!$B$10,[3]Hoja3!$A$10,IF(K228=[3]Hoja3!$B$11,[3]Hoja3!$A$11,IF(K228=[3]Hoja3!$B$12,[3]Hoja3!$A$12,IF(K228=[3]Hoja3!$B$13,[3]Hoja3!$A$13,IF(K228=[3]Hoja3!$B$14,[3]Hoja3!$A$14,IF(K228=[3]Hoja3!$B$15,[3]Hoja3!$A$15,IF(K228=[3]Hoja3!$B$16,[3]Hoja3!$A$16,IF(K228=[3]Hoja3!$B$17,[3]Hoja3!$A$17,IF(K228=[3]Hoja3!$B$18,[3]Hoja3!$A$18,IF(K228=[3]Hoja3!$B$19,[3]Hoja3!$A$19,IF(K228=[3]Hoja3!$B$20,[3]Hoja3!$A$20,IF(K228=[3]Hoja3!$B$21,[3]Hoja3!$A$21,""))))))))))))))))))))</f>
        <v>CCE-16</v>
      </c>
      <c r="M228" s="60" t="s">
        <v>63</v>
      </c>
      <c r="N228" s="60">
        <v>0</v>
      </c>
      <c r="O228" s="63">
        <v>109403840</v>
      </c>
      <c r="P228" s="63">
        <f t="shared" si="4"/>
        <v>109403840</v>
      </c>
      <c r="Q228" s="65">
        <v>0</v>
      </c>
      <c r="R228" s="60">
        <v>0</v>
      </c>
      <c r="S228" s="60" t="str">
        <f t="shared" ref="S228:T228" si="8">+S227</f>
        <v>ALVARO FERNANDO GUZMÁN LUCERO</v>
      </c>
      <c r="T228" s="60" t="str">
        <f t="shared" si="8"/>
        <v>SUBSECRETARÍA DE GESTIÓN INSTITUCIONAL</v>
      </c>
      <c r="U228" s="60" t="s">
        <v>650</v>
      </c>
      <c r="V228" s="60" t="s">
        <v>651</v>
      </c>
      <c r="W228" s="60" t="s">
        <v>652</v>
      </c>
      <c r="X228" s="60">
        <v>3241000</v>
      </c>
      <c r="Y228" s="66" t="s">
        <v>653</v>
      </c>
    </row>
    <row r="229" spans="1:25" s="45" customFormat="1" ht="60" x14ac:dyDescent="0.25">
      <c r="A229" s="60" t="s">
        <v>918</v>
      </c>
      <c r="B229" s="60" t="str">
        <f>IFERROR(VLOOKUP(VALUE(MID(A230,1,IF(VALUE(MID(A230,1,3))=898,3,4))),[6]Hoja1!$A$3:$K$222,2,0),"")</f>
        <v>898 Administración del talento humano</v>
      </c>
      <c r="C229" s="60" t="s">
        <v>159</v>
      </c>
      <c r="D229" s="60" t="s">
        <v>1152</v>
      </c>
      <c r="E229" s="60">
        <v>80101604</v>
      </c>
      <c r="F229" s="86" t="s">
        <v>1269</v>
      </c>
      <c r="G229" s="62">
        <v>1</v>
      </c>
      <c r="H229" s="62">
        <v>1</v>
      </c>
      <c r="I229" s="89">
        <f>+(11*30)</f>
        <v>330</v>
      </c>
      <c r="J229" s="60">
        <v>1</v>
      </c>
      <c r="K229" s="60" t="s">
        <v>21</v>
      </c>
      <c r="L229" s="60" t="str">
        <f>IF(K229=[3]Hoja3!$B$2,[3]Hoja3!$A$2,IF(K229=[3]Hoja3!$B$3,[3]Hoja3!$A$3,IF(K229=[3]Hoja3!$B$4,[3]Hoja3!$A$4,IF(K229=[3]Hoja3!$B$5,[3]Hoja3!$A$5,IF(K229=[3]Hoja3!$B$6,[3]Hoja3!$A$6,IF(K229=[3]Hoja3!$B$7,[3]Hoja3!$A$7,IF(K229=[3]Hoja3!$B$8,[3]Hoja3!$A$8,IF(K229=[3]Hoja3!$B$9,[3]Hoja3!$A$9,IF(K229=[3]Hoja3!$B$10,[3]Hoja3!$A$10,IF(K229=[3]Hoja3!$B$11,[3]Hoja3!$A$11,IF(K229=[3]Hoja3!$B$12,[3]Hoja3!$A$12,IF(K229=[3]Hoja3!$B$13,[3]Hoja3!$A$13,IF(K229=[3]Hoja3!$B$14,[3]Hoja3!$A$14,IF(K229=[3]Hoja3!$B$15,[3]Hoja3!$A$15,IF(K229=[3]Hoja3!$B$16,[3]Hoja3!$A$16,IF(K229=[3]Hoja3!$B$17,[3]Hoja3!$A$17,IF(K229=[3]Hoja3!$B$18,[3]Hoja3!$A$18,IF(K229=[3]Hoja3!$B$19,[3]Hoja3!$A$19,IF(K229=[3]Hoja3!$B$20,[3]Hoja3!$A$20,IF(K229=[3]Hoja3!$B$21,[3]Hoja3!$A$21,""))))))))))))))))))))</f>
        <v>CCE-16</v>
      </c>
      <c r="M229" s="60" t="s">
        <v>63</v>
      </c>
      <c r="N229" s="60">
        <v>0</v>
      </c>
      <c r="O229" s="63">
        <v>117832000</v>
      </c>
      <c r="P229" s="63">
        <f t="shared" si="4"/>
        <v>117832000</v>
      </c>
      <c r="Q229" s="65">
        <v>0</v>
      </c>
      <c r="R229" s="60">
        <v>0</v>
      </c>
      <c r="S229" s="60" t="str">
        <f t="shared" ref="S229:T229" si="9">+S228</f>
        <v>ALVARO FERNANDO GUZMÁN LUCERO</v>
      </c>
      <c r="T229" s="60" t="str">
        <f t="shared" si="9"/>
        <v>SUBSECRETARÍA DE GESTIÓN INSTITUCIONAL</v>
      </c>
      <c r="U229" s="60" t="s">
        <v>650</v>
      </c>
      <c r="V229" s="60" t="s">
        <v>651</v>
      </c>
      <c r="W229" s="60" t="s">
        <v>652</v>
      </c>
      <c r="X229" s="60">
        <v>3241000</v>
      </c>
      <c r="Y229" s="66" t="s">
        <v>653</v>
      </c>
    </row>
    <row r="230" spans="1:25" s="45" customFormat="1" ht="60" x14ac:dyDescent="0.25">
      <c r="A230" s="60" t="s">
        <v>919</v>
      </c>
      <c r="B230" s="60" t="str">
        <f>IFERROR(VLOOKUP(VALUE(MID(A231,1,IF(VALUE(MID(A231,1,3))=898,3,4))),[6]Hoja1!$A$3:$K$222,2,0),"")</f>
        <v>898 Administración del talento humano</v>
      </c>
      <c r="C230" s="60" t="s">
        <v>159</v>
      </c>
      <c r="D230" s="60" t="s">
        <v>1153</v>
      </c>
      <c r="E230" s="60">
        <v>80121704</v>
      </c>
      <c r="F230" s="86" t="s">
        <v>4119</v>
      </c>
      <c r="G230" s="62">
        <v>1</v>
      </c>
      <c r="H230" s="62">
        <v>1</v>
      </c>
      <c r="I230" s="89">
        <f t="shared" si="3"/>
        <v>357</v>
      </c>
      <c r="J230" s="60">
        <v>1</v>
      </c>
      <c r="K230" s="60" t="s">
        <v>21</v>
      </c>
      <c r="L230" s="60" t="str">
        <f>IF(K230=[3]Hoja3!$B$2,[3]Hoja3!$A$2,IF(K230=[3]Hoja3!$B$3,[3]Hoja3!$A$3,IF(K230=[3]Hoja3!$B$4,[3]Hoja3!$A$4,IF(K230=[3]Hoja3!$B$5,[3]Hoja3!$A$5,IF(K230=[3]Hoja3!$B$6,[3]Hoja3!$A$6,IF(K230=[3]Hoja3!$B$7,[3]Hoja3!$A$7,IF(K230=[3]Hoja3!$B$8,[3]Hoja3!$A$8,IF(K230=[3]Hoja3!$B$9,[3]Hoja3!$A$9,IF(K230=[3]Hoja3!$B$10,[3]Hoja3!$A$10,IF(K230=[3]Hoja3!$B$11,[3]Hoja3!$A$11,IF(K230=[3]Hoja3!$B$12,[3]Hoja3!$A$12,IF(K230=[3]Hoja3!$B$13,[3]Hoja3!$A$13,IF(K230=[3]Hoja3!$B$14,[3]Hoja3!$A$14,IF(K230=[3]Hoja3!$B$15,[3]Hoja3!$A$15,IF(K230=[3]Hoja3!$B$16,[3]Hoja3!$A$16,IF(K230=[3]Hoja3!$B$17,[3]Hoja3!$A$17,IF(K230=[3]Hoja3!$B$18,[3]Hoja3!$A$18,IF(K230=[3]Hoja3!$B$19,[3]Hoja3!$A$19,IF(K230=[3]Hoja3!$B$20,[3]Hoja3!$A$20,IF(K230=[3]Hoja3!$B$21,[3]Hoja3!$A$21,""))))))))))))))))))))</f>
        <v>CCE-16</v>
      </c>
      <c r="M230" s="60" t="s">
        <v>63</v>
      </c>
      <c r="N230" s="60">
        <v>0</v>
      </c>
      <c r="O230" s="63">
        <v>115096800</v>
      </c>
      <c r="P230" s="63">
        <f t="shared" si="4"/>
        <v>115096800</v>
      </c>
      <c r="Q230" s="65">
        <v>0</v>
      </c>
      <c r="R230" s="60">
        <v>0</v>
      </c>
      <c r="S230" s="60" t="str">
        <f t="shared" ref="S230:T230" si="10">+S229</f>
        <v>ALVARO FERNANDO GUZMÁN LUCERO</v>
      </c>
      <c r="T230" s="60" t="str">
        <f t="shared" si="10"/>
        <v>SUBSECRETARÍA DE GESTIÓN INSTITUCIONAL</v>
      </c>
      <c r="U230" s="60" t="s">
        <v>650</v>
      </c>
      <c r="V230" s="60" t="s">
        <v>651</v>
      </c>
      <c r="W230" s="60" t="s">
        <v>652</v>
      </c>
      <c r="X230" s="60">
        <v>3241000</v>
      </c>
      <c r="Y230" s="66" t="s">
        <v>653</v>
      </c>
    </row>
    <row r="231" spans="1:25" s="45" customFormat="1" ht="60" x14ac:dyDescent="0.25">
      <c r="A231" s="60" t="s">
        <v>920</v>
      </c>
      <c r="B231" s="60" t="str">
        <f>IFERROR(VLOOKUP(VALUE(MID(A232,1,IF(VALUE(MID(A232,1,3))=898,3,4))),[6]Hoja1!$A$3:$K$222,2,0),"")</f>
        <v>898 Administración del talento humano</v>
      </c>
      <c r="C231" s="60" t="s">
        <v>159</v>
      </c>
      <c r="D231" s="60" t="s">
        <v>1154</v>
      </c>
      <c r="E231" s="60">
        <v>80121601</v>
      </c>
      <c r="F231" s="86" t="s">
        <v>1270</v>
      </c>
      <c r="G231" s="62">
        <v>1</v>
      </c>
      <c r="H231" s="62">
        <v>1</v>
      </c>
      <c r="I231" s="89">
        <f t="shared" si="3"/>
        <v>357</v>
      </c>
      <c r="J231" s="60">
        <v>1</v>
      </c>
      <c r="K231" s="60" t="s">
        <v>21</v>
      </c>
      <c r="L231" s="60" t="str">
        <f>IF(K231=[3]Hoja3!$B$2,[3]Hoja3!$A$2,IF(K231=[3]Hoja3!$B$3,[3]Hoja3!$A$3,IF(K231=[3]Hoja3!$B$4,[3]Hoja3!$A$4,IF(K231=[3]Hoja3!$B$5,[3]Hoja3!$A$5,IF(K231=[3]Hoja3!$B$6,[3]Hoja3!$A$6,IF(K231=[3]Hoja3!$B$7,[3]Hoja3!$A$7,IF(K231=[3]Hoja3!$B$8,[3]Hoja3!$A$8,IF(K231=[3]Hoja3!$B$9,[3]Hoja3!$A$9,IF(K231=[3]Hoja3!$B$10,[3]Hoja3!$A$10,IF(K231=[3]Hoja3!$B$11,[3]Hoja3!$A$11,IF(K231=[3]Hoja3!$B$12,[3]Hoja3!$A$12,IF(K231=[3]Hoja3!$B$13,[3]Hoja3!$A$13,IF(K231=[3]Hoja3!$B$14,[3]Hoja3!$A$14,IF(K231=[3]Hoja3!$B$15,[3]Hoja3!$A$15,IF(K231=[3]Hoja3!$B$16,[3]Hoja3!$A$16,IF(K231=[3]Hoja3!$B$17,[3]Hoja3!$A$17,IF(K231=[3]Hoja3!$B$18,[3]Hoja3!$A$18,IF(K231=[3]Hoja3!$B$19,[3]Hoja3!$A$19,IF(K231=[3]Hoja3!$B$20,[3]Hoja3!$A$20,IF(K231=[3]Hoja3!$B$21,[3]Hoja3!$A$21,""))))))))))))))))))))</f>
        <v>CCE-16</v>
      </c>
      <c r="M231" s="60" t="s">
        <v>63</v>
      </c>
      <c r="N231" s="60">
        <v>0</v>
      </c>
      <c r="O231" s="63">
        <v>111384000</v>
      </c>
      <c r="P231" s="63">
        <f t="shared" si="4"/>
        <v>111384000</v>
      </c>
      <c r="Q231" s="65">
        <v>0</v>
      </c>
      <c r="R231" s="60">
        <v>0</v>
      </c>
      <c r="S231" s="60" t="str">
        <f t="shared" ref="S231:T231" si="11">+S230</f>
        <v>ALVARO FERNANDO GUZMÁN LUCERO</v>
      </c>
      <c r="T231" s="60" t="str">
        <f t="shared" si="11"/>
        <v>SUBSECRETARÍA DE GESTIÓN INSTITUCIONAL</v>
      </c>
      <c r="U231" s="60" t="s">
        <v>650</v>
      </c>
      <c r="V231" s="60" t="s">
        <v>651</v>
      </c>
      <c r="W231" s="60" t="s">
        <v>652</v>
      </c>
      <c r="X231" s="60">
        <v>3241000</v>
      </c>
      <c r="Y231" s="66" t="s">
        <v>653</v>
      </c>
    </row>
    <row r="232" spans="1:25" s="45" customFormat="1" ht="75" x14ac:dyDescent="0.25">
      <c r="A232" s="60" t="s">
        <v>921</v>
      </c>
      <c r="B232" s="60" t="str">
        <f>IFERROR(VLOOKUP(VALUE(MID(A233,1,IF(VALUE(MID(A233,1,3))=898,3,4))),[6]Hoja1!$A$3:$K$222,2,0),"")</f>
        <v>898 Administración del talento humano</v>
      </c>
      <c r="C232" s="60" t="s">
        <v>159</v>
      </c>
      <c r="D232" s="60" t="s">
        <v>1155</v>
      </c>
      <c r="E232" s="60">
        <v>80121601</v>
      </c>
      <c r="F232" s="86" t="s">
        <v>1161</v>
      </c>
      <c r="G232" s="62">
        <v>1</v>
      </c>
      <c r="H232" s="62">
        <v>1</v>
      </c>
      <c r="I232" s="89">
        <f>+(8*30)</f>
        <v>240</v>
      </c>
      <c r="J232" s="60">
        <v>2</v>
      </c>
      <c r="K232" s="60" t="s">
        <v>21</v>
      </c>
      <c r="L232" s="60" t="str">
        <f>IF(K232=[3]Hoja3!$B$2,[3]Hoja3!$A$2,IF(K232=[3]Hoja3!$B$3,[3]Hoja3!$A$3,IF(K232=[3]Hoja3!$B$4,[3]Hoja3!$A$4,IF(K232=[3]Hoja3!$B$5,[3]Hoja3!$A$5,IF(K232=[3]Hoja3!$B$6,[3]Hoja3!$A$6,IF(K232=[3]Hoja3!$B$7,[3]Hoja3!$A$7,IF(K232=[3]Hoja3!$B$8,[3]Hoja3!$A$8,IF(K232=[3]Hoja3!$B$9,[3]Hoja3!$A$9,IF(K232=[3]Hoja3!$B$10,[3]Hoja3!$A$10,IF(K232=[3]Hoja3!$B$11,[3]Hoja3!$A$11,IF(K232=[3]Hoja3!$B$12,[3]Hoja3!$A$12,IF(K232=[3]Hoja3!$B$13,[3]Hoja3!$A$13,IF(K232=[3]Hoja3!$B$14,[3]Hoja3!$A$14,IF(K232=[3]Hoja3!$B$15,[3]Hoja3!$A$15,IF(K232=[3]Hoja3!$B$16,[3]Hoja3!$A$16,IF(K232=[3]Hoja3!$B$17,[3]Hoja3!$A$17,IF(K232=[3]Hoja3!$B$18,[3]Hoja3!$A$18,IF(K232=[3]Hoja3!$B$19,[3]Hoja3!$A$19,IF(K232=[3]Hoja3!$B$20,[3]Hoja3!$A$20,IF(K232=[3]Hoja3!$B$21,[3]Hoja3!$A$21,""))))))))))))))))))))</f>
        <v>CCE-16</v>
      </c>
      <c r="M232" s="60" t="s">
        <v>63</v>
      </c>
      <c r="N232" s="60">
        <v>0</v>
      </c>
      <c r="O232" s="63">
        <v>74880000</v>
      </c>
      <c r="P232" s="63">
        <f t="shared" si="4"/>
        <v>74880000</v>
      </c>
      <c r="Q232" s="65">
        <v>0</v>
      </c>
      <c r="R232" s="60">
        <v>0</v>
      </c>
      <c r="S232" s="60" t="str">
        <f t="shared" ref="S232:T232" si="12">+S231</f>
        <v>ALVARO FERNANDO GUZMÁN LUCERO</v>
      </c>
      <c r="T232" s="60" t="str">
        <f t="shared" si="12"/>
        <v>SUBSECRETARÍA DE GESTIÓN INSTITUCIONAL</v>
      </c>
      <c r="U232" s="60" t="s">
        <v>650</v>
      </c>
      <c r="V232" s="60" t="s">
        <v>651</v>
      </c>
      <c r="W232" s="60" t="s">
        <v>652</v>
      </c>
      <c r="X232" s="60">
        <v>3241000</v>
      </c>
      <c r="Y232" s="66" t="s">
        <v>653</v>
      </c>
    </row>
    <row r="233" spans="1:25" s="45" customFormat="1" ht="90" x14ac:dyDescent="0.25">
      <c r="A233" s="60" t="s">
        <v>922</v>
      </c>
      <c r="B233" s="60" t="str">
        <f>IFERROR(VLOOKUP(VALUE(MID(A234,1,IF(VALUE(MID(A234,1,3))=898,3,4))),[6]Hoja1!$A$3:$K$222,2,0),"")</f>
        <v>898 Administración del talento humano</v>
      </c>
      <c r="C233" s="60" t="s">
        <v>159</v>
      </c>
      <c r="D233" s="60" t="s">
        <v>1155</v>
      </c>
      <c r="E233" s="60">
        <v>80121706</v>
      </c>
      <c r="F233" s="86" t="s">
        <v>1271</v>
      </c>
      <c r="G233" s="62">
        <v>1</v>
      </c>
      <c r="H233" s="62">
        <v>1</v>
      </c>
      <c r="I233" s="89">
        <f>+(11*30)+15</f>
        <v>345</v>
      </c>
      <c r="J233" s="60">
        <v>3</v>
      </c>
      <c r="K233" s="60" t="s">
        <v>21</v>
      </c>
      <c r="L233" s="60" t="str">
        <f>IF(K233=[3]Hoja3!$B$2,[3]Hoja3!$A$2,IF(K233=[3]Hoja3!$B$3,[3]Hoja3!$A$3,IF(K233=[3]Hoja3!$B$4,[3]Hoja3!$A$4,IF(K233=[3]Hoja3!$B$5,[3]Hoja3!$A$5,IF(K233=[3]Hoja3!$B$6,[3]Hoja3!$A$6,IF(K233=[3]Hoja3!$B$7,[3]Hoja3!$A$7,IF(K233=[3]Hoja3!$B$8,[3]Hoja3!$A$8,IF(K233=[3]Hoja3!$B$9,[3]Hoja3!$A$9,IF(K233=[3]Hoja3!$B$10,[3]Hoja3!$A$10,IF(K233=[3]Hoja3!$B$11,[3]Hoja3!$A$11,IF(K233=[3]Hoja3!$B$12,[3]Hoja3!$A$12,IF(K233=[3]Hoja3!$B$13,[3]Hoja3!$A$13,IF(K233=[3]Hoja3!$B$14,[3]Hoja3!$A$14,IF(K233=[3]Hoja3!$B$15,[3]Hoja3!$A$15,IF(K233=[3]Hoja3!$B$16,[3]Hoja3!$A$16,IF(K233=[3]Hoja3!$B$17,[3]Hoja3!$A$17,IF(K233=[3]Hoja3!$B$18,[3]Hoja3!$A$18,IF(K233=[3]Hoja3!$B$19,[3]Hoja3!$A$19,IF(K233=[3]Hoja3!$B$20,[3]Hoja3!$A$20,IF(K233=[3]Hoja3!$B$21,[3]Hoja3!$A$21,""))))))))))))))))))))</f>
        <v>CCE-16</v>
      </c>
      <c r="M233" s="60" t="s">
        <v>63</v>
      </c>
      <c r="N233" s="60">
        <v>0</v>
      </c>
      <c r="O233" s="63">
        <v>191150389</v>
      </c>
      <c r="P233" s="63">
        <f t="shared" si="4"/>
        <v>191150389</v>
      </c>
      <c r="Q233" s="65">
        <v>0</v>
      </c>
      <c r="R233" s="60">
        <v>0</v>
      </c>
      <c r="S233" s="60" t="str">
        <f t="shared" ref="S233:T233" si="13">+S232</f>
        <v>ALVARO FERNANDO GUZMÁN LUCERO</v>
      </c>
      <c r="T233" s="60" t="str">
        <f t="shared" si="13"/>
        <v>SUBSECRETARÍA DE GESTIÓN INSTITUCIONAL</v>
      </c>
      <c r="U233" s="60" t="s">
        <v>650</v>
      </c>
      <c r="V233" s="60" t="s">
        <v>651</v>
      </c>
      <c r="W233" s="60" t="s">
        <v>652</v>
      </c>
      <c r="X233" s="60">
        <v>3241000</v>
      </c>
      <c r="Y233" s="66" t="s">
        <v>653</v>
      </c>
    </row>
    <row r="234" spans="1:25" ht="60" x14ac:dyDescent="0.25">
      <c r="A234" s="60" t="s">
        <v>923</v>
      </c>
      <c r="B234" s="60" t="str">
        <f>IFERROR(VLOOKUP(VALUE(MID(A235,1,IF(VALUE(MID(A235,1,3))=898,3,4))),[6]Hoja1!$A$3:$K$222,2,0),"")</f>
        <v>898 Administración del talento humano</v>
      </c>
      <c r="C234" s="60" t="s">
        <v>159</v>
      </c>
      <c r="D234" s="60" t="s">
        <v>1155</v>
      </c>
      <c r="E234" s="82">
        <v>93141808</v>
      </c>
      <c r="F234" s="86" t="s">
        <v>1272</v>
      </c>
      <c r="G234" s="62">
        <v>1</v>
      </c>
      <c r="H234" s="62">
        <v>1</v>
      </c>
      <c r="I234" s="60">
        <v>10</v>
      </c>
      <c r="J234" s="60">
        <v>1</v>
      </c>
      <c r="K234" s="60" t="s">
        <v>21</v>
      </c>
      <c r="L234" s="60" t="str">
        <f>IF(K234=[3]Hoja3!$B$2,[3]Hoja3!$A$2,IF(K234=[3]Hoja3!$B$3,[3]Hoja3!$A$3,IF(K234=[3]Hoja3!$B$4,[3]Hoja3!$A$4,IF(K234=[3]Hoja3!$B$5,[3]Hoja3!$A$5,IF(K234=[3]Hoja3!$B$6,[3]Hoja3!$A$6,IF(K234=[3]Hoja3!$B$7,[3]Hoja3!$A$7,IF(K234=[3]Hoja3!$B$8,[3]Hoja3!$A$8,IF(K234=[3]Hoja3!$B$9,[3]Hoja3!$A$9,IF(K234=[3]Hoja3!$B$10,[3]Hoja3!$A$10,IF(K234=[3]Hoja3!$B$11,[3]Hoja3!$A$11,IF(K234=[3]Hoja3!$B$12,[3]Hoja3!$A$12,IF(K234=[3]Hoja3!$B$13,[3]Hoja3!$A$13,IF(K234=[3]Hoja3!$B$14,[3]Hoja3!$A$14,IF(K234=[3]Hoja3!$B$15,[3]Hoja3!$A$15,IF(K234=[3]Hoja3!$B$16,[3]Hoja3!$A$16,IF(K234=[3]Hoja3!$B$17,[3]Hoja3!$A$17,IF(K234=[3]Hoja3!$B$18,[3]Hoja3!$A$18,IF(K234=[3]Hoja3!$B$19,[3]Hoja3!$A$19,IF(K234=[3]Hoja3!$B$20,[3]Hoja3!$A$20,IF(K234=[3]Hoja3!$B$21,[3]Hoja3!$A$21,""))))))))))))))))))))</f>
        <v>CCE-16</v>
      </c>
      <c r="M234" s="60" t="s">
        <v>63</v>
      </c>
      <c r="N234" s="60">
        <v>0</v>
      </c>
      <c r="O234" s="87">
        <v>74585510</v>
      </c>
      <c r="P234" s="87">
        <v>74585510</v>
      </c>
      <c r="Q234" s="65">
        <v>0</v>
      </c>
      <c r="R234" s="60">
        <v>0</v>
      </c>
      <c r="S234" s="60" t="str">
        <f t="shared" ref="S234:T234" si="14">+S233</f>
        <v>ALVARO FERNANDO GUZMÁN LUCERO</v>
      </c>
      <c r="T234" s="60" t="str">
        <f t="shared" si="14"/>
        <v>SUBSECRETARÍA DE GESTIÓN INSTITUCIONAL</v>
      </c>
      <c r="U234" s="60" t="s">
        <v>650</v>
      </c>
      <c r="V234" s="60" t="s">
        <v>651</v>
      </c>
      <c r="W234" s="60" t="s">
        <v>652</v>
      </c>
      <c r="X234" s="60">
        <v>3241000</v>
      </c>
      <c r="Y234" s="66" t="s">
        <v>653</v>
      </c>
    </row>
    <row r="235" spans="1:25" ht="60" x14ac:dyDescent="0.25">
      <c r="A235" s="60" t="s">
        <v>924</v>
      </c>
      <c r="B235" s="60" t="str">
        <f>IFERROR(VLOOKUP(VALUE(MID(A236,1,IF(VALUE(MID(A236,1,3))=898,3,4))),[6]Hoja1!$A$3:$K$222,2,0),"")</f>
        <v>898 Administración del talento humano</v>
      </c>
      <c r="C235" s="60" t="s">
        <v>159</v>
      </c>
      <c r="D235" s="60" t="s">
        <v>1155</v>
      </c>
      <c r="E235" s="82">
        <v>80101509</v>
      </c>
      <c r="F235" s="86" t="s">
        <v>1273</v>
      </c>
      <c r="G235" s="62">
        <v>1</v>
      </c>
      <c r="H235" s="62">
        <v>1</v>
      </c>
      <c r="I235" s="60">
        <v>10</v>
      </c>
      <c r="J235" s="60">
        <v>1</v>
      </c>
      <c r="K235" s="60" t="s">
        <v>21</v>
      </c>
      <c r="L235" s="60" t="str">
        <f>IF(K235=[3]Hoja3!$B$2,[3]Hoja3!$A$2,IF(K235=[3]Hoja3!$B$3,[3]Hoja3!$A$3,IF(K235=[3]Hoja3!$B$4,[3]Hoja3!$A$4,IF(K235=[3]Hoja3!$B$5,[3]Hoja3!$A$5,IF(K235=[3]Hoja3!$B$6,[3]Hoja3!$A$6,IF(K235=[3]Hoja3!$B$7,[3]Hoja3!$A$7,IF(K235=[3]Hoja3!$B$8,[3]Hoja3!$A$8,IF(K235=[3]Hoja3!$B$9,[3]Hoja3!$A$9,IF(K235=[3]Hoja3!$B$10,[3]Hoja3!$A$10,IF(K235=[3]Hoja3!$B$11,[3]Hoja3!$A$11,IF(K235=[3]Hoja3!$B$12,[3]Hoja3!$A$12,IF(K235=[3]Hoja3!$B$13,[3]Hoja3!$A$13,IF(K235=[3]Hoja3!$B$14,[3]Hoja3!$A$14,IF(K235=[3]Hoja3!$B$15,[3]Hoja3!$A$15,IF(K235=[3]Hoja3!$B$16,[3]Hoja3!$A$16,IF(K235=[3]Hoja3!$B$17,[3]Hoja3!$A$17,IF(K235=[3]Hoja3!$B$18,[3]Hoja3!$A$18,IF(K235=[3]Hoja3!$B$19,[3]Hoja3!$A$19,IF(K235=[3]Hoja3!$B$20,[3]Hoja3!$A$20,IF(K235=[3]Hoja3!$B$21,[3]Hoja3!$A$21,""))))))))))))))))))))</f>
        <v>CCE-16</v>
      </c>
      <c r="M235" s="60" t="s">
        <v>63</v>
      </c>
      <c r="N235" s="60">
        <v>0</v>
      </c>
      <c r="O235" s="87">
        <v>66842880</v>
      </c>
      <c r="P235" s="87">
        <v>66842880</v>
      </c>
      <c r="Q235" s="65">
        <v>0</v>
      </c>
      <c r="R235" s="60">
        <v>0</v>
      </c>
      <c r="S235" s="60" t="str">
        <f t="shared" ref="S235:T235" si="15">+S234</f>
        <v>ALVARO FERNANDO GUZMÁN LUCERO</v>
      </c>
      <c r="T235" s="60" t="str">
        <f t="shared" si="15"/>
        <v>SUBSECRETARÍA DE GESTIÓN INSTITUCIONAL</v>
      </c>
      <c r="U235" s="60" t="s">
        <v>650</v>
      </c>
      <c r="V235" s="60" t="s">
        <v>651</v>
      </c>
      <c r="W235" s="60" t="s">
        <v>652</v>
      </c>
      <c r="X235" s="60">
        <v>3241000</v>
      </c>
      <c r="Y235" s="66" t="s">
        <v>653</v>
      </c>
    </row>
    <row r="236" spans="1:25" ht="60" x14ac:dyDescent="0.25">
      <c r="A236" s="60" t="s">
        <v>925</v>
      </c>
      <c r="B236" s="60" t="str">
        <f>IFERROR(VLOOKUP(VALUE(MID(A237,1,IF(VALUE(MID(A237,1,3))=898,3,4))),[6]Hoja1!$A$3:$K$222,2,0),"")</f>
        <v>898 Administración del talento humano</v>
      </c>
      <c r="C236" s="60" t="s">
        <v>159</v>
      </c>
      <c r="D236" s="60" t="s">
        <v>1155</v>
      </c>
      <c r="E236" s="82">
        <v>93141808</v>
      </c>
      <c r="F236" s="86" t="s">
        <v>1274</v>
      </c>
      <c r="G236" s="62">
        <v>1</v>
      </c>
      <c r="H236" s="62">
        <v>1</v>
      </c>
      <c r="I236" s="60">
        <v>10</v>
      </c>
      <c r="J236" s="60">
        <v>1</v>
      </c>
      <c r="K236" s="60" t="s">
        <v>21</v>
      </c>
      <c r="L236" s="60" t="str">
        <f>IF(K236=[3]Hoja3!$B$2,[3]Hoja3!$A$2,IF(K236=[3]Hoja3!$B$3,[3]Hoja3!$A$3,IF(K236=[3]Hoja3!$B$4,[3]Hoja3!$A$4,IF(K236=[3]Hoja3!$B$5,[3]Hoja3!$A$5,IF(K236=[3]Hoja3!$B$6,[3]Hoja3!$A$6,IF(K236=[3]Hoja3!$B$7,[3]Hoja3!$A$7,IF(K236=[3]Hoja3!$B$8,[3]Hoja3!$A$8,IF(K236=[3]Hoja3!$B$9,[3]Hoja3!$A$9,IF(K236=[3]Hoja3!$B$10,[3]Hoja3!$A$10,IF(K236=[3]Hoja3!$B$11,[3]Hoja3!$A$11,IF(K236=[3]Hoja3!$B$12,[3]Hoja3!$A$12,IF(K236=[3]Hoja3!$B$13,[3]Hoja3!$A$13,IF(K236=[3]Hoja3!$B$14,[3]Hoja3!$A$14,IF(K236=[3]Hoja3!$B$15,[3]Hoja3!$A$15,IF(K236=[3]Hoja3!$B$16,[3]Hoja3!$A$16,IF(K236=[3]Hoja3!$B$17,[3]Hoja3!$A$17,IF(K236=[3]Hoja3!$B$18,[3]Hoja3!$A$18,IF(K236=[3]Hoja3!$B$19,[3]Hoja3!$A$19,IF(K236=[3]Hoja3!$B$20,[3]Hoja3!$A$20,IF(K236=[3]Hoja3!$B$21,[3]Hoja3!$A$21,""))))))))))))))))))))</f>
        <v>CCE-16</v>
      </c>
      <c r="M236" s="60" t="s">
        <v>63</v>
      </c>
      <c r="N236" s="60">
        <v>0</v>
      </c>
      <c r="O236" s="87">
        <v>51134800</v>
      </c>
      <c r="P236" s="87">
        <v>51134800</v>
      </c>
      <c r="Q236" s="65">
        <v>0</v>
      </c>
      <c r="R236" s="60">
        <v>0</v>
      </c>
      <c r="S236" s="60" t="str">
        <f t="shared" ref="S236:T236" si="16">+S235</f>
        <v>ALVARO FERNANDO GUZMÁN LUCERO</v>
      </c>
      <c r="T236" s="60" t="str">
        <f t="shared" si="16"/>
        <v>SUBSECRETARÍA DE GESTIÓN INSTITUCIONAL</v>
      </c>
      <c r="U236" s="60" t="s">
        <v>650</v>
      </c>
      <c r="V236" s="60" t="s">
        <v>651</v>
      </c>
      <c r="W236" s="60" t="s">
        <v>652</v>
      </c>
      <c r="X236" s="60">
        <v>3241000</v>
      </c>
      <c r="Y236" s="66" t="s">
        <v>653</v>
      </c>
    </row>
    <row r="237" spans="1:25" ht="60" x14ac:dyDescent="0.25">
      <c r="A237" s="60" t="s">
        <v>926</v>
      </c>
      <c r="B237" s="60" t="str">
        <f>IFERROR(VLOOKUP(VALUE(MID(A238,1,IF(VALUE(MID(A238,1,3))=898,3,4))),[6]Hoja1!$A$3:$K$222,2,0),"")</f>
        <v>898 Administración del talento humano</v>
      </c>
      <c r="C237" s="60" t="s">
        <v>159</v>
      </c>
      <c r="D237" s="60" t="s">
        <v>1155</v>
      </c>
      <c r="E237" s="82">
        <v>80101509</v>
      </c>
      <c r="F237" s="86" t="s">
        <v>1274</v>
      </c>
      <c r="G237" s="62">
        <v>1</v>
      </c>
      <c r="H237" s="62">
        <v>1</v>
      </c>
      <c r="I237" s="60">
        <v>10</v>
      </c>
      <c r="J237" s="60">
        <v>1</v>
      </c>
      <c r="K237" s="60" t="s">
        <v>21</v>
      </c>
      <c r="L237" s="60" t="str">
        <f>IF(K237=[3]Hoja3!$B$2,[3]Hoja3!$A$2,IF(K237=[3]Hoja3!$B$3,[3]Hoja3!$A$3,IF(K237=[3]Hoja3!$B$4,[3]Hoja3!$A$4,IF(K237=[3]Hoja3!$B$5,[3]Hoja3!$A$5,IF(K237=[3]Hoja3!$B$6,[3]Hoja3!$A$6,IF(K237=[3]Hoja3!$B$7,[3]Hoja3!$A$7,IF(K237=[3]Hoja3!$B$8,[3]Hoja3!$A$8,IF(K237=[3]Hoja3!$B$9,[3]Hoja3!$A$9,IF(K237=[3]Hoja3!$B$10,[3]Hoja3!$A$10,IF(K237=[3]Hoja3!$B$11,[3]Hoja3!$A$11,IF(K237=[3]Hoja3!$B$12,[3]Hoja3!$A$12,IF(K237=[3]Hoja3!$B$13,[3]Hoja3!$A$13,IF(K237=[3]Hoja3!$B$14,[3]Hoja3!$A$14,IF(K237=[3]Hoja3!$B$15,[3]Hoja3!$A$15,IF(K237=[3]Hoja3!$B$16,[3]Hoja3!$A$16,IF(K237=[3]Hoja3!$B$17,[3]Hoja3!$A$17,IF(K237=[3]Hoja3!$B$18,[3]Hoja3!$A$18,IF(K237=[3]Hoja3!$B$19,[3]Hoja3!$A$19,IF(K237=[3]Hoja3!$B$20,[3]Hoja3!$A$20,IF(K237=[3]Hoja3!$B$21,[3]Hoja3!$A$21,""))))))))))))))))))))</f>
        <v>CCE-16</v>
      </c>
      <c r="M237" s="60" t="s">
        <v>63</v>
      </c>
      <c r="N237" s="60">
        <v>0</v>
      </c>
      <c r="O237" s="87">
        <v>49166770</v>
      </c>
      <c r="P237" s="87">
        <v>49166770</v>
      </c>
      <c r="Q237" s="65">
        <v>0</v>
      </c>
      <c r="R237" s="60">
        <v>0</v>
      </c>
      <c r="S237" s="60" t="str">
        <f t="shared" ref="S237:T237" si="17">+S236</f>
        <v>ALVARO FERNANDO GUZMÁN LUCERO</v>
      </c>
      <c r="T237" s="60" t="str">
        <f t="shared" si="17"/>
        <v>SUBSECRETARÍA DE GESTIÓN INSTITUCIONAL</v>
      </c>
      <c r="U237" s="60" t="s">
        <v>650</v>
      </c>
      <c r="V237" s="60" t="s">
        <v>651</v>
      </c>
      <c r="W237" s="60" t="s">
        <v>652</v>
      </c>
      <c r="X237" s="60">
        <v>3241000</v>
      </c>
      <c r="Y237" s="66" t="s">
        <v>653</v>
      </c>
    </row>
    <row r="238" spans="1:25" ht="60" x14ac:dyDescent="0.25">
      <c r="A238" s="60" t="s">
        <v>927</v>
      </c>
      <c r="B238" s="60" t="str">
        <f>IFERROR(VLOOKUP(VALUE(MID(A239,1,IF(VALUE(MID(A239,1,3))=898,3,4))),[6]Hoja1!$A$3:$K$222,2,0),"")</f>
        <v>898 Administración del talento humano</v>
      </c>
      <c r="C238" s="60" t="s">
        <v>159</v>
      </c>
      <c r="D238" s="60" t="s">
        <v>1155</v>
      </c>
      <c r="E238" s="82">
        <v>93141808</v>
      </c>
      <c r="F238" s="86" t="s">
        <v>1275</v>
      </c>
      <c r="G238" s="62">
        <v>1</v>
      </c>
      <c r="H238" s="62">
        <v>1</v>
      </c>
      <c r="I238" s="60">
        <v>10</v>
      </c>
      <c r="J238" s="60">
        <v>1</v>
      </c>
      <c r="K238" s="60" t="s">
        <v>21</v>
      </c>
      <c r="L238" s="60" t="str">
        <f>IF(K238=[3]Hoja3!$B$2,[3]Hoja3!$A$2,IF(K238=[3]Hoja3!$B$3,[3]Hoja3!$A$3,IF(K238=[3]Hoja3!$B$4,[3]Hoja3!$A$4,IF(K238=[3]Hoja3!$B$5,[3]Hoja3!$A$5,IF(K238=[3]Hoja3!$B$6,[3]Hoja3!$A$6,IF(K238=[3]Hoja3!$B$7,[3]Hoja3!$A$7,IF(K238=[3]Hoja3!$B$8,[3]Hoja3!$A$8,IF(K238=[3]Hoja3!$B$9,[3]Hoja3!$A$9,IF(K238=[3]Hoja3!$B$10,[3]Hoja3!$A$10,IF(K238=[3]Hoja3!$B$11,[3]Hoja3!$A$11,IF(K238=[3]Hoja3!$B$12,[3]Hoja3!$A$12,IF(K238=[3]Hoja3!$B$13,[3]Hoja3!$A$13,IF(K238=[3]Hoja3!$B$14,[3]Hoja3!$A$14,IF(K238=[3]Hoja3!$B$15,[3]Hoja3!$A$15,IF(K238=[3]Hoja3!$B$16,[3]Hoja3!$A$16,IF(K238=[3]Hoja3!$B$17,[3]Hoja3!$A$17,IF(K238=[3]Hoja3!$B$18,[3]Hoja3!$A$18,IF(K238=[3]Hoja3!$B$19,[3]Hoja3!$A$19,IF(K238=[3]Hoja3!$B$20,[3]Hoja3!$A$20,IF(K238=[3]Hoja3!$B$21,[3]Hoja3!$A$21,""))))))))))))))))))))</f>
        <v>CCE-16</v>
      </c>
      <c r="M238" s="60" t="s">
        <v>63</v>
      </c>
      <c r="N238" s="60">
        <v>0</v>
      </c>
      <c r="O238" s="87">
        <v>38563200</v>
      </c>
      <c r="P238" s="87">
        <v>38563200</v>
      </c>
      <c r="Q238" s="65">
        <v>0</v>
      </c>
      <c r="R238" s="60">
        <v>0</v>
      </c>
      <c r="S238" s="60" t="str">
        <f t="shared" ref="S238:T238" si="18">+S237</f>
        <v>ALVARO FERNANDO GUZMÁN LUCERO</v>
      </c>
      <c r="T238" s="60" t="str">
        <f t="shared" si="18"/>
        <v>SUBSECRETARÍA DE GESTIÓN INSTITUCIONAL</v>
      </c>
      <c r="U238" s="60" t="s">
        <v>650</v>
      </c>
      <c r="V238" s="60" t="s">
        <v>651</v>
      </c>
      <c r="W238" s="60" t="s">
        <v>652</v>
      </c>
      <c r="X238" s="60">
        <v>3241000</v>
      </c>
      <c r="Y238" s="66" t="s">
        <v>653</v>
      </c>
    </row>
    <row r="239" spans="1:25" ht="60" x14ac:dyDescent="0.25">
      <c r="A239" s="60" t="s">
        <v>928</v>
      </c>
      <c r="B239" s="60" t="str">
        <f>IFERROR(VLOOKUP(VALUE(MID(A240,1,IF(VALUE(MID(A240,1,3))=898,3,4))),[6]Hoja1!$A$3:$K$222,2,0),"")</f>
        <v>898 Administración del talento humano</v>
      </c>
      <c r="C239" s="60" t="s">
        <v>159</v>
      </c>
      <c r="D239" s="60" t="s">
        <v>1155</v>
      </c>
      <c r="E239" s="82">
        <v>80101509</v>
      </c>
      <c r="F239" s="86" t="s">
        <v>1273</v>
      </c>
      <c r="G239" s="62">
        <v>1</v>
      </c>
      <c r="H239" s="62">
        <v>1</v>
      </c>
      <c r="I239" s="60">
        <v>10</v>
      </c>
      <c r="J239" s="60">
        <v>1</v>
      </c>
      <c r="K239" s="60" t="s">
        <v>21</v>
      </c>
      <c r="L239" s="60" t="str">
        <f>IF(K239=[3]Hoja3!$B$2,[3]Hoja3!$A$2,IF(K239=[3]Hoja3!$B$3,[3]Hoja3!$A$3,IF(K239=[3]Hoja3!$B$4,[3]Hoja3!$A$4,IF(K239=[3]Hoja3!$B$5,[3]Hoja3!$A$5,IF(K239=[3]Hoja3!$B$6,[3]Hoja3!$A$6,IF(K239=[3]Hoja3!$B$7,[3]Hoja3!$A$7,IF(K239=[3]Hoja3!$B$8,[3]Hoja3!$A$8,IF(K239=[3]Hoja3!$B$9,[3]Hoja3!$A$9,IF(K239=[3]Hoja3!$B$10,[3]Hoja3!$A$10,IF(K239=[3]Hoja3!$B$11,[3]Hoja3!$A$11,IF(K239=[3]Hoja3!$B$12,[3]Hoja3!$A$12,IF(K239=[3]Hoja3!$B$13,[3]Hoja3!$A$13,IF(K239=[3]Hoja3!$B$14,[3]Hoja3!$A$14,IF(K239=[3]Hoja3!$B$15,[3]Hoja3!$A$15,IF(K239=[3]Hoja3!$B$16,[3]Hoja3!$A$16,IF(K239=[3]Hoja3!$B$17,[3]Hoja3!$A$17,IF(K239=[3]Hoja3!$B$18,[3]Hoja3!$A$18,IF(K239=[3]Hoja3!$B$19,[3]Hoja3!$A$19,IF(K239=[3]Hoja3!$B$20,[3]Hoja3!$A$20,IF(K239=[3]Hoja3!$B$21,[3]Hoja3!$A$21,""))))))))))))))))))))</f>
        <v>CCE-16</v>
      </c>
      <c r="M239" s="60" t="s">
        <v>63</v>
      </c>
      <c r="N239" s="60">
        <v>0</v>
      </c>
      <c r="O239" s="87">
        <v>66842880</v>
      </c>
      <c r="P239" s="87">
        <v>66842880</v>
      </c>
      <c r="Q239" s="65">
        <v>0</v>
      </c>
      <c r="R239" s="60">
        <v>0</v>
      </c>
      <c r="S239" s="60" t="str">
        <f t="shared" ref="S239:T239" si="19">+S238</f>
        <v>ALVARO FERNANDO GUZMÁN LUCERO</v>
      </c>
      <c r="T239" s="60" t="str">
        <f t="shared" si="19"/>
        <v>SUBSECRETARÍA DE GESTIÓN INSTITUCIONAL</v>
      </c>
      <c r="U239" s="60" t="s">
        <v>650</v>
      </c>
      <c r="V239" s="60" t="s">
        <v>651</v>
      </c>
      <c r="W239" s="60" t="s">
        <v>652</v>
      </c>
      <c r="X239" s="60">
        <v>3241000</v>
      </c>
      <c r="Y239" s="66" t="s">
        <v>653</v>
      </c>
    </row>
    <row r="240" spans="1:25" ht="60" x14ac:dyDescent="0.25">
      <c r="A240" s="60" t="s">
        <v>929</v>
      </c>
      <c r="B240" s="60" t="str">
        <f>IFERROR(VLOOKUP(VALUE(MID(A241,1,IF(VALUE(MID(A241,1,3))=898,3,4))),[6]Hoja1!$A$3:$K$222,2,0),"")</f>
        <v>898 Administración del talento humano</v>
      </c>
      <c r="C240" s="60" t="s">
        <v>159</v>
      </c>
      <c r="D240" s="60" t="s">
        <v>1155</v>
      </c>
      <c r="E240" s="82">
        <v>93141808</v>
      </c>
      <c r="F240" s="86" t="s">
        <v>1274</v>
      </c>
      <c r="G240" s="62">
        <v>1</v>
      </c>
      <c r="H240" s="62">
        <v>1</v>
      </c>
      <c r="I240" s="60">
        <v>10</v>
      </c>
      <c r="J240" s="60">
        <v>1</v>
      </c>
      <c r="K240" s="60" t="s">
        <v>21</v>
      </c>
      <c r="L240" s="60" t="str">
        <f>IF(K240=[3]Hoja3!$B$2,[3]Hoja3!$A$2,IF(K240=[3]Hoja3!$B$3,[3]Hoja3!$A$3,IF(K240=[3]Hoja3!$B$4,[3]Hoja3!$A$4,IF(K240=[3]Hoja3!$B$5,[3]Hoja3!$A$5,IF(K240=[3]Hoja3!$B$6,[3]Hoja3!$A$6,IF(K240=[3]Hoja3!$B$7,[3]Hoja3!$A$7,IF(K240=[3]Hoja3!$B$8,[3]Hoja3!$A$8,IF(K240=[3]Hoja3!$B$9,[3]Hoja3!$A$9,IF(K240=[3]Hoja3!$B$10,[3]Hoja3!$A$10,IF(K240=[3]Hoja3!$B$11,[3]Hoja3!$A$11,IF(K240=[3]Hoja3!$B$12,[3]Hoja3!$A$12,IF(K240=[3]Hoja3!$B$13,[3]Hoja3!$A$13,IF(K240=[3]Hoja3!$B$14,[3]Hoja3!$A$14,IF(K240=[3]Hoja3!$B$15,[3]Hoja3!$A$15,IF(K240=[3]Hoja3!$B$16,[3]Hoja3!$A$16,IF(K240=[3]Hoja3!$B$17,[3]Hoja3!$A$17,IF(K240=[3]Hoja3!$B$18,[3]Hoja3!$A$18,IF(K240=[3]Hoja3!$B$19,[3]Hoja3!$A$19,IF(K240=[3]Hoja3!$B$20,[3]Hoja3!$A$20,IF(K240=[3]Hoja3!$B$21,[3]Hoja3!$A$21,""))))))))))))))))))))</f>
        <v>CCE-16</v>
      </c>
      <c r="M240" s="60" t="s">
        <v>63</v>
      </c>
      <c r="N240" s="60">
        <v>0</v>
      </c>
      <c r="O240" s="87">
        <v>51134800</v>
      </c>
      <c r="P240" s="87">
        <v>51134800</v>
      </c>
      <c r="Q240" s="65">
        <v>0</v>
      </c>
      <c r="R240" s="60">
        <v>0</v>
      </c>
      <c r="S240" s="60" t="str">
        <f t="shared" ref="S240:T240" si="20">+S239</f>
        <v>ALVARO FERNANDO GUZMÁN LUCERO</v>
      </c>
      <c r="T240" s="60" t="str">
        <f t="shared" si="20"/>
        <v>SUBSECRETARÍA DE GESTIÓN INSTITUCIONAL</v>
      </c>
      <c r="U240" s="60" t="s">
        <v>650</v>
      </c>
      <c r="V240" s="60" t="s">
        <v>651</v>
      </c>
      <c r="W240" s="60" t="s">
        <v>652</v>
      </c>
      <c r="X240" s="60">
        <v>3241000</v>
      </c>
      <c r="Y240" s="66" t="s">
        <v>653</v>
      </c>
    </row>
    <row r="241" spans="1:25" ht="60" x14ac:dyDescent="0.25">
      <c r="A241" s="60" t="s">
        <v>930</v>
      </c>
      <c r="B241" s="60" t="str">
        <f>IFERROR(VLOOKUP(VALUE(MID(A242,1,IF(VALUE(MID(A242,1,3))=898,3,4))),[6]Hoja1!$A$3:$K$222,2,0),"")</f>
        <v>898 Administración del talento humano</v>
      </c>
      <c r="C241" s="60" t="s">
        <v>159</v>
      </c>
      <c r="D241" s="60" t="s">
        <v>1155</v>
      </c>
      <c r="E241" s="82">
        <v>80111601</v>
      </c>
      <c r="F241" s="86" t="s">
        <v>1276</v>
      </c>
      <c r="G241" s="62">
        <v>1</v>
      </c>
      <c r="H241" s="62">
        <v>1</v>
      </c>
      <c r="I241" s="60">
        <v>10</v>
      </c>
      <c r="J241" s="60">
        <v>1</v>
      </c>
      <c r="K241" s="60" t="s">
        <v>21</v>
      </c>
      <c r="L241" s="60" t="str">
        <f>IF(K241=[3]Hoja3!$B$2,[3]Hoja3!$A$2,IF(K241=[3]Hoja3!$B$3,[3]Hoja3!$A$3,IF(K241=[3]Hoja3!$B$4,[3]Hoja3!$A$4,IF(K241=[3]Hoja3!$B$5,[3]Hoja3!$A$5,IF(K241=[3]Hoja3!$B$6,[3]Hoja3!$A$6,IF(K241=[3]Hoja3!$B$7,[3]Hoja3!$A$7,IF(K241=[3]Hoja3!$B$8,[3]Hoja3!$A$8,IF(K241=[3]Hoja3!$B$9,[3]Hoja3!$A$9,IF(K241=[3]Hoja3!$B$10,[3]Hoja3!$A$10,IF(K241=[3]Hoja3!$B$11,[3]Hoja3!$A$11,IF(K241=[3]Hoja3!$B$12,[3]Hoja3!$A$12,IF(K241=[3]Hoja3!$B$13,[3]Hoja3!$A$13,IF(K241=[3]Hoja3!$B$14,[3]Hoja3!$A$14,IF(K241=[3]Hoja3!$B$15,[3]Hoja3!$A$15,IF(K241=[3]Hoja3!$B$16,[3]Hoja3!$A$16,IF(K241=[3]Hoja3!$B$17,[3]Hoja3!$A$17,IF(K241=[3]Hoja3!$B$18,[3]Hoja3!$A$18,IF(K241=[3]Hoja3!$B$19,[3]Hoja3!$A$19,IF(K241=[3]Hoja3!$B$20,[3]Hoja3!$A$20,IF(K241=[3]Hoja3!$B$21,[3]Hoja3!$A$21,""))))))))))))))))))))</f>
        <v>CCE-16</v>
      </c>
      <c r="M241" s="60" t="s">
        <v>63</v>
      </c>
      <c r="N241" s="60">
        <v>0</v>
      </c>
      <c r="O241" s="87">
        <v>49166770</v>
      </c>
      <c r="P241" s="87">
        <v>49166770</v>
      </c>
      <c r="Q241" s="65">
        <v>0</v>
      </c>
      <c r="R241" s="60">
        <v>0</v>
      </c>
      <c r="S241" s="60" t="str">
        <f t="shared" ref="S241:T241" si="21">+S240</f>
        <v>ALVARO FERNANDO GUZMÁN LUCERO</v>
      </c>
      <c r="T241" s="60" t="str">
        <f t="shared" si="21"/>
        <v>SUBSECRETARÍA DE GESTIÓN INSTITUCIONAL</v>
      </c>
      <c r="U241" s="60" t="s">
        <v>650</v>
      </c>
      <c r="V241" s="60" t="s">
        <v>651</v>
      </c>
      <c r="W241" s="60" t="s">
        <v>652</v>
      </c>
      <c r="X241" s="60">
        <v>3241000</v>
      </c>
      <c r="Y241" s="66" t="s">
        <v>653</v>
      </c>
    </row>
    <row r="242" spans="1:25" ht="60" x14ac:dyDescent="0.25">
      <c r="A242" s="60" t="s">
        <v>931</v>
      </c>
      <c r="B242" s="60" t="str">
        <f>IFERROR(VLOOKUP(VALUE(MID(A243,1,IF(VALUE(MID(A243,1,3))=898,3,4))),[6]Hoja1!$A$3:$K$222,2,0),"")</f>
        <v>898 Administración del talento humano</v>
      </c>
      <c r="C242" s="60" t="s">
        <v>159</v>
      </c>
      <c r="D242" s="60" t="s">
        <v>1155</v>
      </c>
      <c r="E242" s="82">
        <v>93141506</v>
      </c>
      <c r="F242" s="86" t="s">
        <v>1277</v>
      </c>
      <c r="G242" s="62">
        <v>1</v>
      </c>
      <c r="H242" s="62">
        <v>1</v>
      </c>
      <c r="I242" s="60">
        <v>10</v>
      </c>
      <c r="J242" s="60">
        <v>1</v>
      </c>
      <c r="K242" s="60" t="s">
        <v>21</v>
      </c>
      <c r="L242" s="60" t="str">
        <f>IF(K242=[3]Hoja3!$B$2,[3]Hoja3!$A$2,IF(K242=[3]Hoja3!$B$3,[3]Hoja3!$A$3,IF(K242=[3]Hoja3!$B$4,[3]Hoja3!$A$4,IF(K242=[3]Hoja3!$B$5,[3]Hoja3!$A$5,IF(K242=[3]Hoja3!$B$6,[3]Hoja3!$A$6,IF(K242=[3]Hoja3!$B$7,[3]Hoja3!$A$7,IF(K242=[3]Hoja3!$B$8,[3]Hoja3!$A$8,IF(K242=[3]Hoja3!$B$9,[3]Hoja3!$A$9,IF(K242=[3]Hoja3!$B$10,[3]Hoja3!$A$10,IF(K242=[3]Hoja3!$B$11,[3]Hoja3!$A$11,IF(K242=[3]Hoja3!$B$12,[3]Hoja3!$A$12,IF(K242=[3]Hoja3!$B$13,[3]Hoja3!$A$13,IF(K242=[3]Hoja3!$B$14,[3]Hoja3!$A$14,IF(K242=[3]Hoja3!$B$15,[3]Hoja3!$A$15,IF(K242=[3]Hoja3!$B$16,[3]Hoja3!$A$16,IF(K242=[3]Hoja3!$B$17,[3]Hoja3!$A$17,IF(K242=[3]Hoja3!$B$18,[3]Hoja3!$A$18,IF(K242=[3]Hoja3!$B$19,[3]Hoja3!$A$19,IF(K242=[3]Hoja3!$B$20,[3]Hoja3!$A$20,IF(K242=[3]Hoja3!$B$21,[3]Hoja3!$A$21,""))))))))))))))))))))</f>
        <v>CCE-16</v>
      </c>
      <c r="M242" s="60" t="s">
        <v>63</v>
      </c>
      <c r="N242" s="60">
        <v>0</v>
      </c>
      <c r="O242" s="87">
        <v>49166770</v>
      </c>
      <c r="P242" s="87">
        <v>49166770</v>
      </c>
      <c r="Q242" s="65">
        <v>0</v>
      </c>
      <c r="R242" s="60">
        <v>0</v>
      </c>
      <c r="S242" s="60" t="str">
        <f t="shared" ref="S242:T242" si="22">+S241</f>
        <v>ALVARO FERNANDO GUZMÁN LUCERO</v>
      </c>
      <c r="T242" s="60" t="str">
        <f t="shared" si="22"/>
        <v>SUBSECRETARÍA DE GESTIÓN INSTITUCIONAL</v>
      </c>
      <c r="U242" s="60" t="s">
        <v>650</v>
      </c>
      <c r="V242" s="60" t="s">
        <v>651</v>
      </c>
      <c r="W242" s="60" t="s">
        <v>652</v>
      </c>
      <c r="X242" s="60">
        <v>3241000</v>
      </c>
      <c r="Y242" s="66" t="s">
        <v>653</v>
      </c>
    </row>
    <row r="243" spans="1:25" ht="60" x14ac:dyDescent="0.25">
      <c r="A243" s="60" t="s">
        <v>932</v>
      </c>
      <c r="B243" s="60" t="str">
        <f>IFERROR(VLOOKUP(VALUE(MID(A244,1,IF(VALUE(MID(A244,1,3))=898,3,4))),[6]Hoja1!$A$3:$K$222,2,0),"")</f>
        <v>898 Administración del talento humano</v>
      </c>
      <c r="C243" s="60" t="s">
        <v>159</v>
      </c>
      <c r="D243" s="60" t="s">
        <v>1155</v>
      </c>
      <c r="E243" s="82">
        <v>93141808</v>
      </c>
      <c r="F243" s="86" t="s">
        <v>1277</v>
      </c>
      <c r="G243" s="62">
        <v>1</v>
      </c>
      <c r="H243" s="62">
        <v>1</v>
      </c>
      <c r="I243" s="60">
        <v>10</v>
      </c>
      <c r="J243" s="60">
        <v>1</v>
      </c>
      <c r="K243" s="60" t="s">
        <v>21</v>
      </c>
      <c r="L243" s="60" t="str">
        <f>IF(K243=[3]Hoja3!$B$2,[3]Hoja3!$A$2,IF(K243=[3]Hoja3!$B$3,[3]Hoja3!$A$3,IF(K243=[3]Hoja3!$B$4,[3]Hoja3!$A$4,IF(K243=[3]Hoja3!$B$5,[3]Hoja3!$A$5,IF(K243=[3]Hoja3!$B$6,[3]Hoja3!$A$6,IF(K243=[3]Hoja3!$B$7,[3]Hoja3!$A$7,IF(K243=[3]Hoja3!$B$8,[3]Hoja3!$A$8,IF(K243=[3]Hoja3!$B$9,[3]Hoja3!$A$9,IF(K243=[3]Hoja3!$B$10,[3]Hoja3!$A$10,IF(K243=[3]Hoja3!$B$11,[3]Hoja3!$A$11,IF(K243=[3]Hoja3!$B$12,[3]Hoja3!$A$12,IF(K243=[3]Hoja3!$B$13,[3]Hoja3!$A$13,IF(K243=[3]Hoja3!$B$14,[3]Hoja3!$A$14,IF(K243=[3]Hoja3!$B$15,[3]Hoja3!$A$15,IF(K243=[3]Hoja3!$B$16,[3]Hoja3!$A$16,IF(K243=[3]Hoja3!$B$17,[3]Hoja3!$A$17,IF(K243=[3]Hoja3!$B$18,[3]Hoja3!$A$18,IF(K243=[3]Hoja3!$B$19,[3]Hoja3!$A$19,IF(K243=[3]Hoja3!$B$20,[3]Hoja3!$A$20,IF(K243=[3]Hoja3!$B$21,[3]Hoja3!$A$21,""))))))))))))))))))))</f>
        <v>CCE-16</v>
      </c>
      <c r="M243" s="60" t="s">
        <v>63</v>
      </c>
      <c r="N243" s="60">
        <v>0</v>
      </c>
      <c r="O243" s="87">
        <v>34535490</v>
      </c>
      <c r="P243" s="87">
        <v>34535490</v>
      </c>
      <c r="Q243" s="65">
        <v>0</v>
      </c>
      <c r="R243" s="60">
        <v>0</v>
      </c>
      <c r="S243" s="60" t="str">
        <f t="shared" ref="S243:T243" si="23">+S242</f>
        <v>ALVARO FERNANDO GUZMÁN LUCERO</v>
      </c>
      <c r="T243" s="60" t="str">
        <f t="shared" si="23"/>
        <v>SUBSECRETARÍA DE GESTIÓN INSTITUCIONAL</v>
      </c>
      <c r="U243" s="60" t="s">
        <v>650</v>
      </c>
      <c r="V243" s="60" t="s">
        <v>651</v>
      </c>
      <c r="W243" s="60" t="s">
        <v>652</v>
      </c>
      <c r="X243" s="60">
        <v>3241000</v>
      </c>
      <c r="Y243" s="66" t="s">
        <v>653</v>
      </c>
    </row>
    <row r="244" spans="1:25" ht="60" x14ac:dyDescent="0.25">
      <c r="A244" s="60" t="s">
        <v>933</v>
      </c>
      <c r="B244" s="60" t="str">
        <f>IFERROR(VLOOKUP(VALUE(MID(A245,1,IF(VALUE(MID(A245,1,3))=898,3,4))),[6]Hoja1!$A$3:$K$222,2,0),"")</f>
        <v>898 Administración del talento humano</v>
      </c>
      <c r="C244" s="60" t="s">
        <v>159</v>
      </c>
      <c r="D244" s="60" t="s">
        <v>1155</v>
      </c>
      <c r="E244" s="82">
        <v>93141808</v>
      </c>
      <c r="F244" s="86" t="s">
        <v>1274</v>
      </c>
      <c r="G244" s="62">
        <v>1</v>
      </c>
      <c r="H244" s="62">
        <v>1</v>
      </c>
      <c r="I244" s="60">
        <v>10</v>
      </c>
      <c r="J244" s="60">
        <v>1</v>
      </c>
      <c r="K244" s="60" t="s">
        <v>21</v>
      </c>
      <c r="L244" s="60" t="str">
        <f>IF(K244=[3]Hoja3!$B$2,[3]Hoja3!$A$2,IF(K244=[3]Hoja3!$B$3,[3]Hoja3!$A$3,IF(K244=[3]Hoja3!$B$4,[3]Hoja3!$A$4,IF(K244=[3]Hoja3!$B$5,[3]Hoja3!$A$5,IF(K244=[3]Hoja3!$B$6,[3]Hoja3!$A$6,IF(K244=[3]Hoja3!$B$7,[3]Hoja3!$A$7,IF(K244=[3]Hoja3!$B$8,[3]Hoja3!$A$8,IF(K244=[3]Hoja3!$B$9,[3]Hoja3!$A$9,IF(K244=[3]Hoja3!$B$10,[3]Hoja3!$A$10,IF(K244=[3]Hoja3!$B$11,[3]Hoja3!$A$11,IF(K244=[3]Hoja3!$B$12,[3]Hoja3!$A$12,IF(K244=[3]Hoja3!$B$13,[3]Hoja3!$A$13,IF(K244=[3]Hoja3!$B$14,[3]Hoja3!$A$14,IF(K244=[3]Hoja3!$B$15,[3]Hoja3!$A$15,IF(K244=[3]Hoja3!$B$16,[3]Hoja3!$A$16,IF(K244=[3]Hoja3!$B$17,[3]Hoja3!$A$17,IF(K244=[3]Hoja3!$B$18,[3]Hoja3!$A$18,IF(K244=[3]Hoja3!$B$19,[3]Hoja3!$A$19,IF(K244=[3]Hoja3!$B$20,[3]Hoja3!$A$20,IF(K244=[3]Hoja3!$B$21,[3]Hoja3!$A$21,""))))))))))))))))))))</f>
        <v>CCE-16</v>
      </c>
      <c r="M244" s="60" t="s">
        <v>63</v>
      </c>
      <c r="N244" s="60">
        <v>0</v>
      </c>
      <c r="O244" s="87">
        <v>51134800</v>
      </c>
      <c r="P244" s="87">
        <v>51134800</v>
      </c>
      <c r="Q244" s="65">
        <v>0</v>
      </c>
      <c r="R244" s="60">
        <v>0</v>
      </c>
      <c r="S244" s="60" t="str">
        <f t="shared" ref="S244:T244" si="24">+S243</f>
        <v>ALVARO FERNANDO GUZMÁN LUCERO</v>
      </c>
      <c r="T244" s="60" t="str">
        <f t="shared" si="24"/>
        <v>SUBSECRETARÍA DE GESTIÓN INSTITUCIONAL</v>
      </c>
      <c r="U244" s="60" t="s">
        <v>650</v>
      </c>
      <c r="V244" s="60" t="s">
        <v>651</v>
      </c>
      <c r="W244" s="60" t="s">
        <v>652</v>
      </c>
      <c r="X244" s="60">
        <v>3241000</v>
      </c>
      <c r="Y244" s="66" t="s">
        <v>653</v>
      </c>
    </row>
    <row r="245" spans="1:25" ht="60" x14ac:dyDescent="0.25">
      <c r="A245" s="60" t="s">
        <v>934</v>
      </c>
      <c r="B245" s="60" t="str">
        <f>IFERROR(VLOOKUP(VALUE(MID(A246,1,IF(VALUE(MID(A246,1,3))=898,3,4))),[6]Hoja1!$A$3:$K$222,2,0),"")</f>
        <v>898 Administración del talento humano</v>
      </c>
      <c r="C245" s="60" t="s">
        <v>159</v>
      </c>
      <c r="D245" s="60" t="s">
        <v>1155</v>
      </c>
      <c r="E245" s="82">
        <v>93141808</v>
      </c>
      <c r="F245" s="86" t="s">
        <v>1278</v>
      </c>
      <c r="G245" s="62">
        <v>1</v>
      </c>
      <c r="H245" s="62">
        <v>1</v>
      </c>
      <c r="I245" s="60">
        <v>10</v>
      </c>
      <c r="J245" s="60">
        <v>1</v>
      </c>
      <c r="K245" s="60" t="s">
        <v>21</v>
      </c>
      <c r="L245" s="60" t="str">
        <f>IF(K245=[3]Hoja3!$B$2,[3]Hoja3!$A$2,IF(K245=[3]Hoja3!$B$3,[3]Hoja3!$A$3,IF(K245=[3]Hoja3!$B$4,[3]Hoja3!$A$4,IF(K245=[3]Hoja3!$B$5,[3]Hoja3!$A$5,IF(K245=[3]Hoja3!$B$6,[3]Hoja3!$A$6,IF(K245=[3]Hoja3!$B$7,[3]Hoja3!$A$7,IF(K245=[3]Hoja3!$B$8,[3]Hoja3!$A$8,IF(K245=[3]Hoja3!$B$9,[3]Hoja3!$A$9,IF(K245=[3]Hoja3!$B$10,[3]Hoja3!$A$10,IF(K245=[3]Hoja3!$B$11,[3]Hoja3!$A$11,IF(K245=[3]Hoja3!$B$12,[3]Hoja3!$A$12,IF(K245=[3]Hoja3!$B$13,[3]Hoja3!$A$13,IF(K245=[3]Hoja3!$B$14,[3]Hoja3!$A$14,IF(K245=[3]Hoja3!$B$15,[3]Hoja3!$A$15,IF(K245=[3]Hoja3!$B$16,[3]Hoja3!$A$16,IF(K245=[3]Hoja3!$B$17,[3]Hoja3!$A$17,IF(K245=[3]Hoja3!$B$18,[3]Hoja3!$A$18,IF(K245=[3]Hoja3!$B$19,[3]Hoja3!$A$19,IF(K245=[3]Hoja3!$B$20,[3]Hoja3!$A$20,IF(K245=[3]Hoja3!$B$21,[3]Hoja3!$A$21,""))))))))))))))))))))</f>
        <v>CCE-16</v>
      </c>
      <c r="M245" s="60" t="s">
        <v>63</v>
      </c>
      <c r="N245" s="60">
        <v>0</v>
      </c>
      <c r="O245" s="87">
        <v>51134800</v>
      </c>
      <c r="P245" s="87">
        <v>51134800</v>
      </c>
      <c r="Q245" s="65">
        <v>0</v>
      </c>
      <c r="R245" s="60">
        <v>0</v>
      </c>
      <c r="S245" s="60" t="str">
        <f t="shared" ref="S245:T245" si="25">+S244</f>
        <v>ALVARO FERNANDO GUZMÁN LUCERO</v>
      </c>
      <c r="T245" s="60" t="str">
        <f t="shared" si="25"/>
        <v>SUBSECRETARÍA DE GESTIÓN INSTITUCIONAL</v>
      </c>
      <c r="U245" s="60" t="s">
        <v>650</v>
      </c>
      <c r="V245" s="60" t="s">
        <v>651</v>
      </c>
      <c r="W245" s="60" t="s">
        <v>652</v>
      </c>
      <c r="X245" s="60">
        <v>3241000</v>
      </c>
      <c r="Y245" s="66" t="s">
        <v>653</v>
      </c>
    </row>
    <row r="246" spans="1:25" ht="60" x14ac:dyDescent="0.25">
      <c r="A246" s="60" t="s">
        <v>935</v>
      </c>
      <c r="B246" s="60" t="str">
        <f>IFERROR(VLOOKUP(VALUE(MID(A247,1,IF(VALUE(MID(A247,1,3))=898,3,4))),[6]Hoja1!$A$3:$K$222,2,0),"")</f>
        <v>898 Administración del talento humano</v>
      </c>
      <c r="C246" s="60" t="s">
        <v>159</v>
      </c>
      <c r="D246" s="60" t="s">
        <v>1155</v>
      </c>
      <c r="E246" s="82">
        <v>80101509</v>
      </c>
      <c r="F246" s="86" t="s">
        <v>1279</v>
      </c>
      <c r="G246" s="62">
        <v>1</v>
      </c>
      <c r="H246" s="62">
        <v>1</v>
      </c>
      <c r="I246" s="60">
        <v>10</v>
      </c>
      <c r="J246" s="60">
        <v>1</v>
      </c>
      <c r="K246" s="60" t="s">
        <v>21</v>
      </c>
      <c r="L246" s="60" t="str">
        <f>IF(K246=[3]Hoja3!$B$2,[3]Hoja3!$A$2,IF(K246=[3]Hoja3!$B$3,[3]Hoja3!$A$3,IF(K246=[3]Hoja3!$B$4,[3]Hoja3!$A$4,IF(K246=[3]Hoja3!$B$5,[3]Hoja3!$A$5,IF(K246=[3]Hoja3!$B$6,[3]Hoja3!$A$6,IF(K246=[3]Hoja3!$B$7,[3]Hoja3!$A$7,IF(K246=[3]Hoja3!$B$8,[3]Hoja3!$A$8,IF(K246=[3]Hoja3!$B$9,[3]Hoja3!$A$9,IF(K246=[3]Hoja3!$B$10,[3]Hoja3!$A$10,IF(K246=[3]Hoja3!$B$11,[3]Hoja3!$A$11,IF(K246=[3]Hoja3!$B$12,[3]Hoja3!$A$12,IF(K246=[3]Hoja3!$B$13,[3]Hoja3!$A$13,IF(K246=[3]Hoja3!$B$14,[3]Hoja3!$A$14,IF(K246=[3]Hoja3!$B$15,[3]Hoja3!$A$15,IF(K246=[3]Hoja3!$B$16,[3]Hoja3!$A$16,IF(K246=[3]Hoja3!$B$17,[3]Hoja3!$A$17,IF(K246=[3]Hoja3!$B$18,[3]Hoja3!$A$18,IF(K246=[3]Hoja3!$B$19,[3]Hoja3!$A$19,IF(K246=[3]Hoja3!$B$20,[3]Hoja3!$A$20,IF(K246=[3]Hoja3!$B$21,[3]Hoja3!$A$21,""))))))))))))))))))))</f>
        <v>CCE-16</v>
      </c>
      <c r="M246" s="67" t="s">
        <v>575</v>
      </c>
      <c r="N246" s="60">
        <v>0</v>
      </c>
      <c r="O246" s="87">
        <v>21731700</v>
      </c>
      <c r="P246" s="87">
        <v>21731700</v>
      </c>
      <c r="Q246" s="65">
        <v>0</v>
      </c>
      <c r="R246" s="60">
        <v>0</v>
      </c>
      <c r="S246" s="60" t="str">
        <f t="shared" ref="S246:T246" si="26">+S245</f>
        <v>ALVARO FERNANDO GUZMÁN LUCERO</v>
      </c>
      <c r="T246" s="60" t="str">
        <f t="shared" si="26"/>
        <v>SUBSECRETARÍA DE GESTIÓN INSTITUCIONAL</v>
      </c>
      <c r="U246" s="60" t="s">
        <v>650</v>
      </c>
      <c r="V246" s="60" t="s">
        <v>651</v>
      </c>
      <c r="W246" s="60" t="s">
        <v>652</v>
      </c>
      <c r="X246" s="60">
        <v>3241000</v>
      </c>
      <c r="Y246" s="66" t="s">
        <v>653</v>
      </c>
    </row>
    <row r="247" spans="1:25" ht="60" x14ac:dyDescent="0.25">
      <c r="A247" s="60" t="s">
        <v>936</v>
      </c>
      <c r="B247" s="60" t="str">
        <f>IFERROR(VLOOKUP(VALUE(MID(A248,1,IF(VALUE(MID(A248,1,3))=898,3,4))),[6]Hoja1!$A$3:$K$222,2,0),"")</f>
        <v>898 Administración del talento humano</v>
      </c>
      <c r="C247" s="60" t="s">
        <v>159</v>
      </c>
      <c r="D247" s="60" t="s">
        <v>1155</v>
      </c>
      <c r="E247" s="82">
        <v>80101509</v>
      </c>
      <c r="F247" s="86" t="s">
        <v>1274</v>
      </c>
      <c r="G247" s="62">
        <v>1</v>
      </c>
      <c r="H247" s="62">
        <v>1</v>
      </c>
      <c r="I247" s="60">
        <v>10</v>
      </c>
      <c r="J247" s="60">
        <v>1</v>
      </c>
      <c r="K247" s="60" t="s">
        <v>21</v>
      </c>
      <c r="L247" s="60" t="str">
        <f>IF(K247=[3]Hoja3!$B$2,[3]Hoja3!$A$2,IF(K247=[3]Hoja3!$B$3,[3]Hoja3!$A$3,IF(K247=[3]Hoja3!$B$4,[3]Hoja3!$A$4,IF(K247=[3]Hoja3!$B$5,[3]Hoja3!$A$5,IF(K247=[3]Hoja3!$B$6,[3]Hoja3!$A$6,IF(K247=[3]Hoja3!$B$7,[3]Hoja3!$A$7,IF(K247=[3]Hoja3!$B$8,[3]Hoja3!$A$8,IF(K247=[3]Hoja3!$B$9,[3]Hoja3!$A$9,IF(K247=[3]Hoja3!$B$10,[3]Hoja3!$A$10,IF(K247=[3]Hoja3!$B$11,[3]Hoja3!$A$11,IF(K247=[3]Hoja3!$B$12,[3]Hoja3!$A$12,IF(K247=[3]Hoja3!$B$13,[3]Hoja3!$A$13,IF(K247=[3]Hoja3!$B$14,[3]Hoja3!$A$14,IF(K247=[3]Hoja3!$B$15,[3]Hoja3!$A$15,IF(K247=[3]Hoja3!$B$16,[3]Hoja3!$A$16,IF(K247=[3]Hoja3!$B$17,[3]Hoja3!$A$17,IF(K247=[3]Hoja3!$B$18,[3]Hoja3!$A$18,IF(K247=[3]Hoja3!$B$19,[3]Hoja3!$A$19,IF(K247=[3]Hoja3!$B$20,[3]Hoja3!$A$20,IF(K247=[3]Hoja3!$B$21,[3]Hoja3!$A$21,""))))))))))))))))))))</f>
        <v>CCE-16</v>
      </c>
      <c r="M247" s="60" t="s">
        <v>63</v>
      </c>
      <c r="N247" s="60">
        <v>0</v>
      </c>
      <c r="O247" s="87">
        <v>34535490</v>
      </c>
      <c r="P247" s="87">
        <v>34535490</v>
      </c>
      <c r="Q247" s="65">
        <v>0</v>
      </c>
      <c r="R247" s="60">
        <v>0</v>
      </c>
      <c r="S247" s="60" t="str">
        <f t="shared" ref="S247:T247" si="27">+S246</f>
        <v>ALVARO FERNANDO GUZMÁN LUCERO</v>
      </c>
      <c r="T247" s="60" t="str">
        <f t="shared" si="27"/>
        <v>SUBSECRETARÍA DE GESTIÓN INSTITUCIONAL</v>
      </c>
      <c r="U247" s="60" t="s">
        <v>650</v>
      </c>
      <c r="V247" s="60" t="s">
        <v>651</v>
      </c>
      <c r="W247" s="60" t="s">
        <v>652</v>
      </c>
      <c r="X247" s="60">
        <v>3241000</v>
      </c>
      <c r="Y247" s="66" t="s">
        <v>653</v>
      </c>
    </row>
    <row r="248" spans="1:25" ht="60" x14ac:dyDescent="0.25">
      <c r="A248" s="60" t="s">
        <v>937</v>
      </c>
      <c r="B248" s="60" t="str">
        <f>IFERROR(VLOOKUP(VALUE(MID(A249,1,IF(VALUE(MID(A249,1,3))=898,3,4))),[6]Hoja1!$A$3:$K$222,2,0),"")</f>
        <v>898 Administración del talento humano</v>
      </c>
      <c r="C248" s="60" t="s">
        <v>159</v>
      </c>
      <c r="D248" s="60" t="s">
        <v>1155</v>
      </c>
      <c r="E248" s="82">
        <v>80101509</v>
      </c>
      <c r="F248" s="86" t="s">
        <v>1277</v>
      </c>
      <c r="G248" s="62">
        <v>1</v>
      </c>
      <c r="H248" s="62">
        <v>1</v>
      </c>
      <c r="I248" s="60">
        <v>10</v>
      </c>
      <c r="J248" s="60">
        <v>1</v>
      </c>
      <c r="K248" s="60" t="s">
        <v>21</v>
      </c>
      <c r="L248" s="60" t="str">
        <f>IF(K248=[3]Hoja3!$B$2,[3]Hoja3!$A$2,IF(K248=[3]Hoja3!$B$3,[3]Hoja3!$A$3,IF(K248=[3]Hoja3!$B$4,[3]Hoja3!$A$4,IF(K248=[3]Hoja3!$B$5,[3]Hoja3!$A$5,IF(K248=[3]Hoja3!$B$6,[3]Hoja3!$A$6,IF(K248=[3]Hoja3!$B$7,[3]Hoja3!$A$7,IF(K248=[3]Hoja3!$B$8,[3]Hoja3!$A$8,IF(K248=[3]Hoja3!$B$9,[3]Hoja3!$A$9,IF(K248=[3]Hoja3!$B$10,[3]Hoja3!$A$10,IF(K248=[3]Hoja3!$B$11,[3]Hoja3!$A$11,IF(K248=[3]Hoja3!$B$12,[3]Hoja3!$A$12,IF(K248=[3]Hoja3!$B$13,[3]Hoja3!$A$13,IF(K248=[3]Hoja3!$B$14,[3]Hoja3!$A$14,IF(K248=[3]Hoja3!$B$15,[3]Hoja3!$A$15,IF(K248=[3]Hoja3!$B$16,[3]Hoja3!$A$16,IF(K248=[3]Hoja3!$B$17,[3]Hoja3!$A$17,IF(K248=[3]Hoja3!$B$18,[3]Hoja3!$A$18,IF(K248=[3]Hoja3!$B$19,[3]Hoja3!$A$19,IF(K248=[3]Hoja3!$B$20,[3]Hoja3!$A$20,IF(K248=[3]Hoja3!$B$21,[3]Hoja3!$A$21,""))))))))))))))))))))</f>
        <v>CCE-16</v>
      </c>
      <c r="M248" s="60" t="s">
        <v>63</v>
      </c>
      <c r="N248" s="60">
        <v>0</v>
      </c>
      <c r="O248" s="87">
        <v>38563200</v>
      </c>
      <c r="P248" s="87">
        <v>38563200</v>
      </c>
      <c r="Q248" s="65">
        <v>0</v>
      </c>
      <c r="R248" s="60">
        <v>0</v>
      </c>
      <c r="S248" s="60" t="str">
        <f t="shared" ref="S248:T248" si="28">+S247</f>
        <v>ALVARO FERNANDO GUZMÁN LUCERO</v>
      </c>
      <c r="T248" s="60" t="str">
        <f t="shared" si="28"/>
        <v>SUBSECRETARÍA DE GESTIÓN INSTITUCIONAL</v>
      </c>
      <c r="U248" s="60" t="s">
        <v>650</v>
      </c>
      <c r="V248" s="60" t="s">
        <v>651</v>
      </c>
      <c r="W248" s="60" t="s">
        <v>652</v>
      </c>
      <c r="X248" s="60">
        <v>3241000</v>
      </c>
      <c r="Y248" s="66" t="s">
        <v>653</v>
      </c>
    </row>
    <row r="249" spans="1:25" ht="60" x14ac:dyDescent="0.25">
      <c r="A249" s="60" t="s">
        <v>938</v>
      </c>
      <c r="B249" s="60" t="str">
        <f>IFERROR(VLOOKUP(VALUE(MID(A250,1,IF(VALUE(MID(A250,1,3))=898,3,4))),[6]Hoja1!$A$3:$K$222,2,0),"")</f>
        <v>898 Administración del talento humano</v>
      </c>
      <c r="C249" s="60" t="s">
        <v>159</v>
      </c>
      <c r="D249" s="60" t="s">
        <v>1155</v>
      </c>
      <c r="E249" s="82">
        <v>93141506</v>
      </c>
      <c r="F249" s="86" t="s">
        <v>1280</v>
      </c>
      <c r="G249" s="62">
        <v>1</v>
      </c>
      <c r="H249" s="62">
        <v>1</v>
      </c>
      <c r="I249" s="60">
        <v>10</v>
      </c>
      <c r="J249" s="60">
        <v>1</v>
      </c>
      <c r="K249" s="60" t="s">
        <v>21</v>
      </c>
      <c r="L249" s="60" t="str">
        <f>IF(K249=[3]Hoja3!$B$2,[3]Hoja3!$A$2,IF(K249=[3]Hoja3!$B$3,[3]Hoja3!$A$3,IF(K249=[3]Hoja3!$B$4,[3]Hoja3!$A$4,IF(K249=[3]Hoja3!$B$5,[3]Hoja3!$A$5,IF(K249=[3]Hoja3!$B$6,[3]Hoja3!$A$6,IF(K249=[3]Hoja3!$B$7,[3]Hoja3!$A$7,IF(K249=[3]Hoja3!$B$8,[3]Hoja3!$A$8,IF(K249=[3]Hoja3!$B$9,[3]Hoja3!$A$9,IF(K249=[3]Hoja3!$B$10,[3]Hoja3!$A$10,IF(K249=[3]Hoja3!$B$11,[3]Hoja3!$A$11,IF(K249=[3]Hoja3!$B$12,[3]Hoja3!$A$12,IF(K249=[3]Hoja3!$B$13,[3]Hoja3!$A$13,IF(K249=[3]Hoja3!$B$14,[3]Hoja3!$A$14,IF(K249=[3]Hoja3!$B$15,[3]Hoja3!$A$15,IF(K249=[3]Hoja3!$B$16,[3]Hoja3!$A$16,IF(K249=[3]Hoja3!$B$17,[3]Hoja3!$A$17,IF(K249=[3]Hoja3!$B$18,[3]Hoja3!$A$18,IF(K249=[3]Hoja3!$B$19,[3]Hoja3!$A$19,IF(K249=[3]Hoja3!$B$20,[3]Hoja3!$A$20,IF(K249=[3]Hoja3!$B$21,[3]Hoja3!$A$21,""))))))))))))))))))))</f>
        <v>CCE-16</v>
      </c>
      <c r="M249" s="67" t="s">
        <v>575</v>
      </c>
      <c r="N249" s="60">
        <v>0</v>
      </c>
      <c r="O249" s="87">
        <v>21731700</v>
      </c>
      <c r="P249" s="87">
        <v>21731700</v>
      </c>
      <c r="Q249" s="65">
        <v>0</v>
      </c>
      <c r="R249" s="60">
        <v>0</v>
      </c>
      <c r="S249" s="60" t="str">
        <f t="shared" ref="S249:T249" si="29">+S248</f>
        <v>ALVARO FERNANDO GUZMÁN LUCERO</v>
      </c>
      <c r="T249" s="60" t="str">
        <f t="shared" si="29"/>
        <v>SUBSECRETARÍA DE GESTIÓN INSTITUCIONAL</v>
      </c>
      <c r="U249" s="60" t="s">
        <v>650</v>
      </c>
      <c r="V249" s="60" t="s">
        <v>651</v>
      </c>
      <c r="W249" s="60" t="s">
        <v>652</v>
      </c>
      <c r="X249" s="60">
        <v>3241000</v>
      </c>
      <c r="Y249" s="66" t="s">
        <v>653</v>
      </c>
    </row>
    <row r="250" spans="1:25" ht="90" x14ac:dyDescent="0.25">
      <c r="A250" s="60" t="s">
        <v>939</v>
      </c>
      <c r="B250" s="60" t="str">
        <f>IFERROR(VLOOKUP(VALUE(MID(A251,1,IF(VALUE(MID(A251,1,3))=898,3,4))),[6]Hoja1!$A$3:$K$222,2,0),"")</f>
        <v>898 Administración del talento humano</v>
      </c>
      <c r="C250" s="60" t="s">
        <v>159</v>
      </c>
      <c r="D250" s="60" t="s">
        <v>1155</v>
      </c>
      <c r="E250" s="82">
        <v>80111601</v>
      </c>
      <c r="F250" s="86" t="s">
        <v>1281</v>
      </c>
      <c r="G250" s="62">
        <v>1</v>
      </c>
      <c r="H250" s="62">
        <v>1</v>
      </c>
      <c r="I250" s="60">
        <v>10</v>
      </c>
      <c r="J250" s="60">
        <v>1</v>
      </c>
      <c r="K250" s="60" t="s">
        <v>21</v>
      </c>
      <c r="L250" s="60" t="str">
        <f>IF(K250=[3]Hoja3!$B$2,[3]Hoja3!$A$2,IF(K250=[3]Hoja3!$B$3,[3]Hoja3!$A$3,IF(K250=[3]Hoja3!$B$4,[3]Hoja3!$A$4,IF(K250=[3]Hoja3!$B$5,[3]Hoja3!$A$5,IF(K250=[3]Hoja3!$B$6,[3]Hoja3!$A$6,IF(K250=[3]Hoja3!$B$7,[3]Hoja3!$A$7,IF(K250=[3]Hoja3!$B$8,[3]Hoja3!$A$8,IF(K250=[3]Hoja3!$B$9,[3]Hoja3!$A$9,IF(K250=[3]Hoja3!$B$10,[3]Hoja3!$A$10,IF(K250=[3]Hoja3!$B$11,[3]Hoja3!$A$11,IF(K250=[3]Hoja3!$B$12,[3]Hoja3!$A$12,IF(K250=[3]Hoja3!$B$13,[3]Hoja3!$A$13,IF(K250=[3]Hoja3!$B$14,[3]Hoja3!$A$14,IF(K250=[3]Hoja3!$B$15,[3]Hoja3!$A$15,IF(K250=[3]Hoja3!$B$16,[3]Hoja3!$A$16,IF(K250=[3]Hoja3!$B$17,[3]Hoja3!$A$17,IF(K250=[3]Hoja3!$B$18,[3]Hoja3!$A$18,IF(K250=[3]Hoja3!$B$19,[3]Hoja3!$A$19,IF(K250=[3]Hoja3!$B$20,[3]Hoja3!$A$20,IF(K250=[3]Hoja3!$B$21,[3]Hoja3!$A$21,""))))))))))))))))))))</f>
        <v>CCE-16</v>
      </c>
      <c r="M250" s="60" t="s">
        <v>63</v>
      </c>
      <c r="N250" s="60">
        <v>0</v>
      </c>
      <c r="O250" s="87">
        <v>51134800</v>
      </c>
      <c r="P250" s="87">
        <v>51134800</v>
      </c>
      <c r="Q250" s="65">
        <v>0</v>
      </c>
      <c r="R250" s="60">
        <v>0</v>
      </c>
      <c r="S250" s="60" t="str">
        <f t="shared" ref="S250:T250" si="30">+S249</f>
        <v>ALVARO FERNANDO GUZMÁN LUCERO</v>
      </c>
      <c r="T250" s="60" t="str">
        <f t="shared" si="30"/>
        <v>SUBSECRETARÍA DE GESTIÓN INSTITUCIONAL</v>
      </c>
      <c r="U250" s="60" t="s">
        <v>650</v>
      </c>
      <c r="V250" s="60" t="s">
        <v>651</v>
      </c>
      <c r="W250" s="60" t="s">
        <v>652</v>
      </c>
      <c r="X250" s="60">
        <v>3241000</v>
      </c>
      <c r="Y250" s="66" t="s">
        <v>653</v>
      </c>
    </row>
    <row r="251" spans="1:25" ht="60" x14ac:dyDescent="0.25">
      <c r="A251" s="60" t="s">
        <v>940</v>
      </c>
      <c r="B251" s="60" t="str">
        <f>IFERROR(VLOOKUP(VALUE(MID(A252,1,IF(VALUE(MID(A252,1,3))=898,3,4))),[6]Hoja1!$A$3:$K$222,2,0),"")</f>
        <v>898 Administración del talento humano</v>
      </c>
      <c r="C251" s="60" t="s">
        <v>159</v>
      </c>
      <c r="D251" s="60" t="s">
        <v>1155</v>
      </c>
      <c r="E251" s="82">
        <v>93141808</v>
      </c>
      <c r="F251" s="86" t="s">
        <v>1274</v>
      </c>
      <c r="G251" s="62">
        <v>1</v>
      </c>
      <c r="H251" s="62">
        <v>1</v>
      </c>
      <c r="I251" s="60">
        <v>10</v>
      </c>
      <c r="J251" s="60">
        <v>1</v>
      </c>
      <c r="K251" s="60" t="s">
        <v>21</v>
      </c>
      <c r="L251" s="60" t="str">
        <f>IF(K251=[3]Hoja3!$B$2,[3]Hoja3!$A$2,IF(K251=[3]Hoja3!$B$3,[3]Hoja3!$A$3,IF(K251=[3]Hoja3!$B$4,[3]Hoja3!$A$4,IF(K251=[3]Hoja3!$B$5,[3]Hoja3!$A$5,IF(K251=[3]Hoja3!$B$6,[3]Hoja3!$A$6,IF(K251=[3]Hoja3!$B$7,[3]Hoja3!$A$7,IF(K251=[3]Hoja3!$B$8,[3]Hoja3!$A$8,IF(K251=[3]Hoja3!$B$9,[3]Hoja3!$A$9,IF(K251=[3]Hoja3!$B$10,[3]Hoja3!$A$10,IF(K251=[3]Hoja3!$B$11,[3]Hoja3!$A$11,IF(K251=[3]Hoja3!$B$12,[3]Hoja3!$A$12,IF(K251=[3]Hoja3!$B$13,[3]Hoja3!$A$13,IF(K251=[3]Hoja3!$B$14,[3]Hoja3!$A$14,IF(K251=[3]Hoja3!$B$15,[3]Hoja3!$A$15,IF(K251=[3]Hoja3!$B$16,[3]Hoja3!$A$16,IF(K251=[3]Hoja3!$B$17,[3]Hoja3!$A$17,IF(K251=[3]Hoja3!$B$18,[3]Hoja3!$A$18,IF(K251=[3]Hoja3!$B$19,[3]Hoja3!$A$19,IF(K251=[3]Hoja3!$B$20,[3]Hoja3!$A$20,IF(K251=[3]Hoja3!$B$21,[3]Hoja3!$A$21,""))))))))))))))))))))</f>
        <v>CCE-16</v>
      </c>
      <c r="M251" s="60" t="s">
        <v>63</v>
      </c>
      <c r="N251" s="60">
        <v>0</v>
      </c>
      <c r="O251" s="87">
        <v>48204000</v>
      </c>
      <c r="P251" s="87">
        <v>48204000</v>
      </c>
      <c r="Q251" s="65">
        <v>0</v>
      </c>
      <c r="R251" s="60">
        <v>0</v>
      </c>
      <c r="S251" s="60" t="str">
        <f t="shared" ref="S251:T251" si="31">+S250</f>
        <v>ALVARO FERNANDO GUZMÁN LUCERO</v>
      </c>
      <c r="T251" s="60" t="str">
        <f t="shared" si="31"/>
        <v>SUBSECRETARÍA DE GESTIÓN INSTITUCIONAL</v>
      </c>
      <c r="U251" s="60" t="s">
        <v>650</v>
      </c>
      <c r="V251" s="60" t="s">
        <v>651</v>
      </c>
      <c r="W251" s="60" t="s">
        <v>652</v>
      </c>
      <c r="X251" s="60">
        <v>3241000</v>
      </c>
      <c r="Y251" s="66" t="s">
        <v>653</v>
      </c>
    </row>
    <row r="252" spans="1:25" ht="60" x14ac:dyDescent="0.25">
      <c r="A252" s="60" t="s">
        <v>941</v>
      </c>
      <c r="B252" s="60" t="str">
        <f>IFERROR(VLOOKUP(VALUE(MID(A253,1,IF(VALUE(MID(A253,1,3))=898,3,4))),[6]Hoja1!$A$3:$K$222,2,0),"")</f>
        <v>898 Administración del talento humano</v>
      </c>
      <c r="C252" s="60" t="s">
        <v>159</v>
      </c>
      <c r="D252" s="60" t="s">
        <v>1155</v>
      </c>
      <c r="E252" s="82">
        <v>93141808</v>
      </c>
      <c r="F252" s="86" t="s">
        <v>1274</v>
      </c>
      <c r="G252" s="62">
        <v>1</v>
      </c>
      <c r="H252" s="62">
        <v>1</v>
      </c>
      <c r="I252" s="60">
        <v>10</v>
      </c>
      <c r="J252" s="60">
        <v>1</v>
      </c>
      <c r="K252" s="60" t="s">
        <v>21</v>
      </c>
      <c r="L252" s="60" t="str">
        <f>IF(K252=[3]Hoja3!$B$2,[3]Hoja3!$A$2,IF(K252=[3]Hoja3!$B$3,[3]Hoja3!$A$3,IF(K252=[3]Hoja3!$B$4,[3]Hoja3!$A$4,IF(K252=[3]Hoja3!$B$5,[3]Hoja3!$A$5,IF(K252=[3]Hoja3!$B$6,[3]Hoja3!$A$6,IF(K252=[3]Hoja3!$B$7,[3]Hoja3!$A$7,IF(K252=[3]Hoja3!$B$8,[3]Hoja3!$A$8,IF(K252=[3]Hoja3!$B$9,[3]Hoja3!$A$9,IF(K252=[3]Hoja3!$B$10,[3]Hoja3!$A$10,IF(K252=[3]Hoja3!$B$11,[3]Hoja3!$A$11,IF(K252=[3]Hoja3!$B$12,[3]Hoja3!$A$12,IF(K252=[3]Hoja3!$B$13,[3]Hoja3!$A$13,IF(K252=[3]Hoja3!$B$14,[3]Hoja3!$A$14,IF(K252=[3]Hoja3!$B$15,[3]Hoja3!$A$15,IF(K252=[3]Hoja3!$B$16,[3]Hoja3!$A$16,IF(K252=[3]Hoja3!$B$17,[3]Hoja3!$A$17,IF(K252=[3]Hoja3!$B$18,[3]Hoja3!$A$18,IF(K252=[3]Hoja3!$B$19,[3]Hoja3!$A$19,IF(K252=[3]Hoja3!$B$20,[3]Hoja3!$A$20,IF(K252=[3]Hoja3!$B$21,[3]Hoja3!$A$21,""))))))))))))))))))))</f>
        <v>CCE-16</v>
      </c>
      <c r="M252" s="60" t="s">
        <v>63</v>
      </c>
      <c r="N252" s="60">
        <v>0</v>
      </c>
      <c r="O252" s="87">
        <v>49166770</v>
      </c>
      <c r="P252" s="87">
        <v>49166770</v>
      </c>
      <c r="Q252" s="65">
        <v>0</v>
      </c>
      <c r="R252" s="60">
        <v>0</v>
      </c>
      <c r="S252" s="60" t="str">
        <f t="shared" ref="S252:T252" si="32">+S251</f>
        <v>ALVARO FERNANDO GUZMÁN LUCERO</v>
      </c>
      <c r="T252" s="60" t="str">
        <f t="shared" si="32"/>
        <v>SUBSECRETARÍA DE GESTIÓN INSTITUCIONAL</v>
      </c>
      <c r="U252" s="60" t="s">
        <v>650</v>
      </c>
      <c r="V252" s="60" t="s">
        <v>651</v>
      </c>
      <c r="W252" s="60" t="s">
        <v>652</v>
      </c>
      <c r="X252" s="60">
        <v>3241000</v>
      </c>
      <c r="Y252" s="66" t="s">
        <v>653</v>
      </c>
    </row>
    <row r="253" spans="1:25" ht="75" x14ac:dyDescent="0.25">
      <c r="A253" s="60" t="s">
        <v>942</v>
      </c>
      <c r="B253" s="60" t="str">
        <f>IFERROR(VLOOKUP(VALUE(MID(A254,1,IF(VALUE(MID(A254,1,3))=898,3,4))),[6]Hoja1!$A$3:$K$222,2,0),"")</f>
        <v>898 Administración del talento humano</v>
      </c>
      <c r="C253" s="60" t="s">
        <v>159</v>
      </c>
      <c r="D253" s="60" t="s">
        <v>1155</v>
      </c>
      <c r="E253" s="82">
        <v>80101509</v>
      </c>
      <c r="F253" s="86" t="s">
        <v>1162</v>
      </c>
      <c r="G253" s="62">
        <v>1</v>
      </c>
      <c r="H253" s="62">
        <v>1</v>
      </c>
      <c r="I253" s="60">
        <v>11.5</v>
      </c>
      <c r="J253" s="60">
        <v>1</v>
      </c>
      <c r="K253" s="60" t="s">
        <v>21</v>
      </c>
      <c r="L253" s="60" t="str">
        <f>IF(K253=[3]Hoja3!$B$2,[3]Hoja3!$A$2,IF(K253=[3]Hoja3!$B$3,[3]Hoja3!$A$3,IF(K253=[3]Hoja3!$B$4,[3]Hoja3!$A$4,IF(K253=[3]Hoja3!$B$5,[3]Hoja3!$A$5,IF(K253=[3]Hoja3!$B$6,[3]Hoja3!$A$6,IF(K253=[3]Hoja3!$B$7,[3]Hoja3!$A$7,IF(K253=[3]Hoja3!$B$8,[3]Hoja3!$A$8,IF(K253=[3]Hoja3!$B$9,[3]Hoja3!$A$9,IF(K253=[3]Hoja3!$B$10,[3]Hoja3!$A$10,IF(K253=[3]Hoja3!$B$11,[3]Hoja3!$A$11,IF(K253=[3]Hoja3!$B$12,[3]Hoja3!$A$12,IF(K253=[3]Hoja3!$B$13,[3]Hoja3!$A$13,IF(K253=[3]Hoja3!$B$14,[3]Hoja3!$A$14,IF(K253=[3]Hoja3!$B$15,[3]Hoja3!$A$15,IF(K253=[3]Hoja3!$B$16,[3]Hoja3!$A$16,IF(K253=[3]Hoja3!$B$17,[3]Hoja3!$A$17,IF(K253=[3]Hoja3!$B$18,[3]Hoja3!$A$18,IF(K253=[3]Hoja3!$B$19,[3]Hoja3!$A$19,IF(K253=[3]Hoja3!$B$20,[3]Hoja3!$A$20,IF(K253=[3]Hoja3!$B$21,[3]Hoja3!$A$21,""))))))))))))))))))))</f>
        <v>CCE-16</v>
      </c>
      <c r="M253" s="60" t="s">
        <v>63</v>
      </c>
      <c r="N253" s="60">
        <v>0</v>
      </c>
      <c r="O253" s="87">
        <v>63441820</v>
      </c>
      <c r="P253" s="87">
        <v>63441820</v>
      </c>
      <c r="Q253" s="65">
        <v>0</v>
      </c>
      <c r="R253" s="60">
        <v>0</v>
      </c>
      <c r="S253" s="60" t="str">
        <f t="shared" ref="S253:T253" si="33">+S252</f>
        <v>ALVARO FERNANDO GUZMÁN LUCERO</v>
      </c>
      <c r="T253" s="60" t="str">
        <f t="shared" si="33"/>
        <v>SUBSECRETARÍA DE GESTIÓN INSTITUCIONAL</v>
      </c>
      <c r="U253" s="60" t="s">
        <v>650</v>
      </c>
      <c r="V253" s="60" t="s">
        <v>651</v>
      </c>
      <c r="W253" s="60" t="s">
        <v>652</v>
      </c>
      <c r="X253" s="60">
        <v>3241000</v>
      </c>
      <c r="Y253" s="66" t="s">
        <v>653</v>
      </c>
    </row>
    <row r="254" spans="1:25" ht="60" x14ac:dyDescent="0.25">
      <c r="A254" s="60" t="s">
        <v>943</v>
      </c>
      <c r="B254" s="60" t="str">
        <f>IFERROR(VLOOKUP(VALUE(MID(A255,1,IF(VALUE(MID(A255,1,3))=898,3,4))),[6]Hoja1!$A$3:$K$222,2,0),"")</f>
        <v>898 Administración del talento humano</v>
      </c>
      <c r="C254" s="60" t="s">
        <v>159</v>
      </c>
      <c r="D254" s="60" t="s">
        <v>1155</v>
      </c>
      <c r="E254" s="60">
        <v>80111601</v>
      </c>
      <c r="F254" s="86" t="s">
        <v>1282</v>
      </c>
      <c r="G254" s="62">
        <v>1</v>
      </c>
      <c r="H254" s="62">
        <v>1</v>
      </c>
      <c r="I254" s="60">
        <v>10</v>
      </c>
      <c r="J254" s="60">
        <v>1</v>
      </c>
      <c r="K254" s="60" t="s">
        <v>21</v>
      </c>
      <c r="L254" s="60" t="str">
        <f>IF(K254=[3]Hoja3!$B$2,[3]Hoja3!$A$2,IF(K254=[3]Hoja3!$B$3,[3]Hoja3!$A$3,IF(K254=[3]Hoja3!$B$4,[3]Hoja3!$A$4,IF(K254=[3]Hoja3!$B$5,[3]Hoja3!$A$5,IF(K254=[3]Hoja3!$B$6,[3]Hoja3!$A$6,IF(K254=[3]Hoja3!$B$7,[3]Hoja3!$A$7,IF(K254=[3]Hoja3!$B$8,[3]Hoja3!$A$8,IF(K254=[3]Hoja3!$B$9,[3]Hoja3!$A$9,IF(K254=[3]Hoja3!$B$10,[3]Hoja3!$A$10,IF(K254=[3]Hoja3!$B$11,[3]Hoja3!$A$11,IF(K254=[3]Hoja3!$B$12,[3]Hoja3!$A$12,IF(K254=[3]Hoja3!$B$13,[3]Hoja3!$A$13,IF(K254=[3]Hoja3!$B$14,[3]Hoja3!$A$14,IF(K254=[3]Hoja3!$B$15,[3]Hoja3!$A$15,IF(K254=[3]Hoja3!$B$16,[3]Hoja3!$A$16,IF(K254=[3]Hoja3!$B$17,[3]Hoja3!$A$17,IF(K254=[3]Hoja3!$B$18,[3]Hoja3!$A$18,IF(K254=[3]Hoja3!$B$19,[3]Hoja3!$A$19,IF(K254=[3]Hoja3!$B$20,[3]Hoja3!$A$20,IF(K254=[3]Hoja3!$B$21,[3]Hoja3!$A$21,""))))))))))))))))))))</f>
        <v>CCE-16</v>
      </c>
      <c r="M254" s="60" t="s">
        <v>63</v>
      </c>
      <c r="N254" s="60">
        <v>0</v>
      </c>
      <c r="O254" s="87">
        <v>51500000</v>
      </c>
      <c r="P254" s="87">
        <v>51500000</v>
      </c>
      <c r="Q254" s="65">
        <v>0</v>
      </c>
      <c r="R254" s="60">
        <v>0</v>
      </c>
      <c r="S254" s="60" t="str">
        <f t="shared" ref="S254:T254" si="34">+S253</f>
        <v>ALVARO FERNANDO GUZMÁN LUCERO</v>
      </c>
      <c r="T254" s="60" t="str">
        <f t="shared" si="34"/>
        <v>SUBSECRETARÍA DE GESTIÓN INSTITUCIONAL</v>
      </c>
      <c r="U254" s="60" t="s">
        <v>650</v>
      </c>
      <c r="V254" s="60" t="s">
        <v>651</v>
      </c>
      <c r="W254" s="60" t="s">
        <v>652</v>
      </c>
      <c r="X254" s="60">
        <v>3241000</v>
      </c>
      <c r="Y254" s="66" t="s">
        <v>653</v>
      </c>
    </row>
    <row r="255" spans="1:25" ht="60" x14ac:dyDescent="0.25">
      <c r="A255" s="60" t="s">
        <v>944</v>
      </c>
      <c r="B255" s="60" t="str">
        <f>IFERROR(VLOOKUP(VALUE(MID(A256,1,IF(VALUE(MID(A256,1,3))=898,3,4))),[6]Hoja1!$A$3:$K$222,2,0),"")</f>
        <v>898 Administración del talento humano</v>
      </c>
      <c r="C255" s="60" t="s">
        <v>159</v>
      </c>
      <c r="D255" s="60" t="s">
        <v>1155</v>
      </c>
      <c r="E255" s="60">
        <v>93141808</v>
      </c>
      <c r="F255" s="86" t="s">
        <v>1274</v>
      </c>
      <c r="G255" s="62">
        <v>1</v>
      </c>
      <c r="H255" s="62">
        <v>1</v>
      </c>
      <c r="I255" s="60">
        <v>10</v>
      </c>
      <c r="J255" s="60">
        <v>1</v>
      </c>
      <c r="K255" s="60" t="s">
        <v>21</v>
      </c>
      <c r="L255" s="60" t="str">
        <f>IF(K255=[3]Hoja3!$B$2,[3]Hoja3!$A$2,IF(K255=[3]Hoja3!$B$3,[3]Hoja3!$A$3,IF(K255=[3]Hoja3!$B$4,[3]Hoja3!$A$4,IF(K255=[3]Hoja3!$B$5,[3]Hoja3!$A$5,IF(K255=[3]Hoja3!$B$6,[3]Hoja3!$A$6,IF(K255=[3]Hoja3!$B$7,[3]Hoja3!$A$7,IF(K255=[3]Hoja3!$B$8,[3]Hoja3!$A$8,IF(K255=[3]Hoja3!$B$9,[3]Hoja3!$A$9,IF(K255=[3]Hoja3!$B$10,[3]Hoja3!$A$10,IF(K255=[3]Hoja3!$B$11,[3]Hoja3!$A$11,IF(K255=[3]Hoja3!$B$12,[3]Hoja3!$A$12,IF(K255=[3]Hoja3!$B$13,[3]Hoja3!$A$13,IF(K255=[3]Hoja3!$B$14,[3]Hoja3!$A$14,IF(K255=[3]Hoja3!$B$15,[3]Hoja3!$A$15,IF(K255=[3]Hoja3!$B$16,[3]Hoja3!$A$16,IF(K255=[3]Hoja3!$B$17,[3]Hoja3!$A$17,IF(K255=[3]Hoja3!$B$18,[3]Hoja3!$A$18,IF(K255=[3]Hoja3!$B$19,[3]Hoja3!$A$19,IF(K255=[3]Hoja3!$B$20,[3]Hoja3!$A$20,IF(K255=[3]Hoja3!$B$21,[3]Hoja3!$A$21,""))))))))))))))))))))</f>
        <v>CCE-16</v>
      </c>
      <c r="M255" s="60" t="s">
        <v>63</v>
      </c>
      <c r="N255" s="60">
        <v>0</v>
      </c>
      <c r="O255" s="87">
        <v>51500000</v>
      </c>
      <c r="P255" s="87">
        <v>51500000</v>
      </c>
      <c r="Q255" s="65">
        <v>0</v>
      </c>
      <c r="R255" s="60">
        <v>0</v>
      </c>
      <c r="S255" s="60" t="str">
        <f t="shared" ref="S255:T255" si="35">+S254</f>
        <v>ALVARO FERNANDO GUZMÁN LUCERO</v>
      </c>
      <c r="T255" s="60" t="str">
        <f t="shared" si="35"/>
        <v>SUBSECRETARÍA DE GESTIÓN INSTITUCIONAL</v>
      </c>
      <c r="U255" s="60" t="s">
        <v>650</v>
      </c>
      <c r="V255" s="60" t="s">
        <v>651</v>
      </c>
      <c r="W255" s="60" t="s">
        <v>652</v>
      </c>
      <c r="X255" s="60">
        <v>3241000</v>
      </c>
      <c r="Y255" s="66" t="s">
        <v>653</v>
      </c>
    </row>
    <row r="256" spans="1:25" ht="60" x14ac:dyDescent="0.25">
      <c r="A256" s="60" t="s">
        <v>945</v>
      </c>
      <c r="B256" s="60" t="str">
        <f>IFERROR(VLOOKUP(VALUE(MID(A257,1,IF(VALUE(MID(A257,1,3))=898,3,4))),[6]Hoja1!$A$3:$K$222,2,0),"")</f>
        <v>898 Administración del talento humano</v>
      </c>
      <c r="C256" s="60" t="s">
        <v>159</v>
      </c>
      <c r="D256" s="60" t="s">
        <v>1155</v>
      </c>
      <c r="E256" s="60">
        <v>93141808</v>
      </c>
      <c r="F256" s="86" t="s">
        <v>1283</v>
      </c>
      <c r="G256" s="62">
        <v>1</v>
      </c>
      <c r="H256" s="62">
        <v>1</v>
      </c>
      <c r="I256" s="60">
        <v>10</v>
      </c>
      <c r="J256" s="60">
        <v>1</v>
      </c>
      <c r="K256" s="60" t="s">
        <v>21</v>
      </c>
      <c r="L256" s="60" t="str">
        <f>IF(K256=[3]Hoja3!$B$2,[3]Hoja3!$A$2,IF(K256=[3]Hoja3!$B$3,[3]Hoja3!$A$3,IF(K256=[3]Hoja3!$B$4,[3]Hoja3!$A$4,IF(K256=[3]Hoja3!$B$5,[3]Hoja3!$A$5,IF(K256=[3]Hoja3!$B$6,[3]Hoja3!$A$6,IF(K256=[3]Hoja3!$B$7,[3]Hoja3!$A$7,IF(K256=[3]Hoja3!$B$8,[3]Hoja3!$A$8,IF(K256=[3]Hoja3!$B$9,[3]Hoja3!$A$9,IF(K256=[3]Hoja3!$B$10,[3]Hoja3!$A$10,IF(K256=[3]Hoja3!$B$11,[3]Hoja3!$A$11,IF(K256=[3]Hoja3!$B$12,[3]Hoja3!$A$12,IF(K256=[3]Hoja3!$B$13,[3]Hoja3!$A$13,IF(K256=[3]Hoja3!$B$14,[3]Hoja3!$A$14,IF(K256=[3]Hoja3!$B$15,[3]Hoja3!$A$15,IF(K256=[3]Hoja3!$B$16,[3]Hoja3!$A$16,IF(K256=[3]Hoja3!$B$17,[3]Hoja3!$A$17,IF(K256=[3]Hoja3!$B$18,[3]Hoja3!$A$18,IF(K256=[3]Hoja3!$B$19,[3]Hoja3!$A$19,IF(K256=[3]Hoja3!$B$20,[3]Hoja3!$A$20,IF(K256=[3]Hoja3!$B$21,[3]Hoja3!$A$21,""))))))))))))))))))))</f>
        <v>CCE-16</v>
      </c>
      <c r="M256" s="73" t="s">
        <v>63</v>
      </c>
      <c r="N256" s="60">
        <v>0</v>
      </c>
      <c r="O256" s="87">
        <v>26001650</v>
      </c>
      <c r="P256" s="87">
        <v>26001650</v>
      </c>
      <c r="Q256" s="65">
        <v>0</v>
      </c>
      <c r="R256" s="60">
        <v>0</v>
      </c>
      <c r="S256" s="60" t="str">
        <f t="shared" ref="S256:T256" si="36">+S255</f>
        <v>ALVARO FERNANDO GUZMÁN LUCERO</v>
      </c>
      <c r="T256" s="60" t="str">
        <f t="shared" si="36"/>
        <v>SUBSECRETARÍA DE GESTIÓN INSTITUCIONAL</v>
      </c>
      <c r="U256" s="60" t="s">
        <v>650</v>
      </c>
      <c r="V256" s="60" t="s">
        <v>651</v>
      </c>
      <c r="W256" s="60" t="s">
        <v>652</v>
      </c>
      <c r="X256" s="60">
        <v>3241000</v>
      </c>
      <c r="Y256" s="66" t="s">
        <v>653</v>
      </c>
    </row>
    <row r="257" spans="1:25" ht="60" x14ac:dyDescent="0.25">
      <c r="A257" s="60" t="s">
        <v>946</v>
      </c>
      <c r="B257" s="60" t="str">
        <f>IFERROR(VLOOKUP(VALUE(MID(A258,1,IF(VALUE(MID(A258,1,3))=898,3,4))),[6]Hoja1!$A$3:$K$222,2,0),"")</f>
        <v>898 Administración del talento humano</v>
      </c>
      <c r="C257" s="60" t="s">
        <v>159</v>
      </c>
      <c r="D257" s="60" t="s">
        <v>1155</v>
      </c>
      <c r="E257" s="60">
        <v>93141503</v>
      </c>
      <c r="F257" s="86" t="s">
        <v>1284</v>
      </c>
      <c r="G257" s="62">
        <v>1</v>
      </c>
      <c r="H257" s="62">
        <v>1</v>
      </c>
      <c r="I257" s="60">
        <v>10</v>
      </c>
      <c r="J257" s="60">
        <v>1</v>
      </c>
      <c r="K257" s="60" t="s">
        <v>21</v>
      </c>
      <c r="L257" s="60" t="str">
        <f>IF(K257=[3]Hoja3!$B$2,[3]Hoja3!$A$2,IF(K257=[3]Hoja3!$B$3,[3]Hoja3!$A$3,IF(K257=[3]Hoja3!$B$4,[3]Hoja3!$A$4,IF(K257=[3]Hoja3!$B$5,[3]Hoja3!$A$5,IF(K257=[3]Hoja3!$B$6,[3]Hoja3!$A$6,IF(K257=[3]Hoja3!$B$7,[3]Hoja3!$A$7,IF(K257=[3]Hoja3!$B$8,[3]Hoja3!$A$8,IF(K257=[3]Hoja3!$B$9,[3]Hoja3!$A$9,IF(K257=[3]Hoja3!$B$10,[3]Hoja3!$A$10,IF(K257=[3]Hoja3!$B$11,[3]Hoja3!$A$11,IF(K257=[3]Hoja3!$B$12,[3]Hoja3!$A$12,IF(K257=[3]Hoja3!$B$13,[3]Hoja3!$A$13,IF(K257=[3]Hoja3!$B$14,[3]Hoja3!$A$14,IF(K257=[3]Hoja3!$B$15,[3]Hoja3!$A$15,IF(K257=[3]Hoja3!$B$16,[3]Hoja3!$A$16,IF(K257=[3]Hoja3!$B$17,[3]Hoja3!$A$17,IF(K257=[3]Hoja3!$B$18,[3]Hoja3!$A$18,IF(K257=[3]Hoja3!$B$19,[3]Hoja3!$A$19,IF(K257=[3]Hoja3!$B$20,[3]Hoja3!$A$20,IF(K257=[3]Hoja3!$B$21,[3]Hoja3!$A$21,""))))))))))))))))))))</f>
        <v>CCE-16</v>
      </c>
      <c r="M257" s="67" t="s">
        <v>575</v>
      </c>
      <c r="N257" s="60">
        <v>0</v>
      </c>
      <c r="O257" s="87">
        <v>32136000</v>
      </c>
      <c r="P257" s="87">
        <v>32136000</v>
      </c>
      <c r="Q257" s="65">
        <v>0</v>
      </c>
      <c r="R257" s="60">
        <v>0</v>
      </c>
      <c r="S257" s="60" t="str">
        <f t="shared" ref="S257:T257" si="37">+S256</f>
        <v>ALVARO FERNANDO GUZMÁN LUCERO</v>
      </c>
      <c r="T257" s="60" t="str">
        <f t="shared" si="37"/>
        <v>SUBSECRETARÍA DE GESTIÓN INSTITUCIONAL</v>
      </c>
      <c r="U257" s="60" t="s">
        <v>650</v>
      </c>
      <c r="V257" s="60" t="s">
        <v>651</v>
      </c>
      <c r="W257" s="60" t="s">
        <v>652</v>
      </c>
      <c r="X257" s="60">
        <v>3241000</v>
      </c>
      <c r="Y257" s="66" t="s">
        <v>653</v>
      </c>
    </row>
    <row r="258" spans="1:25" ht="90" x14ac:dyDescent="0.25">
      <c r="A258" s="60" t="s">
        <v>947</v>
      </c>
      <c r="B258" s="60" t="str">
        <f>IFERROR(VLOOKUP(VALUE(MID(A259,1,IF(VALUE(MID(A259,1,3))=898,3,4))),[6]Hoja1!$A$3:$K$222,2,0),"")</f>
        <v>898 Administración del talento humano</v>
      </c>
      <c r="C258" s="60" t="s">
        <v>159</v>
      </c>
      <c r="D258" s="60" t="s">
        <v>1155</v>
      </c>
      <c r="E258" s="60">
        <v>93141503</v>
      </c>
      <c r="F258" s="86" t="s">
        <v>1156</v>
      </c>
      <c r="G258" s="62">
        <v>1</v>
      </c>
      <c r="H258" s="62">
        <v>1</v>
      </c>
      <c r="I258" s="60">
        <v>11</v>
      </c>
      <c r="J258" s="60">
        <v>1</v>
      </c>
      <c r="K258" s="60" t="s">
        <v>21</v>
      </c>
      <c r="L258" s="60" t="str">
        <f>IF(K258=[3]Hoja3!$B$2,[3]Hoja3!$A$2,IF(K258=[3]Hoja3!$B$3,[3]Hoja3!$A$3,IF(K258=[3]Hoja3!$B$4,[3]Hoja3!$A$4,IF(K258=[3]Hoja3!$B$5,[3]Hoja3!$A$5,IF(K258=[3]Hoja3!$B$6,[3]Hoja3!$A$6,IF(K258=[3]Hoja3!$B$7,[3]Hoja3!$A$7,IF(K258=[3]Hoja3!$B$8,[3]Hoja3!$A$8,IF(K258=[3]Hoja3!$B$9,[3]Hoja3!$A$9,IF(K258=[3]Hoja3!$B$10,[3]Hoja3!$A$10,IF(K258=[3]Hoja3!$B$11,[3]Hoja3!$A$11,IF(K258=[3]Hoja3!$B$12,[3]Hoja3!$A$12,IF(K258=[3]Hoja3!$B$13,[3]Hoja3!$A$13,IF(K258=[3]Hoja3!$B$14,[3]Hoja3!$A$14,IF(K258=[3]Hoja3!$B$15,[3]Hoja3!$A$15,IF(K258=[3]Hoja3!$B$16,[3]Hoja3!$A$16,IF(K258=[3]Hoja3!$B$17,[3]Hoja3!$A$17,IF(K258=[3]Hoja3!$B$18,[3]Hoja3!$A$18,IF(K258=[3]Hoja3!$B$19,[3]Hoja3!$A$19,IF(K258=[3]Hoja3!$B$20,[3]Hoja3!$A$20,IF(K258=[3]Hoja3!$B$21,[3]Hoja3!$A$21,""))))))))))))))))))))</f>
        <v>CCE-16</v>
      </c>
      <c r="M258" s="67" t="s">
        <v>575</v>
      </c>
      <c r="N258" s="60">
        <v>0</v>
      </c>
      <c r="O258" s="87">
        <v>35349600</v>
      </c>
      <c r="P258" s="87">
        <v>35349600</v>
      </c>
      <c r="Q258" s="65">
        <v>0</v>
      </c>
      <c r="R258" s="60">
        <v>0</v>
      </c>
      <c r="S258" s="60" t="str">
        <f t="shared" ref="S258:T258" si="38">+S257</f>
        <v>ALVARO FERNANDO GUZMÁN LUCERO</v>
      </c>
      <c r="T258" s="60" t="str">
        <f t="shared" si="38"/>
        <v>SUBSECRETARÍA DE GESTIÓN INSTITUCIONAL</v>
      </c>
      <c r="U258" s="60" t="s">
        <v>650</v>
      </c>
      <c r="V258" s="60" t="s">
        <v>651</v>
      </c>
      <c r="W258" s="60" t="s">
        <v>652</v>
      </c>
      <c r="X258" s="60">
        <v>3241000</v>
      </c>
      <c r="Y258" s="66" t="s">
        <v>653</v>
      </c>
    </row>
    <row r="259" spans="1:25" ht="60" x14ac:dyDescent="0.25">
      <c r="A259" s="60" t="s">
        <v>948</v>
      </c>
      <c r="B259" s="60" t="str">
        <f>IFERROR(VLOOKUP(VALUE(MID(A260,1,IF(VALUE(MID(A260,1,3))=898,3,4))),[6]Hoja1!$A$3:$K$222,2,0),"")</f>
        <v>898 Administración del talento humano</v>
      </c>
      <c r="C259" s="60" t="s">
        <v>159</v>
      </c>
      <c r="D259" s="60" t="s">
        <v>1155</v>
      </c>
      <c r="E259" s="60">
        <v>80101509</v>
      </c>
      <c r="F259" s="86" t="s">
        <v>1285</v>
      </c>
      <c r="G259" s="62">
        <v>1</v>
      </c>
      <c r="H259" s="62">
        <v>1</v>
      </c>
      <c r="I259" s="60">
        <v>11</v>
      </c>
      <c r="J259" s="60">
        <v>1</v>
      </c>
      <c r="K259" s="60" t="s">
        <v>21</v>
      </c>
      <c r="L259" s="60" t="str">
        <f>IF(K259=[3]Hoja3!$B$2,[3]Hoja3!$A$2,IF(K259=[3]Hoja3!$B$3,[3]Hoja3!$A$3,IF(K259=[3]Hoja3!$B$4,[3]Hoja3!$A$4,IF(K259=[3]Hoja3!$B$5,[3]Hoja3!$A$5,IF(K259=[3]Hoja3!$B$6,[3]Hoja3!$A$6,IF(K259=[3]Hoja3!$B$7,[3]Hoja3!$A$7,IF(K259=[3]Hoja3!$B$8,[3]Hoja3!$A$8,IF(K259=[3]Hoja3!$B$9,[3]Hoja3!$A$9,IF(K259=[3]Hoja3!$B$10,[3]Hoja3!$A$10,IF(K259=[3]Hoja3!$B$11,[3]Hoja3!$A$11,IF(K259=[3]Hoja3!$B$12,[3]Hoja3!$A$12,IF(K259=[3]Hoja3!$B$13,[3]Hoja3!$A$13,IF(K259=[3]Hoja3!$B$14,[3]Hoja3!$A$14,IF(K259=[3]Hoja3!$B$15,[3]Hoja3!$A$15,IF(K259=[3]Hoja3!$B$16,[3]Hoja3!$A$16,IF(K259=[3]Hoja3!$B$17,[3]Hoja3!$A$17,IF(K259=[3]Hoja3!$B$18,[3]Hoja3!$A$18,IF(K259=[3]Hoja3!$B$19,[3]Hoja3!$A$19,IF(K259=[3]Hoja3!$B$20,[3]Hoja3!$A$20,IF(K259=[3]Hoja3!$B$21,[3]Hoja3!$A$21,""))))))))))))))))))))</f>
        <v>CCE-16</v>
      </c>
      <c r="M259" s="60" t="s">
        <v>63</v>
      </c>
      <c r="N259" s="60">
        <v>0</v>
      </c>
      <c r="O259" s="87">
        <v>47132800</v>
      </c>
      <c r="P259" s="87">
        <v>47132800</v>
      </c>
      <c r="Q259" s="65">
        <v>0</v>
      </c>
      <c r="R259" s="60">
        <v>0</v>
      </c>
      <c r="S259" s="60" t="str">
        <f t="shared" ref="S259:T259" si="39">+S258</f>
        <v>ALVARO FERNANDO GUZMÁN LUCERO</v>
      </c>
      <c r="T259" s="60" t="str">
        <f t="shared" si="39"/>
        <v>SUBSECRETARÍA DE GESTIÓN INSTITUCIONAL</v>
      </c>
      <c r="U259" s="60" t="s">
        <v>650</v>
      </c>
      <c r="V259" s="60" t="s">
        <v>651</v>
      </c>
      <c r="W259" s="60" t="s">
        <v>652</v>
      </c>
      <c r="X259" s="60">
        <v>3241000</v>
      </c>
      <c r="Y259" s="66" t="s">
        <v>653</v>
      </c>
    </row>
    <row r="260" spans="1:25" ht="75" x14ac:dyDescent="0.25">
      <c r="A260" s="60" t="s">
        <v>949</v>
      </c>
      <c r="B260" s="60" t="str">
        <f>IFERROR(VLOOKUP(VALUE(MID(A261,1,IF(VALUE(MID(A261,1,3))=898,3,4))),[6]Hoja1!$A$3:$K$222,2,0),"")</f>
        <v>898 Administración del talento humano</v>
      </c>
      <c r="C260" s="60" t="s">
        <v>159</v>
      </c>
      <c r="D260" s="60" t="s">
        <v>1155</v>
      </c>
      <c r="E260" s="60">
        <v>80101509</v>
      </c>
      <c r="F260" s="86" t="s">
        <v>1286</v>
      </c>
      <c r="G260" s="62">
        <v>1</v>
      </c>
      <c r="H260" s="62">
        <v>1</v>
      </c>
      <c r="I260" s="60">
        <v>11.5</v>
      </c>
      <c r="J260" s="60">
        <v>1</v>
      </c>
      <c r="K260" s="60" t="s">
        <v>21</v>
      </c>
      <c r="L260" s="60" t="str">
        <f>IF(K260=[3]Hoja3!$B$2,[3]Hoja3!$A$2,IF(K260=[3]Hoja3!$B$3,[3]Hoja3!$A$3,IF(K260=[3]Hoja3!$B$4,[3]Hoja3!$A$4,IF(K260=[3]Hoja3!$B$5,[3]Hoja3!$A$5,IF(K260=[3]Hoja3!$B$6,[3]Hoja3!$A$6,IF(K260=[3]Hoja3!$B$7,[3]Hoja3!$A$7,IF(K260=[3]Hoja3!$B$8,[3]Hoja3!$A$8,IF(K260=[3]Hoja3!$B$9,[3]Hoja3!$A$9,IF(K260=[3]Hoja3!$B$10,[3]Hoja3!$A$10,IF(K260=[3]Hoja3!$B$11,[3]Hoja3!$A$11,IF(K260=[3]Hoja3!$B$12,[3]Hoja3!$A$12,IF(K260=[3]Hoja3!$B$13,[3]Hoja3!$A$13,IF(K260=[3]Hoja3!$B$14,[3]Hoja3!$A$14,IF(K260=[3]Hoja3!$B$15,[3]Hoja3!$A$15,IF(K260=[3]Hoja3!$B$16,[3]Hoja3!$A$16,IF(K260=[3]Hoja3!$B$17,[3]Hoja3!$A$17,IF(K260=[3]Hoja3!$B$18,[3]Hoja3!$A$18,IF(K260=[3]Hoja3!$B$19,[3]Hoja3!$A$19,IF(K260=[3]Hoja3!$B$20,[3]Hoja3!$A$20,IF(K260=[3]Hoja3!$B$21,[3]Hoja3!$A$21,""))))))))))))))))))))</f>
        <v>CCE-16</v>
      </c>
      <c r="M260" s="60" t="s">
        <v>63</v>
      </c>
      <c r="N260" s="60">
        <v>0</v>
      </c>
      <c r="O260" s="87">
        <v>39715814</v>
      </c>
      <c r="P260" s="87">
        <v>39715814</v>
      </c>
      <c r="Q260" s="65">
        <v>0</v>
      </c>
      <c r="R260" s="60">
        <v>0</v>
      </c>
      <c r="S260" s="60" t="str">
        <f t="shared" ref="S260:T260" si="40">+S259</f>
        <v>ALVARO FERNANDO GUZMÁN LUCERO</v>
      </c>
      <c r="T260" s="60" t="str">
        <f t="shared" si="40"/>
        <v>SUBSECRETARÍA DE GESTIÓN INSTITUCIONAL</v>
      </c>
      <c r="U260" s="60" t="s">
        <v>650</v>
      </c>
      <c r="V260" s="60" t="s">
        <v>651</v>
      </c>
      <c r="W260" s="60" t="s">
        <v>652</v>
      </c>
      <c r="X260" s="60">
        <v>3241000</v>
      </c>
      <c r="Y260" s="66" t="s">
        <v>653</v>
      </c>
    </row>
    <row r="261" spans="1:25" ht="60" x14ac:dyDescent="0.25">
      <c r="A261" s="60" t="s">
        <v>950</v>
      </c>
      <c r="B261" s="60" t="str">
        <f>IFERROR(VLOOKUP(VALUE(MID(A262,1,IF(VALUE(MID(A262,1,3))=898,3,4))),[6]Hoja1!$A$3:$K$222,2,0),"")</f>
        <v>898 Administración del talento humano</v>
      </c>
      <c r="C261" s="60" t="s">
        <v>159</v>
      </c>
      <c r="D261" s="60" t="s">
        <v>1155</v>
      </c>
      <c r="E261" s="60">
        <v>80101509</v>
      </c>
      <c r="F261" s="86" t="s">
        <v>1285</v>
      </c>
      <c r="G261" s="62">
        <v>1</v>
      </c>
      <c r="H261" s="62">
        <v>1</v>
      </c>
      <c r="I261" s="60">
        <v>11</v>
      </c>
      <c r="J261" s="60">
        <v>1</v>
      </c>
      <c r="K261" s="60" t="s">
        <v>21</v>
      </c>
      <c r="L261" s="60" t="str">
        <f>IF(K261=[3]Hoja3!$B$2,[3]Hoja3!$A$2,IF(K261=[3]Hoja3!$B$3,[3]Hoja3!$A$3,IF(K261=[3]Hoja3!$B$4,[3]Hoja3!$A$4,IF(K261=[3]Hoja3!$B$5,[3]Hoja3!$A$5,IF(K261=[3]Hoja3!$B$6,[3]Hoja3!$A$6,IF(K261=[3]Hoja3!$B$7,[3]Hoja3!$A$7,IF(K261=[3]Hoja3!$B$8,[3]Hoja3!$A$8,IF(K261=[3]Hoja3!$B$9,[3]Hoja3!$A$9,IF(K261=[3]Hoja3!$B$10,[3]Hoja3!$A$10,IF(K261=[3]Hoja3!$B$11,[3]Hoja3!$A$11,IF(K261=[3]Hoja3!$B$12,[3]Hoja3!$A$12,IF(K261=[3]Hoja3!$B$13,[3]Hoja3!$A$13,IF(K261=[3]Hoja3!$B$14,[3]Hoja3!$A$14,IF(K261=[3]Hoja3!$B$15,[3]Hoja3!$A$15,IF(K261=[3]Hoja3!$B$16,[3]Hoja3!$A$16,IF(K261=[3]Hoja3!$B$17,[3]Hoja3!$A$17,IF(K261=[3]Hoja3!$B$18,[3]Hoja3!$A$18,IF(K261=[3]Hoja3!$B$19,[3]Hoja3!$A$19,IF(K261=[3]Hoja3!$B$20,[3]Hoja3!$A$20,IF(K261=[3]Hoja3!$B$21,[3]Hoja3!$A$21,""))))))))))))))))))))</f>
        <v>CCE-16</v>
      </c>
      <c r="M261" s="60" t="s">
        <v>63</v>
      </c>
      <c r="N261" s="60">
        <v>0</v>
      </c>
      <c r="O261" s="87">
        <v>40636442</v>
      </c>
      <c r="P261" s="87">
        <v>40636442</v>
      </c>
      <c r="Q261" s="65">
        <v>0</v>
      </c>
      <c r="R261" s="60">
        <v>0</v>
      </c>
      <c r="S261" s="60" t="str">
        <f t="shared" ref="S261:T261" si="41">+S260</f>
        <v>ALVARO FERNANDO GUZMÁN LUCERO</v>
      </c>
      <c r="T261" s="60" t="str">
        <f t="shared" si="41"/>
        <v>SUBSECRETARÍA DE GESTIÓN INSTITUCIONAL</v>
      </c>
      <c r="U261" s="60" t="s">
        <v>650</v>
      </c>
      <c r="V261" s="60" t="s">
        <v>651</v>
      </c>
      <c r="W261" s="60" t="s">
        <v>652</v>
      </c>
      <c r="X261" s="60">
        <v>3241000</v>
      </c>
      <c r="Y261" s="66" t="s">
        <v>653</v>
      </c>
    </row>
    <row r="262" spans="1:25" ht="60" x14ac:dyDescent="0.25">
      <c r="A262" s="60" t="s">
        <v>951</v>
      </c>
      <c r="B262" s="60" t="str">
        <f>IFERROR(VLOOKUP(VALUE(MID(A263,1,IF(VALUE(MID(A263,1,3))=898,3,4))),[6]Hoja1!$A$3:$K$222,2,0),"")</f>
        <v>898 Administración del talento humano</v>
      </c>
      <c r="C262" s="60" t="s">
        <v>159</v>
      </c>
      <c r="D262" s="60" t="s">
        <v>1155</v>
      </c>
      <c r="E262" s="60">
        <v>80101509</v>
      </c>
      <c r="F262" s="86" t="s">
        <v>1287</v>
      </c>
      <c r="G262" s="62">
        <v>1</v>
      </c>
      <c r="H262" s="62">
        <v>1</v>
      </c>
      <c r="I262" s="60">
        <v>11.5</v>
      </c>
      <c r="J262" s="60">
        <v>1</v>
      </c>
      <c r="K262" s="60" t="s">
        <v>21</v>
      </c>
      <c r="L262" s="60" t="str">
        <f>IF(K262=[3]Hoja3!$B$2,[3]Hoja3!$A$2,IF(K262=[3]Hoja3!$B$3,[3]Hoja3!$A$3,IF(K262=[3]Hoja3!$B$4,[3]Hoja3!$A$4,IF(K262=[3]Hoja3!$B$5,[3]Hoja3!$A$5,IF(K262=[3]Hoja3!$B$6,[3]Hoja3!$A$6,IF(K262=[3]Hoja3!$B$7,[3]Hoja3!$A$7,IF(K262=[3]Hoja3!$B$8,[3]Hoja3!$A$8,IF(K262=[3]Hoja3!$B$9,[3]Hoja3!$A$9,IF(K262=[3]Hoja3!$B$10,[3]Hoja3!$A$10,IF(K262=[3]Hoja3!$B$11,[3]Hoja3!$A$11,IF(K262=[3]Hoja3!$B$12,[3]Hoja3!$A$12,IF(K262=[3]Hoja3!$B$13,[3]Hoja3!$A$13,IF(K262=[3]Hoja3!$B$14,[3]Hoja3!$A$14,IF(K262=[3]Hoja3!$B$15,[3]Hoja3!$A$15,IF(K262=[3]Hoja3!$B$16,[3]Hoja3!$A$16,IF(K262=[3]Hoja3!$B$17,[3]Hoja3!$A$17,IF(K262=[3]Hoja3!$B$18,[3]Hoja3!$A$18,IF(K262=[3]Hoja3!$B$19,[3]Hoja3!$A$19,IF(K262=[3]Hoja3!$B$20,[3]Hoja3!$A$20,IF(K262=[3]Hoja3!$B$21,[3]Hoja3!$A$21,""))))))))))))))))))))</f>
        <v>CCE-16</v>
      </c>
      <c r="M262" s="60" t="s">
        <v>63</v>
      </c>
      <c r="N262" s="60">
        <v>0</v>
      </c>
      <c r="O262" s="87">
        <v>80132000</v>
      </c>
      <c r="P262" s="87">
        <v>80132000</v>
      </c>
      <c r="Q262" s="65">
        <v>0</v>
      </c>
      <c r="R262" s="60">
        <v>0</v>
      </c>
      <c r="S262" s="60" t="str">
        <f t="shared" ref="S262:T262" si="42">+S261</f>
        <v>ALVARO FERNANDO GUZMÁN LUCERO</v>
      </c>
      <c r="T262" s="60" t="str">
        <f t="shared" si="42"/>
        <v>SUBSECRETARÍA DE GESTIÓN INSTITUCIONAL</v>
      </c>
      <c r="U262" s="60" t="s">
        <v>650</v>
      </c>
      <c r="V262" s="60" t="s">
        <v>651</v>
      </c>
      <c r="W262" s="60" t="s">
        <v>652</v>
      </c>
      <c r="X262" s="60">
        <v>3241000</v>
      </c>
      <c r="Y262" s="66" t="s">
        <v>653</v>
      </c>
    </row>
    <row r="263" spans="1:25" ht="60" x14ac:dyDescent="0.25">
      <c r="A263" s="60" t="s">
        <v>952</v>
      </c>
      <c r="B263" s="60" t="str">
        <f>IFERROR(VLOOKUP(VALUE(MID(A264,1,IF(VALUE(MID(A264,1,3))=898,3,4))),[6]Hoja1!$A$3:$K$222,2,0),"")</f>
        <v>898 Administración del talento humano</v>
      </c>
      <c r="C263" s="60" t="s">
        <v>159</v>
      </c>
      <c r="D263" s="60" t="s">
        <v>1155</v>
      </c>
      <c r="E263" s="60">
        <v>80101509</v>
      </c>
      <c r="F263" s="86" t="s">
        <v>1288</v>
      </c>
      <c r="G263" s="62">
        <v>1</v>
      </c>
      <c r="H263" s="62">
        <v>1</v>
      </c>
      <c r="I263" s="60">
        <v>11.5</v>
      </c>
      <c r="J263" s="60">
        <v>1</v>
      </c>
      <c r="K263" s="60" t="s">
        <v>21</v>
      </c>
      <c r="L263" s="60" t="str">
        <f>IF(K263=[3]Hoja3!$B$2,[3]Hoja3!$A$2,IF(K263=[3]Hoja3!$B$3,[3]Hoja3!$A$3,IF(K263=[3]Hoja3!$B$4,[3]Hoja3!$A$4,IF(K263=[3]Hoja3!$B$5,[3]Hoja3!$A$5,IF(K263=[3]Hoja3!$B$6,[3]Hoja3!$A$6,IF(K263=[3]Hoja3!$B$7,[3]Hoja3!$A$7,IF(K263=[3]Hoja3!$B$8,[3]Hoja3!$A$8,IF(K263=[3]Hoja3!$B$9,[3]Hoja3!$A$9,IF(K263=[3]Hoja3!$B$10,[3]Hoja3!$A$10,IF(K263=[3]Hoja3!$B$11,[3]Hoja3!$A$11,IF(K263=[3]Hoja3!$B$12,[3]Hoja3!$A$12,IF(K263=[3]Hoja3!$B$13,[3]Hoja3!$A$13,IF(K263=[3]Hoja3!$B$14,[3]Hoja3!$A$14,IF(K263=[3]Hoja3!$B$15,[3]Hoja3!$A$15,IF(K263=[3]Hoja3!$B$16,[3]Hoja3!$A$16,IF(K263=[3]Hoja3!$B$17,[3]Hoja3!$A$17,IF(K263=[3]Hoja3!$B$18,[3]Hoja3!$A$18,IF(K263=[3]Hoja3!$B$19,[3]Hoja3!$A$19,IF(K263=[3]Hoja3!$B$20,[3]Hoja3!$A$20,IF(K263=[3]Hoja3!$B$21,[3]Hoja3!$A$21,""))))))))))))))))))))</f>
        <v>CCE-16</v>
      </c>
      <c r="M263" s="60" t="s">
        <v>63</v>
      </c>
      <c r="N263" s="60">
        <v>0</v>
      </c>
      <c r="O263" s="87">
        <v>58803456</v>
      </c>
      <c r="P263" s="87">
        <v>58803456</v>
      </c>
      <c r="Q263" s="65">
        <v>0</v>
      </c>
      <c r="R263" s="60">
        <v>0</v>
      </c>
      <c r="S263" s="60" t="str">
        <f t="shared" ref="S263:T263" si="43">+S262</f>
        <v>ALVARO FERNANDO GUZMÁN LUCERO</v>
      </c>
      <c r="T263" s="60" t="str">
        <f t="shared" si="43"/>
        <v>SUBSECRETARÍA DE GESTIÓN INSTITUCIONAL</v>
      </c>
      <c r="U263" s="60" t="s">
        <v>650</v>
      </c>
      <c r="V263" s="60" t="s">
        <v>651</v>
      </c>
      <c r="W263" s="60" t="s">
        <v>652</v>
      </c>
      <c r="X263" s="60">
        <v>3241000</v>
      </c>
      <c r="Y263" s="66" t="s">
        <v>653</v>
      </c>
    </row>
    <row r="264" spans="1:25" ht="60" x14ac:dyDescent="0.2">
      <c r="A264" s="60" t="s">
        <v>953</v>
      </c>
      <c r="B264" s="60" t="str">
        <f>IFERROR(VLOOKUP(VALUE(MID(A265,1,IF(VALUE(MID(A265,1,3))=898,3,4))),[6]Hoja1!$A$3:$K$222,2,0),"")</f>
        <v>898 Administración del talento humano</v>
      </c>
      <c r="C264" s="60" t="s">
        <v>159</v>
      </c>
      <c r="D264" s="60" t="s">
        <v>1155</v>
      </c>
      <c r="E264" s="60">
        <v>80101509</v>
      </c>
      <c r="F264" s="151" t="s">
        <v>1285</v>
      </c>
      <c r="G264" s="62">
        <v>1</v>
      </c>
      <c r="H264" s="62">
        <v>1</v>
      </c>
      <c r="I264" s="60">
        <v>11</v>
      </c>
      <c r="J264" s="60">
        <v>1</v>
      </c>
      <c r="K264" s="60" t="s">
        <v>21</v>
      </c>
      <c r="L264" s="60" t="str">
        <f>IF(K264=[3]Hoja3!$B$2,[3]Hoja3!$A$2,IF(K264=[3]Hoja3!$B$3,[3]Hoja3!$A$3,IF(K264=[3]Hoja3!$B$4,[3]Hoja3!$A$4,IF(K264=[3]Hoja3!$B$5,[3]Hoja3!$A$5,IF(K264=[3]Hoja3!$B$6,[3]Hoja3!$A$6,IF(K264=[3]Hoja3!$B$7,[3]Hoja3!$A$7,IF(K264=[3]Hoja3!$B$8,[3]Hoja3!$A$8,IF(K264=[3]Hoja3!$B$9,[3]Hoja3!$A$9,IF(K264=[3]Hoja3!$B$10,[3]Hoja3!$A$10,IF(K264=[3]Hoja3!$B$11,[3]Hoja3!$A$11,IF(K264=[3]Hoja3!$B$12,[3]Hoja3!$A$12,IF(K264=[3]Hoja3!$B$13,[3]Hoja3!$A$13,IF(K264=[3]Hoja3!$B$14,[3]Hoja3!$A$14,IF(K264=[3]Hoja3!$B$15,[3]Hoja3!$A$15,IF(K264=[3]Hoja3!$B$16,[3]Hoja3!$A$16,IF(K264=[3]Hoja3!$B$17,[3]Hoja3!$A$17,IF(K264=[3]Hoja3!$B$18,[3]Hoja3!$A$18,IF(K264=[3]Hoja3!$B$19,[3]Hoja3!$A$19,IF(K264=[3]Hoja3!$B$20,[3]Hoja3!$A$20,IF(K264=[3]Hoja3!$B$21,[3]Hoja3!$A$21,""))))))))))))))))))))</f>
        <v>CCE-16</v>
      </c>
      <c r="M264" s="60" t="s">
        <v>63</v>
      </c>
      <c r="N264" s="60">
        <v>0</v>
      </c>
      <c r="O264" s="87">
        <v>40636442</v>
      </c>
      <c r="P264" s="87">
        <v>40636442</v>
      </c>
      <c r="Q264" s="65">
        <v>0</v>
      </c>
      <c r="R264" s="60">
        <v>0</v>
      </c>
      <c r="S264" s="60" t="str">
        <f t="shared" ref="S264:T264" si="44">+S263</f>
        <v>ALVARO FERNANDO GUZMÁN LUCERO</v>
      </c>
      <c r="T264" s="60" t="str">
        <f t="shared" si="44"/>
        <v>SUBSECRETARÍA DE GESTIÓN INSTITUCIONAL</v>
      </c>
      <c r="U264" s="60" t="s">
        <v>650</v>
      </c>
      <c r="V264" s="60" t="s">
        <v>651</v>
      </c>
      <c r="W264" s="60" t="s">
        <v>652</v>
      </c>
      <c r="X264" s="60">
        <v>3241000</v>
      </c>
      <c r="Y264" s="66" t="s">
        <v>653</v>
      </c>
    </row>
    <row r="265" spans="1:25" ht="60" x14ac:dyDescent="0.2">
      <c r="A265" s="60" t="s">
        <v>954</v>
      </c>
      <c r="B265" s="60" t="str">
        <f>IFERROR(VLOOKUP(VALUE(MID(A266,1,IF(VALUE(MID(A266,1,3))=898,3,4))),[6]Hoja1!$A$3:$K$222,2,0),"")</f>
        <v>898 Administración del talento humano</v>
      </c>
      <c r="C265" s="60" t="s">
        <v>159</v>
      </c>
      <c r="D265" s="60" t="s">
        <v>1155</v>
      </c>
      <c r="E265" s="60">
        <v>80101509</v>
      </c>
      <c r="F265" s="151" t="s">
        <v>1285</v>
      </c>
      <c r="G265" s="62">
        <v>1</v>
      </c>
      <c r="H265" s="62">
        <v>1</v>
      </c>
      <c r="I265" s="60">
        <v>11</v>
      </c>
      <c r="J265" s="60">
        <v>1</v>
      </c>
      <c r="K265" s="60" t="s">
        <v>21</v>
      </c>
      <c r="L265" s="60" t="str">
        <f>IF(K265=[3]Hoja3!$B$2,[3]Hoja3!$A$2,IF(K265=[3]Hoja3!$B$3,[3]Hoja3!$A$3,IF(K265=[3]Hoja3!$B$4,[3]Hoja3!$A$4,IF(K265=[3]Hoja3!$B$5,[3]Hoja3!$A$5,IF(K265=[3]Hoja3!$B$6,[3]Hoja3!$A$6,IF(K265=[3]Hoja3!$B$7,[3]Hoja3!$A$7,IF(K265=[3]Hoja3!$B$8,[3]Hoja3!$A$8,IF(K265=[3]Hoja3!$B$9,[3]Hoja3!$A$9,IF(K265=[3]Hoja3!$B$10,[3]Hoja3!$A$10,IF(K265=[3]Hoja3!$B$11,[3]Hoja3!$A$11,IF(K265=[3]Hoja3!$B$12,[3]Hoja3!$A$12,IF(K265=[3]Hoja3!$B$13,[3]Hoja3!$A$13,IF(K265=[3]Hoja3!$B$14,[3]Hoja3!$A$14,IF(K265=[3]Hoja3!$B$15,[3]Hoja3!$A$15,IF(K265=[3]Hoja3!$B$16,[3]Hoja3!$A$16,IF(K265=[3]Hoja3!$B$17,[3]Hoja3!$A$17,IF(K265=[3]Hoja3!$B$18,[3]Hoja3!$A$18,IF(K265=[3]Hoja3!$B$19,[3]Hoja3!$A$19,IF(K265=[3]Hoja3!$B$20,[3]Hoja3!$A$20,IF(K265=[3]Hoja3!$B$21,[3]Hoja3!$A$21,""))))))))))))))))))))</f>
        <v>CCE-16</v>
      </c>
      <c r="M265" s="60" t="s">
        <v>63</v>
      </c>
      <c r="N265" s="60">
        <v>0</v>
      </c>
      <c r="O265" s="87">
        <v>47132800</v>
      </c>
      <c r="P265" s="87">
        <v>47132800</v>
      </c>
      <c r="Q265" s="65">
        <v>0</v>
      </c>
      <c r="R265" s="60">
        <v>0</v>
      </c>
      <c r="S265" s="60" t="str">
        <f t="shared" ref="S265:T265" si="45">+S264</f>
        <v>ALVARO FERNANDO GUZMÁN LUCERO</v>
      </c>
      <c r="T265" s="60" t="str">
        <f t="shared" si="45"/>
        <v>SUBSECRETARÍA DE GESTIÓN INSTITUCIONAL</v>
      </c>
      <c r="U265" s="60" t="s">
        <v>650</v>
      </c>
      <c r="V265" s="60" t="s">
        <v>651</v>
      </c>
      <c r="W265" s="60" t="s">
        <v>652</v>
      </c>
      <c r="X265" s="60">
        <v>3241000</v>
      </c>
      <c r="Y265" s="66" t="s">
        <v>653</v>
      </c>
    </row>
    <row r="266" spans="1:25" ht="60" x14ac:dyDescent="0.2">
      <c r="A266" s="60" t="s">
        <v>955</v>
      </c>
      <c r="B266" s="60" t="str">
        <f>IFERROR(VLOOKUP(VALUE(MID(A267,1,IF(VALUE(MID(A267,1,3))=898,3,4))),[6]Hoja1!$A$3:$K$222,2,0),"")</f>
        <v>898 Administración del talento humano</v>
      </c>
      <c r="C266" s="60" t="s">
        <v>159</v>
      </c>
      <c r="D266" s="60" t="s">
        <v>1155</v>
      </c>
      <c r="E266" s="60">
        <v>80101509</v>
      </c>
      <c r="F266" s="151" t="s">
        <v>1285</v>
      </c>
      <c r="G266" s="62">
        <v>1</v>
      </c>
      <c r="H266" s="62">
        <v>1</v>
      </c>
      <c r="I266" s="60">
        <v>11</v>
      </c>
      <c r="J266" s="60">
        <v>1</v>
      </c>
      <c r="K266" s="60" t="s">
        <v>21</v>
      </c>
      <c r="L266" s="60" t="str">
        <f>IF(K266=[3]Hoja3!$B$2,[3]Hoja3!$A$2,IF(K266=[3]Hoja3!$B$3,[3]Hoja3!$A$3,IF(K266=[3]Hoja3!$B$4,[3]Hoja3!$A$4,IF(K266=[3]Hoja3!$B$5,[3]Hoja3!$A$5,IF(K266=[3]Hoja3!$B$6,[3]Hoja3!$A$6,IF(K266=[3]Hoja3!$B$7,[3]Hoja3!$A$7,IF(K266=[3]Hoja3!$B$8,[3]Hoja3!$A$8,IF(K266=[3]Hoja3!$B$9,[3]Hoja3!$A$9,IF(K266=[3]Hoja3!$B$10,[3]Hoja3!$A$10,IF(K266=[3]Hoja3!$B$11,[3]Hoja3!$A$11,IF(K266=[3]Hoja3!$B$12,[3]Hoja3!$A$12,IF(K266=[3]Hoja3!$B$13,[3]Hoja3!$A$13,IF(K266=[3]Hoja3!$B$14,[3]Hoja3!$A$14,IF(K266=[3]Hoja3!$B$15,[3]Hoja3!$A$15,IF(K266=[3]Hoja3!$B$16,[3]Hoja3!$A$16,IF(K266=[3]Hoja3!$B$17,[3]Hoja3!$A$17,IF(K266=[3]Hoja3!$B$18,[3]Hoja3!$A$18,IF(K266=[3]Hoja3!$B$19,[3]Hoja3!$A$19,IF(K266=[3]Hoja3!$B$20,[3]Hoja3!$A$20,IF(K266=[3]Hoja3!$B$21,[3]Hoja3!$A$21,""))))))))))))))))))))</f>
        <v>CCE-16</v>
      </c>
      <c r="M266" s="60" t="s">
        <v>63</v>
      </c>
      <c r="N266" s="60">
        <v>0</v>
      </c>
      <c r="O266" s="87">
        <v>47768138</v>
      </c>
      <c r="P266" s="87">
        <v>47768138</v>
      </c>
      <c r="Q266" s="65">
        <v>0</v>
      </c>
      <c r="R266" s="60">
        <v>0</v>
      </c>
      <c r="S266" s="60" t="str">
        <f t="shared" ref="S266:T266" si="46">+S265</f>
        <v>ALVARO FERNANDO GUZMÁN LUCERO</v>
      </c>
      <c r="T266" s="60" t="str">
        <f t="shared" si="46"/>
        <v>SUBSECRETARÍA DE GESTIÓN INSTITUCIONAL</v>
      </c>
      <c r="U266" s="60" t="s">
        <v>650</v>
      </c>
      <c r="V266" s="60" t="s">
        <v>651</v>
      </c>
      <c r="W266" s="60" t="s">
        <v>652</v>
      </c>
      <c r="X266" s="60">
        <v>3241000</v>
      </c>
      <c r="Y266" s="66" t="s">
        <v>653</v>
      </c>
    </row>
    <row r="267" spans="1:25" ht="60" x14ac:dyDescent="0.2">
      <c r="A267" s="60" t="s">
        <v>956</v>
      </c>
      <c r="B267" s="60" t="str">
        <f>IFERROR(VLOOKUP(VALUE(MID(A268,1,IF(VALUE(MID(A268,1,3))=898,3,4))),[6]Hoja1!$A$3:$K$222,2,0),"")</f>
        <v>898 Administración del talento humano</v>
      </c>
      <c r="C267" s="60" t="s">
        <v>159</v>
      </c>
      <c r="D267" s="60" t="s">
        <v>1155</v>
      </c>
      <c r="E267" s="60">
        <v>80101509</v>
      </c>
      <c r="F267" s="151" t="s">
        <v>1285</v>
      </c>
      <c r="G267" s="62">
        <v>1</v>
      </c>
      <c r="H267" s="62">
        <v>1</v>
      </c>
      <c r="I267" s="60">
        <v>11</v>
      </c>
      <c r="J267" s="60">
        <v>1</v>
      </c>
      <c r="K267" s="60" t="s">
        <v>21</v>
      </c>
      <c r="L267" s="60" t="str">
        <f>IF(K267=[3]Hoja3!$B$2,[3]Hoja3!$A$2,IF(K267=[3]Hoja3!$B$3,[3]Hoja3!$A$3,IF(K267=[3]Hoja3!$B$4,[3]Hoja3!$A$4,IF(K267=[3]Hoja3!$B$5,[3]Hoja3!$A$5,IF(K267=[3]Hoja3!$B$6,[3]Hoja3!$A$6,IF(K267=[3]Hoja3!$B$7,[3]Hoja3!$A$7,IF(K267=[3]Hoja3!$B$8,[3]Hoja3!$A$8,IF(K267=[3]Hoja3!$B$9,[3]Hoja3!$A$9,IF(K267=[3]Hoja3!$B$10,[3]Hoja3!$A$10,IF(K267=[3]Hoja3!$B$11,[3]Hoja3!$A$11,IF(K267=[3]Hoja3!$B$12,[3]Hoja3!$A$12,IF(K267=[3]Hoja3!$B$13,[3]Hoja3!$A$13,IF(K267=[3]Hoja3!$B$14,[3]Hoja3!$A$14,IF(K267=[3]Hoja3!$B$15,[3]Hoja3!$A$15,IF(K267=[3]Hoja3!$B$16,[3]Hoja3!$A$16,IF(K267=[3]Hoja3!$B$17,[3]Hoja3!$A$17,IF(K267=[3]Hoja3!$B$18,[3]Hoja3!$A$18,IF(K267=[3]Hoja3!$B$19,[3]Hoja3!$A$19,IF(K267=[3]Hoja3!$B$20,[3]Hoja3!$A$20,IF(K267=[3]Hoja3!$B$21,[3]Hoja3!$A$21,""))))))))))))))))))))</f>
        <v>CCE-16</v>
      </c>
      <c r="M267" s="60" t="s">
        <v>63</v>
      </c>
      <c r="N267" s="60">
        <v>0</v>
      </c>
      <c r="O267" s="87">
        <v>47132800</v>
      </c>
      <c r="P267" s="87">
        <v>47132800</v>
      </c>
      <c r="Q267" s="65">
        <v>0</v>
      </c>
      <c r="R267" s="60">
        <v>0</v>
      </c>
      <c r="S267" s="60" t="str">
        <f t="shared" ref="S267:T267" si="47">+S266</f>
        <v>ALVARO FERNANDO GUZMÁN LUCERO</v>
      </c>
      <c r="T267" s="60" t="str">
        <f t="shared" si="47"/>
        <v>SUBSECRETARÍA DE GESTIÓN INSTITUCIONAL</v>
      </c>
      <c r="U267" s="60" t="s">
        <v>650</v>
      </c>
      <c r="V267" s="60" t="s">
        <v>651</v>
      </c>
      <c r="W267" s="60" t="s">
        <v>652</v>
      </c>
      <c r="X267" s="60">
        <v>3241000</v>
      </c>
      <c r="Y267" s="66" t="s">
        <v>653</v>
      </c>
    </row>
    <row r="268" spans="1:25" ht="60" x14ac:dyDescent="0.2">
      <c r="A268" s="60" t="s">
        <v>957</v>
      </c>
      <c r="B268" s="60" t="str">
        <f>IFERROR(VLOOKUP(VALUE(MID(A269,1,IF(VALUE(MID(A269,1,3))=898,3,4))),[6]Hoja1!$A$3:$K$222,2,0),"")</f>
        <v>898 Administración del talento humano</v>
      </c>
      <c r="C268" s="60" t="s">
        <v>159</v>
      </c>
      <c r="D268" s="60" t="s">
        <v>1155</v>
      </c>
      <c r="E268" s="60">
        <v>80101509</v>
      </c>
      <c r="F268" s="151" t="s">
        <v>1285</v>
      </c>
      <c r="G268" s="62">
        <v>1</v>
      </c>
      <c r="H268" s="62">
        <v>1</v>
      </c>
      <c r="I268" s="60">
        <v>11</v>
      </c>
      <c r="J268" s="60">
        <v>1</v>
      </c>
      <c r="K268" s="60" t="s">
        <v>21</v>
      </c>
      <c r="L268" s="60" t="str">
        <f>IF(K268=[3]Hoja3!$B$2,[3]Hoja3!$A$2,IF(K268=[3]Hoja3!$B$3,[3]Hoja3!$A$3,IF(K268=[3]Hoja3!$B$4,[3]Hoja3!$A$4,IF(K268=[3]Hoja3!$B$5,[3]Hoja3!$A$5,IF(K268=[3]Hoja3!$B$6,[3]Hoja3!$A$6,IF(K268=[3]Hoja3!$B$7,[3]Hoja3!$A$7,IF(K268=[3]Hoja3!$B$8,[3]Hoja3!$A$8,IF(K268=[3]Hoja3!$B$9,[3]Hoja3!$A$9,IF(K268=[3]Hoja3!$B$10,[3]Hoja3!$A$10,IF(K268=[3]Hoja3!$B$11,[3]Hoja3!$A$11,IF(K268=[3]Hoja3!$B$12,[3]Hoja3!$A$12,IF(K268=[3]Hoja3!$B$13,[3]Hoja3!$A$13,IF(K268=[3]Hoja3!$B$14,[3]Hoja3!$A$14,IF(K268=[3]Hoja3!$B$15,[3]Hoja3!$A$15,IF(K268=[3]Hoja3!$B$16,[3]Hoja3!$A$16,IF(K268=[3]Hoja3!$B$17,[3]Hoja3!$A$17,IF(K268=[3]Hoja3!$B$18,[3]Hoja3!$A$18,IF(K268=[3]Hoja3!$B$19,[3]Hoja3!$A$19,IF(K268=[3]Hoja3!$B$20,[3]Hoja3!$A$20,IF(K268=[3]Hoja3!$B$21,[3]Hoja3!$A$21,""))))))))))))))))))))</f>
        <v>CCE-16</v>
      </c>
      <c r="M268" s="60" t="s">
        <v>63</v>
      </c>
      <c r="N268" s="60">
        <v>0</v>
      </c>
      <c r="O268" s="87">
        <v>40636442</v>
      </c>
      <c r="P268" s="87">
        <v>40636442</v>
      </c>
      <c r="Q268" s="65">
        <v>0</v>
      </c>
      <c r="R268" s="60">
        <v>0</v>
      </c>
      <c r="S268" s="60" t="str">
        <f t="shared" ref="S268:T268" si="48">+S267</f>
        <v>ALVARO FERNANDO GUZMÁN LUCERO</v>
      </c>
      <c r="T268" s="60" t="str">
        <f t="shared" si="48"/>
        <v>SUBSECRETARÍA DE GESTIÓN INSTITUCIONAL</v>
      </c>
      <c r="U268" s="60" t="s">
        <v>650</v>
      </c>
      <c r="V268" s="60" t="s">
        <v>651</v>
      </c>
      <c r="W268" s="60" t="s">
        <v>652</v>
      </c>
      <c r="X268" s="60">
        <v>3241000</v>
      </c>
      <c r="Y268" s="66" t="s">
        <v>653</v>
      </c>
    </row>
    <row r="269" spans="1:25" ht="60" x14ac:dyDescent="0.2">
      <c r="A269" s="60" t="s">
        <v>958</v>
      </c>
      <c r="B269" s="60" t="str">
        <f>IFERROR(VLOOKUP(VALUE(MID(A270,1,IF(VALUE(MID(A270,1,3))=898,3,4))),[6]Hoja1!$A$3:$K$222,2,0),"")</f>
        <v>898 Administración del talento humano</v>
      </c>
      <c r="C269" s="60" t="s">
        <v>159</v>
      </c>
      <c r="D269" s="60" t="s">
        <v>1155</v>
      </c>
      <c r="E269" s="60">
        <v>80101509</v>
      </c>
      <c r="F269" s="151" t="s">
        <v>1285</v>
      </c>
      <c r="G269" s="62">
        <v>1</v>
      </c>
      <c r="H269" s="62">
        <v>1</v>
      </c>
      <c r="I269" s="60">
        <v>11</v>
      </c>
      <c r="J269" s="60">
        <v>1</v>
      </c>
      <c r="K269" s="60" t="s">
        <v>21</v>
      </c>
      <c r="L269" s="60" t="str">
        <f>IF(K269=[3]Hoja3!$B$2,[3]Hoja3!$A$2,IF(K269=[3]Hoja3!$B$3,[3]Hoja3!$A$3,IF(K269=[3]Hoja3!$B$4,[3]Hoja3!$A$4,IF(K269=[3]Hoja3!$B$5,[3]Hoja3!$A$5,IF(K269=[3]Hoja3!$B$6,[3]Hoja3!$A$6,IF(K269=[3]Hoja3!$B$7,[3]Hoja3!$A$7,IF(K269=[3]Hoja3!$B$8,[3]Hoja3!$A$8,IF(K269=[3]Hoja3!$B$9,[3]Hoja3!$A$9,IF(K269=[3]Hoja3!$B$10,[3]Hoja3!$A$10,IF(K269=[3]Hoja3!$B$11,[3]Hoja3!$A$11,IF(K269=[3]Hoja3!$B$12,[3]Hoja3!$A$12,IF(K269=[3]Hoja3!$B$13,[3]Hoja3!$A$13,IF(K269=[3]Hoja3!$B$14,[3]Hoja3!$A$14,IF(K269=[3]Hoja3!$B$15,[3]Hoja3!$A$15,IF(K269=[3]Hoja3!$B$16,[3]Hoja3!$A$16,IF(K269=[3]Hoja3!$B$17,[3]Hoja3!$A$17,IF(K269=[3]Hoja3!$B$18,[3]Hoja3!$A$18,IF(K269=[3]Hoja3!$B$19,[3]Hoja3!$A$19,IF(K269=[3]Hoja3!$B$20,[3]Hoja3!$A$20,IF(K269=[3]Hoja3!$B$21,[3]Hoja3!$A$21,""))))))))))))))))))))</f>
        <v>CCE-16</v>
      </c>
      <c r="M269" s="60" t="s">
        <v>63</v>
      </c>
      <c r="N269" s="60">
        <v>0</v>
      </c>
      <c r="O269" s="87">
        <v>40636442</v>
      </c>
      <c r="P269" s="87">
        <v>40636442</v>
      </c>
      <c r="Q269" s="65">
        <v>0</v>
      </c>
      <c r="R269" s="60">
        <v>0</v>
      </c>
      <c r="S269" s="60" t="str">
        <f t="shared" ref="S269:T269" si="49">+S268</f>
        <v>ALVARO FERNANDO GUZMÁN LUCERO</v>
      </c>
      <c r="T269" s="60" t="str">
        <f t="shared" si="49"/>
        <v>SUBSECRETARÍA DE GESTIÓN INSTITUCIONAL</v>
      </c>
      <c r="U269" s="60" t="s">
        <v>650</v>
      </c>
      <c r="V269" s="60" t="s">
        <v>651</v>
      </c>
      <c r="W269" s="60" t="s">
        <v>652</v>
      </c>
      <c r="X269" s="60">
        <v>3241000</v>
      </c>
      <c r="Y269" s="66" t="s">
        <v>653</v>
      </c>
    </row>
    <row r="270" spans="1:25" ht="60" x14ac:dyDescent="0.2">
      <c r="A270" s="60" t="s">
        <v>959</v>
      </c>
      <c r="B270" s="60" t="str">
        <f>IFERROR(VLOOKUP(VALUE(MID(A271,1,IF(VALUE(MID(A271,1,3))=898,3,4))),[6]Hoja1!$A$3:$K$222,2,0),"")</f>
        <v>898 Administración del talento humano</v>
      </c>
      <c r="C270" s="60" t="s">
        <v>159</v>
      </c>
      <c r="D270" s="60" t="s">
        <v>1155</v>
      </c>
      <c r="E270" s="60">
        <v>80101509</v>
      </c>
      <c r="F270" s="151" t="s">
        <v>1285</v>
      </c>
      <c r="G270" s="62">
        <v>1</v>
      </c>
      <c r="H270" s="62">
        <v>1</v>
      </c>
      <c r="I270" s="60">
        <v>11</v>
      </c>
      <c r="J270" s="60">
        <v>1</v>
      </c>
      <c r="K270" s="60" t="s">
        <v>21</v>
      </c>
      <c r="L270" s="60" t="str">
        <f>IF(K270=[3]Hoja3!$B$2,[3]Hoja3!$A$2,IF(K270=[3]Hoja3!$B$3,[3]Hoja3!$A$3,IF(K270=[3]Hoja3!$B$4,[3]Hoja3!$A$4,IF(K270=[3]Hoja3!$B$5,[3]Hoja3!$A$5,IF(K270=[3]Hoja3!$B$6,[3]Hoja3!$A$6,IF(K270=[3]Hoja3!$B$7,[3]Hoja3!$A$7,IF(K270=[3]Hoja3!$B$8,[3]Hoja3!$A$8,IF(K270=[3]Hoja3!$B$9,[3]Hoja3!$A$9,IF(K270=[3]Hoja3!$B$10,[3]Hoja3!$A$10,IF(K270=[3]Hoja3!$B$11,[3]Hoja3!$A$11,IF(K270=[3]Hoja3!$B$12,[3]Hoja3!$A$12,IF(K270=[3]Hoja3!$B$13,[3]Hoja3!$A$13,IF(K270=[3]Hoja3!$B$14,[3]Hoja3!$A$14,IF(K270=[3]Hoja3!$B$15,[3]Hoja3!$A$15,IF(K270=[3]Hoja3!$B$16,[3]Hoja3!$A$16,IF(K270=[3]Hoja3!$B$17,[3]Hoja3!$A$17,IF(K270=[3]Hoja3!$B$18,[3]Hoja3!$A$18,IF(K270=[3]Hoja3!$B$19,[3]Hoja3!$A$19,IF(K270=[3]Hoja3!$B$20,[3]Hoja3!$A$20,IF(K270=[3]Hoja3!$B$21,[3]Hoja3!$A$21,""))))))))))))))))))))</f>
        <v>CCE-16</v>
      </c>
      <c r="M270" s="60" t="s">
        <v>63</v>
      </c>
      <c r="N270" s="60">
        <v>0</v>
      </c>
      <c r="O270" s="87">
        <v>47132800</v>
      </c>
      <c r="P270" s="87">
        <v>47132800</v>
      </c>
      <c r="Q270" s="65">
        <v>0</v>
      </c>
      <c r="R270" s="60">
        <v>0</v>
      </c>
      <c r="S270" s="60" t="str">
        <f t="shared" ref="S270:T270" si="50">+S269</f>
        <v>ALVARO FERNANDO GUZMÁN LUCERO</v>
      </c>
      <c r="T270" s="60" t="str">
        <f t="shared" si="50"/>
        <v>SUBSECRETARÍA DE GESTIÓN INSTITUCIONAL</v>
      </c>
      <c r="U270" s="60" t="s">
        <v>650</v>
      </c>
      <c r="V270" s="60" t="s">
        <v>651</v>
      </c>
      <c r="W270" s="60" t="s">
        <v>652</v>
      </c>
      <c r="X270" s="60">
        <v>3241000</v>
      </c>
      <c r="Y270" s="66" t="s">
        <v>653</v>
      </c>
    </row>
    <row r="271" spans="1:25" ht="60" x14ac:dyDescent="0.2">
      <c r="A271" s="60" t="s">
        <v>960</v>
      </c>
      <c r="B271" s="60" t="str">
        <f>IFERROR(VLOOKUP(VALUE(MID(A272,1,IF(VALUE(MID(A272,1,3))=898,3,4))),[6]Hoja1!$A$3:$K$222,2,0),"")</f>
        <v>898 Administración del talento humano</v>
      </c>
      <c r="C271" s="60" t="s">
        <v>159</v>
      </c>
      <c r="D271" s="60" t="s">
        <v>1155</v>
      </c>
      <c r="E271" s="60">
        <v>80101509</v>
      </c>
      <c r="F271" s="151" t="s">
        <v>1289</v>
      </c>
      <c r="G271" s="62">
        <v>1</v>
      </c>
      <c r="H271" s="62">
        <v>1</v>
      </c>
      <c r="I271" s="60">
        <v>11.5</v>
      </c>
      <c r="J271" s="60">
        <v>1</v>
      </c>
      <c r="K271" s="60" t="s">
        <v>21</v>
      </c>
      <c r="L271" s="60" t="str">
        <f>IF(K271=[3]Hoja3!$B$2,[3]Hoja3!$A$2,IF(K271=[3]Hoja3!$B$3,[3]Hoja3!$A$3,IF(K271=[3]Hoja3!$B$4,[3]Hoja3!$A$4,IF(K271=[3]Hoja3!$B$5,[3]Hoja3!$A$5,IF(K271=[3]Hoja3!$B$6,[3]Hoja3!$A$6,IF(K271=[3]Hoja3!$B$7,[3]Hoja3!$A$7,IF(K271=[3]Hoja3!$B$8,[3]Hoja3!$A$8,IF(K271=[3]Hoja3!$B$9,[3]Hoja3!$A$9,IF(K271=[3]Hoja3!$B$10,[3]Hoja3!$A$10,IF(K271=[3]Hoja3!$B$11,[3]Hoja3!$A$11,IF(K271=[3]Hoja3!$B$12,[3]Hoja3!$A$12,IF(K271=[3]Hoja3!$B$13,[3]Hoja3!$A$13,IF(K271=[3]Hoja3!$B$14,[3]Hoja3!$A$14,IF(K271=[3]Hoja3!$B$15,[3]Hoja3!$A$15,IF(K271=[3]Hoja3!$B$16,[3]Hoja3!$A$16,IF(K271=[3]Hoja3!$B$17,[3]Hoja3!$A$17,IF(K271=[3]Hoja3!$B$18,[3]Hoja3!$A$18,IF(K271=[3]Hoja3!$B$19,[3]Hoja3!$A$19,IF(K271=[3]Hoja3!$B$20,[3]Hoja3!$A$20,IF(K271=[3]Hoja3!$B$21,[3]Hoja3!$A$21,""))))))))))))))))))))</f>
        <v>CCE-16</v>
      </c>
      <c r="M271" s="60" t="s">
        <v>63</v>
      </c>
      <c r="N271" s="60">
        <v>0</v>
      </c>
      <c r="O271" s="87">
        <v>58803456</v>
      </c>
      <c r="P271" s="87">
        <v>58803456</v>
      </c>
      <c r="Q271" s="65">
        <v>0</v>
      </c>
      <c r="R271" s="60">
        <v>0</v>
      </c>
      <c r="S271" s="60" t="str">
        <f t="shared" ref="S271:T271" si="51">+S270</f>
        <v>ALVARO FERNANDO GUZMÁN LUCERO</v>
      </c>
      <c r="T271" s="60" t="str">
        <f t="shared" si="51"/>
        <v>SUBSECRETARÍA DE GESTIÓN INSTITUCIONAL</v>
      </c>
      <c r="U271" s="60" t="s">
        <v>650</v>
      </c>
      <c r="V271" s="60" t="s">
        <v>651</v>
      </c>
      <c r="W271" s="60" t="s">
        <v>652</v>
      </c>
      <c r="X271" s="60">
        <v>3241000</v>
      </c>
      <c r="Y271" s="66" t="s">
        <v>653</v>
      </c>
    </row>
    <row r="272" spans="1:25" ht="60" x14ac:dyDescent="0.2">
      <c r="A272" s="60" t="s">
        <v>961</v>
      </c>
      <c r="B272" s="60" t="str">
        <f>IFERROR(VLOOKUP(VALUE(MID(A273,1,IF(VALUE(MID(A273,1,3))=898,3,4))),[6]Hoja1!$A$3:$K$222,2,0),"")</f>
        <v>898 Administración del talento humano</v>
      </c>
      <c r="C272" s="60" t="s">
        <v>159</v>
      </c>
      <c r="D272" s="60" t="s">
        <v>1155</v>
      </c>
      <c r="E272" s="60">
        <v>80101509</v>
      </c>
      <c r="F272" s="151" t="s">
        <v>1290</v>
      </c>
      <c r="G272" s="62">
        <v>1</v>
      </c>
      <c r="H272" s="62">
        <v>1</v>
      </c>
      <c r="I272" s="60">
        <v>11.5</v>
      </c>
      <c r="J272" s="60">
        <v>1</v>
      </c>
      <c r="K272" s="60" t="s">
        <v>21</v>
      </c>
      <c r="L272" s="60" t="str">
        <f>IF(K272=[3]Hoja3!$B$2,[3]Hoja3!$A$2,IF(K272=[3]Hoja3!$B$3,[3]Hoja3!$A$3,IF(K272=[3]Hoja3!$B$4,[3]Hoja3!$A$4,IF(K272=[3]Hoja3!$B$5,[3]Hoja3!$A$5,IF(K272=[3]Hoja3!$B$6,[3]Hoja3!$A$6,IF(K272=[3]Hoja3!$B$7,[3]Hoja3!$A$7,IF(K272=[3]Hoja3!$B$8,[3]Hoja3!$A$8,IF(K272=[3]Hoja3!$B$9,[3]Hoja3!$A$9,IF(K272=[3]Hoja3!$B$10,[3]Hoja3!$A$10,IF(K272=[3]Hoja3!$B$11,[3]Hoja3!$A$11,IF(K272=[3]Hoja3!$B$12,[3]Hoja3!$A$12,IF(K272=[3]Hoja3!$B$13,[3]Hoja3!$A$13,IF(K272=[3]Hoja3!$B$14,[3]Hoja3!$A$14,IF(K272=[3]Hoja3!$B$15,[3]Hoja3!$A$15,IF(K272=[3]Hoja3!$B$16,[3]Hoja3!$A$16,IF(K272=[3]Hoja3!$B$17,[3]Hoja3!$A$17,IF(K272=[3]Hoja3!$B$18,[3]Hoja3!$A$18,IF(K272=[3]Hoja3!$B$19,[3]Hoja3!$A$19,IF(K272=[3]Hoja3!$B$20,[3]Hoja3!$A$20,IF(K272=[3]Hoja3!$B$21,[3]Hoja3!$A$21,""))))))))))))))))))))</f>
        <v>CCE-16</v>
      </c>
      <c r="M272" s="60" t="s">
        <v>63</v>
      </c>
      <c r="N272" s="60">
        <v>0</v>
      </c>
      <c r="O272" s="87">
        <v>42406331</v>
      </c>
      <c r="P272" s="87">
        <v>42406331</v>
      </c>
      <c r="Q272" s="65">
        <v>0</v>
      </c>
      <c r="R272" s="60">
        <v>0</v>
      </c>
      <c r="S272" s="60" t="str">
        <f t="shared" ref="S272:T272" si="52">+S271</f>
        <v>ALVARO FERNANDO GUZMÁN LUCERO</v>
      </c>
      <c r="T272" s="60" t="str">
        <f t="shared" si="52"/>
        <v>SUBSECRETARÍA DE GESTIÓN INSTITUCIONAL</v>
      </c>
      <c r="U272" s="60" t="s">
        <v>650</v>
      </c>
      <c r="V272" s="60" t="s">
        <v>651</v>
      </c>
      <c r="W272" s="60" t="s">
        <v>652</v>
      </c>
      <c r="X272" s="60">
        <v>3241000</v>
      </c>
      <c r="Y272" s="66" t="s">
        <v>653</v>
      </c>
    </row>
    <row r="273" spans="1:25" ht="60" x14ac:dyDescent="0.2">
      <c r="A273" s="60" t="s">
        <v>962</v>
      </c>
      <c r="B273" s="60" t="str">
        <f>IFERROR(VLOOKUP(VALUE(MID(A274,1,IF(VALUE(MID(A274,1,3))=898,3,4))),[6]Hoja1!$A$3:$K$222,2,0),"")</f>
        <v>898 Administración del talento humano</v>
      </c>
      <c r="C273" s="60" t="s">
        <v>159</v>
      </c>
      <c r="D273" s="60" t="s">
        <v>1155</v>
      </c>
      <c r="E273" s="60">
        <v>80101509</v>
      </c>
      <c r="F273" s="151" t="s">
        <v>1289</v>
      </c>
      <c r="G273" s="62">
        <v>1</v>
      </c>
      <c r="H273" s="62">
        <v>1</v>
      </c>
      <c r="I273" s="60">
        <v>11.5</v>
      </c>
      <c r="J273" s="60">
        <v>1</v>
      </c>
      <c r="K273" s="60" t="s">
        <v>21</v>
      </c>
      <c r="L273" s="60" t="str">
        <f>IF(K273=[3]Hoja3!$B$2,[3]Hoja3!$A$2,IF(K273=[3]Hoja3!$B$3,[3]Hoja3!$A$3,IF(K273=[3]Hoja3!$B$4,[3]Hoja3!$A$4,IF(K273=[3]Hoja3!$B$5,[3]Hoja3!$A$5,IF(K273=[3]Hoja3!$B$6,[3]Hoja3!$A$6,IF(K273=[3]Hoja3!$B$7,[3]Hoja3!$A$7,IF(K273=[3]Hoja3!$B$8,[3]Hoja3!$A$8,IF(K273=[3]Hoja3!$B$9,[3]Hoja3!$A$9,IF(K273=[3]Hoja3!$B$10,[3]Hoja3!$A$10,IF(K273=[3]Hoja3!$B$11,[3]Hoja3!$A$11,IF(K273=[3]Hoja3!$B$12,[3]Hoja3!$A$12,IF(K273=[3]Hoja3!$B$13,[3]Hoja3!$A$13,IF(K273=[3]Hoja3!$B$14,[3]Hoja3!$A$14,IF(K273=[3]Hoja3!$B$15,[3]Hoja3!$A$15,IF(K273=[3]Hoja3!$B$16,[3]Hoja3!$A$16,IF(K273=[3]Hoja3!$B$17,[3]Hoja3!$A$17,IF(K273=[3]Hoja3!$B$18,[3]Hoja3!$A$18,IF(K273=[3]Hoja3!$B$19,[3]Hoja3!$A$19,IF(K273=[3]Hoja3!$B$20,[3]Hoja3!$A$20,IF(K273=[3]Hoja3!$B$21,[3]Hoja3!$A$21,""))))))))))))))))))))</f>
        <v>CCE-16</v>
      </c>
      <c r="M273" s="60" t="s">
        <v>63</v>
      </c>
      <c r="N273" s="60">
        <v>0</v>
      </c>
      <c r="O273" s="87">
        <v>58803456</v>
      </c>
      <c r="P273" s="87">
        <v>58803456</v>
      </c>
      <c r="Q273" s="65">
        <v>0</v>
      </c>
      <c r="R273" s="60">
        <v>0</v>
      </c>
      <c r="S273" s="60" t="str">
        <f t="shared" ref="S273:T273" si="53">+S272</f>
        <v>ALVARO FERNANDO GUZMÁN LUCERO</v>
      </c>
      <c r="T273" s="60" t="str">
        <f t="shared" si="53"/>
        <v>SUBSECRETARÍA DE GESTIÓN INSTITUCIONAL</v>
      </c>
      <c r="U273" s="60" t="s">
        <v>650</v>
      </c>
      <c r="V273" s="60" t="s">
        <v>651</v>
      </c>
      <c r="W273" s="60" t="s">
        <v>652</v>
      </c>
      <c r="X273" s="60">
        <v>3241000</v>
      </c>
      <c r="Y273" s="66" t="s">
        <v>653</v>
      </c>
    </row>
    <row r="274" spans="1:25" ht="60" x14ac:dyDescent="0.2">
      <c r="A274" s="60" t="s">
        <v>963</v>
      </c>
      <c r="B274" s="60" t="str">
        <f>IFERROR(VLOOKUP(VALUE(MID(A275,1,IF(VALUE(MID(A275,1,3))=898,3,4))),[6]Hoja1!$A$3:$K$222,2,0),"")</f>
        <v>898 Administración del talento humano</v>
      </c>
      <c r="C274" s="60" t="s">
        <v>159</v>
      </c>
      <c r="D274" s="60" t="s">
        <v>1155</v>
      </c>
      <c r="E274" s="60">
        <v>80101509</v>
      </c>
      <c r="F274" s="151" t="s">
        <v>1285</v>
      </c>
      <c r="G274" s="62">
        <v>1</v>
      </c>
      <c r="H274" s="62">
        <v>1</v>
      </c>
      <c r="I274" s="60">
        <v>11</v>
      </c>
      <c r="J274" s="60">
        <v>1</v>
      </c>
      <c r="K274" s="60" t="s">
        <v>21</v>
      </c>
      <c r="L274" s="60" t="str">
        <f>IF(K274=[3]Hoja3!$B$2,[3]Hoja3!$A$2,IF(K274=[3]Hoja3!$B$3,[3]Hoja3!$A$3,IF(K274=[3]Hoja3!$B$4,[3]Hoja3!$A$4,IF(K274=[3]Hoja3!$B$5,[3]Hoja3!$A$5,IF(K274=[3]Hoja3!$B$6,[3]Hoja3!$A$6,IF(K274=[3]Hoja3!$B$7,[3]Hoja3!$A$7,IF(K274=[3]Hoja3!$B$8,[3]Hoja3!$A$8,IF(K274=[3]Hoja3!$B$9,[3]Hoja3!$A$9,IF(K274=[3]Hoja3!$B$10,[3]Hoja3!$A$10,IF(K274=[3]Hoja3!$B$11,[3]Hoja3!$A$11,IF(K274=[3]Hoja3!$B$12,[3]Hoja3!$A$12,IF(K274=[3]Hoja3!$B$13,[3]Hoja3!$A$13,IF(K274=[3]Hoja3!$B$14,[3]Hoja3!$A$14,IF(K274=[3]Hoja3!$B$15,[3]Hoja3!$A$15,IF(K274=[3]Hoja3!$B$16,[3]Hoja3!$A$16,IF(K274=[3]Hoja3!$B$17,[3]Hoja3!$A$17,IF(K274=[3]Hoja3!$B$18,[3]Hoja3!$A$18,IF(K274=[3]Hoja3!$B$19,[3]Hoja3!$A$19,IF(K274=[3]Hoja3!$B$20,[3]Hoja3!$A$20,IF(K274=[3]Hoja3!$B$21,[3]Hoja3!$A$21,""))))))))))))))))))))</f>
        <v>CCE-16</v>
      </c>
      <c r="M274" s="60" t="s">
        <v>63</v>
      </c>
      <c r="N274" s="60">
        <v>0</v>
      </c>
      <c r="O274" s="87">
        <v>40636442</v>
      </c>
      <c r="P274" s="87">
        <v>40636442</v>
      </c>
      <c r="Q274" s="65">
        <v>0</v>
      </c>
      <c r="R274" s="60">
        <v>0</v>
      </c>
      <c r="S274" s="60" t="str">
        <f t="shared" ref="S274:T274" si="54">+S273</f>
        <v>ALVARO FERNANDO GUZMÁN LUCERO</v>
      </c>
      <c r="T274" s="60" t="str">
        <f t="shared" si="54"/>
        <v>SUBSECRETARÍA DE GESTIÓN INSTITUCIONAL</v>
      </c>
      <c r="U274" s="60" t="s">
        <v>650</v>
      </c>
      <c r="V274" s="60" t="s">
        <v>651</v>
      </c>
      <c r="W274" s="60" t="s">
        <v>652</v>
      </c>
      <c r="X274" s="60">
        <v>3241000</v>
      </c>
      <c r="Y274" s="66" t="s">
        <v>653</v>
      </c>
    </row>
    <row r="275" spans="1:25" ht="60" x14ac:dyDescent="0.2">
      <c r="A275" s="60" t="s">
        <v>964</v>
      </c>
      <c r="B275" s="60" t="str">
        <f>IFERROR(VLOOKUP(VALUE(MID(A276,1,IF(VALUE(MID(A276,1,3))=898,3,4))),[6]Hoja1!$A$3:$K$222,2,0),"")</f>
        <v>898 Administración del talento humano</v>
      </c>
      <c r="C275" s="60" t="s">
        <v>159</v>
      </c>
      <c r="D275" s="60" t="s">
        <v>1155</v>
      </c>
      <c r="E275" s="60">
        <v>80101509</v>
      </c>
      <c r="F275" s="151" t="s">
        <v>1289</v>
      </c>
      <c r="G275" s="62">
        <v>1</v>
      </c>
      <c r="H275" s="62">
        <v>1</v>
      </c>
      <c r="I275" s="60">
        <v>11</v>
      </c>
      <c r="J275" s="60">
        <v>1</v>
      </c>
      <c r="K275" s="60" t="s">
        <v>21</v>
      </c>
      <c r="L275" s="60" t="str">
        <f>IF(K275=[3]Hoja3!$B$2,[3]Hoja3!$A$2,IF(K275=[3]Hoja3!$B$3,[3]Hoja3!$A$3,IF(K275=[3]Hoja3!$B$4,[3]Hoja3!$A$4,IF(K275=[3]Hoja3!$B$5,[3]Hoja3!$A$5,IF(K275=[3]Hoja3!$B$6,[3]Hoja3!$A$6,IF(K275=[3]Hoja3!$B$7,[3]Hoja3!$A$7,IF(K275=[3]Hoja3!$B$8,[3]Hoja3!$A$8,IF(K275=[3]Hoja3!$B$9,[3]Hoja3!$A$9,IF(K275=[3]Hoja3!$B$10,[3]Hoja3!$A$10,IF(K275=[3]Hoja3!$B$11,[3]Hoja3!$A$11,IF(K275=[3]Hoja3!$B$12,[3]Hoja3!$A$12,IF(K275=[3]Hoja3!$B$13,[3]Hoja3!$A$13,IF(K275=[3]Hoja3!$B$14,[3]Hoja3!$A$14,IF(K275=[3]Hoja3!$B$15,[3]Hoja3!$A$15,IF(K275=[3]Hoja3!$B$16,[3]Hoja3!$A$16,IF(K275=[3]Hoja3!$B$17,[3]Hoja3!$A$17,IF(K275=[3]Hoja3!$B$18,[3]Hoja3!$A$18,IF(K275=[3]Hoja3!$B$19,[3]Hoja3!$A$19,IF(K275=[3]Hoja3!$B$20,[3]Hoja3!$A$20,IF(K275=[3]Hoja3!$B$21,[3]Hoja3!$A$21,""))))))))))))))))))))</f>
        <v>CCE-16</v>
      </c>
      <c r="M275" s="60" t="s">
        <v>63</v>
      </c>
      <c r="N275" s="60">
        <v>0</v>
      </c>
      <c r="O275" s="87">
        <v>56246784</v>
      </c>
      <c r="P275" s="87">
        <v>56246784</v>
      </c>
      <c r="Q275" s="65">
        <v>0</v>
      </c>
      <c r="R275" s="60">
        <v>0</v>
      </c>
      <c r="S275" s="60" t="str">
        <f t="shared" ref="S275:T275" si="55">+S274</f>
        <v>ALVARO FERNANDO GUZMÁN LUCERO</v>
      </c>
      <c r="T275" s="60" t="str">
        <f t="shared" si="55"/>
        <v>SUBSECRETARÍA DE GESTIÓN INSTITUCIONAL</v>
      </c>
      <c r="U275" s="60" t="s">
        <v>650</v>
      </c>
      <c r="V275" s="60" t="s">
        <v>651</v>
      </c>
      <c r="W275" s="60" t="s">
        <v>652</v>
      </c>
      <c r="X275" s="60">
        <v>3241000</v>
      </c>
      <c r="Y275" s="66" t="s">
        <v>653</v>
      </c>
    </row>
    <row r="276" spans="1:25" ht="60" x14ac:dyDescent="0.2">
      <c r="A276" s="60" t="s">
        <v>965</v>
      </c>
      <c r="B276" s="60" t="str">
        <f>IFERROR(VLOOKUP(VALUE(MID(A277,1,IF(VALUE(MID(A277,1,3))=898,3,4))),[6]Hoja1!$A$3:$K$222,2,0),"")</f>
        <v>898 Administración del talento humano</v>
      </c>
      <c r="C276" s="60" t="s">
        <v>159</v>
      </c>
      <c r="D276" s="60" t="s">
        <v>1155</v>
      </c>
      <c r="E276" s="60">
        <v>80101509</v>
      </c>
      <c r="F276" s="151" t="s">
        <v>1288</v>
      </c>
      <c r="G276" s="62">
        <v>1</v>
      </c>
      <c r="H276" s="62">
        <v>1</v>
      </c>
      <c r="I276" s="60">
        <v>11.5</v>
      </c>
      <c r="J276" s="60">
        <v>1</v>
      </c>
      <c r="K276" s="60" t="s">
        <v>21</v>
      </c>
      <c r="L276" s="60" t="str">
        <f>IF(K276=[3]Hoja3!$B$2,[3]Hoja3!$A$2,IF(K276=[3]Hoja3!$B$3,[3]Hoja3!$A$3,IF(K276=[3]Hoja3!$B$4,[3]Hoja3!$A$4,IF(K276=[3]Hoja3!$B$5,[3]Hoja3!$A$5,IF(K276=[3]Hoja3!$B$6,[3]Hoja3!$A$6,IF(K276=[3]Hoja3!$B$7,[3]Hoja3!$A$7,IF(K276=[3]Hoja3!$B$8,[3]Hoja3!$A$8,IF(K276=[3]Hoja3!$B$9,[3]Hoja3!$A$9,IF(K276=[3]Hoja3!$B$10,[3]Hoja3!$A$10,IF(K276=[3]Hoja3!$B$11,[3]Hoja3!$A$11,IF(K276=[3]Hoja3!$B$12,[3]Hoja3!$A$12,IF(K276=[3]Hoja3!$B$13,[3]Hoja3!$A$13,IF(K276=[3]Hoja3!$B$14,[3]Hoja3!$A$14,IF(K276=[3]Hoja3!$B$15,[3]Hoja3!$A$15,IF(K276=[3]Hoja3!$B$16,[3]Hoja3!$A$16,IF(K276=[3]Hoja3!$B$17,[3]Hoja3!$A$17,IF(K276=[3]Hoja3!$B$18,[3]Hoja3!$A$18,IF(K276=[3]Hoja3!$B$19,[3]Hoja3!$A$19,IF(K276=[3]Hoja3!$B$20,[3]Hoja3!$A$20,IF(K276=[3]Hoja3!$B$21,[3]Hoja3!$A$21,""))))))))))))))))))))</f>
        <v>CCE-16</v>
      </c>
      <c r="M276" s="60" t="s">
        <v>63</v>
      </c>
      <c r="N276" s="60">
        <v>0</v>
      </c>
      <c r="O276" s="87">
        <v>58803456</v>
      </c>
      <c r="P276" s="87">
        <v>58803456</v>
      </c>
      <c r="Q276" s="65">
        <v>0</v>
      </c>
      <c r="R276" s="60">
        <v>0</v>
      </c>
      <c r="S276" s="60" t="str">
        <f t="shared" ref="S276:T276" si="56">+S275</f>
        <v>ALVARO FERNANDO GUZMÁN LUCERO</v>
      </c>
      <c r="T276" s="60" t="str">
        <f t="shared" si="56"/>
        <v>SUBSECRETARÍA DE GESTIÓN INSTITUCIONAL</v>
      </c>
      <c r="U276" s="60" t="s">
        <v>650</v>
      </c>
      <c r="V276" s="60" t="s">
        <v>651</v>
      </c>
      <c r="W276" s="60" t="s">
        <v>652</v>
      </c>
      <c r="X276" s="60">
        <v>3241000</v>
      </c>
      <c r="Y276" s="66" t="s">
        <v>653</v>
      </c>
    </row>
    <row r="277" spans="1:25" ht="60" x14ac:dyDescent="0.2">
      <c r="A277" s="60" t="s">
        <v>966</v>
      </c>
      <c r="B277" s="60" t="str">
        <f>IFERROR(VLOOKUP(VALUE(MID(A278,1,IF(VALUE(MID(A278,1,3))=898,3,4))),[6]Hoja1!$A$3:$K$222,2,0),"")</f>
        <v>898 Administración del talento humano</v>
      </c>
      <c r="C277" s="60" t="s">
        <v>159</v>
      </c>
      <c r="D277" s="60" t="s">
        <v>1155</v>
      </c>
      <c r="E277" s="60">
        <v>80101509</v>
      </c>
      <c r="F277" s="151" t="s">
        <v>1289</v>
      </c>
      <c r="G277" s="62">
        <v>1</v>
      </c>
      <c r="H277" s="62">
        <v>1</v>
      </c>
      <c r="I277" s="60">
        <v>11</v>
      </c>
      <c r="J277" s="60">
        <v>1</v>
      </c>
      <c r="K277" s="60" t="s">
        <v>21</v>
      </c>
      <c r="L277" s="60" t="str">
        <f>IF(K277=[3]Hoja3!$B$2,[3]Hoja3!$A$2,IF(K277=[3]Hoja3!$B$3,[3]Hoja3!$A$3,IF(K277=[3]Hoja3!$B$4,[3]Hoja3!$A$4,IF(K277=[3]Hoja3!$B$5,[3]Hoja3!$A$5,IF(K277=[3]Hoja3!$B$6,[3]Hoja3!$A$6,IF(K277=[3]Hoja3!$B$7,[3]Hoja3!$A$7,IF(K277=[3]Hoja3!$B$8,[3]Hoja3!$A$8,IF(K277=[3]Hoja3!$B$9,[3]Hoja3!$A$9,IF(K277=[3]Hoja3!$B$10,[3]Hoja3!$A$10,IF(K277=[3]Hoja3!$B$11,[3]Hoja3!$A$11,IF(K277=[3]Hoja3!$B$12,[3]Hoja3!$A$12,IF(K277=[3]Hoja3!$B$13,[3]Hoja3!$A$13,IF(K277=[3]Hoja3!$B$14,[3]Hoja3!$A$14,IF(K277=[3]Hoja3!$B$15,[3]Hoja3!$A$15,IF(K277=[3]Hoja3!$B$16,[3]Hoja3!$A$16,IF(K277=[3]Hoja3!$B$17,[3]Hoja3!$A$17,IF(K277=[3]Hoja3!$B$18,[3]Hoja3!$A$18,IF(K277=[3]Hoja3!$B$19,[3]Hoja3!$A$19,IF(K277=[3]Hoja3!$B$20,[3]Hoja3!$A$20,IF(K277=[3]Hoja3!$B$21,[3]Hoja3!$A$21,""))))))))))))))))))))</f>
        <v>CCE-16</v>
      </c>
      <c r="M277" s="60" t="s">
        <v>63</v>
      </c>
      <c r="N277" s="60">
        <v>0</v>
      </c>
      <c r="O277" s="87">
        <v>56246784</v>
      </c>
      <c r="P277" s="87">
        <v>56246784</v>
      </c>
      <c r="Q277" s="65">
        <v>0</v>
      </c>
      <c r="R277" s="60">
        <v>0</v>
      </c>
      <c r="S277" s="60" t="str">
        <f t="shared" ref="S277:T277" si="57">+S276</f>
        <v>ALVARO FERNANDO GUZMÁN LUCERO</v>
      </c>
      <c r="T277" s="60" t="str">
        <f t="shared" si="57"/>
        <v>SUBSECRETARÍA DE GESTIÓN INSTITUCIONAL</v>
      </c>
      <c r="U277" s="60" t="s">
        <v>650</v>
      </c>
      <c r="V277" s="60" t="s">
        <v>651</v>
      </c>
      <c r="W277" s="60" t="s">
        <v>652</v>
      </c>
      <c r="X277" s="60">
        <v>3241000</v>
      </c>
      <c r="Y277" s="66" t="s">
        <v>653</v>
      </c>
    </row>
    <row r="278" spans="1:25" ht="60" x14ac:dyDescent="0.2">
      <c r="A278" s="60" t="s">
        <v>967</v>
      </c>
      <c r="B278" s="60" t="str">
        <f>IFERROR(VLOOKUP(VALUE(MID(A279,1,IF(VALUE(MID(A279,1,3))=898,3,4))),[6]Hoja1!$A$3:$K$222,2,0),"")</f>
        <v>898 Administración del talento humano</v>
      </c>
      <c r="C278" s="60" t="s">
        <v>159</v>
      </c>
      <c r="D278" s="60" t="s">
        <v>1155</v>
      </c>
      <c r="E278" s="60">
        <v>80101509</v>
      </c>
      <c r="F278" s="151" t="s">
        <v>1291</v>
      </c>
      <c r="G278" s="62">
        <v>1</v>
      </c>
      <c r="H278" s="62">
        <v>1</v>
      </c>
      <c r="I278" s="60">
        <v>11</v>
      </c>
      <c r="J278" s="60">
        <v>1</v>
      </c>
      <c r="K278" s="60" t="s">
        <v>21</v>
      </c>
      <c r="L278" s="60" t="str">
        <f>IF(K278=[3]Hoja3!$B$2,[3]Hoja3!$A$2,IF(K278=[3]Hoja3!$B$3,[3]Hoja3!$A$3,IF(K278=[3]Hoja3!$B$4,[3]Hoja3!$A$4,IF(K278=[3]Hoja3!$B$5,[3]Hoja3!$A$5,IF(K278=[3]Hoja3!$B$6,[3]Hoja3!$A$6,IF(K278=[3]Hoja3!$B$7,[3]Hoja3!$A$7,IF(K278=[3]Hoja3!$B$8,[3]Hoja3!$A$8,IF(K278=[3]Hoja3!$B$9,[3]Hoja3!$A$9,IF(K278=[3]Hoja3!$B$10,[3]Hoja3!$A$10,IF(K278=[3]Hoja3!$B$11,[3]Hoja3!$A$11,IF(K278=[3]Hoja3!$B$12,[3]Hoja3!$A$12,IF(K278=[3]Hoja3!$B$13,[3]Hoja3!$A$13,IF(K278=[3]Hoja3!$B$14,[3]Hoja3!$A$14,IF(K278=[3]Hoja3!$B$15,[3]Hoja3!$A$15,IF(K278=[3]Hoja3!$B$16,[3]Hoja3!$A$16,IF(K278=[3]Hoja3!$B$17,[3]Hoja3!$A$17,IF(K278=[3]Hoja3!$B$18,[3]Hoja3!$A$18,IF(K278=[3]Hoja3!$B$19,[3]Hoja3!$A$19,IF(K278=[3]Hoja3!$B$20,[3]Hoja3!$A$20,IF(K278=[3]Hoja3!$B$21,[3]Hoja3!$A$21,""))))))))))))))))))))</f>
        <v>CCE-16</v>
      </c>
      <c r="M278" s="60" t="s">
        <v>63</v>
      </c>
      <c r="N278" s="60">
        <v>0</v>
      </c>
      <c r="O278" s="87">
        <v>62403957</v>
      </c>
      <c r="P278" s="87">
        <v>62403957</v>
      </c>
      <c r="Q278" s="65">
        <v>0</v>
      </c>
      <c r="R278" s="60">
        <v>0</v>
      </c>
      <c r="S278" s="60" t="str">
        <f t="shared" ref="S278:T278" si="58">+S277</f>
        <v>ALVARO FERNANDO GUZMÁN LUCERO</v>
      </c>
      <c r="T278" s="60" t="str">
        <f t="shared" si="58"/>
        <v>SUBSECRETARÍA DE GESTIÓN INSTITUCIONAL</v>
      </c>
      <c r="U278" s="60" t="s">
        <v>650</v>
      </c>
      <c r="V278" s="60" t="s">
        <v>651</v>
      </c>
      <c r="W278" s="60" t="s">
        <v>652</v>
      </c>
      <c r="X278" s="60">
        <v>3241000</v>
      </c>
      <c r="Y278" s="66" t="s">
        <v>653</v>
      </c>
    </row>
    <row r="279" spans="1:25" ht="60" x14ac:dyDescent="0.2">
      <c r="A279" s="60" t="s">
        <v>968</v>
      </c>
      <c r="B279" s="60" t="str">
        <f>IFERROR(VLOOKUP(VALUE(MID(A280,1,IF(VALUE(MID(A280,1,3))=898,3,4))),[6]Hoja1!$A$3:$K$222,2,0),"")</f>
        <v>898 Administración del talento humano</v>
      </c>
      <c r="C279" s="60" t="s">
        <v>159</v>
      </c>
      <c r="D279" s="60" t="s">
        <v>1155</v>
      </c>
      <c r="E279" s="60">
        <v>80101509</v>
      </c>
      <c r="F279" s="151" t="s">
        <v>1289</v>
      </c>
      <c r="G279" s="62">
        <v>1</v>
      </c>
      <c r="H279" s="62">
        <v>1</v>
      </c>
      <c r="I279" s="60">
        <v>11</v>
      </c>
      <c r="J279" s="60">
        <v>1</v>
      </c>
      <c r="K279" s="60" t="s">
        <v>21</v>
      </c>
      <c r="L279" s="60" t="str">
        <f>IF(K279=[3]Hoja3!$B$2,[3]Hoja3!$A$2,IF(K279=[3]Hoja3!$B$3,[3]Hoja3!$A$3,IF(K279=[3]Hoja3!$B$4,[3]Hoja3!$A$4,IF(K279=[3]Hoja3!$B$5,[3]Hoja3!$A$5,IF(K279=[3]Hoja3!$B$6,[3]Hoja3!$A$6,IF(K279=[3]Hoja3!$B$7,[3]Hoja3!$A$7,IF(K279=[3]Hoja3!$B$8,[3]Hoja3!$A$8,IF(K279=[3]Hoja3!$B$9,[3]Hoja3!$A$9,IF(K279=[3]Hoja3!$B$10,[3]Hoja3!$A$10,IF(K279=[3]Hoja3!$B$11,[3]Hoja3!$A$11,IF(K279=[3]Hoja3!$B$12,[3]Hoja3!$A$12,IF(K279=[3]Hoja3!$B$13,[3]Hoja3!$A$13,IF(K279=[3]Hoja3!$B$14,[3]Hoja3!$A$14,IF(K279=[3]Hoja3!$B$15,[3]Hoja3!$A$15,IF(K279=[3]Hoja3!$B$16,[3]Hoja3!$A$16,IF(K279=[3]Hoja3!$B$17,[3]Hoja3!$A$17,IF(K279=[3]Hoja3!$B$18,[3]Hoja3!$A$18,IF(K279=[3]Hoja3!$B$19,[3]Hoja3!$A$19,IF(K279=[3]Hoja3!$B$20,[3]Hoja3!$A$20,IF(K279=[3]Hoja3!$B$21,[3]Hoja3!$A$21,""))))))))))))))))))))</f>
        <v>CCE-16</v>
      </c>
      <c r="M279" s="60" t="s">
        <v>63</v>
      </c>
      <c r="N279" s="60">
        <v>0</v>
      </c>
      <c r="O279" s="87">
        <v>56246784</v>
      </c>
      <c r="P279" s="87">
        <v>56246784</v>
      </c>
      <c r="Q279" s="65">
        <v>0</v>
      </c>
      <c r="R279" s="60">
        <v>0</v>
      </c>
      <c r="S279" s="60" t="str">
        <f t="shared" ref="S279:T279" si="59">+S278</f>
        <v>ALVARO FERNANDO GUZMÁN LUCERO</v>
      </c>
      <c r="T279" s="60" t="str">
        <f t="shared" si="59"/>
        <v>SUBSECRETARÍA DE GESTIÓN INSTITUCIONAL</v>
      </c>
      <c r="U279" s="60" t="s">
        <v>650</v>
      </c>
      <c r="V279" s="60" t="s">
        <v>651</v>
      </c>
      <c r="W279" s="60" t="s">
        <v>652</v>
      </c>
      <c r="X279" s="60">
        <v>3241000</v>
      </c>
      <c r="Y279" s="66" t="s">
        <v>653</v>
      </c>
    </row>
    <row r="280" spans="1:25" ht="60" x14ac:dyDescent="0.2">
      <c r="A280" s="60" t="s">
        <v>969</v>
      </c>
      <c r="B280" s="60" t="str">
        <f>IFERROR(VLOOKUP(VALUE(MID(A281,1,IF(VALUE(MID(A281,1,3))=898,3,4))),[6]Hoja1!$A$3:$K$222,2,0),"")</f>
        <v>898 Administración del talento humano</v>
      </c>
      <c r="C280" s="60" t="s">
        <v>159</v>
      </c>
      <c r="D280" s="60" t="s">
        <v>1155</v>
      </c>
      <c r="E280" s="60">
        <v>80101509</v>
      </c>
      <c r="F280" s="151" t="s">
        <v>1289</v>
      </c>
      <c r="G280" s="62">
        <v>1</v>
      </c>
      <c r="H280" s="62">
        <v>1</v>
      </c>
      <c r="I280" s="60">
        <v>11</v>
      </c>
      <c r="J280" s="60">
        <v>1</v>
      </c>
      <c r="K280" s="60" t="s">
        <v>21</v>
      </c>
      <c r="L280" s="60" t="str">
        <f>IF(K280=[3]Hoja3!$B$2,[3]Hoja3!$A$2,IF(K280=[3]Hoja3!$B$3,[3]Hoja3!$A$3,IF(K280=[3]Hoja3!$B$4,[3]Hoja3!$A$4,IF(K280=[3]Hoja3!$B$5,[3]Hoja3!$A$5,IF(K280=[3]Hoja3!$B$6,[3]Hoja3!$A$6,IF(K280=[3]Hoja3!$B$7,[3]Hoja3!$A$7,IF(K280=[3]Hoja3!$B$8,[3]Hoja3!$A$8,IF(K280=[3]Hoja3!$B$9,[3]Hoja3!$A$9,IF(K280=[3]Hoja3!$B$10,[3]Hoja3!$A$10,IF(K280=[3]Hoja3!$B$11,[3]Hoja3!$A$11,IF(K280=[3]Hoja3!$B$12,[3]Hoja3!$A$12,IF(K280=[3]Hoja3!$B$13,[3]Hoja3!$A$13,IF(K280=[3]Hoja3!$B$14,[3]Hoja3!$A$14,IF(K280=[3]Hoja3!$B$15,[3]Hoja3!$A$15,IF(K280=[3]Hoja3!$B$16,[3]Hoja3!$A$16,IF(K280=[3]Hoja3!$B$17,[3]Hoja3!$A$17,IF(K280=[3]Hoja3!$B$18,[3]Hoja3!$A$18,IF(K280=[3]Hoja3!$B$19,[3]Hoja3!$A$19,IF(K280=[3]Hoja3!$B$20,[3]Hoja3!$A$20,IF(K280=[3]Hoja3!$B$21,[3]Hoja3!$A$21,""))))))))))))))))))))</f>
        <v>CCE-16</v>
      </c>
      <c r="M280" s="60" t="s">
        <v>63</v>
      </c>
      <c r="N280" s="60">
        <v>0</v>
      </c>
      <c r="O280" s="87">
        <v>56246784</v>
      </c>
      <c r="P280" s="87">
        <v>56246784</v>
      </c>
      <c r="Q280" s="65">
        <v>0</v>
      </c>
      <c r="R280" s="60">
        <v>0</v>
      </c>
      <c r="S280" s="60" t="str">
        <f t="shared" ref="S280:T280" si="60">+S279</f>
        <v>ALVARO FERNANDO GUZMÁN LUCERO</v>
      </c>
      <c r="T280" s="60" t="str">
        <f t="shared" si="60"/>
        <v>SUBSECRETARÍA DE GESTIÓN INSTITUCIONAL</v>
      </c>
      <c r="U280" s="60" t="s">
        <v>650</v>
      </c>
      <c r="V280" s="60" t="s">
        <v>651</v>
      </c>
      <c r="W280" s="60" t="s">
        <v>652</v>
      </c>
      <c r="X280" s="60">
        <v>3241000</v>
      </c>
      <c r="Y280" s="66" t="s">
        <v>653</v>
      </c>
    </row>
    <row r="281" spans="1:25" ht="60" x14ac:dyDescent="0.2">
      <c r="A281" s="60" t="s">
        <v>970</v>
      </c>
      <c r="B281" s="60" t="str">
        <f>IFERROR(VLOOKUP(VALUE(MID(A282,1,IF(VALUE(MID(A282,1,3))=898,3,4))),[6]Hoja1!$A$3:$K$222,2,0),"")</f>
        <v>898 Administración del talento humano</v>
      </c>
      <c r="C281" s="60" t="s">
        <v>159</v>
      </c>
      <c r="D281" s="60" t="s">
        <v>1155</v>
      </c>
      <c r="E281" s="60">
        <v>80101509</v>
      </c>
      <c r="F281" s="151" t="s">
        <v>1289</v>
      </c>
      <c r="G281" s="62">
        <v>1</v>
      </c>
      <c r="H281" s="62">
        <v>1</v>
      </c>
      <c r="I281" s="60">
        <v>11.5</v>
      </c>
      <c r="J281" s="60">
        <v>1</v>
      </c>
      <c r="K281" s="60" t="s">
        <v>21</v>
      </c>
      <c r="L281" s="60" t="str">
        <f>IF(K281=[3]Hoja3!$B$2,[3]Hoja3!$A$2,IF(K281=[3]Hoja3!$B$3,[3]Hoja3!$A$3,IF(K281=[3]Hoja3!$B$4,[3]Hoja3!$A$4,IF(K281=[3]Hoja3!$B$5,[3]Hoja3!$A$5,IF(K281=[3]Hoja3!$B$6,[3]Hoja3!$A$6,IF(K281=[3]Hoja3!$B$7,[3]Hoja3!$A$7,IF(K281=[3]Hoja3!$B$8,[3]Hoja3!$A$8,IF(K281=[3]Hoja3!$B$9,[3]Hoja3!$A$9,IF(K281=[3]Hoja3!$B$10,[3]Hoja3!$A$10,IF(K281=[3]Hoja3!$B$11,[3]Hoja3!$A$11,IF(K281=[3]Hoja3!$B$12,[3]Hoja3!$A$12,IF(K281=[3]Hoja3!$B$13,[3]Hoja3!$A$13,IF(K281=[3]Hoja3!$B$14,[3]Hoja3!$A$14,IF(K281=[3]Hoja3!$B$15,[3]Hoja3!$A$15,IF(K281=[3]Hoja3!$B$16,[3]Hoja3!$A$16,IF(K281=[3]Hoja3!$B$17,[3]Hoja3!$A$17,IF(K281=[3]Hoja3!$B$18,[3]Hoja3!$A$18,IF(K281=[3]Hoja3!$B$19,[3]Hoja3!$A$19,IF(K281=[3]Hoja3!$B$20,[3]Hoja3!$A$20,IF(K281=[3]Hoja3!$B$21,[3]Hoja3!$A$21,""))))))))))))))))))))</f>
        <v>CCE-16</v>
      </c>
      <c r="M281" s="60" t="s">
        <v>63</v>
      </c>
      <c r="N281" s="60">
        <v>0</v>
      </c>
      <c r="O281" s="87">
        <v>58803456</v>
      </c>
      <c r="P281" s="87">
        <v>58803456</v>
      </c>
      <c r="Q281" s="65">
        <v>0</v>
      </c>
      <c r="R281" s="60">
        <v>0</v>
      </c>
      <c r="S281" s="60" t="str">
        <f t="shared" ref="S281:T281" si="61">+S280</f>
        <v>ALVARO FERNANDO GUZMÁN LUCERO</v>
      </c>
      <c r="T281" s="60" t="str">
        <f t="shared" si="61"/>
        <v>SUBSECRETARÍA DE GESTIÓN INSTITUCIONAL</v>
      </c>
      <c r="U281" s="60" t="s">
        <v>650</v>
      </c>
      <c r="V281" s="60" t="s">
        <v>651</v>
      </c>
      <c r="W281" s="60" t="s">
        <v>652</v>
      </c>
      <c r="X281" s="60">
        <v>3241000</v>
      </c>
      <c r="Y281" s="66" t="s">
        <v>653</v>
      </c>
    </row>
    <row r="282" spans="1:25" ht="60" x14ac:dyDescent="0.2">
      <c r="A282" s="60" t="s">
        <v>971</v>
      </c>
      <c r="B282" s="60" t="str">
        <f>IFERROR(VLOOKUP(VALUE(MID(A283,1,IF(VALUE(MID(A283,1,3))=898,3,4))),[6]Hoja1!$A$3:$K$222,2,0),"")</f>
        <v>898 Administración del talento humano</v>
      </c>
      <c r="C282" s="60" t="s">
        <v>159</v>
      </c>
      <c r="D282" s="60" t="s">
        <v>1155</v>
      </c>
      <c r="E282" s="60">
        <v>80101509</v>
      </c>
      <c r="F282" s="151" t="s">
        <v>1292</v>
      </c>
      <c r="G282" s="62">
        <v>1</v>
      </c>
      <c r="H282" s="62">
        <v>1</v>
      </c>
      <c r="I282" s="60">
        <v>11</v>
      </c>
      <c r="J282" s="60">
        <v>1</v>
      </c>
      <c r="K282" s="60" t="s">
        <v>21</v>
      </c>
      <c r="L282" s="60" t="str">
        <f>IF(K282=[3]Hoja3!$B$2,[3]Hoja3!$A$2,IF(K282=[3]Hoja3!$B$3,[3]Hoja3!$A$3,IF(K282=[3]Hoja3!$B$4,[3]Hoja3!$A$4,IF(K282=[3]Hoja3!$B$5,[3]Hoja3!$A$5,IF(K282=[3]Hoja3!$B$6,[3]Hoja3!$A$6,IF(K282=[3]Hoja3!$B$7,[3]Hoja3!$A$7,IF(K282=[3]Hoja3!$B$8,[3]Hoja3!$A$8,IF(K282=[3]Hoja3!$B$9,[3]Hoja3!$A$9,IF(K282=[3]Hoja3!$B$10,[3]Hoja3!$A$10,IF(K282=[3]Hoja3!$B$11,[3]Hoja3!$A$11,IF(K282=[3]Hoja3!$B$12,[3]Hoja3!$A$12,IF(K282=[3]Hoja3!$B$13,[3]Hoja3!$A$13,IF(K282=[3]Hoja3!$B$14,[3]Hoja3!$A$14,IF(K282=[3]Hoja3!$B$15,[3]Hoja3!$A$15,IF(K282=[3]Hoja3!$B$16,[3]Hoja3!$A$16,IF(K282=[3]Hoja3!$B$17,[3]Hoja3!$A$17,IF(K282=[3]Hoja3!$B$18,[3]Hoja3!$A$18,IF(K282=[3]Hoja3!$B$19,[3]Hoja3!$A$19,IF(K282=[3]Hoja3!$B$20,[3]Hoja3!$A$20,IF(K282=[3]Hoja3!$B$21,[3]Hoja3!$A$21,""))))))))))))))))))))</f>
        <v>CCE-16</v>
      </c>
      <c r="M282" s="67" t="s">
        <v>575</v>
      </c>
      <c r="N282" s="60">
        <v>0</v>
      </c>
      <c r="O282" s="87">
        <v>23904881</v>
      </c>
      <c r="P282" s="87">
        <v>23904881</v>
      </c>
      <c r="Q282" s="65">
        <v>0</v>
      </c>
      <c r="R282" s="60">
        <v>0</v>
      </c>
      <c r="S282" s="60" t="str">
        <f t="shared" ref="S282:T282" si="62">+S281</f>
        <v>ALVARO FERNANDO GUZMÁN LUCERO</v>
      </c>
      <c r="T282" s="60" t="str">
        <f t="shared" si="62"/>
        <v>SUBSECRETARÍA DE GESTIÓN INSTITUCIONAL</v>
      </c>
      <c r="U282" s="60" t="s">
        <v>650</v>
      </c>
      <c r="V282" s="60" t="s">
        <v>651</v>
      </c>
      <c r="W282" s="60" t="s">
        <v>652</v>
      </c>
      <c r="X282" s="60">
        <v>3241000</v>
      </c>
      <c r="Y282" s="66" t="s">
        <v>653</v>
      </c>
    </row>
    <row r="283" spans="1:25" ht="75" x14ac:dyDescent="0.2">
      <c r="A283" s="60" t="s">
        <v>972</v>
      </c>
      <c r="B283" s="60" t="str">
        <f>IFERROR(VLOOKUP(VALUE(MID(A284,1,IF(VALUE(MID(A284,1,3))=898,3,4))),[6]Hoja1!$A$3:$K$222,2,0),"")</f>
        <v>898 Administración del talento humano</v>
      </c>
      <c r="C283" s="60" t="s">
        <v>159</v>
      </c>
      <c r="D283" s="60" t="s">
        <v>1155</v>
      </c>
      <c r="E283" s="60">
        <v>80101509</v>
      </c>
      <c r="F283" s="151" t="s">
        <v>1293</v>
      </c>
      <c r="G283" s="62">
        <v>1</v>
      </c>
      <c r="H283" s="62">
        <v>1</v>
      </c>
      <c r="I283" s="60">
        <v>11</v>
      </c>
      <c r="J283" s="60">
        <v>1</v>
      </c>
      <c r="K283" s="60" t="s">
        <v>21</v>
      </c>
      <c r="L283" s="60" t="str">
        <f>IF(K283=[3]Hoja3!$B$2,[3]Hoja3!$A$2,IF(K283=[3]Hoja3!$B$3,[3]Hoja3!$A$3,IF(K283=[3]Hoja3!$B$4,[3]Hoja3!$A$4,IF(K283=[3]Hoja3!$B$5,[3]Hoja3!$A$5,IF(K283=[3]Hoja3!$B$6,[3]Hoja3!$A$6,IF(K283=[3]Hoja3!$B$7,[3]Hoja3!$A$7,IF(K283=[3]Hoja3!$B$8,[3]Hoja3!$A$8,IF(K283=[3]Hoja3!$B$9,[3]Hoja3!$A$9,IF(K283=[3]Hoja3!$B$10,[3]Hoja3!$A$10,IF(K283=[3]Hoja3!$B$11,[3]Hoja3!$A$11,IF(K283=[3]Hoja3!$B$12,[3]Hoja3!$A$12,IF(K283=[3]Hoja3!$B$13,[3]Hoja3!$A$13,IF(K283=[3]Hoja3!$B$14,[3]Hoja3!$A$14,IF(K283=[3]Hoja3!$B$15,[3]Hoja3!$A$15,IF(K283=[3]Hoja3!$B$16,[3]Hoja3!$A$16,IF(K283=[3]Hoja3!$B$17,[3]Hoja3!$A$17,IF(K283=[3]Hoja3!$B$18,[3]Hoja3!$A$18,IF(K283=[3]Hoja3!$B$19,[3]Hoja3!$A$19,IF(K283=[3]Hoja3!$B$20,[3]Hoja3!$A$20,IF(K283=[3]Hoja3!$B$21,[3]Hoja3!$A$21,""))))))))))))))))))))</f>
        <v>CCE-16</v>
      </c>
      <c r="M283" s="67" t="s">
        <v>575</v>
      </c>
      <c r="N283" s="60">
        <v>0</v>
      </c>
      <c r="O283" s="87">
        <v>29458000</v>
      </c>
      <c r="P283" s="87">
        <v>29458000</v>
      </c>
      <c r="Q283" s="65">
        <v>0</v>
      </c>
      <c r="R283" s="60">
        <v>0</v>
      </c>
      <c r="S283" s="60" t="str">
        <f t="shared" ref="S283:T283" si="63">+S282</f>
        <v>ALVARO FERNANDO GUZMÁN LUCERO</v>
      </c>
      <c r="T283" s="60" t="str">
        <f t="shared" si="63"/>
        <v>SUBSECRETARÍA DE GESTIÓN INSTITUCIONAL</v>
      </c>
      <c r="U283" s="60" t="s">
        <v>650</v>
      </c>
      <c r="V283" s="60" t="s">
        <v>651</v>
      </c>
      <c r="W283" s="60" t="s">
        <v>652</v>
      </c>
      <c r="X283" s="60">
        <v>3241000</v>
      </c>
      <c r="Y283" s="66" t="s">
        <v>653</v>
      </c>
    </row>
    <row r="284" spans="1:25" ht="75" x14ac:dyDescent="0.2">
      <c r="A284" s="60" t="s">
        <v>973</v>
      </c>
      <c r="B284" s="60" t="str">
        <f>IFERROR(VLOOKUP(VALUE(MID(A285,1,IF(VALUE(MID(A285,1,3))=898,3,4))),[6]Hoja1!$A$3:$K$222,2,0),"")</f>
        <v>898 Administración del talento humano</v>
      </c>
      <c r="C284" s="60" t="s">
        <v>159</v>
      </c>
      <c r="D284" s="60" t="s">
        <v>1155</v>
      </c>
      <c r="E284" s="60">
        <v>80101509</v>
      </c>
      <c r="F284" s="151" t="s">
        <v>1293</v>
      </c>
      <c r="G284" s="62">
        <v>1</v>
      </c>
      <c r="H284" s="62">
        <v>1</v>
      </c>
      <c r="I284" s="60">
        <v>11</v>
      </c>
      <c r="J284" s="60">
        <v>1</v>
      </c>
      <c r="K284" s="60" t="s">
        <v>21</v>
      </c>
      <c r="L284" s="60" t="str">
        <f>IF(K284=[3]Hoja3!$B$2,[3]Hoja3!$A$2,IF(K284=[3]Hoja3!$B$3,[3]Hoja3!$A$3,IF(K284=[3]Hoja3!$B$4,[3]Hoja3!$A$4,IF(K284=[3]Hoja3!$B$5,[3]Hoja3!$A$5,IF(K284=[3]Hoja3!$B$6,[3]Hoja3!$A$6,IF(K284=[3]Hoja3!$B$7,[3]Hoja3!$A$7,IF(K284=[3]Hoja3!$B$8,[3]Hoja3!$A$8,IF(K284=[3]Hoja3!$B$9,[3]Hoja3!$A$9,IF(K284=[3]Hoja3!$B$10,[3]Hoja3!$A$10,IF(K284=[3]Hoja3!$B$11,[3]Hoja3!$A$11,IF(K284=[3]Hoja3!$B$12,[3]Hoja3!$A$12,IF(K284=[3]Hoja3!$B$13,[3]Hoja3!$A$13,IF(K284=[3]Hoja3!$B$14,[3]Hoja3!$A$14,IF(K284=[3]Hoja3!$B$15,[3]Hoja3!$A$15,IF(K284=[3]Hoja3!$B$16,[3]Hoja3!$A$16,IF(K284=[3]Hoja3!$B$17,[3]Hoja3!$A$17,IF(K284=[3]Hoja3!$B$18,[3]Hoja3!$A$18,IF(K284=[3]Hoja3!$B$19,[3]Hoja3!$A$19,IF(K284=[3]Hoja3!$B$20,[3]Hoja3!$A$20,IF(K284=[3]Hoja3!$B$21,[3]Hoja3!$A$21,""))))))))))))))))))))</f>
        <v>CCE-16</v>
      </c>
      <c r="M284" s="67" t="s">
        <v>575</v>
      </c>
      <c r="N284" s="60">
        <v>0</v>
      </c>
      <c r="O284" s="87">
        <v>30935729</v>
      </c>
      <c r="P284" s="87">
        <v>30935729</v>
      </c>
      <c r="Q284" s="65">
        <v>0</v>
      </c>
      <c r="R284" s="60">
        <v>0</v>
      </c>
      <c r="S284" s="60" t="str">
        <f t="shared" ref="S284:T284" si="64">+S283</f>
        <v>ALVARO FERNANDO GUZMÁN LUCERO</v>
      </c>
      <c r="T284" s="60" t="str">
        <f t="shared" si="64"/>
        <v>SUBSECRETARÍA DE GESTIÓN INSTITUCIONAL</v>
      </c>
      <c r="U284" s="60" t="s">
        <v>650</v>
      </c>
      <c r="V284" s="60" t="s">
        <v>651</v>
      </c>
      <c r="W284" s="60" t="s">
        <v>652</v>
      </c>
      <c r="X284" s="60">
        <v>3241000</v>
      </c>
      <c r="Y284" s="66" t="s">
        <v>653</v>
      </c>
    </row>
    <row r="285" spans="1:25" ht="60" x14ac:dyDescent="0.2">
      <c r="A285" s="60" t="s">
        <v>974</v>
      </c>
      <c r="B285" s="60" t="str">
        <f>IFERROR(VLOOKUP(VALUE(MID(A286,1,IF(VALUE(MID(A286,1,3))=898,3,4))),[6]Hoja1!$A$3:$K$222,2,0),"")</f>
        <v>898 Administración del talento humano</v>
      </c>
      <c r="C285" s="60" t="s">
        <v>159</v>
      </c>
      <c r="D285" s="60" t="s">
        <v>1155</v>
      </c>
      <c r="E285" s="60">
        <v>80101509</v>
      </c>
      <c r="F285" s="151" t="s">
        <v>1292</v>
      </c>
      <c r="G285" s="62">
        <v>1</v>
      </c>
      <c r="H285" s="62">
        <v>1</v>
      </c>
      <c r="I285" s="60">
        <v>11</v>
      </c>
      <c r="J285" s="60">
        <v>1</v>
      </c>
      <c r="K285" s="60" t="s">
        <v>21</v>
      </c>
      <c r="L285" s="60" t="str">
        <f>IF(K285=[3]Hoja3!$B$2,[3]Hoja3!$A$2,IF(K285=[3]Hoja3!$B$3,[3]Hoja3!$A$3,IF(K285=[3]Hoja3!$B$4,[3]Hoja3!$A$4,IF(K285=[3]Hoja3!$B$5,[3]Hoja3!$A$5,IF(K285=[3]Hoja3!$B$6,[3]Hoja3!$A$6,IF(K285=[3]Hoja3!$B$7,[3]Hoja3!$A$7,IF(K285=[3]Hoja3!$B$8,[3]Hoja3!$A$8,IF(K285=[3]Hoja3!$B$9,[3]Hoja3!$A$9,IF(K285=[3]Hoja3!$B$10,[3]Hoja3!$A$10,IF(K285=[3]Hoja3!$B$11,[3]Hoja3!$A$11,IF(K285=[3]Hoja3!$B$12,[3]Hoja3!$A$12,IF(K285=[3]Hoja3!$B$13,[3]Hoja3!$A$13,IF(K285=[3]Hoja3!$B$14,[3]Hoja3!$A$14,IF(K285=[3]Hoja3!$B$15,[3]Hoja3!$A$15,IF(K285=[3]Hoja3!$B$16,[3]Hoja3!$A$16,IF(K285=[3]Hoja3!$B$17,[3]Hoja3!$A$17,IF(K285=[3]Hoja3!$B$18,[3]Hoja3!$A$18,IF(K285=[3]Hoja3!$B$19,[3]Hoja3!$A$19,IF(K285=[3]Hoja3!$B$20,[3]Hoja3!$A$20,IF(K285=[3]Hoja3!$B$21,[3]Hoja3!$A$21,""))))))))))))))))))))</f>
        <v>CCE-16</v>
      </c>
      <c r="M285" s="67" t="s">
        <v>575</v>
      </c>
      <c r="N285" s="60">
        <v>0</v>
      </c>
      <c r="O285" s="87">
        <v>22252120</v>
      </c>
      <c r="P285" s="87">
        <v>22252120</v>
      </c>
      <c r="Q285" s="65">
        <v>0</v>
      </c>
      <c r="R285" s="60">
        <v>0</v>
      </c>
      <c r="S285" s="60" t="str">
        <f t="shared" ref="S285:T285" si="65">+S284</f>
        <v>ALVARO FERNANDO GUZMÁN LUCERO</v>
      </c>
      <c r="T285" s="60" t="str">
        <f t="shared" si="65"/>
        <v>SUBSECRETARÍA DE GESTIÓN INSTITUCIONAL</v>
      </c>
      <c r="U285" s="60" t="s">
        <v>650</v>
      </c>
      <c r="V285" s="60" t="s">
        <v>651</v>
      </c>
      <c r="W285" s="60" t="s">
        <v>652</v>
      </c>
      <c r="X285" s="60">
        <v>3241000</v>
      </c>
      <c r="Y285" s="66" t="s">
        <v>653</v>
      </c>
    </row>
    <row r="286" spans="1:25" ht="60" x14ac:dyDescent="0.2">
      <c r="A286" s="60" t="s">
        <v>975</v>
      </c>
      <c r="B286" s="60" t="str">
        <f>IFERROR(VLOOKUP(VALUE(MID(A287,1,IF(VALUE(MID(A287,1,3))=898,3,4))),[6]Hoja1!$A$3:$K$222,2,0),"")</f>
        <v>898 Administración del talento humano</v>
      </c>
      <c r="C286" s="60" t="s">
        <v>159</v>
      </c>
      <c r="D286" s="60" t="s">
        <v>1155</v>
      </c>
      <c r="E286" s="60">
        <v>80101509</v>
      </c>
      <c r="F286" s="151" t="s">
        <v>1292</v>
      </c>
      <c r="G286" s="62">
        <v>1</v>
      </c>
      <c r="H286" s="62">
        <v>1</v>
      </c>
      <c r="I286" s="60">
        <v>11</v>
      </c>
      <c r="J286" s="60">
        <v>1</v>
      </c>
      <c r="K286" s="60" t="s">
        <v>21</v>
      </c>
      <c r="L286" s="60" t="str">
        <f>IF(K286=[3]Hoja3!$B$2,[3]Hoja3!$A$2,IF(K286=[3]Hoja3!$B$3,[3]Hoja3!$A$3,IF(K286=[3]Hoja3!$B$4,[3]Hoja3!$A$4,IF(K286=[3]Hoja3!$B$5,[3]Hoja3!$A$5,IF(K286=[3]Hoja3!$B$6,[3]Hoja3!$A$6,IF(K286=[3]Hoja3!$B$7,[3]Hoja3!$A$7,IF(K286=[3]Hoja3!$B$8,[3]Hoja3!$A$8,IF(K286=[3]Hoja3!$B$9,[3]Hoja3!$A$9,IF(K286=[3]Hoja3!$B$10,[3]Hoja3!$A$10,IF(K286=[3]Hoja3!$B$11,[3]Hoja3!$A$11,IF(K286=[3]Hoja3!$B$12,[3]Hoja3!$A$12,IF(K286=[3]Hoja3!$B$13,[3]Hoja3!$A$13,IF(K286=[3]Hoja3!$B$14,[3]Hoja3!$A$14,IF(K286=[3]Hoja3!$B$15,[3]Hoja3!$A$15,IF(K286=[3]Hoja3!$B$16,[3]Hoja3!$A$16,IF(K286=[3]Hoja3!$B$17,[3]Hoja3!$A$17,IF(K286=[3]Hoja3!$B$18,[3]Hoja3!$A$18,IF(K286=[3]Hoja3!$B$19,[3]Hoja3!$A$19,IF(K286=[3]Hoja3!$B$20,[3]Hoja3!$A$20,IF(K286=[3]Hoja3!$B$21,[3]Hoja3!$A$21,""))))))))))))))))))))</f>
        <v>CCE-16</v>
      </c>
      <c r="M286" s="67" t="s">
        <v>575</v>
      </c>
      <c r="N286" s="60">
        <v>0</v>
      </c>
      <c r="O286" s="87">
        <v>23904881</v>
      </c>
      <c r="P286" s="87">
        <v>23904881</v>
      </c>
      <c r="Q286" s="65">
        <v>0</v>
      </c>
      <c r="R286" s="60">
        <v>0</v>
      </c>
      <c r="S286" s="60" t="str">
        <f t="shared" ref="S286:T286" si="66">+S285</f>
        <v>ALVARO FERNANDO GUZMÁN LUCERO</v>
      </c>
      <c r="T286" s="60" t="str">
        <f t="shared" si="66"/>
        <v>SUBSECRETARÍA DE GESTIÓN INSTITUCIONAL</v>
      </c>
      <c r="U286" s="60" t="s">
        <v>650</v>
      </c>
      <c r="V286" s="60" t="s">
        <v>651</v>
      </c>
      <c r="W286" s="60" t="s">
        <v>652</v>
      </c>
      <c r="X286" s="60">
        <v>3241000</v>
      </c>
      <c r="Y286" s="66" t="s">
        <v>653</v>
      </c>
    </row>
    <row r="287" spans="1:25" ht="60" x14ac:dyDescent="0.2">
      <c r="A287" s="60" t="s">
        <v>976</v>
      </c>
      <c r="B287" s="60" t="str">
        <f>IFERROR(VLOOKUP(VALUE(MID(A288,1,IF(VALUE(MID(A288,1,3))=898,3,4))),[6]Hoja1!$A$3:$K$222,2,0),"")</f>
        <v>898 Administración del talento humano</v>
      </c>
      <c r="C287" s="60" t="s">
        <v>159</v>
      </c>
      <c r="D287" s="60" t="s">
        <v>1155</v>
      </c>
      <c r="E287" s="60">
        <v>80101509</v>
      </c>
      <c r="F287" s="151" t="s">
        <v>1292</v>
      </c>
      <c r="G287" s="62">
        <v>1</v>
      </c>
      <c r="H287" s="62">
        <v>1</v>
      </c>
      <c r="I287" s="60">
        <v>11</v>
      </c>
      <c r="J287" s="60">
        <v>1</v>
      </c>
      <c r="K287" s="60" t="s">
        <v>21</v>
      </c>
      <c r="L287" s="60" t="str">
        <f>IF(K287=[3]Hoja3!$B$2,[3]Hoja3!$A$2,IF(K287=[3]Hoja3!$B$3,[3]Hoja3!$A$3,IF(K287=[3]Hoja3!$B$4,[3]Hoja3!$A$4,IF(K287=[3]Hoja3!$B$5,[3]Hoja3!$A$5,IF(K287=[3]Hoja3!$B$6,[3]Hoja3!$A$6,IF(K287=[3]Hoja3!$B$7,[3]Hoja3!$A$7,IF(K287=[3]Hoja3!$B$8,[3]Hoja3!$A$8,IF(K287=[3]Hoja3!$B$9,[3]Hoja3!$A$9,IF(K287=[3]Hoja3!$B$10,[3]Hoja3!$A$10,IF(K287=[3]Hoja3!$B$11,[3]Hoja3!$A$11,IF(K287=[3]Hoja3!$B$12,[3]Hoja3!$A$12,IF(K287=[3]Hoja3!$B$13,[3]Hoja3!$A$13,IF(K287=[3]Hoja3!$B$14,[3]Hoja3!$A$14,IF(K287=[3]Hoja3!$B$15,[3]Hoja3!$A$15,IF(K287=[3]Hoja3!$B$16,[3]Hoja3!$A$16,IF(K287=[3]Hoja3!$B$17,[3]Hoja3!$A$17,IF(K287=[3]Hoja3!$B$18,[3]Hoja3!$A$18,IF(K287=[3]Hoja3!$B$19,[3]Hoja3!$A$19,IF(K287=[3]Hoja3!$B$20,[3]Hoja3!$A$20,IF(K287=[3]Hoja3!$B$21,[3]Hoja3!$A$21,""))))))))))))))))))))</f>
        <v>CCE-16</v>
      </c>
      <c r="M287" s="67" t="s">
        <v>575</v>
      </c>
      <c r="N287" s="60">
        <v>0</v>
      </c>
      <c r="O287" s="87">
        <v>18853120</v>
      </c>
      <c r="P287" s="87">
        <v>18853120</v>
      </c>
      <c r="Q287" s="65">
        <v>0</v>
      </c>
      <c r="R287" s="60">
        <v>0</v>
      </c>
      <c r="S287" s="60" t="str">
        <f t="shared" ref="S287:T287" si="67">+S286</f>
        <v>ALVARO FERNANDO GUZMÁN LUCERO</v>
      </c>
      <c r="T287" s="60" t="str">
        <f t="shared" si="67"/>
        <v>SUBSECRETARÍA DE GESTIÓN INSTITUCIONAL</v>
      </c>
      <c r="U287" s="60" t="s">
        <v>650</v>
      </c>
      <c r="V287" s="60" t="s">
        <v>651</v>
      </c>
      <c r="W287" s="60" t="s">
        <v>652</v>
      </c>
      <c r="X287" s="60">
        <v>3241000</v>
      </c>
      <c r="Y287" s="66" t="s">
        <v>653</v>
      </c>
    </row>
    <row r="288" spans="1:25" ht="60" x14ac:dyDescent="0.2">
      <c r="A288" s="60" t="s">
        <v>977</v>
      </c>
      <c r="B288" s="60" t="str">
        <f>IFERROR(VLOOKUP(VALUE(MID(A289,1,IF(VALUE(MID(A289,1,3))=898,3,4))),[6]Hoja1!$A$3:$K$222,2,0),"")</f>
        <v>898 Administración del talento humano</v>
      </c>
      <c r="C288" s="60" t="s">
        <v>159</v>
      </c>
      <c r="D288" s="60" t="s">
        <v>1155</v>
      </c>
      <c r="E288" s="60">
        <v>80101509</v>
      </c>
      <c r="F288" s="151" t="s">
        <v>1294</v>
      </c>
      <c r="G288" s="62">
        <v>1</v>
      </c>
      <c r="H288" s="62">
        <v>1</v>
      </c>
      <c r="I288" s="60">
        <v>11</v>
      </c>
      <c r="J288" s="60">
        <v>1</v>
      </c>
      <c r="K288" s="60" t="s">
        <v>21</v>
      </c>
      <c r="L288" s="60" t="str">
        <f>IF(K288=[3]Hoja3!$B$2,[3]Hoja3!$A$2,IF(K288=[3]Hoja3!$B$3,[3]Hoja3!$A$3,IF(K288=[3]Hoja3!$B$4,[3]Hoja3!$A$4,IF(K288=[3]Hoja3!$B$5,[3]Hoja3!$A$5,IF(K288=[3]Hoja3!$B$6,[3]Hoja3!$A$6,IF(K288=[3]Hoja3!$B$7,[3]Hoja3!$A$7,IF(K288=[3]Hoja3!$B$8,[3]Hoja3!$A$8,IF(K288=[3]Hoja3!$B$9,[3]Hoja3!$A$9,IF(K288=[3]Hoja3!$B$10,[3]Hoja3!$A$10,IF(K288=[3]Hoja3!$B$11,[3]Hoja3!$A$11,IF(K288=[3]Hoja3!$B$12,[3]Hoja3!$A$12,IF(K288=[3]Hoja3!$B$13,[3]Hoja3!$A$13,IF(K288=[3]Hoja3!$B$14,[3]Hoja3!$A$14,IF(K288=[3]Hoja3!$B$15,[3]Hoja3!$A$15,IF(K288=[3]Hoja3!$B$16,[3]Hoja3!$A$16,IF(K288=[3]Hoja3!$B$17,[3]Hoja3!$A$17,IF(K288=[3]Hoja3!$B$18,[3]Hoja3!$A$18,IF(K288=[3]Hoja3!$B$19,[3]Hoja3!$A$19,IF(K288=[3]Hoja3!$B$20,[3]Hoja3!$A$20,IF(K288=[3]Hoja3!$B$21,[3]Hoja3!$A$21,""))))))))))))))))))))</f>
        <v>CCE-16</v>
      </c>
      <c r="M288" s="67" t="s">
        <v>575</v>
      </c>
      <c r="N288" s="60">
        <v>0</v>
      </c>
      <c r="O288" s="87">
        <v>23566400</v>
      </c>
      <c r="P288" s="87">
        <v>23566400</v>
      </c>
      <c r="Q288" s="65">
        <v>0</v>
      </c>
      <c r="R288" s="60">
        <v>0</v>
      </c>
      <c r="S288" s="60" t="str">
        <f t="shared" ref="S288:T288" si="68">+S287</f>
        <v>ALVARO FERNANDO GUZMÁN LUCERO</v>
      </c>
      <c r="T288" s="60" t="str">
        <f t="shared" si="68"/>
        <v>SUBSECRETARÍA DE GESTIÓN INSTITUCIONAL</v>
      </c>
      <c r="U288" s="60" t="s">
        <v>650</v>
      </c>
      <c r="V288" s="60" t="s">
        <v>651</v>
      </c>
      <c r="W288" s="60" t="s">
        <v>652</v>
      </c>
      <c r="X288" s="60">
        <v>3241000</v>
      </c>
      <c r="Y288" s="66" t="s">
        <v>653</v>
      </c>
    </row>
    <row r="289" spans="1:25" ht="75" x14ac:dyDescent="0.2">
      <c r="A289" s="60" t="s">
        <v>978</v>
      </c>
      <c r="B289" s="60" t="str">
        <f>IFERROR(VLOOKUP(VALUE(MID(A290,1,IF(VALUE(MID(A290,1,3))=898,3,4))),[6]Hoja1!$A$3:$K$222,2,0),"")</f>
        <v>898 Administración del talento humano</v>
      </c>
      <c r="C289" s="60" t="s">
        <v>159</v>
      </c>
      <c r="D289" s="60" t="s">
        <v>1155</v>
      </c>
      <c r="E289" s="60">
        <v>80101509</v>
      </c>
      <c r="F289" s="151" t="s">
        <v>1293</v>
      </c>
      <c r="G289" s="62">
        <v>1</v>
      </c>
      <c r="H289" s="62">
        <v>1</v>
      </c>
      <c r="I289" s="60">
        <v>11</v>
      </c>
      <c r="J289" s="60">
        <v>1</v>
      </c>
      <c r="K289" s="60" t="s">
        <v>21</v>
      </c>
      <c r="L289" s="60" t="str">
        <f>IF(K289=[3]Hoja3!$B$2,[3]Hoja3!$A$2,IF(K289=[3]Hoja3!$B$3,[3]Hoja3!$A$3,IF(K289=[3]Hoja3!$B$4,[3]Hoja3!$A$4,IF(K289=[3]Hoja3!$B$5,[3]Hoja3!$A$5,IF(K289=[3]Hoja3!$B$6,[3]Hoja3!$A$6,IF(K289=[3]Hoja3!$B$7,[3]Hoja3!$A$7,IF(K289=[3]Hoja3!$B$8,[3]Hoja3!$A$8,IF(K289=[3]Hoja3!$B$9,[3]Hoja3!$A$9,IF(K289=[3]Hoja3!$B$10,[3]Hoja3!$A$10,IF(K289=[3]Hoja3!$B$11,[3]Hoja3!$A$11,IF(K289=[3]Hoja3!$B$12,[3]Hoja3!$A$12,IF(K289=[3]Hoja3!$B$13,[3]Hoja3!$A$13,IF(K289=[3]Hoja3!$B$14,[3]Hoja3!$A$14,IF(K289=[3]Hoja3!$B$15,[3]Hoja3!$A$15,IF(K289=[3]Hoja3!$B$16,[3]Hoja3!$A$16,IF(K289=[3]Hoja3!$B$17,[3]Hoja3!$A$17,IF(K289=[3]Hoja3!$B$18,[3]Hoja3!$A$18,IF(K289=[3]Hoja3!$B$19,[3]Hoja3!$A$19,IF(K289=[3]Hoja3!$B$20,[3]Hoja3!$A$20,IF(K289=[3]Hoja3!$B$21,[3]Hoja3!$A$21,""))))))))))))))))))))</f>
        <v>CCE-16</v>
      </c>
      <c r="M289" s="67" t="s">
        <v>575</v>
      </c>
      <c r="N289" s="60">
        <v>0</v>
      </c>
      <c r="O289" s="87">
        <v>25923040</v>
      </c>
      <c r="P289" s="87">
        <v>25923040</v>
      </c>
      <c r="Q289" s="65">
        <v>0</v>
      </c>
      <c r="R289" s="60">
        <v>0</v>
      </c>
      <c r="S289" s="60" t="str">
        <f t="shared" ref="S289:T289" si="69">+S288</f>
        <v>ALVARO FERNANDO GUZMÁN LUCERO</v>
      </c>
      <c r="T289" s="60" t="str">
        <f t="shared" si="69"/>
        <v>SUBSECRETARÍA DE GESTIÓN INSTITUCIONAL</v>
      </c>
      <c r="U289" s="60" t="s">
        <v>650</v>
      </c>
      <c r="V289" s="60" t="s">
        <v>651</v>
      </c>
      <c r="W289" s="60" t="s">
        <v>652</v>
      </c>
      <c r="X289" s="60">
        <v>3241000</v>
      </c>
      <c r="Y289" s="66" t="s">
        <v>653</v>
      </c>
    </row>
    <row r="290" spans="1:25" ht="60" x14ac:dyDescent="0.2">
      <c r="A290" s="60" t="s">
        <v>979</v>
      </c>
      <c r="B290" s="60" t="str">
        <f>IFERROR(VLOOKUP(VALUE(MID(A291,1,IF(VALUE(MID(A291,1,3))=898,3,4))),[6]Hoja1!$A$3:$K$222,2,0),"")</f>
        <v>898 Administración del talento humano</v>
      </c>
      <c r="C290" s="60" t="s">
        <v>159</v>
      </c>
      <c r="D290" s="60" t="s">
        <v>1155</v>
      </c>
      <c r="E290" s="60">
        <v>80101509</v>
      </c>
      <c r="F290" s="151" t="s">
        <v>4120</v>
      </c>
      <c r="G290" s="62">
        <v>1</v>
      </c>
      <c r="H290" s="62">
        <v>1</v>
      </c>
      <c r="I290" s="60">
        <v>11</v>
      </c>
      <c r="J290" s="60">
        <v>1</v>
      </c>
      <c r="K290" s="60" t="s">
        <v>21</v>
      </c>
      <c r="L290" s="60" t="str">
        <f>IF(K290=[3]Hoja3!$B$2,[3]Hoja3!$A$2,IF(K290=[3]Hoja3!$B$3,[3]Hoja3!$A$3,IF(K290=[3]Hoja3!$B$4,[3]Hoja3!$A$4,IF(K290=[3]Hoja3!$B$5,[3]Hoja3!$A$5,IF(K290=[3]Hoja3!$B$6,[3]Hoja3!$A$6,IF(K290=[3]Hoja3!$B$7,[3]Hoja3!$A$7,IF(K290=[3]Hoja3!$B$8,[3]Hoja3!$A$8,IF(K290=[3]Hoja3!$B$9,[3]Hoja3!$A$9,IF(K290=[3]Hoja3!$B$10,[3]Hoja3!$A$10,IF(K290=[3]Hoja3!$B$11,[3]Hoja3!$A$11,IF(K290=[3]Hoja3!$B$12,[3]Hoja3!$A$12,IF(K290=[3]Hoja3!$B$13,[3]Hoja3!$A$13,IF(K290=[3]Hoja3!$B$14,[3]Hoja3!$A$14,IF(K290=[3]Hoja3!$B$15,[3]Hoja3!$A$15,IF(K290=[3]Hoja3!$B$16,[3]Hoja3!$A$16,IF(K290=[3]Hoja3!$B$17,[3]Hoja3!$A$17,IF(K290=[3]Hoja3!$B$18,[3]Hoja3!$A$18,IF(K290=[3]Hoja3!$B$19,[3]Hoja3!$A$19,IF(K290=[3]Hoja3!$B$20,[3]Hoja3!$A$20,IF(K290=[3]Hoja3!$B$21,[3]Hoja3!$A$21,""))))))))))))))))))))</f>
        <v>CCE-16</v>
      </c>
      <c r="M290" s="67" t="s">
        <v>575</v>
      </c>
      <c r="N290" s="60">
        <v>0</v>
      </c>
      <c r="O290" s="87">
        <v>32992960</v>
      </c>
      <c r="P290" s="87">
        <v>32992960</v>
      </c>
      <c r="Q290" s="65">
        <v>0</v>
      </c>
      <c r="R290" s="60">
        <v>0</v>
      </c>
      <c r="S290" s="60" t="str">
        <f t="shared" ref="S290:T290" si="70">+S289</f>
        <v>ALVARO FERNANDO GUZMÁN LUCERO</v>
      </c>
      <c r="T290" s="60" t="str">
        <f t="shared" si="70"/>
        <v>SUBSECRETARÍA DE GESTIÓN INSTITUCIONAL</v>
      </c>
      <c r="U290" s="60" t="s">
        <v>650</v>
      </c>
      <c r="V290" s="60" t="s">
        <v>651</v>
      </c>
      <c r="W290" s="60" t="s">
        <v>652</v>
      </c>
      <c r="X290" s="60">
        <v>3241000</v>
      </c>
      <c r="Y290" s="66" t="s">
        <v>653</v>
      </c>
    </row>
    <row r="291" spans="1:25" ht="60" x14ac:dyDescent="0.2">
      <c r="A291" s="60" t="s">
        <v>980</v>
      </c>
      <c r="B291" s="60" t="str">
        <f>IFERROR(VLOOKUP(VALUE(MID(A292,1,IF(VALUE(MID(A292,1,3))=898,3,4))),[6]Hoja1!$A$3:$K$222,2,0),"")</f>
        <v>898 Administración del talento humano</v>
      </c>
      <c r="C291" s="60" t="s">
        <v>159</v>
      </c>
      <c r="D291" s="60" t="s">
        <v>1155</v>
      </c>
      <c r="E291" s="60">
        <v>80101509</v>
      </c>
      <c r="F291" s="151" t="s">
        <v>1295</v>
      </c>
      <c r="G291" s="62">
        <v>1</v>
      </c>
      <c r="H291" s="62">
        <v>1</v>
      </c>
      <c r="I291" s="60">
        <v>11</v>
      </c>
      <c r="J291" s="60">
        <v>1</v>
      </c>
      <c r="K291" s="60" t="s">
        <v>21</v>
      </c>
      <c r="L291" s="60" t="str">
        <f>IF(K291=[3]Hoja3!$B$2,[3]Hoja3!$A$2,IF(K291=[3]Hoja3!$B$3,[3]Hoja3!$A$3,IF(K291=[3]Hoja3!$B$4,[3]Hoja3!$A$4,IF(K291=[3]Hoja3!$B$5,[3]Hoja3!$A$5,IF(K291=[3]Hoja3!$B$6,[3]Hoja3!$A$6,IF(K291=[3]Hoja3!$B$7,[3]Hoja3!$A$7,IF(K291=[3]Hoja3!$B$8,[3]Hoja3!$A$8,IF(K291=[3]Hoja3!$B$9,[3]Hoja3!$A$9,IF(K291=[3]Hoja3!$B$10,[3]Hoja3!$A$10,IF(K291=[3]Hoja3!$B$11,[3]Hoja3!$A$11,IF(K291=[3]Hoja3!$B$12,[3]Hoja3!$A$12,IF(K291=[3]Hoja3!$B$13,[3]Hoja3!$A$13,IF(K291=[3]Hoja3!$B$14,[3]Hoja3!$A$14,IF(K291=[3]Hoja3!$B$15,[3]Hoja3!$A$15,IF(K291=[3]Hoja3!$B$16,[3]Hoja3!$A$16,IF(K291=[3]Hoja3!$B$17,[3]Hoja3!$A$17,IF(K291=[3]Hoja3!$B$18,[3]Hoja3!$A$18,IF(K291=[3]Hoja3!$B$19,[3]Hoja3!$A$19,IF(K291=[3]Hoja3!$B$20,[3]Hoja3!$A$20,IF(K291=[3]Hoja3!$B$21,[3]Hoja3!$A$21,""))))))))))))))))))))</f>
        <v>CCE-16</v>
      </c>
      <c r="M291" s="67" t="s">
        <v>575</v>
      </c>
      <c r="N291" s="60">
        <v>0</v>
      </c>
      <c r="O291" s="87">
        <v>29458000</v>
      </c>
      <c r="P291" s="87">
        <v>29458000</v>
      </c>
      <c r="Q291" s="65">
        <v>0</v>
      </c>
      <c r="R291" s="60">
        <v>0</v>
      </c>
      <c r="S291" s="60" t="str">
        <f t="shared" ref="S291:T291" si="71">+S290</f>
        <v>ALVARO FERNANDO GUZMÁN LUCERO</v>
      </c>
      <c r="T291" s="60" t="str">
        <f t="shared" si="71"/>
        <v>SUBSECRETARÍA DE GESTIÓN INSTITUCIONAL</v>
      </c>
      <c r="U291" s="60" t="s">
        <v>650</v>
      </c>
      <c r="V291" s="60" t="s">
        <v>651</v>
      </c>
      <c r="W291" s="60" t="s">
        <v>652</v>
      </c>
      <c r="X291" s="60">
        <v>3241000</v>
      </c>
      <c r="Y291" s="66" t="s">
        <v>653</v>
      </c>
    </row>
    <row r="292" spans="1:25" ht="60" x14ac:dyDescent="0.2">
      <c r="A292" s="60" t="s">
        <v>981</v>
      </c>
      <c r="B292" s="60" t="str">
        <f>IFERROR(VLOOKUP(VALUE(MID(A293,1,IF(VALUE(MID(A293,1,3))=898,3,4))),[6]Hoja1!$A$3:$K$222,2,0),"")</f>
        <v>898 Administración del talento humano</v>
      </c>
      <c r="C292" s="60" t="s">
        <v>159</v>
      </c>
      <c r="D292" s="60" t="s">
        <v>1155</v>
      </c>
      <c r="E292" s="60">
        <v>80101509</v>
      </c>
      <c r="F292" s="151" t="s">
        <v>1296</v>
      </c>
      <c r="G292" s="62">
        <v>1</v>
      </c>
      <c r="H292" s="62">
        <v>1</v>
      </c>
      <c r="I292" s="60">
        <v>11</v>
      </c>
      <c r="J292" s="60">
        <v>1</v>
      </c>
      <c r="K292" s="60" t="s">
        <v>21</v>
      </c>
      <c r="L292" s="60" t="str">
        <f>IF(K292=[3]Hoja3!$B$2,[3]Hoja3!$A$2,IF(K292=[3]Hoja3!$B$3,[3]Hoja3!$A$3,IF(K292=[3]Hoja3!$B$4,[3]Hoja3!$A$4,IF(K292=[3]Hoja3!$B$5,[3]Hoja3!$A$5,IF(K292=[3]Hoja3!$B$6,[3]Hoja3!$A$6,IF(K292=[3]Hoja3!$B$7,[3]Hoja3!$A$7,IF(K292=[3]Hoja3!$B$8,[3]Hoja3!$A$8,IF(K292=[3]Hoja3!$B$9,[3]Hoja3!$A$9,IF(K292=[3]Hoja3!$B$10,[3]Hoja3!$A$10,IF(K292=[3]Hoja3!$B$11,[3]Hoja3!$A$11,IF(K292=[3]Hoja3!$B$12,[3]Hoja3!$A$12,IF(K292=[3]Hoja3!$B$13,[3]Hoja3!$A$13,IF(K292=[3]Hoja3!$B$14,[3]Hoja3!$A$14,IF(K292=[3]Hoja3!$B$15,[3]Hoja3!$A$15,IF(K292=[3]Hoja3!$B$16,[3]Hoja3!$A$16,IF(K292=[3]Hoja3!$B$17,[3]Hoja3!$A$17,IF(K292=[3]Hoja3!$B$18,[3]Hoja3!$A$18,IF(K292=[3]Hoja3!$B$19,[3]Hoja3!$A$19,IF(K292=[3]Hoja3!$B$20,[3]Hoja3!$A$20,IF(K292=[3]Hoja3!$B$21,[3]Hoja3!$A$21,""))))))))))))))))))))</f>
        <v>CCE-16</v>
      </c>
      <c r="M292" s="67" t="s">
        <v>575</v>
      </c>
      <c r="N292" s="60">
        <v>0</v>
      </c>
      <c r="O292" s="87">
        <v>30935729</v>
      </c>
      <c r="P292" s="87">
        <v>30935729</v>
      </c>
      <c r="Q292" s="65">
        <v>0</v>
      </c>
      <c r="R292" s="60">
        <v>0</v>
      </c>
      <c r="S292" s="60" t="str">
        <f t="shared" ref="S292:T292" si="72">+S291</f>
        <v>ALVARO FERNANDO GUZMÁN LUCERO</v>
      </c>
      <c r="T292" s="60" t="str">
        <f t="shared" si="72"/>
        <v>SUBSECRETARÍA DE GESTIÓN INSTITUCIONAL</v>
      </c>
      <c r="U292" s="60" t="s">
        <v>650</v>
      </c>
      <c r="V292" s="60" t="s">
        <v>651</v>
      </c>
      <c r="W292" s="60" t="s">
        <v>652</v>
      </c>
      <c r="X292" s="60">
        <v>3241000</v>
      </c>
      <c r="Y292" s="66" t="s">
        <v>653</v>
      </c>
    </row>
    <row r="293" spans="1:25" ht="60" x14ac:dyDescent="0.2">
      <c r="A293" s="60" t="s">
        <v>982</v>
      </c>
      <c r="B293" s="60" t="str">
        <f>IFERROR(VLOOKUP(VALUE(MID(A294,1,IF(VALUE(MID(A294,1,3))=898,3,4))),[6]Hoja1!$A$3:$K$222,2,0),"")</f>
        <v>898 Administración del talento humano</v>
      </c>
      <c r="C293" s="60" t="s">
        <v>159</v>
      </c>
      <c r="D293" s="60" t="s">
        <v>1155</v>
      </c>
      <c r="E293" s="60">
        <v>80101509</v>
      </c>
      <c r="F293" s="151" t="s">
        <v>1292</v>
      </c>
      <c r="G293" s="62">
        <v>1</v>
      </c>
      <c r="H293" s="62">
        <v>1</v>
      </c>
      <c r="I293" s="60">
        <v>11</v>
      </c>
      <c r="J293" s="60">
        <v>1</v>
      </c>
      <c r="K293" s="60" t="s">
        <v>21</v>
      </c>
      <c r="L293" s="60" t="str">
        <f>IF(K293=[3]Hoja3!$B$2,[3]Hoja3!$A$2,IF(K293=[3]Hoja3!$B$3,[3]Hoja3!$A$3,IF(K293=[3]Hoja3!$B$4,[3]Hoja3!$A$4,IF(K293=[3]Hoja3!$B$5,[3]Hoja3!$A$5,IF(K293=[3]Hoja3!$B$6,[3]Hoja3!$A$6,IF(K293=[3]Hoja3!$B$7,[3]Hoja3!$A$7,IF(K293=[3]Hoja3!$B$8,[3]Hoja3!$A$8,IF(K293=[3]Hoja3!$B$9,[3]Hoja3!$A$9,IF(K293=[3]Hoja3!$B$10,[3]Hoja3!$A$10,IF(K293=[3]Hoja3!$B$11,[3]Hoja3!$A$11,IF(K293=[3]Hoja3!$B$12,[3]Hoja3!$A$12,IF(K293=[3]Hoja3!$B$13,[3]Hoja3!$A$13,IF(K293=[3]Hoja3!$B$14,[3]Hoja3!$A$14,IF(K293=[3]Hoja3!$B$15,[3]Hoja3!$A$15,IF(K293=[3]Hoja3!$B$16,[3]Hoja3!$A$16,IF(K293=[3]Hoja3!$B$17,[3]Hoja3!$A$17,IF(K293=[3]Hoja3!$B$18,[3]Hoja3!$A$18,IF(K293=[3]Hoja3!$B$19,[3]Hoja3!$A$19,IF(K293=[3]Hoja3!$B$20,[3]Hoja3!$A$20,IF(K293=[3]Hoja3!$B$21,[3]Hoja3!$A$21,""))))))))))))))))))))</f>
        <v>CCE-16</v>
      </c>
      <c r="M293" s="67" t="s">
        <v>575</v>
      </c>
      <c r="N293" s="60">
        <v>0</v>
      </c>
      <c r="O293" s="87">
        <v>23904881</v>
      </c>
      <c r="P293" s="87">
        <v>23904881</v>
      </c>
      <c r="Q293" s="65">
        <v>0</v>
      </c>
      <c r="R293" s="60">
        <v>0</v>
      </c>
      <c r="S293" s="60" t="str">
        <f t="shared" ref="S293:T293" si="73">+S292</f>
        <v>ALVARO FERNANDO GUZMÁN LUCERO</v>
      </c>
      <c r="T293" s="60" t="str">
        <f t="shared" si="73"/>
        <v>SUBSECRETARÍA DE GESTIÓN INSTITUCIONAL</v>
      </c>
      <c r="U293" s="60" t="s">
        <v>650</v>
      </c>
      <c r="V293" s="60" t="s">
        <v>651</v>
      </c>
      <c r="W293" s="60" t="s">
        <v>652</v>
      </c>
      <c r="X293" s="60">
        <v>3241000</v>
      </c>
      <c r="Y293" s="66" t="s">
        <v>653</v>
      </c>
    </row>
    <row r="294" spans="1:25" ht="60" x14ac:dyDescent="0.2">
      <c r="A294" s="60" t="s">
        <v>983</v>
      </c>
      <c r="B294" s="60" t="str">
        <f>IFERROR(VLOOKUP(VALUE(MID(A295,1,IF(VALUE(MID(A295,1,3))=898,3,4))),[6]Hoja1!$A$3:$K$222,2,0),"")</f>
        <v>898 Administración del talento humano</v>
      </c>
      <c r="C294" s="60" t="s">
        <v>159</v>
      </c>
      <c r="D294" s="60" t="s">
        <v>1155</v>
      </c>
      <c r="E294" s="60">
        <v>80101509</v>
      </c>
      <c r="F294" s="151" t="s">
        <v>1292</v>
      </c>
      <c r="G294" s="62">
        <v>1</v>
      </c>
      <c r="H294" s="62">
        <v>1</v>
      </c>
      <c r="I294" s="60">
        <v>11</v>
      </c>
      <c r="J294" s="60">
        <v>1</v>
      </c>
      <c r="K294" s="60" t="s">
        <v>21</v>
      </c>
      <c r="L294" s="60" t="str">
        <f>IF(K294=[3]Hoja3!$B$2,[3]Hoja3!$A$2,IF(K294=[3]Hoja3!$B$3,[3]Hoja3!$A$3,IF(K294=[3]Hoja3!$B$4,[3]Hoja3!$A$4,IF(K294=[3]Hoja3!$B$5,[3]Hoja3!$A$5,IF(K294=[3]Hoja3!$B$6,[3]Hoja3!$A$6,IF(K294=[3]Hoja3!$B$7,[3]Hoja3!$A$7,IF(K294=[3]Hoja3!$B$8,[3]Hoja3!$A$8,IF(K294=[3]Hoja3!$B$9,[3]Hoja3!$A$9,IF(K294=[3]Hoja3!$B$10,[3]Hoja3!$A$10,IF(K294=[3]Hoja3!$B$11,[3]Hoja3!$A$11,IF(K294=[3]Hoja3!$B$12,[3]Hoja3!$A$12,IF(K294=[3]Hoja3!$B$13,[3]Hoja3!$A$13,IF(K294=[3]Hoja3!$B$14,[3]Hoja3!$A$14,IF(K294=[3]Hoja3!$B$15,[3]Hoja3!$A$15,IF(K294=[3]Hoja3!$B$16,[3]Hoja3!$A$16,IF(K294=[3]Hoja3!$B$17,[3]Hoja3!$A$17,IF(K294=[3]Hoja3!$B$18,[3]Hoja3!$A$18,IF(K294=[3]Hoja3!$B$19,[3]Hoja3!$A$19,IF(K294=[3]Hoja3!$B$20,[3]Hoja3!$A$20,IF(K294=[3]Hoja3!$B$21,[3]Hoja3!$A$21,""))))))))))))))))))))</f>
        <v>CCE-16</v>
      </c>
      <c r="M294" s="67" t="s">
        <v>575</v>
      </c>
      <c r="N294" s="60">
        <v>0</v>
      </c>
      <c r="O294" s="87">
        <v>23566400</v>
      </c>
      <c r="P294" s="87">
        <v>23566400</v>
      </c>
      <c r="Q294" s="65">
        <v>0</v>
      </c>
      <c r="R294" s="60">
        <v>0</v>
      </c>
      <c r="S294" s="60" t="str">
        <f t="shared" ref="S294:T294" si="74">+S293</f>
        <v>ALVARO FERNANDO GUZMÁN LUCERO</v>
      </c>
      <c r="T294" s="60" t="str">
        <f t="shared" si="74"/>
        <v>SUBSECRETARÍA DE GESTIÓN INSTITUCIONAL</v>
      </c>
      <c r="U294" s="60" t="s">
        <v>650</v>
      </c>
      <c r="V294" s="60" t="s">
        <v>651</v>
      </c>
      <c r="W294" s="60" t="s">
        <v>652</v>
      </c>
      <c r="X294" s="60">
        <v>3241000</v>
      </c>
      <c r="Y294" s="66" t="s">
        <v>653</v>
      </c>
    </row>
    <row r="295" spans="1:25" ht="60" x14ac:dyDescent="0.2">
      <c r="A295" s="60" t="s">
        <v>984</v>
      </c>
      <c r="B295" s="60" t="str">
        <f>IFERROR(VLOOKUP(VALUE(MID(A296,1,IF(VALUE(MID(A296,1,3))=898,3,4))),[6]Hoja1!$A$3:$K$222,2,0),"")</f>
        <v>898 Administración del talento humano</v>
      </c>
      <c r="C295" s="60" t="s">
        <v>159</v>
      </c>
      <c r="D295" s="60" t="s">
        <v>1155</v>
      </c>
      <c r="E295" s="60">
        <v>80101509</v>
      </c>
      <c r="F295" s="151" t="s">
        <v>1292</v>
      </c>
      <c r="G295" s="62">
        <v>1</v>
      </c>
      <c r="H295" s="62">
        <v>1</v>
      </c>
      <c r="I295" s="60">
        <v>11</v>
      </c>
      <c r="J295" s="60">
        <v>1</v>
      </c>
      <c r="K295" s="60" t="s">
        <v>21</v>
      </c>
      <c r="L295" s="60" t="str">
        <f>IF(K295=[3]Hoja3!$B$2,[3]Hoja3!$A$2,IF(K295=[3]Hoja3!$B$3,[3]Hoja3!$A$3,IF(K295=[3]Hoja3!$B$4,[3]Hoja3!$A$4,IF(K295=[3]Hoja3!$B$5,[3]Hoja3!$A$5,IF(K295=[3]Hoja3!$B$6,[3]Hoja3!$A$6,IF(K295=[3]Hoja3!$B$7,[3]Hoja3!$A$7,IF(K295=[3]Hoja3!$B$8,[3]Hoja3!$A$8,IF(K295=[3]Hoja3!$B$9,[3]Hoja3!$A$9,IF(K295=[3]Hoja3!$B$10,[3]Hoja3!$A$10,IF(K295=[3]Hoja3!$B$11,[3]Hoja3!$A$11,IF(K295=[3]Hoja3!$B$12,[3]Hoja3!$A$12,IF(K295=[3]Hoja3!$B$13,[3]Hoja3!$A$13,IF(K295=[3]Hoja3!$B$14,[3]Hoja3!$A$14,IF(K295=[3]Hoja3!$B$15,[3]Hoja3!$A$15,IF(K295=[3]Hoja3!$B$16,[3]Hoja3!$A$16,IF(K295=[3]Hoja3!$B$17,[3]Hoja3!$A$17,IF(K295=[3]Hoja3!$B$18,[3]Hoja3!$A$18,IF(K295=[3]Hoja3!$B$19,[3]Hoja3!$A$19,IF(K295=[3]Hoja3!$B$20,[3]Hoja3!$A$20,IF(K295=[3]Hoja3!$B$21,[3]Hoja3!$A$21,""))))))))))))))))))))</f>
        <v>CCE-16</v>
      </c>
      <c r="M295" s="67" t="s">
        <v>575</v>
      </c>
      <c r="N295" s="60">
        <v>0</v>
      </c>
      <c r="O295" s="87">
        <v>22252120</v>
      </c>
      <c r="P295" s="87">
        <v>22252120</v>
      </c>
      <c r="Q295" s="65">
        <v>0</v>
      </c>
      <c r="R295" s="60">
        <v>0</v>
      </c>
      <c r="S295" s="60" t="str">
        <f t="shared" ref="S295:T295" si="75">+S294</f>
        <v>ALVARO FERNANDO GUZMÁN LUCERO</v>
      </c>
      <c r="T295" s="60" t="str">
        <f t="shared" si="75"/>
        <v>SUBSECRETARÍA DE GESTIÓN INSTITUCIONAL</v>
      </c>
      <c r="U295" s="60" t="s">
        <v>650</v>
      </c>
      <c r="V295" s="60" t="s">
        <v>651</v>
      </c>
      <c r="W295" s="60" t="s">
        <v>652</v>
      </c>
      <c r="X295" s="60">
        <v>3241000</v>
      </c>
      <c r="Y295" s="66" t="s">
        <v>653</v>
      </c>
    </row>
    <row r="296" spans="1:25" ht="60" x14ac:dyDescent="0.2">
      <c r="A296" s="60" t="s">
        <v>985</v>
      </c>
      <c r="B296" s="60" t="str">
        <f>IFERROR(VLOOKUP(VALUE(MID(A297,1,IF(VALUE(MID(A297,1,3))=898,3,4))),[6]Hoja1!$A$3:$K$222,2,0),"")</f>
        <v>898 Administración del talento humano</v>
      </c>
      <c r="C296" s="60" t="s">
        <v>159</v>
      </c>
      <c r="D296" s="60" t="s">
        <v>1155</v>
      </c>
      <c r="E296" s="60">
        <v>80101509</v>
      </c>
      <c r="F296" s="151" t="s">
        <v>1292</v>
      </c>
      <c r="G296" s="62">
        <v>1</v>
      </c>
      <c r="H296" s="62">
        <v>1</v>
      </c>
      <c r="I296" s="60">
        <v>11</v>
      </c>
      <c r="J296" s="60">
        <v>1</v>
      </c>
      <c r="K296" s="60" t="s">
        <v>21</v>
      </c>
      <c r="L296" s="60" t="str">
        <f>IF(K296=[3]Hoja3!$B$2,[3]Hoja3!$A$2,IF(K296=[3]Hoja3!$B$3,[3]Hoja3!$A$3,IF(K296=[3]Hoja3!$B$4,[3]Hoja3!$A$4,IF(K296=[3]Hoja3!$B$5,[3]Hoja3!$A$5,IF(K296=[3]Hoja3!$B$6,[3]Hoja3!$A$6,IF(K296=[3]Hoja3!$B$7,[3]Hoja3!$A$7,IF(K296=[3]Hoja3!$B$8,[3]Hoja3!$A$8,IF(K296=[3]Hoja3!$B$9,[3]Hoja3!$A$9,IF(K296=[3]Hoja3!$B$10,[3]Hoja3!$A$10,IF(K296=[3]Hoja3!$B$11,[3]Hoja3!$A$11,IF(K296=[3]Hoja3!$B$12,[3]Hoja3!$A$12,IF(K296=[3]Hoja3!$B$13,[3]Hoja3!$A$13,IF(K296=[3]Hoja3!$B$14,[3]Hoja3!$A$14,IF(K296=[3]Hoja3!$B$15,[3]Hoja3!$A$15,IF(K296=[3]Hoja3!$B$16,[3]Hoja3!$A$16,IF(K296=[3]Hoja3!$B$17,[3]Hoja3!$A$17,IF(K296=[3]Hoja3!$B$18,[3]Hoja3!$A$18,IF(K296=[3]Hoja3!$B$19,[3]Hoja3!$A$19,IF(K296=[3]Hoja3!$B$20,[3]Hoja3!$A$20,IF(K296=[3]Hoja3!$B$21,[3]Hoja3!$A$21,""))))))))))))))))))))</f>
        <v>CCE-16</v>
      </c>
      <c r="M296" s="67" t="s">
        <v>575</v>
      </c>
      <c r="N296" s="60">
        <v>0</v>
      </c>
      <c r="O296" s="87">
        <v>23904881</v>
      </c>
      <c r="P296" s="87">
        <v>23904881</v>
      </c>
      <c r="Q296" s="65">
        <v>0</v>
      </c>
      <c r="R296" s="60">
        <v>0</v>
      </c>
      <c r="S296" s="60" t="str">
        <f t="shared" ref="S296:T296" si="76">+S295</f>
        <v>ALVARO FERNANDO GUZMÁN LUCERO</v>
      </c>
      <c r="T296" s="60" t="str">
        <f t="shared" si="76"/>
        <v>SUBSECRETARÍA DE GESTIÓN INSTITUCIONAL</v>
      </c>
      <c r="U296" s="60" t="s">
        <v>650</v>
      </c>
      <c r="V296" s="60" t="s">
        <v>651</v>
      </c>
      <c r="W296" s="60" t="s">
        <v>652</v>
      </c>
      <c r="X296" s="60">
        <v>3241000</v>
      </c>
      <c r="Y296" s="66" t="s">
        <v>653</v>
      </c>
    </row>
    <row r="297" spans="1:25" ht="60" x14ac:dyDescent="0.2">
      <c r="A297" s="60" t="s">
        <v>986</v>
      </c>
      <c r="B297" s="60" t="str">
        <f>IFERROR(VLOOKUP(VALUE(MID(A298,1,IF(VALUE(MID(A298,1,3))=898,3,4))),[6]Hoja1!$A$3:$K$222,2,0),"")</f>
        <v>898 Administración del talento humano</v>
      </c>
      <c r="C297" s="60" t="s">
        <v>159</v>
      </c>
      <c r="D297" s="60" t="s">
        <v>1155</v>
      </c>
      <c r="E297" s="60">
        <v>80101509</v>
      </c>
      <c r="F297" s="151" t="s">
        <v>1292</v>
      </c>
      <c r="G297" s="62">
        <v>1</v>
      </c>
      <c r="H297" s="62">
        <v>1</v>
      </c>
      <c r="I297" s="60">
        <v>11.5</v>
      </c>
      <c r="J297" s="60">
        <v>1</v>
      </c>
      <c r="K297" s="60" t="s">
        <v>21</v>
      </c>
      <c r="L297" s="60" t="str">
        <f>IF(K297=[3]Hoja3!$B$2,[3]Hoja3!$A$2,IF(K297=[3]Hoja3!$B$3,[3]Hoja3!$A$3,IF(K297=[3]Hoja3!$B$4,[3]Hoja3!$A$4,IF(K297=[3]Hoja3!$B$5,[3]Hoja3!$A$5,IF(K297=[3]Hoja3!$B$6,[3]Hoja3!$A$6,IF(K297=[3]Hoja3!$B$7,[3]Hoja3!$A$7,IF(K297=[3]Hoja3!$B$8,[3]Hoja3!$A$8,IF(K297=[3]Hoja3!$B$9,[3]Hoja3!$A$9,IF(K297=[3]Hoja3!$B$10,[3]Hoja3!$A$10,IF(K297=[3]Hoja3!$B$11,[3]Hoja3!$A$11,IF(K297=[3]Hoja3!$B$12,[3]Hoja3!$A$12,IF(K297=[3]Hoja3!$B$13,[3]Hoja3!$A$13,IF(K297=[3]Hoja3!$B$14,[3]Hoja3!$A$14,IF(K297=[3]Hoja3!$B$15,[3]Hoja3!$A$15,IF(K297=[3]Hoja3!$B$16,[3]Hoja3!$A$16,IF(K297=[3]Hoja3!$B$17,[3]Hoja3!$A$17,IF(K297=[3]Hoja3!$B$18,[3]Hoja3!$A$18,IF(K297=[3]Hoja3!$B$19,[3]Hoja3!$A$19,IF(K297=[3]Hoja3!$B$20,[3]Hoja3!$A$20,IF(K297=[3]Hoja3!$B$21,[3]Hoja3!$A$21,""))))))))))))))))))))</f>
        <v>CCE-16</v>
      </c>
      <c r="M297" s="67" t="s">
        <v>575</v>
      </c>
      <c r="N297" s="60">
        <v>0</v>
      </c>
      <c r="O297" s="87">
        <v>23263580</v>
      </c>
      <c r="P297" s="87">
        <v>23263580</v>
      </c>
      <c r="Q297" s="65">
        <v>0</v>
      </c>
      <c r="R297" s="60">
        <v>0</v>
      </c>
      <c r="S297" s="60" t="str">
        <f t="shared" ref="S297:T297" si="77">+S296</f>
        <v>ALVARO FERNANDO GUZMÁN LUCERO</v>
      </c>
      <c r="T297" s="60" t="str">
        <f t="shared" si="77"/>
        <v>SUBSECRETARÍA DE GESTIÓN INSTITUCIONAL</v>
      </c>
      <c r="U297" s="60" t="s">
        <v>650</v>
      </c>
      <c r="V297" s="60" t="s">
        <v>651</v>
      </c>
      <c r="W297" s="60" t="s">
        <v>652</v>
      </c>
      <c r="X297" s="60">
        <v>3241000</v>
      </c>
      <c r="Y297" s="66" t="s">
        <v>653</v>
      </c>
    </row>
    <row r="298" spans="1:25" ht="60" x14ac:dyDescent="0.2">
      <c r="A298" s="60" t="s">
        <v>987</v>
      </c>
      <c r="B298" s="60" t="str">
        <f>IFERROR(VLOOKUP(VALUE(MID(A299,1,IF(VALUE(MID(A299,1,3))=898,3,4))),[6]Hoja1!$A$3:$K$222,2,0),"")</f>
        <v>898 Administración del talento humano</v>
      </c>
      <c r="C298" s="60" t="s">
        <v>159</v>
      </c>
      <c r="D298" s="60" t="s">
        <v>1155</v>
      </c>
      <c r="E298" s="60">
        <v>80101509</v>
      </c>
      <c r="F298" s="151" t="s">
        <v>1292</v>
      </c>
      <c r="G298" s="62">
        <v>1</v>
      </c>
      <c r="H298" s="62">
        <v>1</v>
      </c>
      <c r="I298" s="60">
        <v>11</v>
      </c>
      <c r="J298" s="60">
        <v>1</v>
      </c>
      <c r="K298" s="60" t="s">
        <v>21</v>
      </c>
      <c r="L298" s="60" t="str">
        <f>IF(K298=[3]Hoja3!$B$2,[3]Hoja3!$A$2,IF(K298=[3]Hoja3!$B$3,[3]Hoja3!$A$3,IF(K298=[3]Hoja3!$B$4,[3]Hoja3!$A$4,IF(K298=[3]Hoja3!$B$5,[3]Hoja3!$A$5,IF(K298=[3]Hoja3!$B$6,[3]Hoja3!$A$6,IF(K298=[3]Hoja3!$B$7,[3]Hoja3!$A$7,IF(K298=[3]Hoja3!$B$8,[3]Hoja3!$A$8,IF(K298=[3]Hoja3!$B$9,[3]Hoja3!$A$9,IF(K298=[3]Hoja3!$B$10,[3]Hoja3!$A$10,IF(K298=[3]Hoja3!$B$11,[3]Hoja3!$A$11,IF(K298=[3]Hoja3!$B$12,[3]Hoja3!$A$12,IF(K298=[3]Hoja3!$B$13,[3]Hoja3!$A$13,IF(K298=[3]Hoja3!$B$14,[3]Hoja3!$A$14,IF(K298=[3]Hoja3!$B$15,[3]Hoja3!$A$15,IF(K298=[3]Hoja3!$B$16,[3]Hoja3!$A$16,IF(K298=[3]Hoja3!$B$17,[3]Hoja3!$A$17,IF(K298=[3]Hoja3!$B$18,[3]Hoja3!$A$18,IF(K298=[3]Hoja3!$B$19,[3]Hoja3!$A$19,IF(K298=[3]Hoja3!$B$20,[3]Hoja3!$A$20,IF(K298=[3]Hoja3!$B$21,[3]Hoja3!$A$21,""))))))))))))))))))))</f>
        <v>CCE-16</v>
      </c>
      <c r="M298" s="67" t="s">
        <v>575</v>
      </c>
      <c r="N298" s="60">
        <v>0</v>
      </c>
      <c r="O298" s="87">
        <v>22252120</v>
      </c>
      <c r="P298" s="87">
        <v>22252120</v>
      </c>
      <c r="Q298" s="65">
        <v>0</v>
      </c>
      <c r="R298" s="60">
        <v>0</v>
      </c>
      <c r="S298" s="60" t="str">
        <f t="shared" ref="S298:T298" si="78">+S297</f>
        <v>ALVARO FERNANDO GUZMÁN LUCERO</v>
      </c>
      <c r="T298" s="60" t="str">
        <f t="shared" si="78"/>
        <v>SUBSECRETARÍA DE GESTIÓN INSTITUCIONAL</v>
      </c>
      <c r="U298" s="60" t="s">
        <v>650</v>
      </c>
      <c r="V298" s="60" t="s">
        <v>651</v>
      </c>
      <c r="W298" s="60" t="s">
        <v>652</v>
      </c>
      <c r="X298" s="60">
        <v>3241000</v>
      </c>
      <c r="Y298" s="66" t="s">
        <v>653</v>
      </c>
    </row>
    <row r="299" spans="1:25" ht="60" x14ac:dyDescent="0.25">
      <c r="A299" s="60" t="s">
        <v>988</v>
      </c>
      <c r="B299" s="60" t="str">
        <f>IFERROR(VLOOKUP(VALUE(MID(A300,1,IF(VALUE(MID(A300,1,3))=898,3,4))),[7]Hoja1!$A$3:$K$222,2,0),"")</f>
        <v>898 Administración del talento humano</v>
      </c>
      <c r="C299" s="60" t="s">
        <v>159</v>
      </c>
      <c r="D299" s="60" t="s">
        <v>387</v>
      </c>
      <c r="E299" s="60">
        <v>80121704</v>
      </c>
      <c r="F299" s="86" t="s">
        <v>1163</v>
      </c>
      <c r="G299" s="62">
        <v>1</v>
      </c>
      <c r="H299" s="62">
        <v>1</v>
      </c>
      <c r="I299" s="60">
        <v>11.5</v>
      </c>
      <c r="J299" s="60">
        <v>1</v>
      </c>
      <c r="K299" s="60" t="s">
        <v>21</v>
      </c>
      <c r="L299" s="60" t="str">
        <f>IF(K299=[7]Hoja3!$B$2,[7]Hoja3!$A$2,IF(K299=[7]Hoja3!$B$3,[7]Hoja3!$A$3,IF(K299=[7]Hoja3!$B$4,[7]Hoja3!$A$4,IF(K299=[7]Hoja3!$B$5,[7]Hoja3!$A$5,IF(K299=[7]Hoja3!$B$6,[7]Hoja3!$A$6,IF(K299=[7]Hoja3!$B$7,[7]Hoja3!$A$7,IF(K299=[7]Hoja3!$B$8,[7]Hoja3!$A$8,IF(K299=[7]Hoja3!$B$9,[7]Hoja3!$A$9,IF(K299=[7]Hoja3!$B$10,[7]Hoja3!$A$10,IF(K299=[7]Hoja3!$B$11,[7]Hoja3!$A$11,IF(K299=[7]Hoja3!$B$12,[7]Hoja3!$A$12,IF(K299=[7]Hoja3!$B$13,[7]Hoja3!$A$13,IF(K299=[7]Hoja3!$B$14,[7]Hoja3!$A$14,IF(K299=[7]Hoja3!$B$15,[7]Hoja3!$A$15,IF(K299=[7]Hoja3!$B$16,[7]Hoja3!$A$16,IF(K299=[7]Hoja3!$B$17,[7]Hoja3!$A$17,IF(K299=[7]Hoja3!$B$18,[7]Hoja3!$A$18,IF(K299=[7]Hoja3!$B$19,[7]Hoja3!$A$19,IF(K299=[7]Hoja3!$B$20,[7]Hoja3!$A$20,IF(K299=[7]Hoja3!$B$21,[7]Hoja3!$A$21,""))))))))))))))))))))</f>
        <v>CCE-16</v>
      </c>
      <c r="M299" s="60" t="s">
        <v>63</v>
      </c>
      <c r="N299" s="60">
        <v>0</v>
      </c>
      <c r="O299" s="63">
        <v>92391000</v>
      </c>
      <c r="P299" s="63">
        <v>92391000</v>
      </c>
      <c r="Q299" s="65">
        <v>0</v>
      </c>
      <c r="R299" s="60">
        <v>0</v>
      </c>
      <c r="S299" s="60" t="str">
        <f t="shared" ref="S299:T299" si="79">+S298</f>
        <v>ALVARO FERNANDO GUZMÁN LUCERO</v>
      </c>
      <c r="T299" s="60" t="str">
        <f t="shared" si="79"/>
        <v>SUBSECRETARÍA DE GESTIÓN INSTITUCIONAL</v>
      </c>
      <c r="U299" s="60" t="s">
        <v>650</v>
      </c>
      <c r="V299" s="60" t="s">
        <v>651</v>
      </c>
      <c r="W299" s="60" t="s">
        <v>652</v>
      </c>
      <c r="X299" s="60">
        <v>3241000</v>
      </c>
      <c r="Y299" s="66" t="s">
        <v>653</v>
      </c>
    </row>
    <row r="300" spans="1:25" ht="60" x14ac:dyDescent="0.25">
      <c r="A300" s="60" t="s">
        <v>989</v>
      </c>
      <c r="B300" s="60" t="str">
        <f>IFERROR(VLOOKUP(VALUE(MID(A301,1,IF(VALUE(MID(A301,1,3))=898,3,4))),[7]Hoja1!$A$3:$K$222,2,0),"")</f>
        <v>898 Administración del talento humano</v>
      </c>
      <c r="C300" s="60" t="s">
        <v>159</v>
      </c>
      <c r="D300" s="60" t="s">
        <v>387</v>
      </c>
      <c r="E300" s="60">
        <v>80121704</v>
      </c>
      <c r="F300" s="86" t="s">
        <v>1163</v>
      </c>
      <c r="G300" s="62">
        <v>1</v>
      </c>
      <c r="H300" s="62">
        <v>1</v>
      </c>
      <c r="I300" s="60">
        <v>11.5</v>
      </c>
      <c r="J300" s="60">
        <v>1</v>
      </c>
      <c r="K300" s="60" t="s">
        <v>21</v>
      </c>
      <c r="L300" s="60" t="str">
        <f>IF(K300=[7]Hoja3!$B$2,[7]Hoja3!$A$2,IF(K300=[7]Hoja3!$B$3,[7]Hoja3!$A$3,IF(K300=[7]Hoja3!$B$4,[7]Hoja3!$A$4,IF(K300=[7]Hoja3!$B$5,[7]Hoja3!$A$5,IF(K300=[7]Hoja3!$B$6,[7]Hoja3!$A$6,IF(K300=[7]Hoja3!$B$7,[7]Hoja3!$A$7,IF(K300=[7]Hoja3!$B$8,[7]Hoja3!$A$8,IF(K300=[7]Hoja3!$B$9,[7]Hoja3!$A$9,IF(K300=[7]Hoja3!$B$10,[7]Hoja3!$A$10,IF(K300=[7]Hoja3!$B$11,[7]Hoja3!$A$11,IF(K300=[7]Hoja3!$B$12,[7]Hoja3!$A$12,IF(K300=[7]Hoja3!$B$13,[7]Hoja3!$A$13,IF(K300=[7]Hoja3!$B$14,[7]Hoja3!$A$14,IF(K300=[7]Hoja3!$B$15,[7]Hoja3!$A$15,IF(K300=[7]Hoja3!$B$16,[7]Hoja3!$A$16,IF(K300=[7]Hoja3!$B$17,[7]Hoja3!$A$17,IF(K300=[7]Hoja3!$B$18,[7]Hoja3!$A$18,IF(K300=[7]Hoja3!$B$19,[7]Hoja3!$A$19,IF(K300=[7]Hoja3!$B$20,[7]Hoja3!$A$20,IF(K300=[7]Hoja3!$B$21,[7]Hoja3!$A$21,""))))))))))))))))))))</f>
        <v>CCE-16</v>
      </c>
      <c r="M300" s="60" t="s">
        <v>63</v>
      </c>
      <c r="N300" s="60">
        <v>0</v>
      </c>
      <c r="O300" s="63">
        <v>92391000</v>
      </c>
      <c r="P300" s="63">
        <v>92391000</v>
      </c>
      <c r="Q300" s="65">
        <v>0</v>
      </c>
      <c r="R300" s="60">
        <v>0</v>
      </c>
      <c r="S300" s="60" t="str">
        <f t="shared" ref="S300:T300" si="80">+S299</f>
        <v>ALVARO FERNANDO GUZMÁN LUCERO</v>
      </c>
      <c r="T300" s="60" t="str">
        <f t="shared" si="80"/>
        <v>SUBSECRETARÍA DE GESTIÓN INSTITUCIONAL</v>
      </c>
      <c r="U300" s="60" t="s">
        <v>650</v>
      </c>
      <c r="V300" s="60" t="s">
        <v>651</v>
      </c>
      <c r="W300" s="60" t="s">
        <v>652</v>
      </c>
      <c r="X300" s="60">
        <v>3241000</v>
      </c>
      <c r="Y300" s="66" t="s">
        <v>653</v>
      </c>
    </row>
    <row r="301" spans="1:25" ht="60" x14ac:dyDescent="0.25">
      <c r="A301" s="60" t="s">
        <v>990</v>
      </c>
      <c r="B301" s="60" t="str">
        <f>IFERROR(VLOOKUP(VALUE(MID(A302,1,IF(VALUE(MID(A302,1,3))=898,3,4))),[7]Hoja1!$A$3:$K$222,2,0),"")</f>
        <v>898 Administración del talento humano</v>
      </c>
      <c r="C301" s="60" t="s">
        <v>159</v>
      </c>
      <c r="D301" s="60" t="s">
        <v>387</v>
      </c>
      <c r="E301" s="60">
        <v>80121704</v>
      </c>
      <c r="F301" s="86" t="s">
        <v>1163</v>
      </c>
      <c r="G301" s="62">
        <v>1</v>
      </c>
      <c r="H301" s="62">
        <v>1</v>
      </c>
      <c r="I301" s="60">
        <v>11.5</v>
      </c>
      <c r="J301" s="60">
        <v>1</v>
      </c>
      <c r="K301" s="60" t="s">
        <v>21</v>
      </c>
      <c r="L301" s="60" t="str">
        <f>IF(K301=[7]Hoja3!$B$2,[7]Hoja3!$A$2,IF(K301=[7]Hoja3!$B$3,[7]Hoja3!$A$3,IF(K301=[7]Hoja3!$B$4,[7]Hoja3!$A$4,IF(K301=[7]Hoja3!$B$5,[7]Hoja3!$A$5,IF(K301=[7]Hoja3!$B$6,[7]Hoja3!$A$6,IF(K301=[7]Hoja3!$B$7,[7]Hoja3!$A$7,IF(K301=[7]Hoja3!$B$8,[7]Hoja3!$A$8,IF(K301=[7]Hoja3!$B$9,[7]Hoja3!$A$9,IF(K301=[7]Hoja3!$B$10,[7]Hoja3!$A$10,IF(K301=[7]Hoja3!$B$11,[7]Hoja3!$A$11,IF(K301=[7]Hoja3!$B$12,[7]Hoja3!$A$12,IF(K301=[7]Hoja3!$B$13,[7]Hoja3!$A$13,IF(K301=[7]Hoja3!$B$14,[7]Hoja3!$A$14,IF(K301=[7]Hoja3!$B$15,[7]Hoja3!$A$15,IF(K301=[7]Hoja3!$B$16,[7]Hoja3!$A$16,IF(K301=[7]Hoja3!$B$17,[7]Hoja3!$A$17,IF(K301=[7]Hoja3!$B$18,[7]Hoja3!$A$18,IF(K301=[7]Hoja3!$B$19,[7]Hoja3!$A$19,IF(K301=[7]Hoja3!$B$20,[7]Hoja3!$A$20,IF(K301=[7]Hoja3!$B$21,[7]Hoja3!$A$21,""))))))))))))))))))))</f>
        <v>CCE-16</v>
      </c>
      <c r="M301" s="60" t="s">
        <v>63</v>
      </c>
      <c r="N301" s="60">
        <v>0</v>
      </c>
      <c r="O301" s="63">
        <v>57714176</v>
      </c>
      <c r="P301" s="63">
        <v>57714176</v>
      </c>
      <c r="Q301" s="65">
        <v>0</v>
      </c>
      <c r="R301" s="60">
        <v>0</v>
      </c>
      <c r="S301" s="60" t="str">
        <f t="shared" ref="S301:T301" si="81">+S300</f>
        <v>ALVARO FERNANDO GUZMÁN LUCERO</v>
      </c>
      <c r="T301" s="60" t="str">
        <f t="shared" si="81"/>
        <v>SUBSECRETARÍA DE GESTIÓN INSTITUCIONAL</v>
      </c>
      <c r="U301" s="60" t="s">
        <v>650</v>
      </c>
      <c r="V301" s="60" t="s">
        <v>651</v>
      </c>
      <c r="W301" s="60" t="s">
        <v>652</v>
      </c>
      <c r="X301" s="60">
        <v>3241000</v>
      </c>
      <c r="Y301" s="66" t="s">
        <v>653</v>
      </c>
    </row>
    <row r="302" spans="1:25" ht="60" x14ac:dyDescent="0.25">
      <c r="A302" s="60" t="s">
        <v>991</v>
      </c>
      <c r="B302" s="60" t="str">
        <f>IFERROR(VLOOKUP(VALUE(MID(A303,1,IF(VALUE(MID(A303,1,3))=898,3,4))),[7]Hoja1!$A$3:$K$222,2,0),"")</f>
        <v>898 Administración del talento humano</v>
      </c>
      <c r="C302" s="60" t="s">
        <v>159</v>
      </c>
      <c r="D302" s="60" t="s">
        <v>387</v>
      </c>
      <c r="E302" s="60">
        <v>80161504</v>
      </c>
      <c r="F302" s="86" t="s">
        <v>1328</v>
      </c>
      <c r="G302" s="62">
        <v>1</v>
      </c>
      <c r="H302" s="62">
        <v>1</v>
      </c>
      <c r="I302" s="60">
        <v>11.5</v>
      </c>
      <c r="J302" s="60">
        <v>1</v>
      </c>
      <c r="K302" s="60" t="s">
        <v>21</v>
      </c>
      <c r="L302" s="60" t="str">
        <f>IF(K302=[7]Hoja3!$B$2,[7]Hoja3!$A$2,IF(K302=[7]Hoja3!$B$3,[7]Hoja3!$A$3,IF(K302=[7]Hoja3!$B$4,[7]Hoja3!$A$4,IF(K302=[7]Hoja3!$B$5,[7]Hoja3!$A$5,IF(K302=[7]Hoja3!$B$6,[7]Hoja3!$A$6,IF(K302=[7]Hoja3!$B$7,[7]Hoja3!$A$7,IF(K302=[7]Hoja3!$B$8,[7]Hoja3!$A$8,IF(K302=[7]Hoja3!$B$9,[7]Hoja3!$A$9,IF(K302=[7]Hoja3!$B$10,[7]Hoja3!$A$10,IF(K302=[7]Hoja3!$B$11,[7]Hoja3!$A$11,IF(K302=[7]Hoja3!$B$12,[7]Hoja3!$A$12,IF(K302=[7]Hoja3!$B$13,[7]Hoja3!$A$13,IF(K302=[7]Hoja3!$B$14,[7]Hoja3!$A$14,IF(K302=[7]Hoja3!$B$15,[7]Hoja3!$A$15,IF(K302=[7]Hoja3!$B$16,[7]Hoja3!$A$16,IF(K302=[7]Hoja3!$B$17,[7]Hoja3!$A$17,IF(K302=[7]Hoja3!$B$18,[7]Hoja3!$A$18,IF(K302=[7]Hoja3!$B$19,[7]Hoja3!$A$19,IF(K302=[7]Hoja3!$B$20,[7]Hoja3!$A$20,IF(K302=[7]Hoja3!$B$21,[7]Hoja3!$A$21,""))))))))))))))))))))</f>
        <v>CCE-16</v>
      </c>
      <c r="M302" s="60" t="s">
        <v>575</v>
      </c>
      <c r="N302" s="60">
        <v>0</v>
      </c>
      <c r="O302" s="63">
        <v>26369408</v>
      </c>
      <c r="P302" s="63">
        <v>26369408</v>
      </c>
      <c r="Q302" s="65">
        <v>0</v>
      </c>
      <c r="R302" s="60">
        <v>0</v>
      </c>
      <c r="S302" s="60" t="str">
        <f t="shared" ref="S302:T302" si="82">+S301</f>
        <v>ALVARO FERNANDO GUZMÁN LUCERO</v>
      </c>
      <c r="T302" s="60" t="str">
        <f t="shared" si="82"/>
        <v>SUBSECRETARÍA DE GESTIÓN INSTITUCIONAL</v>
      </c>
      <c r="U302" s="60" t="s">
        <v>650</v>
      </c>
      <c r="V302" s="60" t="s">
        <v>651</v>
      </c>
      <c r="W302" s="60" t="s">
        <v>652</v>
      </c>
      <c r="X302" s="60">
        <v>3241000</v>
      </c>
      <c r="Y302" s="66" t="s">
        <v>653</v>
      </c>
    </row>
    <row r="303" spans="1:25" ht="60" x14ac:dyDescent="0.25">
      <c r="A303" s="60" t="s">
        <v>992</v>
      </c>
      <c r="B303" s="60" t="str">
        <f>IFERROR(VLOOKUP(VALUE(MID(A304,1,IF(VALUE(MID(A304,1,3))=898,3,4))),[7]Hoja1!$A$3:$K$222,2,0),"")</f>
        <v>898 Administración del talento humano</v>
      </c>
      <c r="C303" s="60" t="s">
        <v>159</v>
      </c>
      <c r="D303" s="60" t="s">
        <v>387</v>
      </c>
      <c r="E303" s="60">
        <v>80121704</v>
      </c>
      <c r="F303" s="86" t="s">
        <v>1163</v>
      </c>
      <c r="G303" s="62">
        <v>1</v>
      </c>
      <c r="H303" s="62">
        <v>1</v>
      </c>
      <c r="I303" s="60">
        <v>11.5</v>
      </c>
      <c r="J303" s="60">
        <v>1</v>
      </c>
      <c r="K303" s="60" t="s">
        <v>21</v>
      </c>
      <c r="L303" s="60" t="str">
        <f>IF(K303=[7]Hoja3!$B$2,[7]Hoja3!$A$2,IF(K303=[7]Hoja3!$B$3,[7]Hoja3!$A$3,IF(K303=[7]Hoja3!$B$4,[7]Hoja3!$A$4,IF(K303=[7]Hoja3!$B$5,[7]Hoja3!$A$5,IF(K303=[7]Hoja3!$B$6,[7]Hoja3!$A$6,IF(K303=[7]Hoja3!$B$7,[7]Hoja3!$A$7,IF(K303=[7]Hoja3!$B$8,[7]Hoja3!$A$8,IF(K303=[7]Hoja3!$B$9,[7]Hoja3!$A$9,IF(K303=[7]Hoja3!$B$10,[7]Hoja3!$A$10,IF(K303=[7]Hoja3!$B$11,[7]Hoja3!$A$11,IF(K303=[7]Hoja3!$B$12,[7]Hoja3!$A$12,IF(K303=[7]Hoja3!$B$13,[7]Hoja3!$A$13,IF(K303=[7]Hoja3!$B$14,[7]Hoja3!$A$14,IF(K303=[7]Hoja3!$B$15,[7]Hoja3!$A$15,IF(K303=[7]Hoja3!$B$16,[7]Hoja3!$A$16,IF(K303=[7]Hoja3!$B$17,[7]Hoja3!$A$17,IF(K303=[7]Hoja3!$B$18,[7]Hoja3!$A$18,IF(K303=[7]Hoja3!$B$19,[7]Hoja3!$A$19,IF(K303=[7]Hoja3!$B$20,[7]Hoja3!$A$20,IF(K303=[7]Hoja3!$B$21,[7]Hoja3!$A$21,""))))))))))))))))))))</f>
        <v>CCE-16</v>
      </c>
      <c r="M303" s="60" t="s">
        <v>63</v>
      </c>
      <c r="N303" s="60">
        <v>0</v>
      </c>
      <c r="O303" s="63">
        <v>57714176</v>
      </c>
      <c r="P303" s="63">
        <v>57714176</v>
      </c>
      <c r="Q303" s="65">
        <v>0</v>
      </c>
      <c r="R303" s="60">
        <v>0</v>
      </c>
      <c r="S303" s="60" t="str">
        <f t="shared" ref="S303:T303" si="83">+S302</f>
        <v>ALVARO FERNANDO GUZMÁN LUCERO</v>
      </c>
      <c r="T303" s="60" t="str">
        <f t="shared" si="83"/>
        <v>SUBSECRETARÍA DE GESTIÓN INSTITUCIONAL</v>
      </c>
      <c r="U303" s="60" t="s">
        <v>650</v>
      </c>
      <c r="V303" s="60" t="s">
        <v>651</v>
      </c>
      <c r="W303" s="60" t="s">
        <v>652</v>
      </c>
      <c r="X303" s="60">
        <v>3241000</v>
      </c>
      <c r="Y303" s="66" t="s">
        <v>653</v>
      </c>
    </row>
    <row r="304" spans="1:25" ht="60" x14ac:dyDescent="0.25">
      <c r="A304" s="60" t="s">
        <v>993</v>
      </c>
      <c r="B304" s="60" t="str">
        <f>IFERROR(VLOOKUP(VALUE(MID(A305,1,IF(VALUE(MID(A305,1,3))=898,3,4))),[7]Hoja1!$A$3:$K$222,2,0),"")</f>
        <v>898 Administración del talento humano</v>
      </c>
      <c r="C304" s="60" t="s">
        <v>159</v>
      </c>
      <c r="D304" s="60" t="s">
        <v>387</v>
      </c>
      <c r="E304" s="60">
        <v>80121704</v>
      </c>
      <c r="F304" s="86" t="s">
        <v>1163</v>
      </c>
      <c r="G304" s="62">
        <v>1</v>
      </c>
      <c r="H304" s="62">
        <v>1</v>
      </c>
      <c r="I304" s="60">
        <v>11.5</v>
      </c>
      <c r="J304" s="60">
        <v>1</v>
      </c>
      <c r="K304" s="60" t="s">
        <v>21</v>
      </c>
      <c r="L304" s="60" t="str">
        <f>IF(K304=[7]Hoja3!$B$2,[7]Hoja3!$A$2,IF(K304=[7]Hoja3!$B$3,[7]Hoja3!$A$3,IF(K304=[7]Hoja3!$B$4,[7]Hoja3!$A$4,IF(K304=[7]Hoja3!$B$5,[7]Hoja3!$A$5,IF(K304=[7]Hoja3!$B$6,[7]Hoja3!$A$6,IF(K304=[7]Hoja3!$B$7,[7]Hoja3!$A$7,IF(K304=[7]Hoja3!$B$8,[7]Hoja3!$A$8,IF(K304=[7]Hoja3!$B$9,[7]Hoja3!$A$9,IF(K304=[7]Hoja3!$B$10,[7]Hoja3!$A$10,IF(K304=[7]Hoja3!$B$11,[7]Hoja3!$A$11,IF(K304=[7]Hoja3!$B$12,[7]Hoja3!$A$12,IF(K304=[7]Hoja3!$B$13,[7]Hoja3!$A$13,IF(K304=[7]Hoja3!$B$14,[7]Hoja3!$A$14,IF(K304=[7]Hoja3!$B$15,[7]Hoja3!$A$15,IF(K304=[7]Hoja3!$B$16,[7]Hoja3!$A$16,IF(K304=[7]Hoja3!$B$17,[7]Hoja3!$A$17,IF(K304=[7]Hoja3!$B$18,[7]Hoja3!$A$18,IF(K304=[7]Hoja3!$B$19,[7]Hoja3!$A$19,IF(K304=[7]Hoja3!$B$20,[7]Hoja3!$A$20,IF(K304=[7]Hoja3!$B$21,[7]Hoja3!$A$21,""))))))))))))))))))))</f>
        <v>CCE-16</v>
      </c>
      <c r="M304" s="60" t="s">
        <v>63</v>
      </c>
      <c r="N304" s="60">
        <v>0</v>
      </c>
      <c r="O304" s="63">
        <v>79431622</v>
      </c>
      <c r="P304" s="63">
        <v>79431622</v>
      </c>
      <c r="Q304" s="65">
        <v>0</v>
      </c>
      <c r="R304" s="60">
        <v>0</v>
      </c>
      <c r="S304" s="60" t="str">
        <f t="shared" ref="S304:T304" si="84">+S303</f>
        <v>ALVARO FERNANDO GUZMÁN LUCERO</v>
      </c>
      <c r="T304" s="60" t="str">
        <f t="shared" si="84"/>
        <v>SUBSECRETARÍA DE GESTIÓN INSTITUCIONAL</v>
      </c>
      <c r="U304" s="60" t="s">
        <v>650</v>
      </c>
      <c r="V304" s="60" t="s">
        <v>651</v>
      </c>
      <c r="W304" s="60" t="s">
        <v>652</v>
      </c>
      <c r="X304" s="60">
        <v>3241000</v>
      </c>
      <c r="Y304" s="66" t="s">
        <v>653</v>
      </c>
    </row>
    <row r="305" spans="1:25" ht="60" x14ac:dyDescent="0.25">
      <c r="A305" s="60" t="s">
        <v>994</v>
      </c>
      <c r="B305" s="60" t="str">
        <f>IFERROR(VLOOKUP(VALUE(MID(A306,1,IF(VALUE(MID(A306,1,3))=898,3,4))),[7]Hoja1!$A$3:$K$222,2,0),"")</f>
        <v>898 Administración del talento humano</v>
      </c>
      <c r="C305" s="60" t="s">
        <v>159</v>
      </c>
      <c r="D305" s="60" t="s">
        <v>387</v>
      </c>
      <c r="E305" s="60">
        <v>80121704</v>
      </c>
      <c r="F305" s="86" t="s">
        <v>1163</v>
      </c>
      <c r="G305" s="62">
        <v>1</v>
      </c>
      <c r="H305" s="62">
        <v>1</v>
      </c>
      <c r="I305" s="60">
        <v>11.5</v>
      </c>
      <c r="J305" s="60">
        <v>1</v>
      </c>
      <c r="K305" s="60" t="s">
        <v>21</v>
      </c>
      <c r="L305" s="60" t="str">
        <f>IF(K305=[7]Hoja3!$B$2,[7]Hoja3!$A$2,IF(K305=[7]Hoja3!$B$3,[7]Hoja3!$A$3,IF(K305=[7]Hoja3!$B$4,[7]Hoja3!$A$4,IF(K305=[7]Hoja3!$B$5,[7]Hoja3!$A$5,IF(K305=[7]Hoja3!$B$6,[7]Hoja3!$A$6,IF(K305=[7]Hoja3!$B$7,[7]Hoja3!$A$7,IF(K305=[7]Hoja3!$B$8,[7]Hoja3!$A$8,IF(K305=[7]Hoja3!$B$9,[7]Hoja3!$A$9,IF(K305=[7]Hoja3!$B$10,[7]Hoja3!$A$10,IF(K305=[7]Hoja3!$B$11,[7]Hoja3!$A$11,IF(K305=[7]Hoja3!$B$12,[7]Hoja3!$A$12,IF(K305=[7]Hoja3!$B$13,[7]Hoja3!$A$13,IF(K305=[7]Hoja3!$B$14,[7]Hoja3!$A$14,IF(K305=[7]Hoja3!$B$15,[7]Hoja3!$A$15,IF(K305=[7]Hoja3!$B$16,[7]Hoja3!$A$16,IF(K305=[7]Hoja3!$B$17,[7]Hoja3!$A$17,IF(K305=[7]Hoja3!$B$18,[7]Hoja3!$A$18,IF(K305=[7]Hoja3!$B$19,[7]Hoja3!$A$19,IF(K305=[7]Hoja3!$B$20,[7]Hoja3!$A$20,IF(K305=[7]Hoja3!$B$21,[7]Hoja3!$A$21,""))))))))))))))))))))</f>
        <v>CCE-16</v>
      </c>
      <c r="M305" s="60" t="s">
        <v>63</v>
      </c>
      <c r="N305" s="60">
        <v>0</v>
      </c>
      <c r="O305" s="63">
        <v>46644000</v>
      </c>
      <c r="P305" s="63">
        <v>46644000</v>
      </c>
      <c r="Q305" s="65">
        <v>0</v>
      </c>
      <c r="R305" s="60">
        <v>0</v>
      </c>
      <c r="S305" s="60" t="str">
        <f t="shared" ref="S305:T305" si="85">+S304</f>
        <v>ALVARO FERNANDO GUZMÁN LUCERO</v>
      </c>
      <c r="T305" s="60" t="str">
        <f t="shared" si="85"/>
        <v>SUBSECRETARÍA DE GESTIÓN INSTITUCIONAL</v>
      </c>
      <c r="U305" s="60" t="s">
        <v>650</v>
      </c>
      <c r="V305" s="60" t="s">
        <v>651</v>
      </c>
      <c r="W305" s="60" t="s">
        <v>652</v>
      </c>
      <c r="X305" s="60">
        <v>3241000</v>
      </c>
      <c r="Y305" s="66" t="s">
        <v>653</v>
      </c>
    </row>
    <row r="306" spans="1:25" ht="60" x14ac:dyDescent="0.25">
      <c r="A306" s="60" t="s">
        <v>995</v>
      </c>
      <c r="B306" s="60" t="str">
        <f>IFERROR(VLOOKUP(VALUE(MID(A307,1,IF(VALUE(MID(A307,1,3))=898,3,4))),[7]Hoja1!$A$3:$K$222,2,0),"")</f>
        <v>898 Administración del talento humano</v>
      </c>
      <c r="C306" s="60" t="s">
        <v>159</v>
      </c>
      <c r="D306" s="60" t="s">
        <v>387</v>
      </c>
      <c r="E306" s="60">
        <v>80121704</v>
      </c>
      <c r="F306" s="86" t="s">
        <v>1163</v>
      </c>
      <c r="G306" s="62">
        <v>1</v>
      </c>
      <c r="H306" s="62">
        <v>1</v>
      </c>
      <c r="I306" s="60">
        <v>11.5</v>
      </c>
      <c r="J306" s="60">
        <v>1</v>
      </c>
      <c r="K306" s="60" t="s">
        <v>21</v>
      </c>
      <c r="L306" s="60" t="str">
        <f>IF(K306=[7]Hoja3!$B$2,[7]Hoja3!$A$2,IF(K306=[7]Hoja3!$B$3,[7]Hoja3!$A$3,IF(K306=[7]Hoja3!$B$4,[7]Hoja3!$A$4,IF(K306=[7]Hoja3!$B$5,[7]Hoja3!$A$5,IF(K306=[7]Hoja3!$B$6,[7]Hoja3!$A$6,IF(K306=[7]Hoja3!$B$7,[7]Hoja3!$A$7,IF(K306=[7]Hoja3!$B$8,[7]Hoja3!$A$8,IF(K306=[7]Hoja3!$B$9,[7]Hoja3!$A$9,IF(K306=[7]Hoja3!$B$10,[7]Hoja3!$A$10,IF(K306=[7]Hoja3!$B$11,[7]Hoja3!$A$11,IF(K306=[7]Hoja3!$B$12,[7]Hoja3!$A$12,IF(K306=[7]Hoja3!$B$13,[7]Hoja3!$A$13,IF(K306=[7]Hoja3!$B$14,[7]Hoja3!$A$14,IF(K306=[7]Hoja3!$B$15,[7]Hoja3!$A$15,IF(K306=[7]Hoja3!$B$16,[7]Hoja3!$A$16,IF(K306=[7]Hoja3!$B$17,[7]Hoja3!$A$17,IF(K306=[7]Hoja3!$B$18,[7]Hoja3!$A$18,IF(K306=[7]Hoja3!$B$19,[7]Hoja3!$A$19,IF(K306=[7]Hoja3!$B$20,[7]Hoja3!$A$20,IF(K306=[7]Hoja3!$B$21,[7]Hoja3!$A$21,""))))))))))))))))))))</f>
        <v>CCE-16</v>
      </c>
      <c r="M306" s="60" t="s">
        <v>63</v>
      </c>
      <c r="N306" s="60">
        <v>0</v>
      </c>
      <c r="O306" s="63">
        <v>96086640</v>
      </c>
      <c r="P306" s="63">
        <v>96086640</v>
      </c>
      <c r="Q306" s="65">
        <v>0</v>
      </c>
      <c r="R306" s="60">
        <v>0</v>
      </c>
      <c r="S306" s="60" t="str">
        <f t="shared" ref="S306:T306" si="86">+S305</f>
        <v>ALVARO FERNANDO GUZMÁN LUCERO</v>
      </c>
      <c r="T306" s="60" t="str">
        <f t="shared" si="86"/>
        <v>SUBSECRETARÍA DE GESTIÓN INSTITUCIONAL</v>
      </c>
      <c r="U306" s="60" t="s">
        <v>650</v>
      </c>
      <c r="V306" s="60" t="s">
        <v>651</v>
      </c>
      <c r="W306" s="60" t="s">
        <v>652</v>
      </c>
      <c r="X306" s="60">
        <v>3241000</v>
      </c>
      <c r="Y306" s="66" t="s">
        <v>653</v>
      </c>
    </row>
    <row r="307" spans="1:25" ht="60" x14ac:dyDescent="0.25">
      <c r="A307" s="60" t="s">
        <v>996</v>
      </c>
      <c r="B307" s="60" t="str">
        <f>IFERROR(VLOOKUP(VALUE(MID(A308,1,IF(VALUE(MID(A308,1,3))=898,3,4))),[7]Hoja1!$A$3:$K$222,2,0),"")</f>
        <v>898 Administración del talento humano</v>
      </c>
      <c r="C307" s="60" t="s">
        <v>159</v>
      </c>
      <c r="D307" s="60" t="s">
        <v>387</v>
      </c>
      <c r="E307" s="60">
        <v>80101703</v>
      </c>
      <c r="F307" s="86" t="s">
        <v>1329</v>
      </c>
      <c r="G307" s="62">
        <v>1</v>
      </c>
      <c r="H307" s="62">
        <v>1</v>
      </c>
      <c r="I307" s="60">
        <v>11.5</v>
      </c>
      <c r="J307" s="60">
        <v>1</v>
      </c>
      <c r="K307" s="60" t="s">
        <v>21</v>
      </c>
      <c r="L307" s="60" t="str">
        <f>IF(K307=[7]Hoja3!$B$2,[7]Hoja3!$A$2,IF(K307=[7]Hoja3!$B$3,[7]Hoja3!$A$3,IF(K307=[7]Hoja3!$B$4,[7]Hoja3!$A$4,IF(K307=[7]Hoja3!$B$5,[7]Hoja3!$A$5,IF(K307=[7]Hoja3!$B$6,[7]Hoja3!$A$6,IF(K307=[7]Hoja3!$B$7,[7]Hoja3!$A$7,IF(K307=[7]Hoja3!$B$8,[7]Hoja3!$A$8,IF(K307=[7]Hoja3!$B$9,[7]Hoja3!$A$9,IF(K307=[7]Hoja3!$B$10,[7]Hoja3!$A$10,IF(K307=[7]Hoja3!$B$11,[7]Hoja3!$A$11,IF(K307=[7]Hoja3!$B$12,[7]Hoja3!$A$12,IF(K307=[7]Hoja3!$B$13,[7]Hoja3!$A$13,IF(K307=[7]Hoja3!$B$14,[7]Hoja3!$A$14,IF(K307=[7]Hoja3!$B$15,[7]Hoja3!$A$15,IF(K307=[7]Hoja3!$B$16,[7]Hoja3!$A$16,IF(K307=[7]Hoja3!$B$17,[7]Hoja3!$A$17,IF(K307=[7]Hoja3!$B$18,[7]Hoja3!$A$18,IF(K307=[7]Hoja3!$B$19,[7]Hoja3!$A$19,IF(K307=[7]Hoja3!$B$20,[7]Hoja3!$A$20,IF(K307=[7]Hoja3!$B$21,[7]Hoja3!$A$21,""))))))))))))))))))))</f>
        <v>CCE-16</v>
      </c>
      <c r="M307" s="60" t="s">
        <v>63</v>
      </c>
      <c r="N307" s="60">
        <v>0</v>
      </c>
      <c r="O307" s="63">
        <v>64057760</v>
      </c>
      <c r="P307" s="63">
        <v>64057760</v>
      </c>
      <c r="Q307" s="65">
        <v>0</v>
      </c>
      <c r="R307" s="60">
        <v>0</v>
      </c>
      <c r="S307" s="60" t="str">
        <f t="shared" ref="S307:T307" si="87">+S306</f>
        <v>ALVARO FERNANDO GUZMÁN LUCERO</v>
      </c>
      <c r="T307" s="60" t="str">
        <f t="shared" si="87"/>
        <v>SUBSECRETARÍA DE GESTIÓN INSTITUCIONAL</v>
      </c>
      <c r="U307" s="60" t="s">
        <v>650</v>
      </c>
      <c r="V307" s="60" t="s">
        <v>651</v>
      </c>
      <c r="W307" s="60" t="s">
        <v>652</v>
      </c>
      <c r="X307" s="60">
        <v>3241000</v>
      </c>
      <c r="Y307" s="66" t="s">
        <v>653</v>
      </c>
    </row>
    <row r="308" spans="1:25" ht="60" x14ac:dyDescent="0.25">
      <c r="A308" s="60" t="s">
        <v>997</v>
      </c>
      <c r="B308" s="60" t="str">
        <f>IFERROR(VLOOKUP(VALUE(MID(A309,1,IF(VALUE(MID(A309,1,3))=898,3,4))),[7]Hoja1!$A$3:$K$222,2,0),"")</f>
        <v>898 Administración del talento humano</v>
      </c>
      <c r="C308" s="60" t="s">
        <v>159</v>
      </c>
      <c r="D308" s="60" t="s">
        <v>387</v>
      </c>
      <c r="E308" s="60">
        <v>80121704</v>
      </c>
      <c r="F308" s="86" t="s">
        <v>1163</v>
      </c>
      <c r="G308" s="62">
        <v>1</v>
      </c>
      <c r="H308" s="62">
        <v>1</v>
      </c>
      <c r="I308" s="60">
        <v>11.5</v>
      </c>
      <c r="J308" s="60">
        <v>1</v>
      </c>
      <c r="K308" s="60" t="s">
        <v>21</v>
      </c>
      <c r="L308" s="60" t="str">
        <f>IF(K308=[7]Hoja3!$B$2,[7]Hoja3!$A$2,IF(K308=[7]Hoja3!$B$3,[7]Hoja3!$A$3,IF(K308=[7]Hoja3!$B$4,[7]Hoja3!$A$4,IF(K308=[7]Hoja3!$B$5,[7]Hoja3!$A$5,IF(K308=[7]Hoja3!$B$6,[7]Hoja3!$A$6,IF(K308=[7]Hoja3!$B$7,[7]Hoja3!$A$7,IF(K308=[7]Hoja3!$B$8,[7]Hoja3!$A$8,IF(K308=[7]Hoja3!$B$9,[7]Hoja3!$A$9,IF(K308=[7]Hoja3!$B$10,[7]Hoja3!$A$10,IF(K308=[7]Hoja3!$B$11,[7]Hoja3!$A$11,IF(K308=[7]Hoja3!$B$12,[7]Hoja3!$A$12,IF(K308=[7]Hoja3!$B$13,[7]Hoja3!$A$13,IF(K308=[7]Hoja3!$B$14,[7]Hoja3!$A$14,IF(K308=[7]Hoja3!$B$15,[7]Hoja3!$A$15,IF(K308=[7]Hoja3!$B$16,[7]Hoja3!$A$16,IF(K308=[7]Hoja3!$B$17,[7]Hoja3!$A$17,IF(K308=[7]Hoja3!$B$18,[7]Hoja3!$A$18,IF(K308=[7]Hoja3!$B$19,[7]Hoja3!$A$19,IF(K308=[7]Hoja3!$B$20,[7]Hoja3!$A$20,IF(K308=[7]Hoja3!$B$21,[7]Hoja3!$A$21,""))))))))))))))))))))</f>
        <v>CCE-16</v>
      </c>
      <c r="M308" s="60" t="s">
        <v>63</v>
      </c>
      <c r="N308" s="60">
        <v>0</v>
      </c>
      <c r="O308" s="63">
        <v>57714176</v>
      </c>
      <c r="P308" s="63">
        <v>57714176</v>
      </c>
      <c r="Q308" s="65">
        <v>0</v>
      </c>
      <c r="R308" s="60">
        <v>0</v>
      </c>
      <c r="S308" s="60" t="str">
        <f t="shared" ref="S308:T308" si="88">+S307</f>
        <v>ALVARO FERNANDO GUZMÁN LUCERO</v>
      </c>
      <c r="T308" s="60" t="str">
        <f t="shared" si="88"/>
        <v>SUBSECRETARÍA DE GESTIÓN INSTITUCIONAL</v>
      </c>
      <c r="U308" s="60" t="s">
        <v>650</v>
      </c>
      <c r="V308" s="60" t="s">
        <v>651</v>
      </c>
      <c r="W308" s="60" t="s">
        <v>652</v>
      </c>
      <c r="X308" s="60">
        <v>3241000</v>
      </c>
      <c r="Y308" s="66" t="s">
        <v>653</v>
      </c>
    </row>
    <row r="309" spans="1:25" ht="75" x14ac:dyDescent="0.25">
      <c r="A309" s="60" t="s">
        <v>998</v>
      </c>
      <c r="B309" s="60" t="str">
        <f>IFERROR(VLOOKUP(VALUE(MID(A310,1,IF(VALUE(MID(A310,1,3))=898,3,4))),[7]Hoja1!$A$3:$K$222,2,0),"")</f>
        <v>898 Administración del talento humano</v>
      </c>
      <c r="C309" s="60" t="s">
        <v>159</v>
      </c>
      <c r="D309" s="60" t="s">
        <v>387</v>
      </c>
      <c r="E309" s="60">
        <v>80161504</v>
      </c>
      <c r="F309" s="86" t="s">
        <v>1315</v>
      </c>
      <c r="G309" s="62">
        <v>1</v>
      </c>
      <c r="H309" s="62">
        <v>1</v>
      </c>
      <c r="I309" s="60">
        <v>11.5</v>
      </c>
      <c r="J309" s="60">
        <v>1</v>
      </c>
      <c r="K309" s="60" t="s">
        <v>21</v>
      </c>
      <c r="L309" s="60" t="str">
        <f>IF(K309=[7]Hoja3!$B$2,[7]Hoja3!$A$2,IF(K309=[7]Hoja3!$B$3,[7]Hoja3!$A$3,IF(K309=[7]Hoja3!$B$4,[7]Hoja3!$A$4,IF(K309=[7]Hoja3!$B$5,[7]Hoja3!$A$5,IF(K309=[7]Hoja3!$B$6,[7]Hoja3!$A$6,IF(K309=[7]Hoja3!$B$7,[7]Hoja3!$A$7,IF(K309=[7]Hoja3!$B$8,[7]Hoja3!$A$8,IF(K309=[7]Hoja3!$B$9,[7]Hoja3!$A$9,IF(K309=[7]Hoja3!$B$10,[7]Hoja3!$A$10,IF(K309=[7]Hoja3!$B$11,[7]Hoja3!$A$11,IF(K309=[7]Hoja3!$B$12,[7]Hoja3!$A$12,IF(K309=[7]Hoja3!$B$13,[7]Hoja3!$A$13,IF(K309=[7]Hoja3!$B$14,[7]Hoja3!$A$14,IF(K309=[7]Hoja3!$B$15,[7]Hoja3!$A$15,IF(K309=[7]Hoja3!$B$16,[7]Hoja3!$A$16,IF(K309=[7]Hoja3!$B$17,[7]Hoja3!$A$17,IF(K309=[7]Hoja3!$B$18,[7]Hoja3!$A$18,IF(K309=[7]Hoja3!$B$19,[7]Hoja3!$A$19,IF(K309=[7]Hoja3!$B$20,[7]Hoja3!$A$20,IF(K309=[7]Hoja3!$B$21,[7]Hoja3!$A$21,""))))))))))))))))))))</f>
        <v>CCE-16</v>
      </c>
      <c r="M309" s="60" t="s">
        <v>575</v>
      </c>
      <c r="N309" s="60">
        <v>0</v>
      </c>
      <c r="O309" s="63">
        <v>25645000</v>
      </c>
      <c r="P309" s="63">
        <v>25645000</v>
      </c>
      <c r="Q309" s="65">
        <v>0</v>
      </c>
      <c r="R309" s="60">
        <v>0</v>
      </c>
      <c r="S309" s="60" t="str">
        <f t="shared" ref="S309:T309" si="89">+S308</f>
        <v>ALVARO FERNANDO GUZMÁN LUCERO</v>
      </c>
      <c r="T309" s="60" t="str">
        <f t="shared" si="89"/>
        <v>SUBSECRETARÍA DE GESTIÓN INSTITUCIONAL</v>
      </c>
      <c r="U309" s="60" t="s">
        <v>650</v>
      </c>
      <c r="V309" s="60" t="s">
        <v>651</v>
      </c>
      <c r="W309" s="60" t="s">
        <v>652</v>
      </c>
      <c r="X309" s="60">
        <v>3241000</v>
      </c>
      <c r="Y309" s="66" t="s">
        <v>653</v>
      </c>
    </row>
    <row r="310" spans="1:25" ht="60" x14ac:dyDescent="0.25">
      <c r="A310" s="60" t="s">
        <v>999</v>
      </c>
      <c r="B310" s="60" t="str">
        <f>IFERROR(VLOOKUP(VALUE(MID(A311,1,IF(VALUE(MID(A311,1,3))=898,3,4))),[7]Hoja1!$A$3:$K$222,2,0),"")</f>
        <v>898 Administración del talento humano</v>
      </c>
      <c r="C310" s="60" t="s">
        <v>159</v>
      </c>
      <c r="D310" s="60" t="s">
        <v>387</v>
      </c>
      <c r="E310" s="60">
        <v>84111502</v>
      </c>
      <c r="F310" s="86" t="s">
        <v>1166</v>
      </c>
      <c r="G310" s="62">
        <v>1</v>
      </c>
      <c r="H310" s="62">
        <v>1</v>
      </c>
      <c r="I310" s="60">
        <v>11.5</v>
      </c>
      <c r="J310" s="60">
        <v>1</v>
      </c>
      <c r="K310" s="60" t="s">
        <v>21</v>
      </c>
      <c r="L310" s="60" t="str">
        <f>IF(K310=[7]Hoja3!$B$2,[7]Hoja3!$A$2,IF(K310=[7]Hoja3!$B$3,[7]Hoja3!$A$3,IF(K310=[7]Hoja3!$B$4,[7]Hoja3!$A$4,IF(K310=[7]Hoja3!$B$5,[7]Hoja3!$A$5,IF(K310=[7]Hoja3!$B$6,[7]Hoja3!$A$6,IF(K310=[7]Hoja3!$B$7,[7]Hoja3!$A$7,IF(K310=[7]Hoja3!$B$8,[7]Hoja3!$A$8,IF(K310=[7]Hoja3!$B$9,[7]Hoja3!$A$9,IF(K310=[7]Hoja3!$B$10,[7]Hoja3!$A$10,IF(K310=[7]Hoja3!$B$11,[7]Hoja3!$A$11,IF(K310=[7]Hoja3!$B$12,[7]Hoja3!$A$12,IF(K310=[7]Hoja3!$B$13,[7]Hoja3!$A$13,IF(K310=[7]Hoja3!$B$14,[7]Hoja3!$A$14,IF(K310=[7]Hoja3!$B$15,[7]Hoja3!$A$15,IF(K310=[7]Hoja3!$B$16,[7]Hoja3!$A$16,IF(K310=[7]Hoja3!$B$17,[7]Hoja3!$A$17,IF(K310=[7]Hoja3!$B$18,[7]Hoja3!$A$18,IF(K310=[7]Hoja3!$B$19,[7]Hoja3!$A$19,IF(K310=[7]Hoja3!$B$20,[7]Hoja3!$A$20,IF(K310=[7]Hoja3!$B$21,[7]Hoja3!$A$21,""))))))))))))))))))))</f>
        <v>CCE-16</v>
      </c>
      <c r="M310" s="60" t="s">
        <v>63</v>
      </c>
      <c r="N310" s="60">
        <v>0</v>
      </c>
      <c r="O310" s="63">
        <v>70463536</v>
      </c>
      <c r="P310" s="63">
        <v>70463536</v>
      </c>
      <c r="Q310" s="65">
        <v>0</v>
      </c>
      <c r="R310" s="60">
        <v>0</v>
      </c>
      <c r="S310" s="60" t="str">
        <f t="shared" ref="S310:T310" si="90">+S309</f>
        <v>ALVARO FERNANDO GUZMÁN LUCERO</v>
      </c>
      <c r="T310" s="60" t="str">
        <f t="shared" si="90"/>
        <v>SUBSECRETARÍA DE GESTIÓN INSTITUCIONAL</v>
      </c>
      <c r="U310" s="60" t="s">
        <v>650</v>
      </c>
      <c r="V310" s="60" t="s">
        <v>651</v>
      </c>
      <c r="W310" s="60" t="s">
        <v>652</v>
      </c>
      <c r="X310" s="60">
        <v>3241000</v>
      </c>
      <c r="Y310" s="66" t="s">
        <v>653</v>
      </c>
    </row>
    <row r="311" spans="1:25" ht="60" x14ac:dyDescent="0.25">
      <c r="A311" s="60" t="s">
        <v>1000</v>
      </c>
      <c r="B311" s="60" t="str">
        <f>IFERROR(VLOOKUP(VALUE(MID(A312,1,IF(VALUE(MID(A312,1,3))=898,3,4))),[7]Hoja1!$A$3:$K$222,2,0),"")</f>
        <v>898 Administración del talento humano</v>
      </c>
      <c r="C311" s="60" t="s">
        <v>159</v>
      </c>
      <c r="D311" s="60" t="s">
        <v>387</v>
      </c>
      <c r="E311" s="60">
        <v>84111502</v>
      </c>
      <c r="F311" s="86" t="s">
        <v>1166</v>
      </c>
      <c r="G311" s="62">
        <v>1</v>
      </c>
      <c r="H311" s="62">
        <v>1</v>
      </c>
      <c r="I311" s="60">
        <v>11.5</v>
      </c>
      <c r="J311" s="60">
        <v>1</v>
      </c>
      <c r="K311" s="60" t="s">
        <v>21</v>
      </c>
      <c r="L311" s="60" t="str">
        <f>IF(K311=[7]Hoja3!$B$2,[7]Hoja3!$A$2,IF(K311=[7]Hoja3!$B$3,[7]Hoja3!$A$3,IF(K311=[7]Hoja3!$B$4,[7]Hoja3!$A$4,IF(K311=[7]Hoja3!$B$5,[7]Hoja3!$A$5,IF(K311=[7]Hoja3!$B$6,[7]Hoja3!$A$6,IF(K311=[7]Hoja3!$B$7,[7]Hoja3!$A$7,IF(K311=[7]Hoja3!$B$8,[7]Hoja3!$A$8,IF(K311=[7]Hoja3!$B$9,[7]Hoja3!$A$9,IF(K311=[7]Hoja3!$B$10,[7]Hoja3!$A$10,IF(K311=[7]Hoja3!$B$11,[7]Hoja3!$A$11,IF(K311=[7]Hoja3!$B$12,[7]Hoja3!$A$12,IF(K311=[7]Hoja3!$B$13,[7]Hoja3!$A$13,IF(K311=[7]Hoja3!$B$14,[7]Hoja3!$A$14,IF(K311=[7]Hoja3!$B$15,[7]Hoja3!$A$15,IF(K311=[7]Hoja3!$B$16,[7]Hoja3!$A$16,IF(K311=[7]Hoja3!$B$17,[7]Hoja3!$A$17,IF(K311=[7]Hoja3!$B$18,[7]Hoja3!$A$18,IF(K311=[7]Hoja3!$B$19,[7]Hoja3!$A$19,IF(K311=[7]Hoja3!$B$20,[7]Hoja3!$A$20,IF(K311=[7]Hoja3!$B$21,[7]Hoja3!$A$21,""))))))))))))))))))))</f>
        <v>CCE-16</v>
      </c>
      <c r="M311" s="60" t="s">
        <v>63</v>
      </c>
      <c r="N311" s="60">
        <v>0</v>
      </c>
      <c r="O311" s="63">
        <v>96086640</v>
      </c>
      <c r="P311" s="63">
        <v>96086640</v>
      </c>
      <c r="Q311" s="65">
        <v>0</v>
      </c>
      <c r="R311" s="60">
        <v>0</v>
      </c>
      <c r="S311" s="60" t="str">
        <f t="shared" ref="S311:T311" si="91">+S310</f>
        <v>ALVARO FERNANDO GUZMÁN LUCERO</v>
      </c>
      <c r="T311" s="60" t="str">
        <f t="shared" si="91"/>
        <v>SUBSECRETARÍA DE GESTIÓN INSTITUCIONAL</v>
      </c>
      <c r="U311" s="60" t="s">
        <v>650</v>
      </c>
      <c r="V311" s="60" t="s">
        <v>651</v>
      </c>
      <c r="W311" s="60" t="s">
        <v>652</v>
      </c>
      <c r="X311" s="60">
        <v>3241000</v>
      </c>
      <c r="Y311" s="66" t="s">
        <v>653</v>
      </c>
    </row>
    <row r="312" spans="1:25" ht="60" x14ac:dyDescent="0.25">
      <c r="A312" s="60" t="s">
        <v>1001</v>
      </c>
      <c r="B312" s="60" t="str">
        <f>IFERROR(VLOOKUP(VALUE(MID(A313,1,IF(VALUE(MID(A313,1,3))=898,3,4))),[7]Hoja1!$A$3:$K$222,2,0),"")</f>
        <v>898 Administración del talento humano</v>
      </c>
      <c r="C312" s="60" t="s">
        <v>159</v>
      </c>
      <c r="D312" s="60" t="s">
        <v>387</v>
      </c>
      <c r="E312" s="60">
        <v>84111502</v>
      </c>
      <c r="F312" s="86" t="s">
        <v>1166</v>
      </c>
      <c r="G312" s="62">
        <v>1</v>
      </c>
      <c r="H312" s="62">
        <v>1</v>
      </c>
      <c r="I312" s="60">
        <v>11.5</v>
      </c>
      <c r="J312" s="60">
        <v>1</v>
      </c>
      <c r="K312" s="60" t="s">
        <v>21</v>
      </c>
      <c r="L312" s="60" t="str">
        <f>IF(K312=[7]Hoja3!$B$2,[7]Hoja3!$A$2,IF(K312=[7]Hoja3!$B$3,[7]Hoja3!$A$3,IF(K312=[7]Hoja3!$B$4,[7]Hoja3!$A$4,IF(K312=[7]Hoja3!$B$5,[7]Hoja3!$A$5,IF(K312=[7]Hoja3!$B$6,[7]Hoja3!$A$6,IF(K312=[7]Hoja3!$B$7,[7]Hoja3!$A$7,IF(K312=[7]Hoja3!$B$8,[7]Hoja3!$A$8,IF(K312=[7]Hoja3!$B$9,[7]Hoja3!$A$9,IF(K312=[7]Hoja3!$B$10,[7]Hoja3!$A$10,IF(K312=[7]Hoja3!$B$11,[7]Hoja3!$A$11,IF(K312=[7]Hoja3!$B$12,[7]Hoja3!$A$12,IF(K312=[7]Hoja3!$B$13,[7]Hoja3!$A$13,IF(K312=[7]Hoja3!$B$14,[7]Hoja3!$A$14,IF(K312=[7]Hoja3!$B$15,[7]Hoja3!$A$15,IF(K312=[7]Hoja3!$B$16,[7]Hoja3!$A$16,IF(K312=[7]Hoja3!$B$17,[7]Hoja3!$A$17,IF(K312=[7]Hoja3!$B$18,[7]Hoja3!$A$18,IF(K312=[7]Hoja3!$B$19,[7]Hoja3!$A$19,IF(K312=[7]Hoja3!$B$20,[7]Hoja3!$A$20,IF(K312=[7]Hoja3!$B$21,[7]Hoja3!$A$21,""))))))))))))))))))))</f>
        <v>CCE-16</v>
      </c>
      <c r="M312" s="60" t="s">
        <v>63</v>
      </c>
      <c r="N312" s="60">
        <v>0</v>
      </c>
      <c r="O312" s="63">
        <v>61594000</v>
      </c>
      <c r="P312" s="63">
        <v>61594000</v>
      </c>
      <c r="Q312" s="65">
        <v>0</v>
      </c>
      <c r="R312" s="60">
        <v>0</v>
      </c>
      <c r="S312" s="60" t="str">
        <f t="shared" ref="S312:T312" si="92">+S311</f>
        <v>ALVARO FERNANDO GUZMÁN LUCERO</v>
      </c>
      <c r="T312" s="60" t="str">
        <f t="shared" si="92"/>
        <v>SUBSECRETARÍA DE GESTIÓN INSTITUCIONAL</v>
      </c>
      <c r="U312" s="60" t="s">
        <v>650</v>
      </c>
      <c r="V312" s="60" t="s">
        <v>651</v>
      </c>
      <c r="W312" s="60" t="s">
        <v>652</v>
      </c>
      <c r="X312" s="60">
        <v>3241000</v>
      </c>
      <c r="Y312" s="66" t="s">
        <v>653</v>
      </c>
    </row>
    <row r="313" spans="1:25" ht="60" x14ac:dyDescent="0.25">
      <c r="A313" s="60" t="s">
        <v>1002</v>
      </c>
      <c r="B313" s="60" t="str">
        <f>IFERROR(VLOOKUP(VALUE(MID(A314,1,IF(VALUE(MID(A314,1,3))=898,3,4))),[7]Hoja1!$A$3:$K$222,2,0),"")</f>
        <v>898 Administración del talento humano</v>
      </c>
      <c r="C313" s="60" t="s">
        <v>159</v>
      </c>
      <c r="D313" s="60" t="s">
        <v>387</v>
      </c>
      <c r="E313" s="60">
        <v>80121704</v>
      </c>
      <c r="F313" s="154" t="s">
        <v>1316</v>
      </c>
      <c r="G313" s="62">
        <v>1</v>
      </c>
      <c r="H313" s="62">
        <v>1</v>
      </c>
      <c r="I313" s="60">
        <v>12</v>
      </c>
      <c r="J313" s="60">
        <v>1</v>
      </c>
      <c r="K313" s="60" t="s">
        <v>21</v>
      </c>
      <c r="L313" s="60" t="str">
        <f>IF(K313=[7]Hoja3!$B$2,[7]Hoja3!$A$2,IF(K313=[7]Hoja3!$B$3,[7]Hoja3!$A$3,IF(K313=[7]Hoja3!$B$4,[7]Hoja3!$A$4,IF(K313=[7]Hoja3!$B$5,[7]Hoja3!$A$5,IF(K313=[7]Hoja3!$B$6,[7]Hoja3!$A$6,IF(K313=[7]Hoja3!$B$7,[7]Hoja3!$A$7,IF(K313=[7]Hoja3!$B$8,[7]Hoja3!$A$8,IF(K313=[7]Hoja3!$B$9,[7]Hoja3!$A$9,IF(K313=[7]Hoja3!$B$10,[7]Hoja3!$A$10,IF(K313=[7]Hoja3!$B$11,[7]Hoja3!$A$11,IF(K313=[7]Hoja3!$B$12,[7]Hoja3!$A$12,IF(K313=[7]Hoja3!$B$13,[7]Hoja3!$A$13,IF(K313=[7]Hoja3!$B$14,[7]Hoja3!$A$14,IF(K313=[7]Hoja3!$B$15,[7]Hoja3!$A$15,IF(K313=[7]Hoja3!$B$16,[7]Hoja3!$A$16,IF(K313=[7]Hoja3!$B$17,[7]Hoja3!$A$17,IF(K313=[7]Hoja3!$B$18,[7]Hoja3!$A$18,IF(K313=[7]Hoja3!$B$19,[7]Hoja3!$A$19,IF(K313=[7]Hoja3!$B$20,[7]Hoja3!$A$20,IF(K313=[7]Hoja3!$B$21,[7]Hoja3!$A$21,""))))))))))))))))))))</f>
        <v>CCE-16</v>
      </c>
      <c r="M313" s="60" t="s">
        <v>63</v>
      </c>
      <c r="N313" s="60">
        <v>0</v>
      </c>
      <c r="O313" s="63">
        <v>72000000</v>
      </c>
      <c r="P313" s="63">
        <v>72000000</v>
      </c>
      <c r="Q313" s="65">
        <v>0</v>
      </c>
      <c r="R313" s="60">
        <v>0</v>
      </c>
      <c r="S313" s="60" t="str">
        <f t="shared" ref="S313:T313" si="93">+S312</f>
        <v>ALVARO FERNANDO GUZMÁN LUCERO</v>
      </c>
      <c r="T313" s="60" t="str">
        <f t="shared" si="93"/>
        <v>SUBSECRETARÍA DE GESTIÓN INSTITUCIONAL</v>
      </c>
      <c r="U313" s="60" t="s">
        <v>650</v>
      </c>
      <c r="V313" s="60" t="s">
        <v>651</v>
      </c>
      <c r="W313" s="60" t="s">
        <v>652</v>
      </c>
      <c r="X313" s="60">
        <v>3241000</v>
      </c>
      <c r="Y313" s="66" t="s">
        <v>653</v>
      </c>
    </row>
    <row r="314" spans="1:25" ht="60" x14ac:dyDescent="0.25">
      <c r="A314" s="60" t="s">
        <v>1003</v>
      </c>
      <c r="B314" s="60" t="str">
        <f>IFERROR(VLOOKUP(VALUE(MID(A315,1,IF(VALUE(MID(A315,1,3))=898,3,4))),[7]Hoja1!$A$3:$K$222,2,0),"")</f>
        <v>898 Administración del talento humano</v>
      </c>
      <c r="C314" s="60" t="s">
        <v>159</v>
      </c>
      <c r="D314" s="60" t="s">
        <v>387</v>
      </c>
      <c r="E314" s="60">
        <v>80121704</v>
      </c>
      <c r="F314" s="155" t="s">
        <v>1316</v>
      </c>
      <c r="G314" s="62">
        <v>1</v>
      </c>
      <c r="H314" s="62">
        <v>1</v>
      </c>
      <c r="I314" s="60">
        <v>11.5</v>
      </c>
      <c r="J314" s="60">
        <v>1</v>
      </c>
      <c r="K314" s="60" t="s">
        <v>21</v>
      </c>
      <c r="L314" s="60" t="str">
        <f>IF(K314=[7]Hoja3!$B$2,[7]Hoja3!$A$2,IF(K314=[7]Hoja3!$B$3,[7]Hoja3!$A$3,IF(K314=[7]Hoja3!$B$4,[7]Hoja3!$A$4,IF(K314=[7]Hoja3!$B$5,[7]Hoja3!$A$5,IF(K314=[7]Hoja3!$B$6,[7]Hoja3!$A$6,IF(K314=[7]Hoja3!$B$7,[7]Hoja3!$A$7,IF(K314=[7]Hoja3!$B$8,[7]Hoja3!$A$8,IF(K314=[7]Hoja3!$B$9,[7]Hoja3!$A$9,IF(K314=[7]Hoja3!$B$10,[7]Hoja3!$A$10,IF(K314=[7]Hoja3!$B$11,[7]Hoja3!$A$11,IF(K314=[7]Hoja3!$B$12,[7]Hoja3!$A$12,IF(K314=[7]Hoja3!$B$13,[7]Hoja3!$A$13,IF(K314=[7]Hoja3!$B$14,[7]Hoja3!$A$14,IF(K314=[7]Hoja3!$B$15,[7]Hoja3!$A$15,IF(K314=[7]Hoja3!$B$16,[7]Hoja3!$A$16,IF(K314=[7]Hoja3!$B$17,[7]Hoja3!$A$17,IF(K314=[7]Hoja3!$B$18,[7]Hoja3!$A$18,IF(K314=[7]Hoja3!$B$19,[7]Hoja3!$A$19,IF(K314=[7]Hoja3!$B$20,[7]Hoja3!$A$20,IF(K314=[7]Hoja3!$B$21,[7]Hoja3!$A$21,""))))))))))))))))))))</f>
        <v>CCE-16</v>
      </c>
      <c r="M314" s="60" t="s">
        <v>63</v>
      </c>
      <c r="N314" s="60">
        <v>0</v>
      </c>
      <c r="O314" s="63">
        <v>80500000</v>
      </c>
      <c r="P314" s="63">
        <v>80500000</v>
      </c>
      <c r="Q314" s="65">
        <v>0</v>
      </c>
      <c r="R314" s="60">
        <v>0</v>
      </c>
      <c r="S314" s="60" t="str">
        <f t="shared" ref="S314:T314" si="94">+S313</f>
        <v>ALVARO FERNANDO GUZMÁN LUCERO</v>
      </c>
      <c r="T314" s="60" t="str">
        <f t="shared" si="94"/>
        <v>SUBSECRETARÍA DE GESTIÓN INSTITUCIONAL</v>
      </c>
      <c r="U314" s="60" t="s">
        <v>650</v>
      </c>
      <c r="V314" s="60" t="s">
        <v>651</v>
      </c>
      <c r="W314" s="60" t="s">
        <v>652</v>
      </c>
      <c r="X314" s="60">
        <v>3241000</v>
      </c>
      <c r="Y314" s="66" t="s">
        <v>653</v>
      </c>
    </row>
    <row r="315" spans="1:25" ht="60" x14ac:dyDescent="0.25">
      <c r="A315" s="60" t="s">
        <v>1004</v>
      </c>
      <c r="B315" s="60" t="str">
        <f>IFERROR(VLOOKUP(VALUE(MID(A316,1,IF(VALUE(MID(A316,1,3))=898,3,4))),[7]Hoja1!$A$3:$K$222,2,0),"")</f>
        <v>898 Administración del talento humano</v>
      </c>
      <c r="C315" s="60" t="s">
        <v>159</v>
      </c>
      <c r="D315" s="60" t="s">
        <v>387</v>
      </c>
      <c r="E315" s="60">
        <v>80121704</v>
      </c>
      <c r="F315" s="154" t="s">
        <v>1316</v>
      </c>
      <c r="G315" s="62">
        <v>1</v>
      </c>
      <c r="H315" s="62">
        <v>1</v>
      </c>
      <c r="I315" s="60">
        <v>11</v>
      </c>
      <c r="J315" s="60">
        <v>1</v>
      </c>
      <c r="K315" s="60" t="s">
        <v>21</v>
      </c>
      <c r="L315" s="60" t="str">
        <f>IF(K315=[7]Hoja3!$B$2,[7]Hoja3!$A$2,IF(K315=[7]Hoja3!$B$3,[7]Hoja3!$A$3,IF(K315=[7]Hoja3!$B$4,[7]Hoja3!$A$4,IF(K315=[7]Hoja3!$B$5,[7]Hoja3!$A$5,IF(K315=[7]Hoja3!$B$6,[7]Hoja3!$A$6,IF(K315=[7]Hoja3!$B$7,[7]Hoja3!$A$7,IF(K315=[7]Hoja3!$B$8,[7]Hoja3!$A$8,IF(K315=[7]Hoja3!$B$9,[7]Hoja3!$A$9,IF(K315=[7]Hoja3!$B$10,[7]Hoja3!$A$10,IF(K315=[7]Hoja3!$B$11,[7]Hoja3!$A$11,IF(K315=[7]Hoja3!$B$12,[7]Hoja3!$A$12,IF(K315=[7]Hoja3!$B$13,[7]Hoja3!$A$13,IF(K315=[7]Hoja3!$B$14,[7]Hoja3!$A$14,IF(K315=[7]Hoja3!$B$15,[7]Hoja3!$A$15,IF(K315=[7]Hoja3!$B$16,[7]Hoja3!$A$16,IF(K315=[7]Hoja3!$B$17,[7]Hoja3!$A$17,IF(K315=[7]Hoja3!$B$18,[7]Hoja3!$A$18,IF(K315=[7]Hoja3!$B$19,[7]Hoja3!$A$19,IF(K315=[7]Hoja3!$B$20,[7]Hoja3!$A$20,IF(K315=[7]Hoja3!$B$21,[7]Hoja3!$A$21,""))))))))))))))))))))</f>
        <v>CCE-16</v>
      </c>
      <c r="M315" s="60" t="s">
        <v>63</v>
      </c>
      <c r="N315" s="60">
        <v>0</v>
      </c>
      <c r="O315" s="63">
        <v>79750000</v>
      </c>
      <c r="P315" s="63">
        <v>79750000</v>
      </c>
      <c r="Q315" s="65">
        <v>0</v>
      </c>
      <c r="R315" s="60">
        <v>0</v>
      </c>
      <c r="S315" s="60" t="str">
        <f t="shared" ref="S315:T315" si="95">+S314</f>
        <v>ALVARO FERNANDO GUZMÁN LUCERO</v>
      </c>
      <c r="T315" s="60" t="str">
        <f t="shared" si="95"/>
        <v>SUBSECRETARÍA DE GESTIÓN INSTITUCIONAL</v>
      </c>
      <c r="U315" s="60" t="s">
        <v>650</v>
      </c>
      <c r="V315" s="60" t="s">
        <v>651</v>
      </c>
      <c r="W315" s="60" t="s">
        <v>652</v>
      </c>
      <c r="X315" s="60">
        <v>3241000</v>
      </c>
      <c r="Y315" s="66" t="s">
        <v>653</v>
      </c>
    </row>
    <row r="316" spans="1:25" ht="60" x14ac:dyDescent="0.25">
      <c r="A316" s="60" t="s">
        <v>1005</v>
      </c>
      <c r="B316" s="60" t="str">
        <f>IFERROR(VLOOKUP(VALUE(MID(A317,1,IF(VALUE(MID(A317,1,3))=898,3,4))),[7]Hoja1!$A$3:$K$222,2,0),"")</f>
        <v>898 Administración del talento humano</v>
      </c>
      <c r="C316" s="60" t="s">
        <v>159</v>
      </c>
      <c r="D316" s="60" t="s">
        <v>387</v>
      </c>
      <c r="E316" s="60">
        <v>80121704</v>
      </c>
      <c r="F316" s="154" t="s">
        <v>1316</v>
      </c>
      <c r="G316" s="62">
        <v>1</v>
      </c>
      <c r="H316" s="62">
        <v>1</v>
      </c>
      <c r="I316" s="60">
        <v>12</v>
      </c>
      <c r="J316" s="60">
        <v>1</v>
      </c>
      <c r="K316" s="60" t="s">
        <v>21</v>
      </c>
      <c r="L316" s="60" t="str">
        <f>IF(K316=[7]Hoja3!$B$2,[7]Hoja3!$A$2,IF(K316=[7]Hoja3!$B$3,[7]Hoja3!$A$3,IF(K316=[7]Hoja3!$B$4,[7]Hoja3!$A$4,IF(K316=[7]Hoja3!$B$5,[7]Hoja3!$A$5,IF(K316=[7]Hoja3!$B$6,[7]Hoja3!$A$6,IF(K316=[7]Hoja3!$B$7,[7]Hoja3!$A$7,IF(K316=[7]Hoja3!$B$8,[7]Hoja3!$A$8,IF(K316=[7]Hoja3!$B$9,[7]Hoja3!$A$9,IF(K316=[7]Hoja3!$B$10,[7]Hoja3!$A$10,IF(K316=[7]Hoja3!$B$11,[7]Hoja3!$A$11,IF(K316=[7]Hoja3!$B$12,[7]Hoja3!$A$12,IF(K316=[7]Hoja3!$B$13,[7]Hoja3!$A$13,IF(K316=[7]Hoja3!$B$14,[7]Hoja3!$A$14,IF(K316=[7]Hoja3!$B$15,[7]Hoja3!$A$15,IF(K316=[7]Hoja3!$B$16,[7]Hoja3!$A$16,IF(K316=[7]Hoja3!$B$17,[7]Hoja3!$A$17,IF(K316=[7]Hoja3!$B$18,[7]Hoja3!$A$18,IF(K316=[7]Hoja3!$B$19,[7]Hoja3!$A$19,IF(K316=[7]Hoja3!$B$20,[7]Hoja3!$A$20,IF(K316=[7]Hoja3!$B$21,[7]Hoja3!$A$21,""))))))))))))))))))))</f>
        <v>CCE-16</v>
      </c>
      <c r="M316" s="60" t="s">
        <v>63</v>
      </c>
      <c r="N316" s="60">
        <v>0</v>
      </c>
      <c r="O316" s="63">
        <v>102000000</v>
      </c>
      <c r="P316" s="63">
        <v>102000000</v>
      </c>
      <c r="Q316" s="65">
        <v>0</v>
      </c>
      <c r="R316" s="60">
        <v>0</v>
      </c>
      <c r="S316" s="60" t="str">
        <f t="shared" ref="S316:T316" si="96">+S315</f>
        <v>ALVARO FERNANDO GUZMÁN LUCERO</v>
      </c>
      <c r="T316" s="60" t="str">
        <f t="shared" si="96"/>
        <v>SUBSECRETARÍA DE GESTIÓN INSTITUCIONAL</v>
      </c>
      <c r="U316" s="60" t="s">
        <v>650</v>
      </c>
      <c r="V316" s="60" t="s">
        <v>651</v>
      </c>
      <c r="W316" s="60" t="s">
        <v>652</v>
      </c>
      <c r="X316" s="60">
        <v>3241000</v>
      </c>
      <c r="Y316" s="66" t="s">
        <v>653</v>
      </c>
    </row>
    <row r="317" spans="1:25" ht="60" x14ac:dyDescent="0.25">
      <c r="A317" s="60" t="s">
        <v>1006</v>
      </c>
      <c r="B317" s="60" t="str">
        <f>IFERROR(VLOOKUP(VALUE(MID(A318,1,IF(VALUE(MID(A318,1,3))=898,3,4))),[7]Hoja1!$A$3:$K$222,2,0),"")</f>
        <v>898 Administración del talento humano</v>
      </c>
      <c r="C317" s="60" t="s">
        <v>159</v>
      </c>
      <c r="D317" s="60" t="s">
        <v>387</v>
      </c>
      <c r="E317" s="60">
        <v>80121704</v>
      </c>
      <c r="F317" s="155" t="s">
        <v>1316</v>
      </c>
      <c r="G317" s="62">
        <v>1</v>
      </c>
      <c r="H317" s="62">
        <v>1</v>
      </c>
      <c r="I317" s="60">
        <v>12</v>
      </c>
      <c r="J317" s="60">
        <v>1</v>
      </c>
      <c r="K317" s="60" t="s">
        <v>21</v>
      </c>
      <c r="L317" s="60" t="str">
        <f>IF(K317=[7]Hoja3!$B$2,[7]Hoja3!$A$2,IF(K317=[7]Hoja3!$B$3,[7]Hoja3!$A$3,IF(K317=[7]Hoja3!$B$4,[7]Hoja3!$A$4,IF(K317=[7]Hoja3!$B$5,[7]Hoja3!$A$5,IF(K317=[7]Hoja3!$B$6,[7]Hoja3!$A$6,IF(K317=[7]Hoja3!$B$7,[7]Hoja3!$A$7,IF(K317=[7]Hoja3!$B$8,[7]Hoja3!$A$8,IF(K317=[7]Hoja3!$B$9,[7]Hoja3!$A$9,IF(K317=[7]Hoja3!$B$10,[7]Hoja3!$A$10,IF(K317=[7]Hoja3!$B$11,[7]Hoja3!$A$11,IF(K317=[7]Hoja3!$B$12,[7]Hoja3!$A$12,IF(K317=[7]Hoja3!$B$13,[7]Hoja3!$A$13,IF(K317=[7]Hoja3!$B$14,[7]Hoja3!$A$14,IF(K317=[7]Hoja3!$B$15,[7]Hoja3!$A$15,IF(K317=[7]Hoja3!$B$16,[7]Hoja3!$A$16,IF(K317=[7]Hoja3!$B$17,[7]Hoja3!$A$17,IF(K317=[7]Hoja3!$B$18,[7]Hoja3!$A$18,IF(K317=[7]Hoja3!$B$19,[7]Hoja3!$A$19,IF(K317=[7]Hoja3!$B$20,[7]Hoja3!$A$20,IF(K317=[7]Hoja3!$B$21,[7]Hoja3!$A$21,""))))))))))))))))))))</f>
        <v>CCE-16</v>
      </c>
      <c r="M317" s="60" t="s">
        <v>63</v>
      </c>
      <c r="N317" s="60">
        <v>0</v>
      </c>
      <c r="O317" s="63">
        <v>54000000</v>
      </c>
      <c r="P317" s="63">
        <v>54000000</v>
      </c>
      <c r="Q317" s="65">
        <v>0</v>
      </c>
      <c r="R317" s="60">
        <v>0</v>
      </c>
      <c r="S317" s="60" t="str">
        <f t="shared" ref="S317:T317" si="97">+S316</f>
        <v>ALVARO FERNANDO GUZMÁN LUCERO</v>
      </c>
      <c r="T317" s="60" t="str">
        <f t="shared" si="97"/>
        <v>SUBSECRETARÍA DE GESTIÓN INSTITUCIONAL</v>
      </c>
      <c r="U317" s="60" t="s">
        <v>650</v>
      </c>
      <c r="V317" s="60" t="s">
        <v>651</v>
      </c>
      <c r="W317" s="60" t="s">
        <v>652</v>
      </c>
      <c r="X317" s="60">
        <v>3241000</v>
      </c>
      <c r="Y317" s="66" t="s">
        <v>653</v>
      </c>
    </row>
    <row r="318" spans="1:25" ht="60" x14ac:dyDescent="0.25">
      <c r="A318" s="60" t="s">
        <v>1007</v>
      </c>
      <c r="B318" s="60" t="str">
        <f>IFERROR(VLOOKUP(VALUE(MID(A319,1,IF(VALUE(MID(A319,1,3))=898,3,4))),[7]Hoja1!$A$3:$K$222,2,0),"")</f>
        <v>898 Administración del talento humano</v>
      </c>
      <c r="C318" s="60" t="s">
        <v>159</v>
      </c>
      <c r="D318" s="60" t="s">
        <v>387</v>
      </c>
      <c r="E318" s="60">
        <v>80121704</v>
      </c>
      <c r="F318" s="154" t="s">
        <v>1319</v>
      </c>
      <c r="G318" s="62">
        <v>1</v>
      </c>
      <c r="H318" s="62">
        <v>1</v>
      </c>
      <c r="I318" s="60">
        <v>12</v>
      </c>
      <c r="J318" s="60">
        <v>1</v>
      </c>
      <c r="K318" s="60" t="s">
        <v>21</v>
      </c>
      <c r="L318" s="60" t="str">
        <f>IF(K318=[7]Hoja3!$B$2,[7]Hoja3!$A$2,IF(K318=[7]Hoja3!$B$3,[7]Hoja3!$A$3,IF(K318=[7]Hoja3!$B$4,[7]Hoja3!$A$4,IF(K318=[7]Hoja3!$B$5,[7]Hoja3!$A$5,IF(K318=[7]Hoja3!$B$6,[7]Hoja3!$A$6,IF(K318=[7]Hoja3!$B$7,[7]Hoja3!$A$7,IF(K318=[7]Hoja3!$B$8,[7]Hoja3!$A$8,IF(K318=[7]Hoja3!$B$9,[7]Hoja3!$A$9,IF(K318=[7]Hoja3!$B$10,[7]Hoja3!$A$10,IF(K318=[7]Hoja3!$B$11,[7]Hoja3!$A$11,IF(K318=[7]Hoja3!$B$12,[7]Hoja3!$A$12,IF(K318=[7]Hoja3!$B$13,[7]Hoja3!$A$13,IF(K318=[7]Hoja3!$B$14,[7]Hoja3!$A$14,IF(K318=[7]Hoja3!$B$15,[7]Hoja3!$A$15,IF(K318=[7]Hoja3!$B$16,[7]Hoja3!$A$16,IF(K318=[7]Hoja3!$B$17,[7]Hoja3!$A$17,IF(K318=[7]Hoja3!$B$18,[7]Hoja3!$A$18,IF(K318=[7]Hoja3!$B$19,[7]Hoja3!$A$19,IF(K318=[7]Hoja3!$B$20,[7]Hoja3!$A$20,IF(K318=[7]Hoja3!$B$21,[7]Hoja3!$A$21,""))))))))))))))))))))</f>
        <v>CCE-16</v>
      </c>
      <c r="M318" s="60" t="s">
        <v>63</v>
      </c>
      <c r="N318" s="60">
        <v>0</v>
      </c>
      <c r="O318" s="63">
        <v>72000000</v>
      </c>
      <c r="P318" s="63">
        <v>72000000</v>
      </c>
      <c r="Q318" s="65">
        <v>0</v>
      </c>
      <c r="R318" s="60">
        <v>0</v>
      </c>
      <c r="S318" s="60" t="str">
        <f t="shared" ref="S318:T318" si="98">+S317</f>
        <v>ALVARO FERNANDO GUZMÁN LUCERO</v>
      </c>
      <c r="T318" s="60" t="str">
        <f t="shared" si="98"/>
        <v>SUBSECRETARÍA DE GESTIÓN INSTITUCIONAL</v>
      </c>
      <c r="U318" s="60" t="s">
        <v>650</v>
      </c>
      <c r="V318" s="60" t="s">
        <v>651</v>
      </c>
      <c r="W318" s="60" t="s">
        <v>652</v>
      </c>
      <c r="X318" s="60">
        <v>3241000</v>
      </c>
      <c r="Y318" s="66" t="s">
        <v>653</v>
      </c>
    </row>
    <row r="319" spans="1:25" ht="60" x14ac:dyDescent="0.25">
      <c r="A319" s="60" t="s">
        <v>1008</v>
      </c>
      <c r="B319" s="60" t="str">
        <f>IFERROR(VLOOKUP(VALUE(MID(A320,1,IF(VALUE(MID(A320,1,3))=898,3,4))),[7]Hoja1!$A$3:$K$222,2,0),"")</f>
        <v>898 Administración del talento humano</v>
      </c>
      <c r="C319" s="60" t="s">
        <v>159</v>
      </c>
      <c r="D319" s="60" t="s">
        <v>387</v>
      </c>
      <c r="E319" s="60">
        <v>80121704</v>
      </c>
      <c r="F319" s="155" t="s">
        <v>1316</v>
      </c>
      <c r="G319" s="62">
        <v>1</v>
      </c>
      <c r="H319" s="62">
        <v>1</v>
      </c>
      <c r="I319" s="60">
        <v>12</v>
      </c>
      <c r="J319" s="60">
        <v>1</v>
      </c>
      <c r="K319" s="60" t="s">
        <v>21</v>
      </c>
      <c r="L319" s="60" t="str">
        <f>IF(K319=[7]Hoja3!$B$2,[7]Hoja3!$A$2,IF(K319=[7]Hoja3!$B$3,[7]Hoja3!$A$3,IF(K319=[7]Hoja3!$B$4,[7]Hoja3!$A$4,IF(K319=[7]Hoja3!$B$5,[7]Hoja3!$A$5,IF(K319=[7]Hoja3!$B$6,[7]Hoja3!$A$6,IF(K319=[7]Hoja3!$B$7,[7]Hoja3!$A$7,IF(K319=[7]Hoja3!$B$8,[7]Hoja3!$A$8,IF(K319=[7]Hoja3!$B$9,[7]Hoja3!$A$9,IF(K319=[7]Hoja3!$B$10,[7]Hoja3!$A$10,IF(K319=[7]Hoja3!$B$11,[7]Hoja3!$A$11,IF(K319=[7]Hoja3!$B$12,[7]Hoja3!$A$12,IF(K319=[7]Hoja3!$B$13,[7]Hoja3!$A$13,IF(K319=[7]Hoja3!$B$14,[7]Hoja3!$A$14,IF(K319=[7]Hoja3!$B$15,[7]Hoja3!$A$15,IF(K319=[7]Hoja3!$B$16,[7]Hoja3!$A$16,IF(K319=[7]Hoja3!$B$17,[7]Hoja3!$A$17,IF(K319=[7]Hoja3!$B$18,[7]Hoja3!$A$18,IF(K319=[7]Hoja3!$B$19,[7]Hoja3!$A$19,IF(K319=[7]Hoja3!$B$20,[7]Hoja3!$A$20,IF(K319=[7]Hoja3!$B$21,[7]Hoja3!$A$21,""))))))))))))))))))))</f>
        <v>CCE-16</v>
      </c>
      <c r="M319" s="60" t="s">
        <v>63</v>
      </c>
      <c r="N319" s="60">
        <v>0</v>
      </c>
      <c r="O319" s="63">
        <v>60000000</v>
      </c>
      <c r="P319" s="63">
        <v>60000000</v>
      </c>
      <c r="Q319" s="65">
        <v>0</v>
      </c>
      <c r="R319" s="60">
        <v>0</v>
      </c>
      <c r="S319" s="60" t="str">
        <f t="shared" ref="S319:T319" si="99">+S318</f>
        <v>ALVARO FERNANDO GUZMÁN LUCERO</v>
      </c>
      <c r="T319" s="60" t="str">
        <f t="shared" si="99"/>
        <v>SUBSECRETARÍA DE GESTIÓN INSTITUCIONAL</v>
      </c>
      <c r="U319" s="60" t="s">
        <v>650</v>
      </c>
      <c r="V319" s="60" t="s">
        <v>651</v>
      </c>
      <c r="W319" s="60" t="s">
        <v>652</v>
      </c>
      <c r="X319" s="60">
        <v>3241000</v>
      </c>
      <c r="Y319" s="66" t="s">
        <v>653</v>
      </c>
    </row>
    <row r="320" spans="1:25" ht="60" x14ac:dyDescent="0.25">
      <c r="A320" s="60" t="s">
        <v>1009</v>
      </c>
      <c r="B320" s="60" t="str">
        <f>IFERROR(VLOOKUP(VALUE(MID(A321,1,IF(VALUE(MID(A321,1,3))=898,3,4))),[7]Hoja1!$A$3:$K$222,2,0),"")</f>
        <v>898 Administración del talento humano</v>
      </c>
      <c r="C320" s="60" t="s">
        <v>159</v>
      </c>
      <c r="D320" s="60" t="s">
        <v>387</v>
      </c>
      <c r="E320" s="60">
        <v>80121704</v>
      </c>
      <c r="F320" s="155" t="s">
        <v>1317</v>
      </c>
      <c r="G320" s="62">
        <v>1</v>
      </c>
      <c r="H320" s="62">
        <v>1</v>
      </c>
      <c r="I320" s="60">
        <v>12</v>
      </c>
      <c r="J320" s="60">
        <v>1</v>
      </c>
      <c r="K320" s="60" t="s">
        <v>21</v>
      </c>
      <c r="L320" s="60" t="str">
        <f>IF(K320=[7]Hoja3!$B$2,[7]Hoja3!$A$2,IF(K320=[7]Hoja3!$B$3,[7]Hoja3!$A$3,IF(K320=[7]Hoja3!$B$4,[7]Hoja3!$A$4,IF(K320=[7]Hoja3!$B$5,[7]Hoja3!$A$5,IF(K320=[7]Hoja3!$B$6,[7]Hoja3!$A$6,IF(K320=[7]Hoja3!$B$7,[7]Hoja3!$A$7,IF(K320=[7]Hoja3!$B$8,[7]Hoja3!$A$8,IF(K320=[7]Hoja3!$B$9,[7]Hoja3!$A$9,IF(K320=[7]Hoja3!$B$10,[7]Hoja3!$A$10,IF(K320=[7]Hoja3!$B$11,[7]Hoja3!$A$11,IF(K320=[7]Hoja3!$B$12,[7]Hoja3!$A$12,IF(K320=[7]Hoja3!$B$13,[7]Hoja3!$A$13,IF(K320=[7]Hoja3!$B$14,[7]Hoja3!$A$14,IF(K320=[7]Hoja3!$B$15,[7]Hoja3!$A$15,IF(K320=[7]Hoja3!$B$16,[7]Hoja3!$A$16,IF(K320=[7]Hoja3!$B$17,[7]Hoja3!$A$17,IF(K320=[7]Hoja3!$B$18,[7]Hoja3!$A$18,IF(K320=[7]Hoja3!$B$19,[7]Hoja3!$A$19,IF(K320=[7]Hoja3!$B$20,[7]Hoja3!$A$20,IF(K320=[7]Hoja3!$B$21,[7]Hoja3!$A$21,""))))))))))))))))))))</f>
        <v>CCE-16</v>
      </c>
      <c r="M320" s="60" t="s">
        <v>63</v>
      </c>
      <c r="N320" s="60">
        <v>0</v>
      </c>
      <c r="O320" s="63">
        <v>60000000</v>
      </c>
      <c r="P320" s="63">
        <v>60000000</v>
      </c>
      <c r="Q320" s="65">
        <v>0</v>
      </c>
      <c r="R320" s="60">
        <v>0</v>
      </c>
      <c r="S320" s="60" t="str">
        <f t="shared" ref="S320:T320" si="100">+S319</f>
        <v>ALVARO FERNANDO GUZMÁN LUCERO</v>
      </c>
      <c r="T320" s="60" t="str">
        <f t="shared" si="100"/>
        <v>SUBSECRETARÍA DE GESTIÓN INSTITUCIONAL</v>
      </c>
      <c r="U320" s="60" t="s">
        <v>650</v>
      </c>
      <c r="V320" s="60" t="s">
        <v>651</v>
      </c>
      <c r="W320" s="60" t="s">
        <v>652</v>
      </c>
      <c r="X320" s="60">
        <v>3241000</v>
      </c>
      <c r="Y320" s="66" t="s">
        <v>653</v>
      </c>
    </row>
    <row r="321" spans="1:25" ht="60" x14ac:dyDescent="0.25">
      <c r="A321" s="60" t="s">
        <v>1010</v>
      </c>
      <c r="B321" s="60" t="str">
        <f>IFERROR(VLOOKUP(VALUE(MID(A322,1,IF(VALUE(MID(A322,1,3))=898,3,4))),[7]Hoja1!$A$3:$K$222,2,0),"")</f>
        <v>898 Administración del talento humano</v>
      </c>
      <c r="C321" s="60" t="s">
        <v>159</v>
      </c>
      <c r="D321" s="60" t="s">
        <v>387</v>
      </c>
      <c r="E321" s="60">
        <v>80121704</v>
      </c>
      <c r="F321" s="154" t="s">
        <v>1316</v>
      </c>
      <c r="G321" s="62">
        <v>1</v>
      </c>
      <c r="H321" s="62">
        <v>1</v>
      </c>
      <c r="I321" s="60">
        <v>345</v>
      </c>
      <c r="J321" s="60">
        <v>1</v>
      </c>
      <c r="K321" s="60" t="s">
        <v>21</v>
      </c>
      <c r="L321" s="60" t="str">
        <f>IF(K321=[7]Hoja3!$B$2,[7]Hoja3!$A$2,IF(K321=[7]Hoja3!$B$3,[7]Hoja3!$A$3,IF(K321=[7]Hoja3!$B$4,[7]Hoja3!$A$4,IF(K321=[7]Hoja3!$B$5,[7]Hoja3!$A$5,IF(K321=[7]Hoja3!$B$6,[7]Hoja3!$A$6,IF(K321=[7]Hoja3!$B$7,[7]Hoja3!$A$7,IF(K321=[7]Hoja3!$B$8,[7]Hoja3!$A$8,IF(K321=[7]Hoja3!$B$9,[7]Hoja3!$A$9,IF(K321=[7]Hoja3!$B$10,[7]Hoja3!$A$10,IF(K321=[7]Hoja3!$B$11,[7]Hoja3!$A$11,IF(K321=[7]Hoja3!$B$12,[7]Hoja3!$A$12,IF(K321=[7]Hoja3!$B$13,[7]Hoja3!$A$13,IF(K321=[7]Hoja3!$B$14,[7]Hoja3!$A$14,IF(K321=[7]Hoja3!$B$15,[7]Hoja3!$A$15,IF(K321=[7]Hoja3!$B$16,[7]Hoja3!$A$16,IF(K321=[7]Hoja3!$B$17,[7]Hoja3!$A$17,IF(K321=[7]Hoja3!$B$18,[7]Hoja3!$A$18,IF(K321=[7]Hoja3!$B$19,[7]Hoja3!$A$19,IF(K321=[7]Hoja3!$B$20,[7]Hoja3!$A$20,IF(K321=[7]Hoja3!$B$21,[7]Hoja3!$A$21,""))))))))))))))))))))</f>
        <v>CCE-16</v>
      </c>
      <c r="M321" s="60" t="s">
        <v>63</v>
      </c>
      <c r="N321" s="60">
        <v>0</v>
      </c>
      <c r="O321" s="63">
        <v>97750000</v>
      </c>
      <c r="P321" s="63">
        <v>97750000</v>
      </c>
      <c r="Q321" s="65">
        <v>0</v>
      </c>
      <c r="R321" s="60">
        <v>0</v>
      </c>
      <c r="S321" s="60" t="str">
        <f t="shared" ref="S321:T321" si="101">+S320</f>
        <v>ALVARO FERNANDO GUZMÁN LUCERO</v>
      </c>
      <c r="T321" s="60" t="str">
        <f t="shared" si="101"/>
        <v>SUBSECRETARÍA DE GESTIÓN INSTITUCIONAL</v>
      </c>
      <c r="U321" s="60" t="s">
        <v>650</v>
      </c>
      <c r="V321" s="60" t="s">
        <v>651</v>
      </c>
      <c r="W321" s="60" t="s">
        <v>652</v>
      </c>
      <c r="X321" s="60">
        <v>3241000</v>
      </c>
      <c r="Y321" s="66" t="s">
        <v>653</v>
      </c>
    </row>
    <row r="322" spans="1:25" ht="60" x14ac:dyDescent="0.25">
      <c r="A322" s="60" t="s">
        <v>1011</v>
      </c>
      <c r="B322" s="60" t="str">
        <f>IFERROR(VLOOKUP(VALUE(MID(A323,1,IF(VALUE(MID(A323,1,3))=898,3,4))),[7]Hoja1!$A$3:$K$222,2,0),"")</f>
        <v>898 Administración del talento humano</v>
      </c>
      <c r="C322" s="60" t="s">
        <v>159</v>
      </c>
      <c r="D322" s="60" t="s">
        <v>387</v>
      </c>
      <c r="E322" s="60">
        <v>80121704</v>
      </c>
      <c r="F322" s="154" t="s">
        <v>1316</v>
      </c>
      <c r="G322" s="62">
        <v>1</v>
      </c>
      <c r="H322" s="62">
        <v>1</v>
      </c>
      <c r="I322" s="60">
        <v>12</v>
      </c>
      <c r="J322" s="60">
        <v>1</v>
      </c>
      <c r="K322" s="60" t="s">
        <v>21</v>
      </c>
      <c r="L322" s="60" t="str">
        <f>IF(K322=[7]Hoja3!$B$2,[7]Hoja3!$A$2,IF(K322=[7]Hoja3!$B$3,[7]Hoja3!$A$3,IF(K322=[7]Hoja3!$B$4,[7]Hoja3!$A$4,IF(K322=[7]Hoja3!$B$5,[7]Hoja3!$A$5,IF(K322=[7]Hoja3!$B$6,[7]Hoja3!$A$6,IF(K322=[7]Hoja3!$B$7,[7]Hoja3!$A$7,IF(K322=[7]Hoja3!$B$8,[7]Hoja3!$A$8,IF(K322=[7]Hoja3!$B$9,[7]Hoja3!$A$9,IF(K322=[7]Hoja3!$B$10,[7]Hoja3!$A$10,IF(K322=[7]Hoja3!$B$11,[7]Hoja3!$A$11,IF(K322=[7]Hoja3!$B$12,[7]Hoja3!$A$12,IF(K322=[7]Hoja3!$B$13,[7]Hoja3!$A$13,IF(K322=[7]Hoja3!$B$14,[7]Hoja3!$A$14,IF(K322=[7]Hoja3!$B$15,[7]Hoja3!$A$15,IF(K322=[7]Hoja3!$B$16,[7]Hoja3!$A$16,IF(K322=[7]Hoja3!$B$17,[7]Hoja3!$A$17,IF(K322=[7]Hoja3!$B$18,[7]Hoja3!$A$18,IF(K322=[7]Hoja3!$B$19,[7]Hoja3!$A$19,IF(K322=[7]Hoja3!$B$20,[7]Hoja3!$A$20,IF(K322=[7]Hoja3!$B$21,[7]Hoja3!$A$21,""))))))))))))))))))))</f>
        <v>CCE-16</v>
      </c>
      <c r="M322" s="60" t="s">
        <v>63</v>
      </c>
      <c r="N322" s="60">
        <v>0</v>
      </c>
      <c r="O322" s="63">
        <v>66842880</v>
      </c>
      <c r="P322" s="63">
        <v>66842880</v>
      </c>
      <c r="Q322" s="65">
        <v>0</v>
      </c>
      <c r="R322" s="60">
        <v>0</v>
      </c>
      <c r="S322" s="60" t="str">
        <f t="shared" ref="S322:T322" si="102">+S321</f>
        <v>ALVARO FERNANDO GUZMÁN LUCERO</v>
      </c>
      <c r="T322" s="60" t="str">
        <f t="shared" si="102"/>
        <v>SUBSECRETARÍA DE GESTIÓN INSTITUCIONAL</v>
      </c>
      <c r="U322" s="60" t="s">
        <v>650</v>
      </c>
      <c r="V322" s="60" t="s">
        <v>651</v>
      </c>
      <c r="W322" s="60" t="s">
        <v>652</v>
      </c>
      <c r="X322" s="60">
        <v>3241000</v>
      </c>
      <c r="Y322" s="66" t="s">
        <v>653</v>
      </c>
    </row>
    <row r="323" spans="1:25" ht="75" x14ac:dyDescent="0.25">
      <c r="A323" s="60" t="s">
        <v>1012</v>
      </c>
      <c r="B323" s="60" t="str">
        <f>IFERROR(VLOOKUP(VALUE(MID(A324,1,IF(VALUE(MID(A324,1,3))=898,3,4))),[7]Hoja1!$A$3:$K$222,2,0),"")</f>
        <v>898 Administración del talento humano</v>
      </c>
      <c r="C323" s="60" t="s">
        <v>159</v>
      </c>
      <c r="D323" s="60" t="s">
        <v>387</v>
      </c>
      <c r="E323" s="60">
        <v>80121704</v>
      </c>
      <c r="F323" s="155" t="s">
        <v>1318</v>
      </c>
      <c r="G323" s="62">
        <v>1</v>
      </c>
      <c r="H323" s="62">
        <v>1</v>
      </c>
      <c r="I323" s="60">
        <v>11.5</v>
      </c>
      <c r="J323" s="60">
        <v>1</v>
      </c>
      <c r="K323" s="60" t="s">
        <v>21</v>
      </c>
      <c r="L323" s="60" t="str">
        <f>IF(K323=[7]Hoja3!$B$2,[7]Hoja3!$A$2,IF(K323=[7]Hoja3!$B$3,[7]Hoja3!$A$3,IF(K323=[7]Hoja3!$B$4,[7]Hoja3!$A$4,IF(K323=[7]Hoja3!$B$5,[7]Hoja3!$A$5,IF(K323=[7]Hoja3!$B$6,[7]Hoja3!$A$6,IF(K323=[7]Hoja3!$B$7,[7]Hoja3!$A$7,IF(K323=[7]Hoja3!$B$8,[7]Hoja3!$A$8,IF(K323=[7]Hoja3!$B$9,[7]Hoja3!$A$9,IF(K323=[7]Hoja3!$B$10,[7]Hoja3!$A$10,IF(K323=[7]Hoja3!$B$11,[7]Hoja3!$A$11,IF(K323=[7]Hoja3!$B$12,[7]Hoja3!$A$12,IF(K323=[7]Hoja3!$B$13,[7]Hoja3!$A$13,IF(K323=[7]Hoja3!$B$14,[7]Hoja3!$A$14,IF(K323=[7]Hoja3!$B$15,[7]Hoja3!$A$15,IF(K323=[7]Hoja3!$B$16,[7]Hoja3!$A$16,IF(K323=[7]Hoja3!$B$17,[7]Hoja3!$A$17,IF(K323=[7]Hoja3!$B$18,[7]Hoja3!$A$18,IF(K323=[7]Hoja3!$B$19,[7]Hoja3!$A$19,IF(K323=[7]Hoja3!$B$20,[7]Hoja3!$A$20,IF(K323=[7]Hoja3!$B$21,[7]Hoja3!$A$21,""))))))))))))))))))))</f>
        <v>CCE-16</v>
      </c>
      <c r="M323" s="60" t="s">
        <v>63</v>
      </c>
      <c r="N323" s="60">
        <v>0</v>
      </c>
      <c r="O323" s="63">
        <v>57500000</v>
      </c>
      <c r="P323" s="63">
        <v>57500000</v>
      </c>
      <c r="Q323" s="65">
        <v>0</v>
      </c>
      <c r="R323" s="60">
        <v>0</v>
      </c>
      <c r="S323" s="60" t="str">
        <f t="shared" ref="S323:T323" si="103">+S322</f>
        <v>ALVARO FERNANDO GUZMÁN LUCERO</v>
      </c>
      <c r="T323" s="60" t="str">
        <f t="shared" si="103"/>
        <v>SUBSECRETARÍA DE GESTIÓN INSTITUCIONAL</v>
      </c>
      <c r="U323" s="60" t="s">
        <v>650</v>
      </c>
      <c r="V323" s="60" t="s">
        <v>651</v>
      </c>
      <c r="W323" s="60" t="s">
        <v>652</v>
      </c>
      <c r="X323" s="60">
        <v>3241000</v>
      </c>
      <c r="Y323" s="66" t="s">
        <v>653</v>
      </c>
    </row>
    <row r="324" spans="1:25" ht="60" x14ac:dyDescent="0.25">
      <c r="A324" s="60" t="s">
        <v>1013</v>
      </c>
      <c r="B324" s="60" t="str">
        <f>IFERROR(VLOOKUP(VALUE(MID(A325,1,IF(VALUE(MID(A325,1,3))=898,3,4))),[7]Hoja1!$A$3:$K$222,2,0),"")</f>
        <v>898 Administración del talento humano</v>
      </c>
      <c r="C324" s="60" t="s">
        <v>159</v>
      </c>
      <c r="D324" s="60" t="s">
        <v>387</v>
      </c>
      <c r="E324" s="60">
        <v>80121704</v>
      </c>
      <c r="F324" s="155" t="s">
        <v>1317</v>
      </c>
      <c r="G324" s="62">
        <v>1</v>
      </c>
      <c r="H324" s="62">
        <v>1</v>
      </c>
      <c r="I324" s="60">
        <v>12</v>
      </c>
      <c r="J324" s="60">
        <v>1</v>
      </c>
      <c r="K324" s="60" t="s">
        <v>21</v>
      </c>
      <c r="L324" s="60" t="str">
        <f>IF(K324=[7]Hoja3!$B$2,[7]Hoja3!$A$2,IF(K324=[7]Hoja3!$B$3,[7]Hoja3!$A$3,IF(K324=[7]Hoja3!$B$4,[7]Hoja3!$A$4,IF(K324=[7]Hoja3!$B$5,[7]Hoja3!$A$5,IF(K324=[7]Hoja3!$B$6,[7]Hoja3!$A$6,IF(K324=[7]Hoja3!$B$7,[7]Hoja3!$A$7,IF(K324=[7]Hoja3!$B$8,[7]Hoja3!$A$8,IF(K324=[7]Hoja3!$B$9,[7]Hoja3!$A$9,IF(K324=[7]Hoja3!$B$10,[7]Hoja3!$A$10,IF(K324=[7]Hoja3!$B$11,[7]Hoja3!$A$11,IF(K324=[7]Hoja3!$B$12,[7]Hoja3!$A$12,IF(K324=[7]Hoja3!$B$13,[7]Hoja3!$A$13,IF(K324=[7]Hoja3!$B$14,[7]Hoja3!$A$14,IF(K324=[7]Hoja3!$B$15,[7]Hoja3!$A$15,IF(K324=[7]Hoja3!$B$16,[7]Hoja3!$A$16,IF(K324=[7]Hoja3!$B$17,[7]Hoja3!$A$17,IF(K324=[7]Hoja3!$B$18,[7]Hoja3!$A$18,IF(K324=[7]Hoja3!$B$19,[7]Hoja3!$A$19,IF(K324=[7]Hoja3!$B$20,[7]Hoja3!$A$20,IF(K324=[7]Hoja3!$B$21,[7]Hoja3!$A$21,""))))))))))))))))))))</f>
        <v>CCE-16</v>
      </c>
      <c r="M324" s="60" t="s">
        <v>63</v>
      </c>
      <c r="N324" s="60">
        <v>0</v>
      </c>
      <c r="O324" s="63">
        <v>60000000</v>
      </c>
      <c r="P324" s="63">
        <v>60000000</v>
      </c>
      <c r="Q324" s="65">
        <v>0</v>
      </c>
      <c r="R324" s="60">
        <v>0</v>
      </c>
      <c r="S324" s="60" t="str">
        <f t="shared" ref="S324:T324" si="104">+S323</f>
        <v>ALVARO FERNANDO GUZMÁN LUCERO</v>
      </c>
      <c r="T324" s="60" t="str">
        <f t="shared" si="104"/>
        <v>SUBSECRETARÍA DE GESTIÓN INSTITUCIONAL</v>
      </c>
      <c r="U324" s="60" t="s">
        <v>650</v>
      </c>
      <c r="V324" s="60" t="s">
        <v>651</v>
      </c>
      <c r="W324" s="60" t="s">
        <v>652</v>
      </c>
      <c r="X324" s="60">
        <v>3241000</v>
      </c>
      <c r="Y324" s="66" t="s">
        <v>653</v>
      </c>
    </row>
    <row r="325" spans="1:25" ht="60" x14ac:dyDescent="0.25">
      <c r="A325" s="60" t="s">
        <v>1014</v>
      </c>
      <c r="B325" s="60" t="str">
        <f>IFERROR(VLOOKUP(VALUE(MID(A326,1,IF(VALUE(MID(A326,1,3))=898,3,4))),[7]Hoja1!$A$3:$K$222,2,0),"")</f>
        <v>898 Administración del talento humano</v>
      </c>
      <c r="C325" s="60" t="s">
        <v>159</v>
      </c>
      <c r="D325" s="60" t="s">
        <v>387</v>
      </c>
      <c r="E325" s="60">
        <v>80121704</v>
      </c>
      <c r="F325" s="156" t="s">
        <v>1320</v>
      </c>
      <c r="G325" s="62">
        <v>1</v>
      </c>
      <c r="H325" s="62">
        <v>1</v>
      </c>
      <c r="I325" s="60">
        <v>11.5</v>
      </c>
      <c r="J325" s="60">
        <v>1</v>
      </c>
      <c r="K325" s="60" t="s">
        <v>21</v>
      </c>
      <c r="L325" s="60" t="str">
        <f>IF(K325=[7]Hoja3!$B$2,[7]Hoja3!$A$2,IF(K325=[7]Hoja3!$B$3,[7]Hoja3!$A$3,IF(K325=[7]Hoja3!$B$4,[7]Hoja3!$A$4,IF(K325=[7]Hoja3!$B$5,[7]Hoja3!$A$5,IF(K325=[7]Hoja3!$B$6,[7]Hoja3!$A$6,IF(K325=[7]Hoja3!$B$7,[7]Hoja3!$A$7,IF(K325=[7]Hoja3!$B$8,[7]Hoja3!$A$8,IF(K325=[7]Hoja3!$B$9,[7]Hoja3!$A$9,IF(K325=[7]Hoja3!$B$10,[7]Hoja3!$A$10,IF(K325=[7]Hoja3!$B$11,[7]Hoja3!$A$11,IF(K325=[7]Hoja3!$B$12,[7]Hoja3!$A$12,IF(K325=[7]Hoja3!$B$13,[7]Hoja3!$A$13,IF(K325=[7]Hoja3!$B$14,[7]Hoja3!$A$14,IF(K325=[7]Hoja3!$B$15,[7]Hoja3!$A$15,IF(K325=[7]Hoja3!$B$16,[7]Hoja3!$A$16,IF(K325=[7]Hoja3!$B$17,[7]Hoja3!$A$17,IF(K325=[7]Hoja3!$B$18,[7]Hoja3!$A$18,IF(K325=[7]Hoja3!$B$19,[7]Hoja3!$A$19,IF(K325=[7]Hoja3!$B$20,[7]Hoja3!$A$20,IF(K325=[7]Hoja3!$B$21,[7]Hoja3!$A$21,""))))))))))))))))))))</f>
        <v>CCE-16</v>
      </c>
      <c r="M325" s="60" t="s">
        <v>63</v>
      </c>
      <c r="N325" s="60">
        <v>0</v>
      </c>
      <c r="O325" s="63">
        <v>57898360</v>
      </c>
      <c r="P325" s="63">
        <v>57898360</v>
      </c>
      <c r="Q325" s="65">
        <v>0</v>
      </c>
      <c r="R325" s="60">
        <v>0</v>
      </c>
      <c r="S325" s="60" t="str">
        <f t="shared" ref="S325:T325" si="105">+S324</f>
        <v>ALVARO FERNANDO GUZMÁN LUCERO</v>
      </c>
      <c r="T325" s="60" t="str">
        <f t="shared" si="105"/>
        <v>SUBSECRETARÍA DE GESTIÓN INSTITUCIONAL</v>
      </c>
      <c r="U325" s="60" t="s">
        <v>650</v>
      </c>
      <c r="V325" s="60" t="s">
        <v>651</v>
      </c>
      <c r="W325" s="60" t="s">
        <v>652</v>
      </c>
      <c r="X325" s="60">
        <v>3241000</v>
      </c>
      <c r="Y325" s="66" t="s">
        <v>653</v>
      </c>
    </row>
    <row r="326" spans="1:25" ht="60" x14ac:dyDescent="0.25">
      <c r="A326" s="60" t="s">
        <v>1015</v>
      </c>
      <c r="B326" s="60" t="str">
        <f>IFERROR(VLOOKUP(VALUE(MID(A327,1,IF(VALUE(MID(A327,1,3))=898,3,4))),[7]Hoja1!$A$3:$K$222,2,0),"")</f>
        <v>898 Administración del talento humano</v>
      </c>
      <c r="C326" s="60" t="s">
        <v>159</v>
      </c>
      <c r="D326" s="60" t="s">
        <v>387</v>
      </c>
      <c r="E326" s="60">
        <v>80121704</v>
      </c>
      <c r="F326" s="156" t="s">
        <v>1321</v>
      </c>
      <c r="G326" s="62">
        <v>1</v>
      </c>
      <c r="H326" s="62">
        <v>1</v>
      </c>
      <c r="I326" s="60">
        <v>11.5</v>
      </c>
      <c r="J326" s="60">
        <v>1</v>
      </c>
      <c r="K326" s="60" t="s">
        <v>21</v>
      </c>
      <c r="L326" s="60" t="str">
        <f>IF(K326=[7]Hoja3!$B$2,[7]Hoja3!$A$2,IF(K326=[7]Hoja3!$B$3,[7]Hoja3!$A$3,IF(K326=[7]Hoja3!$B$4,[7]Hoja3!$A$4,IF(K326=[7]Hoja3!$B$5,[7]Hoja3!$A$5,IF(K326=[7]Hoja3!$B$6,[7]Hoja3!$A$6,IF(K326=[7]Hoja3!$B$7,[7]Hoja3!$A$7,IF(K326=[7]Hoja3!$B$8,[7]Hoja3!$A$8,IF(K326=[7]Hoja3!$B$9,[7]Hoja3!$A$9,IF(K326=[7]Hoja3!$B$10,[7]Hoja3!$A$10,IF(K326=[7]Hoja3!$B$11,[7]Hoja3!$A$11,IF(K326=[7]Hoja3!$B$12,[7]Hoja3!$A$12,IF(K326=[7]Hoja3!$B$13,[7]Hoja3!$A$13,IF(K326=[7]Hoja3!$B$14,[7]Hoja3!$A$14,IF(K326=[7]Hoja3!$B$15,[7]Hoja3!$A$15,IF(K326=[7]Hoja3!$B$16,[7]Hoja3!$A$16,IF(K326=[7]Hoja3!$B$17,[7]Hoja3!$A$17,IF(K326=[7]Hoja3!$B$18,[7]Hoja3!$A$18,IF(K326=[7]Hoja3!$B$19,[7]Hoja3!$A$19,IF(K326=[7]Hoja3!$B$20,[7]Hoja3!$A$20,IF(K326=[7]Hoja3!$B$21,[7]Hoja3!$A$21,""))))))))))))))))))))</f>
        <v>CCE-16</v>
      </c>
      <c r="M326" s="60" t="s">
        <v>63</v>
      </c>
      <c r="N326" s="60">
        <v>0</v>
      </c>
      <c r="O326" s="63">
        <v>96086640</v>
      </c>
      <c r="P326" s="63">
        <v>96086640</v>
      </c>
      <c r="Q326" s="65">
        <v>0</v>
      </c>
      <c r="R326" s="60">
        <v>0</v>
      </c>
      <c r="S326" s="60" t="str">
        <f t="shared" ref="S326:T326" si="106">+S325</f>
        <v>ALVARO FERNANDO GUZMÁN LUCERO</v>
      </c>
      <c r="T326" s="60" t="str">
        <f t="shared" si="106"/>
        <v>SUBSECRETARÍA DE GESTIÓN INSTITUCIONAL</v>
      </c>
      <c r="U326" s="60" t="s">
        <v>650</v>
      </c>
      <c r="V326" s="60" t="s">
        <v>651</v>
      </c>
      <c r="W326" s="60" t="s">
        <v>652</v>
      </c>
      <c r="X326" s="60">
        <v>3241000</v>
      </c>
      <c r="Y326" s="66" t="s">
        <v>653</v>
      </c>
    </row>
    <row r="327" spans="1:25" ht="60" x14ac:dyDescent="0.25">
      <c r="A327" s="60" t="s">
        <v>1016</v>
      </c>
      <c r="B327" s="60" t="str">
        <f>IFERROR(VLOOKUP(VALUE(MID(A328,1,IF(VALUE(MID(A328,1,3))=898,3,4))),[7]Hoja1!$A$3:$K$222,2,0),"")</f>
        <v>898 Administración del talento humano</v>
      </c>
      <c r="C327" s="60" t="s">
        <v>159</v>
      </c>
      <c r="D327" s="60" t="s">
        <v>387</v>
      </c>
      <c r="E327" s="60">
        <v>80121704</v>
      </c>
      <c r="F327" s="156" t="s">
        <v>1322</v>
      </c>
      <c r="G327" s="62">
        <v>1</v>
      </c>
      <c r="H327" s="62">
        <v>1</v>
      </c>
      <c r="I327" s="60">
        <v>11.5</v>
      </c>
      <c r="J327" s="60">
        <v>1</v>
      </c>
      <c r="K327" s="60" t="s">
        <v>21</v>
      </c>
      <c r="L327" s="60" t="str">
        <f>IF(K327=[7]Hoja3!$B$2,[7]Hoja3!$A$2,IF(K327=[7]Hoja3!$B$3,[7]Hoja3!$A$3,IF(K327=[7]Hoja3!$B$4,[7]Hoja3!$A$4,IF(K327=[7]Hoja3!$B$5,[7]Hoja3!$A$5,IF(K327=[7]Hoja3!$B$6,[7]Hoja3!$A$6,IF(K327=[7]Hoja3!$B$7,[7]Hoja3!$A$7,IF(K327=[7]Hoja3!$B$8,[7]Hoja3!$A$8,IF(K327=[7]Hoja3!$B$9,[7]Hoja3!$A$9,IF(K327=[7]Hoja3!$B$10,[7]Hoja3!$A$10,IF(K327=[7]Hoja3!$B$11,[7]Hoja3!$A$11,IF(K327=[7]Hoja3!$B$12,[7]Hoja3!$A$12,IF(K327=[7]Hoja3!$B$13,[7]Hoja3!$A$13,IF(K327=[7]Hoja3!$B$14,[7]Hoja3!$A$14,IF(K327=[7]Hoja3!$B$15,[7]Hoja3!$A$15,IF(K327=[7]Hoja3!$B$16,[7]Hoja3!$A$16,IF(K327=[7]Hoja3!$B$17,[7]Hoja3!$A$17,IF(K327=[7]Hoja3!$B$18,[7]Hoja3!$A$18,IF(K327=[7]Hoja3!$B$19,[7]Hoja3!$A$19,IF(K327=[7]Hoja3!$B$20,[7]Hoja3!$A$20,IF(K327=[7]Hoja3!$B$21,[7]Hoja3!$A$21,""))))))))))))))))))))</f>
        <v>CCE-16</v>
      </c>
      <c r="M327" s="60" t="s">
        <v>63</v>
      </c>
      <c r="N327" s="60">
        <v>0</v>
      </c>
      <c r="O327" s="63">
        <v>59225000</v>
      </c>
      <c r="P327" s="63">
        <v>59225000</v>
      </c>
      <c r="Q327" s="65">
        <v>0</v>
      </c>
      <c r="R327" s="60">
        <v>0</v>
      </c>
      <c r="S327" s="60" t="str">
        <f t="shared" ref="S327:T327" si="107">+S326</f>
        <v>ALVARO FERNANDO GUZMÁN LUCERO</v>
      </c>
      <c r="T327" s="60" t="str">
        <f t="shared" si="107"/>
        <v>SUBSECRETARÍA DE GESTIÓN INSTITUCIONAL</v>
      </c>
      <c r="U327" s="60" t="s">
        <v>650</v>
      </c>
      <c r="V327" s="60" t="s">
        <v>651</v>
      </c>
      <c r="W327" s="60" t="s">
        <v>652</v>
      </c>
      <c r="X327" s="60">
        <v>3241000</v>
      </c>
      <c r="Y327" s="66" t="s">
        <v>653</v>
      </c>
    </row>
    <row r="328" spans="1:25" ht="60" x14ac:dyDescent="0.25">
      <c r="A328" s="60" t="s">
        <v>1017</v>
      </c>
      <c r="B328" s="60" t="str">
        <f>IFERROR(VLOOKUP(VALUE(MID(A329,1,IF(VALUE(MID(A329,1,3))=898,3,4))),[7]Hoja1!$A$3:$K$222,2,0),"")</f>
        <v>898 Administración del talento humano</v>
      </c>
      <c r="C328" s="60" t="s">
        <v>159</v>
      </c>
      <c r="D328" s="60" t="s">
        <v>387</v>
      </c>
      <c r="E328" s="60">
        <v>80121704</v>
      </c>
      <c r="F328" s="156" t="s">
        <v>1323</v>
      </c>
      <c r="G328" s="62">
        <v>1</v>
      </c>
      <c r="H328" s="62">
        <v>1</v>
      </c>
      <c r="I328" s="60">
        <v>11.5</v>
      </c>
      <c r="J328" s="60">
        <v>1</v>
      </c>
      <c r="K328" s="60" t="s">
        <v>21</v>
      </c>
      <c r="L328" s="60" t="str">
        <f>IF(K328=[7]Hoja3!$B$2,[7]Hoja3!$A$2,IF(K328=[7]Hoja3!$B$3,[7]Hoja3!$A$3,IF(K328=[7]Hoja3!$B$4,[7]Hoja3!$A$4,IF(K328=[7]Hoja3!$B$5,[7]Hoja3!$A$5,IF(K328=[7]Hoja3!$B$6,[7]Hoja3!$A$6,IF(K328=[7]Hoja3!$B$7,[7]Hoja3!$A$7,IF(K328=[7]Hoja3!$B$8,[7]Hoja3!$A$8,IF(K328=[7]Hoja3!$B$9,[7]Hoja3!$A$9,IF(K328=[7]Hoja3!$B$10,[7]Hoja3!$A$10,IF(K328=[7]Hoja3!$B$11,[7]Hoja3!$A$11,IF(K328=[7]Hoja3!$B$12,[7]Hoja3!$A$12,IF(K328=[7]Hoja3!$B$13,[7]Hoja3!$A$13,IF(K328=[7]Hoja3!$B$14,[7]Hoja3!$A$14,IF(K328=[7]Hoja3!$B$15,[7]Hoja3!$A$15,IF(K328=[7]Hoja3!$B$16,[7]Hoja3!$A$16,IF(K328=[7]Hoja3!$B$17,[7]Hoja3!$A$17,IF(K328=[7]Hoja3!$B$18,[7]Hoja3!$A$18,IF(K328=[7]Hoja3!$B$19,[7]Hoja3!$A$19,IF(K328=[7]Hoja3!$B$20,[7]Hoja3!$A$20,IF(K328=[7]Hoja3!$B$21,[7]Hoja3!$A$21,""))))))))))))))))))))</f>
        <v>CCE-16</v>
      </c>
      <c r="M328" s="60" t="s">
        <v>63</v>
      </c>
      <c r="N328" s="60">
        <v>0</v>
      </c>
      <c r="O328" s="63">
        <v>70463536</v>
      </c>
      <c r="P328" s="63">
        <v>70463536</v>
      </c>
      <c r="Q328" s="65">
        <v>0</v>
      </c>
      <c r="R328" s="60">
        <v>0</v>
      </c>
      <c r="S328" s="60" t="str">
        <f t="shared" ref="S328:T328" si="108">+S327</f>
        <v>ALVARO FERNANDO GUZMÁN LUCERO</v>
      </c>
      <c r="T328" s="60" t="str">
        <f t="shared" si="108"/>
        <v>SUBSECRETARÍA DE GESTIÓN INSTITUCIONAL</v>
      </c>
      <c r="U328" s="60" t="s">
        <v>650</v>
      </c>
      <c r="V328" s="60" t="s">
        <v>651</v>
      </c>
      <c r="W328" s="60" t="s">
        <v>652</v>
      </c>
      <c r="X328" s="60">
        <v>3241000</v>
      </c>
      <c r="Y328" s="66" t="s">
        <v>653</v>
      </c>
    </row>
    <row r="329" spans="1:25" ht="60" x14ac:dyDescent="0.25">
      <c r="A329" s="60" t="s">
        <v>1018</v>
      </c>
      <c r="B329" s="60" t="str">
        <f>IFERROR(VLOOKUP(VALUE(MID(A330,1,IF(VALUE(MID(A330,1,3))=898,3,4))),[7]Hoja1!$A$3:$K$222,2,0),"")</f>
        <v>898 Administración del talento humano</v>
      </c>
      <c r="C329" s="60" t="s">
        <v>159</v>
      </c>
      <c r="D329" s="60" t="s">
        <v>387</v>
      </c>
      <c r="E329" s="60">
        <v>80121704</v>
      </c>
      <c r="F329" s="156" t="s">
        <v>1324</v>
      </c>
      <c r="G329" s="62">
        <v>1</v>
      </c>
      <c r="H329" s="62">
        <v>1</v>
      </c>
      <c r="I329" s="60">
        <v>11.5</v>
      </c>
      <c r="J329" s="60">
        <v>1</v>
      </c>
      <c r="K329" s="60" t="s">
        <v>21</v>
      </c>
      <c r="L329" s="60" t="str">
        <f>IF(K329=[7]Hoja3!$B$2,[7]Hoja3!$A$2,IF(K329=[7]Hoja3!$B$3,[7]Hoja3!$A$3,IF(K329=[7]Hoja3!$B$4,[7]Hoja3!$A$4,IF(K329=[7]Hoja3!$B$5,[7]Hoja3!$A$5,IF(K329=[7]Hoja3!$B$6,[7]Hoja3!$A$6,IF(K329=[7]Hoja3!$B$7,[7]Hoja3!$A$7,IF(K329=[7]Hoja3!$B$8,[7]Hoja3!$A$8,IF(K329=[7]Hoja3!$B$9,[7]Hoja3!$A$9,IF(K329=[7]Hoja3!$B$10,[7]Hoja3!$A$10,IF(K329=[7]Hoja3!$B$11,[7]Hoja3!$A$11,IF(K329=[7]Hoja3!$B$12,[7]Hoja3!$A$12,IF(K329=[7]Hoja3!$B$13,[7]Hoja3!$A$13,IF(K329=[7]Hoja3!$B$14,[7]Hoja3!$A$14,IF(K329=[7]Hoja3!$B$15,[7]Hoja3!$A$15,IF(K329=[7]Hoja3!$B$16,[7]Hoja3!$A$16,IF(K329=[7]Hoja3!$B$17,[7]Hoja3!$A$17,IF(K329=[7]Hoja3!$B$18,[7]Hoja3!$A$18,IF(K329=[7]Hoja3!$B$19,[7]Hoja3!$A$19,IF(K329=[7]Hoja3!$B$20,[7]Hoja3!$A$20,IF(K329=[7]Hoja3!$B$21,[7]Hoja3!$A$21,""))))))))))))))))))))</f>
        <v>CCE-16</v>
      </c>
      <c r="M329" s="60" t="s">
        <v>63</v>
      </c>
      <c r="N329" s="60">
        <v>0</v>
      </c>
      <c r="O329" s="63">
        <v>51246208</v>
      </c>
      <c r="P329" s="63">
        <v>51246208</v>
      </c>
      <c r="Q329" s="65">
        <v>0</v>
      </c>
      <c r="R329" s="60">
        <v>0</v>
      </c>
      <c r="S329" s="60" t="str">
        <f t="shared" ref="S329:T329" si="109">+S328</f>
        <v>ALVARO FERNANDO GUZMÁN LUCERO</v>
      </c>
      <c r="T329" s="60" t="str">
        <f t="shared" si="109"/>
        <v>SUBSECRETARÍA DE GESTIÓN INSTITUCIONAL</v>
      </c>
      <c r="U329" s="60" t="s">
        <v>650</v>
      </c>
      <c r="V329" s="60" t="s">
        <v>651</v>
      </c>
      <c r="W329" s="60" t="s">
        <v>652</v>
      </c>
      <c r="X329" s="60">
        <v>3241000</v>
      </c>
      <c r="Y329" s="66" t="s">
        <v>653</v>
      </c>
    </row>
    <row r="330" spans="1:25" ht="60" x14ac:dyDescent="0.25">
      <c r="A330" s="60" t="s">
        <v>1019</v>
      </c>
      <c r="B330" s="60" t="str">
        <f>IFERROR(VLOOKUP(VALUE(MID(A331,1,IF(VALUE(MID(A331,1,3))=898,3,4))),[7]Hoja1!$A$3:$K$222,2,0),"")</f>
        <v>898 Administración del talento humano</v>
      </c>
      <c r="C330" s="60" t="s">
        <v>159</v>
      </c>
      <c r="D330" s="60" t="s">
        <v>387</v>
      </c>
      <c r="E330" s="60">
        <v>80121704</v>
      </c>
      <c r="F330" s="86" t="s">
        <v>1163</v>
      </c>
      <c r="G330" s="62">
        <v>1</v>
      </c>
      <c r="H330" s="62">
        <v>1</v>
      </c>
      <c r="I330" s="60">
        <v>11.5</v>
      </c>
      <c r="J330" s="60">
        <v>1</v>
      </c>
      <c r="K330" s="60" t="s">
        <v>21</v>
      </c>
      <c r="L330" s="60" t="str">
        <f>IF(K330=[7]Hoja3!$B$2,[7]Hoja3!$A$2,IF(K330=[7]Hoja3!$B$3,[7]Hoja3!$A$3,IF(K330=[7]Hoja3!$B$4,[7]Hoja3!$A$4,IF(K330=[7]Hoja3!$B$5,[7]Hoja3!$A$5,IF(K330=[7]Hoja3!$B$6,[7]Hoja3!$A$6,IF(K330=[7]Hoja3!$B$7,[7]Hoja3!$A$7,IF(K330=[7]Hoja3!$B$8,[7]Hoja3!$A$8,IF(K330=[7]Hoja3!$B$9,[7]Hoja3!$A$9,IF(K330=[7]Hoja3!$B$10,[7]Hoja3!$A$10,IF(K330=[7]Hoja3!$B$11,[7]Hoja3!$A$11,IF(K330=[7]Hoja3!$B$12,[7]Hoja3!$A$12,IF(K330=[7]Hoja3!$B$13,[7]Hoja3!$A$13,IF(K330=[7]Hoja3!$B$14,[7]Hoja3!$A$14,IF(K330=[7]Hoja3!$B$15,[7]Hoja3!$A$15,IF(K330=[7]Hoja3!$B$16,[7]Hoja3!$A$16,IF(K330=[7]Hoja3!$B$17,[7]Hoja3!$A$17,IF(K330=[7]Hoja3!$B$18,[7]Hoja3!$A$18,IF(K330=[7]Hoja3!$B$19,[7]Hoja3!$A$19,IF(K330=[7]Hoja3!$B$20,[7]Hoja3!$A$20,IF(K330=[7]Hoja3!$B$21,[7]Hoja3!$A$21,""))))))))))))))))))))</f>
        <v>CCE-16</v>
      </c>
      <c r="M330" s="60" t="s">
        <v>63</v>
      </c>
      <c r="N330" s="60">
        <v>0</v>
      </c>
      <c r="O330" s="63">
        <v>83767840</v>
      </c>
      <c r="P330" s="63">
        <v>83767840</v>
      </c>
      <c r="Q330" s="65">
        <v>0</v>
      </c>
      <c r="R330" s="60">
        <v>0</v>
      </c>
      <c r="S330" s="60" t="str">
        <f t="shared" ref="S330:T330" si="110">+S329</f>
        <v>ALVARO FERNANDO GUZMÁN LUCERO</v>
      </c>
      <c r="T330" s="60" t="str">
        <f t="shared" si="110"/>
        <v>SUBSECRETARÍA DE GESTIÓN INSTITUCIONAL</v>
      </c>
      <c r="U330" s="60" t="s">
        <v>650</v>
      </c>
      <c r="V330" s="60" t="s">
        <v>651</v>
      </c>
      <c r="W330" s="60" t="s">
        <v>652</v>
      </c>
      <c r="X330" s="60">
        <v>3241000</v>
      </c>
      <c r="Y330" s="66" t="s">
        <v>653</v>
      </c>
    </row>
    <row r="331" spans="1:25" ht="60" x14ac:dyDescent="0.25">
      <c r="A331" s="60" t="s">
        <v>1020</v>
      </c>
      <c r="B331" s="60" t="str">
        <f>IFERROR(VLOOKUP(VALUE(MID(A332,1,IF(VALUE(MID(A332,1,3))=898,3,4))),[7]Hoja1!$A$3:$K$222,2,0),"")</f>
        <v>898 Administración del talento humano</v>
      </c>
      <c r="C331" s="60" t="s">
        <v>159</v>
      </c>
      <c r="D331" s="60" t="s">
        <v>387</v>
      </c>
      <c r="E331" s="60">
        <v>80121704</v>
      </c>
      <c r="F331" s="86" t="s">
        <v>1163</v>
      </c>
      <c r="G331" s="62">
        <v>1</v>
      </c>
      <c r="H331" s="62">
        <v>1</v>
      </c>
      <c r="I331" s="60">
        <v>11.5</v>
      </c>
      <c r="J331" s="60">
        <v>1</v>
      </c>
      <c r="K331" s="60" t="s">
        <v>21</v>
      </c>
      <c r="L331" s="60" t="str">
        <f>IF(K331=[7]Hoja3!$B$2,[7]Hoja3!$A$2,IF(K331=[7]Hoja3!$B$3,[7]Hoja3!$A$3,IF(K331=[7]Hoja3!$B$4,[7]Hoja3!$A$4,IF(K331=[7]Hoja3!$B$5,[7]Hoja3!$A$5,IF(K331=[7]Hoja3!$B$6,[7]Hoja3!$A$6,IF(K331=[7]Hoja3!$B$7,[7]Hoja3!$A$7,IF(K331=[7]Hoja3!$B$8,[7]Hoja3!$A$8,IF(K331=[7]Hoja3!$B$9,[7]Hoja3!$A$9,IF(K331=[7]Hoja3!$B$10,[7]Hoja3!$A$10,IF(K331=[7]Hoja3!$B$11,[7]Hoja3!$A$11,IF(K331=[7]Hoja3!$B$12,[7]Hoja3!$A$12,IF(K331=[7]Hoja3!$B$13,[7]Hoja3!$A$13,IF(K331=[7]Hoja3!$B$14,[7]Hoja3!$A$14,IF(K331=[7]Hoja3!$B$15,[7]Hoja3!$A$15,IF(K331=[7]Hoja3!$B$16,[7]Hoja3!$A$16,IF(K331=[7]Hoja3!$B$17,[7]Hoja3!$A$17,IF(K331=[7]Hoja3!$B$18,[7]Hoja3!$A$18,IF(K331=[7]Hoja3!$B$19,[7]Hoja3!$A$19,IF(K331=[7]Hoja3!$B$20,[7]Hoja3!$A$20,IF(K331=[7]Hoja3!$B$21,[7]Hoja3!$A$21,""))))))))))))))))))))</f>
        <v>CCE-16</v>
      </c>
      <c r="M331" s="60" t="s">
        <v>63</v>
      </c>
      <c r="N331" s="60">
        <v>0</v>
      </c>
      <c r="O331" s="63">
        <v>50279656</v>
      </c>
      <c r="P331" s="63">
        <v>50279656</v>
      </c>
      <c r="Q331" s="65">
        <v>0</v>
      </c>
      <c r="R331" s="60">
        <v>0</v>
      </c>
      <c r="S331" s="60" t="str">
        <f t="shared" ref="S331:T331" si="111">+S330</f>
        <v>ALVARO FERNANDO GUZMÁN LUCERO</v>
      </c>
      <c r="T331" s="60" t="str">
        <f t="shared" si="111"/>
        <v>SUBSECRETARÍA DE GESTIÓN INSTITUCIONAL</v>
      </c>
      <c r="U331" s="60" t="s">
        <v>650</v>
      </c>
      <c r="V331" s="60" t="s">
        <v>651</v>
      </c>
      <c r="W331" s="60" t="s">
        <v>652</v>
      </c>
      <c r="X331" s="60">
        <v>3241000</v>
      </c>
      <c r="Y331" s="66" t="s">
        <v>653</v>
      </c>
    </row>
    <row r="332" spans="1:25" ht="60" x14ac:dyDescent="0.25">
      <c r="A332" s="60" t="s">
        <v>1021</v>
      </c>
      <c r="B332" s="60" t="str">
        <f>IFERROR(VLOOKUP(VALUE(MID(A333,1,IF(VALUE(MID(A333,1,3))=898,3,4))),[7]Hoja1!$A$3:$K$222,2,0),"")</f>
        <v>898 Administración del talento humano</v>
      </c>
      <c r="C332" s="60" t="s">
        <v>159</v>
      </c>
      <c r="D332" s="60" t="s">
        <v>387</v>
      </c>
      <c r="E332" s="60">
        <v>80121704</v>
      </c>
      <c r="F332" s="154" t="s">
        <v>1316</v>
      </c>
      <c r="G332" s="62">
        <v>1</v>
      </c>
      <c r="H332" s="62">
        <v>1</v>
      </c>
      <c r="I332" s="60">
        <v>11.5</v>
      </c>
      <c r="J332" s="60">
        <v>1</v>
      </c>
      <c r="K332" s="60" t="s">
        <v>21</v>
      </c>
      <c r="L332" s="60" t="str">
        <f>IF(K332=[7]Hoja3!$B$2,[7]Hoja3!$A$2,IF(K332=[7]Hoja3!$B$3,[7]Hoja3!$A$3,IF(K332=[7]Hoja3!$B$4,[7]Hoja3!$A$4,IF(K332=[7]Hoja3!$B$5,[7]Hoja3!$A$5,IF(K332=[7]Hoja3!$B$6,[7]Hoja3!$A$6,IF(K332=[7]Hoja3!$B$7,[7]Hoja3!$A$7,IF(K332=[7]Hoja3!$B$8,[7]Hoja3!$A$8,IF(K332=[7]Hoja3!$B$9,[7]Hoja3!$A$9,IF(K332=[7]Hoja3!$B$10,[7]Hoja3!$A$10,IF(K332=[7]Hoja3!$B$11,[7]Hoja3!$A$11,IF(K332=[7]Hoja3!$B$12,[7]Hoja3!$A$12,IF(K332=[7]Hoja3!$B$13,[7]Hoja3!$A$13,IF(K332=[7]Hoja3!$B$14,[7]Hoja3!$A$14,IF(K332=[7]Hoja3!$B$15,[7]Hoja3!$A$15,IF(K332=[7]Hoja3!$B$16,[7]Hoja3!$A$16,IF(K332=[7]Hoja3!$B$17,[7]Hoja3!$A$17,IF(K332=[7]Hoja3!$B$18,[7]Hoja3!$A$18,IF(K332=[7]Hoja3!$B$19,[7]Hoja3!$A$19,IF(K332=[7]Hoja3!$B$20,[7]Hoja3!$A$20,IF(K332=[7]Hoja3!$B$21,[7]Hoja3!$A$21,""))))))))))))))))))))</f>
        <v>CCE-16</v>
      </c>
      <c r="M332" s="60" t="s">
        <v>63</v>
      </c>
      <c r="N332" s="60">
        <v>0</v>
      </c>
      <c r="O332" s="63">
        <v>37950000</v>
      </c>
      <c r="P332" s="63">
        <v>37950000</v>
      </c>
      <c r="Q332" s="65">
        <v>0</v>
      </c>
      <c r="R332" s="60">
        <v>0</v>
      </c>
      <c r="S332" s="60" t="str">
        <f t="shared" ref="S332:T332" si="112">+S331</f>
        <v>ALVARO FERNANDO GUZMÁN LUCERO</v>
      </c>
      <c r="T332" s="60" t="str">
        <f t="shared" si="112"/>
        <v>SUBSECRETARÍA DE GESTIÓN INSTITUCIONAL</v>
      </c>
      <c r="U332" s="60" t="s">
        <v>650</v>
      </c>
      <c r="V332" s="60" t="s">
        <v>651</v>
      </c>
      <c r="W332" s="60" t="s">
        <v>652</v>
      </c>
      <c r="X332" s="60">
        <v>3241000</v>
      </c>
      <c r="Y332" s="66" t="s">
        <v>653</v>
      </c>
    </row>
    <row r="333" spans="1:25" ht="60" x14ac:dyDescent="0.25">
      <c r="A333" s="60" t="s">
        <v>1022</v>
      </c>
      <c r="B333" s="60" t="str">
        <f>IFERROR(VLOOKUP(VALUE(MID(A334,1,IF(VALUE(MID(A334,1,3))=898,3,4))),[7]Hoja1!$A$3:$K$222,2,0),"")</f>
        <v>898 Administración del talento humano</v>
      </c>
      <c r="C333" s="60" t="s">
        <v>159</v>
      </c>
      <c r="D333" s="60" t="s">
        <v>387</v>
      </c>
      <c r="E333" s="60">
        <v>80121704</v>
      </c>
      <c r="F333" s="155" t="s">
        <v>1316</v>
      </c>
      <c r="G333" s="62">
        <v>1</v>
      </c>
      <c r="H333" s="62">
        <v>1</v>
      </c>
      <c r="I333" s="60">
        <v>12</v>
      </c>
      <c r="J333" s="60">
        <v>1</v>
      </c>
      <c r="K333" s="60" t="s">
        <v>21</v>
      </c>
      <c r="L333" s="60" t="str">
        <f>IF(K333=[7]Hoja3!$B$2,[7]Hoja3!$A$2,IF(K333=[7]Hoja3!$B$3,[7]Hoja3!$A$3,IF(K333=[7]Hoja3!$B$4,[7]Hoja3!$A$4,IF(K333=[7]Hoja3!$B$5,[7]Hoja3!$A$5,IF(K333=[7]Hoja3!$B$6,[7]Hoja3!$A$6,IF(K333=[7]Hoja3!$B$7,[7]Hoja3!$A$7,IF(K333=[7]Hoja3!$B$8,[7]Hoja3!$A$8,IF(K333=[7]Hoja3!$B$9,[7]Hoja3!$A$9,IF(K333=[7]Hoja3!$B$10,[7]Hoja3!$A$10,IF(K333=[7]Hoja3!$B$11,[7]Hoja3!$A$11,IF(K333=[7]Hoja3!$B$12,[7]Hoja3!$A$12,IF(K333=[7]Hoja3!$B$13,[7]Hoja3!$A$13,IF(K333=[7]Hoja3!$B$14,[7]Hoja3!$A$14,IF(K333=[7]Hoja3!$B$15,[7]Hoja3!$A$15,IF(K333=[7]Hoja3!$B$16,[7]Hoja3!$A$16,IF(K333=[7]Hoja3!$B$17,[7]Hoja3!$A$17,IF(K333=[7]Hoja3!$B$18,[7]Hoja3!$A$18,IF(K333=[7]Hoja3!$B$19,[7]Hoja3!$A$19,IF(K333=[7]Hoja3!$B$20,[7]Hoja3!$A$20,IF(K333=[7]Hoja3!$B$21,[7]Hoja3!$A$21,""))))))))))))))))))))</f>
        <v>CCE-16</v>
      </c>
      <c r="M333" s="60" t="s">
        <v>63</v>
      </c>
      <c r="N333" s="60">
        <v>0</v>
      </c>
      <c r="O333" s="63">
        <v>39600000</v>
      </c>
      <c r="P333" s="63">
        <v>39600000</v>
      </c>
      <c r="Q333" s="65">
        <v>0</v>
      </c>
      <c r="R333" s="60">
        <v>0</v>
      </c>
      <c r="S333" s="60" t="str">
        <f t="shared" ref="S333:T333" si="113">+S332</f>
        <v>ALVARO FERNANDO GUZMÁN LUCERO</v>
      </c>
      <c r="T333" s="60" t="str">
        <f t="shared" si="113"/>
        <v>SUBSECRETARÍA DE GESTIÓN INSTITUCIONAL</v>
      </c>
      <c r="U333" s="60" t="s">
        <v>650</v>
      </c>
      <c r="V333" s="60" t="s">
        <v>651</v>
      </c>
      <c r="W333" s="60" t="s">
        <v>652</v>
      </c>
      <c r="X333" s="60">
        <v>3241000</v>
      </c>
      <c r="Y333" s="66" t="s">
        <v>653</v>
      </c>
    </row>
    <row r="334" spans="1:25" ht="60" x14ac:dyDescent="0.25">
      <c r="A334" s="60" t="s">
        <v>1023</v>
      </c>
      <c r="B334" s="60" t="str">
        <f>IFERROR(VLOOKUP(VALUE(MID(A335,1,IF(VALUE(MID(A335,1,3))=898,3,4))),[7]Hoja1!$A$3:$K$222,2,0),"")</f>
        <v>898 Administración del talento humano</v>
      </c>
      <c r="C334" s="60" t="s">
        <v>159</v>
      </c>
      <c r="D334" s="60" t="s">
        <v>387</v>
      </c>
      <c r="E334" s="60">
        <v>80161504</v>
      </c>
      <c r="F334" s="155" t="s">
        <v>1325</v>
      </c>
      <c r="G334" s="62">
        <v>1</v>
      </c>
      <c r="H334" s="62">
        <v>1</v>
      </c>
      <c r="I334" s="60">
        <v>12</v>
      </c>
      <c r="J334" s="60">
        <v>1</v>
      </c>
      <c r="K334" s="60" t="s">
        <v>21</v>
      </c>
      <c r="L334" s="60" t="str">
        <f>IF(K334=[7]Hoja3!$B$2,[7]Hoja3!$A$2,IF(K334=[7]Hoja3!$B$3,[7]Hoja3!$A$3,IF(K334=[7]Hoja3!$B$4,[7]Hoja3!$A$4,IF(K334=[7]Hoja3!$B$5,[7]Hoja3!$A$5,IF(K334=[7]Hoja3!$B$6,[7]Hoja3!$A$6,IF(K334=[7]Hoja3!$B$7,[7]Hoja3!$A$7,IF(K334=[7]Hoja3!$B$8,[7]Hoja3!$A$8,IF(K334=[7]Hoja3!$B$9,[7]Hoja3!$A$9,IF(K334=[7]Hoja3!$B$10,[7]Hoja3!$A$10,IF(K334=[7]Hoja3!$B$11,[7]Hoja3!$A$11,IF(K334=[7]Hoja3!$B$12,[7]Hoja3!$A$12,IF(K334=[7]Hoja3!$B$13,[7]Hoja3!$A$13,IF(K334=[7]Hoja3!$B$14,[7]Hoja3!$A$14,IF(K334=[7]Hoja3!$B$15,[7]Hoja3!$A$15,IF(K334=[7]Hoja3!$B$16,[7]Hoja3!$A$16,IF(K334=[7]Hoja3!$B$17,[7]Hoja3!$A$17,IF(K334=[7]Hoja3!$B$18,[7]Hoja3!$A$18,IF(K334=[7]Hoja3!$B$19,[7]Hoja3!$A$19,IF(K334=[7]Hoja3!$B$20,[7]Hoja3!$A$20,IF(K334=[7]Hoja3!$B$21,[7]Hoja3!$A$21,""))))))))))))))))))))</f>
        <v>CCE-16</v>
      </c>
      <c r="M334" s="60" t="s">
        <v>575</v>
      </c>
      <c r="N334" s="60">
        <v>0</v>
      </c>
      <c r="O334" s="63">
        <v>36000000</v>
      </c>
      <c r="P334" s="63">
        <v>36000000</v>
      </c>
      <c r="Q334" s="65">
        <v>0</v>
      </c>
      <c r="R334" s="60">
        <v>0</v>
      </c>
      <c r="S334" s="60" t="str">
        <f t="shared" ref="S334:T334" si="114">+S333</f>
        <v>ALVARO FERNANDO GUZMÁN LUCERO</v>
      </c>
      <c r="T334" s="60" t="str">
        <f t="shared" si="114"/>
        <v>SUBSECRETARÍA DE GESTIÓN INSTITUCIONAL</v>
      </c>
      <c r="U334" s="60" t="s">
        <v>650</v>
      </c>
      <c r="V334" s="60" t="s">
        <v>651</v>
      </c>
      <c r="W334" s="60" t="s">
        <v>652</v>
      </c>
      <c r="X334" s="60">
        <v>3241000</v>
      </c>
      <c r="Y334" s="66" t="s">
        <v>653</v>
      </c>
    </row>
    <row r="335" spans="1:25" ht="75" x14ac:dyDescent="0.25">
      <c r="A335" s="60" t="s">
        <v>1024</v>
      </c>
      <c r="B335" s="60" t="str">
        <f>IFERROR(VLOOKUP(VALUE(MID(A336,1,IF(VALUE(MID(A336,1,3))=898,3,4))),[7]Hoja1!$A$3:$K$222,2,0),"")</f>
        <v>898 Administración del talento humano</v>
      </c>
      <c r="C335" s="60" t="s">
        <v>159</v>
      </c>
      <c r="D335" s="60" t="s">
        <v>387</v>
      </c>
      <c r="E335" s="60">
        <v>80161504</v>
      </c>
      <c r="F335" s="154" t="s">
        <v>1315</v>
      </c>
      <c r="G335" s="62">
        <v>1</v>
      </c>
      <c r="H335" s="62">
        <v>1</v>
      </c>
      <c r="I335" s="60">
        <v>12</v>
      </c>
      <c r="J335" s="60">
        <v>1</v>
      </c>
      <c r="K335" s="60" t="s">
        <v>21</v>
      </c>
      <c r="L335" s="60" t="str">
        <f>IF(K335=[7]Hoja3!$B$2,[7]Hoja3!$A$2,IF(K335=[7]Hoja3!$B$3,[7]Hoja3!$A$3,IF(K335=[7]Hoja3!$B$4,[7]Hoja3!$A$4,IF(K335=[7]Hoja3!$B$5,[7]Hoja3!$A$5,IF(K335=[7]Hoja3!$B$6,[7]Hoja3!$A$6,IF(K335=[7]Hoja3!$B$7,[7]Hoja3!$A$7,IF(K335=[7]Hoja3!$B$8,[7]Hoja3!$A$8,IF(K335=[7]Hoja3!$B$9,[7]Hoja3!$A$9,IF(K335=[7]Hoja3!$B$10,[7]Hoja3!$A$10,IF(K335=[7]Hoja3!$B$11,[7]Hoja3!$A$11,IF(K335=[7]Hoja3!$B$12,[7]Hoja3!$A$12,IF(K335=[7]Hoja3!$B$13,[7]Hoja3!$A$13,IF(K335=[7]Hoja3!$B$14,[7]Hoja3!$A$14,IF(K335=[7]Hoja3!$B$15,[7]Hoja3!$A$15,IF(K335=[7]Hoja3!$B$16,[7]Hoja3!$A$16,IF(K335=[7]Hoja3!$B$17,[7]Hoja3!$A$17,IF(K335=[7]Hoja3!$B$18,[7]Hoja3!$A$18,IF(K335=[7]Hoja3!$B$19,[7]Hoja3!$A$19,IF(K335=[7]Hoja3!$B$20,[7]Hoja3!$A$20,IF(K335=[7]Hoja3!$B$21,[7]Hoja3!$A$21,""))))))))))))))))))))</f>
        <v>CCE-16</v>
      </c>
      <c r="M335" s="60" t="s">
        <v>575</v>
      </c>
      <c r="N335" s="60">
        <v>0</v>
      </c>
      <c r="O335" s="63">
        <v>26760000</v>
      </c>
      <c r="P335" s="63">
        <v>26760000</v>
      </c>
      <c r="Q335" s="65">
        <v>0</v>
      </c>
      <c r="R335" s="60">
        <v>0</v>
      </c>
      <c r="S335" s="60" t="str">
        <f t="shared" ref="S335:T335" si="115">+S334</f>
        <v>ALVARO FERNANDO GUZMÁN LUCERO</v>
      </c>
      <c r="T335" s="60" t="str">
        <f t="shared" si="115"/>
        <v>SUBSECRETARÍA DE GESTIÓN INSTITUCIONAL</v>
      </c>
      <c r="U335" s="60" t="s">
        <v>650</v>
      </c>
      <c r="V335" s="60" t="s">
        <v>651</v>
      </c>
      <c r="W335" s="60" t="s">
        <v>652</v>
      </c>
      <c r="X335" s="60">
        <v>3241000</v>
      </c>
      <c r="Y335" s="66" t="s">
        <v>653</v>
      </c>
    </row>
    <row r="336" spans="1:25" ht="75" x14ac:dyDescent="0.25">
      <c r="A336" s="60" t="s">
        <v>1025</v>
      </c>
      <c r="B336" s="60" t="str">
        <f>IFERROR(VLOOKUP(VALUE(MID(A337,1,IF(VALUE(MID(A337,1,3))=898,3,4))),[7]Hoja1!$A$3:$K$222,2,0),"")</f>
        <v>898 Administración del talento humano</v>
      </c>
      <c r="C336" s="60" t="s">
        <v>159</v>
      </c>
      <c r="D336" s="60" t="s">
        <v>387</v>
      </c>
      <c r="E336" s="60">
        <v>80161504</v>
      </c>
      <c r="F336" s="154" t="s">
        <v>1315</v>
      </c>
      <c r="G336" s="62">
        <v>1</v>
      </c>
      <c r="H336" s="62">
        <v>1</v>
      </c>
      <c r="I336" s="60">
        <v>11.5</v>
      </c>
      <c r="J336" s="60">
        <v>1</v>
      </c>
      <c r="K336" s="60" t="s">
        <v>21</v>
      </c>
      <c r="L336" s="60" t="str">
        <f>IF(K336=[7]Hoja3!$B$2,[7]Hoja3!$A$2,IF(K336=[7]Hoja3!$B$3,[7]Hoja3!$A$3,IF(K336=[7]Hoja3!$B$4,[7]Hoja3!$A$4,IF(K336=[7]Hoja3!$B$5,[7]Hoja3!$A$5,IF(K336=[7]Hoja3!$B$6,[7]Hoja3!$A$6,IF(K336=[7]Hoja3!$B$7,[7]Hoja3!$A$7,IF(K336=[7]Hoja3!$B$8,[7]Hoja3!$A$8,IF(K336=[7]Hoja3!$B$9,[7]Hoja3!$A$9,IF(K336=[7]Hoja3!$B$10,[7]Hoja3!$A$10,IF(K336=[7]Hoja3!$B$11,[7]Hoja3!$A$11,IF(K336=[7]Hoja3!$B$12,[7]Hoja3!$A$12,IF(K336=[7]Hoja3!$B$13,[7]Hoja3!$A$13,IF(K336=[7]Hoja3!$B$14,[7]Hoja3!$A$14,IF(K336=[7]Hoja3!$B$15,[7]Hoja3!$A$15,IF(K336=[7]Hoja3!$B$16,[7]Hoja3!$A$16,IF(K336=[7]Hoja3!$B$17,[7]Hoja3!$A$17,IF(K336=[7]Hoja3!$B$18,[7]Hoja3!$A$18,IF(K336=[7]Hoja3!$B$19,[7]Hoja3!$A$19,IF(K336=[7]Hoja3!$B$20,[7]Hoja3!$A$20,IF(K336=[7]Hoja3!$B$21,[7]Hoja3!$A$21,""))))))))))))))))))))</f>
        <v>CCE-16</v>
      </c>
      <c r="M336" s="60" t="s">
        <v>575</v>
      </c>
      <c r="N336" s="60">
        <v>0</v>
      </c>
      <c r="O336" s="63">
        <v>34500000</v>
      </c>
      <c r="P336" s="63">
        <v>34500000</v>
      </c>
      <c r="Q336" s="65">
        <v>0</v>
      </c>
      <c r="R336" s="60">
        <v>0</v>
      </c>
      <c r="S336" s="60" t="str">
        <f t="shared" ref="S336:T336" si="116">+S335</f>
        <v>ALVARO FERNANDO GUZMÁN LUCERO</v>
      </c>
      <c r="T336" s="60" t="str">
        <f t="shared" si="116"/>
        <v>SUBSECRETARÍA DE GESTIÓN INSTITUCIONAL</v>
      </c>
      <c r="U336" s="60" t="s">
        <v>650</v>
      </c>
      <c r="V336" s="60" t="s">
        <v>651</v>
      </c>
      <c r="W336" s="60" t="s">
        <v>652</v>
      </c>
      <c r="X336" s="60">
        <v>3241000</v>
      </c>
      <c r="Y336" s="66" t="s">
        <v>653</v>
      </c>
    </row>
    <row r="337" spans="1:25" ht="75" x14ac:dyDescent="0.25">
      <c r="A337" s="60" t="s">
        <v>1026</v>
      </c>
      <c r="B337" s="60" t="str">
        <f>IFERROR(VLOOKUP(VALUE(MID(A338,1,IF(VALUE(MID(A338,1,3))=898,3,4))),[7]Hoja1!$A$3:$K$222,2,0),"")</f>
        <v>898 Administración del talento humano</v>
      </c>
      <c r="C337" s="60" t="s">
        <v>159</v>
      </c>
      <c r="D337" s="60" t="s">
        <v>387</v>
      </c>
      <c r="E337" s="60">
        <v>80161504</v>
      </c>
      <c r="F337" s="86" t="s">
        <v>1315</v>
      </c>
      <c r="G337" s="62">
        <v>1</v>
      </c>
      <c r="H337" s="62">
        <v>1</v>
      </c>
      <c r="I337" s="60">
        <v>11.5</v>
      </c>
      <c r="J337" s="60">
        <v>1</v>
      </c>
      <c r="K337" s="60" t="s">
        <v>21</v>
      </c>
      <c r="L337" s="60" t="str">
        <f>IF(K337=[7]Hoja3!$B$2,[7]Hoja3!$A$2,IF(K337=[7]Hoja3!$B$3,[7]Hoja3!$A$3,IF(K337=[7]Hoja3!$B$4,[7]Hoja3!$A$4,IF(K337=[7]Hoja3!$B$5,[7]Hoja3!$A$5,IF(K337=[7]Hoja3!$B$6,[7]Hoja3!$A$6,IF(K337=[7]Hoja3!$B$7,[7]Hoja3!$A$7,IF(K337=[7]Hoja3!$B$8,[7]Hoja3!$A$8,IF(K337=[7]Hoja3!$B$9,[7]Hoja3!$A$9,IF(K337=[7]Hoja3!$B$10,[7]Hoja3!$A$10,IF(K337=[7]Hoja3!$B$11,[7]Hoja3!$A$11,IF(K337=[7]Hoja3!$B$12,[7]Hoja3!$A$12,IF(K337=[7]Hoja3!$B$13,[7]Hoja3!$A$13,IF(K337=[7]Hoja3!$B$14,[7]Hoja3!$A$14,IF(K337=[7]Hoja3!$B$15,[7]Hoja3!$A$15,IF(K337=[7]Hoja3!$B$16,[7]Hoja3!$A$16,IF(K337=[7]Hoja3!$B$17,[7]Hoja3!$A$17,IF(K337=[7]Hoja3!$B$18,[7]Hoja3!$A$18,IF(K337=[7]Hoja3!$B$19,[7]Hoja3!$A$19,IF(K337=[7]Hoja3!$B$20,[7]Hoja3!$A$20,IF(K337=[7]Hoja3!$B$21,[7]Hoja3!$A$21,""))))))))))))))))))))</f>
        <v>CCE-16</v>
      </c>
      <c r="M337" s="60" t="s">
        <v>575</v>
      </c>
      <c r="N337" s="60">
        <v>0</v>
      </c>
      <c r="O337" s="63">
        <v>25645000</v>
      </c>
      <c r="P337" s="63">
        <v>25645000</v>
      </c>
      <c r="Q337" s="65">
        <v>0</v>
      </c>
      <c r="R337" s="60">
        <v>0</v>
      </c>
      <c r="S337" s="60" t="str">
        <f t="shared" ref="S337:T337" si="117">+S336</f>
        <v>ALVARO FERNANDO GUZMÁN LUCERO</v>
      </c>
      <c r="T337" s="60" t="str">
        <f t="shared" si="117"/>
        <v>SUBSECRETARÍA DE GESTIÓN INSTITUCIONAL</v>
      </c>
      <c r="U337" s="60" t="s">
        <v>650</v>
      </c>
      <c r="V337" s="60" t="s">
        <v>651</v>
      </c>
      <c r="W337" s="60" t="s">
        <v>652</v>
      </c>
      <c r="X337" s="60">
        <v>3241000</v>
      </c>
      <c r="Y337" s="66" t="s">
        <v>653</v>
      </c>
    </row>
    <row r="338" spans="1:25" ht="75" x14ac:dyDescent="0.25">
      <c r="A338" s="60" t="s">
        <v>1027</v>
      </c>
      <c r="B338" s="60" t="str">
        <f>IFERROR(VLOOKUP(VALUE(MID(A339,1,IF(VALUE(MID(A339,1,3))=898,3,4))),[7]Hoja1!$A$3:$K$222,2,0),"")</f>
        <v>898 Administración del talento humano</v>
      </c>
      <c r="C338" s="60" t="s">
        <v>159</v>
      </c>
      <c r="D338" s="60" t="s">
        <v>387</v>
      </c>
      <c r="E338" s="60">
        <v>80161504</v>
      </c>
      <c r="F338" s="154" t="s">
        <v>1315</v>
      </c>
      <c r="G338" s="62">
        <v>1</v>
      </c>
      <c r="H338" s="62">
        <v>1</v>
      </c>
      <c r="I338" s="60">
        <v>11.5</v>
      </c>
      <c r="J338" s="60">
        <v>1</v>
      </c>
      <c r="K338" s="60" t="s">
        <v>21</v>
      </c>
      <c r="L338" s="60" t="str">
        <f>IF(K338=[7]Hoja3!$B$2,[7]Hoja3!$A$2,IF(K338=[7]Hoja3!$B$3,[7]Hoja3!$A$3,IF(K338=[7]Hoja3!$B$4,[7]Hoja3!$A$4,IF(K338=[7]Hoja3!$B$5,[7]Hoja3!$A$5,IF(K338=[7]Hoja3!$B$6,[7]Hoja3!$A$6,IF(K338=[7]Hoja3!$B$7,[7]Hoja3!$A$7,IF(K338=[7]Hoja3!$B$8,[7]Hoja3!$A$8,IF(K338=[7]Hoja3!$B$9,[7]Hoja3!$A$9,IF(K338=[7]Hoja3!$B$10,[7]Hoja3!$A$10,IF(K338=[7]Hoja3!$B$11,[7]Hoja3!$A$11,IF(K338=[7]Hoja3!$B$12,[7]Hoja3!$A$12,IF(K338=[7]Hoja3!$B$13,[7]Hoja3!$A$13,IF(K338=[7]Hoja3!$B$14,[7]Hoja3!$A$14,IF(K338=[7]Hoja3!$B$15,[7]Hoja3!$A$15,IF(K338=[7]Hoja3!$B$16,[7]Hoja3!$A$16,IF(K338=[7]Hoja3!$B$17,[7]Hoja3!$A$17,IF(K338=[7]Hoja3!$B$18,[7]Hoja3!$A$18,IF(K338=[7]Hoja3!$B$19,[7]Hoja3!$A$19,IF(K338=[7]Hoja3!$B$20,[7]Hoja3!$A$20,IF(K338=[7]Hoja3!$B$21,[7]Hoja3!$A$21,""))))))))))))))))))))</f>
        <v>CCE-16</v>
      </c>
      <c r="M338" s="60" t="s">
        <v>575</v>
      </c>
      <c r="N338" s="60">
        <v>0</v>
      </c>
      <c r="O338" s="63">
        <v>25645000</v>
      </c>
      <c r="P338" s="63">
        <v>25645000</v>
      </c>
      <c r="Q338" s="65">
        <v>0</v>
      </c>
      <c r="R338" s="60">
        <v>0</v>
      </c>
      <c r="S338" s="60" t="str">
        <f t="shared" ref="S338:T338" si="118">+S337</f>
        <v>ALVARO FERNANDO GUZMÁN LUCERO</v>
      </c>
      <c r="T338" s="60" t="str">
        <f t="shared" si="118"/>
        <v>SUBSECRETARÍA DE GESTIÓN INSTITUCIONAL</v>
      </c>
      <c r="U338" s="60" t="s">
        <v>650</v>
      </c>
      <c r="V338" s="60" t="s">
        <v>651</v>
      </c>
      <c r="W338" s="60" t="s">
        <v>652</v>
      </c>
      <c r="X338" s="60">
        <v>3241000</v>
      </c>
      <c r="Y338" s="66" t="s">
        <v>653</v>
      </c>
    </row>
    <row r="339" spans="1:25" ht="75" x14ac:dyDescent="0.25">
      <c r="A339" s="60" t="s">
        <v>1028</v>
      </c>
      <c r="B339" s="60" t="str">
        <f>IFERROR(VLOOKUP(VALUE(MID(A340,1,IF(VALUE(MID(A340,1,3))=898,3,4))),[7]Hoja1!$A$3:$K$222,2,0),"")</f>
        <v>898 Administración del talento humano</v>
      </c>
      <c r="C339" s="60" t="s">
        <v>159</v>
      </c>
      <c r="D339" s="60" t="s">
        <v>387</v>
      </c>
      <c r="E339" s="60">
        <v>80161504</v>
      </c>
      <c r="F339" s="86" t="s">
        <v>1315</v>
      </c>
      <c r="G339" s="62">
        <v>1</v>
      </c>
      <c r="H339" s="62">
        <v>1</v>
      </c>
      <c r="I339" s="60">
        <v>8</v>
      </c>
      <c r="J339" s="60">
        <v>1</v>
      </c>
      <c r="K339" s="60" t="s">
        <v>21</v>
      </c>
      <c r="L339" s="60" t="str">
        <f>IF(K339=[7]Hoja3!$B$2,[7]Hoja3!$A$2,IF(K339=[7]Hoja3!$B$3,[7]Hoja3!$A$3,IF(K339=[7]Hoja3!$B$4,[7]Hoja3!$A$4,IF(K339=[7]Hoja3!$B$5,[7]Hoja3!$A$5,IF(K339=[7]Hoja3!$B$6,[7]Hoja3!$A$6,IF(K339=[7]Hoja3!$B$7,[7]Hoja3!$A$7,IF(K339=[7]Hoja3!$B$8,[7]Hoja3!$A$8,IF(K339=[7]Hoja3!$B$9,[7]Hoja3!$A$9,IF(K339=[7]Hoja3!$B$10,[7]Hoja3!$A$10,IF(K339=[7]Hoja3!$B$11,[7]Hoja3!$A$11,IF(K339=[7]Hoja3!$B$12,[7]Hoja3!$A$12,IF(K339=[7]Hoja3!$B$13,[7]Hoja3!$A$13,IF(K339=[7]Hoja3!$B$14,[7]Hoja3!$A$14,IF(K339=[7]Hoja3!$B$15,[7]Hoja3!$A$15,IF(K339=[7]Hoja3!$B$16,[7]Hoja3!$A$16,IF(K339=[7]Hoja3!$B$17,[7]Hoja3!$A$17,IF(K339=[7]Hoja3!$B$18,[7]Hoja3!$A$18,IF(K339=[7]Hoja3!$B$19,[7]Hoja3!$A$19,IF(K339=[7]Hoja3!$B$20,[7]Hoja3!$A$20,IF(K339=[7]Hoja3!$B$21,[7]Hoja3!$A$21,""))))))))))))))))))))</f>
        <v>CCE-16</v>
      </c>
      <c r="M339" s="60" t="s">
        <v>575</v>
      </c>
      <c r="N339" s="60">
        <v>0</v>
      </c>
      <c r="O339" s="63">
        <v>18360000</v>
      </c>
      <c r="P339" s="63">
        <v>1836000</v>
      </c>
      <c r="Q339" s="65">
        <v>0</v>
      </c>
      <c r="R339" s="60">
        <v>0</v>
      </c>
      <c r="S339" s="60" t="str">
        <f t="shared" ref="S339:T339" si="119">+S338</f>
        <v>ALVARO FERNANDO GUZMÁN LUCERO</v>
      </c>
      <c r="T339" s="60" t="str">
        <f t="shared" si="119"/>
        <v>SUBSECRETARÍA DE GESTIÓN INSTITUCIONAL</v>
      </c>
      <c r="U339" s="60" t="s">
        <v>650</v>
      </c>
      <c r="V339" s="60" t="s">
        <v>651</v>
      </c>
      <c r="W339" s="60" t="s">
        <v>652</v>
      </c>
      <c r="X339" s="60">
        <v>3241000</v>
      </c>
      <c r="Y339" s="66" t="s">
        <v>653</v>
      </c>
    </row>
    <row r="340" spans="1:25" ht="75" x14ac:dyDescent="0.25">
      <c r="A340" s="60" t="s">
        <v>1029</v>
      </c>
      <c r="B340" s="60" t="str">
        <f>IFERROR(VLOOKUP(VALUE(MID(A341,1,IF(VALUE(MID(A341,1,3))=898,3,4))),[7]Hoja1!$A$3:$K$222,2,0),"")</f>
        <v>898 Administración del talento humano</v>
      </c>
      <c r="C340" s="60" t="s">
        <v>159</v>
      </c>
      <c r="D340" s="60" t="s">
        <v>387</v>
      </c>
      <c r="E340" s="60">
        <v>80161504</v>
      </c>
      <c r="F340" s="86" t="s">
        <v>1315</v>
      </c>
      <c r="G340" s="62">
        <v>1</v>
      </c>
      <c r="H340" s="62">
        <v>1</v>
      </c>
      <c r="I340" s="60">
        <v>8</v>
      </c>
      <c r="J340" s="60">
        <v>1</v>
      </c>
      <c r="K340" s="60" t="s">
        <v>21</v>
      </c>
      <c r="L340" s="60" t="str">
        <f>IF(K340=[7]Hoja3!$B$2,[7]Hoja3!$A$2,IF(K340=[7]Hoja3!$B$3,[7]Hoja3!$A$3,IF(K340=[7]Hoja3!$B$4,[7]Hoja3!$A$4,IF(K340=[7]Hoja3!$B$5,[7]Hoja3!$A$5,IF(K340=[7]Hoja3!$B$6,[7]Hoja3!$A$6,IF(K340=[7]Hoja3!$B$7,[7]Hoja3!$A$7,IF(K340=[7]Hoja3!$B$8,[7]Hoja3!$A$8,IF(K340=[7]Hoja3!$B$9,[7]Hoja3!$A$9,IF(K340=[7]Hoja3!$B$10,[7]Hoja3!$A$10,IF(K340=[7]Hoja3!$B$11,[7]Hoja3!$A$11,IF(K340=[7]Hoja3!$B$12,[7]Hoja3!$A$12,IF(K340=[7]Hoja3!$B$13,[7]Hoja3!$A$13,IF(K340=[7]Hoja3!$B$14,[7]Hoja3!$A$14,IF(K340=[7]Hoja3!$B$15,[7]Hoja3!$A$15,IF(K340=[7]Hoja3!$B$16,[7]Hoja3!$A$16,IF(K340=[7]Hoja3!$B$17,[7]Hoja3!$A$17,IF(K340=[7]Hoja3!$B$18,[7]Hoja3!$A$18,IF(K340=[7]Hoja3!$B$19,[7]Hoja3!$A$19,IF(K340=[7]Hoja3!$B$20,[7]Hoja3!$A$20,IF(K340=[7]Hoja3!$B$21,[7]Hoja3!$A$21,""))))))))))))))))))))</f>
        <v>CCE-16</v>
      </c>
      <c r="M340" s="60" t="s">
        <v>575</v>
      </c>
      <c r="N340" s="60">
        <v>0</v>
      </c>
      <c r="O340" s="63">
        <v>17840000</v>
      </c>
      <c r="P340" s="63">
        <v>17840000</v>
      </c>
      <c r="Q340" s="65">
        <v>0</v>
      </c>
      <c r="R340" s="60">
        <v>0</v>
      </c>
      <c r="S340" s="60" t="str">
        <f t="shared" ref="S340:T340" si="120">+S339</f>
        <v>ALVARO FERNANDO GUZMÁN LUCERO</v>
      </c>
      <c r="T340" s="60" t="str">
        <f t="shared" si="120"/>
        <v>SUBSECRETARÍA DE GESTIÓN INSTITUCIONAL</v>
      </c>
      <c r="U340" s="60" t="s">
        <v>650</v>
      </c>
      <c r="V340" s="60" t="s">
        <v>651</v>
      </c>
      <c r="W340" s="60" t="s">
        <v>652</v>
      </c>
      <c r="X340" s="60">
        <v>3241000</v>
      </c>
      <c r="Y340" s="66" t="s">
        <v>653</v>
      </c>
    </row>
    <row r="341" spans="1:25" ht="75" x14ac:dyDescent="0.25">
      <c r="A341" s="60" t="s">
        <v>1030</v>
      </c>
      <c r="B341" s="60" t="str">
        <f>IFERROR(VLOOKUP(VALUE(MID(A342,1,IF(VALUE(MID(A342,1,3))=898,3,4))),[7]Hoja1!$A$3:$K$222,2,0),"")</f>
        <v>898 Administración del talento humano</v>
      </c>
      <c r="C341" s="60" t="s">
        <v>159</v>
      </c>
      <c r="D341" s="60" t="s">
        <v>387</v>
      </c>
      <c r="E341" s="60">
        <v>80161504</v>
      </c>
      <c r="F341" s="86" t="s">
        <v>1315</v>
      </c>
      <c r="G341" s="62">
        <v>1</v>
      </c>
      <c r="H341" s="62">
        <v>1</v>
      </c>
      <c r="I341" s="60">
        <v>11.5</v>
      </c>
      <c r="J341" s="60">
        <v>1</v>
      </c>
      <c r="K341" s="60" t="s">
        <v>21</v>
      </c>
      <c r="L341" s="60" t="str">
        <f>IF(K341=[7]Hoja3!$B$2,[7]Hoja3!$A$2,IF(K341=[7]Hoja3!$B$3,[7]Hoja3!$A$3,IF(K341=[7]Hoja3!$B$4,[7]Hoja3!$A$4,IF(K341=[7]Hoja3!$B$5,[7]Hoja3!$A$5,IF(K341=[7]Hoja3!$B$6,[7]Hoja3!$A$6,IF(K341=[7]Hoja3!$B$7,[7]Hoja3!$A$7,IF(K341=[7]Hoja3!$B$8,[7]Hoja3!$A$8,IF(K341=[7]Hoja3!$B$9,[7]Hoja3!$A$9,IF(K341=[7]Hoja3!$B$10,[7]Hoja3!$A$10,IF(K341=[7]Hoja3!$B$11,[7]Hoja3!$A$11,IF(K341=[7]Hoja3!$B$12,[7]Hoja3!$A$12,IF(K341=[7]Hoja3!$B$13,[7]Hoja3!$A$13,IF(K341=[7]Hoja3!$B$14,[7]Hoja3!$A$14,IF(K341=[7]Hoja3!$B$15,[7]Hoja3!$A$15,IF(K341=[7]Hoja3!$B$16,[7]Hoja3!$A$16,IF(K341=[7]Hoja3!$B$17,[7]Hoja3!$A$17,IF(K341=[7]Hoja3!$B$18,[7]Hoja3!$A$18,IF(K341=[7]Hoja3!$B$19,[7]Hoja3!$A$19,IF(K341=[7]Hoja3!$B$20,[7]Hoja3!$A$20,IF(K341=[7]Hoja3!$B$21,[7]Hoja3!$A$21,""))))))))))))))))))))</f>
        <v>CCE-16</v>
      </c>
      <c r="M341" s="60" t="s">
        <v>575</v>
      </c>
      <c r="N341" s="60">
        <v>0</v>
      </c>
      <c r="O341" s="63">
        <v>25645000</v>
      </c>
      <c r="P341" s="63">
        <v>25645000</v>
      </c>
      <c r="Q341" s="65">
        <v>0</v>
      </c>
      <c r="R341" s="60">
        <v>0</v>
      </c>
      <c r="S341" s="60" t="str">
        <f t="shared" ref="S341:T341" si="121">+S340</f>
        <v>ALVARO FERNANDO GUZMÁN LUCERO</v>
      </c>
      <c r="T341" s="60" t="str">
        <f t="shared" si="121"/>
        <v>SUBSECRETARÍA DE GESTIÓN INSTITUCIONAL</v>
      </c>
      <c r="U341" s="60" t="s">
        <v>650</v>
      </c>
      <c r="V341" s="60" t="s">
        <v>651</v>
      </c>
      <c r="W341" s="60" t="s">
        <v>652</v>
      </c>
      <c r="X341" s="60">
        <v>3241000</v>
      </c>
      <c r="Y341" s="66" t="s">
        <v>653</v>
      </c>
    </row>
    <row r="342" spans="1:25" ht="75" x14ac:dyDescent="0.25">
      <c r="A342" s="60" t="s">
        <v>1031</v>
      </c>
      <c r="B342" s="60" t="str">
        <f>IFERROR(VLOOKUP(VALUE(MID(A343,1,IF(VALUE(MID(A343,1,3))=898,3,4))),[7]Hoja1!$A$3:$K$222,2,0),"")</f>
        <v>898 Administración del talento humano</v>
      </c>
      <c r="C342" s="60" t="s">
        <v>159</v>
      </c>
      <c r="D342" s="60" t="s">
        <v>387</v>
      </c>
      <c r="E342" s="60">
        <v>80161504</v>
      </c>
      <c r="F342" s="86" t="s">
        <v>1315</v>
      </c>
      <c r="G342" s="62">
        <v>1</v>
      </c>
      <c r="H342" s="62">
        <v>1</v>
      </c>
      <c r="I342" s="60">
        <v>8</v>
      </c>
      <c r="J342" s="60">
        <v>1</v>
      </c>
      <c r="K342" s="60" t="s">
        <v>21</v>
      </c>
      <c r="L342" s="60" t="str">
        <f>IF(K342=[7]Hoja3!$B$2,[7]Hoja3!$A$2,IF(K342=[7]Hoja3!$B$3,[7]Hoja3!$A$3,IF(K342=[7]Hoja3!$B$4,[7]Hoja3!$A$4,IF(K342=[7]Hoja3!$B$5,[7]Hoja3!$A$5,IF(K342=[7]Hoja3!$B$6,[7]Hoja3!$A$6,IF(K342=[7]Hoja3!$B$7,[7]Hoja3!$A$7,IF(K342=[7]Hoja3!$B$8,[7]Hoja3!$A$8,IF(K342=[7]Hoja3!$B$9,[7]Hoja3!$A$9,IF(K342=[7]Hoja3!$B$10,[7]Hoja3!$A$10,IF(K342=[7]Hoja3!$B$11,[7]Hoja3!$A$11,IF(K342=[7]Hoja3!$B$12,[7]Hoja3!$A$12,IF(K342=[7]Hoja3!$B$13,[7]Hoja3!$A$13,IF(K342=[7]Hoja3!$B$14,[7]Hoja3!$A$14,IF(K342=[7]Hoja3!$B$15,[7]Hoja3!$A$15,IF(K342=[7]Hoja3!$B$16,[7]Hoja3!$A$16,IF(K342=[7]Hoja3!$B$17,[7]Hoja3!$A$17,IF(K342=[7]Hoja3!$B$18,[7]Hoja3!$A$18,IF(K342=[7]Hoja3!$B$19,[7]Hoja3!$A$19,IF(K342=[7]Hoja3!$B$20,[7]Hoja3!$A$20,IF(K342=[7]Hoja3!$B$21,[7]Hoja3!$A$21,""))))))))))))))))))))</f>
        <v>CCE-16</v>
      </c>
      <c r="M342" s="60" t="s">
        <v>575</v>
      </c>
      <c r="N342" s="60">
        <v>0</v>
      </c>
      <c r="O342" s="63">
        <v>17840000</v>
      </c>
      <c r="P342" s="63">
        <v>17840000</v>
      </c>
      <c r="Q342" s="65">
        <v>0</v>
      </c>
      <c r="R342" s="60">
        <v>0</v>
      </c>
      <c r="S342" s="60" t="str">
        <f t="shared" ref="S342:T342" si="122">+S341</f>
        <v>ALVARO FERNANDO GUZMÁN LUCERO</v>
      </c>
      <c r="T342" s="60" t="str">
        <f t="shared" si="122"/>
        <v>SUBSECRETARÍA DE GESTIÓN INSTITUCIONAL</v>
      </c>
      <c r="U342" s="60" t="s">
        <v>650</v>
      </c>
      <c r="V342" s="60" t="s">
        <v>651</v>
      </c>
      <c r="W342" s="60" t="s">
        <v>652</v>
      </c>
      <c r="X342" s="60">
        <v>3241000</v>
      </c>
      <c r="Y342" s="66" t="s">
        <v>653</v>
      </c>
    </row>
    <row r="343" spans="1:25" ht="75" x14ac:dyDescent="0.25">
      <c r="A343" s="60" t="s">
        <v>1032</v>
      </c>
      <c r="B343" s="60" t="str">
        <f>IFERROR(VLOOKUP(VALUE(MID(A344,1,IF(VALUE(MID(A344,1,3))=898,3,4))),[7]Hoja1!$A$3:$K$222,2,0),"")</f>
        <v>898 Administración del talento humano</v>
      </c>
      <c r="C343" s="60" t="s">
        <v>159</v>
      </c>
      <c r="D343" s="60" t="s">
        <v>387</v>
      </c>
      <c r="E343" s="60">
        <v>80161504</v>
      </c>
      <c r="F343" s="86" t="s">
        <v>1315</v>
      </c>
      <c r="G343" s="62">
        <v>1</v>
      </c>
      <c r="H343" s="62">
        <v>1</v>
      </c>
      <c r="I343" s="60">
        <v>8</v>
      </c>
      <c r="J343" s="60">
        <v>1</v>
      </c>
      <c r="K343" s="60" t="s">
        <v>21</v>
      </c>
      <c r="L343" s="60" t="str">
        <f>IF(K343=[7]Hoja3!$B$2,[7]Hoja3!$A$2,IF(K343=[7]Hoja3!$B$3,[7]Hoja3!$A$3,IF(K343=[7]Hoja3!$B$4,[7]Hoja3!$A$4,IF(K343=[7]Hoja3!$B$5,[7]Hoja3!$A$5,IF(K343=[7]Hoja3!$B$6,[7]Hoja3!$A$6,IF(K343=[7]Hoja3!$B$7,[7]Hoja3!$A$7,IF(K343=[7]Hoja3!$B$8,[7]Hoja3!$A$8,IF(K343=[7]Hoja3!$B$9,[7]Hoja3!$A$9,IF(K343=[7]Hoja3!$B$10,[7]Hoja3!$A$10,IF(K343=[7]Hoja3!$B$11,[7]Hoja3!$A$11,IF(K343=[7]Hoja3!$B$12,[7]Hoja3!$A$12,IF(K343=[7]Hoja3!$B$13,[7]Hoja3!$A$13,IF(K343=[7]Hoja3!$B$14,[7]Hoja3!$A$14,IF(K343=[7]Hoja3!$B$15,[7]Hoja3!$A$15,IF(K343=[7]Hoja3!$B$16,[7]Hoja3!$A$16,IF(K343=[7]Hoja3!$B$17,[7]Hoja3!$A$17,IF(K343=[7]Hoja3!$B$18,[7]Hoja3!$A$18,IF(K343=[7]Hoja3!$B$19,[7]Hoja3!$A$19,IF(K343=[7]Hoja3!$B$20,[7]Hoja3!$A$20,IF(K343=[7]Hoja3!$B$21,[7]Hoja3!$A$21,""))))))))))))))))))))</f>
        <v>CCE-16</v>
      </c>
      <c r="M343" s="60" t="s">
        <v>575</v>
      </c>
      <c r="N343" s="60">
        <v>0</v>
      </c>
      <c r="O343" s="63">
        <v>17840000</v>
      </c>
      <c r="P343" s="63">
        <v>17840000</v>
      </c>
      <c r="Q343" s="65">
        <v>0</v>
      </c>
      <c r="R343" s="60">
        <v>0</v>
      </c>
      <c r="S343" s="60" t="str">
        <f t="shared" ref="S343:T343" si="123">+S342</f>
        <v>ALVARO FERNANDO GUZMÁN LUCERO</v>
      </c>
      <c r="T343" s="60" t="str">
        <f t="shared" si="123"/>
        <v>SUBSECRETARÍA DE GESTIÓN INSTITUCIONAL</v>
      </c>
      <c r="U343" s="60" t="s">
        <v>650</v>
      </c>
      <c r="V343" s="60" t="s">
        <v>651</v>
      </c>
      <c r="W343" s="60" t="s">
        <v>652</v>
      </c>
      <c r="X343" s="60">
        <v>3241000</v>
      </c>
      <c r="Y343" s="66" t="s">
        <v>653</v>
      </c>
    </row>
    <row r="344" spans="1:25" ht="75" x14ac:dyDescent="0.25">
      <c r="A344" s="60" t="s">
        <v>1033</v>
      </c>
      <c r="B344" s="60" t="str">
        <f>IFERROR(VLOOKUP(VALUE(MID(A345,1,IF(VALUE(MID(A345,1,3))=898,3,4))),[7]Hoja1!$A$3:$K$222,2,0),"")</f>
        <v>898 Administración del talento humano</v>
      </c>
      <c r="C344" s="60" t="s">
        <v>159</v>
      </c>
      <c r="D344" s="60" t="s">
        <v>387</v>
      </c>
      <c r="E344" s="60">
        <v>80161504</v>
      </c>
      <c r="F344" s="86" t="s">
        <v>1315</v>
      </c>
      <c r="G344" s="62">
        <v>1</v>
      </c>
      <c r="H344" s="62">
        <v>1</v>
      </c>
      <c r="I344" s="60">
        <v>8</v>
      </c>
      <c r="J344" s="60">
        <v>1</v>
      </c>
      <c r="K344" s="60" t="s">
        <v>21</v>
      </c>
      <c r="L344" s="60" t="str">
        <f>IF(K344=[7]Hoja3!$B$2,[7]Hoja3!$A$2,IF(K344=[7]Hoja3!$B$3,[7]Hoja3!$A$3,IF(K344=[7]Hoja3!$B$4,[7]Hoja3!$A$4,IF(K344=[7]Hoja3!$B$5,[7]Hoja3!$A$5,IF(K344=[7]Hoja3!$B$6,[7]Hoja3!$A$6,IF(K344=[7]Hoja3!$B$7,[7]Hoja3!$A$7,IF(K344=[7]Hoja3!$B$8,[7]Hoja3!$A$8,IF(K344=[7]Hoja3!$B$9,[7]Hoja3!$A$9,IF(K344=[7]Hoja3!$B$10,[7]Hoja3!$A$10,IF(K344=[7]Hoja3!$B$11,[7]Hoja3!$A$11,IF(K344=[7]Hoja3!$B$12,[7]Hoja3!$A$12,IF(K344=[7]Hoja3!$B$13,[7]Hoja3!$A$13,IF(K344=[7]Hoja3!$B$14,[7]Hoja3!$A$14,IF(K344=[7]Hoja3!$B$15,[7]Hoja3!$A$15,IF(K344=[7]Hoja3!$B$16,[7]Hoja3!$A$16,IF(K344=[7]Hoja3!$B$17,[7]Hoja3!$A$17,IF(K344=[7]Hoja3!$B$18,[7]Hoja3!$A$18,IF(K344=[7]Hoja3!$B$19,[7]Hoja3!$A$19,IF(K344=[7]Hoja3!$B$20,[7]Hoja3!$A$20,IF(K344=[7]Hoja3!$B$21,[7]Hoja3!$A$21,""))))))))))))))))))))</f>
        <v>CCE-16</v>
      </c>
      <c r="M344" s="60" t="s">
        <v>575</v>
      </c>
      <c r="N344" s="60">
        <v>0</v>
      </c>
      <c r="O344" s="63">
        <v>17840000</v>
      </c>
      <c r="P344" s="63">
        <v>17840000</v>
      </c>
      <c r="Q344" s="65">
        <v>0</v>
      </c>
      <c r="R344" s="60">
        <v>0</v>
      </c>
      <c r="S344" s="60" t="str">
        <f t="shared" ref="S344:T344" si="124">+S343</f>
        <v>ALVARO FERNANDO GUZMÁN LUCERO</v>
      </c>
      <c r="T344" s="60" t="str">
        <f t="shared" si="124"/>
        <v>SUBSECRETARÍA DE GESTIÓN INSTITUCIONAL</v>
      </c>
      <c r="U344" s="60" t="s">
        <v>650</v>
      </c>
      <c r="V344" s="60" t="s">
        <v>651</v>
      </c>
      <c r="W344" s="60" t="s">
        <v>652</v>
      </c>
      <c r="X344" s="60">
        <v>3241000</v>
      </c>
      <c r="Y344" s="66" t="s">
        <v>653</v>
      </c>
    </row>
    <row r="345" spans="1:25" ht="75" x14ac:dyDescent="0.25">
      <c r="A345" s="60" t="s">
        <v>1034</v>
      </c>
      <c r="B345" s="60" t="str">
        <f>IFERROR(VLOOKUP(VALUE(MID(A346,1,IF(VALUE(MID(A346,1,3))=898,3,4))),[7]Hoja1!$A$3:$K$222,2,0),"")</f>
        <v>898 Administración del talento humano</v>
      </c>
      <c r="C345" s="60" t="s">
        <v>159</v>
      </c>
      <c r="D345" s="60" t="s">
        <v>387</v>
      </c>
      <c r="E345" s="60">
        <v>80161504</v>
      </c>
      <c r="F345" s="86" t="s">
        <v>1315</v>
      </c>
      <c r="G345" s="62">
        <v>1</v>
      </c>
      <c r="H345" s="62">
        <v>1</v>
      </c>
      <c r="I345" s="60">
        <v>8</v>
      </c>
      <c r="J345" s="60">
        <v>1</v>
      </c>
      <c r="K345" s="60" t="s">
        <v>21</v>
      </c>
      <c r="L345" s="60" t="str">
        <f>IF(K345=[7]Hoja3!$B$2,[7]Hoja3!$A$2,IF(K345=[7]Hoja3!$B$3,[7]Hoja3!$A$3,IF(K345=[7]Hoja3!$B$4,[7]Hoja3!$A$4,IF(K345=[7]Hoja3!$B$5,[7]Hoja3!$A$5,IF(K345=[7]Hoja3!$B$6,[7]Hoja3!$A$6,IF(K345=[7]Hoja3!$B$7,[7]Hoja3!$A$7,IF(K345=[7]Hoja3!$B$8,[7]Hoja3!$A$8,IF(K345=[7]Hoja3!$B$9,[7]Hoja3!$A$9,IF(K345=[7]Hoja3!$B$10,[7]Hoja3!$A$10,IF(K345=[7]Hoja3!$B$11,[7]Hoja3!$A$11,IF(K345=[7]Hoja3!$B$12,[7]Hoja3!$A$12,IF(K345=[7]Hoja3!$B$13,[7]Hoja3!$A$13,IF(K345=[7]Hoja3!$B$14,[7]Hoja3!$A$14,IF(K345=[7]Hoja3!$B$15,[7]Hoja3!$A$15,IF(K345=[7]Hoja3!$B$16,[7]Hoja3!$A$16,IF(K345=[7]Hoja3!$B$17,[7]Hoja3!$A$17,IF(K345=[7]Hoja3!$B$18,[7]Hoja3!$A$18,IF(K345=[7]Hoja3!$B$19,[7]Hoja3!$A$19,IF(K345=[7]Hoja3!$B$20,[7]Hoja3!$A$20,IF(K345=[7]Hoja3!$B$21,[7]Hoja3!$A$21,""))))))))))))))))))))</f>
        <v>CCE-16</v>
      </c>
      <c r="M345" s="60" t="s">
        <v>575</v>
      </c>
      <c r="N345" s="60">
        <v>0</v>
      </c>
      <c r="O345" s="63">
        <v>17840000</v>
      </c>
      <c r="P345" s="63">
        <v>17840000</v>
      </c>
      <c r="Q345" s="65">
        <v>0</v>
      </c>
      <c r="R345" s="60">
        <v>0</v>
      </c>
      <c r="S345" s="60" t="str">
        <f t="shared" ref="S345:T345" si="125">+S344</f>
        <v>ALVARO FERNANDO GUZMÁN LUCERO</v>
      </c>
      <c r="T345" s="60" t="str">
        <f t="shared" si="125"/>
        <v>SUBSECRETARÍA DE GESTIÓN INSTITUCIONAL</v>
      </c>
      <c r="U345" s="60" t="s">
        <v>650</v>
      </c>
      <c r="V345" s="60" t="s">
        <v>651</v>
      </c>
      <c r="W345" s="60" t="s">
        <v>652</v>
      </c>
      <c r="X345" s="60">
        <v>3241000</v>
      </c>
      <c r="Y345" s="66" t="s">
        <v>653</v>
      </c>
    </row>
    <row r="346" spans="1:25" ht="75" x14ac:dyDescent="0.25">
      <c r="A346" s="60" t="s">
        <v>1035</v>
      </c>
      <c r="B346" s="60" t="str">
        <f>IFERROR(VLOOKUP(VALUE(MID(A347,1,IF(VALUE(MID(A347,1,3))=898,3,4))),[7]Hoja1!$A$3:$K$222,2,0),"")</f>
        <v>898 Administración del talento humano</v>
      </c>
      <c r="C346" s="60" t="s">
        <v>159</v>
      </c>
      <c r="D346" s="60" t="s">
        <v>387</v>
      </c>
      <c r="E346" s="60">
        <v>80161504</v>
      </c>
      <c r="F346" s="86" t="s">
        <v>1315</v>
      </c>
      <c r="G346" s="62">
        <v>1</v>
      </c>
      <c r="H346" s="62">
        <v>1</v>
      </c>
      <c r="I346" s="60">
        <v>8</v>
      </c>
      <c r="J346" s="60">
        <v>1</v>
      </c>
      <c r="K346" s="60" t="s">
        <v>21</v>
      </c>
      <c r="L346" s="60" t="str">
        <f>IF(K346=[7]Hoja3!$B$2,[7]Hoja3!$A$2,IF(K346=[7]Hoja3!$B$3,[7]Hoja3!$A$3,IF(K346=[7]Hoja3!$B$4,[7]Hoja3!$A$4,IF(K346=[7]Hoja3!$B$5,[7]Hoja3!$A$5,IF(K346=[7]Hoja3!$B$6,[7]Hoja3!$A$6,IF(K346=[7]Hoja3!$B$7,[7]Hoja3!$A$7,IF(K346=[7]Hoja3!$B$8,[7]Hoja3!$A$8,IF(K346=[7]Hoja3!$B$9,[7]Hoja3!$A$9,IF(K346=[7]Hoja3!$B$10,[7]Hoja3!$A$10,IF(K346=[7]Hoja3!$B$11,[7]Hoja3!$A$11,IF(K346=[7]Hoja3!$B$12,[7]Hoja3!$A$12,IF(K346=[7]Hoja3!$B$13,[7]Hoja3!$A$13,IF(K346=[7]Hoja3!$B$14,[7]Hoja3!$A$14,IF(K346=[7]Hoja3!$B$15,[7]Hoja3!$A$15,IF(K346=[7]Hoja3!$B$16,[7]Hoja3!$A$16,IF(K346=[7]Hoja3!$B$17,[7]Hoja3!$A$17,IF(K346=[7]Hoja3!$B$18,[7]Hoja3!$A$18,IF(K346=[7]Hoja3!$B$19,[7]Hoja3!$A$19,IF(K346=[7]Hoja3!$B$20,[7]Hoja3!$A$20,IF(K346=[7]Hoja3!$B$21,[7]Hoja3!$A$21,""))))))))))))))))))))</f>
        <v>CCE-16</v>
      </c>
      <c r="M346" s="60" t="s">
        <v>575</v>
      </c>
      <c r="N346" s="60">
        <v>0</v>
      </c>
      <c r="O346" s="63">
        <v>17840000</v>
      </c>
      <c r="P346" s="63">
        <v>17840000</v>
      </c>
      <c r="Q346" s="65">
        <v>0</v>
      </c>
      <c r="R346" s="60">
        <v>0</v>
      </c>
      <c r="S346" s="60" t="str">
        <f t="shared" ref="S346:T346" si="126">+S345</f>
        <v>ALVARO FERNANDO GUZMÁN LUCERO</v>
      </c>
      <c r="T346" s="60" t="str">
        <f t="shared" si="126"/>
        <v>SUBSECRETARÍA DE GESTIÓN INSTITUCIONAL</v>
      </c>
      <c r="U346" s="60" t="s">
        <v>650</v>
      </c>
      <c r="V346" s="60" t="s">
        <v>651</v>
      </c>
      <c r="W346" s="60" t="s">
        <v>652</v>
      </c>
      <c r="X346" s="60">
        <v>3241000</v>
      </c>
      <c r="Y346" s="66" t="s">
        <v>653</v>
      </c>
    </row>
    <row r="347" spans="1:25" ht="75" x14ac:dyDescent="0.25">
      <c r="A347" s="60" t="s">
        <v>1036</v>
      </c>
      <c r="B347" s="60" t="str">
        <f>IFERROR(VLOOKUP(VALUE(MID(A348,1,IF(VALUE(MID(A348,1,3))=898,3,4))),[7]Hoja1!$A$3:$K$222,2,0),"")</f>
        <v>898 Administración del talento humano</v>
      </c>
      <c r="C347" s="60" t="s">
        <v>159</v>
      </c>
      <c r="D347" s="60" t="s">
        <v>387</v>
      </c>
      <c r="E347" s="60">
        <v>80161504</v>
      </c>
      <c r="F347" s="86" t="s">
        <v>1315</v>
      </c>
      <c r="G347" s="62">
        <v>1</v>
      </c>
      <c r="H347" s="62">
        <v>1</v>
      </c>
      <c r="I347" s="60">
        <v>6</v>
      </c>
      <c r="J347" s="60">
        <v>1</v>
      </c>
      <c r="K347" s="60" t="s">
        <v>21</v>
      </c>
      <c r="L347" s="60" t="str">
        <f>IF(K347=[7]Hoja3!$B$2,[7]Hoja3!$A$2,IF(K347=[7]Hoja3!$B$3,[7]Hoja3!$A$3,IF(K347=[7]Hoja3!$B$4,[7]Hoja3!$A$4,IF(K347=[7]Hoja3!$B$5,[7]Hoja3!$A$5,IF(K347=[7]Hoja3!$B$6,[7]Hoja3!$A$6,IF(K347=[7]Hoja3!$B$7,[7]Hoja3!$A$7,IF(K347=[7]Hoja3!$B$8,[7]Hoja3!$A$8,IF(K347=[7]Hoja3!$B$9,[7]Hoja3!$A$9,IF(K347=[7]Hoja3!$B$10,[7]Hoja3!$A$10,IF(K347=[7]Hoja3!$B$11,[7]Hoja3!$A$11,IF(K347=[7]Hoja3!$B$12,[7]Hoja3!$A$12,IF(K347=[7]Hoja3!$B$13,[7]Hoja3!$A$13,IF(K347=[7]Hoja3!$B$14,[7]Hoja3!$A$14,IF(K347=[7]Hoja3!$B$15,[7]Hoja3!$A$15,IF(K347=[7]Hoja3!$B$16,[7]Hoja3!$A$16,IF(K347=[7]Hoja3!$B$17,[7]Hoja3!$A$17,IF(K347=[7]Hoja3!$B$18,[7]Hoja3!$A$18,IF(K347=[7]Hoja3!$B$19,[7]Hoja3!$A$19,IF(K347=[7]Hoja3!$B$20,[7]Hoja3!$A$20,IF(K347=[7]Hoja3!$B$21,[7]Hoja3!$A$21,""))))))))))))))))))))</f>
        <v>CCE-16</v>
      </c>
      <c r="M347" s="60" t="s">
        <v>575</v>
      </c>
      <c r="N347" s="60">
        <v>0</v>
      </c>
      <c r="O347" s="63">
        <v>17382000</v>
      </c>
      <c r="P347" s="63">
        <v>17382000</v>
      </c>
      <c r="Q347" s="65">
        <v>0</v>
      </c>
      <c r="R347" s="60">
        <v>0</v>
      </c>
      <c r="S347" s="60" t="str">
        <f t="shared" ref="S347:T347" si="127">+S346</f>
        <v>ALVARO FERNANDO GUZMÁN LUCERO</v>
      </c>
      <c r="T347" s="60" t="str">
        <f t="shared" si="127"/>
        <v>SUBSECRETARÍA DE GESTIÓN INSTITUCIONAL</v>
      </c>
      <c r="U347" s="60" t="s">
        <v>650</v>
      </c>
      <c r="V347" s="60" t="s">
        <v>651</v>
      </c>
      <c r="W347" s="60" t="s">
        <v>652</v>
      </c>
      <c r="X347" s="60">
        <v>3241000</v>
      </c>
      <c r="Y347" s="66" t="s">
        <v>653</v>
      </c>
    </row>
    <row r="348" spans="1:25" ht="75" x14ac:dyDescent="0.25">
      <c r="A348" s="60" t="s">
        <v>1037</v>
      </c>
      <c r="B348" s="60" t="str">
        <f>IFERROR(VLOOKUP(VALUE(MID(A349,1,IF(VALUE(MID(A349,1,3))=898,3,4))),[7]Hoja1!$A$3:$K$222,2,0),"")</f>
        <v>898 Administración del talento humano</v>
      </c>
      <c r="C348" s="60" t="s">
        <v>159</v>
      </c>
      <c r="D348" s="60" t="s">
        <v>387</v>
      </c>
      <c r="E348" s="60">
        <v>80161504</v>
      </c>
      <c r="F348" s="86" t="s">
        <v>1315</v>
      </c>
      <c r="G348" s="62">
        <v>1</v>
      </c>
      <c r="H348" s="62">
        <v>1</v>
      </c>
      <c r="I348" s="60">
        <v>11.5</v>
      </c>
      <c r="J348" s="60">
        <v>1</v>
      </c>
      <c r="K348" s="60" t="s">
        <v>21</v>
      </c>
      <c r="L348" s="60" t="str">
        <f>IF(K348=[7]Hoja3!$B$2,[7]Hoja3!$A$2,IF(K348=[7]Hoja3!$B$3,[7]Hoja3!$A$3,IF(K348=[7]Hoja3!$B$4,[7]Hoja3!$A$4,IF(K348=[7]Hoja3!$B$5,[7]Hoja3!$A$5,IF(K348=[7]Hoja3!$B$6,[7]Hoja3!$A$6,IF(K348=[7]Hoja3!$B$7,[7]Hoja3!$A$7,IF(K348=[7]Hoja3!$B$8,[7]Hoja3!$A$8,IF(K348=[7]Hoja3!$B$9,[7]Hoja3!$A$9,IF(K348=[7]Hoja3!$B$10,[7]Hoja3!$A$10,IF(K348=[7]Hoja3!$B$11,[7]Hoja3!$A$11,IF(K348=[7]Hoja3!$B$12,[7]Hoja3!$A$12,IF(K348=[7]Hoja3!$B$13,[7]Hoja3!$A$13,IF(K348=[7]Hoja3!$B$14,[7]Hoja3!$A$14,IF(K348=[7]Hoja3!$B$15,[7]Hoja3!$A$15,IF(K348=[7]Hoja3!$B$16,[7]Hoja3!$A$16,IF(K348=[7]Hoja3!$B$17,[7]Hoja3!$A$17,IF(K348=[7]Hoja3!$B$18,[7]Hoja3!$A$18,IF(K348=[7]Hoja3!$B$19,[7]Hoja3!$A$19,IF(K348=[7]Hoja3!$B$20,[7]Hoja3!$A$20,IF(K348=[7]Hoja3!$B$21,[7]Hoja3!$A$21,""))))))))))))))))))))</f>
        <v>CCE-16</v>
      </c>
      <c r="M348" s="60" t="s">
        <v>575</v>
      </c>
      <c r="N348" s="60">
        <v>0</v>
      </c>
      <c r="O348" s="63">
        <v>31096000</v>
      </c>
      <c r="P348" s="63">
        <v>31096000</v>
      </c>
      <c r="Q348" s="65">
        <v>0</v>
      </c>
      <c r="R348" s="60">
        <v>0</v>
      </c>
      <c r="S348" s="60" t="str">
        <f t="shared" ref="S348:T348" si="128">+S347</f>
        <v>ALVARO FERNANDO GUZMÁN LUCERO</v>
      </c>
      <c r="T348" s="60" t="str">
        <f t="shared" si="128"/>
        <v>SUBSECRETARÍA DE GESTIÓN INSTITUCIONAL</v>
      </c>
      <c r="U348" s="60" t="s">
        <v>650</v>
      </c>
      <c r="V348" s="60" t="s">
        <v>651</v>
      </c>
      <c r="W348" s="60" t="s">
        <v>652</v>
      </c>
      <c r="X348" s="60">
        <v>3241000</v>
      </c>
      <c r="Y348" s="66" t="s">
        <v>653</v>
      </c>
    </row>
    <row r="349" spans="1:25" ht="75" x14ac:dyDescent="0.25">
      <c r="A349" s="60" t="s">
        <v>1038</v>
      </c>
      <c r="B349" s="60" t="str">
        <f>IFERROR(VLOOKUP(VALUE(MID(A350,1,IF(VALUE(MID(A350,1,3))=898,3,4))),[7]Hoja1!$A$3:$K$222,2,0),"")</f>
        <v>898 Administración del talento humano</v>
      </c>
      <c r="C349" s="60" t="s">
        <v>159</v>
      </c>
      <c r="D349" s="60" t="s">
        <v>387</v>
      </c>
      <c r="E349" s="60">
        <v>80161504</v>
      </c>
      <c r="F349" s="86" t="s">
        <v>1315</v>
      </c>
      <c r="G349" s="62">
        <v>1</v>
      </c>
      <c r="H349" s="62">
        <v>1</v>
      </c>
      <c r="I349" s="60">
        <v>11.5</v>
      </c>
      <c r="J349" s="60">
        <v>1</v>
      </c>
      <c r="K349" s="60" t="s">
        <v>21</v>
      </c>
      <c r="L349" s="60" t="str">
        <f>IF(K349=[7]Hoja3!$B$2,[7]Hoja3!$A$2,IF(K349=[7]Hoja3!$B$3,[7]Hoja3!$A$3,IF(K349=[7]Hoja3!$B$4,[7]Hoja3!$A$4,IF(K349=[7]Hoja3!$B$5,[7]Hoja3!$A$5,IF(K349=[7]Hoja3!$B$6,[7]Hoja3!$A$6,IF(K349=[7]Hoja3!$B$7,[7]Hoja3!$A$7,IF(K349=[7]Hoja3!$B$8,[7]Hoja3!$A$8,IF(K349=[7]Hoja3!$B$9,[7]Hoja3!$A$9,IF(K349=[7]Hoja3!$B$10,[7]Hoja3!$A$10,IF(K349=[7]Hoja3!$B$11,[7]Hoja3!$A$11,IF(K349=[7]Hoja3!$B$12,[7]Hoja3!$A$12,IF(K349=[7]Hoja3!$B$13,[7]Hoja3!$A$13,IF(K349=[7]Hoja3!$B$14,[7]Hoja3!$A$14,IF(K349=[7]Hoja3!$B$15,[7]Hoja3!$A$15,IF(K349=[7]Hoja3!$B$16,[7]Hoja3!$A$16,IF(K349=[7]Hoja3!$B$17,[7]Hoja3!$A$17,IF(K349=[7]Hoja3!$B$18,[7]Hoja3!$A$18,IF(K349=[7]Hoja3!$B$19,[7]Hoja3!$A$19,IF(K349=[7]Hoja3!$B$20,[7]Hoja3!$A$20,IF(K349=[7]Hoja3!$B$21,[7]Hoja3!$A$21,""))))))))))))))))))))</f>
        <v>CCE-16</v>
      </c>
      <c r="M349" s="60" t="s">
        <v>575</v>
      </c>
      <c r="N349" s="60">
        <v>0</v>
      </c>
      <c r="O349" s="63">
        <v>30751000</v>
      </c>
      <c r="P349" s="63">
        <v>30751000</v>
      </c>
      <c r="Q349" s="65">
        <v>0</v>
      </c>
      <c r="R349" s="60">
        <v>0</v>
      </c>
      <c r="S349" s="60" t="str">
        <f t="shared" ref="S349:T349" si="129">+S348</f>
        <v>ALVARO FERNANDO GUZMÁN LUCERO</v>
      </c>
      <c r="T349" s="60" t="str">
        <f t="shared" si="129"/>
        <v>SUBSECRETARÍA DE GESTIÓN INSTITUCIONAL</v>
      </c>
      <c r="U349" s="60" t="s">
        <v>650</v>
      </c>
      <c r="V349" s="60" t="s">
        <v>651</v>
      </c>
      <c r="W349" s="60" t="s">
        <v>652</v>
      </c>
      <c r="X349" s="60">
        <v>3241000</v>
      </c>
      <c r="Y349" s="66" t="s">
        <v>653</v>
      </c>
    </row>
    <row r="350" spans="1:25" ht="75" x14ac:dyDescent="0.25">
      <c r="A350" s="60" t="s">
        <v>1039</v>
      </c>
      <c r="B350" s="60" t="str">
        <f>IFERROR(VLOOKUP(VALUE(MID(A351,1,IF(VALUE(MID(A351,1,3))=898,3,4))),[7]Hoja1!$A$3:$K$222,2,0),"")</f>
        <v>898 Administración del talento humano</v>
      </c>
      <c r="C350" s="60" t="s">
        <v>159</v>
      </c>
      <c r="D350" s="60" t="s">
        <v>387</v>
      </c>
      <c r="E350" s="60">
        <v>80161504</v>
      </c>
      <c r="F350" s="86" t="s">
        <v>1315</v>
      </c>
      <c r="G350" s="62">
        <v>1</v>
      </c>
      <c r="H350" s="62">
        <v>1</v>
      </c>
      <c r="I350" s="60">
        <v>8</v>
      </c>
      <c r="J350" s="60">
        <v>1</v>
      </c>
      <c r="K350" s="60" t="s">
        <v>21</v>
      </c>
      <c r="L350" s="60" t="str">
        <f>IF(K350=[7]Hoja3!$B$2,[7]Hoja3!$A$2,IF(K350=[7]Hoja3!$B$3,[7]Hoja3!$A$3,IF(K350=[7]Hoja3!$B$4,[7]Hoja3!$A$4,IF(K350=[7]Hoja3!$B$5,[7]Hoja3!$A$5,IF(K350=[7]Hoja3!$B$6,[7]Hoja3!$A$6,IF(K350=[7]Hoja3!$B$7,[7]Hoja3!$A$7,IF(K350=[7]Hoja3!$B$8,[7]Hoja3!$A$8,IF(K350=[7]Hoja3!$B$9,[7]Hoja3!$A$9,IF(K350=[7]Hoja3!$B$10,[7]Hoja3!$A$10,IF(K350=[7]Hoja3!$B$11,[7]Hoja3!$A$11,IF(K350=[7]Hoja3!$B$12,[7]Hoja3!$A$12,IF(K350=[7]Hoja3!$B$13,[7]Hoja3!$A$13,IF(K350=[7]Hoja3!$B$14,[7]Hoja3!$A$14,IF(K350=[7]Hoja3!$B$15,[7]Hoja3!$A$15,IF(K350=[7]Hoja3!$B$16,[7]Hoja3!$A$16,IF(K350=[7]Hoja3!$B$17,[7]Hoja3!$A$17,IF(K350=[7]Hoja3!$B$18,[7]Hoja3!$A$18,IF(K350=[7]Hoja3!$B$19,[7]Hoja3!$A$19,IF(K350=[7]Hoja3!$B$20,[7]Hoja3!$A$20,IF(K350=[7]Hoja3!$B$21,[7]Hoja3!$A$21,""))))))))))))))))))))</f>
        <v>CCE-16</v>
      </c>
      <c r="M350" s="60" t="s">
        <v>575</v>
      </c>
      <c r="N350" s="60">
        <v>0</v>
      </c>
      <c r="O350" s="63">
        <v>178740000</v>
      </c>
      <c r="P350" s="63">
        <v>17840000</v>
      </c>
      <c r="Q350" s="65">
        <v>0</v>
      </c>
      <c r="R350" s="60">
        <v>0</v>
      </c>
      <c r="S350" s="60" t="str">
        <f t="shared" ref="S350:T350" si="130">+S349</f>
        <v>ALVARO FERNANDO GUZMÁN LUCERO</v>
      </c>
      <c r="T350" s="60" t="str">
        <f t="shared" si="130"/>
        <v>SUBSECRETARÍA DE GESTIÓN INSTITUCIONAL</v>
      </c>
      <c r="U350" s="60" t="s">
        <v>650</v>
      </c>
      <c r="V350" s="60" t="s">
        <v>651</v>
      </c>
      <c r="W350" s="60" t="s">
        <v>652</v>
      </c>
      <c r="X350" s="60">
        <v>3241000</v>
      </c>
      <c r="Y350" s="66" t="s">
        <v>653</v>
      </c>
    </row>
    <row r="351" spans="1:25" ht="75" x14ac:dyDescent="0.25">
      <c r="A351" s="60" t="s">
        <v>1040</v>
      </c>
      <c r="B351" s="60" t="str">
        <f>IFERROR(VLOOKUP(VALUE(MID(A352,1,IF(VALUE(MID(A352,1,3))=898,3,4))),[7]Hoja1!$A$3:$K$222,2,0),"")</f>
        <v>898 Administración del talento humano</v>
      </c>
      <c r="C351" s="60" t="s">
        <v>159</v>
      </c>
      <c r="D351" s="60" t="s">
        <v>387</v>
      </c>
      <c r="E351" s="60">
        <v>80161504</v>
      </c>
      <c r="F351" s="86" t="s">
        <v>1315</v>
      </c>
      <c r="G351" s="62">
        <v>1</v>
      </c>
      <c r="H351" s="62">
        <v>1</v>
      </c>
      <c r="I351" s="60">
        <v>11.5</v>
      </c>
      <c r="J351" s="60">
        <v>1</v>
      </c>
      <c r="K351" s="60" t="s">
        <v>21</v>
      </c>
      <c r="L351" s="60" t="str">
        <f>IF(K351=[7]Hoja3!$B$2,[7]Hoja3!$A$2,IF(K351=[7]Hoja3!$B$3,[7]Hoja3!$A$3,IF(K351=[7]Hoja3!$B$4,[7]Hoja3!$A$4,IF(K351=[7]Hoja3!$B$5,[7]Hoja3!$A$5,IF(K351=[7]Hoja3!$B$6,[7]Hoja3!$A$6,IF(K351=[7]Hoja3!$B$7,[7]Hoja3!$A$7,IF(K351=[7]Hoja3!$B$8,[7]Hoja3!$A$8,IF(K351=[7]Hoja3!$B$9,[7]Hoja3!$A$9,IF(K351=[7]Hoja3!$B$10,[7]Hoja3!$A$10,IF(K351=[7]Hoja3!$B$11,[7]Hoja3!$A$11,IF(K351=[7]Hoja3!$B$12,[7]Hoja3!$A$12,IF(K351=[7]Hoja3!$B$13,[7]Hoja3!$A$13,IF(K351=[7]Hoja3!$B$14,[7]Hoja3!$A$14,IF(K351=[7]Hoja3!$B$15,[7]Hoja3!$A$15,IF(K351=[7]Hoja3!$B$16,[7]Hoja3!$A$16,IF(K351=[7]Hoja3!$B$17,[7]Hoja3!$A$17,IF(K351=[7]Hoja3!$B$18,[7]Hoja3!$A$18,IF(K351=[7]Hoja3!$B$19,[7]Hoja3!$A$19,IF(K351=[7]Hoja3!$B$20,[7]Hoja3!$A$20,IF(K351=[7]Hoja3!$B$21,[7]Hoja3!$A$21,""))))))))))))))))))))</f>
        <v>CCE-16</v>
      </c>
      <c r="M351" s="60" t="s">
        <v>575</v>
      </c>
      <c r="N351" s="60">
        <v>0</v>
      </c>
      <c r="O351" s="63">
        <v>25645000</v>
      </c>
      <c r="P351" s="63">
        <v>25645000</v>
      </c>
      <c r="Q351" s="65">
        <v>0</v>
      </c>
      <c r="R351" s="60">
        <v>0</v>
      </c>
      <c r="S351" s="60" t="str">
        <f t="shared" ref="S351:T351" si="131">+S350</f>
        <v>ALVARO FERNANDO GUZMÁN LUCERO</v>
      </c>
      <c r="T351" s="60" t="str">
        <f t="shared" si="131"/>
        <v>SUBSECRETARÍA DE GESTIÓN INSTITUCIONAL</v>
      </c>
      <c r="U351" s="60" t="s">
        <v>650</v>
      </c>
      <c r="V351" s="60" t="s">
        <v>651</v>
      </c>
      <c r="W351" s="60" t="s">
        <v>652</v>
      </c>
      <c r="X351" s="60">
        <v>3241000</v>
      </c>
      <c r="Y351" s="66" t="s">
        <v>653</v>
      </c>
    </row>
    <row r="352" spans="1:25" ht="75" x14ac:dyDescent="0.25">
      <c r="A352" s="60" t="s">
        <v>1041</v>
      </c>
      <c r="B352" s="60" t="str">
        <f>IFERROR(VLOOKUP(VALUE(MID(A353,1,IF(VALUE(MID(A353,1,3))=898,3,4))),[7]Hoja1!$A$3:$K$222,2,0),"")</f>
        <v>898 Administración del talento humano</v>
      </c>
      <c r="C352" s="60" t="s">
        <v>159</v>
      </c>
      <c r="D352" s="60" t="s">
        <v>387</v>
      </c>
      <c r="E352" s="60">
        <v>80161504</v>
      </c>
      <c r="F352" s="86" t="s">
        <v>1315</v>
      </c>
      <c r="G352" s="62">
        <v>1</v>
      </c>
      <c r="H352" s="62">
        <v>1</v>
      </c>
      <c r="I352" s="60">
        <v>8</v>
      </c>
      <c r="J352" s="60">
        <v>1</v>
      </c>
      <c r="K352" s="60" t="s">
        <v>21</v>
      </c>
      <c r="L352" s="60" t="str">
        <f>IF(K352=[7]Hoja3!$B$2,[7]Hoja3!$A$2,IF(K352=[7]Hoja3!$B$3,[7]Hoja3!$A$3,IF(K352=[7]Hoja3!$B$4,[7]Hoja3!$A$4,IF(K352=[7]Hoja3!$B$5,[7]Hoja3!$A$5,IF(K352=[7]Hoja3!$B$6,[7]Hoja3!$A$6,IF(K352=[7]Hoja3!$B$7,[7]Hoja3!$A$7,IF(K352=[7]Hoja3!$B$8,[7]Hoja3!$A$8,IF(K352=[7]Hoja3!$B$9,[7]Hoja3!$A$9,IF(K352=[7]Hoja3!$B$10,[7]Hoja3!$A$10,IF(K352=[7]Hoja3!$B$11,[7]Hoja3!$A$11,IF(K352=[7]Hoja3!$B$12,[7]Hoja3!$A$12,IF(K352=[7]Hoja3!$B$13,[7]Hoja3!$A$13,IF(K352=[7]Hoja3!$B$14,[7]Hoja3!$A$14,IF(K352=[7]Hoja3!$B$15,[7]Hoja3!$A$15,IF(K352=[7]Hoja3!$B$16,[7]Hoja3!$A$16,IF(K352=[7]Hoja3!$B$17,[7]Hoja3!$A$17,IF(K352=[7]Hoja3!$B$18,[7]Hoja3!$A$18,IF(K352=[7]Hoja3!$B$19,[7]Hoja3!$A$19,IF(K352=[7]Hoja3!$B$20,[7]Hoja3!$A$20,IF(K352=[7]Hoja3!$B$21,[7]Hoja3!$A$21,""))))))))))))))))))))</f>
        <v>CCE-16</v>
      </c>
      <c r="M352" s="60" t="s">
        <v>575</v>
      </c>
      <c r="N352" s="60">
        <v>0</v>
      </c>
      <c r="O352" s="63">
        <v>17840000</v>
      </c>
      <c r="P352" s="63">
        <v>17840000</v>
      </c>
      <c r="Q352" s="65">
        <v>0</v>
      </c>
      <c r="R352" s="60">
        <v>0</v>
      </c>
      <c r="S352" s="60" t="str">
        <f t="shared" ref="S352:T352" si="132">+S351</f>
        <v>ALVARO FERNANDO GUZMÁN LUCERO</v>
      </c>
      <c r="T352" s="60" t="str">
        <f t="shared" si="132"/>
        <v>SUBSECRETARÍA DE GESTIÓN INSTITUCIONAL</v>
      </c>
      <c r="U352" s="60" t="s">
        <v>650</v>
      </c>
      <c r="V352" s="60" t="s">
        <v>651</v>
      </c>
      <c r="W352" s="60" t="s">
        <v>652</v>
      </c>
      <c r="X352" s="60">
        <v>3241000</v>
      </c>
      <c r="Y352" s="66" t="s">
        <v>653</v>
      </c>
    </row>
    <row r="353" spans="1:25" ht="75" x14ac:dyDescent="0.25">
      <c r="A353" s="60" t="s">
        <v>1042</v>
      </c>
      <c r="B353" s="60" t="str">
        <f>IFERROR(VLOOKUP(VALUE(MID(A354,1,IF(VALUE(MID(A354,1,3))=898,3,4))),[7]Hoja1!$A$3:$K$222,2,0),"")</f>
        <v>898 Administración del talento humano</v>
      </c>
      <c r="C353" s="60" t="s">
        <v>159</v>
      </c>
      <c r="D353" s="60" t="s">
        <v>387</v>
      </c>
      <c r="E353" s="60">
        <v>80161504</v>
      </c>
      <c r="F353" s="86" t="s">
        <v>1315</v>
      </c>
      <c r="G353" s="62">
        <v>1</v>
      </c>
      <c r="H353" s="62">
        <v>1</v>
      </c>
      <c r="I353" s="60">
        <v>8</v>
      </c>
      <c r="J353" s="60">
        <v>1</v>
      </c>
      <c r="K353" s="60" t="s">
        <v>21</v>
      </c>
      <c r="L353" s="60" t="str">
        <f>IF(K353=[7]Hoja3!$B$2,[7]Hoja3!$A$2,IF(K353=[7]Hoja3!$B$3,[7]Hoja3!$A$3,IF(K353=[7]Hoja3!$B$4,[7]Hoja3!$A$4,IF(K353=[7]Hoja3!$B$5,[7]Hoja3!$A$5,IF(K353=[7]Hoja3!$B$6,[7]Hoja3!$A$6,IF(K353=[7]Hoja3!$B$7,[7]Hoja3!$A$7,IF(K353=[7]Hoja3!$B$8,[7]Hoja3!$A$8,IF(K353=[7]Hoja3!$B$9,[7]Hoja3!$A$9,IF(K353=[7]Hoja3!$B$10,[7]Hoja3!$A$10,IF(K353=[7]Hoja3!$B$11,[7]Hoja3!$A$11,IF(K353=[7]Hoja3!$B$12,[7]Hoja3!$A$12,IF(K353=[7]Hoja3!$B$13,[7]Hoja3!$A$13,IF(K353=[7]Hoja3!$B$14,[7]Hoja3!$A$14,IF(K353=[7]Hoja3!$B$15,[7]Hoja3!$A$15,IF(K353=[7]Hoja3!$B$16,[7]Hoja3!$A$16,IF(K353=[7]Hoja3!$B$17,[7]Hoja3!$A$17,IF(K353=[7]Hoja3!$B$18,[7]Hoja3!$A$18,IF(K353=[7]Hoja3!$B$19,[7]Hoja3!$A$19,IF(K353=[7]Hoja3!$B$20,[7]Hoja3!$A$20,IF(K353=[7]Hoja3!$B$21,[7]Hoja3!$A$21,""))))))))))))))))))))</f>
        <v>CCE-16</v>
      </c>
      <c r="M353" s="60" t="s">
        <v>575</v>
      </c>
      <c r="N353" s="60">
        <v>0</v>
      </c>
      <c r="O353" s="63">
        <v>17840000</v>
      </c>
      <c r="P353" s="63">
        <v>17840000</v>
      </c>
      <c r="Q353" s="65">
        <v>0</v>
      </c>
      <c r="R353" s="60">
        <v>0</v>
      </c>
      <c r="S353" s="60" t="str">
        <f t="shared" ref="S353:T353" si="133">+S352</f>
        <v>ALVARO FERNANDO GUZMÁN LUCERO</v>
      </c>
      <c r="T353" s="60" t="str">
        <f t="shared" si="133"/>
        <v>SUBSECRETARÍA DE GESTIÓN INSTITUCIONAL</v>
      </c>
      <c r="U353" s="60" t="s">
        <v>650</v>
      </c>
      <c r="V353" s="60" t="s">
        <v>651</v>
      </c>
      <c r="W353" s="60" t="s">
        <v>652</v>
      </c>
      <c r="X353" s="60">
        <v>3241000</v>
      </c>
      <c r="Y353" s="66" t="s">
        <v>653</v>
      </c>
    </row>
    <row r="354" spans="1:25" ht="75" x14ac:dyDescent="0.25">
      <c r="A354" s="60" t="s">
        <v>1043</v>
      </c>
      <c r="B354" s="60" t="str">
        <f>IFERROR(VLOOKUP(VALUE(MID(A355,1,IF(VALUE(MID(A355,1,3))=898,3,4))),[7]Hoja1!$A$3:$K$222,2,0),"")</f>
        <v>898 Administración del talento humano</v>
      </c>
      <c r="C354" s="60" t="s">
        <v>159</v>
      </c>
      <c r="D354" s="60" t="s">
        <v>387</v>
      </c>
      <c r="E354" s="60">
        <v>80161504</v>
      </c>
      <c r="F354" s="86" t="s">
        <v>1315</v>
      </c>
      <c r="G354" s="62">
        <v>1</v>
      </c>
      <c r="H354" s="62">
        <v>1</v>
      </c>
      <c r="I354" s="60">
        <v>8</v>
      </c>
      <c r="J354" s="60">
        <v>1</v>
      </c>
      <c r="K354" s="60" t="s">
        <v>21</v>
      </c>
      <c r="L354" s="60" t="str">
        <f>IF(K354=[7]Hoja3!$B$2,[7]Hoja3!$A$2,IF(K354=[7]Hoja3!$B$3,[7]Hoja3!$A$3,IF(K354=[7]Hoja3!$B$4,[7]Hoja3!$A$4,IF(K354=[7]Hoja3!$B$5,[7]Hoja3!$A$5,IF(K354=[7]Hoja3!$B$6,[7]Hoja3!$A$6,IF(K354=[7]Hoja3!$B$7,[7]Hoja3!$A$7,IF(K354=[7]Hoja3!$B$8,[7]Hoja3!$A$8,IF(K354=[7]Hoja3!$B$9,[7]Hoja3!$A$9,IF(K354=[7]Hoja3!$B$10,[7]Hoja3!$A$10,IF(K354=[7]Hoja3!$B$11,[7]Hoja3!$A$11,IF(K354=[7]Hoja3!$B$12,[7]Hoja3!$A$12,IF(K354=[7]Hoja3!$B$13,[7]Hoja3!$A$13,IF(K354=[7]Hoja3!$B$14,[7]Hoja3!$A$14,IF(K354=[7]Hoja3!$B$15,[7]Hoja3!$A$15,IF(K354=[7]Hoja3!$B$16,[7]Hoja3!$A$16,IF(K354=[7]Hoja3!$B$17,[7]Hoja3!$A$17,IF(K354=[7]Hoja3!$B$18,[7]Hoja3!$A$18,IF(K354=[7]Hoja3!$B$19,[7]Hoja3!$A$19,IF(K354=[7]Hoja3!$B$20,[7]Hoja3!$A$20,IF(K354=[7]Hoja3!$B$21,[7]Hoja3!$A$21,""))))))))))))))))))))</f>
        <v>CCE-16</v>
      </c>
      <c r="M354" s="60" t="s">
        <v>575</v>
      </c>
      <c r="N354" s="60">
        <v>0</v>
      </c>
      <c r="O354" s="63">
        <v>17840000</v>
      </c>
      <c r="P354" s="63">
        <v>17840000</v>
      </c>
      <c r="Q354" s="65">
        <v>0</v>
      </c>
      <c r="R354" s="60">
        <v>0</v>
      </c>
      <c r="S354" s="60" t="str">
        <f t="shared" ref="S354:T354" si="134">+S353</f>
        <v>ALVARO FERNANDO GUZMÁN LUCERO</v>
      </c>
      <c r="T354" s="60" t="str">
        <f t="shared" si="134"/>
        <v>SUBSECRETARÍA DE GESTIÓN INSTITUCIONAL</v>
      </c>
      <c r="U354" s="60" t="s">
        <v>650</v>
      </c>
      <c r="V354" s="60" t="s">
        <v>651</v>
      </c>
      <c r="W354" s="60" t="s">
        <v>652</v>
      </c>
      <c r="X354" s="60">
        <v>3241000</v>
      </c>
      <c r="Y354" s="66" t="s">
        <v>653</v>
      </c>
    </row>
    <row r="355" spans="1:25" ht="75" x14ac:dyDescent="0.25">
      <c r="A355" s="60" t="s">
        <v>1044</v>
      </c>
      <c r="B355" s="60" t="str">
        <f>IFERROR(VLOOKUP(VALUE(MID(A356,1,IF(VALUE(MID(A356,1,3))=898,3,4))),[7]Hoja1!$A$3:$K$222,2,0),"")</f>
        <v>898 Administración del talento humano</v>
      </c>
      <c r="C355" s="60" t="s">
        <v>159</v>
      </c>
      <c r="D355" s="60" t="s">
        <v>387</v>
      </c>
      <c r="E355" s="60">
        <v>80161504</v>
      </c>
      <c r="F355" s="86" t="s">
        <v>1315</v>
      </c>
      <c r="G355" s="62">
        <v>1</v>
      </c>
      <c r="H355" s="62">
        <v>1</v>
      </c>
      <c r="I355" s="60">
        <v>8</v>
      </c>
      <c r="J355" s="60">
        <v>1</v>
      </c>
      <c r="K355" s="60" t="s">
        <v>21</v>
      </c>
      <c r="L355" s="60" t="str">
        <f>IF(K355=[7]Hoja3!$B$2,[7]Hoja3!$A$2,IF(K355=[7]Hoja3!$B$3,[7]Hoja3!$A$3,IF(K355=[7]Hoja3!$B$4,[7]Hoja3!$A$4,IF(K355=[7]Hoja3!$B$5,[7]Hoja3!$A$5,IF(K355=[7]Hoja3!$B$6,[7]Hoja3!$A$6,IF(K355=[7]Hoja3!$B$7,[7]Hoja3!$A$7,IF(K355=[7]Hoja3!$B$8,[7]Hoja3!$A$8,IF(K355=[7]Hoja3!$B$9,[7]Hoja3!$A$9,IF(K355=[7]Hoja3!$B$10,[7]Hoja3!$A$10,IF(K355=[7]Hoja3!$B$11,[7]Hoja3!$A$11,IF(K355=[7]Hoja3!$B$12,[7]Hoja3!$A$12,IF(K355=[7]Hoja3!$B$13,[7]Hoja3!$A$13,IF(K355=[7]Hoja3!$B$14,[7]Hoja3!$A$14,IF(K355=[7]Hoja3!$B$15,[7]Hoja3!$A$15,IF(K355=[7]Hoja3!$B$16,[7]Hoja3!$A$16,IF(K355=[7]Hoja3!$B$17,[7]Hoja3!$A$17,IF(K355=[7]Hoja3!$B$18,[7]Hoja3!$A$18,IF(K355=[7]Hoja3!$B$19,[7]Hoja3!$A$19,IF(K355=[7]Hoja3!$B$20,[7]Hoja3!$A$20,IF(K355=[7]Hoja3!$B$21,[7]Hoja3!$A$21,""))))))))))))))))))))</f>
        <v>CCE-16</v>
      </c>
      <c r="M355" s="60" t="s">
        <v>575</v>
      </c>
      <c r="N355" s="60">
        <v>0</v>
      </c>
      <c r="O355" s="63">
        <v>17840000</v>
      </c>
      <c r="P355" s="63">
        <v>17840000</v>
      </c>
      <c r="Q355" s="65">
        <v>0</v>
      </c>
      <c r="R355" s="60">
        <v>0</v>
      </c>
      <c r="S355" s="60" t="str">
        <f t="shared" ref="S355:T355" si="135">+S354</f>
        <v>ALVARO FERNANDO GUZMÁN LUCERO</v>
      </c>
      <c r="T355" s="60" t="str">
        <f t="shared" si="135"/>
        <v>SUBSECRETARÍA DE GESTIÓN INSTITUCIONAL</v>
      </c>
      <c r="U355" s="60" t="s">
        <v>650</v>
      </c>
      <c r="V355" s="60" t="s">
        <v>651</v>
      </c>
      <c r="W355" s="60" t="s">
        <v>652</v>
      </c>
      <c r="X355" s="60">
        <v>3241000</v>
      </c>
      <c r="Y355" s="66" t="s">
        <v>653</v>
      </c>
    </row>
    <row r="356" spans="1:25" ht="75" x14ac:dyDescent="0.25">
      <c r="A356" s="60" t="s">
        <v>1045</v>
      </c>
      <c r="B356" s="60" t="str">
        <f>IFERROR(VLOOKUP(VALUE(MID(A357,1,IF(VALUE(MID(A357,1,3))=898,3,4))),[7]Hoja1!$A$3:$K$222,2,0),"")</f>
        <v>898 Administración del talento humano</v>
      </c>
      <c r="C356" s="60" t="s">
        <v>159</v>
      </c>
      <c r="D356" s="60" t="s">
        <v>387</v>
      </c>
      <c r="E356" s="60">
        <v>80161504</v>
      </c>
      <c r="F356" s="86" t="s">
        <v>1315</v>
      </c>
      <c r="G356" s="62">
        <v>1</v>
      </c>
      <c r="H356" s="62">
        <v>1</v>
      </c>
      <c r="I356" s="60">
        <v>8</v>
      </c>
      <c r="J356" s="60">
        <v>1</v>
      </c>
      <c r="K356" s="60" t="s">
        <v>21</v>
      </c>
      <c r="L356" s="60" t="str">
        <f>IF(K356=[7]Hoja3!$B$2,[7]Hoja3!$A$2,IF(K356=[7]Hoja3!$B$3,[7]Hoja3!$A$3,IF(K356=[7]Hoja3!$B$4,[7]Hoja3!$A$4,IF(K356=[7]Hoja3!$B$5,[7]Hoja3!$A$5,IF(K356=[7]Hoja3!$B$6,[7]Hoja3!$A$6,IF(K356=[7]Hoja3!$B$7,[7]Hoja3!$A$7,IF(K356=[7]Hoja3!$B$8,[7]Hoja3!$A$8,IF(K356=[7]Hoja3!$B$9,[7]Hoja3!$A$9,IF(K356=[7]Hoja3!$B$10,[7]Hoja3!$A$10,IF(K356=[7]Hoja3!$B$11,[7]Hoja3!$A$11,IF(K356=[7]Hoja3!$B$12,[7]Hoja3!$A$12,IF(K356=[7]Hoja3!$B$13,[7]Hoja3!$A$13,IF(K356=[7]Hoja3!$B$14,[7]Hoja3!$A$14,IF(K356=[7]Hoja3!$B$15,[7]Hoja3!$A$15,IF(K356=[7]Hoja3!$B$16,[7]Hoja3!$A$16,IF(K356=[7]Hoja3!$B$17,[7]Hoja3!$A$17,IF(K356=[7]Hoja3!$B$18,[7]Hoja3!$A$18,IF(K356=[7]Hoja3!$B$19,[7]Hoja3!$A$19,IF(K356=[7]Hoja3!$B$20,[7]Hoja3!$A$20,IF(K356=[7]Hoja3!$B$21,[7]Hoja3!$A$21,""))))))))))))))))))))</f>
        <v>CCE-16</v>
      </c>
      <c r="M356" s="60" t="s">
        <v>575</v>
      </c>
      <c r="N356" s="60">
        <v>0</v>
      </c>
      <c r="O356" s="63">
        <v>17840000</v>
      </c>
      <c r="P356" s="63">
        <v>17840000</v>
      </c>
      <c r="Q356" s="65">
        <v>0</v>
      </c>
      <c r="R356" s="60">
        <v>0</v>
      </c>
      <c r="S356" s="60" t="str">
        <f t="shared" ref="S356:T356" si="136">+S355</f>
        <v>ALVARO FERNANDO GUZMÁN LUCERO</v>
      </c>
      <c r="T356" s="60" t="str">
        <f t="shared" si="136"/>
        <v>SUBSECRETARÍA DE GESTIÓN INSTITUCIONAL</v>
      </c>
      <c r="U356" s="60" t="s">
        <v>650</v>
      </c>
      <c r="V356" s="60" t="s">
        <v>651</v>
      </c>
      <c r="W356" s="60" t="s">
        <v>652</v>
      </c>
      <c r="X356" s="60">
        <v>3241000</v>
      </c>
      <c r="Y356" s="66" t="s">
        <v>653</v>
      </c>
    </row>
    <row r="357" spans="1:25" ht="75" x14ac:dyDescent="0.25">
      <c r="A357" s="60" t="s">
        <v>1046</v>
      </c>
      <c r="B357" s="60" t="str">
        <f>IFERROR(VLOOKUP(VALUE(MID(A358,1,IF(VALUE(MID(A358,1,3))=898,3,4))),[7]Hoja1!$A$3:$K$222,2,0),"")</f>
        <v>898 Administración del talento humano</v>
      </c>
      <c r="C357" s="60" t="s">
        <v>159</v>
      </c>
      <c r="D357" s="60" t="s">
        <v>387</v>
      </c>
      <c r="E357" s="60">
        <v>80161504</v>
      </c>
      <c r="F357" s="86" t="s">
        <v>1315</v>
      </c>
      <c r="G357" s="62">
        <v>1</v>
      </c>
      <c r="H357" s="62">
        <v>1</v>
      </c>
      <c r="I357" s="60">
        <v>8</v>
      </c>
      <c r="J357" s="60">
        <v>1</v>
      </c>
      <c r="K357" s="60" t="s">
        <v>21</v>
      </c>
      <c r="L357" s="60" t="str">
        <f>IF(K357=[7]Hoja3!$B$2,[7]Hoja3!$A$2,IF(K357=[7]Hoja3!$B$3,[7]Hoja3!$A$3,IF(K357=[7]Hoja3!$B$4,[7]Hoja3!$A$4,IF(K357=[7]Hoja3!$B$5,[7]Hoja3!$A$5,IF(K357=[7]Hoja3!$B$6,[7]Hoja3!$A$6,IF(K357=[7]Hoja3!$B$7,[7]Hoja3!$A$7,IF(K357=[7]Hoja3!$B$8,[7]Hoja3!$A$8,IF(K357=[7]Hoja3!$B$9,[7]Hoja3!$A$9,IF(K357=[7]Hoja3!$B$10,[7]Hoja3!$A$10,IF(K357=[7]Hoja3!$B$11,[7]Hoja3!$A$11,IF(K357=[7]Hoja3!$B$12,[7]Hoja3!$A$12,IF(K357=[7]Hoja3!$B$13,[7]Hoja3!$A$13,IF(K357=[7]Hoja3!$B$14,[7]Hoja3!$A$14,IF(K357=[7]Hoja3!$B$15,[7]Hoja3!$A$15,IF(K357=[7]Hoja3!$B$16,[7]Hoja3!$A$16,IF(K357=[7]Hoja3!$B$17,[7]Hoja3!$A$17,IF(K357=[7]Hoja3!$B$18,[7]Hoja3!$A$18,IF(K357=[7]Hoja3!$B$19,[7]Hoja3!$A$19,IF(K357=[7]Hoja3!$B$20,[7]Hoja3!$A$20,IF(K357=[7]Hoja3!$B$21,[7]Hoja3!$A$21,""))))))))))))))))))))</f>
        <v>CCE-16</v>
      </c>
      <c r="M357" s="60" t="s">
        <v>575</v>
      </c>
      <c r="N357" s="60">
        <v>0</v>
      </c>
      <c r="O357" s="63">
        <v>17840000</v>
      </c>
      <c r="P357" s="63">
        <v>17840000</v>
      </c>
      <c r="Q357" s="65">
        <v>0</v>
      </c>
      <c r="R357" s="60">
        <v>0</v>
      </c>
      <c r="S357" s="60" t="str">
        <f t="shared" ref="S357:T357" si="137">+S356</f>
        <v>ALVARO FERNANDO GUZMÁN LUCERO</v>
      </c>
      <c r="T357" s="60" t="str">
        <f t="shared" si="137"/>
        <v>SUBSECRETARÍA DE GESTIÓN INSTITUCIONAL</v>
      </c>
      <c r="U357" s="60" t="s">
        <v>650</v>
      </c>
      <c r="V357" s="60" t="s">
        <v>651</v>
      </c>
      <c r="W357" s="60" t="s">
        <v>652</v>
      </c>
      <c r="X357" s="60">
        <v>3241000</v>
      </c>
      <c r="Y357" s="66" t="s">
        <v>653</v>
      </c>
    </row>
    <row r="358" spans="1:25" ht="75" x14ac:dyDescent="0.25">
      <c r="A358" s="60" t="s">
        <v>1047</v>
      </c>
      <c r="B358" s="60" t="str">
        <f>IFERROR(VLOOKUP(VALUE(MID(A359,1,IF(VALUE(MID(A359,1,3))=898,3,4))),[7]Hoja1!$A$3:$K$222,2,0),"")</f>
        <v>898 Administración del talento humano</v>
      </c>
      <c r="C358" s="60" t="s">
        <v>159</v>
      </c>
      <c r="D358" s="60" t="s">
        <v>387</v>
      </c>
      <c r="E358" s="60">
        <v>80161504</v>
      </c>
      <c r="F358" s="86" t="s">
        <v>1315</v>
      </c>
      <c r="G358" s="62">
        <v>1</v>
      </c>
      <c r="H358" s="62">
        <v>1</v>
      </c>
      <c r="I358" s="60">
        <v>8</v>
      </c>
      <c r="J358" s="60">
        <v>1</v>
      </c>
      <c r="K358" s="60" t="s">
        <v>21</v>
      </c>
      <c r="L358" s="60" t="str">
        <f>IF(K358=[7]Hoja3!$B$2,[7]Hoja3!$A$2,IF(K358=[7]Hoja3!$B$3,[7]Hoja3!$A$3,IF(K358=[7]Hoja3!$B$4,[7]Hoja3!$A$4,IF(K358=[7]Hoja3!$B$5,[7]Hoja3!$A$5,IF(K358=[7]Hoja3!$B$6,[7]Hoja3!$A$6,IF(K358=[7]Hoja3!$B$7,[7]Hoja3!$A$7,IF(K358=[7]Hoja3!$B$8,[7]Hoja3!$A$8,IF(K358=[7]Hoja3!$B$9,[7]Hoja3!$A$9,IF(K358=[7]Hoja3!$B$10,[7]Hoja3!$A$10,IF(K358=[7]Hoja3!$B$11,[7]Hoja3!$A$11,IF(K358=[7]Hoja3!$B$12,[7]Hoja3!$A$12,IF(K358=[7]Hoja3!$B$13,[7]Hoja3!$A$13,IF(K358=[7]Hoja3!$B$14,[7]Hoja3!$A$14,IF(K358=[7]Hoja3!$B$15,[7]Hoja3!$A$15,IF(K358=[7]Hoja3!$B$16,[7]Hoja3!$A$16,IF(K358=[7]Hoja3!$B$17,[7]Hoja3!$A$17,IF(K358=[7]Hoja3!$B$18,[7]Hoja3!$A$18,IF(K358=[7]Hoja3!$B$19,[7]Hoja3!$A$19,IF(K358=[7]Hoja3!$B$20,[7]Hoja3!$A$20,IF(K358=[7]Hoja3!$B$21,[7]Hoja3!$A$21,""))))))))))))))))))))</f>
        <v>CCE-16</v>
      </c>
      <c r="M358" s="60" t="s">
        <v>575</v>
      </c>
      <c r="N358" s="60">
        <v>0</v>
      </c>
      <c r="O358" s="63">
        <v>17840000</v>
      </c>
      <c r="P358" s="63">
        <v>17840000</v>
      </c>
      <c r="Q358" s="65">
        <v>0</v>
      </c>
      <c r="R358" s="60">
        <v>0</v>
      </c>
      <c r="S358" s="60" t="str">
        <f t="shared" ref="S358:T358" si="138">+S357</f>
        <v>ALVARO FERNANDO GUZMÁN LUCERO</v>
      </c>
      <c r="T358" s="60" t="str">
        <f t="shared" si="138"/>
        <v>SUBSECRETARÍA DE GESTIÓN INSTITUCIONAL</v>
      </c>
      <c r="U358" s="60" t="s">
        <v>650</v>
      </c>
      <c r="V358" s="60" t="s">
        <v>651</v>
      </c>
      <c r="W358" s="60" t="s">
        <v>652</v>
      </c>
      <c r="X358" s="60">
        <v>3241000</v>
      </c>
      <c r="Y358" s="66" t="s">
        <v>653</v>
      </c>
    </row>
    <row r="359" spans="1:25" ht="60" x14ac:dyDescent="0.25">
      <c r="A359" s="60" t="s">
        <v>1048</v>
      </c>
      <c r="B359" s="60" t="str">
        <f>IFERROR(VLOOKUP(VALUE(MID(A360,1,IF(VALUE(MID(A360,1,3))=898,3,4))),[7]Hoja1!$A$3:$K$222,2,0),"")</f>
        <v>898 Administración del talento humano</v>
      </c>
      <c r="C359" s="60" t="s">
        <v>159</v>
      </c>
      <c r="D359" s="60" t="s">
        <v>387</v>
      </c>
      <c r="E359" s="60">
        <v>80161504</v>
      </c>
      <c r="F359" s="86" t="s">
        <v>1165</v>
      </c>
      <c r="G359" s="62">
        <v>1</v>
      </c>
      <c r="H359" s="62">
        <v>1</v>
      </c>
      <c r="I359" s="60">
        <v>11.5</v>
      </c>
      <c r="J359" s="60">
        <v>1</v>
      </c>
      <c r="K359" s="60" t="s">
        <v>21</v>
      </c>
      <c r="L359" s="60" t="str">
        <f>IF(K359=[7]Hoja3!$B$2,[7]Hoja3!$A$2,IF(K359=[7]Hoja3!$B$3,[7]Hoja3!$A$3,IF(K359=[7]Hoja3!$B$4,[7]Hoja3!$A$4,IF(K359=[7]Hoja3!$B$5,[7]Hoja3!$A$5,IF(K359=[7]Hoja3!$B$6,[7]Hoja3!$A$6,IF(K359=[7]Hoja3!$B$7,[7]Hoja3!$A$7,IF(K359=[7]Hoja3!$B$8,[7]Hoja3!$A$8,IF(K359=[7]Hoja3!$B$9,[7]Hoja3!$A$9,IF(K359=[7]Hoja3!$B$10,[7]Hoja3!$A$10,IF(K359=[7]Hoja3!$B$11,[7]Hoja3!$A$11,IF(K359=[7]Hoja3!$B$12,[7]Hoja3!$A$12,IF(K359=[7]Hoja3!$B$13,[7]Hoja3!$A$13,IF(K359=[7]Hoja3!$B$14,[7]Hoja3!$A$14,IF(K359=[7]Hoja3!$B$15,[7]Hoja3!$A$15,IF(K359=[7]Hoja3!$B$16,[7]Hoja3!$A$16,IF(K359=[7]Hoja3!$B$17,[7]Hoja3!$A$17,IF(K359=[7]Hoja3!$B$18,[7]Hoja3!$A$18,IF(K359=[7]Hoja3!$B$19,[7]Hoja3!$A$19,IF(K359=[7]Hoja3!$B$20,[7]Hoja3!$A$20,IF(K359=[7]Hoja3!$B$21,[7]Hoja3!$A$21,""))))))))))))))))))))</f>
        <v>CCE-16</v>
      </c>
      <c r="M359" s="60" t="s">
        <v>575</v>
      </c>
      <c r="N359" s="60">
        <v>0</v>
      </c>
      <c r="O359" s="63">
        <v>25623104</v>
      </c>
      <c r="P359" s="63">
        <v>25623104</v>
      </c>
      <c r="Q359" s="65">
        <v>0</v>
      </c>
      <c r="R359" s="60">
        <v>0</v>
      </c>
      <c r="S359" s="60" t="str">
        <f t="shared" ref="S359:T359" si="139">+S358</f>
        <v>ALVARO FERNANDO GUZMÁN LUCERO</v>
      </c>
      <c r="T359" s="60" t="str">
        <f t="shared" si="139"/>
        <v>SUBSECRETARÍA DE GESTIÓN INSTITUCIONAL</v>
      </c>
      <c r="U359" s="60" t="s">
        <v>650</v>
      </c>
      <c r="V359" s="60" t="s">
        <v>651</v>
      </c>
      <c r="W359" s="60" t="s">
        <v>652</v>
      </c>
      <c r="X359" s="60">
        <v>3241000</v>
      </c>
      <c r="Y359" s="66" t="s">
        <v>653</v>
      </c>
    </row>
    <row r="360" spans="1:25" ht="60" x14ac:dyDescent="0.25">
      <c r="A360" s="60" t="s">
        <v>1049</v>
      </c>
      <c r="B360" s="60" t="str">
        <f>IFERROR(VLOOKUP(VALUE(MID(A361,1,IF(VALUE(MID(A361,1,3))=898,3,4))),[7]Hoja1!$A$3:$K$222,2,0),"")</f>
        <v>898 Administración del talento humano</v>
      </c>
      <c r="C360" s="60" t="s">
        <v>159</v>
      </c>
      <c r="D360" s="60" t="s">
        <v>387</v>
      </c>
      <c r="E360" s="60">
        <v>80121704</v>
      </c>
      <c r="F360" s="155" t="s">
        <v>1317</v>
      </c>
      <c r="G360" s="62">
        <v>1</v>
      </c>
      <c r="H360" s="62">
        <v>1</v>
      </c>
      <c r="I360" s="60">
        <v>12</v>
      </c>
      <c r="J360" s="60">
        <v>1</v>
      </c>
      <c r="K360" s="60" t="s">
        <v>21</v>
      </c>
      <c r="L360" s="60" t="str">
        <f>IF(K360=[7]Hoja3!$B$2,[7]Hoja3!$A$2,IF(K360=[7]Hoja3!$B$3,[7]Hoja3!$A$3,IF(K360=[7]Hoja3!$B$4,[7]Hoja3!$A$4,IF(K360=[7]Hoja3!$B$5,[7]Hoja3!$A$5,IF(K360=[7]Hoja3!$B$6,[7]Hoja3!$A$6,IF(K360=[7]Hoja3!$B$7,[7]Hoja3!$A$7,IF(K360=[7]Hoja3!$B$8,[7]Hoja3!$A$8,IF(K360=[7]Hoja3!$B$9,[7]Hoja3!$A$9,IF(K360=[7]Hoja3!$B$10,[7]Hoja3!$A$10,IF(K360=[7]Hoja3!$B$11,[7]Hoja3!$A$11,IF(K360=[7]Hoja3!$B$12,[7]Hoja3!$A$12,IF(K360=[7]Hoja3!$B$13,[7]Hoja3!$A$13,IF(K360=[7]Hoja3!$B$14,[7]Hoja3!$A$14,IF(K360=[7]Hoja3!$B$15,[7]Hoja3!$A$15,IF(K360=[7]Hoja3!$B$16,[7]Hoja3!$A$16,IF(K360=[7]Hoja3!$B$17,[7]Hoja3!$A$17,IF(K360=[7]Hoja3!$B$18,[7]Hoja3!$A$18,IF(K360=[7]Hoja3!$B$19,[7]Hoja3!$A$19,IF(K360=[7]Hoja3!$B$20,[7]Hoja3!$A$20,IF(K360=[7]Hoja3!$B$21,[7]Hoja3!$A$21,""))))))))))))))))))))</f>
        <v>CCE-16</v>
      </c>
      <c r="M360" s="60" t="s">
        <v>63</v>
      </c>
      <c r="N360" s="60">
        <v>0</v>
      </c>
      <c r="O360" s="63">
        <v>39600000</v>
      </c>
      <c r="P360" s="63">
        <v>39600000</v>
      </c>
      <c r="Q360" s="65">
        <v>0</v>
      </c>
      <c r="R360" s="60">
        <v>0</v>
      </c>
      <c r="S360" s="60" t="str">
        <f t="shared" ref="S360:T360" si="140">+S359</f>
        <v>ALVARO FERNANDO GUZMÁN LUCERO</v>
      </c>
      <c r="T360" s="60" t="str">
        <f t="shared" si="140"/>
        <v>SUBSECRETARÍA DE GESTIÓN INSTITUCIONAL</v>
      </c>
      <c r="U360" s="60" t="s">
        <v>650</v>
      </c>
      <c r="V360" s="60" t="s">
        <v>651</v>
      </c>
      <c r="W360" s="60" t="s">
        <v>652</v>
      </c>
      <c r="X360" s="60">
        <v>3241000</v>
      </c>
      <c r="Y360" s="66" t="s">
        <v>653</v>
      </c>
    </row>
    <row r="361" spans="1:25" ht="60" x14ac:dyDescent="0.25">
      <c r="A361" s="60" t="s">
        <v>1050</v>
      </c>
      <c r="B361" s="60" t="str">
        <f>IFERROR(VLOOKUP(VALUE(MID(A362,1,IF(VALUE(MID(A362,1,3))=898,3,4))),[7]Hoja1!$A$3:$K$222,2,0),"")</f>
        <v>898 Administración del talento humano</v>
      </c>
      <c r="C361" s="60" t="s">
        <v>159</v>
      </c>
      <c r="D361" s="60" t="s">
        <v>387</v>
      </c>
      <c r="E361" s="60">
        <v>80121704</v>
      </c>
      <c r="F361" s="86" t="s">
        <v>1163</v>
      </c>
      <c r="G361" s="62">
        <v>1</v>
      </c>
      <c r="H361" s="62">
        <v>1</v>
      </c>
      <c r="I361" s="60">
        <v>11.5</v>
      </c>
      <c r="J361" s="60">
        <v>1</v>
      </c>
      <c r="K361" s="60" t="s">
        <v>21</v>
      </c>
      <c r="L361" s="60" t="str">
        <f>IF(K361=[7]Hoja3!$B$2,[7]Hoja3!$A$2,IF(K361=[7]Hoja3!$B$3,[7]Hoja3!$A$3,IF(K361=[7]Hoja3!$B$4,[7]Hoja3!$A$4,IF(K361=[7]Hoja3!$B$5,[7]Hoja3!$A$5,IF(K361=[7]Hoja3!$B$6,[7]Hoja3!$A$6,IF(K361=[7]Hoja3!$B$7,[7]Hoja3!$A$7,IF(K361=[7]Hoja3!$B$8,[7]Hoja3!$A$8,IF(K361=[7]Hoja3!$B$9,[7]Hoja3!$A$9,IF(K361=[7]Hoja3!$B$10,[7]Hoja3!$A$10,IF(K361=[7]Hoja3!$B$11,[7]Hoja3!$A$11,IF(K361=[7]Hoja3!$B$12,[7]Hoja3!$A$12,IF(K361=[7]Hoja3!$B$13,[7]Hoja3!$A$13,IF(K361=[7]Hoja3!$B$14,[7]Hoja3!$A$14,IF(K361=[7]Hoja3!$B$15,[7]Hoja3!$A$15,IF(K361=[7]Hoja3!$B$16,[7]Hoja3!$A$16,IF(K361=[7]Hoja3!$B$17,[7]Hoja3!$A$17,IF(K361=[7]Hoja3!$B$18,[7]Hoja3!$A$18,IF(K361=[7]Hoja3!$B$19,[7]Hoja3!$A$19,IF(K361=[7]Hoja3!$B$20,[7]Hoja3!$A$20,IF(K361=[7]Hoja3!$B$21,[7]Hoja3!$A$21,""))))))))))))))))))))</f>
        <v>CCE-16</v>
      </c>
      <c r="M361" s="60" t="s">
        <v>63</v>
      </c>
      <c r="N361" s="60">
        <v>0</v>
      </c>
      <c r="O361" s="63">
        <v>69182381</v>
      </c>
      <c r="P361" s="63">
        <v>69182381</v>
      </c>
      <c r="Q361" s="65">
        <v>0</v>
      </c>
      <c r="R361" s="60">
        <v>0</v>
      </c>
      <c r="S361" s="60" t="str">
        <f t="shared" ref="S361:T361" si="141">+S360</f>
        <v>ALVARO FERNANDO GUZMÁN LUCERO</v>
      </c>
      <c r="T361" s="60" t="str">
        <f t="shared" si="141"/>
        <v>SUBSECRETARÍA DE GESTIÓN INSTITUCIONAL</v>
      </c>
      <c r="U361" s="60" t="s">
        <v>650</v>
      </c>
      <c r="V361" s="60" t="s">
        <v>651</v>
      </c>
      <c r="W361" s="60" t="s">
        <v>652</v>
      </c>
      <c r="X361" s="60">
        <v>3241000</v>
      </c>
      <c r="Y361" s="66" t="s">
        <v>653</v>
      </c>
    </row>
    <row r="362" spans="1:25" ht="60" x14ac:dyDescent="0.25">
      <c r="A362" s="60" t="s">
        <v>1051</v>
      </c>
      <c r="B362" s="60" t="str">
        <f>IFERROR(VLOOKUP(VALUE(MID(A363,1,IF(VALUE(MID(A363,1,3))=898,3,4))),[7]Hoja1!$A$3:$K$222,2,0),"")</f>
        <v>898 Administración del talento humano</v>
      </c>
      <c r="C362" s="60" t="s">
        <v>159</v>
      </c>
      <c r="D362" s="60" t="s">
        <v>387</v>
      </c>
      <c r="E362" s="60">
        <v>80121704</v>
      </c>
      <c r="F362" s="86" t="s">
        <v>1163</v>
      </c>
      <c r="G362" s="62">
        <v>1</v>
      </c>
      <c r="H362" s="62">
        <v>1</v>
      </c>
      <c r="I362" s="60">
        <v>11.5</v>
      </c>
      <c r="J362" s="60">
        <v>1</v>
      </c>
      <c r="K362" s="60" t="s">
        <v>21</v>
      </c>
      <c r="L362" s="60" t="str">
        <f>IF(K362=[7]Hoja3!$B$2,[7]Hoja3!$A$2,IF(K362=[7]Hoja3!$B$3,[7]Hoja3!$A$3,IF(K362=[7]Hoja3!$B$4,[7]Hoja3!$A$4,IF(K362=[7]Hoja3!$B$5,[7]Hoja3!$A$5,IF(K362=[7]Hoja3!$B$6,[7]Hoja3!$A$6,IF(K362=[7]Hoja3!$B$7,[7]Hoja3!$A$7,IF(K362=[7]Hoja3!$B$8,[7]Hoja3!$A$8,IF(K362=[7]Hoja3!$B$9,[7]Hoja3!$A$9,IF(K362=[7]Hoja3!$B$10,[7]Hoja3!$A$10,IF(K362=[7]Hoja3!$B$11,[7]Hoja3!$A$11,IF(K362=[7]Hoja3!$B$12,[7]Hoja3!$A$12,IF(K362=[7]Hoja3!$B$13,[7]Hoja3!$A$13,IF(K362=[7]Hoja3!$B$14,[7]Hoja3!$A$14,IF(K362=[7]Hoja3!$B$15,[7]Hoja3!$A$15,IF(K362=[7]Hoja3!$B$16,[7]Hoja3!$A$16,IF(K362=[7]Hoja3!$B$17,[7]Hoja3!$A$17,IF(K362=[7]Hoja3!$B$18,[7]Hoja3!$A$18,IF(K362=[7]Hoja3!$B$19,[7]Hoja3!$A$19,IF(K362=[7]Hoja3!$B$20,[7]Hoja3!$A$20,IF(K362=[7]Hoja3!$B$21,[7]Hoja3!$A$21,""))))))))))))))))))))</f>
        <v>CCE-16</v>
      </c>
      <c r="M362" s="60" t="s">
        <v>63</v>
      </c>
      <c r="N362" s="60">
        <v>0</v>
      </c>
      <c r="O362" s="63">
        <v>73474732</v>
      </c>
      <c r="P362" s="63">
        <v>73474732</v>
      </c>
      <c r="Q362" s="65">
        <v>0</v>
      </c>
      <c r="R362" s="60">
        <v>0</v>
      </c>
      <c r="S362" s="60" t="str">
        <f t="shared" ref="S362:T362" si="142">+S361</f>
        <v>ALVARO FERNANDO GUZMÁN LUCERO</v>
      </c>
      <c r="T362" s="60" t="str">
        <f t="shared" si="142"/>
        <v>SUBSECRETARÍA DE GESTIÓN INSTITUCIONAL</v>
      </c>
      <c r="U362" s="60" t="s">
        <v>650</v>
      </c>
      <c r="V362" s="60" t="s">
        <v>651</v>
      </c>
      <c r="W362" s="60" t="s">
        <v>652</v>
      </c>
      <c r="X362" s="60">
        <v>3241000</v>
      </c>
      <c r="Y362" s="66" t="s">
        <v>653</v>
      </c>
    </row>
    <row r="363" spans="1:25" ht="60" x14ac:dyDescent="0.25">
      <c r="A363" s="60" t="s">
        <v>1052</v>
      </c>
      <c r="B363" s="60" t="str">
        <f>IFERROR(VLOOKUP(VALUE(MID(A364,1,IF(VALUE(MID(A364,1,3))=898,3,4))),[7]Hoja1!$A$3:$K$222,2,0),"")</f>
        <v>898 Administración del talento humano</v>
      </c>
      <c r="C363" s="60" t="s">
        <v>159</v>
      </c>
      <c r="D363" s="60" t="s">
        <v>387</v>
      </c>
      <c r="E363" s="60">
        <v>80121704</v>
      </c>
      <c r="F363" s="86" t="s">
        <v>1326</v>
      </c>
      <c r="G363" s="62">
        <v>1</v>
      </c>
      <c r="H363" s="62">
        <v>1</v>
      </c>
      <c r="I363" s="60">
        <v>11.5</v>
      </c>
      <c r="J363" s="60">
        <v>1</v>
      </c>
      <c r="K363" s="60" t="s">
        <v>21</v>
      </c>
      <c r="L363" s="60" t="str">
        <f>IF(K363=[7]Hoja3!$B$2,[7]Hoja3!$A$2,IF(K363=[7]Hoja3!$B$3,[7]Hoja3!$A$3,IF(K363=[7]Hoja3!$B$4,[7]Hoja3!$A$4,IF(K363=[7]Hoja3!$B$5,[7]Hoja3!$A$5,IF(K363=[7]Hoja3!$B$6,[7]Hoja3!$A$6,IF(K363=[7]Hoja3!$B$7,[7]Hoja3!$A$7,IF(K363=[7]Hoja3!$B$8,[7]Hoja3!$A$8,IF(K363=[7]Hoja3!$B$9,[7]Hoja3!$A$9,IF(K363=[7]Hoja3!$B$10,[7]Hoja3!$A$10,IF(K363=[7]Hoja3!$B$11,[7]Hoja3!$A$11,IF(K363=[7]Hoja3!$B$12,[7]Hoja3!$A$12,IF(K363=[7]Hoja3!$B$13,[7]Hoja3!$A$13,IF(K363=[7]Hoja3!$B$14,[7]Hoja3!$A$14,IF(K363=[7]Hoja3!$B$15,[7]Hoja3!$A$15,IF(K363=[7]Hoja3!$B$16,[7]Hoja3!$A$16,IF(K363=[7]Hoja3!$B$17,[7]Hoja3!$A$17,IF(K363=[7]Hoja3!$B$18,[7]Hoja3!$A$18,IF(K363=[7]Hoja3!$B$19,[7]Hoja3!$A$19,IF(K363=[7]Hoja3!$B$20,[7]Hoja3!$A$20,IF(K363=[7]Hoja3!$B$21,[7]Hoja3!$A$21,""))))))))))))))))))))</f>
        <v>CCE-16</v>
      </c>
      <c r="M363" s="60" t="s">
        <v>63</v>
      </c>
      <c r="N363" s="60">
        <v>0</v>
      </c>
      <c r="O363" s="63">
        <v>88814500</v>
      </c>
      <c r="P363" s="63">
        <v>88814500</v>
      </c>
      <c r="Q363" s="65">
        <v>0</v>
      </c>
      <c r="R363" s="60">
        <v>0</v>
      </c>
      <c r="S363" s="60" t="str">
        <f t="shared" ref="S363:T363" si="143">+S362</f>
        <v>ALVARO FERNANDO GUZMÁN LUCERO</v>
      </c>
      <c r="T363" s="60" t="str">
        <f t="shared" si="143"/>
        <v>SUBSECRETARÍA DE GESTIÓN INSTITUCIONAL</v>
      </c>
      <c r="U363" s="60" t="s">
        <v>650</v>
      </c>
      <c r="V363" s="60" t="s">
        <v>651</v>
      </c>
      <c r="W363" s="60" t="s">
        <v>652</v>
      </c>
      <c r="X363" s="60">
        <v>3241000</v>
      </c>
      <c r="Y363" s="66" t="s">
        <v>653</v>
      </c>
    </row>
    <row r="364" spans="1:25" ht="60" x14ac:dyDescent="0.25">
      <c r="A364" s="60" t="s">
        <v>1053</v>
      </c>
      <c r="B364" s="60" t="str">
        <f>IFERROR(VLOOKUP(VALUE(MID(A365,1,IF(VALUE(MID(A365,1,3))=898,3,4))),[7]Hoja1!$A$3:$K$222,2,0),"")</f>
        <v>898 Administración del talento humano</v>
      </c>
      <c r="C364" s="60" t="s">
        <v>159</v>
      </c>
      <c r="D364" s="60" t="s">
        <v>387</v>
      </c>
      <c r="E364" s="60">
        <v>80121704</v>
      </c>
      <c r="F364" s="86" t="s">
        <v>1323</v>
      </c>
      <c r="G364" s="62">
        <v>1</v>
      </c>
      <c r="H364" s="62">
        <v>1</v>
      </c>
      <c r="I364" s="60">
        <v>11.5</v>
      </c>
      <c r="J364" s="60">
        <v>1</v>
      </c>
      <c r="K364" s="60" t="s">
        <v>21</v>
      </c>
      <c r="L364" s="60" t="str">
        <f>IF(K364=[7]Hoja3!$B$2,[7]Hoja3!$A$2,IF(K364=[7]Hoja3!$B$3,[7]Hoja3!$A$3,IF(K364=[7]Hoja3!$B$4,[7]Hoja3!$A$4,IF(K364=[7]Hoja3!$B$5,[7]Hoja3!$A$5,IF(K364=[7]Hoja3!$B$6,[7]Hoja3!$A$6,IF(K364=[7]Hoja3!$B$7,[7]Hoja3!$A$7,IF(K364=[7]Hoja3!$B$8,[7]Hoja3!$A$8,IF(K364=[7]Hoja3!$B$9,[7]Hoja3!$A$9,IF(K364=[7]Hoja3!$B$10,[7]Hoja3!$A$10,IF(K364=[7]Hoja3!$B$11,[7]Hoja3!$A$11,IF(K364=[7]Hoja3!$B$12,[7]Hoja3!$A$12,IF(K364=[7]Hoja3!$B$13,[7]Hoja3!$A$13,IF(K364=[7]Hoja3!$B$14,[7]Hoja3!$A$14,IF(K364=[7]Hoja3!$B$15,[7]Hoja3!$A$15,IF(K364=[7]Hoja3!$B$16,[7]Hoja3!$A$16,IF(K364=[7]Hoja3!$B$17,[7]Hoja3!$A$17,IF(K364=[7]Hoja3!$B$18,[7]Hoja3!$A$18,IF(K364=[7]Hoja3!$B$19,[7]Hoja3!$A$19,IF(K364=[7]Hoja3!$B$20,[7]Hoja3!$A$20,IF(K364=[7]Hoja3!$B$21,[7]Hoja3!$A$21,""))))))))))))))))))))</f>
        <v>CCE-16</v>
      </c>
      <c r="M364" s="60" t="s">
        <v>63</v>
      </c>
      <c r="N364" s="60">
        <v>0</v>
      </c>
      <c r="O364" s="63">
        <v>70436536</v>
      </c>
      <c r="P364" s="63">
        <v>70436536</v>
      </c>
      <c r="Q364" s="65">
        <v>0</v>
      </c>
      <c r="R364" s="60">
        <v>0</v>
      </c>
      <c r="S364" s="60" t="str">
        <f t="shared" ref="S364:T364" si="144">+S363</f>
        <v>ALVARO FERNANDO GUZMÁN LUCERO</v>
      </c>
      <c r="T364" s="60" t="str">
        <f t="shared" si="144"/>
        <v>SUBSECRETARÍA DE GESTIÓN INSTITUCIONAL</v>
      </c>
      <c r="U364" s="60" t="s">
        <v>650</v>
      </c>
      <c r="V364" s="60" t="s">
        <v>651</v>
      </c>
      <c r="W364" s="60" t="s">
        <v>652</v>
      </c>
      <c r="X364" s="60">
        <v>3241000</v>
      </c>
      <c r="Y364" s="66" t="s">
        <v>653</v>
      </c>
    </row>
    <row r="365" spans="1:25" ht="60" x14ac:dyDescent="0.25">
      <c r="A365" s="60" t="s">
        <v>1054</v>
      </c>
      <c r="B365" s="60" t="str">
        <f>IFERROR(VLOOKUP(VALUE(MID(A366,1,IF(VALUE(MID(A366,1,3))=898,3,4))),[7]Hoja1!$A$3:$K$222,2,0),"")</f>
        <v>898 Administración del talento humano</v>
      </c>
      <c r="C365" s="60" t="s">
        <v>159</v>
      </c>
      <c r="D365" s="60" t="s">
        <v>387</v>
      </c>
      <c r="E365" s="60">
        <v>80121704</v>
      </c>
      <c r="F365" s="86" t="s">
        <v>1327</v>
      </c>
      <c r="G365" s="62">
        <v>1</v>
      </c>
      <c r="H365" s="62">
        <v>1</v>
      </c>
      <c r="I365" s="60">
        <v>11.5</v>
      </c>
      <c r="J365" s="60">
        <v>1</v>
      </c>
      <c r="K365" s="60" t="s">
        <v>21</v>
      </c>
      <c r="L365" s="60" t="str">
        <f>IF(K365=[7]Hoja3!$B$2,[7]Hoja3!$A$2,IF(K365=[7]Hoja3!$B$3,[7]Hoja3!$A$3,IF(K365=[7]Hoja3!$B$4,[7]Hoja3!$A$4,IF(K365=[7]Hoja3!$B$5,[7]Hoja3!$A$5,IF(K365=[7]Hoja3!$B$6,[7]Hoja3!$A$6,IF(K365=[7]Hoja3!$B$7,[7]Hoja3!$A$7,IF(K365=[7]Hoja3!$B$8,[7]Hoja3!$A$8,IF(K365=[7]Hoja3!$B$9,[7]Hoja3!$A$9,IF(K365=[7]Hoja3!$B$10,[7]Hoja3!$A$10,IF(K365=[7]Hoja3!$B$11,[7]Hoja3!$A$11,IF(K365=[7]Hoja3!$B$12,[7]Hoja3!$A$12,IF(K365=[7]Hoja3!$B$13,[7]Hoja3!$A$13,IF(K365=[7]Hoja3!$B$14,[7]Hoja3!$A$14,IF(K365=[7]Hoja3!$B$15,[7]Hoja3!$A$15,IF(K365=[7]Hoja3!$B$16,[7]Hoja3!$A$16,IF(K365=[7]Hoja3!$B$17,[7]Hoja3!$A$17,IF(K365=[7]Hoja3!$B$18,[7]Hoja3!$A$18,IF(K365=[7]Hoja3!$B$19,[7]Hoja3!$A$19,IF(K365=[7]Hoja3!$B$20,[7]Hoja3!$A$20,IF(K365=[7]Hoja3!$B$21,[7]Hoja3!$A$21,""))))))))))))))))))))</f>
        <v>CCE-16</v>
      </c>
      <c r="M365" s="60" t="s">
        <v>63</v>
      </c>
      <c r="N365" s="60">
        <v>0</v>
      </c>
      <c r="O365" s="63">
        <v>38032800</v>
      </c>
      <c r="P365" s="63">
        <v>38032800</v>
      </c>
      <c r="Q365" s="65">
        <v>0</v>
      </c>
      <c r="R365" s="60">
        <v>0</v>
      </c>
      <c r="S365" s="60" t="str">
        <f t="shared" ref="S365:T365" si="145">+S364</f>
        <v>ALVARO FERNANDO GUZMÁN LUCERO</v>
      </c>
      <c r="T365" s="60" t="str">
        <f t="shared" si="145"/>
        <v>SUBSECRETARÍA DE GESTIÓN INSTITUCIONAL</v>
      </c>
      <c r="U365" s="60" t="s">
        <v>650</v>
      </c>
      <c r="V365" s="60" t="s">
        <v>651</v>
      </c>
      <c r="W365" s="60" t="s">
        <v>652</v>
      </c>
      <c r="X365" s="60">
        <v>3241000</v>
      </c>
      <c r="Y365" s="66" t="s">
        <v>653</v>
      </c>
    </row>
    <row r="366" spans="1:25" ht="60" x14ac:dyDescent="0.25">
      <c r="A366" s="60" t="s">
        <v>1055</v>
      </c>
      <c r="B366" s="60" t="str">
        <f>IFERROR(VLOOKUP(VALUE(MID(A367,1,IF(VALUE(MID(A367,1,3))=898,3,4))),[7]Hoja1!$A$3:$K$222,2,0),"")</f>
        <v>898 Administración del talento humano</v>
      </c>
      <c r="C366" s="60" t="s">
        <v>159</v>
      </c>
      <c r="D366" s="60" t="s">
        <v>387</v>
      </c>
      <c r="E366" s="60">
        <v>80161504</v>
      </c>
      <c r="F366" s="86" t="s">
        <v>1164</v>
      </c>
      <c r="G366" s="62">
        <v>1</v>
      </c>
      <c r="H366" s="62">
        <v>1</v>
      </c>
      <c r="I366" s="60">
        <v>11.5</v>
      </c>
      <c r="J366" s="60">
        <v>1</v>
      </c>
      <c r="K366" s="60" t="s">
        <v>21</v>
      </c>
      <c r="L366" s="60" t="str">
        <f>IF(K366=[7]Hoja3!$B$2,[7]Hoja3!$A$2,IF(K366=[7]Hoja3!$B$3,[7]Hoja3!$A$3,IF(K366=[7]Hoja3!$B$4,[7]Hoja3!$A$4,IF(K366=[7]Hoja3!$B$5,[7]Hoja3!$A$5,IF(K366=[7]Hoja3!$B$6,[7]Hoja3!$A$6,IF(K366=[7]Hoja3!$B$7,[7]Hoja3!$A$7,IF(K366=[7]Hoja3!$B$8,[7]Hoja3!$A$8,IF(K366=[7]Hoja3!$B$9,[7]Hoja3!$A$9,IF(K366=[7]Hoja3!$B$10,[7]Hoja3!$A$10,IF(K366=[7]Hoja3!$B$11,[7]Hoja3!$A$11,IF(K366=[7]Hoja3!$B$12,[7]Hoja3!$A$12,IF(K366=[7]Hoja3!$B$13,[7]Hoja3!$A$13,IF(K366=[7]Hoja3!$B$14,[7]Hoja3!$A$14,IF(K366=[7]Hoja3!$B$15,[7]Hoja3!$A$15,IF(K366=[7]Hoja3!$B$16,[7]Hoja3!$A$16,IF(K366=[7]Hoja3!$B$17,[7]Hoja3!$A$17,IF(K366=[7]Hoja3!$B$18,[7]Hoja3!$A$18,IF(K366=[7]Hoja3!$B$19,[7]Hoja3!$A$19,IF(K366=[7]Hoja3!$B$20,[7]Hoja3!$A$20,IF(K366=[7]Hoja3!$B$21,[7]Hoja3!$A$21,""))))))))))))))))))))</f>
        <v>CCE-16</v>
      </c>
      <c r="M366" s="60" t="s">
        <v>575</v>
      </c>
      <c r="N366" s="60">
        <v>0</v>
      </c>
      <c r="O366" s="63">
        <v>36956400</v>
      </c>
      <c r="P366" s="63">
        <v>36956400</v>
      </c>
      <c r="Q366" s="65">
        <v>0</v>
      </c>
      <c r="R366" s="60">
        <v>0</v>
      </c>
      <c r="S366" s="60" t="str">
        <f t="shared" ref="S366:T366" si="146">+S365</f>
        <v>ALVARO FERNANDO GUZMÁN LUCERO</v>
      </c>
      <c r="T366" s="60" t="str">
        <f t="shared" si="146"/>
        <v>SUBSECRETARÍA DE GESTIÓN INSTITUCIONAL</v>
      </c>
      <c r="U366" s="60" t="s">
        <v>650</v>
      </c>
      <c r="V366" s="60" t="s">
        <v>651</v>
      </c>
      <c r="W366" s="60" t="s">
        <v>652</v>
      </c>
      <c r="X366" s="60">
        <v>3241000</v>
      </c>
      <c r="Y366" s="66" t="s">
        <v>653</v>
      </c>
    </row>
    <row r="367" spans="1:25" ht="60" x14ac:dyDescent="0.25">
      <c r="A367" s="60" t="s">
        <v>1056</v>
      </c>
      <c r="B367" s="60" t="str">
        <f>IFERROR(VLOOKUP(VALUE(MID(A368,1,IF(VALUE(MID(A368,1,3))=898,3,4))),[7]Hoja1!$A$3:$K$222,2,0),"")</f>
        <v>898 Administración del talento humano</v>
      </c>
      <c r="C367" s="60" t="s">
        <v>159</v>
      </c>
      <c r="D367" s="60" t="s">
        <v>387</v>
      </c>
      <c r="E367" s="60">
        <v>80121704</v>
      </c>
      <c r="F367" s="86" t="s">
        <v>1163</v>
      </c>
      <c r="G367" s="62">
        <v>1</v>
      </c>
      <c r="H367" s="62">
        <v>1</v>
      </c>
      <c r="I367" s="60">
        <v>11.5</v>
      </c>
      <c r="J367" s="60">
        <v>1</v>
      </c>
      <c r="K367" s="60" t="s">
        <v>21</v>
      </c>
      <c r="L367" s="60" t="str">
        <f>IF(K367=[7]Hoja3!$B$2,[7]Hoja3!$A$2,IF(K367=[7]Hoja3!$B$3,[7]Hoja3!$A$3,IF(K367=[7]Hoja3!$B$4,[7]Hoja3!$A$4,IF(K367=[7]Hoja3!$B$5,[7]Hoja3!$A$5,IF(K367=[7]Hoja3!$B$6,[7]Hoja3!$A$6,IF(K367=[7]Hoja3!$B$7,[7]Hoja3!$A$7,IF(K367=[7]Hoja3!$B$8,[7]Hoja3!$A$8,IF(K367=[7]Hoja3!$B$9,[7]Hoja3!$A$9,IF(K367=[7]Hoja3!$B$10,[7]Hoja3!$A$10,IF(K367=[7]Hoja3!$B$11,[7]Hoja3!$A$11,IF(K367=[7]Hoja3!$B$12,[7]Hoja3!$A$12,IF(K367=[7]Hoja3!$B$13,[7]Hoja3!$A$13,IF(K367=[7]Hoja3!$B$14,[7]Hoja3!$A$14,IF(K367=[7]Hoja3!$B$15,[7]Hoja3!$A$15,IF(K367=[7]Hoja3!$B$16,[7]Hoja3!$A$16,IF(K367=[7]Hoja3!$B$17,[7]Hoja3!$A$17,IF(K367=[7]Hoja3!$B$18,[7]Hoja3!$A$18,IF(K367=[7]Hoja3!$B$19,[7]Hoja3!$A$19,IF(K367=[7]Hoja3!$B$20,[7]Hoja3!$A$20,IF(K367=[7]Hoja3!$B$21,[7]Hoja3!$A$21,""))))))))))))))))))))</f>
        <v>CCE-16</v>
      </c>
      <c r="M367" s="60" t="s">
        <v>63</v>
      </c>
      <c r="N367" s="60">
        <v>0</v>
      </c>
      <c r="O367" s="63">
        <v>64057760</v>
      </c>
      <c r="P367" s="63">
        <v>64057760</v>
      </c>
      <c r="Q367" s="65">
        <v>0</v>
      </c>
      <c r="R367" s="60">
        <v>0</v>
      </c>
      <c r="S367" s="60" t="str">
        <f t="shared" ref="S367:T367" si="147">+S366</f>
        <v>ALVARO FERNANDO GUZMÁN LUCERO</v>
      </c>
      <c r="T367" s="60" t="str">
        <f t="shared" si="147"/>
        <v>SUBSECRETARÍA DE GESTIÓN INSTITUCIONAL</v>
      </c>
      <c r="U367" s="60" t="s">
        <v>650</v>
      </c>
      <c r="V367" s="60" t="s">
        <v>651</v>
      </c>
      <c r="W367" s="60" t="s">
        <v>652</v>
      </c>
      <c r="X367" s="60">
        <v>3241000</v>
      </c>
      <c r="Y367" s="66" t="s">
        <v>653</v>
      </c>
    </row>
    <row r="368" spans="1:25" ht="60" x14ac:dyDescent="0.25">
      <c r="A368" s="60" t="s">
        <v>1057</v>
      </c>
      <c r="B368" s="60" t="str">
        <f>IFERROR(VLOOKUP(VALUE(MID(A369,1,IF(VALUE(MID(A369,1,3))=898,3,4))),[7]Hoja1!$A$3:$K$222,2,0),"")</f>
        <v>898 Administración del talento humano</v>
      </c>
      <c r="C368" s="60" t="s">
        <v>159</v>
      </c>
      <c r="D368" s="60" t="s">
        <v>387</v>
      </c>
      <c r="E368" s="60">
        <v>80121704</v>
      </c>
      <c r="F368" s="86" t="s">
        <v>1314</v>
      </c>
      <c r="G368" s="62">
        <v>1</v>
      </c>
      <c r="H368" s="62">
        <v>1</v>
      </c>
      <c r="I368" s="60">
        <v>11.5</v>
      </c>
      <c r="J368" s="60">
        <v>1</v>
      </c>
      <c r="K368" s="60" t="s">
        <v>21</v>
      </c>
      <c r="L368" s="60" t="str">
        <f>IF(K368=[7]Hoja3!$B$2,[7]Hoja3!$A$2,IF(K368=[7]Hoja3!$B$3,[7]Hoja3!$A$3,IF(K368=[7]Hoja3!$B$4,[7]Hoja3!$A$4,IF(K368=[7]Hoja3!$B$5,[7]Hoja3!$A$5,IF(K368=[7]Hoja3!$B$6,[7]Hoja3!$A$6,IF(K368=[7]Hoja3!$B$7,[7]Hoja3!$A$7,IF(K368=[7]Hoja3!$B$8,[7]Hoja3!$A$8,IF(K368=[7]Hoja3!$B$9,[7]Hoja3!$A$9,IF(K368=[7]Hoja3!$B$10,[7]Hoja3!$A$10,IF(K368=[7]Hoja3!$B$11,[7]Hoja3!$A$11,IF(K368=[7]Hoja3!$B$12,[7]Hoja3!$A$12,IF(K368=[7]Hoja3!$B$13,[7]Hoja3!$A$13,IF(K368=[7]Hoja3!$B$14,[7]Hoja3!$A$14,IF(K368=[7]Hoja3!$B$15,[7]Hoja3!$A$15,IF(K368=[7]Hoja3!$B$16,[7]Hoja3!$A$16,IF(K368=[7]Hoja3!$B$17,[7]Hoja3!$A$17,IF(K368=[7]Hoja3!$B$18,[7]Hoja3!$A$18,IF(K368=[7]Hoja3!$B$19,[7]Hoja3!$A$19,IF(K368=[7]Hoja3!$B$20,[7]Hoja3!$A$20,IF(K368=[7]Hoja3!$B$21,[7]Hoja3!$A$21,""))))))))))))))))))))</f>
        <v>CCE-16</v>
      </c>
      <c r="M368" s="60" t="s">
        <v>63</v>
      </c>
      <c r="N368" s="60">
        <v>0</v>
      </c>
      <c r="O368" s="63">
        <v>46245971</v>
      </c>
      <c r="P368" s="63">
        <v>46245971</v>
      </c>
      <c r="Q368" s="65">
        <v>0</v>
      </c>
      <c r="R368" s="60">
        <v>0</v>
      </c>
      <c r="S368" s="60" t="str">
        <f t="shared" ref="S368:T368" si="148">+S367</f>
        <v>ALVARO FERNANDO GUZMÁN LUCERO</v>
      </c>
      <c r="T368" s="60" t="str">
        <f t="shared" si="148"/>
        <v>SUBSECRETARÍA DE GESTIÓN INSTITUCIONAL</v>
      </c>
      <c r="U368" s="60" t="s">
        <v>650</v>
      </c>
      <c r="V368" s="60" t="s">
        <v>651</v>
      </c>
      <c r="W368" s="60" t="s">
        <v>652</v>
      </c>
      <c r="X368" s="60">
        <v>3241000</v>
      </c>
      <c r="Y368" s="66" t="s">
        <v>653</v>
      </c>
    </row>
    <row r="369" spans="1:25" ht="60" x14ac:dyDescent="0.25">
      <c r="A369" s="60" t="s">
        <v>1058</v>
      </c>
      <c r="B369" s="60" t="str">
        <f>IFERROR(VLOOKUP(VALUE(MID(A370,1,IF(VALUE(MID(A370,1,3))=898,3,4))),[7]Hoja1!$A$3:$K$222,2,0),"")</f>
        <v>898 Administración del talento humano</v>
      </c>
      <c r="C369" s="60" t="s">
        <v>159</v>
      </c>
      <c r="D369" s="60" t="s">
        <v>387</v>
      </c>
      <c r="E369" s="60">
        <v>80121704</v>
      </c>
      <c r="F369" s="86" t="s">
        <v>1330</v>
      </c>
      <c r="G369" s="62">
        <v>1</v>
      </c>
      <c r="H369" s="62">
        <v>1</v>
      </c>
      <c r="I369" s="60">
        <v>11.5</v>
      </c>
      <c r="J369" s="60">
        <v>1</v>
      </c>
      <c r="K369" s="60" t="s">
        <v>21</v>
      </c>
      <c r="L369" s="60" t="str">
        <f>IF(K369=[7]Hoja3!$B$2,[7]Hoja3!$A$2,IF(K369=[7]Hoja3!$B$3,[7]Hoja3!$A$3,IF(K369=[7]Hoja3!$B$4,[7]Hoja3!$A$4,IF(K369=[7]Hoja3!$B$5,[7]Hoja3!$A$5,IF(K369=[7]Hoja3!$B$6,[7]Hoja3!$A$6,IF(K369=[7]Hoja3!$B$7,[7]Hoja3!$A$7,IF(K369=[7]Hoja3!$B$8,[7]Hoja3!$A$8,IF(K369=[7]Hoja3!$B$9,[7]Hoja3!$A$9,IF(K369=[7]Hoja3!$B$10,[7]Hoja3!$A$10,IF(K369=[7]Hoja3!$B$11,[7]Hoja3!$A$11,IF(K369=[7]Hoja3!$B$12,[7]Hoja3!$A$12,IF(K369=[7]Hoja3!$B$13,[7]Hoja3!$A$13,IF(K369=[7]Hoja3!$B$14,[7]Hoja3!$A$14,IF(K369=[7]Hoja3!$B$15,[7]Hoja3!$A$15,IF(K369=[7]Hoja3!$B$16,[7]Hoja3!$A$16,IF(K369=[7]Hoja3!$B$17,[7]Hoja3!$A$17,IF(K369=[7]Hoja3!$B$18,[7]Hoja3!$A$18,IF(K369=[7]Hoja3!$B$19,[7]Hoja3!$A$19,IF(K369=[7]Hoja3!$B$20,[7]Hoja3!$A$20,IF(K369=[7]Hoja3!$B$21,[7]Hoja3!$A$21,""))))))))))))))))))))</f>
        <v>CCE-16</v>
      </c>
      <c r="M369" s="60" t="s">
        <v>63</v>
      </c>
      <c r="N369" s="60">
        <v>0</v>
      </c>
      <c r="O369" s="63">
        <v>46022080</v>
      </c>
      <c r="P369" s="63">
        <v>46022080</v>
      </c>
      <c r="Q369" s="65">
        <v>0</v>
      </c>
      <c r="R369" s="60">
        <v>0</v>
      </c>
      <c r="S369" s="60" t="str">
        <f t="shared" ref="S369:T369" si="149">+S368</f>
        <v>ALVARO FERNANDO GUZMÁN LUCERO</v>
      </c>
      <c r="T369" s="60" t="str">
        <f t="shared" si="149"/>
        <v>SUBSECRETARÍA DE GESTIÓN INSTITUCIONAL</v>
      </c>
      <c r="U369" s="60" t="s">
        <v>650</v>
      </c>
      <c r="V369" s="60" t="s">
        <v>651</v>
      </c>
      <c r="W369" s="60" t="s">
        <v>652</v>
      </c>
      <c r="X369" s="60">
        <v>3241000</v>
      </c>
      <c r="Y369" s="66" t="s">
        <v>653</v>
      </c>
    </row>
    <row r="370" spans="1:25" ht="60" x14ac:dyDescent="0.25">
      <c r="A370" s="60" t="s">
        <v>1059</v>
      </c>
      <c r="B370" s="60" t="str">
        <f>IFERROR(VLOOKUP(VALUE(MID(A371,1,IF(VALUE(MID(A371,1,3))=898,3,4))),[7]Hoja1!$A$3:$K$222,2,0),"")</f>
        <v>898 Administración del talento humano</v>
      </c>
      <c r="C370" s="60" t="s">
        <v>159</v>
      </c>
      <c r="D370" s="60" t="s">
        <v>387</v>
      </c>
      <c r="E370" s="60">
        <v>80121704</v>
      </c>
      <c r="F370" s="86" t="s">
        <v>1330</v>
      </c>
      <c r="G370" s="62">
        <v>1</v>
      </c>
      <c r="H370" s="62">
        <v>1</v>
      </c>
      <c r="I370" s="60">
        <v>11.5</v>
      </c>
      <c r="J370" s="60">
        <v>1</v>
      </c>
      <c r="K370" s="60" t="s">
        <v>21</v>
      </c>
      <c r="L370" s="60" t="str">
        <f>IF(K370=[7]Hoja3!$B$2,[7]Hoja3!$A$2,IF(K370=[7]Hoja3!$B$3,[7]Hoja3!$A$3,IF(K370=[7]Hoja3!$B$4,[7]Hoja3!$A$4,IF(K370=[7]Hoja3!$B$5,[7]Hoja3!$A$5,IF(K370=[7]Hoja3!$B$6,[7]Hoja3!$A$6,IF(K370=[7]Hoja3!$B$7,[7]Hoja3!$A$7,IF(K370=[7]Hoja3!$B$8,[7]Hoja3!$A$8,IF(K370=[7]Hoja3!$B$9,[7]Hoja3!$A$9,IF(K370=[7]Hoja3!$B$10,[7]Hoja3!$A$10,IF(K370=[7]Hoja3!$B$11,[7]Hoja3!$A$11,IF(K370=[7]Hoja3!$B$12,[7]Hoja3!$A$12,IF(K370=[7]Hoja3!$B$13,[7]Hoja3!$A$13,IF(K370=[7]Hoja3!$B$14,[7]Hoja3!$A$14,IF(K370=[7]Hoja3!$B$15,[7]Hoja3!$A$15,IF(K370=[7]Hoja3!$B$16,[7]Hoja3!$A$16,IF(K370=[7]Hoja3!$B$17,[7]Hoja3!$A$17,IF(K370=[7]Hoja3!$B$18,[7]Hoja3!$A$18,IF(K370=[7]Hoja3!$B$19,[7]Hoja3!$A$19,IF(K370=[7]Hoja3!$B$20,[7]Hoja3!$A$20,IF(K370=[7]Hoja3!$B$21,[7]Hoja3!$A$21,""))))))))))))))))))))</f>
        <v>CCE-16</v>
      </c>
      <c r="M370" s="60" t="s">
        <v>63</v>
      </c>
      <c r="N370" s="60">
        <v>0</v>
      </c>
      <c r="O370" s="63">
        <v>74630400</v>
      </c>
      <c r="P370" s="63">
        <v>74630400</v>
      </c>
      <c r="Q370" s="65">
        <v>0</v>
      </c>
      <c r="R370" s="60">
        <v>0</v>
      </c>
      <c r="S370" s="60" t="str">
        <f t="shared" ref="S370:T370" si="150">+S369</f>
        <v>ALVARO FERNANDO GUZMÁN LUCERO</v>
      </c>
      <c r="T370" s="60" t="str">
        <f t="shared" si="150"/>
        <v>SUBSECRETARÍA DE GESTIÓN INSTITUCIONAL</v>
      </c>
      <c r="U370" s="60" t="s">
        <v>650</v>
      </c>
      <c r="V370" s="60" t="s">
        <v>651</v>
      </c>
      <c r="W370" s="60" t="s">
        <v>652</v>
      </c>
      <c r="X370" s="60">
        <v>3241000</v>
      </c>
      <c r="Y370" s="66" t="s">
        <v>653</v>
      </c>
    </row>
    <row r="371" spans="1:25" ht="60" x14ac:dyDescent="0.25">
      <c r="A371" s="60" t="s">
        <v>1060</v>
      </c>
      <c r="B371" s="60" t="str">
        <f>IFERROR(VLOOKUP(VALUE(MID(A372,1,IF(VALUE(MID(A372,1,3))=898,3,4))),[7]Hoja1!$A$3:$K$222,2,0),"")</f>
        <v>898 Administración del talento humano</v>
      </c>
      <c r="C371" s="60" t="s">
        <v>159</v>
      </c>
      <c r="D371" s="60" t="s">
        <v>387</v>
      </c>
      <c r="E371" s="60">
        <v>80121704</v>
      </c>
      <c r="F371" s="86" t="s">
        <v>1316</v>
      </c>
      <c r="G371" s="62">
        <v>1</v>
      </c>
      <c r="H371" s="62">
        <v>1</v>
      </c>
      <c r="I371" s="60">
        <v>11.5</v>
      </c>
      <c r="J371" s="60">
        <v>1</v>
      </c>
      <c r="K371" s="60" t="s">
        <v>21</v>
      </c>
      <c r="L371" s="60" t="str">
        <f>IF(K371=[7]Hoja3!$B$2,[7]Hoja3!$A$2,IF(K371=[7]Hoja3!$B$3,[7]Hoja3!$A$3,IF(K371=[7]Hoja3!$B$4,[7]Hoja3!$A$4,IF(K371=[7]Hoja3!$B$5,[7]Hoja3!$A$5,IF(K371=[7]Hoja3!$B$6,[7]Hoja3!$A$6,IF(K371=[7]Hoja3!$B$7,[7]Hoja3!$A$7,IF(K371=[7]Hoja3!$B$8,[7]Hoja3!$A$8,IF(K371=[7]Hoja3!$B$9,[7]Hoja3!$A$9,IF(K371=[7]Hoja3!$B$10,[7]Hoja3!$A$10,IF(K371=[7]Hoja3!$B$11,[7]Hoja3!$A$11,IF(K371=[7]Hoja3!$B$12,[7]Hoja3!$A$12,IF(K371=[7]Hoja3!$B$13,[7]Hoja3!$A$13,IF(K371=[7]Hoja3!$B$14,[7]Hoja3!$A$14,IF(K371=[7]Hoja3!$B$15,[7]Hoja3!$A$15,IF(K371=[7]Hoja3!$B$16,[7]Hoja3!$A$16,IF(K371=[7]Hoja3!$B$17,[7]Hoja3!$A$17,IF(K371=[7]Hoja3!$B$18,[7]Hoja3!$A$18,IF(K371=[7]Hoja3!$B$19,[7]Hoja3!$A$19,IF(K371=[7]Hoja3!$B$20,[7]Hoja3!$A$20,IF(K371=[7]Hoja3!$B$21,[7]Hoja3!$A$21,""))))))))))))))))))))</f>
        <v>CCE-16</v>
      </c>
      <c r="M371" s="60" t="s">
        <v>63</v>
      </c>
      <c r="N371" s="60">
        <v>0</v>
      </c>
      <c r="O371" s="63">
        <v>37950000</v>
      </c>
      <c r="P371" s="63">
        <v>37950000</v>
      </c>
      <c r="Q371" s="65">
        <v>0</v>
      </c>
      <c r="R371" s="60">
        <v>0</v>
      </c>
      <c r="S371" s="60" t="str">
        <f t="shared" ref="S371:T371" si="151">+S370</f>
        <v>ALVARO FERNANDO GUZMÁN LUCERO</v>
      </c>
      <c r="T371" s="60" t="str">
        <f t="shared" si="151"/>
        <v>SUBSECRETARÍA DE GESTIÓN INSTITUCIONAL</v>
      </c>
      <c r="U371" s="60" t="s">
        <v>650</v>
      </c>
      <c r="V371" s="60" t="s">
        <v>651</v>
      </c>
      <c r="W371" s="60" t="s">
        <v>652</v>
      </c>
      <c r="X371" s="60">
        <v>3241000</v>
      </c>
      <c r="Y371" s="66" t="s">
        <v>653</v>
      </c>
    </row>
    <row r="372" spans="1:25" ht="60" x14ac:dyDescent="0.25">
      <c r="A372" s="60" t="s">
        <v>1061</v>
      </c>
      <c r="B372" s="60" t="str">
        <f>IFERROR(VLOOKUP(VALUE(MID(A373,1,IF(VALUE(MID(A373,1,3))=898,3,4))),[7]Hoja1!$A$3:$K$222,2,0),"")</f>
        <v>898 Administración del talento humano</v>
      </c>
      <c r="C372" s="60" t="s">
        <v>159</v>
      </c>
      <c r="D372" s="60" t="s">
        <v>387</v>
      </c>
      <c r="E372" s="60">
        <v>80121704</v>
      </c>
      <c r="F372" s="86" t="s">
        <v>1319</v>
      </c>
      <c r="G372" s="62">
        <v>1</v>
      </c>
      <c r="H372" s="62">
        <v>1</v>
      </c>
      <c r="I372" s="60">
        <v>12</v>
      </c>
      <c r="J372" s="60">
        <v>1</v>
      </c>
      <c r="K372" s="60" t="s">
        <v>21</v>
      </c>
      <c r="L372" s="60" t="str">
        <f>IF(K372=[7]Hoja3!$B$2,[7]Hoja3!$A$2,IF(K372=[7]Hoja3!$B$3,[7]Hoja3!$A$3,IF(K372=[7]Hoja3!$B$4,[7]Hoja3!$A$4,IF(K372=[7]Hoja3!$B$5,[7]Hoja3!$A$5,IF(K372=[7]Hoja3!$B$6,[7]Hoja3!$A$6,IF(K372=[7]Hoja3!$B$7,[7]Hoja3!$A$7,IF(K372=[7]Hoja3!$B$8,[7]Hoja3!$A$8,IF(K372=[7]Hoja3!$B$9,[7]Hoja3!$A$9,IF(K372=[7]Hoja3!$B$10,[7]Hoja3!$A$10,IF(K372=[7]Hoja3!$B$11,[7]Hoja3!$A$11,IF(K372=[7]Hoja3!$B$12,[7]Hoja3!$A$12,IF(K372=[7]Hoja3!$B$13,[7]Hoja3!$A$13,IF(K372=[7]Hoja3!$B$14,[7]Hoja3!$A$14,IF(K372=[7]Hoja3!$B$15,[7]Hoja3!$A$15,IF(K372=[7]Hoja3!$B$16,[7]Hoja3!$A$16,IF(K372=[7]Hoja3!$B$17,[7]Hoja3!$A$17,IF(K372=[7]Hoja3!$B$18,[7]Hoja3!$A$18,IF(K372=[7]Hoja3!$B$19,[7]Hoja3!$A$19,IF(K372=[7]Hoja3!$B$20,[7]Hoja3!$A$20,IF(K372=[7]Hoja3!$B$21,[7]Hoja3!$A$21,""))))))))))))))))))))</f>
        <v>CCE-16</v>
      </c>
      <c r="M372" s="60" t="s">
        <v>63</v>
      </c>
      <c r="N372" s="60">
        <v>0</v>
      </c>
      <c r="O372" s="63">
        <v>40116000</v>
      </c>
      <c r="P372" s="63">
        <v>40116000</v>
      </c>
      <c r="Q372" s="65">
        <v>0</v>
      </c>
      <c r="R372" s="60">
        <v>0</v>
      </c>
      <c r="S372" s="60" t="str">
        <f t="shared" ref="S372:T372" si="152">+S371</f>
        <v>ALVARO FERNANDO GUZMÁN LUCERO</v>
      </c>
      <c r="T372" s="60" t="str">
        <f t="shared" si="152"/>
        <v>SUBSECRETARÍA DE GESTIÓN INSTITUCIONAL</v>
      </c>
      <c r="U372" s="60" t="s">
        <v>650</v>
      </c>
      <c r="V372" s="60" t="s">
        <v>651</v>
      </c>
      <c r="W372" s="60" t="s">
        <v>652</v>
      </c>
      <c r="X372" s="60">
        <v>3241000</v>
      </c>
      <c r="Y372" s="66" t="s">
        <v>653</v>
      </c>
    </row>
    <row r="373" spans="1:25" ht="75" x14ac:dyDescent="0.25">
      <c r="A373" s="60" t="s">
        <v>1062</v>
      </c>
      <c r="B373" s="60" t="str">
        <f>IFERROR(VLOOKUP(VALUE(MID(A374,1,IF(VALUE(MID(A374,1,3))=898,3,4))),[7]Hoja1!$A$3:$K$222,2,0),"")</f>
        <v>898 Administración del talento humano</v>
      </c>
      <c r="C373" s="60" t="s">
        <v>159</v>
      </c>
      <c r="D373" s="60" t="s">
        <v>387</v>
      </c>
      <c r="E373" s="60">
        <v>80121704</v>
      </c>
      <c r="F373" s="86" t="s">
        <v>1315</v>
      </c>
      <c r="G373" s="62">
        <v>1</v>
      </c>
      <c r="H373" s="62">
        <v>1</v>
      </c>
      <c r="I373" s="60">
        <v>11.5</v>
      </c>
      <c r="J373" s="60">
        <v>1</v>
      </c>
      <c r="K373" s="60" t="s">
        <v>21</v>
      </c>
      <c r="L373" s="60" t="str">
        <f>IF(K373=[7]Hoja3!$B$2,[7]Hoja3!$A$2,IF(K373=[7]Hoja3!$B$3,[7]Hoja3!$A$3,IF(K373=[7]Hoja3!$B$4,[7]Hoja3!$A$4,IF(K373=[7]Hoja3!$B$5,[7]Hoja3!$A$5,IF(K373=[7]Hoja3!$B$6,[7]Hoja3!$A$6,IF(K373=[7]Hoja3!$B$7,[7]Hoja3!$A$7,IF(K373=[7]Hoja3!$B$8,[7]Hoja3!$A$8,IF(K373=[7]Hoja3!$B$9,[7]Hoja3!$A$9,IF(K373=[7]Hoja3!$B$10,[7]Hoja3!$A$10,IF(K373=[7]Hoja3!$B$11,[7]Hoja3!$A$11,IF(K373=[7]Hoja3!$B$12,[7]Hoja3!$A$12,IF(K373=[7]Hoja3!$B$13,[7]Hoja3!$A$13,IF(K373=[7]Hoja3!$B$14,[7]Hoja3!$A$14,IF(K373=[7]Hoja3!$B$15,[7]Hoja3!$A$15,IF(K373=[7]Hoja3!$B$16,[7]Hoja3!$A$16,IF(K373=[7]Hoja3!$B$17,[7]Hoja3!$A$17,IF(K373=[7]Hoja3!$B$18,[7]Hoja3!$A$18,IF(K373=[7]Hoja3!$B$19,[7]Hoja3!$A$19,IF(K373=[7]Hoja3!$B$20,[7]Hoja3!$A$20,IF(K373=[7]Hoja3!$B$21,[7]Hoja3!$A$21,""))))))))))))))))))))</f>
        <v>CCE-16</v>
      </c>
      <c r="M373" s="60" t="s">
        <v>63</v>
      </c>
      <c r="N373" s="60">
        <v>0</v>
      </c>
      <c r="O373" s="63">
        <v>53820000</v>
      </c>
      <c r="P373" s="63">
        <v>53820000</v>
      </c>
      <c r="Q373" s="65">
        <v>0</v>
      </c>
      <c r="R373" s="60">
        <v>0</v>
      </c>
      <c r="S373" s="60" t="str">
        <f t="shared" ref="S373:T373" si="153">+S372</f>
        <v>ALVARO FERNANDO GUZMÁN LUCERO</v>
      </c>
      <c r="T373" s="60" t="str">
        <f t="shared" si="153"/>
        <v>SUBSECRETARÍA DE GESTIÓN INSTITUCIONAL</v>
      </c>
      <c r="U373" s="60" t="s">
        <v>650</v>
      </c>
      <c r="V373" s="60" t="s">
        <v>651</v>
      </c>
      <c r="W373" s="60" t="s">
        <v>652</v>
      </c>
      <c r="X373" s="60">
        <v>3241000</v>
      </c>
      <c r="Y373" s="66" t="s">
        <v>653</v>
      </c>
    </row>
    <row r="374" spans="1:25" ht="60" x14ac:dyDescent="0.25">
      <c r="A374" s="60" t="s">
        <v>1063</v>
      </c>
      <c r="B374" s="60" t="str">
        <f>IFERROR(VLOOKUP(VALUE(MID(A375,1,IF(VALUE(MID(A375,1,3))=898,3,4))),[7]Hoja1!$A$3:$K$222,2,0),"")</f>
        <v>898 Administración del talento humano</v>
      </c>
      <c r="C374" s="60" t="s">
        <v>159</v>
      </c>
      <c r="D374" s="60" t="s">
        <v>387</v>
      </c>
      <c r="E374" s="60">
        <v>80121704</v>
      </c>
      <c r="F374" s="86" t="s">
        <v>1163</v>
      </c>
      <c r="G374" s="62">
        <v>1</v>
      </c>
      <c r="H374" s="62">
        <v>1</v>
      </c>
      <c r="I374" s="60">
        <v>11.5</v>
      </c>
      <c r="J374" s="60">
        <v>1</v>
      </c>
      <c r="K374" s="60" t="s">
        <v>21</v>
      </c>
      <c r="L374" s="60" t="str">
        <f>IF(K374=[7]Hoja3!$B$2,[7]Hoja3!$A$2,IF(K374=[7]Hoja3!$B$3,[7]Hoja3!$A$3,IF(K374=[7]Hoja3!$B$4,[7]Hoja3!$A$4,IF(K374=[7]Hoja3!$B$5,[7]Hoja3!$A$5,IF(K374=[7]Hoja3!$B$6,[7]Hoja3!$A$6,IF(K374=[7]Hoja3!$B$7,[7]Hoja3!$A$7,IF(K374=[7]Hoja3!$B$8,[7]Hoja3!$A$8,IF(K374=[7]Hoja3!$B$9,[7]Hoja3!$A$9,IF(K374=[7]Hoja3!$B$10,[7]Hoja3!$A$10,IF(K374=[7]Hoja3!$B$11,[7]Hoja3!$A$11,IF(K374=[7]Hoja3!$B$12,[7]Hoja3!$A$12,IF(K374=[7]Hoja3!$B$13,[7]Hoja3!$A$13,IF(K374=[7]Hoja3!$B$14,[7]Hoja3!$A$14,IF(K374=[7]Hoja3!$B$15,[7]Hoja3!$A$15,IF(K374=[7]Hoja3!$B$16,[7]Hoja3!$A$16,IF(K374=[7]Hoja3!$B$17,[7]Hoja3!$A$17,IF(K374=[7]Hoja3!$B$18,[7]Hoja3!$A$18,IF(K374=[7]Hoja3!$B$19,[7]Hoja3!$A$19,IF(K374=[7]Hoja3!$B$20,[7]Hoja3!$A$20,IF(K374=[7]Hoja3!$B$21,[7]Hoja3!$A$21,""))))))))))))))))))))</f>
        <v>CCE-16</v>
      </c>
      <c r="M374" s="60" t="s">
        <v>63</v>
      </c>
      <c r="N374" s="60">
        <v>0</v>
      </c>
      <c r="O374" s="63">
        <v>74307002</v>
      </c>
      <c r="P374" s="63">
        <v>74307002</v>
      </c>
      <c r="Q374" s="65">
        <v>0</v>
      </c>
      <c r="R374" s="60">
        <v>0</v>
      </c>
      <c r="S374" s="60" t="str">
        <f t="shared" ref="S374:T374" si="154">+S373</f>
        <v>ALVARO FERNANDO GUZMÁN LUCERO</v>
      </c>
      <c r="T374" s="60" t="str">
        <f t="shared" si="154"/>
        <v>SUBSECRETARÍA DE GESTIÓN INSTITUCIONAL</v>
      </c>
      <c r="U374" s="60" t="s">
        <v>650</v>
      </c>
      <c r="V374" s="60" t="s">
        <v>651</v>
      </c>
      <c r="W374" s="60" t="s">
        <v>652</v>
      </c>
      <c r="X374" s="60">
        <v>3241000</v>
      </c>
      <c r="Y374" s="66" t="s">
        <v>653</v>
      </c>
    </row>
    <row r="375" spans="1:25" ht="60" x14ac:dyDescent="0.25">
      <c r="A375" s="60" t="s">
        <v>1064</v>
      </c>
      <c r="B375" s="60" t="str">
        <f>IFERROR(VLOOKUP(VALUE(MID(A376,1,IF(VALUE(MID(A376,1,3))=898,3,4))),[7]Hoja1!$A$3:$K$222,2,0),"")</f>
        <v>898 Administración del talento humano</v>
      </c>
      <c r="C375" s="60" t="s">
        <v>159</v>
      </c>
      <c r="D375" s="60" t="s">
        <v>387</v>
      </c>
      <c r="E375" s="60">
        <v>80121704</v>
      </c>
      <c r="F375" s="86" t="s">
        <v>1163</v>
      </c>
      <c r="G375" s="62">
        <v>1</v>
      </c>
      <c r="H375" s="62">
        <v>1</v>
      </c>
      <c r="I375" s="60">
        <v>11.5</v>
      </c>
      <c r="J375" s="60">
        <v>1</v>
      </c>
      <c r="K375" s="60" t="s">
        <v>21</v>
      </c>
      <c r="L375" s="60" t="str">
        <f>IF(K375=[7]Hoja3!$B$2,[7]Hoja3!$A$2,IF(K375=[7]Hoja3!$B$3,[7]Hoja3!$A$3,IF(K375=[7]Hoja3!$B$4,[7]Hoja3!$A$4,IF(K375=[7]Hoja3!$B$5,[7]Hoja3!$A$5,IF(K375=[7]Hoja3!$B$6,[7]Hoja3!$A$6,IF(K375=[7]Hoja3!$B$7,[7]Hoja3!$A$7,IF(K375=[7]Hoja3!$B$8,[7]Hoja3!$A$8,IF(K375=[7]Hoja3!$B$9,[7]Hoja3!$A$9,IF(K375=[7]Hoja3!$B$10,[7]Hoja3!$A$10,IF(K375=[7]Hoja3!$B$11,[7]Hoja3!$A$11,IF(K375=[7]Hoja3!$B$12,[7]Hoja3!$A$12,IF(K375=[7]Hoja3!$B$13,[7]Hoja3!$A$13,IF(K375=[7]Hoja3!$B$14,[7]Hoja3!$A$14,IF(K375=[7]Hoja3!$B$15,[7]Hoja3!$A$15,IF(K375=[7]Hoja3!$B$16,[7]Hoja3!$A$16,IF(K375=[7]Hoja3!$B$17,[7]Hoja3!$A$17,IF(K375=[7]Hoja3!$B$18,[7]Hoja3!$A$18,IF(K375=[7]Hoja3!$B$19,[7]Hoja3!$A$19,IF(K375=[7]Hoja3!$B$20,[7]Hoja3!$A$20,IF(K375=[7]Hoja3!$B$21,[7]Hoja3!$A$21,""))))))))))))))))))))</f>
        <v>CCE-16</v>
      </c>
      <c r="M375" s="60" t="s">
        <v>63</v>
      </c>
      <c r="N375" s="60">
        <v>0</v>
      </c>
      <c r="O375" s="63">
        <v>67753400</v>
      </c>
      <c r="P375" s="63">
        <v>67753400</v>
      </c>
      <c r="Q375" s="65">
        <v>0</v>
      </c>
      <c r="R375" s="60">
        <v>0</v>
      </c>
      <c r="S375" s="60" t="str">
        <f t="shared" ref="S375:T375" si="155">+S374</f>
        <v>ALVARO FERNANDO GUZMÁN LUCERO</v>
      </c>
      <c r="T375" s="60" t="str">
        <f t="shared" si="155"/>
        <v>SUBSECRETARÍA DE GESTIÓN INSTITUCIONAL</v>
      </c>
      <c r="U375" s="60" t="s">
        <v>650</v>
      </c>
      <c r="V375" s="60" t="s">
        <v>651</v>
      </c>
      <c r="W375" s="60" t="s">
        <v>652</v>
      </c>
      <c r="X375" s="60">
        <v>3241000</v>
      </c>
      <c r="Y375" s="66" t="s">
        <v>653</v>
      </c>
    </row>
    <row r="376" spans="1:25" ht="60" x14ac:dyDescent="0.25">
      <c r="A376" s="60" t="s">
        <v>1065</v>
      </c>
      <c r="B376" s="60" t="str">
        <f>IFERROR(VLOOKUP(VALUE(MID(A377,1,IF(VALUE(MID(A377,1,3))=898,3,4))),[7]Hoja1!$A$3:$K$222,2,0),"")</f>
        <v>898 Administración del talento humano</v>
      </c>
      <c r="C376" s="60" t="s">
        <v>159</v>
      </c>
      <c r="D376" s="60" t="s">
        <v>387</v>
      </c>
      <c r="E376" s="60">
        <v>80121704</v>
      </c>
      <c r="F376" s="86" t="s">
        <v>1163</v>
      </c>
      <c r="G376" s="62">
        <v>1</v>
      </c>
      <c r="H376" s="62">
        <v>1</v>
      </c>
      <c r="I376" s="60">
        <v>11.5</v>
      </c>
      <c r="J376" s="60">
        <v>1</v>
      </c>
      <c r="K376" s="60" t="s">
        <v>21</v>
      </c>
      <c r="L376" s="60" t="str">
        <f>IF(K376=[7]Hoja3!$B$2,[7]Hoja3!$A$2,IF(K376=[7]Hoja3!$B$3,[7]Hoja3!$A$3,IF(K376=[7]Hoja3!$B$4,[7]Hoja3!$A$4,IF(K376=[7]Hoja3!$B$5,[7]Hoja3!$A$5,IF(K376=[7]Hoja3!$B$6,[7]Hoja3!$A$6,IF(K376=[7]Hoja3!$B$7,[7]Hoja3!$A$7,IF(K376=[7]Hoja3!$B$8,[7]Hoja3!$A$8,IF(K376=[7]Hoja3!$B$9,[7]Hoja3!$A$9,IF(K376=[7]Hoja3!$B$10,[7]Hoja3!$A$10,IF(K376=[7]Hoja3!$B$11,[7]Hoja3!$A$11,IF(K376=[7]Hoja3!$B$12,[7]Hoja3!$A$12,IF(K376=[7]Hoja3!$B$13,[7]Hoja3!$A$13,IF(K376=[7]Hoja3!$B$14,[7]Hoja3!$A$14,IF(K376=[7]Hoja3!$B$15,[7]Hoja3!$A$15,IF(K376=[7]Hoja3!$B$16,[7]Hoja3!$A$16,IF(K376=[7]Hoja3!$B$17,[7]Hoja3!$A$17,IF(K376=[7]Hoja3!$B$18,[7]Hoja3!$A$18,IF(K376=[7]Hoja3!$B$19,[7]Hoja3!$A$19,IF(K376=[7]Hoja3!$B$20,[7]Hoja3!$A$20,IF(K376=[7]Hoja3!$B$21,[7]Hoja3!$A$21,""))))))))))))))))))))</f>
        <v>CCE-16</v>
      </c>
      <c r="M376" s="60" t="s">
        <v>63</v>
      </c>
      <c r="N376" s="60">
        <v>0</v>
      </c>
      <c r="O376" s="63">
        <f>67753400-32327018</f>
        <v>35426382</v>
      </c>
      <c r="P376" s="63">
        <v>35426382</v>
      </c>
      <c r="Q376" s="65">
        <v>0</v>
      </c>
      <c r="R376" s="60">
        <v>0</v>
      </c>
      <c r="S376" s="60" t="str">
        <f t="shared" ref="S376:T376" si="156">+S375</f>
        <v>ALVARO FERNANDO GUZMÁN LUCERO</v>
      </c>
      <c r="T376" s="60" t="str">
        <f t="shared" si="156"/>
        <v>SUBSECRETARÍA DE GESTIÓN INSTITUCIONAL</v>
      </c>
      <c r="U376" s="60" t="s">
        <v>650</v>
      </c>
      <c r="V376" s="60" t="s">
        <v>651</v>
      </c>
      <c r="W376" s="60" t="s">
        <v>652</v>
      </c>
      <c r="X376" s="60">
        <v>3241000</v>
      </c>
      <c r="Y376" s="66" t="s">
        <v>653</v>
      </c>
    </row>
    <row r="377" spans="1:25" ht="60" x14ac:dyDescent="0.25">
      <c r="A377" s="60" t="s">
        <v>1066</v>
      </c>
      <c r="B377" s="60" t="str">
        <f>IFERROR(VLOOKUP(VALUE(MID(A378,1,IF(VALUE(MID(A378,1,3))=898,3,4))),[7]Hoja1!$A$3:$K$222,2,0),"")</f>
        <v>898 Administración del talento humano</v>
      </c>
      <c r="C377" s="60" t="s">
        <v>159</v>
      </c>
      <c r="D377" s="60" t="s">
        <v>387</v>
      </c>
      <c r="E377" s="60">
        <v>80121704</v>
      </c>
      <c r="F377" s="86" t="s">
        <v>1163</v>
      </c>
      <c r="G377" s="62">
        <v>1</v>
      </c>
      <c r="H377" s="62">
        <v>1</v>
      </c>
      <c r="I377" s="60">
        <v>11.5</v>
      </c>
      <c r="J377" s="60">
        <v>1</v>
      </c>
      <c r="K377" s="60" t="s">
        <v>21</v>
      </c>
      <c r="L377" s="60" t="str">
        <f>IF(K377=[7]Hoja3!$B$2,[7]Hoja3!$A$2,IF(K377=[7]Hoja3!$B$3,[7]Hoja3!$A$3,IF(K377=[7]Hoja3!$B$4,[7]Hoja3!$A$4,IF(K377=[7]Hoja3!$B$5,[7]Hoja3!$A$5,IF(K377=[7]Hoja3!$B$6,[7]Hoja3!$A$6,IF(K377=[7]Hoja3!$B$7,[7]Hoja3!$A$7,IF(K377=[7]Hoja3!$B$8,[7]Hoja3!$A$8,IF(K377=[7]Hoja3!$B$9,[7]Hoja3!$A$9,IF(K377=[7]Hoja3!$B$10,[7]Hoja3!$A$10,IF(K377=[7]Hoja3!$B$11,[7]Hoja3!$A$11,IF(K377=[7]Hoja3!$B$12,[7]Hoja3!$A$12,IF(K377=[7]Hoja3!$B$13,[7]Hoja3!$A$13,IF(K377=[7]Hoja3!$B$14,[7]Hoja3!$A$14,IF(K377=[7]Hoja3!$B$15,[7]Hoja3!$A$15,IF(K377=[7]Hoja3!$B$16,[7]Hoja3!$A$16,IF(K377=[7]Hoja3!$B$17,[7]Hoja3!$A$17,IF(K377=[7]Hoja3!$B$18,[7]Hoja3!$A$18,IF(K377=[7]Hoja3!$B$19,[7]Hoja3!$A$19,IF(K377=[7]Hoja3!$B$20,[7]Hoja3!$A$20,IF(K377=[7]Hoja3!$B$21,[7]Hoja3!$A$21,""))))))))))))))))))))</f>
        <v>CCE-16</v>
      </c>
      <c r="M377" s="60" t="s">
        <v>63</v>
      </c>
      <c r="N377" s="60">
        <v>0</v>
      </c>
      <c r="O377" s="63">
        <v>66521520</v>
      </c>
      <c r="P377" s="63">
        <v>66521520</v>
      </c>
      <c r="Q377" s="65">
        <v>0</v>
      </c>
      <c r="R377" s="60">
        <v>0</v>
      </c>
      <c r="S377" s="60" t="str">
        <f t="shared" ref="S377:T377" si="157">+S376</f>
        <v>ALVARO FERNANDO GUZMÁN LUCERO</v>
      </c>
      <c r="T377" s="60" t="str">
        <f t="shared" si="157"/>
        <v>SUBSECRETARÍA DE GESTIÓN INSTITUCIONAL</v>
      </c>
      <c r="U377" s="60" t="s">
        <v>650</v>
      </c>
      <c r="V377" s="60" t="s">
        <v>651</v>
      </c>
      <c r="W377" s="60" t="s">
        <v>652</v>
      </c>
      <c r="X377" s="60">
        <v>3241000</v>
      </c>
      <c r="Y377" s="66" t="s">
        <v>653</v>
      </c>
    </row>
    <row r="378" spans="1:25" ht="60" x14ac:dyDescent="0.25">
      <c r="A378" s="60" t="s">
        <v>1067</v>
      </c>
      <c r="B378" s="60" t="str">
        <f>IFERROR(VLOOKUP(VALUE(MID(A379,1,IF(VALUE(MID(A379,1,3))=898,3,4))),[7]Hoja1!$A$3:$K$222,2,0),"")</f>
        <v>898 Administración del talento humano</v>
      </c>
      <c r="C378" s="60" t="s">
        <v>159</v>
      </c>
      <c r="D378" s="60" t="s">
        <v>387</v>
      </c>
      <c r="E378" s="60">
        <v>80121704</v>
      </c>
      <c r="F378" s="86" t="s">
        <v>1163</v>
      </c>
      <c r="G378" s="62">
        <v>1</v>
      </c>
      <c r="H378" s="62">
        <v>1</v>
      </c>
      <c r="I378" s="60">
        <v>11.5</v>
      </c>
      <c r="J378" s="60">
        <v>1</v>
      </c>
      <c r="K378" s="60" t="s">
        <v>21</v>
      </c>
      <c r="L378" s="60" t="str">
        <f>IF(K378=[7]Hoja3!$B$2,[7]Hoja3!$A$2,IF(K378=[7]Hoja3!$B$3,[7]Hoja3!$A$3,IF(K378=[7]Hoja3!$B$4,[7]Hoja3!$A$4,IF(K378=[7]Hoja3!$B$5,[7]Hoja3!$A$5,IF(K378=[7]Hoja3!$B$6,[7]Hoja3!$A$6,IF(K378=[7]Hoja3!$B$7,[7]Hoja3!$A$7,IF(K378=[7]Hoja3!$B$8,[7]Hoja3!$A$8,IF(K378=[7]Hoja3!$B$9,[7]Hoja3!$A$9,IF(K378=[7]Hoja3!$B$10,[7]Hoja3!$A$10,IF(K378=[7]Hoja3!$B$11,[7]Hoja3!$A$11,IF(K378=[7]Hoja3!$B$12,[7]Hoja3!$A$12,IF(K378=[7]Hoja3!$B$13,[7]Hoja3!$A$13,IF(K378=[7]Hoja3!$B$14,[7]Hoja3!$A$14,IF(K378=[7]Hoja3!$B$15,[7]Hoja3!$A$15,IF(K378=[7]Hoja3!$B$16,[7]Hoja3!$A$16,IF(K378=[7]Hoja3!$B$17,[7]Hoja3!$A$17,IF(K378=[7]Hoja3!$B$18,[7]Hoja3!$A$18,IF(K378=[7]Hoja3!$B$19,[7]Hoja3!$A$19,IF(K378=[7]Hoja3!$B$20,[7]Hoja3!$A$20,IF(K378=[7]Hoja3!$B$21,[7]Hoja3!$A$21,""))))))))))))))))))))</f>
        <v>CCE-16</v>
      </c>
      <c r="M378" s="60" t="s">
        <v>63</v>
      </c>
      <c r="N378" s="60">
        <v>0</v>
      </c>
      <c r="O378" s="63">
        <v>44840432</v>
      </c>
      <c r="P378" s="63">
        <v>44840432</v>
      </c>
      <c r="Q378" s="65">
        <v>0</v>
      </c>
      <c r="R378" s="60">
        <v>0</v>
      </c>
      <c r="S378" s="60" t="str">
        <f t="shared" ref="S378:T378" si="158">+S377</f>
        <v>ALVARO FERNANDO GUZMÁN LUCERO</v>
      </c>
      <c r="T378" s="60" t="str">
        <f t="shared" si="158"/>
        <v>SUBSECRETARÍA DE GESTIÓN INSTITUCIONAL</v>
      </c>
      <c r="U378" s="60" t="s">
        <v>650</v>
      </c>
      <c r="V378" s="60" t="s">
        <v>651</v>
      </c>
      <c r="W378" s="60" t="s">
        <v>652</v>
      </c>
      <c r="X378" s="60">
        <v>3241000</v>
      </c>
      <c r="Y378" s="66" t="s">
        <v>653</v>
      </c>
    </row>
    <row r="379" spans="1:25" ht="60" x14ac:dyDescent="0.25">
      <c r="A379" s="60" t="s">
        <v>1068</v>
      </c>
      <c r="B379" s="60" t="str">
        <f>IFERROR(VLOOKUP(VALUE(MID(A380,1,IF(VALUE(MID(A380,1,3))=898,3,4))),[7]Hoja1!$A$3:$K$222,2,0),"")</f>
        <v>898 Administración del talento humano</v>
      </c>
      <c r="C379" s="60" t="s">
        <v>159</v>
      </c>
      <c r="D379" s="60" t="s">
        <v>387</v>
      </c>
      <c r="E379" s="60">
        <v>80121704</v>
      </c>
      <c r="F379" s="156" t="s">
        <v>1314</v>
      </c>
      <c r="G379" s="62">
        <v>1</v>
      </c>
      <c r="H379" s="62">
        <v>1</v>
      </c>
      <c r="I379" s="60">
        <v>11.5</v>
      </c>
      <c r="J379" s="60">
        <v>1</v>
      </c>
      <c r="K379" s="60" t="s">
        <v>21</v>
      </c>
      <c r="L379" s="60" t="str">
        <f>IF(K379=[7]Hoja3!$B$2,[7]Hoja3!$A$2,IF(K379=[7]Hoja3!$B$3,[7]Hoja3!$A$3,IF(K379=[7]Hoja3!$B$4,[7]Hoja3!$A$4,IF(K379=[7]Hoja3!$B$5,[7]Hoja3!$A$5,IF(K379=[7]Hoja3!$B$6,[7]Hoja3!$A$6,IF(K379=[7]Hoja3!$B$7,[7]Hoja3!$A$7,IF(K379=[7]Hoja3!$B$8,[7]Hoja3!$A$8,IF(K379=[7]Hoja3!$B$9,[7]Hoja3!$A$9,IF(K379=[7]Hoja3!$B$10,[7]Hoja3!$A$10,IF(K379=[7]Hoja3!$B$11,[7]Hoja3!$A$11,IF(K379=[7]Hoja3!$B$12,[7]Hoja3!$A$12,IF(K379=[7]Hoja3!$B$13,[7]Hoja3!$A$13,IF(K379=[7]Hoja3!$B$14,[7]Hoja3!$A$14,IF(K379=[7]Hoja3!$B$15,[7]Hoja3!$A$15,IF(K379=[7]Hoja3!$B$16,[7]Hoja3!$A$16,IF(K379=[7]Hoja3!$B$17,[7]Hoja3!$A$17,IF(K379=[7]Hoja3!$B$18,[7]Hoja3!$A$18,IF(K379=[7]Hoja3!$B$19,[7]Hoja3!$A$19,IF(K379=[7]Hoja3!$B$20,[7]Hoja3!$A$20,IF(K379=[7]Hoja3!$B$21,[7]Hoja3!$A$21,""))))))))))))))))))))</f>
        <v>CCE-16</v>
      </c>
      <c r="M379" s="60" t="s">
        <v>63</v>
      </c>
      <c r="N379" s="60">
        <v>0</v>
      </c>
      <c r="O379" s="63">
        <v>46883200</v>
      </c>
      <c r="P379" s="63">
        <v>46883200</v>
      </c>
      <c r="Q379" s="65">
        <v>0</v>
      </c>
      <c r="R379" s="60">
        <v>0</v>
      </c>
      <c r="S379" s="60" t="str">
        <f t="shared" ref="S379:T379" si="159">+S378</f>
        <v>ALVARO FERNANDO GUZMÁN LUCERO</v>
      </c>
      <c r="T379" s="60" t="str">
        <f t="shared" si="159"/>
        <v>SUBSECRETARÍA DE GESTIÓN INSTITUCIONAL</v>
      </c>
      <c r="U379" s="60" t="s">
        <v>650</v>
      </c>
      <c r="V379" s="60" t="s">
        <v>651</v>
      </c>
      <c r="W379" s="60" t="s">
        <v>652</v>
      </c>
      <c r="X379" s="60">
        <v>3241000</v>
      </c>
      <c r="Y379" s="66" t="s">
        <v>653</v>
      </c>
    </row>
    <row r="380" spans="1:25" ht="60" x14ac:dyDescent="0.25">
      <c r="A380" s="60" t="s">
        <v>1069</v>
      </c>
      <c r="B380" s="60" t="str">
        <f>IFERROR(VLOOKUP(VALUE(MID(A381,1,IF(VALUE(MID(A381,1,3))=898,3,4))),[7]Hoja1!$A$3:$K$222,2,0),"")</f>
        <v>898 Administración del talento humano</v>
      </c>
      <c r="C380" s="60" t="s">
        <v>159</v>
      </c>
      <c r="D380" s="60" t="s">
        <v>387</v>
      </c>
      <c r="E380" s="60">
        <v>80161504</v>
      </c>
      <c r="F380" s="86" t="s">
        <v>1167</v>
      </c>
      <c r="G380" s="62">
        <v>1</v>
      </c>
      <c r="H380" s="62">
        <v>1</v>
      </c>
      <c r="I380" s="60">
        <v>11.5</v>
      </c>
      <c r="J380" s="60">
        <v>1</v>
      </c>
      <c r="K380" s="60" t="s">
        <v>21</v>
      </c>
      <c r="L380" s="60" t="str">
        <f>IF(K380=[7]Hoja3!$B$2,[7]Hoja3!$A$2,IF(K380=[7]Hoja3!$B$3,[7]Hoja3!$A$3,IF(K380=[7]Hoja3!$B$4,[7]Hoja3!$A$4,IF(K380=[7]Hoja3!$B$5,[7]Hoja3!$A$5,IF(K380=[7]Hoja3!$B$6,[7]Hoja3!$A$6,IF(K380=[7]Hoja3!$B$7,[7]Hoja3!$A$7,IF(K380=[7]Hoja3!$B$8,[7]Hoja3!$A$8,IF(K380=[7]Hoja3!$B$9,[7]Hoja3!$A$9,IF(K380=[7]Hoja3!$B$10,[7]Hoja3!$A$10,IF(K380=[7]Hoja3!$B$11,[7]Hoja3!$A$11,IF(K380=[7]Hoja3!$B$12,[7]Hoja3!$A$12,IF(K380=[7]Hoja3!$B$13,[7]Hoja3!$A$13,IF(K380=[7]Hoja3!$B$14,[7]Hoja3!$A$14,IF(K380=[7]Hoja3!$B$15,[7]Hoja3!$A$15,IF(K380=[7]Hoja3!$B$16,[7]Hoja3!$A$16,IF(K380=[7]Hoja3!$B$17,[7]Hoja3!$A$17,IF(K380=[7]Hoja3!$B$18,[7]Hoja3!$A$18,IF(K380=[7]Hoja3!$B$19,[7]Hoja3!$A$19,IF(K380=[7]Hoja3!$B$20,[7]Hoja3!$A$20,IF(K380=[7]Hoja3!$B$21,[7]Hoja3!$A$21,""))))))))))))))))))))</f>
        <v>CCE-16</v>
      </c>
      <c r="M380" s="60" t="s">
        <v>575</v>
      </c>
      <c r="N380" s="60">
        <v>0</v>
      </c>
      <c r="O380" s="63">
        <v>32028880</v>
      </c>
      <c r="P380" s="63">
        <v>32028880</v>
      </c>
      <c r="Q380" s="65">
        <v>0</v>
      </c>
      <c r="R380" s="60">
        <v>0</v>
      </c>
      <c r="S380" s="60" t="str">
        <f t="shared" ref="S380:T380" si="160">+S379</f>
        <v>ALVARO FERNANDO GUZMÁN LUCERO</v>
      </c>
      <c r="T380" s="60" t="str">
        <f t="shared" si="160"/>
        <v>SUBSECRETARÍA DE GESTIÓN INSTITUCIONAL</v>
      </c>
      <c r="U380" s="60" t="s">
        <v>650</v>
      </c>
      <c r="V380" s="60" t="s">
        <v>651</v>
      </c>
      <c r="W380" s="60" t="s">
        <v>652</v>
      </c>
      <c r="X380" s="60">
        <v>3241000</v>
      </c>
      <c r="Y380" s="66" t="s">
        <v>653</v>
      </c>
    </row>
    <row r="381" spans="1:25" ht="60" x14ac:dyDescent="0.25">
      <c r="A381" s="60" t="s">
        <v>1070</v>
      </c>
      <c r="B381" s="60" t="str">
        <f>IFERROR(VLOOKUP(VALUE(MID(A382,1,IF(VALUE(MID(A382,1,3))=898,3,4))),[7]Hoja1!$A$3:$K$222,2,0),"")</f>
        <v>898 Administración del talento humano</v>
      </c>
      <c r="C381" s="60" t="s">
        <v>159</v>
      </c>
      <c r="D381" s="60" t="s">
        <v>387</v>
      </c>
      <c r="E381" s="60">
        <v>80161504</v>
      </c>
      <c r="F381" s="86" t="s">
        <v>1167</v>
      </c>
      <c r="G381" s="62">
        <v>1</v>
      </c>
      <c r="H381" s="62">
        <v>1</v>
      </c>
      <c r="I381" s="60">
        <v>11.5</v>
      </c>
      <c r="J381" s="60">
        <v>1</v>
      </c>
      <c r="K381" s="60" t="s">
        <v>21</v>
      </c>
      <c r="L381" s="60" t="str">
        <f>IF(K381=[7]Hoja3!$B$2,[7]Hoja3!$A$2,IF(K381=[7]Hoja3!$B$3,[7]Hoja3!$A$3,IF(K381=[7]Hoja3!$B$4,[7]Hoja3!$A$4,IF(K381=[7]Hoja3!$B$5,[7]Hoja3!$A$5,IF(K381=[7]Hoja3!$B$6,[7]Hoja3!$A$6,IF(K381=[7]Hoja3!$B$7,[7]Hoja3!$A$7,IF(K381=[7]Hoja3!$B$8,[7]Hoja3!$A$8,IF(K381=[7]Hoja3!$B$9,[7]Hoja3!$A$9,IF(K381=[7]Hoja3!$B$10,[7]Hoja3!$A$10,IF(K381=[7]Hoja3!$B$11,[7]Hoja3!$A$11,IF(K381=[7]Hoja3!$B$12,[7]Hoja3!$A$12,IF(K381=[7]Hoja3!$B$13,[7]Hoja3!$A$13,IF(K381=[7]Hoja3!$B$14,[7]Hoja3!$A$14,IF(K381=[7]Hoja3!$B$15,[7]Hoja3!$A$15,IF(K381=[7]Hoja3!$B$16,[7]Hoja3!$A$16,IF(K381=[7]Hoja3!$B$17,[7]Hoja3!$A$17,IF(K381=[7]Hoja3!$B$18,[7]Hoja3!$A$18,IF(K381=[7]Hoja3!$B$19,[7]Hoja3!$A$19,IF(K381=[7]Hoja3!$B$20,[7]Hoja3!$A$20,IF(K381=[7]Hoja3!$B$21,[7]Hoja3!$A$21,""))))))))))))))))))))</f>
        <v>CCE-16</v>
      </c>
      <c r="M381" s="60" t="s">
        <v>575</v>
      </c>
      <c r="N381" s="60">
        <v>0</v>
      </c>
      <c r="O381" s="63">
        <v>25623104</v>
      </c>
      <c r="P381" s="63">
        <v>25623104</v>
      </c>
      <c r="Q381" s="65">
        <v>0</v>
      </c>
      <c r="R381" s="60">
        <v>0</v>
      </c>
      <c r="S381" s="60" t="str">
        <f t="shared" ref="S381:T381" si="161">+S380</f>
        <v>ALVARO FERNANDO GUZMÁN LUCERO</v>
      </c>
      <c r="T381" s="60" t="str">
        <f t="shared" si="161"/>
        <v>SUBSECRETARÍA DE GESTIÓN INSTITUCIONAL</v>
      </c>
      <c r="U381" s="60" t="s">
        <v>650</v>
      </c>
      <c r="V381" s="60" t="s">
        <v>651</v>
      </c>
      <c r="W381" s="60" t="s">
        <v>652</v>
      </c>
      <c r="X381" s="60">
        <v>3241000</v>
      </c>
      <c r="Y381" s="66" t="s">
        <v>653</v>
      </c>
    </row>
    <row r="382" spans="1:25" ht="60" x14ac:dyDescent="0.25">
      <c r="A382" s="60" t="s">
        <v>1071</v>
      </c>
      <c r="B382" s="60" t="str">
        <f>IFERROR(VLOOKUP(VALUE(MID(A383,1,IF(VALUE(MID(A383,1,3))=898,3,4))),[7]Hoja1!$A$3:$K$222,2,0),"")</f>
        <v>898 Administración del talento humano</v>
      </c>
      <c r="C382" s="60" t="s">
        <v>159</v>
      </c>
      <c r="D382" s="60" t="s">
        <v>387</v>
      </c>
      <c r="E382" s="60">
        <v>80161504</v>
      </c>
      <c r="F382" s="86" t="s">
        <v>1167</v>
      </c>
      <c r="G382" s="62">
        <v>1</v>
      </c>
      <c r="H382" s="62">
        <v>1</v>
      </c>
      <c r="I382" s="60">
        <v>11.5</v>
      </c>
      <c r="J382" s="60">
        <v>1</v>
      </c>
      <c r="K382" s="60" t="s">
        <v>21</v>
      </c>
      <c r="L382" s="60" t="str">
        <f>IF(K382=[7]Hoja3!$B$2,[7]Hoja3!$A$2,IF(K382=[7]Hoja3!$B$3,[7]Hoja3!$A$3,IF(K382=[7]Hoja3!$B$4,[7]Hoja3!$A$4,IF(K382=[7]Hoja3!$B$5,[7]Hoja3!$A$5,IF(K382=[7]Hoja3!$B$6,[7]Hoja3!$A$6,IF(K382=[7]Hoja3!$B$7,[7]Hoja3!$A$7,IF(K382=[7]Hoja3!$B$8,[7]Hoja3!$A$8,IF(K382=[7]Hoja3!$B$9,[7]Hoja3!$A$9,IF(K382=[7]Hoja3!$B$10,[7]Hoja3!$A$10,IF(K382=[7]Hoja3!$B$11,[7]Hoja3!$A$11,IF(K382=[7]Hoja3!$B$12,[7]Hoja3!$A$12,IF(K382=[7]Hoja3!$B$13,[7]Hoja3!$A$13,IF(K382=[7]Hoja3!$B$14,[7]Hoja3!$A$14,IF(K382=[7]Hoja3!$B$15,[7]Hoja3!$A$15,IF(K382=[7]Hoja3!$B$16,[7]Hoja3!$A$16,IF(K382=[7]Hoja3!$B$17,[7]Hoja3!$A$17,IF(K382=[7]Hoja3!$B$18,[7]Hoja3!$A$18,IF(K382=[7]Hoja3!$B$19,[7]Hoja3!$A$19,IF(K382=[7]Hoja3!$B$20,[7]Hoja3!$A$20,IF(K382=[7]Hoja3!$B$21,[7]Hoja3!$A$21,""))))))))))))))))))))</f>
        <v>CCE-16</v>
      </c>
      <c r="M382" s="60" t="s">
        <v>575</v>
      </c>
      <c r="N382" s="60">
        <v>0</v>
      </c>
      <c r="O382" s="63">
        <v>25623104</v>
      </c>
      <c r="P382" s="63">
        <v>25623104</v>
      </c>
      <c r="Q382" s="65">
        <v>0</v>
      </c>
      <c r="R382" s="60">
        <v>0</v>
      </c>
      <c r="S382" s="60" t="str">
        <f t="shared" ref="S382:T382" si="162">+S381</f>
        <v>ALVARO FERNANDO GUZMÁN LUCERO</v>
      </c>
      <c r="T382" s="60" t="str">
        <f t="shared" si="162"/>
        <v>SUBSECRETARÍA DE GESTIÓN INSTITUCIONAL</v>
      </c>
      <c r="U382" s="60" t="s">
        <v>650</v>
      </c>
      <c r="V382" s="60" t="s">
        <v>651</v>
      </c>
      <c r="W382" s="60" t="s">
        <v>652</v>
      </c>
      <c r="X382" s="60">
        <v>3241000</v>
      </c>
      <c r="Y382" s="66" t="s">
        <v>653</v>
      </c>
    </row>
    <row r="383" spans="1:25" ht="60" x14ac:dyDescent="0.25">
      <c r="A383" s="60" t="s">
        <v>1072</v>
      </c>
      <c r="B383" s="60" t="str">
        <f>IFERROR(VLOOKUP(VALUE(MID(A384,1,IF(VALUE(MID(A384,1,3))=898,3,4))),[7]Hoja1!$A$3:$K$222,2,0),"")</f>
        <v>898 Administración del talento humano</v>
      </c>
      <c r="C383" s="60" t="s">
        <v>159</v>
      </c>
      <c r="D383" s="60" t="s">
        <v>387</v>
      </c>
      <c r="E383" s="60">
        <v>80121704</v>
      </c>
      <c r="F383" s="86" t="s">
        <v>1163</v>
      </c>
      <c r="G383" s="62">
        <v>1</v>
      </c>
      <c r="H383" s="62">
        <v>1</v>
      </c>
      <c r="I383" s="60">
        <v>11.5</v>
      </c>
      <c r="J383" s="60">
        <v>1</v>
      </c>
      <c r="K383" s="60" t="s">
        <v>21</v>
      </c>
      <c r="L383" s="60" t="str">
        <f>IF(K383=[7]Hoja3!$B$2,[7]Hoja3!$A$2,IF(K383=[7]Hoja3!$B$3,[7]Hoja3!$A$3,IF(K383=[7]Hoja3!$B$4,[7]Hoja3!$A$4,IF(K383=[7]Hoja3!$B$5,[7]Hoja3!$A$5,IF(K383=[7]Hoja3!$B$6,[7]Hoja3!$A$6,IF(K383=[7]Hoja3!$B$7,[7]Hoja3!$A$7,IF(K383=[7]Hoja3!$B$8,[7]Hoja3!$A$8,IF(K383=[7]Hoja3!$B$9,[7]Hoja3!$A$9,IF(K383=[7]Hoja3!$B$10,[7]Hoja3!$A$10,IF(K383=[7]Hoja3!$B$11,[7]Hoja3!$A$11,IF(K383=[7]Hoja3!$B$12,[7]Hoja3!$A$12,IF(K383=[7]Hoja3!$B$13,[7]Hoja3!$A$13,IF(K383=[7]Hoja3!$B$14,[7]Hoja3!$A$14,IF(K383=[7]Hoja3!$B$15,[7]Hoja3!$A$15,IF(K383=[7]Hoja3!$B$16,[7]Hoja3!$A$16,IF(K383=[7]Hoja3!$B$17,[7]Hoja3!$A$17,IF(K383=[7]Hoja3!$B$18,[7]Hoja3!$A$18,IF(K383=[7]Hoja3!$B$19,[7]Hoja3!$A$19,IF(K383=[7]Hoja3!$B$20,[7]Hoja3!$A$20,IF(K383=[7]Hoja3!$B$21,[7]Hoja3!$A$21,""))))))))))))))))))))</f>
        <v>CCE-16</v>
      </c>
      <c r="M383" s="60" t="s">
        <v>63</v>
      </c>
      <c r="N383" s="60">
        <v>0</v>
      </c>
      <c r="O383" s="63">
        <v>67901225</v>
      </c>
      <c r="P383" s="63">
        <v>67901225</v>
      </c>
      <c r="Q383" s="65">
        <v>0</v>
      </c>
      <c r="R383" s="60">
        <v>0</v>
      </c>
      <c r="S383" s="60" t="str">
        <f t="shared" ref="S383:T383" si="163">+S382</f>
        <v>ALVARO FERNANDO GUZMÁN LUCERO</v>
      </c>
      <c r="T383" s="60" t="str">
        <f t="shared" si="163"/>
        <v>SUBSECRETARÍA DE GESTIÓN INSTITUCIONAL</v>
      </c>
      <c r="U383" s="60" t="s">
        <v>650</v>
      </c>
      <c r="V383" s="60" t="s">
        <v>651</v>
      </c>
      <c r="W383" s="60" t="s">
        <v>652</v>
      </c>
      <c r="X383" s="60">
        <v>3241000</v>
      </c>
      <c r="Y383" s="66" t="s">
        <v>653</v>
      </c>
    </row>
    <row r="384" spans="1:25" ht="60" x14ac:dyDescent="0.25">
      <c r="A384" s="60" t="s">
        <v>1073</v>
      </c>
      <c r="B384" s="60" t="str">
        <f>IFERROR(VLOOKUP(VALUE(MID(A385,1,IF(VALUE(MID(A385,1,3))=898,3,4))),[7]Hoja1!$A$3:$K$222,2,0),"")</f>
        <v>898 Administración del talento humano</v>
      </c>
      <c r="C384" s="60" t="s">
        <v>159</v>
      </c>
      <c r="D384" s="60" t="s">
        <v>387</v>
      </c>
      <c r="E384" s="60">
        <v>80161504</v>
      </c>
      <c r="F384" s="86" t="s">
        <v>1164</v>
      </c>
      <c r="G384" s="62">
        <v>1</v>
      </c>
      <c r="H384" s="62">
        <v>1</v>
      </c>
      <c r="I384" s="60">
        <v>11.5</v>
      </c>
      <c r="J384" s="60">
        <v>1</v>
      </c>
      <c r="K384" s="60" t="s">
        <v>21</v>
      </c>
      <c r="L384" s="60" t="str">
        <f>IF(K384=[7]Hoja3!$B$2,[7]Hoja3!$A$2,IF(K384=[7]Hoja3!$B$3,[7]Hoja3!$A$3,IF(K384=[7]Hoja3!$B$4,[7]Hoja3!$A$4,IF(K384=[7]Hoja3!$B$5,[7]Hoja3!$A$5,IF(K384=[7]Hoja3!$B$6,[7]Hoja3!$A$6,IF(K384=[7]Hoja3!$B$7,[7]Hoja3!$A$7,IF(K384=[7]Hoja3!$B$8,[7]Hoja3!$A$8,IF(K384=[7]Hoja3!$B$9,[7]Hoja3!$A$9,IF(K384=[7]Hoja3!$B$10,[7]Hoja3!$A$10,IF(K384=[7]Hoja3!$B$11,[7]Hoja3!$A$11,IF(K384=[7]Hoja3!$B$12,[7]Hoja3!$A$12,IF(K384=[7]Hoja3!$B$13,[7]Hoja3!$A$13,IF(K384=[7]Hoja3!$B$14,[7]Hoja3!$A$14,IF(K384=[7]Hoja3!$B$15,[7]Hoja3!$A$15,IF(K384=[7]Hoja3!$B$16,[7]Hoja3!$A$16,IF(K384=[7]Hoja3!$B$17,[7]Hoja3!$A$17,IF(K384=[7]Hoja3!$B$18,[7]Hoja3!$A$18,IF(K384=[7]Hoja3!$B$19,[7]Hoja3!$A$19,IF(K384=[7]Hoja3!$B$20,[7]Hoja3!$A$20,IF(K384=[7]Hoja3!$B$21,[7]Hoja3!$A$21,""))))))))))))))))))))</f>
        <v>CCE-16</v>
      </c>
      <c r="M384" s="60" t="s">
        <v>575</v>
      </c>
      <c r="N384" s="60">
        <v>0</v>
      </c>
      <c r="O384" s="63">
        <v>36956400</v>
      </c>
      <c r="P384" s="63">
        <v>36956400</v>
      </c>
      <c r="Q384" s="65">
        <v>0</v>
      </c>
      <c r="R384" s="60">
        <v>0</v>
      </c>
      <c r="S384" s="60" t="str">
        <f t="shared" ref="S384:T384" si="164">+S383</f>
        <v>ALVARO FERNANDO GUZMÁN LUCERO</v>
      </c>
      <c r="T384" s="60" t="str">
        <f t="shared" si="164"/>
        <v>SUBSECRETARÍA DE GESTIÓN INSTITUCIONAL</v>
      </c>
      <c r="U384" s="60" t="s">
        <v>650</v>
      </c>
      <c r="V384" s="60" t="s">
        <v>651</v>
      </c>
      <c r="W384" s="60" t="s">
        <v>652</v>
      </c>
      <c r="X384" s="60">
        <v>3241000</v>
      </c>
      <c r="Y384" s="66" t="s">
        <v>653</v>
      </c>
    </row>
    <row r="385" spans="1:25" ht="60" x14ac:dyDescent="0.25">
      <c r="A385" s="60" t="s">
        <v>1074</v>
      </c>
      <c r="B385" s="60" t="str">
        <f>IFERROR(VLOOKUP(VALUE(MID(A386,1,IF(VALUE(MID(A386,1,3))=898,3,4))),[7]Hoja1!$A$3:$K$222,2,0),"")</f>
        <v>898 Administración del talento humano</v>
      </c>
      <c r="C385" s="60" t="s">
        <v>159</v>
      </c>
      <c r="D385" s="60" t="s">
        <v>387</v>
      </c>
      <c r="E385" s="60">
        <v>80161504</v>
      </c>
      <c r="F385" s="86" t="s">
        <v>1167</v>
      </c>
      <c r="G385" s="62">
        <v>1</v>
      </c>
      <c r="H385" s="62">
        <v>1</v>
      </c>
      <c r="I385" s="60">
        <v>11.5</v>
      </c>
      <c r="J385" s="60">
        <v>1</v>
      </c>
      <c r="K385" s="60" t="s">
        <v>21</v>
      </c>
      <c r="L385" s="60" t="str">
        <f>IF(K385=[7]Hoja3!$B$2,[7]Hoja3!$A$2,IF(K385=[7]Hoja3!$B$3,[7]Hoja3!$A$3,IF(K385=[7]Hoja3!$B$4,[7]Hoja3!$A$4,IF(K385=[7]Hoja3!$B$5,[7]Hoja3!$A$5,IF(K385=[7]Hoja3!$B$6,[7]Hoja3!$A$6,IF(K385=[7]Hoja3!$B$7,[7]Hoja3!$A$7,IF(K385=[7]Hoja3!$B$8,[7]Hoja3!$A$8,IF(K385=[7]Hoja3!$B$9,[7]Hoja3!$A$9,IF(K385=[7]Hoja3!$B$10,[7]Hoja3!$A$10,IF(K385=[7]Hoja3!$B$11,[7]Hoja3!$A$11,IF(K385=[7]Hoja3!$B$12,[7]Hoja3!$A$12,IF(K385=[7]Hoja3!$B$13,[7]Hoja3!$A$13,IF(K385=[7]Hoja3!$B$14,[7]Hoja3!$A$14,IF(K385=[7]Hoja3!$B$15,[7]Hoja3!$A$15,IF(K385=[7]Hoja3!$B$16,[7]Hoja3!$A$16,IF(K385=[7]Hoja3!$B$17,[7]Hoja3!$A$17,IF(K385=[7]Hoja3!$B$18,[7]Hoja3!$A$18,IF(K385=[7]Hoja3!$B$19,[7]Hoja3!$A$19,IF(K385=[7]Hoja3!$B$20,[7]Hoja3!$A$20,IF(K385=[7]Hoja3!$B$21,[7]Hoja3!$A$21,""))))))))))))))))))))</f>
        <v>CCE-16</v>
      </c>
      <c r="M385" s="60" t="s">
        <v>575</v>
      </c>
      <c r="N385" s="60">
        <v>0</v>
      </c>
      <c r="O385" s="63">
        <v>25623104</v>
      </c>
      <c r="P385" s="63">
        <v>25623104</v>
      </c>
      <c r="Q385" s="65">
        <v>0</v>
      </c>
      <c r="R385" s="60">
        <v>0</v>
      </c>
      <c r="S385" s="60" t="str">
        <f t="shared" ref="S385:T385" si="165">+S384</f>
        <v>ALVARO FERNANDO GUZMÁN LUCERO</v>
      </c>
      <c r="T385" s="60" t="str">
        <f t="shared" si="165"/>
        <v>SUBSECRETARÍA DE GESTIÓN INSTITUCIONAL</v>
      </c>
      <c r="U385" s="60" t="s">
        <v>650</v>
      </c>
      <c r="V385" s="60" t="s">
        <v>651</v>
      </c>
      <c r="W385" s="60" t="s">
        <v>652</v>
      </c>
      <c r="X385" s="60">
        <v>3241000</v>
      </c>
      <c r="Y385" s="66" t="s">
        <v>653</v>
      </c>
    </row>
    <row r="386" spans="1:25" ht="75" x14ac:dyDescent="0.25">
      <c r="A386" s="60" t="s">
        <v>1075</v>
      </c>
      <c r="B386" s="60" t="str">
        <f>IFERROR(VLOOKUP(VALUE(MID(A387,1,IF(VALUE(MID(A387,1,3))=898,3,4))),[7]Hoja1!$A$3:$K$222,2,0),"")</f>
        <v>898 Administración del talento humano</v>
      </c>
      <c r="C386" s="60" t="s">
        <v>159</v>
      </c>
      <c r="D386" s="60" t="s">
        <v>387</v>
      </c>
      <c r="E386" s="60">
        <v>80161504</v>
      </c>
      <c r="F386" s="154" t="s">
        <v>1315</v>
      </c>
      <c r="G386" s="62">
        <v>1</v>
      </c>
      <c r="H386" s="62">
        <v>1</v>
      </c>
      <c r="I386" s="60">
        <v>11.5</v>
      </c>
      <c r="J386" s="60">
        <v>1</v>
      </c>
      <c r="K386" s="60" t="s">
        <v>21</v>
      </c>
      <c r="L386" s="60" t="str">
        <f>IF(K386=[7]Hoja3!$B$2,[7]Hoja3!$A$2,IF(K386=[7]Hoja3!$B$3,[7]Hoja3!$A$3,IF(K386=[7]Hoja3!$B$4,[7]Hoja3!$A$4,IF(K386=[7]Hoja3!$B$5,[7]Hoja3!$A$5,IF(K386=[7]Hoja3!$B$6,[7]Hoja3!$A$6,IF(K386=[7]Hoja3!$B$7,[7]Hoja3!$A$7,IF(K386=[7]Hoja3!$B$8,[7]Hoja3!$A$8,IF(K386=[7]Hoja3!$B$9,[7]Hoja3!$A$9,IF(K386=[7]Hoja3!$B$10,[7]Hoja3!$A$10,IF(K386=[7]Hoja3!$B$11,[7]Hoja3!$A$11,IF(K386=[7]Hoja3!$B$12,[7]Hoja3!$A$12,IF(K386=[7]Hoja3!$B$13,[7]Hoja3!$A$13,IF(K386=[7]Hoja3!$B$14,[7]Hoja3!$A$14,IF(K386=[7]Hoja3!$B$15,[7]Hoja3!$A$15,IF(K386=[7]Hoja3!$B$16,[7]Hoja3!$A$16,IF(K386=[7]Hoja3!$B$17,[7]Hoja3!$A$17,IF(K386=[7]Hoja3!$B$18,[7]Hoja3!$A$18,IF(K386=[7]Hoja3!$B$19,[7]Hoja3!$A$19,IF(K386=[7]Hoja3!$B$20,[7]Hoja3!$A$20,IF(K386=[7]Hoja3!$B$21,[7]Hoja3!$A$21,""))))))))))))))))))))</f>
        <v>CCE-16</v>
      </c>
      <c r="M386" s="60" t="s">
        <v>575</v>
      </c>
      <c r="N386" s="60">
        <v>0</v>
      </c>
      <c r="O386" s="63">
        <v>25645000</v>
      </c>
      <c r="P386" s="63">
        <v>25645000</v>
      </c>
      <c r="Q386" s="65">
        <v>0</v>
      </c>
      <c r="R386" s="60">
        <v>0</v>
      </c>
      <c r="S386" s="60" t="str">
        <f t="shared" ref="S386:T386" si="166">+S385</f>
        <v>ALVARO FERNANDO GUZMÁN LUCERO</v>
      </c>
      <c r="T386" s="60" t="str">
        <f t="shared" si="166"/>
        <v>SUBSECRETARÍA DE GESTIÓN INSTITUCIONAL</v>
      </c>
      <c r="U386" s="60" t="s">
        <v>650</v>
      </c>
      <c r="V386" s="60" t="s">
        <v>651</v>
      </c>
      <c r="W386" s="60" t="s">
        <v>652</v>
      </c>
      <c r="X386" s="60">
        <v>3241000</v>
      </c>
      <c r="Y386" s="66" t="s">
        <v>653</v>
      </c>
    </row>
    <row r="387" spans="1:25" ht="75" x14ac:dyDescent="0.25">
      <c r="A387" s="60" t="s">
        <v>1076</v>
      </c>
      <c r="B387" s="60" t="str">
        <f>IFERROR(VLOOKUP(VALUE(MID(A388,1,IF(VALUE(MID(A388,1,3))=898,3,4))),[7]Hoja1!$A$3:$K$222,2,0),"")</f>
        <v>898 Administración del talento humano</v>
      </c>
      <c r="C387" s="60" t="s">
        <v>159</v>
      </c>
      <c r="D387" s="60" t="s">
        <v>387</v>
      </c>
      <c r="E387" s="60">
        <v>80161504</v>
      </c>
      <c r="F387" s="154" t="s">
        <v>1315</v>
      </c>
      <c r="G387" s="62">
        <v>1</v>
      </c>
      <c r="H387" s="62">
        <v>1</v>
      </c>
      <c r="I387" s="60">
        <v>11.5</v>
      </c>
      <c r="J387" s="60">
        <v>1</v>
      </c>
      <c r="K387" s="60" t="s">
        <v>21</v>
      </c>
      <c r="L387" s="60" t="str">
        <f>IF(K387=[7]Hoja3!$B$2,[7]Hoja3!$A$2,IF(K387=[7]Hoja3!$B$3,[7]Hoja3!$A$3,IF(K387=[7]Hoja3!$B$4,[7]Hoja3!$A$4,IF(K387=[7]Hoja3!$B$5,[7]Hoja3!$A$5,IF(K387=[7]Hoja3!$B$6,[7]Hoja3!$A$6,IF(K387=[7]Hoja3!$B$7,[7]Hoja3!$A$7,IF(K387=[7]Hoja3!$B$8,[7]Hoja3!$A$8,IF(K387=[7]Hoja3!$B$9,[7]Hoja3!$A$9,IF(K387=[7]Hoja3!$B$10,[7]Hoja3!$A$10,IF(K387=[7]Hoja3!$B$11,[7]Hoja3!$A$11,IF(K387=[7]Hoja3!$B$12,[7]Hoja3!$A$12,IF(K387=[7]Hoja3!$B$13,[7]Hoja3!$A$13,IF(K387=[7]Hoja3!$B$14,[7]Hoja3!$A$14,IF(K387=[7]Hoja3!$B$15,[7]Hoja3!$A$15,IF(K387=[7]Hoja3!$B$16,[7]Hoja3!$A$16,IF(K387=[7]Hoja3!$B$17,[7]Hoja3!$A$17,IF(K387=[7]Hoja3!$B$18,[7]Hoja3!$A$18,IF(K387=[7]Hoja3!$B$19,[7]Hoja3!$A$19,IF(K387=[7]Hoja3!$B$20,[7]Hoja3!$A$20,IF(K387=[7]Hoja3!$B$21,[7]Hoja3!$A$21,""))))))))))))))))))))</f>
        <v>CCE-16</v>
      </c>
      <c r="M387" s="60" t="s">
        <v>575</v>
      </c>
      <c r="N387" s="60">
        <v>0</v>
      </c>
      <c r="O387" s="63">
        <v>25645000</v>
      </c>
      <c r="P387" s="63">
        <v>25645000</v>
      </c>
      <c r="Q387" s="65">
        <v>0</v>
      </c>
      <c r="R387" s="60">
        <v>0</v>
      </c>
      <c r="S387" s="60" t="str">
        <f t="shared" ref="S387:T387" si="167">+S386</f>
        <v>ALVARO FERNANDO GUZMÁN LUCERO</v>
      </c>
      <c r="T387" s="60" t="str">
        <f t="shared" si="167"/>
        <v>SUBSECRETARÍA DE GESTIÓN INSTITUCIONAL</v>
      </c>
      <c r="U387" s="60" t="s">
        <v>650</v>
      </c>
      <c r="V387" s="60" t="s">
        <v>651</v>
      </c>
      <c r="W387" s="60" t="s">
        <v>652</v>
      </c>
      <c r="X387" s="60">
        <v>3241000</v>
      </c>
      <c r="Y387" s="66" t="s">
        <v>653</v>
      </c>
    </row>
    <row r="388" spans="1:25" ht="60" x14ac:dyDescent="0.25">
      <c r="A388" s="60" t="s">
        <v>1077</v>
      </c>
      <c r="B388" s="60" t="str">
        <f>IFERROR(VLOOKUP(VALUE(MID(A389,1,IF(VALUE(MID(A389,1,3))=898,3,4))),[7]Hoja1!$A$3:$K$222,2,0),"")</f>
        <v>898 Administración del talento humano</v>
      </c>
      <c r="C388" s="60" t="s">
        <v>159</v>
      </c>
      <c r="D388" s="60" t="s">
        <v>387</v>
      </c>
      <c r="E388" s="60">
        <v>80121704</v>
      </c>
      <c r="F388" s="155" t="s">
        <v>1316</v>
      </c>
      <c r="G388" s="62">
        <v>1</v>
      </c>
      <c r="H388" s="62">
        <v>1</v>
      </c>
      <c r="I388" s="60">
        <v>11.5</v>
      </c>
      <c r="J388" s="60">
        <v>1</v>
      </c>
      <c r="K388" s="60" t="s">
        <v>21</v>
      </c>
      <c r="L388" s="60" t="str">
        <f>IF(K388=[7]Hoja3!$B$2,[7]Hoja3!$A$2,IF(K388=[7]Hoja3!$B$3,[7]Hoja3!$A$3,IF(K388=[7]Hoja3!$B$4,[7]Hoja3!$A$4,IF(K388=[7]Hoja3!$B$5,[7]Hoja3!$A$5,IF(K388=[7]Hoja3!$B$6,[7]Hoja3!$A$6,IF(K388=[7]Hoja3!$B$7,[7]Hoja3!$A$7,IF(K388=[7]Hoja3!$B$8,[7]Hoja3!$A$8,IF(K388=[7]Hoja3!$B$9,[7]Hoja3!$A$9,IF(K388=[7]Hoja3!$B$10,[7]Hoja3!$A$10,IF(K388=[7]Hoja3!$B$11,[7]Hoja3!$A$11,IF(K388=[7]Hoja3!$B$12,[7]Hoja3!$A$12,IF(K388=[7]Hoja3!$B$13,[7]Hoja3!$A$13,IF(K388=[7]Hoja3!$B$14,[7]Hoja3!$A$14,IF(K388=[7]Hoja3!$B$15,[7]Hoja3!$A$15,IF(K388=[7]Hoja3!$B$16,[7]Hoja3!$A$16,IF(K388=[7]Hoja3!$B$17,[7]Hoja3!$A$17,IF(K388=[7]Hoja3!$B$18,[7]Hoja3!$A$18,IF(K388=[7]Hoja3!$B$19,[7]Hoja3!$A$19,IF(K388=[7]Hoja3!$B$20,[7]Hoja3!$A$20,IF(K388=[7]Hoja3!$B$21,[7]Hoja3!$A$21,""))))))))))))))))))))</f>
        <v>CCE-16</v>
      </c>
      <c r="M388" s="60" t="s">
        <v>63</v>
      </c>
      <c r="N388" s="60">
        <v>0</v>
      </c>
      <c r="O388" s="63">
        <v>36956400</v>
      </c>
      <c r="P388" s="63">
        <v>36956400</v>
      </c>
      <c r="Q388" s="65">
        <v>0</v>
      </c>
      <c r="R388" s="60">
        <v>0</v>
      </c>
      <c r="S388" s="60" t="str">
        <f t="shared" ref="S388:T388" si="168">+S387</f>
        <v>ALVARO FERNANDO GUZMÁN LUCERO</v>
      </c>
      <c r="T388" s="60" t="str">
        <f t="shared" si="168"/>
        <v>SUBSECRETARÍA DE GESTIÓN INSTITUCIONAL</v>
      </c>
      <c r="U388" s="60" t="s">
        <v>650</v>
      </c>
      <c r="V388" s="60" t="s">
        <v>651</v>
      </c>
      <c r="W388" s="60" t="s">
        <v>652</v>
      </c>
      <c r="X388" s="60">
        <v>3241000</v>
      </c>
      <c r="Y388" s="66" t="s">
        <v>653</v>
      </c>
    </row>
    <row r="389" spans="1:25" ht="60" x14ac:dyDescent="0.25">
      <c r="A389" s="60" t="s">
        <v>1078</v>
      </c>
      <c r="B389" s="60" t="str">
        <f>IFERROR(VLOOKUP(VALUE(MID(A390,1,IF(VALUE(MID(A390,1,3))=898,3,4))),[7]Hoja1!$A$3:$K$222,2,0),"")</f>
        <v>898 Administración del talento humano</v>
      </c>
      <c r="C389" s="60" t="s">
        <v>159</v>
      </c>
      <c r="D389" s="60" t="s">
        <v>387</v>
      </c>
      <c r="E389" s="60">
        <v>80161504</v>
      </c>
      <c r="F389" s="155" t="s">
        <v>1317</v>
      </c>
      <c r="G389" s="62">
        <v>1</v>
      </c>
      <c r="H389" s="62">
        <v>1</v>
      </c>
      <c r="I389" s="60">
        <v>11.5</v>
      </c>
      <c r="J389" s="60">
        <v>1</v>
      </c>
      <c r="K389" s="60" t="s">
        <v>21</v>
      </c>
      <c r="L389" s="60" t="str">
        <f>IF(K389=[7]Hoja3!$B$2,[7]Hoja3!$A$2,IF(K389=[7]Hoja3!$B$3,[7]Hoja3!$A$3,IF(K389=[7]Hoja3!$B$4,[7]Hoja3!$A$4,IF(K389=[7]Hoja3!$B$5,[7]Hoja3!$A$5,IF(K389=[7]Hoja3!$B$6,[7]Hoja3!$A$6,IF(K389=[7]Hoja3!$B$7,[7]Hoja3!$A$7,IF(K389=[7]Hoja3!$B$8,[7]Hoja3!$A$8,IF(K389=[7]Hoja3!$B$9,[7]Hoja3!$A$9,IF(K389=[7]Hoja3!$B$10,[7]Hoja3!$A$10,IF(K389=[7]Hoja3!$B$11,[7]Hoja3!$A$11,IF(K389=[7]Hoja3!$B$12,[7]Hoja3!$A$12,IF(K389=[7]Hoja3!$B$13,[7]Hoja3!$A$13,IF(K389=[7]Hoja3!$B$14,[7]Hoja3!$A$14,IF(K389=[7]Hoja3!$B$15,[7]Hoja3!$A$15,IF(K389=[7]Hoja3!$B$16,[7]Hoja3!$A$16,IF(K389=[7]Hoja3!$B$17,[7]Hoja3!$A$17,IF(K389=[7]Hoja3!$B$18,[7]Hoja3!$A$18,IF(K389=[7]Hoja3!$B$19,[7]Hoja3!$A$19,IF(K389=[7]Hoja3!$B$20,[7]Hoja3!$A$20,IF(K389=[7]Hoja3!$B$21,[7]Hoja3!$A$21,""))))))))))))))))))))</f>
        <v>CCE-16</v>
      </c>
      <c r="M389" s="60" t="s">
        <v>575</v>
      </c>
      <c r="N389" s="60">
        <v>0</v>
      </c>
      <c r="O389" s="63">
        <v>36956400</v>
      </c>
      <c r="P389" s="63">
        <v>36956400</v>
      </c>
      <c r="Q389" s="65">
        <v>0</v>
      </c>
      <c r="R389" s="60">
        <v>0</v>
      </c>
      <c r="S389" s="60" t="str">
        <f t="shared" ref="S389:T389" si="169">+S388</f>
        <v>ALVARO FERNANDO GUZMÁN LUCERO</v>
      </c>
      <c r="T389" s="60" t="str">
        <f t="shared" si="169"/>
        <v>SUBSECRETARÍA DE GESTIÓN INSTITUCIONAL</v>
      </c>
      <c r="U389" s="60" t="s">
        <v>650</v>
      </c>
      <c r="V389" s="60" t="s">
        <v>651</v>
      </c>
      <c r="W389" s="60" t="s">
        <v>652</v>
      </c>
      <c r="X389" s="60">
        <v>3241000</v>
      </c>
      <c r="Y389" s="66" t="s">
        <v>653</v>
      </c>
    </row>
    <row r="390" spans="1:25" ht="60" x14ac:dyDescent="0.25">
      <c r="A390" s="60" t="s">
        <v>1079</v>
      </c>
      <c r="B390" s="60" t="str">
        <f>IFERROR(VLOOKUP(VALUE(MID(A391,1,IF(VALUE(MID(A391,1,3))=898,3,4))),[7]Hoja1!$A$3:$K$222,2,0),"")</f>
        <v>898 Administración del talento humano</v>
      </c>
      <c r="C390" s="60" t="s">
        <v>159</v>
      </c>
      <c r="D390" s="60" t="s">
        <v>387</v>
      </c>
      <c r="E390" s="60">
        <v>80121704</v>
      </c>
      <c r="F390" s="155" t="s">
        <v>1316</v>
      </c>
      <c r="G390" s="62">
        <v>1</v>
      </c>
      <c r="H390" s="62">
        <v>1</v>
      </c>
      <c r="I390" s="60">
        <v>12</v>
      </c>
      <c r="J390" s="60">
        <v>1</v>
      </c>
      <c r="K390" s="60" t="s">
        <v>21</v>
      </c>
      <c r="L390" s="60" t="str">
        <f>IF(K390=[7]Hoja3!$B$2,[7]Hoja3!$A$2,IF(K390=[7]Hoja3!$B$3,[7]Hoja3!$A$3,IF(K390=[7]Hoja3!$B$4,[7]Hoja3!$A$4,IF(K390=[7]Hoja3!$B$5,[7]Hoja3!$A$5,IF(K390=[7]Hoja3!$B$6,[7]Hoja3!$A$6,IF(K390=[7]Hoja3!$B$7,[7]Hoja3!$A$7,IF(K390=[7]Hoja3!$B$8,[7]Hoja3!$A$8,IF(K390=[7]Hoja3!$B$9,[7]Hoja3!$A$9,IF(K390=[7]Hoja3!$B$10,[7]Hoja3!$A$10,IF(K390=[7]Hoja3!$B$11,[7]Hoja3!$A$11,IF(K390=[7]Hoja3!$B$12,[7]Hoja3!$A$12,IF(K390=[7]Hoja3!$B$13,[7]Hoja3!$A$13,IF(K390=[7]Hoja3!$B$14,[7]Hoja3!$A$14,IF(K390=[7]Hoja3!$B$15,[7]Hoja3!$A$15,IF(K390=[7]Hoja3!$B$16,[7]Hoja3!$A$16,IF(K390=[7]Hoja3!$B$17,[7]Hoja3!$A$17,IF(K390=[7]Hoja3!$B$18,[7]Hoja3!$A$18,IF(K390=[7]Hoja3!$B$19,[7]Hoja3!$A$19,IF(K390=[7]Hoja3!$B$20,[7]Hoja3!$A$20,IF(K390=[7]Hoja3!$B$21,[7]Hoja3!$A$21,""))))))))))))))))))))</f>
        <v>CCE-16</v>
      </c>
      <c r="M390" s="60" t="s">
        <v>63</v>
      </c>
      <c r="N390" s="60">
        <v>0</v>
      </c>
      <c r="O390" s="63">
        <v>46800000</v>
      </c>
      <c r="P390" s="63">
        <v>46800000</v>
      </c>
      <c r="Q390" s="65">
        <v>0</v>
      </c>
      <c r="R390" s="60">
        <v>0</v>
      </c>
      <c r="S390" s="60" t="str">
        <f t="shared" ref="S390:T390" si="170">+S389</f>
        <v>ALVARO FERNANDO GUZMÁN LUCERO</v>
      </c>
      <c r="T390" s="60" t="str">
        <f t="shared" si="170"/>
        <v>SUBSECRETARÍA DE GESTIÓN INSTITUCIONAL</v>
      </c>
      <c r="U390" s="60" t="s">
        <v>650</v>
      </c>
      <c r="V390" s="60" t="s">
        <v>651</v>
      </c>
      <c r="W390" s="60" t="s">
        <v>652</v>
      </c>
      <c r="X390" s="60">
        <v>3241000</v>
      </c>
      <c r="Y390" s="66" t="s">
        <v>653</v>
      </c>
    </row>
    <row r="391" spans="1:25" ht="60" x14ac:dyDescent="0.25">
      <c r="A391" s="60" t="s">
        <v>1080</v>
      </c>
      <c r="B391" s="60" t="str">
        <f>IFERROR(VLOOKUP(VALUE(MID(A392,1,IF(VALUE(MID(A392,1,3))=898,3,4))),[7]Hoja1!$A$3:$K$222,2,0),"")</f>
        <v>898 Administración del talento humano</v>
      </c>
      <c r="C391" s="60" t="s">
        <v>159</v>
      </c>
      <c r="D391" s="60" t="s">
        <v>387</v>
      </c>
      <c r="E391" s="60">
        <v>80121704</v>
      </c>
      <c r="F391" s="154" t="s">
        <v>1316</v>
      </c>
      <c r="G391" s="62">
        <v>1</v>
      </c>
      <c r="H391" s="62">
        <v>1</v>
      </c>
      <c r="I391" s="60">
        <v>8</v>
      </c>
      <c r="J391" s="60">
        <v>1</v>
      </c>
      <c r="K391" s="60" t="s">
        <v>21</v>
      </c>
      <c r="L391" s="60" t="str">
        <f>IF(K391=[7]Hoja3!$B$2,[7]Hoja3!$A$2,IF(K391=[7]Hoja3!$B$3,[7]Hoja3!$A$3,IF(K391=[7]Hoja3!$B$4,[7]Hoja3!$A$4,IF(K391=[7]Hoja3!$B$5,[7]Hoja3!$A$5,IF(K391=[7]Hoja3!$B$6,[7]Hoja3!$A$6,IF(K391=[7]Hoja3!$B$7,[7]Hoja3!$A$7,IF(K391=[7]Hoja3!$B$8,[7]Hoja3!$A$8,IF(K391=[7]Hoja3!$B$9,[7]Hoja3!$A$9,IF(K391=[7]Hoja3!$B$10,[7]Hoja3!$A$10,IF(K391=[7]Hoja3!$B$11,[7]Hoja3!$A$11,IF(K391=[7]Hoja3!$B$12,[7]Hoja3!$A$12,IF(K391=[7]Hoja3!$B$13,[7]Hoja3!$A$13,IF(K391=[7]Hoja3!$B$14,[7]Hoja3!$A$14,IF(K391=[7]Hoja3!$B$15,[7]Hoja3!$A$15,IF(K391=[7]Hoja3!$B$16,[7]Hoja3!$A$16,IF(K391=[7]Hoja3!$B$17,[7]Hoja3!$A$17,IF(K391=[7]Hoja3!$B$18,[7]Hoja3!$A$18,IF(K391=[7]Hoja3!$B$19,[7]Hoja3!$A$19,IF(K391=[7]Hoja3!$B$20,[7]Hoja3!$A$20,IF(K391=[7]Hoja3!$B$21,[7]Hoja3!$A$21,""))))))))))))))))))))</f>
        <v>CCE-16</v>
      </c>
      <c r="M391" s="60" t="s">
        <v>63</v>
      </c>
      <c r="N391" s="60">
        <v>0</v>
      </c>
      <c r="O391" s="63">
        <v>42848000</v>
      </c>
      <c r="P391" s="63">
        <v>42848000</v>
      </c>
      <c r="Q391" s="65">
        <v>0</v>
      </c>
      <c r="R391" s="60">
        <v>0</v>
      </c>
      <c r="S391" s="60" t="str">
        <f t="shared" ref="S391:T391" si="171">+S390</f>
        <v>ALVARO FERNANDO GUZMÁN LUCERO</v>
      </c>
      <c r="T391" s="60" t="str">
        <f t="shared" si="171"/>
        <v>SUBSECRETARÍA DE GESTIÓN INSTITUCIONAL</v>
      </c>
      <c r="U391" s="60" t="s">
        <v>650</v>
      </c>
      <c r="V391" s="60" t="s">
        <v>651</v>
      </c>
      <c r="W391" s="60" t="s">
        <v>652</v>
      </c>
      <c r="X391" s="60">
        <v>3241000</v>
      </c>
      <c r="Y391" s="66" t="s">
        <v>653</v>
      </c>
    </row>
    <row r="392" spans="1:25" ht="60" x14ac:dyDescent="0.25">
      <c r="A392" s="60" t="s">
        <v>1081</v>
      </c>
      <c r="B392" s="60" t="str">
        <f>IFERROR(VLOOKUP(VALUE(MID(A393,1,IF(VALUE(MID(A393,1,3))=898,3,4))),[7]Hoja1!$A$3:$K$222,2,0),"")</f>
        <v>898 Administración del talento humano</v>
      </c>
      <c r="C392" s="60" t="s">
        <v>159</v>
      </c>
      <c r="D392" s="60" t="s">
        <v>387</v>
      </c>
      <c r="E392" s="60">
        <v>80121704</v>
      </c>
      <c r="F392" s="155" t="s">
        <v>1316</v>
      </c>
      <c r="G392" s="62">
        <v>1</v>
      </c>
      <c r="H392" s="62">
        <v>1</v>
      </c>
      <c r="I392" s="60">
        <v>12</v>
      </c>
      <c r="J392" s="60">
        <v>1</v>
      </c>
      <c r="K392" s="60" t="s">
        <v>21</v>
      </c>
      <c r="L392" s="60" t="str">
        <f>IF(K392=[7]Hoja3!$B$2,[7]Hoja3!$A$2,IF(K392=[7]Hoja3!$B$3,[7]Hoja3!$A$3,IF(K392=[7]Hoja3!$B$4,[7]Hoja3!$A$4,IF(K392=[7]Hoja3!$B$5,[7]Hoja3!$A$5,IF(K392=[7]Hoja3!$B$6,[7]Hoja3!$A$6,IF(K392=[7]Hoja3!$B$7,[7]Hoja3!$A$7,IF(K392=[7]Hoja3!$B$8,[7]Hoja3!$A$8,IF(K392=[7]Hoja3!$B$9,[7]Hoja3!$A$9,IF(K392=[7]Hoja3!$B$10,[7]Hoja3!$A$10,IF(K392=[7]Hoja3!$B$11,[7]Hoja3!$A$11,IF(K392=[7]Hoja3!$B$12,[7]Hoja3!$A$12,IF(K392=[7]Hoja3!$B$13,[7]Hoja3!$A$13,IF(K392=[7]Hoja3!$B$14,[7]Hoja3!$A$14,IF(K392=[7]Hoja3!$B$15,[7]Hoja3!$A$15,IF(K392=[7]Hoja3!$B$16,[7]Hoja3!$A$16,IF(K392=[7]Hoja3!$B$17,[7]Hoja3!$A$17,IF(K392=[7]Hoja3!$B$18,[7]Hoja3!$A$18,IF(K392=[7]Hoja3!$B$19,[7]Hoja3!$A$19,IF(K392=[7]Hoja3!$B$20,[7]Hoja3!$A$20,IF(K392=[7]Hoja3!$B$21,[7]Hoja3!$A$21,""))))))))))))))))))))</f>
        <v>CCE-16</v>
      </c>
      <c r="M392" s="60" t="s">
        <v>63</v>
      </c>
      <c r="N392" s="60">
        <v>0</v>
      </c>
      <c r="O392" s="63">
        <v>54000000</v>
      </c>
      <c r="P392" s="63">
        <v>54000000</v>
      </c>
      <c r="Q392" s="65">
        <v>0</v>
      </c>
      <c r="R392" s="60">
        <v>0</v>
      </c>
      <c r="S392" s="60" t="str">
        <f t="shared" ref="S392:T392" si="172">+S391</f>
        <v>ALVARO FERNANDO GUZMÁN LUCERO</v>
      </c>
      <c r="T392" s="60" t="str">
        <f t="shared" si="172"/>
        <v>SUBSECRETARÍA DE GESTIÓN INSTITUCIONAL</v>
      </c>
      <c r="U392" s="60" t="s">
        <v>650</v>
      </c>
      <c r="V392" s="60" t="s">
        <v>651</v>
      </c>
      <c r="W392" s="60" t="s">
        <v>652</v>
      </c>
      <c r="X392" s="60">
        <v>3241000</v>
      </c>
      <c r="Y392" s="66" t="s">
        <v>653</v>
      </c>
    </row>
    <row r="393" spans="1:25" ht="75" x14ac:dyDescent="0.25">
      <c r="A393" s="60" t="s">
        <v>1082</v>
      </c>
      <c r="B393" s="60" t="str">
        <f>IFERROR(VLOOKUP(VALUE(MID(A394,1,IF(VALUE(MID(A394,1,3))=898,3,4))),[7]Hoja1!$A$3:$K$222,2,0),"")</f>
        <v>898 Administración del talento humano</v>
      </c>
      <c r="C393" s="60" t="s">
        <v>159</v>
      </c>
      <c r="D393" s="60" t="s">
        <v>387</v>
      </c>
      <c r="E393" s="60">
        <v>80121704</v>
      </c>
      <c r="F393" s="155" t="s">
        <v>1318</v>
      </c>
      <c r="G393" s="62">
        <v>1</v>
      </c>
      <c r="H393" s="62">
        <v>1</v>
      </c>
      <c r="I393" s="60">
        <v>11.5</v>
      </c>
      <c r="J393" s="60">
        <v>1</v>
      </c>
      <c r="K393" s="60" t="s">
        <v>21</v>
      </c>
      <c r="L393" s="60" t="str">
        <f>IF(K393=[7]Hoja3!$B$2,[7]Hoja3!$A$2,IF(K393=[7]Hoja3!$B$3,[7]Hoja3!$A$3,IF(K393=[7]Hoja3!$B$4,[7]Hoja3!$A$4,IF(K393=[7]Hoja3!$B$5,[7]Hoja3!$A$5,IF(K393=[7]Hoja3!$B$6,[7]Hoja3!$A$6,IF(K393=[7]Hoja3!$B$7,[7]Hoja3!$A$7,IF(K393=[7]Hoja3!$B$8,[7]Hoja3!$A$8,IF(K393=[7]Hoja3!$B$9,[7]Hoja3!$A$9,IF(K393=[7]Hoja3!$B$10,[7]Hoja3!$A$10,IF(K393=[7]Hoja3!$B$11,[7]Hoja3!$A$11,IF(K393=[7]Hoja3!$B$12,[7]Hoja3!$A$12,IF(K393=[7]Hoja3!$B$13,[7]Hoja3!$A$13,IF(K393=[7]Hoja3!$B$14,[7]Hoja3!$A$14,IF(K393=[7]Hoja3!$B$15,[7]Hoja3!$A$15,IF(K393=[7]Hoja3!$B$16,[7]Hoja3!$A$16,IF(K393=[7]Hoja3!$B$17,[7]Hoja3!$A$17,IF(K393=[7]Hoja3!$B$18,[7]Hoja3!$A$18,IF(K393=[7]Hoja3!$B$19,[7]Hoja3!$A$19,IF(K393=[7]Hoja3!$B$20,[7]Hoja3!$A$20,IF(K393=[7]Hoja3!$B$21,[7]Hoja3!$A$21,""))))))))))))))))))))</f>
        <v>CCE-16</v>
      </c>
      <c r="M393" s="60" t="s">
        <v>63</v>
      </c>
      <c r="N393" s="60">
        <v>0</v>
      </c>
      <c r="O393" s="63">
        <v>37950000</v>
      </c>
      <c r="P393" s="63">
        <v>37950000</v>
      </c>
      <c r="Q393" s="65">
        <v>0</v>
      </c>
      <c r="R393" s="60">
        <v>0</v>
      </c>
      <c r="S393" s="60" t="str">
        <f t="shared" ref="S393:T393" si="173">+S392</f>
        <v>ALVARO FERNANDO GUZMÁN LUCERO</v>
      </c>
      <c r="T393" s="60" t="str">
        <f t="shared" si="173"/>
        <v>SUBSECRETARÍA DE GESTIÓN INSTITUCIONAL</v>
      </c>
      <c r="U393" s="60" t="s">
        <v>650</v>
      </c>
      <c r="V393" s="60" t="s">
        <v>651</v>
      </c>
      <c r="W393" s="60" t="s">
        <v>652</v>
      </c>
      <c r="X393" s="60">
        <v>3241000</v>
      </c>
      <c r="Y393" s="66" t="s">
        <v>653</v>
      </c>
    </row>
    <row r="394" spans="1:25" ht="60.75" thickBot="1" x14ac:dyDescent="0.3">
      <c r="A394" s="60" t="s">
        <v>1083</v>
      </c>
      <c r="B394" s="60" t="str">
        <f>IFERROR(VLOOKUP(VALUE(MID(A395,1,IF(VALUE(MID(A395,1,3))=898,3,4))),[7]Hoja1!$A$3:$K$222,2,0),"")</f>
        <v>898 Administración del talento humano</v>
      </c>
      <c r="C394" s="60" t="s">
        <v>159</v>
      </c>
      <c r="D394" s="60" t="s">
        <v>387</v>
      </c>
      <c r="E394" s="60">
        <v>80121704</v>
      </c>
      <c r="F394" s="154" t="s">
        <v>1316</v>
      </c>
      <c r="G394" s="62">
        <v>1</v>
      </c>
      <c r="H394" s="62">
        <v>1</v>
      </c>
      <c r="I394" s="60">
        <v>12</v>
      </c>
      <c r="J394" s="60">
        <v>1</v>
      </c>
      <c r="K394" s="60" t="s">
        <v>21</v>
      </c>
      <c r="L394" s="60" t="str">
        <f>IF(K394=[7]Hoja3!$B$2,[7]Hoja3!$A$2,IF(K394=[7]Hoja3!$B$3,[7]Hoja3!$A$3,IF(K394=[7]Hoja3!$B$4,[7]Hoja3!$A$4,IF(K394=[7]Hoja3!$B$5,[7]Hoja3!$A$5,IF(K394=[7]Hoja3!$B$6,[7]Hoja3!$A$6,IF(K394=[7]Hoja3!$B$7,[7]Hoja3!$A$7,IF(K394=[7]Hoja3!$B$8,[7]Hoja3!$A$8,IF(K394=[7]Hoja3!$B$9,[7]Hoja3!$A$9,IF(K394=[7]Hoja3!$B$10,[7]Hoja3!$A$10,IF(K394=[7]Hoja3!$B$11,[7]Hoja3!$A$11,IF(K394=[7]Hoja3!$B$12,[7]Hoja3!$A$12,IF(K394=[7]Hoja3!$B$13,[7]Hoja3!$A$13,IF(K394=[7]Hoja3!$B$14,[7]Hoja3!$A$14,IF(K394=[7]Hoja3!$B$15,[7]Hoja3!$A$15,IF(K394=[7]Hoja3!$B$16,[7]Hoja3!$A$16,IF(K394=[7]Hoja3!$B$17,[7]Hoja3!$A$17,IF(K394=[7]Hoja3!$B$18,[7]Hoja3!$A$18,IF(K394=[7]Hoja3!$B$19,[7]Hoja3!$A$19,IF(K394=[7]Hoja3!$B$20,[7]Hoja3!$A$20,IF(K394=[7]Hoja3!$B$21,[7]Hoja3!$A$21,""))))))))))))))))))))</f>
        <v>CCE-16</v>
      </c>
      <c r="M394" s="60" t="s">
        <v>63</v>
      </c>
      <c r="N394" s="60">
        <v>0</v>
      </c>
      <c r="O394" s="63">
        <v>96000000</v>
      </c>
      <c r="P394" s="63">
        <v>96000000</v>
      </c>
      <c r="Q394" s="65">
        <v>0</v>
      </c>
      <c r="R394" s="60">
        <v>0</v>
      </c>
      <c r="S394" s="60" t="str">
        <f t="shared" ref="S394:T394" si="174">+S393</f>
        <v>ALVARO FERNANDO GUZMÁN LUCERO</v>
      </c>
      <c r="T394" s="60" t="str">
        <f t="shared" si="174"/>
        <v>SUBSECRETARÍA DE GESTIÓN INSTITUCIONAL</v>
      </c>
      <c r="U394" s="60" t="s">
        <v>650</v>
      </c>
      <c r="V394" s="60" t="s">
        <v>651</v>
      </c>
      <c r="W394" s="60" t="s">
        <v>652</v>
      </c>
      <c r="X394" s="60">
        <v>3241000</v>
      </c>
      <c r="Y394" s="66" t="s">
        <v>653</v>
      </c>
    </row>
    <row r="395" spans="1:25" ht="60" x14ac:dyDescent="0.25">
      <c r="A395" s="60" t="s">
        <v>1084</v>
      </c>
      <c r="B395" s="60" t="str">
        <f>IFERROR(VLOOKUP(VALUE(MID(A396,1,IF(VALUE(MID(A396,1,3))=898,3,4))),[7]Hoja1!$A$3:$K$222,2,0),"")</f>
        <v>898 Administración del talento humano</v>
      </c>
      <c r="C395" s="60" t="s">
        <v>159</v>
      </c>
      <c r="D395" s="60" t="s">
        <v>387</v>
      </c>
      <c r="E395" s="60">
        <v>80121704</v>
      </c>
      <c r="F395" s="157" t="s">
        <v>1316</v>
      </c>
      <c r="G395" s="62">
        <v>1</v>
      </c>
      <c r="H395" s="62">
        <v>1</v>
      </c>
      <c r="I395" s="60">
        <v>12</v>
      </c>
      <c r="J395" s="60">
        <v>1</v>
      </c>
      <c r="K395" s="60" t="s">
        <v>21</v>
      </c>
      <c r="L395" s="60" t="str">
        <f>IF(K395=[7]Hoja3!$B$2,[7]Hoja3!$A$2,IF(K395=[7]Hoja3!$B$3,[7]Hoja3!$A$3,IF(K395=[7]Hoja3!$B$4,[7]Hoja3!$A$4,IF(K395=[7]Hoja3!$B$5,[7]Hoja3!$A$5,IF(K395=[7]Hoja3!$B$6,[7]Hoja3!$A$6,IF(K395=[7]Hoja3!$B$7,[7]Hoja3!$A$7,IF(K395=[7]Hoja3!$B$8,[7]Hoja3!$A$8,IF(K395=[7]Hoja3!$B$9,[7]Hoja3!$A$9,IF(K395=[7]Hoja3!$B$10,[7]Hoja3!$A$10,IF(K395=[7]Hoja3!$B$11,[7]Hoja3!$A$11,IF(K395=[7]Hoja3!$B$12,[7]Hoja3!$A$12,IF(K395=[7]Hoja3!$B$13,[7]Hoja3!$A$13,IF(K395=[7]Hoja3!$B$14,[7]Hoja3!$A$14,IF(K395=[7]Hoja3!$B$15,[7]Hoja3!$A$15,IF(K395=[7]Hoja3!$B$16,[7]Hoja3!$A$16,IF(K395=[7]Hoja3!$B$17,[7]Hoja3!$A$17,IF(K395=[7]Hoja3!$B$18,[7]Hoja3!$A$18,IF(K395=[7]Hoja3!$B$19,[7]Hoja3!$A$19,IF(K395=[7]Hoja3!$B$20,[7]Hoja3!$A$20,IF(K395=[7]Hoja3!$B$21,[7]Hoja3!$A$21,""))))))))))))))))))))</f>
        <v>CCE-16</v>
      </c>
      <c r="M395" s="60" t="s">
        <v>63</v>
      </c>
      <c r="N395" s="60">
        <v>0</v>
      </c>
      <c r="O395" s="63">
        <v>102000000</v>
      </c>
      <c r="P395" s="63">
        <v>102000000</v>
      </c>
      <c r="Q395" s="65">
        <v>0</v>
      </c>
      <c r="R395" s="60">
        <v>0</v>
      </c>
      <c r="S395" s="60" t="str">
        <f t="shared" ref="S395:T395" si="175">+S394</f>
        <v>ALVARO FERNANDO GUZMÁN LUCERO</v>
      </c>
      <c r="T395" s="60" t="str">
        <f t="shared" si="175"/>
        <v>SUBSECRETARÍA DE GESTIÓN INSTITUCIONAL</v>
      </c>
      <c r="U395" s="60" t="s">
        <v>650</v>
      </c>
      <c r="V395" s="60" t="s">
        <v>651</v>
      </c>
      <c r="W395" s="60" t="s">
        <v>652</v>
      </c>
      <c r="X395" s="60">
        <v>3241000</v>
      </c>
      <c r="Y395" s="66" t="s">
        <v>653</v>
      </c>
    </row>
    <row r="396" spans="1:25" ht="60" x14ac:dyDescent="0.25">
      <c r="A396" s="60" t="s">
        <v>1085</v>
      </c>
      <c r="B396" s="60" t="str">
        <f>IFERROR(VLOOKUP(VALUE(MID(A397,1,IF(VALUE(MID(A397,1,3))=898,3,4))),[7]Hoja1!$A$3:$K$222,2,0),"")</f>
        <v>898 Administración del talento humano</v>
      </c>
      <c r="C396" s="60" t="s">
        <v>159</v>
      </c>
      <c r="D396" s="60" t="s">
        <v>387</v>
      </c>
      <c r="E396" s="60">
        <v>80121704</v>
      </c>
      <c r="F396" s="154" t="s">
        <v>1316</v>
      </c>
      <c r="G396" s="62">
        <v>1</v>
      </c>
      <c r="H396" s="62">
        <v>1</v>
      </c>
      <c r="I396" s="60">
        <v>11.5</v>
      </c>
      <c r="J396" s="60">
        <v>1</v>
      </c>
      <c r="K396" s="60" t="s">
        <v>21</v>
      </c>
      <c r="L396" s="60" t="str">
        <f>IF(K396=[7]Hoja3!$B$2,[7]Hoja3!$A$2,IF(K396=[7]Hoja3!$B$3,[7]Hoja3!$A$3,IF(K396=[7]Hoja3!$B$4,[7]Hoja3!$A$4,IF(K396=[7]Hoja3!$B$5,[7]Hoja3!$A$5,IF(K396=[7]Hoja3!$B$6,[7]Hoja3!$A$6,IF(K396=[7]Hoja3!$B$7,[7]Hoja3!$A$7,IF(K396=[7]Hoja3!$B$8,[7]Hoja3!$A$8,IF(K396=[7]Hoja3!$B$9,[7]Hoja3!$A$9,IF(K396=[7]Hoja3!$B$10,[7]Hoja3!$A$10,IF(K396=[7]Hoja3!$B$11,[7]Hoja3!$A$11,IF(K396=[7]Hoja3!$B$12,[7]Hoja3!$A$12,IF(K396=[7]Hoja3!$B$13,[7]Hoja3!$A$13,IF(K396=[7]Hoja3!$B$14,[7]Hoja3!$A$14,IF(K396=[7]Hoja3!$B$15,[7]Hoja3!$A$15,IF(K396=[7]Hoja3!$B$16,[7]Hoja3!$A$16,IF(K396=[7]Hoja3!$B$17,[7]Hoja3!$A$17,IF(K396=[7]Hoja3!$B$18,[7]Hoja3!$A$18,IF(K396=[7]Hoja3!$B$19,[7]Hoja3!$A$19,IF(K396=[7]Hoja3!$B$20,[7]Hoja3!$A$20,IF(K396=[7]Hoja3!$B$21,[7]Hoja3!$A$21,""))))))))))))))))))))</f>
        <v>CCE-16</v>
      </c>
      <c r="M396" s="60" t="s">
        <v>63</v>
      </c>
      <c r="N396" s="60">
        <v>0</v>
      </c>
      <c r="O396" s="63">
        <v>69182390</v>
      </c>
      <c r="P396" s="63">
        <v>69182390</v>
      </c>
      <c r="Q396" s="65">
        <v>0</v>
      </c>
      <c r="R396" s="60">
        <v>0</v>
      </c>
      <c r="S396" s="60" t="str">
        <f t="shared" ref="S396:T396" si="176">+S395</f>
        <v>ALVARO FERNANDO GUZMÁN LUCERO</v>
      </c>
      <c r="T396" s="60" t="str">
        <f t="shared" si="176"/>
        <v>SUBSECRETARÍA DE GESTIÓN INSTITUCIONAL</v>
      </c>
      <c r="U396" s="60" t="s">
        <v>650</v>
      </c>
      <c r="V396" s="60" t="s">
        <v>651</v>
      </c>
      <c r="W396" s="60" t="s">
        <v>652</v>
      </c>
      <c r="X396" s="60">
        <v>3241000</v>
      </c>
      <c r="Y396" s="66" t="s">
        <v>653</v>
      </c>
    </row>
    <row r="397" spans="1:25" ht="60" x14ac:dyDescent="0.25">
      <c r="A397" s="60" t="s">
        <v>1086</v>
      </c>
      <c r="B397" s="60" t="str">
        <f>IFERROR(VLOOKUP(VALUE(MID(A398,1,IF(VALUE(MID(A398,1,3))=898,3,4))),[7]Hoja1!$A$3:$K$222,2,0),"")</f>
        <v>898 Administración del talento humano</v>
      </c>
      <c r="C397" s="60" t="s">
        <v>159</v>
      </c>
      <c r="D397" s="60" t="s">
        <v>387</v>
      </c>
      <c r="E397" s="60">
        <v>80121704</v>
      </c>
      <c r="F397" s="154" t="s">
        <v>1316</v>
      </c>
      <c r="G397" s="62">
        <v>1</v>
      </c>
      <c r="H397" s="62">
        <v>1</v>
      </c>
      <c r="I397" s="60">
        <v>12</v>
      </c>
      <c r="J397" s="60">
        <v>1</v>
      </c>
      <c r="K397" s="60" t="s">
        <v>21</v>
      </c>
      <c r="L397" s="60" t="str">
        <f>IF(K397=[7]Hoja3!$B$2,[7]Hoja3!$A$2,IF(K397=[7]Hoja3!$B$3,[7]Hoja3!$A$3,IF(K397=[7]Hoja3!$B$4,[7]Hoja3!$A$4,IF(K397=[7]Hoja3!$B$5,[7]Hoja3!$A$5,IF(K397=[7]Hoja3!$B$6,[7]Hoja3!$A$6,IF(K397=[7]Hoja3!$B$7,[7]Hoja3!$A$7,IF(K397=[7]Hoja3!$B$8,[7]Hoja3!$A$8,IF(K397=[7]Hoja3!$B$9,[7]Hoja3!$A$9,IF(K397=[7]Hoja3!$B$10,[7]Hoja3!$A$10,IF(K397=[7]Hoja3!$B$11,[7]Hoja3!$A$11,IF(K397=[7]Hoja3!$B$12,[7]Hoja3!$A$12,IF(K397=[7]Hoja3!$B$13,[7]Hoja3!$A$13,IF(K397=[7]Hoja3!$B$14,[7]Hoja3!$A$14,IF(K397=[7]Hoja3!$B$15,[7]Hoja3!$A$15,IF(K397=[7]Hoja3!$B$16,[7]Hoja3!$A$16,IF(K397=[7]Hoja3!$B$17,[7]Hoja3!$A$17,IF(K397=[7]Hoja3!$B$18,[7]Hoja3!$A$18,IF(K397=[7]Hoja3!$B$19,[7]Hoja3!$A$19,IF(K397=[7]Hoja3!$B$20,[7]Hoja3!$A$20,IF(K397=[7]Hoja3!$B$21,[7]Hoja3!$A$21,""))))))))))))))))))))</f>
        <v>CCE-16</v>
      </c>
      <c r="M397" s="60" t="s">
        <v>63</v>
      </c>
      <c r="N397" s="60">
        <v>0</v>
      </c>
      <c r="O397" s="63">
        <v>72190320</v>
      </c>
      <c r="P397" s="63">
        <v>72190320</v>
      </c>
      <c r="Q397" s="65">
        <v>0</v>
      </c>
      <c r="R397" s="60">
        <v>0</v>
      </c>
      <c r="S397" s="60" t="str">
        <f t="shared" ref="S397:T397" si="177">+S396</f>
        <v>ALVARO FERNANDO GUZMÁN LUCERO</v>
      </c>
      <c r="T397" s="60" t="str">
        <f t="shared" si="177"/>
        <v>SUBSECRETARÍA DE GESTIÓN INSTITUCIONAL</v>
      </c>
      <c r="U397" s="60" t="s">
        <v>650</v>
      </c>
      <c r="V397" s="60" t="s">
        <v>651</v>
      </c>
      <c r="W397" s="60" t="s">
        <v>652</v>
      </c>
      <c r="X397" s="60">
        <v>3241000</v>
      </c>
      <c r="Y397" s="66" t="s">
        <v>653</v>
      </c>
    </row>
    <row r="398" spans="1:25" ht="60" x14ac:dyDescent="0.25">
      <c r="A398" s="60" t="s">
        <v>1087</v>
      </c>
      <c r="B398" s="60" t="str">
        <f>IFERROR(VLOOKUP(VALUE(MID(A399,1,IF(VALUE(MID(A399,1,3))=898,3,4))),[7]Hoja1!$A$3:$K$222,2,0),"")</f>
        <v>898 Administración del talento humano</v>
      </c>
      <c r="C398" s="60" t="s">
        <v>159</v>
      </c>
      <c r="D398" s="60" t="s">
        <v>387</v>
      </c>
      <c r="E398" s="60">
        <v>80121704</v>
      </c>
      <c r="F398" s="154" t="s">
        <v>1316</v>
      </c>
      <c r="G398" s="62">
        <v>1</v>
      </c>
      <c r="H398" s="62">
        <v>1</v>
      </c>
      <c r="I398" s="60">
        <v>12</v>
      </c>
      <c r="J398" s="60">
        <v>1</v>
      </c>
      <c r="K398" s="60" t="s">
        <v>21</v>
      </c>
      <c r="L398" s="60" t="str">
        <f>IF(K398=[7]Hoja3!$B$2,[7]Hoja3!$A$2,IF(K398=[7]Hoja3!$B$3,[7]Hoja3!$A$3,IF(K398=[7]Hoja3!$B$4,[7]Hoja3!$A$4,IF(K398=[7]Hoja3!$B$5,[7]Hoja3!$A$5,IF(K398=[7]Hoja3!$B$6,[7]Hoja3!$A$6,IF(K398=[7]Hoja3!$B$7,[7]Hoja3!$A$7,IF(K398=[7]Hoja3!$B$8,[7]Hoja3!$A$8,IF(K398=[7]Hoja3!$B$9,[7]Hoja3!$A$9,IF(K398=[7]Hoja3!$B$10,[7]Hoja3!$A$10,IF(K398=[7]Hoja3!$B$11,[7]Hoja3!$A$11,IF(K398=[7]Hoja3!$B$12,[7]Hoja3!$A$12,IF(K398=[7]Hoja3!$B$13,[7]Hoja3!$A$13,IF(K398=[7]Hoja3!$B$14,[7]Hoja3!$A$14,IF(K398=[7]Hoja3!$B$15,[7]Hoja3!$A$15,IF(K398=[7]Hoja3!$B$16,[7]Hoja3!$A$16,IF(K398=[7]Hoja3!$B$17,[7]Hoja3!$A$17,IF(K398=[7]Hoja3!$B$18,[7]Hoja3!$A$18,IF(K398=[7]Hoja3!$B$19,[7]Hoja3!$A$19,IF(K398=[7]Hoja3!$B$20,[7]Hoja3!$A$20,IF(K398=[7]Hoja3!$B$21,[7]Hoja3!$A$21,""))))))))))))))))))))</f>
        <v>CCE-16</v>
      </c>
      <c r="M398" s="60" t="s">
        <v>63</v>
      </c>
      <c r="N398" s="60">
        <v>0</v>
      </c>
      <c r="O398" s="63">
        <v>72190320</v>
      </c>
      <c r="P398" s="63">
        <v>72190320</v>
      </c>
      <c r="Q398" s="65">
        <v>0</v>
      </c>
      <c r="R398" s="60">
        <v>0</v>
      </c>
      <c r="S398" s="60" t="str">
        <f t="shared" ref="S398:T398" si="178">+S397</f>
        <v>ALVARO FERNANDO GUZMÁN LUCERO</v>
      </c>
      <c r="T398" s="60" t="str">
        <f t="shared" si="178"/>
        <v>SUBSECRETARÍA DE GESTIÓN INSTITUCIONAL</v>
      </c>
      <c r="U398" s="60" t="s">
        <v>650</v>
      </c>
      <c r="V398" s="60" t="s">
        <v>651</v>
      </c>
      <c r="W398" s="60" t="s">
        <v>652</v>
      </c>
      <c r="X398" s="60">
        <v>3241000</v>
      </c>
      <c r="Y398" s="66" t="s">
        <v>653</v>
      </c>
    </row>
    <row r="399" spans="1:25" ht="60" x14ac:dyDescent="0.25">
      <c r="A399" s="60" t="s">
        <v>1088</v>
      </c>
      <c r="B399" s="60" t="str">
        <f>IFERROR(VLOOKUP(VALUE(MID(A400,1,IF(VALUE(MID(A400,1,3))=898,3,4))),[7]Hoja1!$A$3:$K$222,2,0),"")</f>
        <v>898 Administración del talento humano</v>
      </c>
      <c r="C399" s="60" t="s">
        <v>159</v>
      </c>
      <c r="D399" s="60" t="s">
        <v>387</v>
      </c>
      <c r="E399" s="60">
        <v>80121704</v>
      </c>
      <c r="F399" s="154" t="s">
        <v>1316</v>
      </c>
      <c r="G399" s="62">
        <v>1</v>
      </c>
      <c r="H399" s="62">
        <v>1</v>
      </c>
      <c r="I399" s="60">
        <v>11.5</v>
      </c>
      <c r="J399" s="60">
        <v>1</v>
      </c>
      <c r="K399" s="60" t="s">
        <v>21</v>
      </c>
      <c r="L399" s="60" t="str">
        <f>IF(K399=[7]Hoja3!$B$2,[7]Hoja3!$A$2,IF(K399=[7]Hoja3!$B$3,[7]Hoja3!$A$3,IF(K399=[7]Hoja3!$B$4,[7]Hoja3!$A$4,IF(K399=[7]Hoja3!$B$5,[7]Hoja3!$A$5,IF(K399=[7]Hoja3!$B$6,[7]Hoja3!$A$6,IF(K399=[7]Hoja3!$B$7,[7]Hoja3!$A$7,IF(K399=[7]Hoja3!$B$8,[7]Hoja3!$A$8,IF(K399=[7]Hoja3!$B$9,[7]Hoja3!$A$9,IF(K399=[7]Hoja3!$B$10,[7]Hoja3!$A$10,IF(K399=[7]Hoja3!$B$11,[7]Hoja3!$A$11,IF(K399=[7]Hoja3!$B$12,[7]Hoja3!$A$12,IF(K399=[7]Hoja3!$B$13,[7]Hoja3!$A$13,IF(K399=[7]Hoja3!$B$14,[7]Hoja3!$A$14,IF(K399=[7]Hoja3!$B$15,[7]Hoja3!$A$15,IF(K399=[7]Hoja3!$B$16,[7]Hoja3!$A$16,IF(K399=[7]Hoja3!$B$17,[7]Hoja3!$A$17,IF(K399=[7]Hoja3!$B$18,[7]Hoja3!$A$18,IF(K399=[7]Hoja3!$B$19,[7]Hoja3!$A$19,IF(K399=[7]Hoja3!$B$20,[7]Hoja3!$A$20,IF(K399=[7]Hoja3!$B$21,[7]Hoja3!$A$21,""))))))))))))))))))))</f>
        <v>CCE-16</v>
      </c>
      <c r="M399" s="60" t="s">
        <v>63</v>
      </c>
      <c r="N399" s="60">
        <v>0</v>
      </c>
      <c r="O399" s="63">
        <v>74313000</v>
      </c>
      <c r="P399" s="63">
        <v>74313000</v>
      </c>
      <c r="Q399" s="65">
        <v>0</v>
      </c>
      <c r="R399" s="60">
        <v>0</v>
      </c>
      <c r="S399" s="60" t="str">
        <f t="shared" ref="S399:T399" si="179">+S398</f>
        <v>ALVARO FERNANDO GUZMÁN LUCERO</v>
      </c>
      <c r="T399" s="60" t="str">
        <f t="shared" si="179"/>
        <v>SUBSECRETARÍA DE GESTIÓN INSTITUCIONAL</v>
      </c>
      <c r="U399" s="60" t="s">
        <v>650</v>
      </c>
      <c r="V399" s="60" t="s">
        <v>651</v>
      </c>
      <c r="W399" s="60" t="s">
        <v>652</v>
      </c>
      <c r="X399" s="60">
        <v>3241000</v>
      </c>
      <c r="Y399" s="66" t="s">
        <v>653</v>
      </c>
    </row>
    <row r="400" spans="1:25" ht="75" x14ac:dyDescent="0.25">
      <c r="A400" s="60" t="s">
        <v>1089</v>
      </c>
      <c r="B400" s="60" t="str">
        <f>IFERROR(VLOOKUP(VALUE(MID(A401,1,IF(VALUE(MID(A401,1,3))=898,3,4))),[7]Hoja1!$A$3:$K$222,2,0),"")</f>
        <v>898 Administración del talento humano</v>
      </c>
      <c r="C400" s="60" t="s">
        <v>159</v>
      </c>
      <c r="D400" s="60" t="s">
        <v>387</v>
      </c>
      <c r="E400" s="60">
        <v>80121704</v>
      </c>
      <c r="F400" s="154" t="s">
        <v>1318</v>
      </c>
      <c r="G400" s="62">
        <v>1</v>
      </c>
      <c r="H400" s="62">
        <v>1</v>
      </c>
      <c r="I400" s="60">
        <v>11.5</v>
      </c>
      <c r="J400" s="60">
        <v>1</v>
      </c>
      <c r="K400" s="60" t="s">
        <v>21</v>
      </c>
      <c r="L400" s="60" t="str">
        <f>IF(K400=[7]Hoja3!$B$2,[7]Hoja3!$A$2,IF(K400=[7]Hoja3!$B$3,[7]Hoja3!$A$3,IF(K400=[7]Hoja3!$B$4,[7]Hoja3!$A$4,IF(K400=[7]Hoja3!$B$5,[7]Hoja3!$A$5,IF(K400=[7]Hoja3!$B$6,[7]Hoja3!$A$6,IF(K400=[7]Hoja3!$B$7,[7]Hoja3!$A$7,IF(K400=[7]Hoja3!$B$8,[7]Hoja3!$A$8,IF(K400=[7]Hoja3!$B$9,[7]Hoja3!$A$9,IF(K400=[7]Hoja3!$B$10,[7]Hoja3!$A$10,IF(K400=[7]Hoja3!$B$11,[7]Hoja3!$A$11,IF(K400=[7]Hoja3!$B$12,[7]Hoja3!$A$12,IF(K400=[7]Hoja3!$B$13,[7]Hoja3!$A$13,IF(K400=[7]Hoja3!$B$14,[7]Hoja3!$A$14,IF(K400=[7]Hoja3!$B$15,[7]Hoja3!$A$15,IF(K400=[7]Hoja3!$B$16,[7]Hoja3!$A$16,IF(K400=[7]Hoja3!$B$17,[7]Hoja3!$A$17,IF(K400=[7]Hoja3!$B$18,[7]Hoja3!$A$18,IF(K400=[7]Hoja3!$B$19,[7]Hoja3!$A$19,IF(K400=[7]Hoja3!$B$20,[7]Hoja3!$A$20,IF(K400=[7]Hoja3!$B$21,[7]Hoja3!$A$21,""))))))))))))))))))))</f>
        <v>CCE-16</v>
      </c>
      <c r="M400" s="60" t="s">
        <v>63</v>
      </c>
      <c r="N400" s="60">
        <v>0</v>
      </c>
      <c r="O400" s="63">
        <v>80500000</v>
      </c>
      <c r="P400" s="63">
        <v>80500000</v>
      </c>
      <c r="Q400" s="65">
        <v>0</v>
      </c>
      <c r="R400" s="60">
        <v>0</v>
      </c>
      <c r="S400" s="60" t="str">
        <f t="shared" ref="S400:T400" si="180">+S399</f>
        <v>ALVARO FERNANDO GUZMÁN LUCERO</v>
      </c>
      <c r="T400" s="60" t="str">
        <f t="shared" si="180"/>
        <v>SUBSECRETARÍA DE GESTIÓN INSTITUCIONAL</v>
      </c>
      <c r="U400" s="60" t="s">
        <v>650</v>
      </c>
      <c r="V400" s="60" t="s">
        <v>651</v>
      </c>
      <c r="W400" s="60" t="s">
        <v>652</v>
      </c>
      <c r="X400" s="60">
        <v>3241000</v>
      </c>
      <c r="Y400" s="66" t="s">
        <v>653</v>
      </c>
    </row>
    <row r="401" spans="1:25" ht="60" x14ac:dyDescent="0.25">
      <c r="A401" s="60" t="s">
        <v>1090</v>
      </c>
      <c r="B401" s="60" t="str">
        <f>IFERROR(VLOOKUP(VALUE(MID(A402,1,IF(VALUE(MID(A402,1,3))=898,3,4))),[8]Hoja1!$A$3:$K$222,2,0),"")</f>
        <v>898 Administración del talento humano</v>
      </c>
      <c r="C401" s="60" t="s">
        <v>159</v>
      </c>
      <c r="D401" s="60" t="s">
        <v>387</v>
      </c>
      <c r="E401" s="60">
        <v>80101509</v>
      </c>
      <c r="F401" s="90" t="s">
        <v>1185</v>
      </c>
      <c r="G401" s="62">
        <v>1</v>
      </c>
      <c r="H401" s="62">
        <v>1</v>
      </c>
      <c r="I401" s="60">
        <v>360</v>
      </c>
      <c r="J401" s="60">
        <v>0</v>
      </c>
      <c r="K401" s="60" t="s">
        <v>21</v>
      </c>
      <c r="L401" s="60" t="str">
        <f>IF(K401=[7]Hoja3!$B$2,[7]Hoja3!$A$2,IF(K401=[7]Hoja3!$B$3,[7]Hoja3!$A$3,IF(K401=[7]Hoja3!$B$4,[7]Hoja3!$A$4,IF(K401=[7]Hoja3!$B$5,[7]Hoja3!$A$5,IF(K401=[7]Hoja3!$B$6,[7]Hoja3!$A$6,IF(K401=[7]Hoja3!$B$7,[7]Hoja3!$A$7,IF(K401=[7]Hoja3!$B$8,[7]Hoja3!$A$8,IF(K401=[7]Hoja3!$B$9,[7]Hoja3!$A$9,IF(K401=[7]Hoja3!$B$10,[7]Hoja3!$A$10,IF(K401=[7]Hoja3!$B$11,[7]Hoja3!$A$11,IF(K401=[7]Hoja3!$B$12,[7]Hoja3!$A$12,IF(K401=[7]Hoja3!$B$13,[7]Hoja3!$A$13,IF(K401=[7]Hoja3!$B$14,[7]Hoja3!$A$14,IF(K401=[7]Hoja3!$B$15,[7]Hoja3!$A$15,IF(K401=[7]Hoja3!$B$16,[7]Hoja3!$A$16,IF(K401=[7]Hoja3!$B$17,[7]Hoja3!$A$17,IF(K401=[7]Hoja3!$B$18,[7]Hoja3!$A$18,IF(K401=[7]Hoja3!$B$19,[7]Hoja3!$A$19,IF(K401=[7]Hoja3!$B$20,[7]Hoja3!$A$20,IF(K401=[7]Hoja3!$B$21,[7]Hoja3!$A$21,""))))))))))))))))))))</f>
        <v>CCE-16</v>
      </c>
      <c r="M401" s="60" t="s">
        <v>63</v>
      </c>
      <c r="N401" s="60">
        <v>0</v>
      </c>
      <c r="O401" s="87">
        <v>103548000</v>
      </c>
      <c r="P401" s="87">
        <v>103548000</v>
      </c>
      <c r="Q401" s="65">
        <v>0</v>
      </c>
      <c r="R401" s="60">
        <v>0</v>
      </c>
      <c r="S401" s="60" t="s">
        <v>648</v>
      </c>
      <c r="T401" s="60" t="s">
        <v>1175</v>
      </c>
      <c r="U401" s="60" t="s">
        <v>650</v>
      </c>
      <c r="V401" s="60" t="s">
        <v>1176</v>
      </c>
      <c r="W401" s="60" t="s">
        <v>1177</v>
      </c>
      <c r="X401" s="60" t="s">
        <v>1178</v>
      </c>
      <c r="Y401" s="66" t="s">
        <v>1179</v>
      </c>
    </row>
    <row r="402" spans="1:25" ht="60" x14ac:dyDescent="0.25">
      <c r="A402" s="60" t="s">
        <v>1091</v>
      </c>
      <c r="B402" s="60" t="str">
        <f>IFERROR(VLOOKUP(VALUE(MID(A403,1,IF(VALUE(MID(A403,1,3))=898,3,4))),[8]Hoja1!$A$3:$K$222,2,0),"")</f>
        <v>898 Administración del talento humano</v>
      </c>
      <c r="C402" s="60" t="s">
        <v>159</v>
      </c>
      <c r="D402" s="60" t="s">
        <v>387</v>
      </c>
      <c r="E402" s="60">
        <v>80101509</v>
      </c>
      <c r="F402" s="90" t="s">
        <v>1186</v>
      </c>
      <c r="G402" s="62">
        <v>1</v>
      </c>
      <c r="H402" s="62">
        <v>1</v>
      </c>
      <c r="I402" s="60">
        <v>360</v>
      </c>
      <c r="J402" s="60">
        <v>0</v>
      </c>
      <c r="K402" s="60" t="s">
        <v>21</v>
      </c>
      <c r="L402" s="60" t="str">
        <f>IF(K402=[7]Hoja3!$B$2,[7]Hoja3!$A$2,IF(K402=[7]Hoja3!$B$3,[7]Hoja3!$A$3,IF(K402=[7]Hoja3!$B$4,[7]Hoja3!$A$4,IF(K402=[7]Hoja3!$B$5,[7]Hoja3!$A$5,IF(K402=[7]Hoja3!$B$6,[7]Hoja3!$A$6,IF(K402=[7]Hoja3!$B$7,[7]Hoja3!$A$7,IF(K402=[7]Hoja3!$B$8,[7]Hoja3!$A$8,IF(K402=[7]Hoja3!$B$9,[7]Hoja3!$A$9,IF(K402=[7]Hoja3!$B$10,[7]Hoja3!$A$10,IF(K402=[7]Hoja3!$B$11,[7]Hoja3!$A$11,IF(K402=[7]Hoja3!$B$12,[7]Hoja3!$A$12,IF(K402=[7]Hoja3!$B$13,[7]Hoja3!$A$13,IF(K402=[7]Hoja3!$B$14,[7]Hoja3!$A$14,IF(K402=[7]Hoja3!$B$15,[7]Hoja3!$A$15,IF(K402=[7]Hoja3!$B$16,[7]Hoja3!$A$16,IF(K402=[7]Hoja3!$B$17,[7]Hoja3!$A$17,IF(K402=[7]Hoja3!$B$18,[7]Hoja3!$A$18,IF(K402=[7]Hoja3!$B$19,[7]Hoja3!$A$19,IF(K402=[7]Hoja3!$B$20,[7]Hoja3!$A$20,IF(K402=[7]Hoja3!$B$21,[7]Hoja3!$A$21,""))))))))))))))))))))</f>
        <v>CCE-16</v>
      </c>
      <c r="M402" s="60" t="s">
        <v>63</v>
      </c>
      <c r="N402" s="60">
        <v>0</v>
      </c>
      <c r="O402" s="87">
        <v>69072000</v>
      </c>
      <c r="P402" s="87">
        <v>69072000</v>
      </c>
      <c r="Q402" s="65">
        <v>0</v>
      </c>
      <c r="R402" s="60">
        <v>0</v>
      </c>
      <c r="S402" s="60" t="s">
        <v>648</v>
      </c>
      <c r="T402" s="60" t="s">
        <v>1175</v>
      </c>
      <c r="U402" s="60" t="s">
        <v>650</v>
      </c>
      <c r="V402" s="60" t="s">
        <v>1176</v>
      </c>
      <c r="W402" s="60" t="s">
        <v>1177</v>
      </c>
      <c r="X402" s="60" t="s">
        <v>1178</v>
      </c>
      <c r="Y402" s="66" t="s">
        <v>1179</v>
      </c>
    </row>
    <row r="403" spans="1:25" ht="75" x14ac:dyDescent="0.25">
      <c r="A403" s="60" t="s">
        <v>1092</v>
      </c>
      <c r="B403" s="60" t="str">
        <f>IFERROR(VLOOKUP(VALUE(MID(A404,1,IF(VALUE(MID(A404,1,3))=898,3,4))),[8]Hoja1!$A$3:$K$222,2,0),"")</f>
        <v>898 Administración del talento humano</v>
      </c>
      <c r="C403" s="60" t="s">
        <v>159</v>
      </c>
      <c r="D403" s="60" t="s">
        <v>387</v>
      </c>
      <c r="E403" s="60">
        <v>80101509</v>
      </c>
      <c r="F403" s="90" t="s">
        <v>1187</v>
      </c>
      <c r="G403" s="62">
        <v>1</v>
      </c>
      <c r="H403" s="62">
        <v>1</v>
      </c>
      <c r="I403" s="60">
        <v>360</v>
      </c>
      <c r="J403" s="60">
        <v>0</v>
      </c>
      <c r="K403" s="60" t="s">
        <v>21</v>
      </c>
      <c r="L403" s="60" t="str">
        <f>IF(K403=[7]Hoja3!$B$2,[7]Hoja3!$A$2,IF(K403=[7]Hoja3!$B$3,[7]Hoja3!$A$3,IF(K403=[7]Hoja3!$B$4,[7]Hoja3!$A$4,IF(K403=[7]Hoja3!$B$5,[7]Hoja3!$A$5,IF(K403=[7]Hoja3!$B$6,[7]Hoja3!$A$6,IF(K403=[7]Hoja3!$B$7,[7]Hoja3!$A$7,IF(K403=[7]Hoja3!$B$8,[7]Hoja3!$A$8,IF(K403=[7]Hoja3!$B$9,[7]Hoja3!$A$9,IF(K403=[7]Hoja3!$B$10,[7]Hoja3!$A$10,IF(K403=[7]Hoja3!$B$11,[7]Hoja3!$A$11,IF(K403=[7]Hoja3!$B$12,[7]Hoja3!$A$12,IF(K403=[7]Hoja3!$B$13,[7]Hoja3!$A$13,IF(K403=[7]Hoja3!$B$14,[7]Hoja3!$A$14,IF(K403=[7]Hoja3!$B$15,[7]Hoja3!$A$15,IF(K403=[7]Hoja3!$B$16,[7]Hoja3!$A$16,IF(K403=[7]Hoja3!$B$17,[7]Hoja3!$A$17,IF(K403=[7]Hoja3!$B$18,[7]Hoja3!$A$18,IF(K403=[7]Hoja3!$B$19,[7]Hoja3!$A$19,IF(K403=[7]Hoja3!$B$20,[7]Hoja3!$A$20,IF(K403=[7]Hoja3!$B$21,[7]Hoja3!$A$21,""))))))))))))))))))))</f>
        <v>CCE-16</v>
      </c>
      <c r="M403" s="60" t="s">
        <v>63</v>
      </c>
      <c r="N403" s="60">
        <v>0</v>
      </c>
      <c r="O403" s="87">
        <v>61380000</v>
      </c>
      <c r="P403" s="87">
        <v>61380000</v>
      </c>
      <c r="Q403" s="65">
        <v>0</v>
      </c>
      <c r="R403" s="60">
        <v>0</v>
      </c>
      <c r="S403" s="60" t="s">
        <v>648</v>
      </c>
      <c r="T403" s="60" t="s">
        <v>1175</v>
      </c>
      <c r="U403" s="60" t="s">
        <v>650</v>
      </c>
      <c r="V403" s="60" t="s">
        <v>1176</v>
      </c>
      <c r="W403" s="60" t="s">
        <v>1177</v>
      </c>
      <c r="X403" s="60" t="s">
        <v>1178</v>
      </c>
      <c r="Y403" s="66" t="s">
        <v>1179</v>
      </c>
    </row>
    <row r="404" spans="1:25" ht="90" x14ac:dyDescent="0.25">
      <c r="A404" s="60" t="s">
        <v>1093</v>
      </c>
      <c r="B404" s="60" t="str">
        <f>IFERROR(VLOOKUP(VALUE(MID(A405,1,IF(VALUE(MID(A405,1,3))=898,3,4))),[8]Hoja1!$A$3:$K$222,2,0),"")</f>
        <v>898 Administración del talento humano</v>
      </c>
      <c r="C404" s="60" t="s">
        <v>159</v>
      </c>
      <c r="D404" s="60" t="s">
        <v>387</v>
      </c>
      <c r="E404" s="60">
        <v>80101509</v>
      </c>
      <c r="F404" s="90" t="s">
        <v>1188</v>
      </c>
      <c r="G404" s="62">
        <v>1</v>
      </c>
      <c r="H404" s="62">
        <v>1</v>
      </c>
      <c r="I404" s="60">
        <v>360</v>
      </c>
      <c r="J404" s="60">
        <v>0</v>
      </c>
      <c r="K404" s="60" t="s">
        <v>21</v>
      </c>
      <c r="L404" s="60" t="str">
        <f>IF(K404=[7]Hoja3!$B$2,[7]Hoja3!$A$2,IF(K404=[7]Hoja3!$B$3,[7]Hoja3!$A$3,IF(K404=[7]Hoja3!$B$4,[7]Hoja3!$A$4,IF(K404=[7]Hoja3!$B$5,[7]Hoja3!$A$5,IF(K404=[7]Hoja3!$B$6,[7]Hoja3!$A$6,IF(K404=[7]Hoja3!$B$7,[7]Hoja3!$A$7,IF(K404=[7]Hoja3!$B$8,[7]Hoja3!$A$8,IF(K404=[7]Hoja3!$B$9,[7]Hoja3!$A$9,IF(K404=[7]Hoja3!$B$10,[7]Hoja3!$A$10,IF(K404=[7]Hoja3!$B$11,[7]Hoja3!$A$11,IF(K404=[7]Hoja3!$B$12,[7]Hoja3!$A$12,IF(K404=[7]Hoja3!$B$13,[7]Hoja3!$A$13,IF(K404=[7]Hoja3!$B$14,[7]Hoja3!$A$14,IF(K404=[7]Hoja3!$B$15,[7]Hoja3!$A$15,IF(K404=[7]Hoja3!$B$16,[7]Hoja3!$A$16,IF(K404=[7]Hoja3!$B$17,[7]Hoja3!$A$17,IF(K404=[7]Hoja3!$B$18,[7]Hoja3!$A$18,IF(K404=[7]Hoja3!$B$19,[7]Hoja3!$A$19,IF(K404=[7]Hoja3!$B$20,[7]Hoja3!$A$20,IF(K404=[7]Hoja3!$B$21,[7]Hoja3!$A$21,""))))))))))))))))))))</f>
        <v>CCE-16</v>
      </c>
      <c r="M404" s="60" t="s">
        <v>63</v>
      </c>
      <c r="N404" s="60">
        <v>0</v>
      </c>
      <c r="O404" s="87">
        <v>112044000</v>
      </c>
      <c r="P404" s="87">
        <v>112044000</v>
      </c>
      <c r="Q404" s="65">
        <v>0</v>
      </c>
      <c r="R404" s="60">
        <v>0</v>
      </c>
      <c r="S404" s="60" t="s">
        <v>648</v>
      </c>
      <c r="T404" s="60" t="s">
        <v>1175</v>
      </c>
      <c r="U404" s="60" t="s">
        <v>650</v>
      </c>
      <c r="V404" s="60" t="s">
        <v>1176</v>
      </c>
      <c r="W404" s="60" t="s">
        <v>1177</v>
      </c>
      <c r="X404" s="60" t="s">
        <v>1178</v>
      </c>
      <c r="Y404" s="66" t="s">
        <v>1179</v>
      </c>
    </row>
    <row r="405" spans="1:25" ht="60" x14ac:dyDescent="0.25">
      <c r="A405" s="60" t="s">
        <v>1094</v>
      </c>
      <c r="B405" s="60" t="str">
        <f>IFERROR(VLOOKUP(VALUE(MID(A406,1,IF(VALUE(MID(A406,1,3))=898,3,4))),[8]Hoja1!$A$3:$K$222,2,0),"")</f>
        <v>898 Administración del talento humano</v>
      </c>
      <c r="C405" s="60" t="s">
        <v>159</v>
      </c>
      <c r="D405" s="60" t="s">
        <v>387</v>
      </c>
      <c r="E405" s="60">
        <v>80101509</v>
      </c>
      <c r="F405" s="91" t="s">
        <v>1189</v>
      </c>
      <c r="G405" s="62">
        <v>1</v>
      </c>
      <c r="H405" s="62">
        <v>1</v>
      </c>
      <c r="I405" s="60">
        <v>360</v>
      </c>
      <c r="J405" s="60">
        <v>0</v>
      </c>
      <c r="K405" s="60" t="s">
        <v>21</v>
      </c>
      <c r="L405" s="60" t="str">
        <f>IF(K405=[7]Hoja3!$B$2,[7]Hoja3!$A$2,IF(K405=[7]Hoja3!$B$3,[7]Hoja3!$A$3,IF(K405=[7]Hoja3!$B$4,[7]Hoja3!$A$4,IF(K405=[7]Hoja3!$B$5,[7]Hoja3!$A$5,IF(K405=[7]Hoja3!$B$6,[7]Hoja3!$A$6,IF(K405=[7]Hoja3!$B$7,[7]Hoja3!$A$7,IF(K405=[7]Hoja3!$B$8,[7]Hoja3!$A$8,IF(K405=[7]Hoja3!$B$9,[7]Hoja3!$A$9,IF(K405=[7]Hoja3!$B$10,[7]Hoja3!$A$10,IF(K405=[7]Hoja3!$B$11,[7]Hoja3!$A$11,IF(K405=[7]Hoja3!$B$12,[7]Hoja3!$A$12,IF(K405=[7]Hoja3!$B$13,[7]Hoja3!$A$13,IF(K405=[7]Hoja3!$B$14,[7]Hoja3!$A$14,IF(K405=[7]Hoja3!$B$15,[7]Hoja3!$A$15,IF(K405=[7]Hoja3!$B$16,[7]Hoja3!$A$16,IF(K405=[7]Hoja3!$B$17,[7]Hoja3!$A$17,IF(K405=[7]Hoja3!$B$18,[7]Hoja3!$A$18,IF(K405=[7]Hoja3!$B$19,[7]Hoja3!$A$19,IF(K405=[7]Hoja3!$B$20,[7]Hoja3!$A$20,IF(K405=[7]Hoja3!$B$21,[7]Hoja3!$A$21,""))))))))))))))))))))</f>
        <v>CCE-16</v>
      </c>
      <c r="M405" s="60" t="s">
        <v>63</v>
      </c>
      <c r="N405" s="60">
        <v>0</v>
      </c>
      <c r="O405" s="87">
        <v>109272000</v>
      </c>
      <c r="P405" s="87">
        <v>109272000</v>
      </c>
      <c r="Q405" s="65">
        <v>0</v>
      </c>
      <c r="R405" s="60">
        <v>0</v>
      </c>
      <c r="S405" s="60" t="s">
        <v>648</v>
      </c>
      <c r="T405" s="60" t="s">
        <v>1175</v>
      </c>
      <c r="U405" s="60" t="s">
        <v>650</v>
      </c>
      <c r="V405" s="60" t="s">
        <v>1176</v>
      </c>
      <c r="W405" s="60" t="s">
        <v>1177</v>
      </c>
      <c r="X405" s="60" t="s">
        <v>1178</v>
      </c>
      <c r="Y405" s="66" t="s">
        <v>1179</v>
      </c>
    </row>
    <row r="406" spans="1:25" ht="60" x14ac:dyDescent="0.25">
      <c r="A406" s="60" t="s">
        <v>1095</v>
      </c>
      <c r="B406" s="60" t="str">
        <f>IFERROR(VLOOKUP(VALUE(MID(A407,1,IF(VALUE(MID(A407,1,3))=898,3,4))),[8]Hoja1!$A$3:$K$222,2,0),"")</f>
        <v>898 Administración del talento humano</v>
      </c>
      <c r="C406" s="60" t="s">
        <v>159</v>
      </c>
      <c r="D406" s="60" t="s">
        <v>387</v>
      </c>
      <c r="E406" s="60">
        <v>80101509</v>
      </c>
      <c r="F406" s="91" t="s">
        <v>1190</v>
      </c>
      <c r="G406" s="62">
        <v>1</v>
      </c>
      <c r="H406" s="62">
        <v>1</v>
      </c>
      <c r="I406" s="60">
        <v>360</v>
      </c>
      <c r="J406" s="60">
        <v>0</v>
      </c>
      <c r="K406" s="60" t="s">
        <v>21</v>
      </c>
      <c r="L406" s="60" t="str">
        <f>IF(K406=[7]Hoja3!$B$2,[7]Hoja3!$A$2,IF(K406=[7]Hoja3!$B$3,[7]Hoja3!$A$3,IF(K406=[7]Hoja3!$B$4,[7]Hoja3!$A$4,IF(K406=[7]Hoja3!$B$5,[7]Hoja3!$A$5,IF(K406=[7]Hoja3!$B$6,[7]Hoja3!$A$6,IF(K406=[7]Hoja3!$B$7,[7]Hoja3!$A$7,IF(K406=[7]Hoja3!$B$8,[7]Hoja3!$A$8,IF(K406=[7]Hoja3!$B$9,[7]Hoja3!$A$9,IF(K406=[7]Hoja3!$B$10,[7]Hoja3!$A$10,IF(K406=[7]Hoja3!$B$11,[7]Hoja3!$A$11,IF(K406=[7]Hoja3!$B$12,[7]Hoja3!$A$12,IF(K406=[7]Hoja3!$B$13,[7]Hoja3!$A$13,IF(K406=[7]Hoja3!$B$14,[7]Hoja3!$A$14,IF(K406=[7]Hoja3!$B$15,[7]Hoja3!$A$15,IF(K406=[7]Hoja3!$B$16,[7]Hoja3!$A$16,IF(K406=[7]Hoja3!$B$17,[7]Hoja3!$A$17,IF(K406=[7]Hoja3!$B$18,[7]Hoja3!$A$18,IF(K406=[7]Hoja3!$B$19,[7]Hoja3!$A$19,IF(K406=[7]Hoja3!$B$20,[7]Hoja3!$A$20,IF(K406=[7]Hoja3!$B$21,[7]Hoja3!$A$21,""))))))))))))))))))))</f>
        <v>CCE-16</v>
      </c>
      <c r="M406" s="60" t="s">
        <v>63</v>
      </c>
      <c r="N406" s="60">
        <v>0</v>
      </c>
      <c r="O406" s="87">
        <v>61380000</v>
      </c>
      <c r="P406" s="87">
        <v>61380000</v>
      </c>
      <c r="Q406" s="65">
        <v>0</v>
      </c>
      <c r="R406" s="60">
        <v>0</v>
      </c>
      <c r="S406" s="60" t="s">
        <v>648</v>
      </c>
      <c r="T406" s="60" t="s">
        <v>1175</v>
      </c>
      <c r="U406" s="60" t="s">
        <v>650</v>
      </c>
      <c r="V406" s="60" t="s">
        <v>1176</v>
      </c>
      <c r="W406" s="60" t="s">
        <v>1177</v>
      </c>
      <c r="X406" s="60" t="s">
        <v>1178</v>
      </c>
      <c r="Y406" s="66" t="s">
        <v>1179</v>
      </c>
    </row>
    <row r="407" spans="1:25" ht="90" x14ac:dyDescent="0.25">
      <c r="A407" s="60" t="s">
        <v>1096</v>
      </c>
      <c r="B407" s="60" t="str">
        <f>IFERROR(VLOOKUP(VALUE(MID(A408,1,IF(VALUE(MID(A408,1,3))=898,3,4))),[8]Hoja1!$A$3:$K$222,2,0),"")</f>
        <v>898 Administración del talento humano</v>
      </c>
      <c r="C407" s="60" t="s">
        <v>159</v>
      </c>
      <c r="D407" s="60" t="s">
        <v>387</v>
      </c>
      <c r="E407" s="60">
        <v>80101509</v>
      </c>
      <c r="F407" s="90" t="s">
        <v>1191</v>
      </c>
      <c r="G407" s="62">
        <v>1</v>
      </c>
      <c r="H407" s="62">
        <v>1</v>
      </c>
      <c r="I407" s="60">
        <v>360</v>
      </c>
      <c r="J407" s="60">
        <v>0</v>
      </c>
      <c r="K407" s="60" t="s">
        <v>21</v>
      </c>
      <c r="L407" s="60" t="str">
        <f>IF(K407=[7]Hoja3!$B$2,[7]Hoja3!$A$2,IF(K407=[7]Hoja3!$B$3,[7]Hoja3!$A$3,IF(K407=[7]Hoja3!$B$4,[7]Hoja3!$A$4,IF(K407=[7]Hoja3!$B$5,[7]Hoja3!$A$5,IF(K407=[7]Hoja3!$B$6,[7]Hoja3!$A$6,IF(K407=[7]Hoja3!$B$7,[7]Hoja3!$A$7,IF(K407=[7]Hoja3!$B$8,[7]Hoja3!$A$8,IF(K407=[7]Hoja3!$B$9,[7]Hoja3!$A$9,IF(K407=[7]Hoja3!$B$10,[7]Hoja3!$A$10,IF(K407=[7]Hoja3!$B$11,[7]Hoja3!$A$11,IF(K407=[7]Hoja3!$B$12,[7]Hoja3!$A$12,IF(K407=[7]Hoja3!$B$13,[7]Hoja3!$A$13,IF(K407=[7]Hoja3!$B$14,[7]Hoja3!$A$14,IF(K407=[7]Hoja3!$B$15,[7]Hoja3!$A$15,IF(K407=[7]Hoja3!$B$16,[7]Hoja3!$A$16,IF(K407=[7]Hoja3!$B$17,[7]Hoja3!$A$17,IF(K407=[7]Hoja3!$B$18,[7]Hoja3!$A$18,IF(K407=[7]Hoja3!$B$19,[7]Hoja3!$A$19,IF(K407=[7]Hoja3!$B$20,[7]Hoja3!$A$20,IF(K407=[7]Hoja3!$B$21,[7]Hoja3!$A$21,""))))))))))))))))))))</f>
        <v>CCE-16</v>
      </c>
      <c r="M407" s="60" t="s">
        <v>63</v>
      </c>
      <c r="N407" s="60">
        <v>0</v>
      </c>
      <c r="O407" s="87">
        <v>80340000</v>
      </c>
      <c r="P407" s="87">
        <v>80340000</v>
      </c>
      <c r="Q407" s="65">
        <v>0</v>
      </c>
      <c r="R407" s="60">
        <v>0</v>
      </c>
      <c r="S407" s="60" t="s">
        <v>648</v>
      </c>
      <c r="T407" s="60" t="s">
        <v>1175</v>
      </c>
      <c r="U407" s="60" t="s">
        <v>650</v>
      </c>
      <c r="V407" s="60" t="s">
        <v>1176</v>
      </c>
      <c r="W407" s="60" t="s">
        <v>1177</v>
      </c>
      <c r="X407" s="60" t="s">
        <v>1178</v>
      </c>
      <c r="Y407" s="66" t="s">
        <v>1179</v>
      </c>
    </row>
    <row r="408" spans="1:25" ht="60" x14ac:dyDescent="0.25">
      <c r="A408" s="60" t="s">
        <v>1097</v>
      </c>
      <c r="B408" s="60" t="str">
        <f>IFERROR(VLOOKUP(VALUE(MID(A409,1,IF(VALUE(MID(A409,1,3))=898,3,4))),[8]Hoja1!$A$3:$K$222,2,0),"")</f>
        <v>898 Administración del talento humano</v>
      </c>
      <c r="C408" s="60" t="s">
        <v>159</v>
      </c>
      <c r="D408" s="60" t="s">
        <v>387</v>
      </c>
      <c r="E408" s="60">
        <v>80101509</v>
      </c>
      <c r="F408" s="90" t="s">
        <v>1192</v>
      </c>
      <c r="G408" s="62">
        <v>1</v>
      </c>
      <c r="H408" s="62">
        <v>1</v>
      </c>
      <c r="I408" s="60">
        <v>360</v>
      </c>
      <c r="J408" s="60">
        <v>0</v>
      </c>
      <c r="K408" s="60" t="s">
        <v>21</v>
      </c>
      <c r="L408" s="60" t="str">
        <f>IF(K408=[7]Hoja3!$B$2,[7]Hoja3!$A$2,IF(K408=[7]Hoja3!$B$3,[7]Hoja3!$A$3,IF(K408=[7]Hoja3!$B$4,[7]Hoja3!$A$4,IF(K408=[7]Hoja3!$B$5,[7]Hoja3!$A$5,IF(K408=[7]Hoja3!$B$6,[7]Hoja3!$A$6,IF(K408=[7]Hoja3!$B$7,[7]Hoja3!$A$7,IF(K408=[7]Hoja3!$B$8,[7]Hoja3!$A$8,IF(K408=[7]Hoja3!$B$9,[7]Hoja3!$A$9,IF(K408=[7]Hoja3!$B$10,[7]Hoja3!$A$10,IF(K408=[7]Hoja3!$B$11,[7]Hoja3!$A$11,IF(K408=[7]Hoja3!$B$12,[7]Hoja3!$A$12,IF(K408=[7]Hoja3!$B$13,[7]Hoja3!$A$13,IF(K408=[7]Hoja3!$B$14,[7]Hoja3!$A$14,IF(K408=[7]Hoja3!$B$15,[7]Hoja3!$A$15,IF(K408=[7]Hoja3!$B$16,[7]Hoja3!$A$16,IF(K408=[7]Hoja3!$B$17,[7]Hoja3!$A$17,IF(K408=[7]Hoja3!$B$18,[7]Hoja3!$A$18,IF(K408=[7]Hoja3!$B$19,[7]Hoja3!$A$19,IF(K408=[7]Hoja3!$B$20,[7]Hoja3!$A$20,IF(K408=[7]Hoja3!$B$21,[7]Hoja3!$A$21,""))))))))))))))))))))</f>
        <v>CCE-16</v>
      </c>
      <c r="M408" s="60" t="s">
        <v>63</v>
      </c>
      <c r="N408" s="60">
        <v>0</v>
      </c>
      <c r="O408" s="87">
        <v>85116000</v>
      </c>
      <c r="P408" s="87">
        <v>85116000</v>
      </c>
      <c r="Q408" s="65">
        <v>0</v>
      </c>
      <c r="R408" s="60">
        <v>0</v>
      </c>
      <c r="S408" s="60" t="s">
        <v>648</v>
      </c>
      <c r="T408" s="60" t="s">
        <v>1175</v>
      </c>
      <c r="U408" s="60" t="s">
        <v>650</v>
      </c>
      <c r="V408" s="60" t="s">
        <v>1176</v>
      </c>
      <c r="W408" s="60" t="s">
        <v>1177</v>
      </c>
      <c r="X408" s="60" t="s">
        <v>1178</v>
      </c>
      <c r="Y408" s="66" t="s">
        <v>1179</v>
      </c>
    </row>
    <row r="409" spans="1:25" ht="75" x14ac:dyDescent="0.25">
      <c r="A409" s="60" t="s">
        <v>1098</v>
      </c>
      <c r="B409" s="60" t="str">
        <f>IFERROR(VLOOKUP(VALUE(MID(A410,1,IF(VALUE(MID(A410,1,3))=898,3,4))),[8]Hoja1!$A$3:$K$222,2,0),"")</f>
        <v>898 Administración del talento humano</v>
      </c>
      <c r="C409" s="60" t="s">
        <v>159</v>
      </c>
      <c r="D409" s="60" t="s">
        <v>387</v>
      </c>
      <c r="E409" s="60">
        <v>80101509</v>
      </c>
      <c r="F409" s="90" t="s">
        <v>1193</v>
      </c>
      <c r="G409" s="62">
        <v>1</v>
      </c>
      <c r="H409" s="62">
        <v>1</v>
      </c>
      <c r="I409" s="60">
        <v>360</v>
      </c>
      <c r="J409" s="60">
        <v>0</v>
      </c>
      <c r="K409" s="60" t="s">
        <v>21</v>
      </c>
      <c r="L409" s="60" t="str">
        <f>IF(K409=[7]Hoja3!$B$2,[7]Hoja3!$A$2,IF(K409=[7]Hoja3!$B$3,[7]Hoja3!$A$3,IF(K409=[7]Hoja3!$B$4,[7]Hoja3!$A$4,IF(K409=[7]Hoja3!$B$5,[7]Hoja3!$A$5,IF(K409=[7]Hoja3!$B$6,[7]Hoja3!$A$6,IF(K409=[7]Hoja3!$B$7,[7]Hoja3!$A$7,IF(K409=[7]Hoja3!$B$8,[7]Hoja3!$A$8,IF(K409=[7]Hoja3!$B$9,[7]Hoja3!$A$9,IF(K409=[7]Hoja3!$B$10,[7]Hoja3!$A$10,IF(K409=[7]Hoja3!$B$11,[7]Hoja3!$A$11,IF(K409=[7]Hoja3!$B$12,[7]Hoja3!$A$12,IF(K409=[7]Hoja3!$B$13,[7]Hoja3!$A$13,IF(K409=[7]Hoja3!$B$14,[7]Hoja3!$A$14,IF(K409=[7]Hoja3!$B$15,[7]Hoja3!$A$15,IF(K409=[7]Hoja3!$B$16,[7]Hoja3!$A$16,IF(K409=[7]Hoja3!$B$17,[7]Hoja3!$A$17,IF(K409=[7]Hoja3!$B$18,[7]Hoja3!$A$18,IF(K409=[7]Hoja3!$B$19,[7]Hoja3!$A$19,IF(K409=[7]Hoja3!$B$20,[7]Hoja3!$A$20,IF(K409=[7]Hoja3!$B$21,[7]Hoja3!$A$21,""))))))))))))))))))))</f>
        <v>CCE-16</v>
      </c>
      <c r="M409" s="67" t="s">
        <v>575</v>
      </c>
      <c r="N409" s="60">
        <v>0</v>
      </c>
      <c r="O409" s="87">
        <v>42564000</v>
      </c>
      <c r="P409" s="87">
        <v>42564000</v>
      </c>
      <c r="Q409" s="65">
        <v>0</v>
      </c>
      <c r="R409" s="60">
        <v>0</v>
      </c>
      <c r="S409" s="60" t="s">
        <v>648</v>
      </c>
      <c r="T409" s="60" t="s">
        <v>1175</v>
      </c>
      <c r="U409" s="60" t="s">
        <v>650</v>
      </c>
      <c r="V409" s="60" t="s">
        <v>1176</v>
      </c>
      <c r="W409" s="60" t="s">
        <v>1177</v>
      </c>
      <c r="X409" s="60" t="s">
        <v>1178</v>
      </c>
      <c r="Y409" s="66" t="s">
        <v>1179</v>
      </c>
    </row>
    <row r="410" spans="1:25" ht="90" x14ac:dyDescent="0.25">
      <c r="A410" s="60" t="s">
        <v>1099</v>
      </c>
      <c r="B410" s="60" t="s">
        <v>332</v>
      </c>
      <c r="C410" s="60" t="s">
        <v>159</v>
      </c>
      <c r="D410" s="60" t="s">
        <v>387</v>
      </c>
      <c r="E410" s="92">
        <v>80121503</v>
      </c>
      <c r="F410" s="90" t="s">
        <v>1194</v>
      </c>
      <c r="G410" s="93">
        <v>1</v>
      </c>
      <c r="H410" s="62">
        <v>1</v>
      </c>
      <c r="I410" s="60">
        <v>11.5</v>
      </c>
      <c r="J410" s="60">
        <v>1</v>
      </c>
      <c r="K410" s="60" t="s">
        <v>21</v>
      </c>
      <c r="L410" s="60" t="str">
        <f>IF(K410=[7]Hoja3!$B$2,[7]Hoja3!$A$2,IF(K410=[7]Hoja3!$B$3,[7]Hoja3!$A$3,IF(K410=[7]Hoja3!$B$4,[7]Hoja3!$A$4,IF(K410=[7]Hoja3!$B$5,[7]Hoja3!$A$5,IF(K410=[7]Hoja3!$B$6,[7]Hoja3!$A$6,IF(K410=[7]Hoja3!$B$7,[7]Hoja3!$A$7,IF(K410=[7]Hoja3!$B$8,[7]Hoja3!$A$8,IF(K410=[7]Hoja3!$B$9,[7]Hoja3!$A$9,IF(K410=[7]Hoja3!$B$10,[7]Hoja3!$A$10,IF(K410=[7]Hoja3!$B$11,[7]Hoja3!$A$11,IF(K410=[7]Hoja3!$B$12,[7]Hoja3!$A$12,IF(K410=[7]Hoja3!$B$13,[7]Hoja3!$A$13,IF(K410=[7]Hoja3!$B$14,[7]Hoja3!$A$14,IF(K410=[7]Hoja3!$B$15,[7]Hoja3!$A$15,IF(K410=[7]Hoja3!$B$16,[7]Hoja3!$A$16,IF(K410=[7]Hoja3!$B$17,[7]Hoja3!$A$17,IF(K410=[7]Hoja3!$B$18,[7]Hoja3!$A$18,IF(K410=[7]Hoja3!$B$19,[7]Hoja3!$A$19,IF(K410=[7]Hoja3!$B$20,[7]Hoja3!$A$20,IF(K410=[7]Hoja3!$B$21,[7]Hoja3!$A$21,""))))))))))))))))))))</f>
        <v>CCE-16</v>
      </c>
      <c r="M410" s="60" t="s">
        <v>63</v>
      </c>
      <c r="N410" s="60">
        <v>0</v>
      </c>
      <c r="O410" s="63">
        <v>103500000</v>
      </c>
      <c r="P410" s="63">
        <v>103500000</v>
      </c>
      <c r="Q410" s="65">
        <v>0</v>
      </c>
      <c r="R410" s="60">
        <v>0</v>
      </c>
      <c r="S410" s="60" t="s">
        <v>1180</v>
      </c>
      <c r="T410" s="60" t="s">
        <v>668</v>
      </c>
      <c r="U410" s="60" t="s">
        <v>650</v>
      </c>
      <c r="V410" s="60" t="s">
        <v>651</v>
      </c>
      <c r="W410" s="60" t="s">
        <v>652</v>
      </c>
      <c r="X410" s="60">
        <v>3241000</v>
      </c>
      <c r="Y410" s="66" t="s">
        <v>653</v>
      </c>
    </row>
    <row r="411" spans="1:25" ht="75" x14ac:dyDescent="0.25">
      <c r="A411" s="60" t="s">
        <v>1100</v>
      </c>
      <c r="B411" s="60" t="s">
        <v>332</v>
      </c>
      <c r="C411" s="60" t="s">
        <v>159</v>
      </c>
      <c r="D411" s="60" t="s">
        <v>387</v>
      </c>
      <c r="E411" s="92">
        <v>80121503</v>
      </c>
      <c r="F411" s="90" t="s">
        <v>1232</v>
      </c>
      <c r="G411" s="93">
        <v>1</v>
      </c>
      <c r="H411" s="62">
        <v>1</v>
      </c>
      <c r="I411" s="60">
        <v>11.5</v>
      </c>
      <c r="J411" s="60">
        <v>1</v>
      </c>
      <c r="K411" s="60" t="s">
        <v>21</v>
      </c>
      <c r="L411" s="60" t="str">
        <f>IF(K411=[7]Hoja3!$B$2,[7]Hoja3!$A$2,IF(K411=[7]Hoja3!$B$3,[7]Hoja3!$A$3,IF(K411=[7]Hoja3!$B$4,[7]Hoja3!$A$4,IF(K411=[7]Hoja3!$B$5,[7]Hoja3!$A$5,IF(K411=[7]Hoja3!$B$6,[7]Hoja3!$A$6,IF(K411=[7]Hoja3!$B$7,[7]Hoja3!$A$7,IF(K411=[7]Hoja3!$B$8,[7]Hoja3!$A$8,IF(K411=[7]Hoja3!$B$9,[7]Hoja3!$A$9,IF(K411=[7]Hoja3!$B$10,[7]Hoja3!$A$10,IF(K411=[7]Hoja3!$B$11,[7]Hoja3!$A$11,IF(K411=[7]Hoja3!$B$12,[7]Hoja3!$A$12,IF(K411=[7]Hoja3!$B$13,[7]Hoja3!$A$13,IF(K411=[7]Hoja3!$B$14,[7]Hoja3!$A$14,IF(K411=[7]Hoja3!$B$15,[7]Hoja3!$A$15,IF(K411=[7]Hoja3!$B$16,[7]Hoja3!$A$16,IF(K411=[7]Hoja3!$B$17,[7]Hoja3!$A$17,IF(K411=[7]Hoja3!$B$18,[7]Hoja3!$A$18,IF(K411=[7]Hoja3!$B$19,[7]Hoja3!$A$19,IF(K411=[7]Hoja3!$B$20,[7]Hoja3!$A$20,IF(K411=[7]Hoja3!$B$21,[7]Hoja3!$A$21,""))))))))))))))))))))</f>
        <v>CCE-16</v>
      </c>
      <c r="M411" s="60" t="s">
        <v>63</v>
      </c>
      <c r="N411" s="60">
        <v>0</v>
      </c>
      <c r="O411" s="63">
        <v>284280000</v>
      </c>
      <c r="P411" s="63">
        <v>284280000</v>
      </c>
      <c r="Q411" s="65">
        <v>0</v>
      </c>
      <c r="R411" s="60">
        <v>0</v>
      </c>
      <c r="S411" s="60" t="s">
        <v>1180</v>
      </c>
      <c r="T411" s="60" t="s">
        <v>668</v>
      </c>
      <c r="U411" s="60" t="s">
        <v>650</v>
      </c>
      <c r="V411" s="60" t="s">
        <v>651</v>
      </c>
      <c r="W411" s="60" t="s">
        <v>652</v>
      </c>
      <c r="X411" s="60">
        <v>3241000</v>
      </c>
      <c r="Y411" s="66" t="s">
        <v>653</v>
      </c>
    </row>
    <row r="412" spans="1:25" ht="75" x14ac:dyDescent="0.25">
      <c r="A412" s="60" t="s">
        <v>1101</v>
      </c>
      <c r="B412" s="60" t="s">
        <v>332</v>
      </c>
      <c r="C412" s="60" t="s">
        <v>159</v>
      </c>
      <c r="D412" s="60" t="s">
        <v>387</v>
      </c>
      <c r="E412" s="92">
        <v>80121503</v>
      </c>
      <c r="F412" s="90" t="s">
        <v>1232</v>
      </c>
      <c r="G412" s="93">
        <v>1</v>
      </c>
      <c r="H412" s="62">
        <v>1</v>
      </c>
      <c r="I412" s="60">
        <v>11.5</v>
      </c>
      <c r="J412" s="60">
        <v>1</v>
      </c>
      <c r="K412" s="60" t="s">
        <v>21</v>
      </c>
      <c r="L412" s="60" t="str">
        <f>IF(K412=[7]Hoja3!$B$2,[7]Hoja3!$A$2,IF(K412=[7]Hoja3!$B$3,[7]Hoja3!$A$3,IF(K412=[7]Hoja3!$B$4,[7]Hoja3!$A$4,IF(K412=[7]Hoja3!$B$5,[7]Hoja3!$A$5,IF(K412=[7]Hoja3!$B$6,[7]Hoja3!$A$6,IF(K412=[7]Hoja3!$B$7,[7]Hoja3!$A$7,IF(K412=[7]Hoja3!$B$8,[7]Hoja3!$A$8,IF(K412=[7]Hoja3!$B$9,[7]Hoja3!$A$9,IF(K412=[7]Hoja3!$B$10,[7]Hoja3!$A$10,IF(K412=[7]Hoja3!$B$11,[7]Hoja3!$A$11,IF(K412=[7]Hoja3!$B$12,[7]Hoja3!$A$12,IF(K412=[7]Hoja3!$B$13,[7]Hoja3!$A$13,IF(K412=[7]Hoja3!$B$14,[7]Hoja3!$A$14,IF(K412=[7]Hoja3!$B$15,[7]Hoja3!$A$15,IF(K412=[7]Hoja3!$B$16,[7]Hoja3!$A$16,IF(K412=[7]Hoja3!$B$17,[7]Hoja3!$A$17,IF(K412=[7]Hoja3!$B$18,[7]Hoja3!$A$18,IF(K412=[7]Hoja3!$B$19,[7]Hoja3!$A$19,IF(K412=[7]Hoja3!$B$20,[7]Hoja3!$A$20,IF(K412=[7]Hoja3!$B$21,[7]Hoja3!$A$21,""))))))))))))))))))))</f>
        <v>CCE-16</v>
      </c>
      <c r="M412" s="60" t="s">
        <v>63</v>
      </c>
      <c r="N412" s="60">
        <v>0</v>
      </c>
      <c r="O412" s="63">
        <v>284280000</v>
      </c>
      <c r="P412" s="63">
        <v>284280000</v>
      </c>
      <c r="Q412" s="65">
        <v>0</v>
      </c>
      <c r="R412" s="60">
        <v>0</v>
      </c>
      <c r="S412" s="60" t="s">
        <v>1180</v>
      </c>
      <c r="T412" s="60" t="s">
        <v>668</v>
      </c>
      <c r="U412" s="60" t="s">
        <v>650</v>
      </c>
      <c r="V412" s="60" t="s">
        <v>651</v>
      </c>
      <c r="W412" s="60" t="s">
        <v>652</v>
      </c>
      <c r="X412" s="60">
        <v>3241000</v>
      </c>
      <c r="Y412" s="66" t="s">
        <v>653</v>
      </c>
    </row>
    <row r="413" spans="1:25" ht="75" x14ac:dyDescent="0.25">
      <c r="A413" s="60" t="s">
        <v>1102</v>
      </c>
      <c r="B413" s="60" t="s">
        <v>332</v>
      </c>
      <c r="C413" s="60" t="s">
        <v>159</v>
      </c>
      <c r="D413" s="60" t="s">
        <v>387</v>
      </c>
      <c r="E413" s="92">
        <v>80121503</v>
      </c>
      <c r="F413" s="90" t="s">
        <v>1195</v>
      </c>
      <c r="G413" s="93">
        <v>1</v>
      </c>
      <c r="H413" s="62">
        <v>1</v>
      </c>
      <c r="I413" s="60">
        <v>11.5</v>
      </c>
      <c r="J413" s="60">
        <v>1</v>
      </c>
      <c r="K413" s="60" t="s">
        <v>21</v>
      </c>
      <c r="L413" s="60" t="str">
        <f>IF(K413=[7]Hoja3!$B$2,[7]Hoja3!$A$2,IF(K413=[7]Hoja3!$B$3,[7]Hoja3!$A$3,IF(K413=[7]Hoja3!$B$4,[7]Hoja3!$A$4,IF(K413=[7]Hoja3!$B$5,[7]Hoja3!$A$5,IF(K413=[7]Hoja3!$B$6,[7]Hoja3!$A$6,IF(K413=[7]Hoja3!$B$7,[7]Hoja3!$A$7,IF(K413=[7]Hoja3!$B$8,[7]Hoja3!$A$8,IF(K413=[7]Hoja3!$B$9,[7]Hoja3!$A$9,IF(K413=[7]Hoja3!$B$10,[7]Hoja3!$A$10,IF(K413=[7]Hoja3!$B$11,[7]Hoja3!$A$11,IF(K413=[7]Hoja3!$B$12,[7]Hoja3!$A$12,IF(K413=[7]Hoja3!$B$13,[7]Hoja3!$A$13,IF(K413=[7]Hoja3!$B$14,[7]Hoja3!$A$14,IF(K413=[7]Hoja3!$B$15,[7]Hoja3!$A$15,IF(K413=[7]Hoja3!$B$16,[7]Hoja3!$A$16,IF(K413=[7]Hoja3!$B$17,[7]Hoja3!$A$17,IF(K413=[7]Hoja3!$B$18,[7]Hoja3!$A$18,IF(K413=[7]Hoja3!$B$19,[7]Hoja3!$A$19,IF(K413=[7]Hoja3!$B$20,[7]Hoja3!$A$20,IF(K413=[7]Hoja3!$B$21,[7]Hoja3!$A$21,""))))))))))))))))))))</f>
        <v>CCE-16</v>
      </c>
      <c r="M413" s="67" t="s">
        <v>575</v>
      </c>
      <c r="N413" s="60">
        <v>0</v>
      </c>
      <c r="O413" s="63">
        <f>+(2500000+((19397*1200)*11.5))</f>
        <v>270178600</v>
      </c>
      <c r="P413" s="63">
        <v>270178600</v>
      </c>
      <c r="Q413" s="65">
        <v>0</v>
      </c>
      <c r="R413" s="60">
        <v>0</v>
      </c>
      <c r="S413" s="60" t="s">
        <v>1180</v>
      </c>
      <c r="T413" s="60" t="s">
        <v>668</v>
      </c>
      <c r="U413" s="60" t="s">
        <v>650</v>
      </c>
      <c r="V413" s="60" t="s">
        <v>651</v>
      </c>
      <c r="W413" s="60" t="s">
        <v>652</v>
      </c>
      <c r="X413" s="60">
        <v>3241000</v>
      </c>
      <c r="Y413" s="66" t="s">
        <v>653</v>
      </c>
    </row>
    <row r="414" spans="1:25" ht="75" x14ac:dyDescent="0.25">
      <c r="A414" s="60" t="s">
        <v>1103</v>
      </c>
      <c r="B414" s="60" t="s">
        <v>332</v>
      </c>
      <c r="C414" s="60" t="s">
        <v>159</v>
      </c>
      <c r="D414" s="60" t="s">
        <v>387</v>
      </c>
      <c r="E414" s="92">
        <v>80121609</v>
      </c>
      <c r="F414" s="90" t="s">
        <v>1196</v>
      </c>
      <c r="G414" s="93">
        <v>1</v>
      </c>
      <c r="H414" s="62">
        <v>1</v>
      </c>
      <c r="I414" s="60">
        <v>11.5</v>
      </c>
      <c r="J414" s="60">
        <v>1</v>
      </c>
      <c r="K414" s="60" t="s">
        <v>21</v>
      </c>
      <c r="L414" s="60" t="str">
        <f>IF(K414=[7]Hoja3!$B$2,[7]Hoja3!$A$2,IF(K414=[7]Hoja3!$B$3,[7]Hoja3!$A$3,IF(K414=[7]Hoja3!$B$4,[7]Hoja3!$A$4,IF(K414=[7]Hoja3!$B$5,[7]Hoja3!$A$5,IF(K414=[7]Hoja3!$B$6,[7]Hoja3!$A$6,IF(K414=[7]Hoja3!$B$7,[7]Hoja3!$A$7,IF(K414=[7]Hoja3!$B$8,[7]Hoja3!$A$8,IF(K414=[7]Hoja3!$B$9,[7]Hoja3!$A$9,IF(K414=[7]Hoja3!$B$10,[7]Hoja3!$A$10,IF(K414=[7]Hoja3!$B$11,[7]Hoja3!$A$11,IF(K414=[7]Hoja3!$B$12,[7]Hoja3!$A$12,IF(K414=[7]Hoja3!$B$13,[7]Hoja3!$A$13,IF(K414=[7]Hoja3!$B$14,[7]Hoja3!$A$14,IF(K414=[7]Hoja3!$B$15,[7]Hoja3!$A$15,IF(K414=[7]Hoja3!$B$16,[7]Hoja3!$A$16,IF(K414=[7]Hoja3!$B$17,[7]Hoja3!$A$17,IF(K414=[7]Hoja3!$B$18,[7]Hoja3!$A$18,IF(K414=[7]Hoja3!$B$19,[7]Hoja3!$A$19,IF(K414=[7]Hoja3!$B$20,[7]Hoja3!$A$20,IF(K414=[7]Hoja3!$B$21,[7]Hoja3!$A$21,""))))))))))))))))))))</f>
        <v>CCE-16</v>
      </c>
      <c r="M414" s="60" t="s">
        <v>63</v>
      </c>
      <c r="N414" s="60">
        <v>0</v>
      </c>
      <c r="O414" s="63">
        <f>8500000*I414</f>
        <v>97750000</v>
      </c>
      <c r="P414" s="63">
        <v>97750000</v>
      </c>
      <c r="Q414" s="65">
        <v>0</v>
      </c>
      <c r="R414" s="60">
        <v>0</v>
      </c>
      <c r="S414" s="60" t="s">
        <v>1180</v>
      </c>
      <c r="T414" s="60" t="s">
        <v>668</v>
      </c>
      <c r="U414" s="60" t="s">
        <v>650</v>
      </c>
      <c r="V414" s="60" t="s">
        <v>651</v>
      </c>
      <c r="W414" s="60" t="s">
        <v>652</v>
      </c>
      <c r="X414" s="60">
        <v>3241000</v>
      </c>
      <c r="Y414" s="66" t="s">
        <v>653</v>
      </c>
    </row>
    <row r="415" spans="1:25" ht="60" x14ac:dyDescent="0.25">
      <c r="A415" s="60" t="s">
        <v>1104</v>
      </c>
      <c r="B415" s="60" t="s">
        <v>332</v>
      </c>
      <c r="C415" s="60" t="s">
        <v>159</v>
      </c>
      <c r="D415" s="60" t="s">
        <v>387</v>
      </c>
      <c r="E415" s="92">
        <v>80121503</v>
      </c>
      <c r="F415" s="90" t="s">
        <v>1233</v>
      </c>
      <c r="G415" s="93">
        <v>1</v>
      </c>
      <c r="H415" s="62">
        <v>1</v>
      </c>
      <c r="I415" s="60">
        <v>11.5</v>
      </c>
      <c r="J415" s="60">
        <v>1</v>
      </c>
      <c r="K415" s="60" t="s">
        <v>21</v>
      </c>
      <c r="L415" s="60" t="str">
        <f>IF(K415=[7]Hoja3!$B$2,[7]Hoja3!$A$2,IF(K415=[7]Hoja3!$B$3,[7]Hoja3!$A$3,IF(K415=[7]Hoja3!$B$4,[7]Hoja3!$A$4,IF(K415=[7]Hoja3!$B$5,[7]Hoja3!$A$5,IF(K415=[7]Hoja3!$B$6,[7]Hoja3!$A$6,IF(K415=[7]Hoja3!$B$7,[7]Hoja3!$A$7,IF(K415=[7]Hoja3!$B$8,[7]Hoja3!$A$8,IF(K415=[7]Hoja3!$B$9,[7]Hoja3!$A$9,IF(K415=[7]Hoja3!$B$10,[7]Hoja3!$A$10,IF(K415=[7]Hoja3!$B$11,[7]Hoja3!$A$11,IF(K415=[7]Hoja3!$B$12,[7]Hoja3!$A$12,IF(K415=[7]Hoja3!$B$13,[7]Hoja3!$A$13,IF(K415=[7]Hoja3!$B$14,[7]Hoja3!$A$14,IF(K415=[7]Hoja3!$B$15,[7]Hoja3!$A$15,IF(K415=[7]Hoja3!$B$16,[7]Hoja3!$A$16,IF(K415=[7]Hoja3!$B$17,[7]Hoja3!$A$17,IF(K415=[7]Hoja3!$B$18,[7]Hoja3!$A$18,IF(K415=[7]Hoja3!$B$19,[7]Hoja3!$A$19,IF(K415=[7]Hoja3!$B$20,[7]Hoja3!$A$20,IF(K415=[7]Hoja3!$B$21,[7]Hoja3!$A$21,""))))))))))))))))))))</f>
        <v>CCE-16</v>
      </c>
      <c r="M415" s="60" t="s">
        <v>63</v>
      </c>
      <c r="N415" s="60">
        <v>0</v>
      </c>
      <c r="O415" s="63">
        <f>8240000*I415</f>
        <v>94760000</v>
      </c>
      <c r="P415" s="63">
        <v>94760000</v>
      </c>
      <c r="Q415" s="65">
        <v>0</v>
      </c>
      <c r="R415" s="60">
        <v>0</v>
      </c>
      <c r="S415" s="60" t="s">
        <v>1180</v>
      </c>
      <c r="T415" s="60" t="s">
        <v>668</v>
      </c>
      <c r="U415" s="60" t="s">
        <v>650</v>
      </c>
      <c r="V415" s="60" t="s">
        <v>651</v>
      </c>
      <c r="W415" s="60" t="s">
        <v>652</v>
      </c>
      <c r="X415" s="60">
        <v>3241000</v>
      </c>
      <c r="Y415" s="66" t="s">
        <v>653</v>
      </c>
    </row>
    <row r="416" spans="1:25" ht="75" x14ac:dyDescent="0.25">
      <c r="A416" s="60" t="s">
        <v>1105</v>
      </c>
      <c r="B416" s="60" t="s">
        <v>332</v>
      </c>
      <c r="C416" s="60" t="s">
        <v>159</v>
      </c>
      <c r="D416" s="60" t="s">
        <v>387</v>
      </c>
      <c r="E416" s="92">
        <v>80121609</v>
      </c>
      <c r="F416" s="90" t="s">
        <v>1197</v>
      </c>
      <c r="G416" s="93">
        <v>1</v>
      </c>
      <c r="H416" s="62">
        <v>1</v>
      </c>
      <c r="I416" s="60">
        <v>11.5</v>
      </c>
      <c r="J416" s="60">
        <v>1</v>
      </c>
      <c r="K416" s="60" t="s">
        <v>21</v>
      </c>
      <c r="L416" s="60" t="str">
        <f>IF(K416=[7]Hoja3!$B$2,[7]Hoja3!$A$2,IF(K416=[7]Hoja3!$B$3,[7]Hoja3!$A$3,IF(K416=[7]Hoja3!$B$4,[7]Hoja3!$A$4,IF(K416=[7]Hoja3!$B$5,[7]Hoja3!$A$5,IF(K416=[7]Hoja3!$B$6,[7]Hoja3!$A$6,IF(K416=[7]Hoja3!$B$7,[7]Hoja3!$A$7,IF(K416=[7]Hoja3!$B$8,[7]Hoja3!$A$8,IF(K416=[7]Hoja3!$B$9,[7]Hoja3!$A$9,IF(K416=[7]Hoja3!$B$10,[7]Hoja3!$A$10,IF(K416=[7]Hoja3!$B$11,[7]Hoja3!$A$11,IF(K416=[7]Hoja3!$B$12,[7]Hoja3!$A$12,IF(K416=[7]Hoja3!$B$13,[7]Hoja3!$A$13,IF(K416=[7]Hoja3!$B$14,[7]Hoja3!$A$14,IF(K416=[7]Hoja3!$B$15,[7]Hoja3!$A$15,IF(K416=[7]Hoja3!$B$16,[7]Hoja3!$A$16,IF(K416=[7]Hoja3!$B$17,[7]Hoja3!$A$17,IF(K416=[7]Hoja3!$B$18,[7]Hoja3!$A$18,IF(K416=[7]Hoja3!$B$19,[7]Hoja3!$A$19,IF(K416=[7]Hoja3!$B$20,[7]Hoja3!$A$20,IF(K416=[7]Hoja3!$B$21,[7]Hoja3!$A$21,""))))))))))))))))))))</f>
        <v>CCE-16</v>
      </c>
      <c r="M416" s="60" t="s">
        <v>63</v>
      </c>
      <c r="N416" s="60">
        <v>0</v>
      </c>
      <c r="O416" s="63">
        <f>8240000*I416</f>
        <v>94760000</v>
      </c>
      <c r="P416" s="63">
        <v>94760000</v>
      </c>
      <c r="Q416" s="65">
        <v>0</v>
      </c>
      <c r="R416" s="60">
        <v>0</v>
      </c>
      <c r="S416" s="60" t="s">
        <v>1180</v>
      </c>
      <c r="T416" s="60" t="s">
        <v>668</v>
      </c>
      <c r="U416" s="60" t="s">
        <v>650</v>
      </c>
      <c r="V416" s="60" t="s">
        <v>651</v>
      </c>
      <c r="W416" s="60" t="s">
        <v>652</v>
      </c>
      <c r="X416" s="60">
        <v>3241000</v>
      </c>
      <c r="Y416" s="66" t="s">
        <v>653</v>
      </c>
    </row>
    <row r="417" spans="1:25" ht="60" x14ac:dyDescent="0.25">
      <c r="A417" s="60" t="s">
        <v>1106</v>
      </c>
      <c r="B417" s="60" t="s">
        <v>332</v>
      </c>
      <c r="C417" s="60" t="s">
        <v>159</v>
      </c>
      <c r="D417" s="60" t="s">
        <v>387</v>
      </c>
      <c r="E417" s="92">
        <v>80121609</v>
      </c>
      <c r="F417" s="90" t="s">
        <v>1243</v>
      </c>
      <c r="G417" s="93">
        <v>1</v>
      </c>
      <c r="H417" s="62">
        <v>1</v>
      </c>
      <c r="I417" s="60">
        <v>11.5</v>
      </c>
      <c r="J417" s="60">
        <v>1</v>
      </c>
      <c r="K417" s="60" t="s">
        <v>21</v>
      </c>
      <c r="L417" s="60" t="str">
        <f>IF(K417=[7]Hoja3!$B$2,[7]Hoja3!$A$2,IF(K417=[7]Hoja3!$B$3,[7]Hoja3!$A$3,IF(K417=[7]Hoja3!$B$4,[7]Hoja3!$A$4,IF(K417=[7]Hoja3!$B$5,[7]Hoja3!$A$5,IF(K417=[7]Hoja3!$B$6,[7]Hoja3!$A$6,IF(K417=[7]Hoja3!$B$7,[7]Hoja3!$A$7,IF(K417=[7]Hoja3!$B$8,[7]Hoja3!$A$8,IF(K417=[7]Hoja3!$B$9,[7]Hoja3!$A$9,IF(K417=[7]Hoja3!$B$10,[7]Hoja3!$A$10,IF(K417=[7]Hoja3!$B$11,[7]Hoja3!$A$11,IF(K417=[7]Hoja3!$B$12,[7]Hoja3!$A$12,IF(K417=[7]Hoja3!$B$13,[7]Hoja3!$A$13,IF(K417=[7]Hoja3!$B$14,[7]Hoja3!$A$14,IF(K417=[7]Hoja3!$B$15,[7]Hoja3!$A$15,IF(K417=[7]Hoja3!$B$16,[7]Hoja3!$A$16,IF(K417=[7]Hoja3!$B$17,[7]Hoja3!$A$17,IF(K417=[7]Hoja3!$B$18,[7]Hoja3!$A$18,IF(K417=[7]Hoja3!$B$19,[7]Hoja3!$A$19,IF(K417=[7]Hoja3!$B$20,[7]Hoja3!$A$20,IF(K417=[7]Hoja3!$B$21,[7]Hoja3!$A$21,""))))))))))))))))))))</f>
        <v>CCE-16</v>
      </c>
      <c r="M417" s="60" t="s">
        <v>63</v>
      </c>
      <c r="N417" s="60">
        <v>0</v>
      </c>
      <c r="O417" s="63">
        <v>88550000</v>
      </c>
      <c r="P417" s="63">
        <v>88550000</v>
      </c>
      <c r="Q417" s="65">
        <v>0</v>
      </c>
      <c r="R417" s="60">
        <v>0</v>
      </c>
      <c r="S417" s="60" t="s">
        <v>1180</v>
      </c>
      <c r="T417" s="60" t="s">
        <v>668</v>
      </c>
      <c r="U417" s="60" t="s">
        <v>650</v>
      </c>
      <c r="V417" s="60" t="s">
        <v>651</v>
      </c>
      <c r="W417" s="60" t="s">
        <v>652</v>
      </c>
      <c r="X417" s="60">
        <v>3241000</v>
      </c>
      <c r="Y417" s="66" t="s">
        <v>653</v>
      </c>
    </row>
    <row r="418" spans="1:25" ht="75" x14ac:dyDescent="0.25">
      <c r="A418" s="60" t="s">
        <v>1107</v>
      </c>
      <c r="B418" s="60" t="s">
        <v>332</v>
      </c>
      <c r="C418" s="60" t="s">
        <v>159</v>
      </c>
      <c r="D418" s="60" t="s">
        <v>387</v>
      </c>
      <c r="E418" s="92">
        <v>80121503</v>
      </c>
      <c r="F418" s="90" t="s">
        <v>1198</v>
      </c>
      <c r="G418" s="93">
        <v>1</v>
      </c>
      <c r="H418" s="62">
        <v>1</v>
      </c>
      <c r="I418" s="73">
        <v>11.5</v>
      </c>
      <c r="J418" s="60">
        <v>1</v>
      </c>
      <c r="K418" s="60" t="s">
        <v>21</v>
      </c>
      <c r="L418" s="60" t="str">
        <f>IF(K418=[7]Hoja3!$B$2,[7]Hoja3!$A$2,IF(K418=[7]Hoja3!$B$3,[7]Hoja3!$A$3,IF(K418=[7]Hoja3!$B$4,[7]Hoja3!$A$4,IF(K418=[7]Hoja3!$B$5,[7]Hoja3!$A$5,IF(K418=[7]Hoja3!$B$6,[7]Hoja3!$A$6,IF(K418=[7]Hoja3!$B$7,[7]Hoja3!$A$7,IF(K418=[7]Hoja3!$B$8,[7]Hoja3!$A$8,IF(K418=[7]Hoja3!$B$9,[7]Hoja3!$A$9,IF(K418=[7]Hoja3!$B$10,[7]Hoja3!$A$10,IF(K418=[7]Hoja3!$B$11,[7]Hoja3!$A$11,IF(K418=[7]Hoja3!$B$12,[7]Hoja3!$A$12,IF(K418=[7]Hoja3!$B$13,[7]Hoja3!$A$13,IF(K418=[7]Hoja3!$B$14,[7]Hoja3!$A$14,IF(K418=[7]Hoja3!$B$15,[7]Hoja3!$A$15,IF(K418=[7]Hoja3!$B$16,[7]Hoja3!$A$16,IF(K418=[7]Hoja3!$B$17,[7]Hoja3!$A$17,IF(K418=[7]Hoja3!$B$18,[7]Hoja3!$A$18,IF(K418=[7]Hoja3!$B$19,[7]Hoja3!$A$19,IF(K418=[7]Hoja3!$B$20,[7]Hoja3!$A$20,IF(K418=[7]Hoja3!$B$21,[7]Hoja3!$A$21,""))))))))))))))))))))</f>
        <v>CCE-16</v>
      </c>
      <c r="M418" s="60" t="s">
        <v>63</v>
      </c>
      <c r="N418" s="60">
        <v>0</v>
      </c>
      <c r="O418" s="63">
        <v>89700000</v>
      </c>
      <c r="P418" s="63">
        <v>89700000</v>
      </c>
      <c r="Q418" s="65">
        <v>0</v>
      </c>
      <c r="R418" s="60">
        <v>0</v>
      </c>
      <c r="S418" s="60" t="s">
        <v>1180</v>
      </c>
      <c r="T418" s="60" t="s">
        <v>668</v>
      </c>
      <c r="U418" s="60" t="s">
        <v>650</v>
      </c>
      <c r="V418" s="60" t="s">
        <v>651</v>
      </c>
      <c r="W418" s="60" t="s">
        <v>652</v>
      </c>
      <c r="X418" s="60">
        <v>3241000</v>
      </c>
      <c r="Y418" s="66" t="s">
        <v>653</v>
      </c>
    </row>
    <row r="419" spans="1:25" ht="60" x14ac:dyDescent="0.25">
      <c r="A419" s="60" t="s">
        <v>1108</v>
      </c>
      <c r="B419" s="60" t="s">
        <v>332</v>
      </c>
      <c r="C419" s="60" t="s">
        <v>159</v>
      </c>
      <c r="D419" s="60" t="s">
        <v>387</v>
      </c>
      <c r="E419" s="92">
        <v>80121610</v>
      </c>
      <c r="F419" s="90" t="s">
        <v>1199</v>
      </c>
      <c r="G419" s="93">
        <v>1</v>
      </c>
      <c r="H419" s="62">
        <v>1</v>
      </c>
      <c r="I419" s="73">
        <v>11.5</v>
      </c>
      <c r="J419" s="60">
        <v>1</v>
      </c>
      <c r="K419" s="60" t="s">
        <v>21</v>
      </c>
      <c r="L419" s="60" t="str">
        <f>IF(K419=[7]Hoja3!$B$2,[7]Hoja3!$A$2,IF(K419=[7]Hoja3!$B$3,[7]Hoja3!$A$3,IF(K419=[7]Hoja3!$B$4,[7]Hoja3!$A$4,IF(K419=[7]Hoja3!$B$5,[7]Hoja3!$A$5,IF(K419=[7]Hoja3!$B$6,[7]Hoja3!$A$6,IF(K419=[7]Hoja3!$B$7,[7]Hoja3!$A$7,IF(K419=[7]Hoja3!$B$8,[7]Hoja3!$A$8,IF(K419=[7]Hoja3!$B$9,[7]Hoja3!$A$9,IF(K419=[7]Hoja3!$B$10,[7]Hoja3!$A$10,IF(K419=[7]Hoja3!$B$11,[7]Hoja3!$A$11,IF(K419=[7]Hoja3!$B$12,[7]Hoja3!$A$12,IF(K419=[7]Hoja3!$B$13,[7]Hoja3!$A$13,IF(K419=[7]Hoja3!$B$14,[7]Hoja3!$A$14,IF(K419=[7]Hoja3!$B$15,[7]Hoja3!$A$15,IF(K419=[7]Hoja3!$B$16,[7]Hoja3!$A$16,IF(K419=[7]Hoja3!$B$17,[7]Hoja3!$A$17,IF(K419=[7]Hoja3!$B$18,[7]Hoja3!$A$18,IF(K419=[7]Hoja3!$B$19,[7]Hoja3!$A$19,IF(K419=[7]Hoja3!$B$20,[7]Hoja3!$A$20,IF(K419=[7]Hoja3!$B$21,[7]Hoja3!$A$21,""))))))))))))))))))))</f>
        <v>CCE-16</v>
      </c>
      <c r="M419" s="60" t="s">
        <v>63</v>
      </c>
      <c r="N419" s="60">
        <v>0</v>
      </c>
      <c r="O419" s="63">
        <v>88550000</v>
      </c>
      <c r="P419" s="63">
        <v>88550000</v>
      </c>
      <c r="Q419" s="65">
        <v>0</v>
      </c>
      <c r="R419" s="60">
        <v>0</v>
      </c>
      <c r="S419" s="60" t="s">
        <v>1180</v>
      </c>
      <c r="T419" s="60" t="s">
        <v>668</v>
      </c>
      <c r="U419" s="60" t="s">
        <v>650</v>
      </c>
      <c r="V419" s="60" t="s">
        <v>651</v>
      </c>
      <c r="W419" s="60" t="s">
        <v>652</v>
      </c>
      <c r="X419" s="60">
        <v>3241000</v>
      </c>
      <c r="Y419" s="66" t="s">
        <v>653</v>
      </c>
    </row>
    <row r="420" spans="1:25" ht="60" x14ac:dyDescent="0.25">
      <c r="A420" s="60" t="s">
        <v>1109</v>
      </c>
      <c r="B420" s="60" t="s">
        <v>332</v>
      </c>
      <c r="C420" s="60" t="s">
        <v>159</v>
      </c>
      <c r="D420" s="60" t="s">
        <v>387</v>
      </c>
      <c r="E420" s="92">
        <v>80121609</v>
      </c>
      <c r="F420" s="90" t="s">
        <v>1244</v>
      </c>
      <c r="G420" s="93">
        <v>1</v>
      </c>
      <c r="H420" s="62">
        <v>1</v>
      </c>
      <c r="I420" s="73">
        <v>11.5</v>
      </c>
      <c r="J420" s="60">
        <v>1</v>
      </c>
      <c r="K420" s="60" t="s">
        <v>21</v>
      </c>
      <c r="L420" s="60" t="str">
        <f>IF(K420=[7]Hoja3!$B$2,[7]Hoja3!$A$2,IF(K420=[7]Hoja3!$B$3,[7]Hoja3!$A$3,IF(K420=[7]Hoja3!$B$4,[7]Hoja3!$A$4,IF(K420=[7]Hoja3!$B$5,[7]Hoja3!$A$5,IF(K420=[7]Hoja3!$B$6,[7]Hoja3!$A$6,IF(K420=[7]Hoja3!$B$7,[7]Hoja3!$A$7,IF(K420=[7]Hoja3!$B$8,[7]Hoja3!$A$8,IF(K420=[7]Hoja3!$B$9,[7]Hoja3!$A$9,IF(K420=[7]Hoja3!$B$10,[7]Hoja3!$A$10,IF(K420=[7]Hoja3!$B$11,[7]Hoja3!$A$11,IF(K420=[7]Hoja3!$B$12,[7]Hoja3!$A$12,IF(K420=[7]Hoja3!$B$13,[7]Hoja3!$A$13,IF(K420=[7]Hoja3!$B$14,[7]Hoja3!$A$14,IF(K420=[7]Hoja3!$B$15,[7]Hoja3!$A$15,IF(K420=[7]Hoja3!$B$16,[7]Hoja3!$A$16,IF(K420=[7]Hoja3!$B$17,[7]Hoja3!$A$17,IF(K420=[7]Hoja3!$B$18,[7]Hoja3!$A$18,IF(K420=[7]Hoja3!$B$19,[7]Hoja3!$A$19,IF(K420=[7]Hoja3!$B$20,[7]Hoja3!$A$20,IF(K420=[7]Hoja3!$B$21,[7]Hoja3!$A$21,""))))))))))))))))))))</f>
        <v>CCE-16</v>
      </c>
      <c r="M420" s="60" t="s">
        <v>63</v>
      </c>
      <c r="N420" s="60">
        <v>0</v>
      </c>
      <c r="O420" s="63">
        <v>81650000</v>
      </c>
      <c r="P420" s="63">
        <v>81650000</v>
      </c>
      <c r="Q420" s="65">
        <v>0</v>
      </c>
      <c r="R420" s="60">
        <v>0</v>
      </c>
      <c r="S420" s="60" t="s">
        <v>1180</v>
      </c>
      <c r="T420" s="60" t="s">
        <v>668</v>
      </c>
      <c r="U420" s="60" t="s">
        <v>650</v>
      </c>
      <c r="V420" s="60" t="s">
        <v>651</v>
      </c>
      <c r="W420" s="60" t="s">
        <v>652</v>
      </c>
      <c r="X420" s="60">
        <v>3241000</v>
      </c>
      <c r="Y420" s="66" t="s">
        <v>653</v>
      </c>
    </row>
    <row r="421" spans="1:25" ht="60" x14ac:dyDescent="0.25">
      <c r="A421" s="60" t="s">
        <v>1110</v>
      </c>
      <c r="B421" s="60" t="s">
        <v>332</v>
      </c>
      <c r="C421" s="60" t="s">
        <v>159</v>
      </c>
      <c r="D421" s="60" t="s">
        <v>387</v>
      </c>
      <c r="E421" s="92">
        <v>80121503</v>
      </c>
      <c r="F421" s="90" t="s">
        <v>1234</v>
      </c>
      <c r="G421" s="93">
        <v>1</v>
      </c>
      <c r="H421" s="62">
        <v>1</v>
      </c>
      <c r="I421" s="73">
        <v>11.5</v>
      </c>
      <c r="J421" s="60">
        <v>1</v>
      </c>
      <c r="K421" s="60" t="s">
        <v>21</v>
      </c>
      <c r="L421" s="60" t="str">
        <f>IF(K421=[7]Hoja3!$B$2,[7]Hoja3!$A$2,IF(K421=[7]Hoja3!$B$3,[7]Hoja3!$A$3,IF(K421=[7]Hoja3!$B$4,[7]Hoja3!$A$4,IF(K421=[7]Hoja3!$B$5,[7]Hoja3!$A$5,IF(K421=[7]Hoja3!$B$6,[7]Hoja3!$A$6,IF(K421=[7]Hoja3!$B$7,[7]Hoja3!$A$7,IF(K421=[7]Hoja3!$B$8,[7]Hoja3!$A$8,IF(K421=[7]Hoja3!$B$9,[7]Hoja3!$A$9,IF(K421=[7]Hoja3!$B$10,[7]Hoja3!$A$10,IF(K421=[7]Hoja3!$B$11,[7]Hoja3!$A$11,IF(K421=[7]Hoja3!$B$12,[7]Hoja3!$A$12,IF(K421=[7]Hoja3!$B$13,[7]Hoja3!$A$13,IF(K421=[7]Hoja3!$B$14,[7]Hoja3!$A$14,IF(K421=[7]Hoja3!$B$15,[7]Hoja3!$A$15,IF(K421=[7]Hoja3!$B$16,[7]Hoja3!$A$16,IF(K421=[7]Hoja3!$B$17,[7]Hoja3!$A$17,IF(K421=[7]Hoja3!$B$18,[7]Hoja3!$A$18,IF(K421=[7]Hoja3!$B$19,[7]Hoja3!$A$19,IF(K421=[7]Hoja3!$B$20,[7]Hoja3!$A$20,IF(K421=[7]Hoja3!$B$21,[7]Hoja3!$A$21,""))))))))))))))))))))</f>
        <v>CCE-16</v>
      </c>
      <c r="M421" s="60" t="s">
        <v>63</v>
      </c>
      <c r="N421" s="60">
        <v>0</v>
      </c>
      <c r="O421" s="63">
        <v>81650000</v>
      </c>
      <c r="P421" s="63">
        <v>81650000</v>
      </c>
      <c r="Q421" s="65">
        <v>0</v>
      </c>
      <c r="R421" s="60">
        <v>0</v>
      </c>
      <c r="S421" s="60" t="s">
        <v>1180</v>
      </c>
      <c r="T421" s="60" t="s">
        <v>668</v>
      </c>
      <c r="U421" s="60" t="s">
        <v>650</v>
      </c>
      <c r="V421" s="60" t="s">
        <v>651</v>
      </c>
      <c r="W421" s="60" t="s">
        <v>652</v>
      </c>
      <c r="X421" s="60">
        <v>3241000</v>
      </c>
      <c r="Y421" s="66" t="s">
        <v>653</v>
      </c>
    </row>
    <row r="422" spans="1:25" ht="60" x14ac:dyDescent="0.25">
      <c r="A422" s="60" t="s">
        <v>1111</v>
      </c>
      <c r="B422" s="60" t="s">
        <v>332</v>
      </c>
      <c r="C422" s="60" t="s">
        <v>159</v>
      </c>
      <c r="D422" s="60" t="s">
        <v>387</v>
      </c>
      <c r="E422" s="92">
        <v>80121503</v>
      </c>
      <c r="F422" s="90" t="s">
        <v>1235</v>
      </c>
      <c r="G422" s="93">
        <v>1</v>
      </c>
      <c r="H422" s="62">
        <v>1</v>
      </c>
      <c r="I422" s="73">
        <v>11.5</v>
      </c>
      <c r="J422" s="60">
        <v>1</v>
      </c>
      <c r="K422" s="60" t="s">
        <v>21</v>
      </c>
      <c r="L422" s="60" t="str">
        <f>IF(K422=[7]Hoja3!$B$2,[7]Hoja3!$A$2,IF(K422=[7]Hoja3!$B$3,[7]Hoja3!$A$3,IF(K422=[7]Hoja3!$B$4,[7]Hoja3!$A$4,IF(K422=[7]Hoja3!$B$5,[7]Hoja3!$A$5,IF(K422=[7]Hoja3!$B$6,[7]Hoja3!$A$6,IF(K422=[7]Hoja3!$B$7,[7]Hoja3!$A$7,IF(K422=[7]Hoja3!$B$8,[7]Hoja3!$A$8,IF(K422=[7]Hoja3!$B$9,[7]Hoja3!$A$9,IF(K422=[7]Hoja3!$B$10,[7]Hoja3!$A$10,IF(K422=[7]Hoja3!$B$11,[7]Hoja3!$A$11,IF(K422=[7]Hoja3!$B$12,[7]Hoja3!$A$12,IF(K422=[7]Hoja3!$B$13,[7]Hoja3!$A$13,IF(K422=[7]Hoja3!$B$14,[7]Hoja3!$A$14,IF(K422=[7]Hoja3!$B$15,[7]Hoja3!$A$15,IF(K422=[7]Hoja3!$B$16,[7]Hoja3!$A$16,IF(K422=[7]Hoja3!$B$17,[7]Hoja3!$A$17,IF(K422=[7]Hoja3!$B$18,[7]Hoja3!$A$18,IF(K422=[7]Hoja3!$B$19,[7]Hoja3!$A$19,IF(K422=[7]Hoja3!$B$20,[7]Hoja3!$A$20,IF(K422=[7]Hoja3!$B$21,[7]Hoja3!$A$21,""))))))))))))))))))))</f>
        <v>CCE-16</v>
      </c>
      <c r="M422" s="60" t="s">
        <v>63</v>
      </c>
      <c r="N422" s="60">
        <v>0</v>
      </c>
      <c r="O422" s="63">
        <v>89700000</v>
      </c>
      <c r="P422" s="63">
        <v>89700000</v>
      </c>
      <c r="Q422" s="65">
        <v>0</v>
      </c>
      <c r="R422" s="60">
        <v>0</v>
      </c>
      <c r="S422" s="60" t="s">
        <v>1180</v>
      </c>
      <c r="T422" s="60" t="s">
        <v>668</v>
      </c>
      <c r="U422" s="60" t="s">
        <v>650</v>
      </c>
      <c r="V422" s="60" t="s">
        <v>651</v>
      </c>
      <c r="W422" s="60" t="s">
        <v>652</v>
      </c>
      <c r="X422" s="60">
        <v>3241000</v>
      </c>
      <c r="Y422" s="66" t="s">
        <v>653</v>
      </c>
    </row>
    <row r="423" spans="1:25" ht="60" x14ac:dyDescent="0.25">
      <c r="A423" s="60" t="s">
        <v>1112</v>
      </c>
      <c r="B423" s="60" t="s">
        <v>332</v>
      </c>
      <c r="C423" s="60" t="s">
        <v>159</v>
      </c>
      <c r="D423" s="60" t="s">
        <v>387</v>
      </c>
      <c r="E423" s="92">
        <v>80121610</v>
      </c>
      <c r="F423" s="90" t="s">
        <v>1236</v>
      </c>
      <c r="G423" s="93">
        <v>1</v>
      </c>
      <c r="H423" s="62">
        <v>1</v>
      </c>
      <c r="I423" s="73">
        <v>11.5</v>
      </c>
      <c r="J423" s="60">
        <v>1</v>
      </c>
      <c r="K423" s="60" t="s">
        <v>21</v>
      </c>
      <c r="L423" s="60" t="str">
        <f>IF(K423=[7]Hoja3!$B$2,[7]Hoja3!$A$2,IF(K423=[7]Hoja3!$B$3,[7]Hoja3!$A$3,IF(K423=[7]Hoja3!$B$4,[7]Hoja3!$A$4,IF(K423=[7]Hoja3!$B$5,[7]Hoja3!$A$5,IF(K423=[7]Hoja3!$B$6,[7]Hoja3!$A$6,IF(K423=[7]Hoja3!$B$7,[7]Hoja3!$A$7,IF(K423=[7]Hoja3!$B$8,[7]Hoja3!$A$8,IF(K423=[7]Hoja3!$B$9,[7]Hoja3!$A$9,IF(K423=[7]Hoja3!$B$10,[7]Hoja3!$A$10,IF(K423=[7]Hoja3!$B$11,[7]Hoja3!$A$11,IF(K423=[7]Hoja3!$B$12,[7]Hoja3!$A$12,IF(K423=[7]Hoja3!$B$13,[7]Hoja3!$A$13,IF(K423=[7]Hoja3!$B$14,[7]Hoja3!$A$14,IF(K423=[7]Hoja3!$B$15,[7]Hoja3!$A$15,IF(K423=[7]Hoja3!$B$16,[7]Hoja3!$A$16,IF(K423=[7]Hoja3!$B$17,[7]Hoja3!$A$17,IF(K423=[7]Hoja3!$B$18,[7]Hoja3!$A$18,IF(K423=[7]Hoja3!$B$19,[7]Hoja3!$A$19,IF(K423=[7]Hoja3!$B$20,[7]Hoja3!$A$20,IF(K423=[7]Hoja3!$B$21,[7]Hoja3!$A$21,""))))))))))))))))))))</f>
        <v>CCE-16</v>
      </c>
      <c r="M423" s="60" t="s">
        <v>63</v>
      </c>
      <c r="N423" s="60">
        <v>0</v>
      </c>
      <c r="O423" s="63">
        <v>57500000</v>
      </c>
      <c r="P423" s="63">
        <v>57500000</v>
      </c>
      <c r="Q423" s="65">
        <v>0</v>
      </c>
      <c r="R423" s="60">
        <v>0</v>
      </c>
      <c r="S423" s="60" t="s">
        <v>1180</v>
      </c>
      <c r="T423" s="60" t="s">
        <v>668</v>
      </c>
      <c r="U423" s="60" t="s">
        <v>650</v>
      </c>
      <c r="V423" s="60" t="s">
        <v>651</v>
      </c>
      <c r="W423" s="60" t="s">
        <v>652</v>
      </c>
      <c r="X423" s="60">
        <v>3241000</v>
      </c>
      <c r="Y423" s="66" t="s">
        <v>653</v>
      </c>
    </row>
    <row r="424" spans="1:25" ht="60" x14ac:dyDescent="0.25">
      <c r="A424" s="60" t="s">
        <v>1113</v>
      </c>
      <c r="B424" s="60" t="s">
        <v>332</v>
      </c>
      <c r="C424" s="60" t="s">
        <v>159</v>
      </c>
      <c r="D424" s="60" t="s">
        <v>387</v>
      </c>
      <c r="E424" s="92">
        <v>80121503</v>
      </c>
      <c r="F424" s="90" t="s">
        <v>1237</v>
      </c>
      <c r="G424" s="93">
        <v>1</v>
      </c>
      <c r="H424" s="62">
        <v>1</v>
      </c>
      <c r="I424" s="73">
        <v>11.5</v>
      </c>
      <c r="J424" s="60">
        <v>1</v>
      </c>
      <c r="K424" s="60" t="s">
        <v>21</v>
      </c>
      <c r="L424" s="60" t="str">
        <f>IF(K424=[7]Hoja3!$B$2,[7]Hoja3!$A$2,IF(K424=[7]Hoja3!$B$3,[7]Hoja3!$A$3,IF(K424=[7]Hoja3!$B$4,[7]Hoja3!$A$4,IF(K424=[7]Hoja3!$B$5,[7]Hoja3!$A$5,IF(K424=[7]Hoja3!$B$6,[7]Hoja3!$A$6,IF(K424=[7]Hoja3!$B$7,[7]Hoja3!$A$7,IF(K424=[7]Hoja3!$B$8,[7]Hoja3!$A$8,IF(K424=[7]Hoja3!$B$9,[7]Hoja3!$A$9,IF(K424=[7]Hoja3!$B$10,[7]Hoja3!$A$10,IF(K424=[7]Hoja3!$B$11,[7]Hoja3!$A$11,IF(K424=[7]Hoja3!$B$12,[7]Hoja3!$A$12,IF(K424=[7]Hoja3!$B$13,[7]Hoja3!$A$13,IF(K424=[7]Hoja3!$B$14,[7]Hoja3!$A$14,IF(K424=[7]Hoja3!$B$15,[7]Hoja3!$A$15,IF(K424=[7]Hoja3!$B$16,[7]Hoja3!$A$16,IF(K424=[7]Hoja3!$B$17,[7]Hoja3!$A$17,IF(K424=[7]Hoja3!$B$18,[7]Hoja3!$A$18,IF(K424=[7]Hoja3!$B$19,[7]Hoja3!$A$19,IF(K424=[7]Hoja3!$B$20,[7]Hoja3!$A$20,IF(K424=[7]Hoja3!$B$21,[7]Hoja3!$A$21,""))))))))))))))))))))</f>
        <v>CCE-16</v>
      </c>
      <c r="M424" s="60" t="s">
        <v>63</v>
      </c>
      <c r="N424" s="60">
        <v>0</v>
      </c>
      <c r="O424" s="63">
        <v>57500000</v>
      </c>
      <c r="P424" s="63">
        <v>57500000</v>
      </c>
      <c r="Q424" s="65">
        <v>0</v>
      </c>
      <c r="R424" s="60">
        <v>0</v>
      </c>
      <c r="S424" s="60" t="s">
        <v>1180</v>
      </c>
      <c r="T424" s="60" t="s">
        <v>668</v>
      </c>
      <c r="U424" s="60" t="s">
        <v>650</v>
      </c>
      <c r="V424" s="60" t="s">
        <v>651</v>
      </c>
      <c r="W424" s="60" t="s">
        <v>652</v>
      </c>
      <c r="X424" s="60">
        <v>3241000</v>
      </c>
      <c r="Y424" s="66" t="s">
        <v>653</v>
      </c>
    </row>
    <row r="425" spans="1:25" ht="60" x14ac:dyDescent="0.25">
      <c r="A425" s="60" t="s">
        <v>1114</v>
      </c>
      <c r="B425" s="60" t="s">
        <v>332</v>
      </c>
      <c r="C425" s="60" t="s">
        <v>159</v>
      </c>
      <c r="D425" s="60" t="s">
        <v>387</v>
      </c>
      <c r="E425" s="92">
        <v>80121503</v>
      </c>
      <c r="F425" s="90" t="s">
        <v>1200</v>
      </c>
      <c r="G425" s="93">
        <v>1</v>
      </c>
      <c r="H425" s="62">
        <v>1</v>
      </c>
      <c r="I425" s="73">
        <v>11.5</v>
      </c>
      <c r="J425" s="60">
        <v>1</v>
      </c>
      <c r="K425" s="60" t="s">
        <v>21</v>
      </c>
      <c r="L425" s="60" t="str">
        <f>IF(K425=[7]Hoja3!$B$2,[7]Hoja3!$A$2,IF(K425=[7]Hoja3!$B$3,[7]Hoja3!$A$3,IF(K425=[7]Hoja3!$B$4,[7]Hoja3!$A$4,IF(K425=[7]Hoja3!$B$5,[7]Hoja3!$A$5,IF(K425=[7]Hoja3!$B$6,[7]Hoja3!$A$6,IF(K425=[7]Hoja3!$B$7,[7]Hoja3!$A$7,IF(K425=[7]Hoja3!$B$8,[7]Hoja3!$A$8,IF(K425=[7]Hoja3!$B$9,[7]Hoja3!$A$9,IF(K425=[7]Hoja3!$B$10,[7]Hoja3!$A$10,IF(K425=[7]Hoja3!$B$11,[7]Hoja3!$A$11,IF(K425=[7]Hoja3!$B$12,[7]Hoja3!$A$12,IF(K425=[7]Hoja3!$B$13,[7]Hoja3!$A$13,IF(K425=[7]Hoja3!$B$14,[7]Hoja3!$A$14,IF(K425=[7]Hoja3!$B$15,[7]Hoja3!$A$15,IF(K425=[7]Hoja3!$B$16,[7]Hoja3!$A$16,IF(K425=[7]Hoja3!$B$17,[7]Hoja3!$A$17,IF(K425=[7]Hoja3!$B$18,[7]Hoja3!$A$18,IF(K425=[7]Hoja3!$B$19,[7]Hoja3!$A$19,IF(K425=[7]Hoja3!$B$20,[7]Hoja3!$A$20,IF(K425=[7]Hoja3!$B$21,[7]Hoja3!$A$21,""))))))))))))))))))))</f>
        <v>CCE-16</v>
      </c>
      <c r="M425" s="60" t="s">
        <v>63</v>
      </c>
      <c r="N425" s="60">
        <v>0</v>
      </c>
      <c r="O425" s="63">
        <v>57500000</v>
      </c>
      <c r="P425" s="63">
        <v>57500000</v>
      </c>
      <c r="Q425" s="65">
        <v>0</v>
      </c>
      <c r="R425" s="60">
        <v>0</v>
      </c>
      <c r="S425" s="60" t="s">
        <v>1180</v>
      </c>
      <c r="T425" s="60" t="s">
        <v>668</v>
      </c>
      <c r="U425" s="60" t="s">
        <v>650</v>
      </c>
      <c r="V425" s="60" t="s">
        <v>651</v>
      </c>
      <c r="W425" s="60" t="s">
        <v>652</v>
      </c>
      <c r="X425" s="60">
        <v>3241000</v>
      </c>
      <c r="Y425" s="66" t="s">
        <v>653</v>
      </c>
    </row>
    <row r="426" spans="1:25" ht="60" x14ac:dyDescent="0.25">
      <c r="A426" s="60" t="s">
        <v>1115</v>
      </c>
      <c r="B426" s="60" t="s">
        <v>332</v>
      </c>
      <c r="C426" s="60" t="s">
        <v>159</v>
      </c>
      <c r="D426" s="60" t="s">
        <v>387</v>
      </c>
      <c r="E426" s="92">
        <v>80121609</v>
      </c>
      <c r="F426" s="90" t="s">
        <v>1238</v>
      </c>
      <c r="G426" s="93">
        <v>1</v>
      </c>
      <c r="H426" s="62">
        <v>1</v>
      </c>
      <c r="I426" s="73">
        <v>11.5</v>
      </c>
      <c r="J426" s="60">
        <v>1</v>
      </c>
      <c r="K426" s="60" t="s">
        <v>21</v>
      </c>
      <c r="L426" s="60" t="str">
        <f>IF(K426=[7]Hoja3!$B$2,[7]Hoja3!$A$2,IF(K426=[7]Hoja3!$B$3,[7]Hoja3!$A$3,IF(K426=[7]Hoja3!$B$4,[7]Hoja3!$A$4,IF(K426=[7]Hoja3!$B$5,[7]Hoja3!$A$5,IF(K426=[7]Hoja3!$B$6,[7]Hoja3!$A$6,IF(K426=[7]Hoja3!$B$7,[7]Hoja3!$A$7,IF(K426=[7]Hoja3!$B$8,[7]Hoja3!$A$8,IF(K426=[7]Hoja3!$B$9,[7]Hoja3!$A$9,IF(K426=[7]Hoja3!$B$10,[7]Hoja3!$A$10,IF(K426=[7]Hoja3!$B$11,[7]Hoja3!$A$11,IF(K426=[7]Hoja3!$B$12,[7]Hoja3!$A$12,IF(K426=[7]Hoja3!$B$13,[7]Hoja3!$A$13,IF(K426=[7]Hoja3!$B$14,[7]Hoja3!$A$14,IF(K426=[7]Hoja3!$B$15,[7]Hoja3!$A$15,IF(K426=[7]Hoja3!$B$16,[7]Hoja3!$A$16,IF(K426=[7]Hoja3!$B$17,[7]Hoja3!$A$17,IF(K426=[7]Hoja3!$B$18,[7]Hoja3!$A$18,IF(K426=[7]Hoja3!$B$19,[7]Hoja3!$A$19,IF(K426=[7]Hoja3!$B$20,[7]Hoja3!$A$20,IF(K426=[7]Hoja3!$B$21,[7]Hoja3!$A$21,""))))))))))))))))))))</f>
        <v>CCE-16</v>
      </c>
      <c r="M426" s="60" t="s">
        <v>63</v>
      </c>
      <c r="N426" s="60">
        <v>0</v>
      </c>
      <c r="O426" s="63">
        <v>57500000</v>
      </c>
      <c r="P426" s="63">
        <v>57500000</v>
      </c>
      <c r="Q426" s="65">
        <v>0</v>
      </c>
      <c r="R426" s="60">
        <v>0</v>
      </c>
      <c r="S426" s="60" t="s">
        <v>1180</v>
      </c>
      <c r="T426" s="60" t="s">
        <v>668</v>
      </c>
      <c r="U426" s="60" t="s">
        <v>650</v>
      </c>
      <c r="V426" s="60" t="s">
        <v>651</v>
      </c>
      <c r="W426" s="60" t="s">
        <v>652</v>
      </c>
      <c r="X426" s="60">
        <v>3241000</v>
      </c>
      <c r="Y426" s="66" t="s">
        <v>653</v>
      </c>
    </row>
    <row r="427" spans="1:25" ht="75" x14ac:dyDescent="0.25">
      <c r="A427" s="60" t="s">
        <v>1116</v>
      </c>
      <c r="B427" s="60" t="s">
        <v>332</v>
      </c>
      <c r="C427" s="60" t="s">
        <v>159</v>
      </c>
      <c r="D427" s="60" t="s">
        <v>387</v>
      </c>
      <c r="E427" s="92">
        <v>80161500</v>
      </c>
      <c r="F427" s="90" t="s">
        <v>1239</v>
      </c>
      <c r="G427" s="93">
        <v>1</v>
      </c>
      <c r="H427" s="62">
        <v>1</v>
      </c>
      <c r="I427" s="73">
        <v>11.5</v>
      </c>
      <c r="J427" s="60">
        <v>1</v>
      </c>
      <c r="K427" s="60" t="s">
        <v>21</v>
      </c>
      <c r="L427" s="60" t="str">
        <f>IF(K427=[7]Hoja3!$B$2,[7]Hoja3!$A$2,IF(K427=[7]Hoja3!$B$3,[7]Hoja3!$A$3,IF(K427=[7]Hoja3!$B$4,[7]Hoja3!$A$4,IF(K427=[7]Hoja3!$B$5,[7]Hoja3!$A$5,IF(K427=[7]Hoja3!$B$6,[7]Hoja3!$A$6,IF(K427=[7]Hoja3!$B$7,[7]Hoja3!$A$7,IF(K427=[7]Hoja3!$B$8,[7]Hoja3!$A$8,IF(K427=[7]Hoja3!$B$9,[7]Hoja3!$A$9,IF(K427=[7]Hoja3!$B$10,[7]Hoja3!$A$10,IF(K427=[7]Hoja3!$B$11,[7]Hoja3!$A$11,IF(K427=[7]Hoja3!$B$12,[7]Hoja3!$A$12,IF(K427=[7]Hoja3!$B$13,[7]Hoja3!$A$13,IF(K427=[7]Hoja3!$B$14,[7]Hoja3!$A$14,IF(K427=[7]Hoja3!$B$15,[7]Hoja3!$A$15,IF(K427=[7]Hoja3!$B$16,[7]Hoja3!$A$16,IF(K427=[7]Hoja3!$B$17,[7]Hoja3!$A$17,IF(K427=[7]Hoja3!$B$18,[7]Hoja3!$A$18,IF(K427=[7]Hoja3!$B$19,[7]Hoja3!$A$19,IF(K427=[7]Hoja3!$B$20,[7]Hoja3!$A$20,IF(K427=[7]Hoja3!$B$21,[7]Hoja3!$A$21,""))))))))))))))))))))</f>
        <v>CCE-16</v>
      </c>
      <c r="M427" s="60" t="s">
        <v>63</v>
      </c>
      <c r="N427" s="60">
        <v>0</v>
      </c>
      <c r="O427" s="63">
        <v>57500000</v>
      </c>
      <c r="P427" s="63">
        <v>57500000</v>
      </c>
      <c r="Q427" s="65">
        <v>0</v>
      </c>
      <c r="R427" s="60">
        <v>0</v>
      </c>
      <c r="S427" s="60" t="s">
        <v>1180</v>
      </c>
      <c r="T427" s="60" t="s">
        <v>668</v>
      </c>
      <c r="U427" s="60" t="s">
        <v>650</v>
      </c>
      <c r="V427" s="60" t="s">
        <v>651</v>
      </c>
      <c r="W427" s="60" t="s">
        <v>652</v>
      </c>
      <c r="X427" s="60">
        <v>3241000</v>
      </c>
      <c r="Y427" s="66" t="s">
        <v>653</v>
      </c>
    </row>
    <row r="428" spans="1:25" ht="60" x14ac:dyDescent="0.25">
      <c r="A428" s="60" t="s">
        <v>1117</v>
      </c>
      <c r="B428" s="60" t="s">
        <v>332</v>
      </c>
      <c r="C428" s="60" t="s">
        <v>159</v>
      </c>
      <c r="D428" s="60" t="s">
        <v>387</v>
      </c>
      <c r="E428" s="92">
        <v>80161500</v>
      </c>
      <c r="F428" s="90" t="s">
        <v>1240</v>
      </c>
      <c r="G428" s="93">
        <v>1</v>
      </c>
      <c r="H428" s="62">
        <v>1</v>
      </c>
      <c r="I428" s="73">
        <v>11.5</v>
      </c>
      <c r="J428" s="60">
        <v>1</v>
      </c>
      <c r="K428" s="60" t="s">
        <v>21</v>
      </c>
      <c r="L428" s="60" t="str">
        <f>IF(K428=[7]Hoja3!$B$2,[7]Hoja3!$A$2,IF(K428=[7]Hoja3!$B$3,[7]Hoja3!$A$3,IF(K428=[7]Hoja3!$B$4,[7]Hoja3!$A$4,IF(K428=[7]Hoja3!$B$5,[7]Hoja3!$A$5,IF(K428=[7]Hoja3!$B$6,[7]Hoja3!$A$6,IF(K428=[7]Hoja3!$B$7,[7]Hoja3!$A$7,IF(K428=[7]Hoja3!$B$8,[7]Hoja3!$A$8,IF(K428=[7]Hoja3!$B$9,[7]Hoja3!$A$9,IF(K428=[7]Hoja3!$B$10,[7]Hoja3!$A$10,IF(K428=[7]Hoja3!$B$11,[7]Hoja3!$A$11,IF(K428=[7]Hoja3!$B$12,[7]Hoja3!$A$12,IF(K428=[7]Hoja3!$B$13,[7]Hoja3!$A$13,IF(K428=[7]Hoja3!$B$14,[7]Hoja3!$A$14,IF(K428=[7]Hoja3!$B$15,[7]Hoja3!$A$15,IF(K428=[7]Hoja3!$B$16,[7]Hoja3!$A$16,IF(K428=[7]Hoja3!$B$17,[7]Hoja3!$A$17,IF(K428=[7]Hoja3!$B$18,[7]Hoja3!$A$18,IF(K428=[7]Hoja3!$B$19,[7]Hoja3!$A$19,IF(K428=[7]Hoja3!$B$20,[7]Hoja3!$A$20,IF(K428=[7]Hoja3!$B$21,[7]Hoja3!$A$21,""))))))))))))))))))))</f>
        <v>CCE-16</v>
      </c>
      <c r="M428" s="60" t="s">
        <v>63</v>
      </c>
      <c r="N428" s="60">
        <v>0</v>
      </c>
      <c r="O428" s="63">
        <v>46000000</v>
      </c>
      <c r="P428" s="63">
        <v>46000000</v>
      </c>
      <c r="Q428" s="65">
        <v>0</v>
      </c>
      <c r="R428" s="60">
        <v>0</v>
      </c>
      <c r="S428" s="60" t="s">
        <v>1180</v>
      </c>
      <c r="T428" s="60" t="s">
        <v>668</v>
      </c>
      <c r="U428" s="60" t="s">
        <v>650</v>
      </c>
      <c r="V428" s="60" t="s">
        <v>651</v>
      </c>
      <c r="W428" s="60" t="s">
        <v>652</v>
      </c>
      <c r="X428" s="60">
        <v>3241000</v>
      </c>
      <c r="Y428" s="66" t="s">
        <v>653</v>
      </c>
    </row>
    <row r="429" spans="1:25" ht="60" x14ac:dyDescent="0.25">
      <c r="A429" s="60" t="s">
        <v>1118</v>
      </c>
      <c r="B429" s="60" t="s">
        <v>332</v>
      </c>
      <c r="C429" s="60" t="s">
        <v>159</v>
      </c>
      <c r="D429" s="60" t="s">
        <v>387</v>
      </c>
      <c r="E429" s="92">
        <v>80121503</v>
      </c>
      <c r="F429" s="90" t="s">
        <v>1241</v>
      </c>
      <c r="G429" s="93">
        <v>1</v>
      </c>
      <c r="H429" s="62">
        <v>1</v>
      </c>
      <c r="I429" s="73">
        <v>11.5</v>
      </c>
      <c r="J429" s="60">
        <v>1</v>
      </c>
      <c r="K429" s="60" t="s">
        <v>21</v>
      </c>
      <c r="L429" s="60" t="str">
        <f>IF(K429=[7]Hoja3!$B$2,[7]Hoja3!$A$2,IF(K429=[7]Hoja3!$B$3,[7]Hoja3!$A$3,IF(K429=[7]Hoja3!$B$4,[7]Hoja3!$A$4,IF(K429=[7]Hoja3!$B$5,[7]Hoja3!$A$5,IF(K429=[7]Hoja3!$B$6,[7]Hoja3!$A$6,IF(K429=[7]Hoja3!$B$7,[7]Hoja3!$A$7,IF(K429=[7]Hoja3!$B$8,[7]Hoja3!$A$8,IF(K429=[7]Hoja3!$B$9,[7]Hoja3!$A$9,IF(K429=[7]Hoja3!$B$10,[7]Hoja3!$A$10,IF(K429=[7]Hoja3!$B$11,[7]Hoja3!$A$11,IF(K429=[7]Hoja3!$B$12,[7]Hoja3!$A$12,IF(K429=[7]Hoja3!$B$13,[7]Hoja3!$A$13,IF(K429=[7]Hoja3!$B$14,[7]Hoja3!$A$14,IF(K429=[7]Hoja3!$B$15,[7]Hoja3!$A$15,IF(K429=[7]Hoja3!$B$16,[7]Hoja3!$A$16,IF(K429=[7]Hoja3!$B$17,[7]Hoja3!$A$17,IF(K429=[7]Hoja3!$B$18,[7]Hoja3!$A$18,IF(K429=[7]Hoja3!$B$19,[7]Hoja3!$A$19,IF(K429=[7]Hoja3!$B$20,[7]Hoja3!$A$20,IF(K429=[7]Hoja3!$B$21,[7]Hoja3!$A$21,""))))))))))))))))))))</f>
        <v>CCE-16</v>
      </c>
      <c r="M429" s="60" t="s">
        <v>63</v>
      </c>
      <c r="N429" s="60">
        <v>0</v>
      </c>
      <c r="O429" s="63">
        <v>46000000</v>
      </c>
      <c r="P429" s="63">
        <v>46000000</v>
      </c>
      <c r="Q429" s="65">
        <v>0</v>
      </c>
      <c r="R429" s="60">
        <v>0</v>
      </c>
      <c r="S429" s="60" t="s">
        <v>1180</v>
      </c>
      <c r="T429" s="60" t="s">
        <v>668</v>
      </c>
      <c r="U429" s="60" t="s">
        <v>650</v>
      </c>
      <c r="V429" s="60" t="s">
        <v>651</v>
      </c>
      <c r="W429" s="60" t="s">
        <v>652</v>
      </c>
      <c r="X429" s="60">
        <v>3241000</v>
      </c>
      <c r="Y429" s="66" t="s">
        <v>653</v>
      </c>
    </row>
    <row r="430" spans="1:25" ht="60" x14ac:dyDescent="0.25">
      <c r="A430" s="60" t="s">
        <v>1119</v>
      </c>
      <c r="B430" s="60" t="s">
        <v>332</v>
      </c>
      <c r="C430" s="60" t="s">
        <v>159</v>
      </c>
      <c r="D430" s="60" t="s">
        <v>387</v>
      </c>
      <c r="E430" s="92">
        <v>80161500</v>
      </c>
      <c r="F430" s="90" t="s">
        <v>1242</v>
      </c>
      <c r="G430" s="93">
        <v>1</v>
      </c>
      <c r="H430" s="62">
        <v>1</v>
      </c>
      <c r="I430" s="73">
        <v>11.5</v>
      </c>
      <c r="J430" s="60">
        <v>1</v>
      </c>
      <c r="K430" s="60" t="s">
        <v>21</v>
      </c>
      <c r="L430" s="60" t="str">
        <f>IF(K430=[7]Hoja3!$B$2,[7]Hoja3!$A$2,IF(K430=[7]Hoja3!$B$3,[7]Hoja3!$A$3,IF(K430=[7]Hoja3!$B$4,[7]Hoja3!$A$4,IF(K430=[7]Hoja3!$B$5,[7]Hoja3!$A$5,IF(K430=[7]Hoja3!$B$6,[7]Hoja3!$A$6,IF(K430=[7]Hoja3!$B$7,[7]Hoja3!$A$7,IF(K430=[7]Hoja3!$B$8,[7]Hoja3!$A$8,IF(K430=[7]Hoja3!$B$9,[7]Hoja3!$A$9,IF(K430=[7]Hoja3!$B$10,[7]Hoja3!$A$10,IF(K430=[7]Hoja3!$B$11,[7]Hoja3!$A$11,IF(K430=[7]Hoja3!$B$12,[7]Hoja3!$A$12,IF(K430=[7]Hoja3!$B$13,[7]Hoja3!$A$13,IF(K430=[7]Hoja3!$B$14,[7]Hoja3!$A$14,IF(K430=[7]Hoja3!$B$15,[7]Hoja3!$A$15,IF(K430=[7]Hoja3!$B$16,[7]Hoja3!$A$16,IF(K430=[7]Hoja3!$B$17,[7]Hoja3!$A$17,IF(K430=[7]Hoja3!$B$18,[7]Hoja3!$A$18,IF(K430=[7]Hoja3!$B$19,[7]Hoja3!$A$19,IF(K430=[7]Hoja3!$B$20,[7]Hoja3!$A$20,IF(K430=[7]Hoja3!$B$21,[7]Hoja3!$A$21,""))))))))))))))))))))</f>
        <v>CCE-16</v>
      </c>
      <c r="M430" s="60" t="s">
        <v>63</v>
      </c>
      <c r="N430" s="60">
        <v>0</v>
      </c>
      <c r="O430" s="63">
        <v>36800000</v>
      </c>
      <c r="P430" s="63">
        <v>36800000</v>
      </c>
      <c r="Q430" s="65">
        <v>0</v>
      </c>
      <c r="R430" s="60">
        <v>0</v>
      </c>
      <c r="S430" s="60" t="s">
        <v>1180</v>
      </c>
      <c r="T430" s="60" t="s">
        <v>668</v>
      </c>
      <c r="U430" s="60" t="s">
        <v>650</v>
      </c>
      <c r="V430" s="60" t="s">
        <v>651</v>
      </c>
      <c r="W430" s="60" t="s">
        <v>652</v>
      </c>
      <c r="X430" s="60">
        <v>3241000</v>
      </c>
      <c r="Y430" s="66" t="s">
        <v>653</v>
      </c>
    </row>
    <row r="431" spans="1:25" ht="60" x14ac:dyDescent="0.25">
      <c r="A431" s="60" t="s">
        <v>1120</v>
      </c>
      <c r="B431" s="60" t="s">
        <v>332</v>
      </c>
      <c r="C431" s="60" t="s">
        <v>159</v>
      </c>
      <c r="D431" s="60" t="s">
        <v>387</v>
      </c>
      <c r="E431" s="92">
        <v>80161501</v>
      </c>
      <c r="F431" s="90" t="s">
        <v>1202</v>
      </c>
      <c r="G431" s="93">
        <v>1</v>
      </c>
      <c r="H431" s="62">
        <v>1</v>
      </c>
      <c r="I431" s="73">
        <v>11.5</v>
      </c>
      <c r="J431" s="60">
        <v>1</v>
      </c>
      <c r="K431" s="60" t="s">
        <v>21</v>
      </c>
      <c r="L431" s="60" t="str">
        <f>IF(K431=[7]Hoja3!$B$2,[7]Hoja3!$A$2,IF(K431=[7]Hoja3!$B$3,[7]Hoja3!$A$3,IF(K431=[7]Hoja3!$B$4,[7]Hoja3!$A$4,IF(K431=[7]Hoja3!$B$5,[7]Hoja3!$A$5,IF(K431=[7]Hoja3!$B$6,[7]Hoja3!$A$6,IF(K431=[7]Hoja3!$B$7,[7]Hoja3!$A$7,IF(K431=[7]Hoja3!$B$8,[7]Hoja3!$A$8,IF(K431=[7]Hoja3!$B$9,[7]Hoja3!$A$9,IF(K431=[7]Hoja3!$B$10,[7]Hoja3!$A$10,IF(K431=[7]Hoja3!$B$11,[7]Hoja3!$A$11,IF(K431=[7]Hoja3!$B$12,[7]Hoja3!$A$12,IF(K431=[7]Hoja3!$B$13,[7]Hoja3!$A$13,IF(K431=[7]Hoja3!$B$14,[7]Hoja3!$A$14,IF(K431=[7]Hoja3!$B$15,[7]Hoja3!$A$15,IF(K431=[7]Hoja3!$B$16,[7]Hoja3!$A$16,IF(K431=[7]Hoja3!$B$17,[7]Hoja3!$A$17,IF(K431=[7]Hoja3!$B$18,[7]Hoja3!$A$18,IF(K431=[7]Hoja3!$B$19,[7]Hoja3!$A$19,IF(K431=[7]Hoja3!$B$20,[7]Hoja3!$A$20,IF(K431=[7]Hoja3!$B$21,[7]Hoja3!$A$21,""))))))))))))))))))))</f>
        <v>CCE-16</v>
      </c>
      <c r="M431" s="67" t="s">
        <v>575</v>
      </c>
      <c r="N431" s="60">
        <v>0</v>
      </c>
      <c r="O431" s="63">
        <v>32200000</v>
      </c>
      <c r="P431" s="63">
        <v>32200000</v>
      </c>
      <c r="Q431" s="65">
        <v>0</v>
      </c>
      <c r="R431" s="60">
        <v>0</v>
      </c>
      <c r="S431" s="60" t="s">
        <v>1180</v>
      </c>
      <c r="T431" s="60" t="s">
        <v>668</v>
      </c>
      <c r="U431" s="60" t="s">
        <v>650</v>
      </c>
      <c r="V431" s="60" t="s">
        <v>651</v>
      </c>
      <c r="W431" s="60" t="s">
        <v>652</v>
      </c>
      <c r="X431" s="60">
        <v>3241000</v>
      </c>
      <c r="Y431" s="66" t="s">
        <v>653</v>
      </c>
    </row>
    <row r="432" spans="1:25" ht="60" x14ac:dyDescent="0.25">
      <c r="A432" s="60" t="s">
        <v>1121</v>
      </c>
      <c r="B432" s="60" t="s">
        <v>332</v>
      </c>
      <c r="C432" s="60" t="s">
        <v>159</v>
      </c>
      <c r="D432" s="60" t="s">
        <v>387</v>
      </c>
      <c r="E432" s="92">
        <v>80161501</v>
      </c>
      <c r="F432" s="90" t="s">
        <v>1201</v>
      </c>
      <c r="G432" s="93">
        <v>1</v>
      </c>
      <c r="H432" s="62">
        <v>1</v>
      </c>
      <c r="I432" s="73">
        <v>11.5</v>
      </c>
      <c r="J432" s="60">
        <v>1</v>
      </c>
      <c r="K432" s="60" t="s">
        <v>21</v>
      </c>
      <c r="L432" s="60" t="str">
        <f>IF(K432=[7]Hoja3!$B$2,[7]Hoja3!$A$2,IF(K432=[7]Hoja3!$B$3,[7]Hoja3!$A$3,IF(K432=[7]Hoja3!$B$4,[7]Hoja3!$A$4,IF(K432=[7]Hoja3!$B$5,[7]Hoja3!$A$5,IF(K432=[7]Hoja3!$B$6,[7]Hoja3!$A$6,IF(K432=[7]Hoja3!$B$7,[7]Hoja3!$A$7,IF(K432=[7]Hoja3!$B$8,[7]Hoja3!$A$8,IF(K432=[7]Hoja3!$B$9,[7]Hoja3!$A$9,IF(K432=[7]Hoja3!$B$10,[7]Hoja3!$A$10,IF(K432=[7]Hoja3!$B$11,[7]Hoja3!$A$11,IF(K432=[7]Hoja3!$B$12,[7]Hoja3!$A$12,IF(K432=[7]Hoja3!$B$13,[7]Hoja3!$A$13,IF(K432=[7]Hoja3!$B$14,[7]Hoja3!$A$14,IF(K432=[7]Hoja3!$B$15,[7]Hoja3!$A$15,IF(K432=[7]Hoja3!$B$16,[7]Hoja3!$A$16,IF(K432=[7]Hoja3!$B$17,[7]Hoja3!$A$17,IF(K432=[7]Hoja3!$B$18,[7]Hoja3!$A$18,IF(K432=[7]Hoja3!$B$19,[7]Hoja3!$A$19,IF(K432=[7]Hoja3!$B$20,[7]Hoja3!$A$20,IF(K432=[7]Hoja3!$B$21,[7]Hoja3!$A$21,""))))))))))))))))))))</f>
        <v>CCE-16</v>
      </c>
      <c r="M432" s="67" t="s">
        <v>575</v>
      </c>
      <c r="N432" s="60">
        <v>0</v>
      </c>
      <c r="O432" s="63">
        <v>26450000</v>
      </c>
      <c r="P432" s="63">
        <v>26450000</v>
      </c>
      <c r="Q432" s="65">
        <v>0</v>
      </c>
      <c r="R432" s="60">
        <v>0</v>
      </c>
      <c r="S432" s="60" t="s">
        <v>1180</v>
      </c>
      <c r="T432" s="60" t="s">
        <v>668</v>
      </c>
      <c r="U432" s="60" t="s">
        <v>650</v>
      </c>
      <c r="V432" s="60" t="s">
        <v>651</v>
      </c>
      <c r="W432" s="60" t="s">
        <v>652</v>
      </c>
      <c r="X432" s="60">
        <v>3241000</v>
      </c>
      <c r="Y432" s="66" t="s">
        <v>653</v>
      </c>
    </row>
    <row r="433" spans="1:25" ht="60" x14ac:dyDescent="0.25">
      <c r="A433" s="60" t="s">
        <v>1122</v>
      </c>
      <c r="B433" s="60" t="str">
        <f>IFERROR(VLOOKUP(VALUE(MID(A434,1,IF(VALUE(MID(A434,1,3))=898,3,4))),[9]Hoja1!$A$3:$K$222,2,0),"")</f>
        <v>898 Administración del talento humano</v>
      </c>
      <c r="C433" s="60" t="s">
        <v>159</v>
      </c>
      <c r="D433" s="60" t="s">
        <v>387</v>
      </c>
      <c r="E433" s="92">
        <v>80101509</v>
      </c>
      <c r="F433" s="90" t="s">
        <v>1203</v>
      </c>
      <c r="G433" s="62">
        <v>1</v>
      </c>
      <c r="H433" s="62">
        <v>1</v>
      </c>
      <c r="I433" s="73">
        <v>11.6</v>
      </c>
      <c r="J433" s="60">
        <v>1</v>
      </c>
      <c r="K433" s="60" t="s">
        <v>21</v>
      </c>
      <c r="L433" s="60" t="str">
        <f>IF(K433=[7]Hoja3!$B$2,[7]Hoja3!$A$2,IF(K433=[7]Hoja3!$B$3,[7]Hoja3!$A$3,IF(K433=[7]Hoja3!$B$4,[7]Hoja3!$A$4,IF(K433=[7]Hoja3!$B$5,[7]Hoja3!$A$5,IF(K433=[7]Hoja3!$B$6,[7]Hoja3!$A$6,IF(K433=[7]Hoja3!$B$7,[7]Hoja3!$A$7,IF(K433=[7]Hoja3!$B$8,[7]Hoja3!$A$8,IF(K433=[7]Hoja3!$B$9,[7]Hoja3!$A$9,IF(K433=[7]Hoja3!$B$10,[7]Hoja3!$A$10,IF(K433=[7]Hoja3!$B$11,[7]Hoja3!$A$11,IF(K433=[7]Hoja3!$B$12,[7]Hoja3!$A$12,IF(K433=[7]Hoja3!$B$13,[7]Hoja3!$A$13,IF(K433=[7]Hoja3!$B$14,[7]Hoja3!$A$14,IF(K433=[7]Hoja3!$B$15,[7]Hoja3!$A$15,IF(K433=[7]Hoja3!$B$16,[7]Hoja3!$A$16,IF(K433=[7]Hoja3!$B$17,[7]Hoja3!$A$17,IF(K433=[7]Hoja3!$B$18,[7]Hoja3!$A$18,IF(K433=[7]Hoja3!$B$19,[7]Hoja3!$A$19,IF(K433=[7]Hoja3!$B$20,[7]Hoja3!$A$20,IF(K433=[7]Hoja3!$B$21,[7]Hoja3!$A$21,""))))))))))))))))))))</f>
        <v>CCE-16</v>
      </c>
      <c r="M433" s="60" t="s">
        <v>63</v>
      </c>
      <c r="N433" s="60">
        <v>0</v>
      </c>
      <c r="O433" s="63">
        <v>89610000</v>
      </c>
      <c r="P433" s="63">
        <v>89610000</v>
      </c>
      <c r="Q433" s="65">
        <v>0</v>
      </c>
      <c r="R433" s="60">
        <v>0</v>
      </c>
      <c r="S433" s="60" t="s">
        <v>1180</v>
      </c>
      <c r="T433" s="60" t="s">
        <v>668</v>
      </c>
      <c r="U433" s="60" t="s">
        <v>650</v>
      </c>
      <c r="V433" s="60" t="s">
        <v>651</v>
      </c>
      <c r="W433" s="60" t="s">
        <v>652</v>
      </c>
      <c r="X433" s="60">
        <v>3241000</v>
      </c>
      <c r="Y433" s="66" t="s">
        <v>653</v>
      </c>
    </row>
    <row r="434" spans="1:25" ht="105" x14ac:dyDescent="0.25">
      <c r="A434" s="60" t="s">
        <v>1123</v>
      </c>
      <c r="B434" s="60" t="str">
        <f>IFERROR(VLOOKUP(VALUE(MID(A435,1,IF(VALUE(MID(A435,1,3))=898,3,4))),[9]Hoja1!$A$3:$K$222,2,0),"")</f>
        <v>898 Administración del talento humano</v>
      </c>
      <c r="C434" s="60" t="s">
        <v>159</v>
      </c>
      <c r="D434" s="60" t="s">
        <v>387</v>
      </c>
      <c r="E434" s="92">
        <v>80101504</v>
      </c>
      <c r="F434" s="90" t="s">
        <v>1204</v>
      </c>
      <c r="G434" s="62">
        <v>1</v>
      </c>
      <c r="H434" s="62">
        <v>1</v>
      </c>
      <c r="I434" s="73">
        <v>11.6</v>
      </c>
      <c r="J434" s="60">
        <v>1</v>
      </c>
      <c r="K434" s="60" t="s">
        <v>21</v>
      </c>
      <c r="L434" s="60" t="str">
        <f>IF(K434=[7]Hoja3!$B$2,[7]Hoja3!$A$2,IF(K434=[7]Hoja3!$B$3,[7]Hoja3!$A$3,IF(K434=[7]Hoja3!$B$4,[7]Hoja3!$A$4,IF(K434=[7]Hoja3!$B$5,[7]Hoja3!$A$5,IF(K434=[7]Hoja3!$B$6,[7]Hoja3!$A$6,IF(K434=[7]Hoja3!$B$7,[7]Hoja3!$A$7,IF(K434=[7]Hoja3!$B$8,[7]Hoja3!$A$8,IF(K434=[7]Hoja3!$B$9,[7]Hoja3!$A$9,IF(K434=[7]Hoja3!$B$10,[7]Hoja3!$A$10,IF(K434=[7]Hoja3!$B$11,[7]Hoja3!$A$11,IF(K434=[7]Hoja3!$B$12,[7]Hoja3!$A$12,IF(K434=[7]Hoja3!$B$13,[7]Hoja3!$A$13,IF(K434=[7]Hoja3!$B$14,[7]Hoja3!$A$14,IF(K434=[7]Hoja3!$B$15,[7]Hoja3!$A$15,IF(K434=[7]Hoja3!$B$16,[7]Hoja3!$A$16,IF(K434=[7]Hoja3!$B$17,[7]Hoja3!$A$17,IF(K434=[7]Hoja3!$B$18,[7]Hoja3!$A$18,IF(K434=[7]Hoja3!$B$19,[7]Hoja3!$A$19,IF(K434=[7]Hoja3!$B$20,[7]Hoja3!$A$20,IF(K434=[7]Hoja3!$B$21,[7]Hoja3!$A$21,""))))))))))))))))))))</f>
        <v>CCE-16</v>
      </c>
      <c r="M434" s="60" t="s">
        <v>63</v>
      </c>
      <c r="N434" s="60">
        <v>0</v>
      </c>
      <c r="O434" s="63">
        <v>65806800</v>
      </c>
      <c r="P434" s="63">
        <v>65806800</v>
      </c>
      <c r="Q434" s="65">
        <v>0</v>
      </c>
      <c r="R434" s="60">
        <v>0</v>
      </c>
      <c r="S434" s="60" t="s">
        <v>1180</v>
      </c>
      <c r="T434" s="60" t="s">
        <v>668</v>
      </c>
      <c r="U434" s="60" t="s">
        <v>650</v>
      </c>
      <c r="V434" s="60" t="s">
        <v>651</v>
      </c>
      <c r="W434" s="60" t="s">
        <v>652</v>
      </c>
      <c r="X434" s="60">
        <v>3241000</v>
      </c>
      <c r="Y434" s="66" t="s">
        <v>653</v>
      </c>
    </row>
    <row r="435" spans="1:25" ht="120" x14ac:dyDescent="0.25">
      <c r="A435" s="60" t="s">
        <v>1124</v>
      </c>
      <c r="B435" s="60" t="str">
        <f>IFERROR(VLOOKUP(VALUE(MID(A436,1,IF(VALUE(MID(A436,1,3))=898,3,4))),[9]Hoja1!$A$3:$K$222,2,0),"")</f>
        <v>898 Administración del talento humano</v>
      </c>
      <c r="C435" s="60" t="s">
        <v>159</v>
      </c>
      <c r="D435" s="60" t="s">
        <v>387</v>
      </c>
      <c r="E435" s="92">
        <v>80101504</v>
      </c>
      <c r="F435" s="90" t="s">
        <v>1205</v>
      </c>
      <c r="G435" s="62">
        <v>1</v>
      </c>
      <c r="H435" s="62">
        <v>1</v>
      </c>
      <c r="I435" s="73">
        <v>11.6</v>
      </c>
      <c r="J435" s="60">
        <v>1</v>
      </c>
      <c r="K435" s="60" t="s">
        <v>21</v>
      </c>
      <c r="L435" s="60" t="str">
        <f>IF(K435=[7]Hoja3!$B$2,[7]Hoja3!$A$2,IF(K435=[7]Hoja3!$B$3,[7]Hoja3!$A$3,IF(K435=[7]Hoja3!$B$4,[7]Hoja3!$A$4,IF(K435=[7]Hoja3!$B$5,[7]Hoja3!$A$5,IF(K435=[7]Hoja3!$B$6,[7]Hoja3!$A$6,IF(K435=[7]Hoja3!$B$7,[7]Hoja3!$A$7,IF(K435=[7]Hoja3!$B$8,[7]Hoja3!$A$8,IF(K435=[7]Hoja3!$B$9,[7]Hoja3!$A$9,IF(K435=[7]Hoja3!$B$10,[7]Hoja3!$A$10,IF(K435=[7]Hoja3!$B$11,[7]Hoja3!$A$11,IF(K435=[7]Hoja3!$B$12,[7]Hoja3!$A$12,IF(K435=[7]Hoja3!$B$13,[7]Hoja3!$A$13,IF(K435=[7]Hoja3!$B$14,[7]Hoja3!$A$14,IF(K435=[7]Hoja3!$B$15,[7]Hoja3!$A$15,IF(K435=[7]Hoja3!$B$16,[7]Hoja3!$A$16,IF(K435=[7]Hoja3!$B$17,[7]Hoja3!$A$17,IF(K435=[7]Hoja3!$B$18,[7]Hoja3!$A$18,IF(K435=[7]Hoja3!$B$19,[7]Hoja3!$A$19,IF(K435=[7]Hoja3!$B$20,[7]Hoja3!$A$20,IF(K435=[7]Hoja3!$B$21,[7]Hoja3!$A$21,""))))))))))))))))))))</f>
        <v>CCE-16</v>
      </c>
      <c r="M435" s="60" t="s">
        <v>63</v>
      </c>
      <c r="N435" s="60">
        <v>0</v>
      </c>
      <c r="O435" s="63">
        <v>111835600</v>
      </c>
      <c r="P435" s="63">
        <v>111835600</v>
      </c>
      <c r="Q435" s="65">
        <v>0</v>
      </c>
      <c r="R435" s="60">
        <v>0</v>
      </c>
      <c r="S435" s="60" t="s">
        <v>1180</v>
      </c>
      <c r="T435" s="60" t="s">
        <v>668</v>
      </c>
      <c r="U435" s="60" t="s">
        <v>650</v>
      </c>
      <c r="V435" s="60" t="s">
        <v>651</v>
      </c>
      <c r="W435" s="60" t="s">
        <v>652</v>
      </c>
      <c r="X435" s="60">
        <v>3241000</v>
      </c>
      <c r="Y435" s="66" t="s">
        <v>653</v>
      </c>
    </row>
    <row r="436" spans="1:25" ht="60" x14ac:dyDescent="0.25">
      <c r="A436" s="60" t="s">
        <v>1125</v>
      </c>
      <c r="B436" s="60" t="str">
        <f>IFERROR(VLOOKUP(VALUE(MID(A437,1,IF(VALUE(MID(A437,1,3))=898,3,4))),[9]Hoja1!$A$3:$K$222,2,0),"")</f>
        <v>898 Administración del talento humano</v>
      </c>
      <c r="C436" s="60" t="s">
        <v>159</v>
      </c>
      <c r="D436" s="60" t="s">
        <v>387</v>
      </c>
      <c r="E436" s="92">
        <v>80111601</v>
      </c>
      <c r="F436" s="90" t="s">
        <v>1206</v>
      </c>
      <c r="G436" s="62">
        <v>1</v>
      </c>
      <c r="H436" s="62">
        <v>1</v>
      </c>
      <c r="I436" s="73">
        <v>11.6</v>
      </c>
      <c r="J436" s="60">
        <v>1</v>
      </c>
      <c r="K436" s="60" t="s">
        <v>21</v>
      </c>
      <c r="L436" s="60" t="str">
        <f>IF(K436=[7]Hoja3!$B$2,[7]Hoja3!$A$2,IF(K436=[7]Hoja3!$B$3,[7]Hoja3!$A$3,IF(K436=[7]Hoja3!$B$4,[7]Hoja3!$A$4,IF(K436=[7]Hoja3!$B$5,[7]Hoja3!$A$5,IF(K436=[7]Hoja3!$B$6,[7]Hoja3!$A$6,IF(K436=[7]Hoja3!$B$7,[7]Hoja3!$A$7,IF(K436=[7]Hoja3!$B$8,[7]Hoja3!$A$8,IF(K436=[7]Hoja3!$B$9,[7]Hoja3!$A$9,IF(K436=[7]Hoja3!$B$10,[7]Hoja3!$A$10,IF(K436=[7]Hoja3!$B$11,[7]Hoja3!$A$11,IF(K436=[7]Hoja3!$B$12,[7]Hoja3!$A$12,IF(K436=[7]Hoja3!$B$13,[7]Hoja3!$A$13,IF(K436=[7]Hoja3!$B$14,[7]Hoja3!$A$14,IF(K436=[7]Hoja3!$B$15,[7]Hoja3!$A$15,IF(K436=[7]Hoja3!$B$16,[7]Hoja3!$A$16,IF(K436=[7]Hoja3!$B$17,[7]Hoja3!$A$17,IF(K436=[7]Hoja3!$B$18,[7]Hoja3!$A$18,IF(K436=[7]Hoja3!$B$19,[7]Hoja3!$A$19,IF(K436=[7]Hoja3!$B$20,[7]Hoja3!$A$20,IF(K436=[7]Hoja3!$B$21,[7]Hoja3!$A$21,""))))))))))))))))))))</f>
        <v>CCE-16</v>
      </c>
      <c r="M436" s="60" t="s">
        <v>63</v>
      </c>
      <c r="N436" s="60">
        <v>0</v>
      </c>
      <c r="O436" s="63">
        <v>62025200</v>
      </c>
      <c r="P436" s="63">
        <v>62025200</v>
      </c>
      <c r="Q436" s="65">
        <v>0</v>
      </c>
      <c r="R436" s="60">
        <v>0</v>
      </c>
      <c r="S436" s="60" t="s">
        <v>1180</v>
      </c>
      <c r="T436" s="60" t="s">
        <v>668</v>
      </c>
      <c r="U436" s="60" t="s">
        <v>650</v>
      </c>
      <c r="V436" s="60" t="s">
        <v>651</v>
      </c>
      <c r="W436" s="60" t="s">
        <v>652</v>
      </c>
      <c r="X436" s="60">
        <v>3241000</v>
      </c>
      <c r="Y436" s="66" t="s">
        <v>653</v>
      </c>
    </row>
    <row r="437" spans="1:25" ht="60" x14ac:dyDescent="0.25">
      <c r="A437" s="60" t="s">
        <v>1126</v>
      </c>
      <c r="B437" s="60" t="str">
        <f>IFERROR(VLOOKUP(VALUE(MID(A438,1,IF(VALUE(MID(A438,1,3))=898,3,4))),[9]Hoja1!$A$3:$K$222,2,0),"")</f>
        <v>898 Administración del talento humano</v>
      </c>
      <c r="C437" s="60" t="s">
        <v>159</v>
      </c>
      <c r="D437" s="60" t="s">
        <v>1148</v>
      </c>
      <c r="E437" s="92">
        <v>80111601</v>
      </c>
      <c r="F437" s="90" t="s">
        <v>1331</v>
      </c>
      <c r="G437" s="62">
        <v>1</v>
      </c>
      <c r="H437" s="62">
        <v>1</v>
      </c>
      <c r="I437" s="73">
        <v>11.6</v>
      </c>
      <c r="J437" s="60">
        <v>1</v>
      </c>
      <c r="K437" s="60" t="s">
        <v>21</v>
      </c>
      <c r="L437" s="60" t="str">
        <f>IF(K437=[7]Hoja3!$B$2,[7]Hoja3!$A$2,IF(K437=[7]Hoja3!$B$3,[7]Hoja3!$A$3,IF(K437=[7]Hoja3!$B$4,[7]Hoja3!$A$4,IF(K437=[7]Hoja3!$B$5,[7]Hoja3!$A$5,IF(K437=[7]Hoja3!$B$6,[7]Hoja3!$A$6,IF(K437=[7]Hoja3!$B$7,[7]Hoja3!$A$7,IF(K437=[7]Hoja3!$B$8,[7]Hoja3!$A$8,IF(K437=[7]Hoja3!$B$9,[7]Hoja3!$A$9,IF(K437=[7]Hoja3!$B$10,[7]Hoja3!$A$10,IF(K437=[7]Hoja3!$B$11,[7]Hoja3!$A$11,IF(K437=[7]Hoja3!$B$12,[7]Hoja3!$A$12,IF(K437=[7]Hoja3!$B$13,[7]Hoja3!$A$13,IF(K437=[7]Hoja3!$B$14,[7]Hoja3!$A$14,IF(K437=[7]Hoja3!$B$15,[7]Hoja3!$A$15,IF(K437=[7]Hoja3!$B$16,[7]Hoja3!$A$16,IF(K437=[7]Hoja3!$B$17,[7]Hoja3!$A$17,IF(K437=[7]Hoja3!$B$18,[7]Hoja3!$A$18,IF(K437=[7]Hoja3!$B$19,[7]Hoja3!$A$19,IF(K437=[7]Hoja3!$B$20,[7]Hoja3!$A$20,IF(K437=[7]Hoja3!$B$21,[7]Hoja3!$A$21,""))))))))))))))))))))</f>
        <v>CCE-16</v>
      </c>
      <c r="M437" s="60" t="s">
        <v>63</v>
      </c>
      <c r="N437" s="60">
        <v>0</v>
      </c>
      <c r="O437" s="63">
        <v>65714000</v>
      </c>
      <c r="P437" s="63">
        <v>65714000</v>
      </c>
      <c r="Q437" s="65">
        <v>0</v>
      </c>
      <c r="R437" s="60">
        <v>0</v>
      </c>
      <c r="S437" s="60" t="s">
        <v>1180</v>
      </c>
      <c r="T437" s="60" t="s">
        <v>668</v>
      </c>
      <c r="U437" s="60" t="s">
        <v>650</v>
      </c>
      <c r="V437" s="60" t="s">
        <v>651</v>
      </c>
      <c r="W437" s="60" t="s">
        <v>652</v>
      </c>
      <c r="X437" s="60">
        <v>3241000</v>
      </c>
      <c r="Y437" s="66" t="s">
        <v>653</v>
      </c>
    </row>
    <row r="438" spans="1:25" ht="90" x14ac:dyDescent="0.25">
      <c r="A438" s="60" t="s">
        <v>1127</v>
      </c>
      <c r="B438" s="60" t="str">
        <f>IFERROR(VLOOKUP(VALUE(MID(A439,1,IF(VALUE(MID(A439,1,3))=898,3,4))),[9]Hoja1!$A$3:$K$222,2,0),"")</f>
        <v>898 Administración del talento humano</v>
      </c>
      <c r="C438" s="60" t="s">
        <v>159</v>
      </c>
      <c r="D438" s="60" t="s">
        <v>1149</v>
      </c>
      <c r="E438" s="92">
        <v>80101509</v>
      </c>
      <c r="F438" s="90" t="s">
        <v>1207</v>
      </c>
      <c r="G438" s="62">
        <v>1</v>
      </c>
      <c r="H438" s="62">
        <v>1</v>
      </c>
      <c r="I438" s="73">
        <v>11.6</v>
      </c>
      <c r="J438" s="60">
        <v>1</v>
      </c>
      <c r="K438" s="60" t="s">
        <v>21</v>
      </c>
      <c r="L438" s="60" t="str">
        <f>IF(K438=[7]Hoja3!$B$2,[7]Hoja3!$A$2,IF(K438=[7]Hoja3!$B$3,[7]Hoja3!$A$3,IF(K438=[7]Hoja3!$B$4,[7]Hoja3!$A$4,IF(K438=[7]Hoja3!$B$5,[7]Hoja3!$A$5,IF(K438=[7]Hoja3!$B$6,[7]Hoja3!$A$6,IF(K438=[7]Hoja3!$B$7,[7]Hoja3!$A$7,IF(K438=[7]Hoja3!$B$8,[7]Hoja3!$A$8,IF(K438=[7]Hoja3!$B$9,[7]Hoja3!$A$9,IF(K438=[7]Hoja3!$B$10,[7]Hoja3!$A$10,IF(K438=[7]Hoja3!$B$11,[7]Hoja3!$A$11,IF(K438=[7]Hoja3!$B$12,[7]Hoja3!$A$12,IF(K438=[7]Hoja3!$B$13,[7]Hoja3!$A$13,IF(K438=[7]Hoja3!$B$14,[7]Hoja3!$A$14,IF(K438=[7]Hoja3!$B$15,[7]Hoja3!$A$15,IF(K438=[7]Hoja3!$B$16,[7]Hoja3!$A$16,IF(K438=[7]Hoja3!$B$17,[7]Hoja3!$A$17,IF(K438=[7]Hoja3!$B$18,[7]Hoja3!$A$18,IF(K438=[7]Hoja3!$B$19,[7]Hoja3!$A$19,IF(K438=[7]Hoja3!$B$20,[7]Hoja3!$A$20,IF(K438=[7]Hoja3!$B$21,[7]Hoja3!$A$21,""))))))))))))))))))))</f>
        <v>CCE-16</v>
      </c>
      <c r="M438" s="60" t="s">
        <v>63</v>
      </c>
      <c r="N438" s="60">
        <v>0</v>
      </c>
      <c r="O438" s="63">
        <v>65806800</v>
      </c>
      <c r="P438" s="63">
        <v>65806800</v>
      </c>
      <c r="Q438" s="65">
        <v>0</v>
      </c>
      <c r="R438" s="60">
        <v>0</v>
      </c>
      <c r="S438" s="60" t="s">
        <v>1180</v>
      </c>
      <c r="T438" s="60" t="s">
        <v>668</v>
      </c>
      <c r="U438" s="60" t="s">
        <v>650</v>
      </c>
      <c r="V438" s="60" t="s">
        <v>651</v>
      </c>
      <c r="W438" s="60" t="s">
        <v>652</v>
      </c>
      <c r="X438" s="60">
        <v>3241000</v>
      </c>
      <c r="Y438" s="66" t="s">
        <v>653</v>
      </c>
    </row>
    <row r="439" spans="1:25" ht="60" x14ac:dyDescent="0.25">
      <c r="A439" s="60" t="s">
        <v>1128</v>
      </c>
      <c r="B439" s="60" t="str">
        <f>IFERROR(VLOOKUP(VALUE(MID(A440,1,IF(VALUE(MID(A440,1,3))=898,3,4))),[9]Hoja1!$A$3:$K$222,2,0),"")</f>
        <v>898 Administración del talento humano</v>
      </c>
      <c r="C439" s="60" t="s">
        <v>159</v>
      </c>
      <c r="D439" s="60" t="s">
        <v>1150</v>
      </c>
      <c r="E439" s="92">
        <v>80161504</v>
      </c>
      <c r="F439" s="90" t="s">
        <v>1208</v>
      </c>
      <c r="G439" s="62">
        <v>1</v>
      </c>
      <c r="H439" s="62">
        <v>1</v>
      </c>
      <c r="I439" s="73">
        <v>11.6</v>
      </c>
      <c r="J439" s="60">
        <v>1</v>
      </c>
      <c r="K439" s="60" t="s">
        <v>21</v>
      </c>
      <c r="L439" s="60" t="str">
        <f>IF(K439=[7]Hoja3!$B$2,[7]Hoja3!$A$2,IF(K439=[7]Hoja3!$B$3,[7]Hoja3!$A$3,IF(K439=[7]Hoja3!$B$4,[7]Hoja3!$A$4,IF(K439=[7]Hoja3!$B$5,[7]Hoja3!$A$5,IF(K439=[7]Hoja3!$B$6,[7]Hoja3!$A$6,IF(K439=[7]Hoja3!$B$7,[7]Hoja3!$A$7,IF(K439=[7]Hoja3!$B$8,[7]Hoja3!$A$8,IF(K439=[7]Hoja3!$B$9,[7]Hoja3!$A$9,IF(K439=[7]Hoja3!$B$10,[7]Hoja3!$A$10,IF(K439=[7]Hoja3!$B$11,[7]Hoja3!$A$11,IF(K439=[7]Hoja3!$B$12,[7]Hoja3!$A$12,IF(K439=[7]Hoja3!$B$13,[7]Hoja3!$A$13,IF(K439=[7]Hoja3!$B$14,[7]Hoja3!$A$14,IF(K439=[7]Hoja3!$B$15,[7]Hoja3!$A$15,IF(K439=[7]Hoja3!$B$16,[7]Hoja3!$A$16,IF(K439=[7]Hoja3!$B$17,[7]Hoja3!$A$17,IF(K439=[7]Hoja3!$B$18,[7]Hoja3!$A$18,IF(K439=[7]Hoja3!$B$19,[7]Hoja3!$A$19,IF(K439=[7]Hoja3!$B$20,[7]Hoja3!$A$20,IF(K439=[7]Hoja3!$B$21,[7]Hoja3!$A$21,""))))))))))))))))))))</f>
        <v>CCE-16</v>
      </c>
      <c r="M439" s="60" t="s">
        <v>63</v>
      </c>
      <c r="N439" s="60">
        <v>0</v>
      </c>
      <c r="O439" s="63">
        <v>37080000</v>
      </c>
      <c r="P439" s="63">
        <v>37080000</v>
      </c>
      <c r="Q439" s="65">
        <v>0</v>
      </c>
      <c r="R439" s="60">
        <v>0</v>
      </c>
      <c r="S439" s="60" t="s">
        <v>1180</v>
      </c>
      <c r="T439" s="60" t="s">
        <v>668</v>
      </c>
      <c r="U439" s="60" t="s">
        <v>650</v>
      </c>
      <c r="V439" s="60" t="s">
        <v>651</v>
      </c>
      <c r="W439" s="60" t="s">
        <v>652</v>
      </c>
      <c r="X439" s="60">
        <v>3241000</v>
      </c>
      <c r="Y439" s="66" t="s">
        <v>653</v>
      </c>
    </row>
    <row r="440" spans="1:25" ht="60" x14ac:dyDescent="0.25">
      <c r="A440" s="60" t="s">
        <v>1129</v>
      </c>
      <c r="B440" s="60" t="str">
        <f>IFERROR(VLOOKUP(VALUE(MID(A441,1,IF(VALUE(MID(A441,1,3))=898,3,4))),[9]Hoja1!$A$3:$K$222,2,0),"")</f>
        <v>898 Administración del talento humano</v>
      </c>
      <c r="C440" s="60" t="s">
        <v>159</v>
      </c>
      <c r="D440" s="60" t="s">
        <v>1151</v>
      </c>
      <c r="E440" s="92">
        <v>80161504</v>
      </c>
      <c r="F440" s="90" t="s">
        <v>1332</v>
      </c>
      <c r="G440" s="62">
        <v>1</v>
      </c>
      <c r="H440" s="62">
        <v>1</v>
      </c>
      <c r="I440" s="73">
        <v>11.6</v>
      </c>
      <c r="J440" s="60">
        <v>1</v>
      </c>
      <c r="K440" s="60" t="s">
        <v>21</v>
      </c>
      <c r="L440" s="60" t="str">
        <f>IF(K440=[7]Hoja3!$B$2,[7]Hoja3!$A$2,IF(K440=[7]Hoja3!$B$3,[7]Hoja3!$A$3,IF(K440=[7]Hoja3!$B$4,[7]Hoja3!$A$4,IF(K440=[7]Hoja3!$B$5,[7]Hoja3!$A$5,IF(K440=[7]Hoja3!$B$6,[7]Hoja3!$A$6,IF(K440=[7]Hoja3!$B$7,[7]Hoja3!$A$7,IF(K440=[7]Hoja3!$B$8,[7]Hoja3!$A$8,IF(K440=[7]Hoja3!$B$9,[7]Hoja3!$A$9,IF(K440=[7]Hoja3!$B$10,[7]Hoja3!$A$10,IF(K440=[7]Hoja3!$B$11,[7]Hoja3!$A$11,IF(K440=[7]Hoja3!$B$12,[7]Hoja3!$A$12,IF(K440=[7]Hoja3!$B$13,[7]Hoja3!$A$13,IF(K440=[7]Hoja3!$B$14,[7]Hoja3!$A$14,IF(K440=[7]Hoja3!$B$15,[7]Hoja3!$A$15,IF(K440=[7]Hoja3!$B$16,[7]Hoja3!$A$16,IF(K440=[7]Hoja3!$B$17,[7]Hoja3!$A$17,IF(K440=[7]Hoja3!$B$18,[7]Hoja3!$A$18,IF(K440=[7]Hoja3!$B$19,[7]Hoja3!$A$19,IF(K440=[7]Hoja3!$B$20,[7]Hoja3!$A$20,IF(K440=[7]Hoja3!$B$21,[7]Hoja3!$A$21,""))))))))))))))))))))</f>
        <v>CCE-16</v>
      </c>
      <c r="M440" s="60" t="s">
        <v>63</v>
      </c>
      <c r="N440" s="60">
        <v>0</v>
      </c>
      <c r="O440" s="63">
        <v>37080000</v>
      </c>
      <c r="P440" s="63">
        <v>37080000</v>
      </c>
      <c r="Q440" s="65">
        <v>0</v>
      </c>
      <c r="R440" s="60">
        <v>0</v>
      </c>
      <c r="S440" s="60" t="s">
        <v>1180</v>
      </c>
      <c r="T440" s="60" t="s">
        <v>668</v>
      </c>
      <c r="U440" s="60" t="s">
        <v>650</v>
      </c>
      <c r="V440" s="60" t="s">
        <v>651</v>
      </c>
      <c r="W440" s="60" t="s">
        <v>652</v>
      </c>
      <c r="X440" s="60">
        <v>3241000</v>
      </c>
      <c r="Y440" s="66" t="s">
        <v>653</v>
      </c>
    </row>
    <row r="441" spans="1:25" ht="75" x14ac:dyDescent="0.25">
      <c r="A441" s="60" t="s">
        <v>1130</v>
      </c>
      <c r="B441" s="60" t="str">
        <f>+B440</f>
        <v>898 Administración del talento humano</v>
      </c>
      <c r="C441" s="60" t="s">
        <v>159</v>
      </c>
      <c r="D441" s="60" t="s">
        <v>1152</v>
      </c>
      <c r="E441" s="92">
        <v>80161504</v>
      </c>
      <c r="F441" s="90" t="s">
        <v>1209</v>
      </c>
      <c r="G441" s="62">
        <v>1</v>
      </c>
      <c r="H441" s="62">
        <v>1</v>
      </c>
      <c r="I441" s="73">
        <v>11.6</v>
      </c>
      <c r="J441" s="60">
        <v>1</v>
      </c>
      <c r="K441" s="60" t="s">
        <v>21</v>
      </c>
      <c r="L441" s="60" t="str">
        <f>IF(K441=[7]Hoja3!$B$2,[7]Hoja3!$A$2,IF(K441=[7]Hoja3!$B$3,[7]Hoja3!$A$3,IF(K441=[7]Hoja3!$B$4,[7]Hoja3!$A$4,IF(K441=[7]Hoja3!$B$5,[7]Hoja3!$A$5,IF(K441=[7]Hoja3!$B$6,[7]Hoja3!$A$6,IF(K441=[7]Hoja3!$B$7,[7]Hoja3!$A$7,IF(K441=[7]Hoja3!$B$8,[7]Hoja3!$A$8,IF(K441=[7]Hoja3!$B$9,[7]Hoja3!$A$9,IF(K441=[7]Hoja3!$B$10,[7]Hoja3!$A$10,IF(K441=[7]Hoja3!$B$11,[7]Hoja3!$A$11,IF(K441=[7]Hoja3!$B$12,[7]Hoja3!$A$12,IF(K441=[7]Hoja3!$B$13,[7]Hoja3!$A$13,IF(K441=[7]Hoja3!$B$14,[7]Hoja3!$A$14,IF(K441=[7]Hoja3!$B$15,[7]Hoja3!$A$15,IF(K441=[7]Hoja3!$B$16,[7]Hoja3!$A$16,IF(K441=[7]Hoja3!$B$17,[7]Hoja3!$A$17,IF(K441=[7]Hoja3!$B$18,[7]Hoja3!$A$18,IF(K441=[7]Hoja3!$B$19,[7]Hoja3!$A$19,IF(K441=[7]Hoja3!$B$20,[7]Hoja3!$A$20,IF(K441=[7]Hoja3!$B$21,[7]Hoja3!$A$21,""))))))))))))))))))))</f>
        <v>CCE-16</v>
      </c>
      <c r="M441" s="60" t="s">
        <v>63</v>
      </c>
      <c r="N441" s="60">
        <v>0</v>
      </c>
      <c r="O441" s="63">
        <v>57513600</v>
      </c>
      <c r="P441" s="63">
        <v>57513600</v>
      </c>
      <c r="Q441" s="65">
        <v>0</v>
      </c>
      <c r="R441" s="60">
        <v>0</v>
      </c>
      <c r="S441" s="60" t="s">
        <v>1180</v>
      </c>
      <c r="T441" s="60" t="s">
        <v>668</v>
      </c>
      <c r="U441" s="60" t="s">
        <v>650</v>
      </c>
      <c r="V441" s="60" t="s">
        <v>651</v>
      </c>
      <c r="W441" s="60" t="s">
        <v>652</v>
      </c>
      <c r="X441" s="60">
        <v>3241000</v>
      </c>
      <c r="Y441" s="66" t="s">
        <v>653</v>
      </c>
    </row>
    <row r="442" spans="1:25" ht="60" x14ac:dyDescent="0.25">
      <c r="A442" s="60" t="s">
        <v>1258</v>
      </c>
      <c r="B442" s="60" t="str">
        <f>IFERROR(VLOOKUP(VALUE(MID(A443,1,IF(VALUE(MID(A443,1,3))=898,3,4))),[1]Hoja1!$A$3:$K$222,2,0),"")</f>
        <v>898 Administración del talento humano</v>
      </c>
      <c r="C442" s="60" t="s">
        <v>159</v>
      </c>
      <c r="D442" s="60" t="s">
        <v>387</v>
      </c>
      <c r="E442" s="92">
        <v>80101509</v>
      </c>
      <c r="F442" s="86" t="s">
        <v>1260</v>
      </c>
      <c r="G442" s="62">
        <v>1</v>
      </c>
      <c r="H442" s="62">
        <v>1</v>
      </c>
      <c r="I442" s="60">
        <v>11.5</v>
      </c>
      <c r="J442" s="60">
        <v>1</v>
      </c>
      <c r="K442" s="60" t="s">
        <v>21</v>
      </c>
      <c r="L442" s="60" t="str">
        <f>IF(K442=[7]Hoja3!$B$2,[7]Hoja3!$A$2,IF(K442=[7]Hoja3!$B$3,[7]Hoja3!$A$3,IF(K442=[7]Hoja3!$B$4,[7]Hoja3!$A$4,IF(K442=[7]Hoja3!$B$5,[7]Hoja3!$A$5,IF(K442=[7]Hoja3!$B$6,[7]Hoja3!$A$6,IF(K442=[7]Hoja3!$B$7,[7]Hoja3!$A$7,IF(K442=[7]Hoja3!$B$8,[7]Hoja3!$A$8,IF(K442=[7]Hoja3!$B$9,[7]Hoja3!$A$9,IF(K442=[7]Hoja3!$B$10,[7]Hoja3!$A$10,IF(K442=[7]Hoja3!$B$11,[7]Hoja3!$A$11,IF(K442=[7]Hoja3!$B$12,[7]Hoja3!$A$12,IF(K442=[7]Hoja3!$B$13,[7]Hoja3!$A$13,IF(K442=[7]Hoja3!$B$14,[7]Hoja3!$A$14,IF(K442=[7]Hoja3!$B$15,[7]Hoja3!$A$15,IF(K442=[7]Hoja3!$B$16,[7]Hoja3!$A$16,IF(K442=[7]Hoja3!$B$17,[7]Hoja3!$A$17,IF(K442=[7]Hoja3!$B$18,[7]Hoja3!$A$18,IF(K442=[7]Hoja3!$B$19,[7]Hoja3!$A$19,IF(K442=[7]Hoja3!$B$20,[7]Hoja3!$A$20,IF(K442=[7]Hoja3!$B$21,[7]Hoja3!$A$21,""))))))))))))))))))))</f>
        <v>CCE-16</v>
      </c>
      <c r="M442" s="73" t="s">
        <v>63</v>
      </c>
      <c r="N442" s="60">
        <v>0</v>
      </c>
      <c r="O442" s="63">
        <v>74750000</v>
      </c>
      <c r="P442" s="63">
        <v>74750000</v>
      </c>
      <c r="Q442" s="65">
        <v>0</v>
      </c>
      <c r="R442" s="60">
        <v>62</v>
      </c>
      <c r="S442" s="60" t="s">
        <v>669</v>
      </c>
      <c r="T442" s="60" t="s">
        <v>649</v>
      </c>
      <c r="U442" s="60" t="s">
        <v>650</v>
      </c>
      <c r="V442" s="60" t="s">
        <v>651</v>
      </c>
      <c r="W442" s="60" t="s">
        <v>652</v>
      </c>
      <c r="X442" s="60">
        <v>3241062</v>
      </c>
      <c r="Y442" s="66" t="s">
        <v>653</v>
      </c>
    </row>
    <row r="443" spans="1:25" ht="60" x14ac:dyDescent="0.25">
      <c r="A443" s="60" t="s">
        <v>1131</v>
      </c>
      <c r="B443" s="60" t="str">
        <f>IFERROR(VLOOKUP(VALUE(MID(A444,1,IF(VALUE(MID(A444,1,3))=898,3,4))),[1]Hoja1!$A$3:$K$222,2,0),"")</f>
        <v>898 Administración del talento humano</v>
      </c>
      <c r="C443" s="60" t="s">
        <v>159</v>
      </c>
      <c r="D443" s="60" t="s">
        <v>387</v>
      </c>
      <c r="E443" s="92">
        <v>80101509</v>
      </c>
      <c r="F443" s="60" t="s">
        <v>1261</v>
      </c>
      <c r="G443" s="62">
        <v>1</v>
      </c>
      <c r="H443" s="62">
        <v>1</v>
      </c>
      <c r="I443" s="73">
        <v>11.5</v>
      </c>
      <c r="J443" s="60">
        <v>1</v>
      </c>
      <c r="K443" s="60" t="s">
        <v>21</v>
      </c>
      <c r="L443" s="60" t="str">
        <f>IF(K443=[7]Hoja3!$B$2,[7]Hoja3!$A$2,IF(K443=[7]Hoja3!$B$3,[7]Hoja3!$A$3,IF(K443=[7]Hoja3!$B$4,[7]Hoja3!$A$4,IF(K443=[7]Hoja3!$B$5,[7]Hoja3!$A$5,IF(K443=[7]Hoja3!$B$6,[7]Hoja3!$A$6,IF(K443=[7]Hoja3!$B$7,[7]Hoja3!$A$7,IF(K443=[7]Hoja3!$B$8,[7]Hoja3!$A$8,IF(K443=[7]Hoja3!$B$9,[7]Hoja3!$A$9,IF(K443=[7]Hoja3!$B$10,[7]Hoja3!$A$10,IF(K443=[7]Hoja3!$B$11,[7]Hoja3!$A$11,IF(K443=[7]Hoja3!$B$12,[7]Hoja3!$A$12,IF(K443=[7]Hoja3!$B$13,[7]Hoja3!$A$13,IF(K443=[7]Hoja3!$B$14,[7]Hoja3!$A$14,IF(K443=[7]Hoja3!$B$15,[7]Hoja3!$A$15,IF(K443=[7]Hoja3!$B$16,[7]Hoja3!$A$16,IF(K443=[7]Hoja3!$B$17,[7]Hoja3!$A$17,IF(K443=[7]Hoja3!$B$18,[7]Hoja3!$A$18,IF(K443=[7]Hoja3!$B$19,[7]Hoja3!$A$19,IF(K443=[7]Hoja3!$B$20,[7]Hoja3!$A$20,IF(K443=[7]Hoja3!$B$21,[7]Hoja3!$A$21,""))))))))))))))))))))</f>
        <v>CCE-16</v>
      </c>
      <c r="M443" s="73" t="s">
        <v>63</v>
      </c>
      <c r="N443" s="60">
        <v>0</v>
      </c>
      <c r="O443" s="63">
        <f>2524432*11.5</f>
        <v>29030968</v>
      </c>
      <c r="P443" s="63">
        <v>29030968</v>
      </c>
      <c r="Q443" s="68">
        <v>0</v>
      </c>
      <c r="R443" s="68">
        <v>0</v>
      </c>
      <c r="S443" s="60" t="s">
        <v>669</v>
      </c>
      <c r="T443" s="60" t="s">
        <v>649</v>
      </c>
      <c r="U443" s="60" t="s">
        <v>650</v>
      </c>
      <c r="V443" s="60" t="s">
        <v>651</v>
      </c>
      <c r="W443" s="60" t="s">
        <v>652</v>
      </c>
      <c r="X443" s="60">
        <v>3241062</v>
      </c>
      <c r="Y443" s="66" t="s">
        <v>653</v>
      </c>
    </row>
    <row r="444" spans="1:25" ht="60" x14ac:dyDescent="0.25">
      <c r="A444" s="60" t="s">
        <v>1259</v>
      </c>
      <c r="B444" s="60" t="str">
        <f>+B443</f>
        <v>898 Administración del talento humano</v>
      </c>
      <c r="C444" s="60" t="s">
        <v>159</v>
      </c>
      <c r="D444" s="60" t="s">
        <v>387</v>
      </c>
      <c r="E444" s="92">
        <v>80101509</v>
      </c>
      <c r="F444" s="60" t="s">
        <v>1262</v>
      </c>
      <c r="G444" s="62">
        <v>1</v>
      </c>
      <c r="H444" s="62">
        <v>1</v>
      </c>
      <c r="I444" s="73">
        <v>11.5</v>
      </c>
      <c r="J444" s="60">
        <v>1</v>
      </c>
      <c r="K444" s="60" t="s">
        <v>21</v>
      </c>
      <c r="L444" s="60" t="str">
        <f>IF(K444=[7]Hoja3!$B$2,[7]Hoja3!$A$2,IF(K444=[7]Hoja3!$B$3,[7]Hoja3!$A$3,IF(K444=[7]Hoja3!$B$4,[7]Hoja3!$A$4,IF(K444=[7]Hoja3!$B$5,[7]Hoja3!$A$5,IF(K444=[7]Hoja3!$B$6,[7]Hoja3!$A$6,IF(K444=[7]Hoja3!$B$7,[7]Hoja3!$A$7,IF(K444=[7]Hoja3!$B$8,[7]Hoja3!$A$8,IF(K444=[7]Hoja3!$B$9,[7]Hoja3!$A$9,IF(K444=[7]Hoja3!$B$10,[7]Hoja3!$A$10,IF(K444=[7]Hoja3!$B$11,[7]Hoja3!$A$11,IF(K444=[7]Hoja3!$B$12,[7]Hoja3!$A$12,IF(K444=[7]Hoja3!$B$13,[7]Hoja3!$A$13,IF(K444=[7]Hoja3!$B$14,[7]Hoja3!$A$14,IF(K444=[7]Hoja3!$B$15,[7]Hoja3!$A$15,IF(K444=[7]Hoja3!$B$16,[7]Hoja3!$A$16,IF(K444=[7]Hoja3!$B$17,[7]Hoja3!$A$17,IF(K444=[7]Hoja3!$B$18,[7]Hoja3!$A$18,IF(K444=[7]Hoja3!$B$19,[7]Hoja3!$A$19,IF(K444=[7]Hoja3!$B$20,[7]Hoja3!$A$20,IF(K444=[7]Hoja3!$B$21,[7]Hoja3!$A$21,""))))))))))))))))))))</f>
        <v>CCE-16</v>
      </c>
      <c r="M444" s="73" t="s">
        <v>63</v>
      </c>
      <c r="N444" s="60">
        <v>0</v>
      </c>
      <c r="O444" s="63">
        <f>2868673*11.5</f>
        <v>32989739.5</v>
      </c>
      <c r="P444" s="158">
        <v>32989739.5</v>
      </c>
      <c r="Q444" s="68">
        <v>0</v>
      </c>
      <c r="R444" s="68">
        <v>0</v>
      </c>
      <c r="S444" s="60" t="s">
        <v>669</v>
      </c>
      <c r="T444" s="60" t="s">
        <v>649</v>
      </c>
      <c r="U444" s="60" t="s">
        <v>650</v>
      </c>
      <c r="V444" s="60" t="s">
        <v>651</v>
      </c>
      <c r="W444" s="60" t="s">
        <v>652</v>
      </c>
      <c r="X444" s="60">
        <v>3241063</v>
      </c>
      <c r="Y444" s="66" t="s">
        <v>653</v>
      </c>
    </row>
    <row r="445" spans="1:25" ht="60" x14ac:dyDescent="0.25">
      <c r="A445" s="60" t="s">
        <v>1347</v>
      </c>
      <c r="B445" s="60" t="str">
        <f>IFERROR(VLOOKUP(VALUE(MID(A445,1,IF(VALUE(MID(A445,1,3))=898,3,4))),[23]Hoja1!$A$3:$K$222,2,0),"")</f>
        <v>1005 Fortalecimiento curricular para el desarrollo de aprendizajes a lo largo de la vida</v>
      </c>
      <c r="C445" s="60" t="s">
        <v>171</v>
      </c>
      <c r="D445" s="60" t="s">
        <v>396</v>
      </c>
      <c r="E445" s="60">
        <v>86141501</v>
      </c>
      <c r="F445" s="60" t="s">
        <v>1348</v>
      </c>
      <c r="G445" s="62">
        <v>1</v>
      </c>
      <c r="H445" s="62">
        <v>1</v>
      </c>
      <c r="I445" s="60">
        <v>345</v>
      </c>
      <c r="J445" s="60">
        <v>0</v>
      </c>
      <c r="K445" s="60" t="s">
        <v>21</v>
      </c>
      <c r="L445" s="60" t="str">
        <f>IF(K445=[23]Hoja3!$B$2,[23]Hoja3!$A$2,IF(K445=[23]Hoja3!$B$3,[23]Hoja3!$A$3,IF(K445=[23]Hoja3!$B$4,[23]Hoja3!$A$4,IF(K445=[23]Hoja3!$B$5,[23]Hoja3!$A$5,IF(K445=[23]Hoja3!$B$6,[23]Hoja3!$A$6,IF(K445=[23]Hoja3!$B$7,[23]Hoja3!$A$7,IF(K445=[23]Hoja3!$B$8,[23]Hoja3!$A$8,IF(K445=[23]Hoja3!$B$9,[23]Hoja3!$A$9,IF(K445=[23]Hoja3!$B$10,[23]Hoja3!$A$10,IF(K445=[23]Hoja3!$B$11,[23]Hoja3!$A$11,IF(K445=[23]Hoja3!$B$12,[23]Hoja3!$A$12,IF(K445=[23]Hoja3!$B$13,[23]Hoja3!$A$13,IF(K445=[23]Hoja3!$B$14,[23]Hoja3!$A$14,IF(K445=[23]Hoja3!$B$15,[23]Hoja3!$A$15,IF(K445=[23]Hoja3!$B$16,[23]Hoja3!$A$16,IF(K445=[23]Hoja3!$B$17,[23]Hoja3!$A$17,IF(K445=[23]Hoja3!$B$18,[23]Hoja3!$A$18,IF(K445=[23]Hoja3!$B$19,[23]Hoja3!$A$19,IF(K445=[23]Hoja3!$B$20,[23]Hoja3!$A$20,IF(K445=[23]Hoja3!$B$21,[23]Hoja3!$A$21,""))))))))))))))))))))</f>
        <v>CCE-16</v>
      </c>
      <c r="M445" s="60" t="s">
        <v>63</v>
      </c>
      <c r="N445" s="60">
        <v>0</v>
      </c>
      <c r="O445" s="63">
        <v>66151048</v>
      </c>
      <c r="P445" s="63">
        <v>66151048</v>
      </c>
      <c r="Q445" s="65">
        <v>0</v>
      </c>
      <c r="R445" s="60">
        <v>0</v>
      </c>
      <c r="S445" s="60" t="s">
        <v>1349</v>
      </c>
      <c r="T445" s="60" t="s">
        <v>1350</v>
      </c>
      <c r="U445" s="60" t="s">
        <v>1351</v>
      </c>
      <c r="V445" s="60" t="s">
        <v>1352</v>
      </c>
      <c r="W445" s="60" t="s">
        <v>1353</v>
      </c>
      <c r="X445" s="60" t="s">
        <v>1354</v>
      </c>
      <c r="Y445" s="133" t="s">
        <v>1355</v>
      </c>
    </row>
    <row r="446" spans="1:25" ht="60" x14ac:dyDescent="0.25">
      <c r="A446" s="60" t="s">
        <v>1356</v>
      </c>
      <c r="B446" s="60" t="str">
        <f>IFERROR(VLOOKUP(VALUE(MID(A446,1,IF(VALUE(MID(A446,1,3))=898,3,4))),[23]Hoja1!$A$3:$K$222,2,0),"")</f>
        <v>1005 Fortalecimiento curricular para el desarrollo de aprendizajes a lo largo de la vida</v>
      </c>
      <c r="C446" s="60" t="s">
        <v>171</v>
      </c>
      <c r="D446" s="60" t="s">
        <v>396</v>
      </c>
      <c r="E446" s="60">
        <v>86141501</v>
      </c>
      <c r="F446" s="60" t="s">
        <v>1357</v>
      </c>
      <c r="G446" s="62">
        <v>1</v>
      </c>
      <c r="H446" s="62">
        <v>1</v>
      </c>
      <c r="I446" s="60">
        <v>345</v>
      </c>
      <c r="J446" s="60">
        <v>0</v>
      </c>
      <c r="K446" s="60" t="s">
        <v>21</v>
      </c>
      <c r="L446" s="60" t="str">
        <f>IF(K446=[23]Hoja3!$B$2,[23]Hoja3!$A$2,IF(K446=[23]Hoja3!$B$3,[23]Hoja3!$A$3,IF(K446=[23]Hoja3!$B$4,[23]Hoja3!$A$4,IF(K446=[23]Hoja3!$B$5,[23]Hoja3!$A$5,IF(K446=[23]Hoja3!$B$6,[23]Hoja3!$A$6,IF(K446=[23]Hoja3!$B$7,[23]Hoja3!$A$7,IF(K446=[23]Hoja3!$B$8,[23]Hoja3!$A$8,IF(K446=[23]Hoja3!$B$9,[23]Hoja3!$A$9,IF(K446=[23]Hoja3!$B$10,[23]Hoja3!$A$10,IF(K446=[23]Hoja3!$B$11,[23]Hoja3!$A$11,IF(K446=[23]Hoja3!$B$12,[23]Hoja3!$A$12,IF(K446=[23]Hoja3!$B$13,[23]Hoja3!$A$13,IF(K446=[23]Hoja3!$B$14,[23]Hoja3!$A$14,IF(K446=[23]Hoja3!$B$15,[23]Hoja3!$A$15,IF(K446=[23]Hoja3!$B$16,[23]Hoja3!$A$16,IF(K446=[23]Hoja3!$B$17,[23]Hoja3!$A$17,IF(K446=[23]Hoja3!$B$18,[23]Hoja3!$A$18,IF(K446=[23]Hoja3!$B$19,[23]Hoja3!$A$19,IF(K446=[23]Hoja3!$B$20,[23]Hoja3!$A$20,IF(K446=[23]Hoja3!$B$21,[23]Hoja3!$A$21,""))))))))))))))))))))</f>
        <v>CCE-16</v>
      </c>
      <c r="M446" s="60" t="s">
        <v>63</v>
      </c>
      <c r="N446" s="60">
        <v>0</v>
      </c>
      <c r="O446" s="63">
        <v>62522165</v>
      </c>
      <c r="P446" s="63">
        <v>62522165</v>
      </c>
      <c r="Q446" s="65">
        <v>0</v>
      </c>
      <c r="R446" s="60">
        <v>0</v>
      </c>
      <c r="S446" s="60" t="s">
        <v>1349</v>
      </c>
      <c r="T446" s="60" t="s">
        <v>1350</v>
      </c>
      <c r="U446" s="60" t="s">
        <v>1351</v>
      </c>
      <c r="V446" s="60" t="s">
        <v>1352</v>
      </c>
      <c r="W446" s="60" t="s">
        <v>1353</v>
      </c>
      <c r="X446" s="60" t="s">
        <v>1354</v>
      </c>
      <c r="Y446" s="133" t="s">
        <v>1355</v>
      </c>
    </row>
    <row r="447" spans="1:25" ht="75" x14ac:dyDescent="0.25">
      <c r="A447" s="60" t="s">
        <v>1358</v>
      </c>
      <c r="B447" s="60" t="str">
        <f>IFERROR(VLOOKUP(VALUE(MID(A447,1,IF(VALUE(MID(A447,1,3))=898,3,4))),[23]Hoja1!$A$3:$K$222,2,0),"")</f>
        <v>1005 Fortalecimiento curricular para el desarrollo de aprendizajes a lo largo de la vida</v>
      </c>
      <c r="C447" s="60" t="s">
        <v>171</v>
      </c>
      <c r="D447" s="60" t="s">
        <v>396</v>
      </c>
      <c r="E447" s="60">
        <v>86141501</v>
      </c>
      <c r="F447" s="60" t="s">
        <v>1359</v>
      </c>
      <c r="G447" s="62">
        <v>1</v>
      </c>
      <c r="H447" s="62">
        <v>1</v>
      </c>
      <c r="I447" s="60">
        <v>345</v>
      </c>
      <c r="J447" s="60">
        <v>0</v>
      </c>
      <c r="K447" s="60" t="s">
        <v>21</v>
      </c>
      <c r="L447" s="60" t="str">
        <f>IF(K447=[23]Hoja3!$B$2,[23]Hoja3!$A$2,IF(K447=[23]Hoja3!$B$3,[23]Hoja3!$A$3,IF(K447=[23]Hoja3!$B$4,[23]Hoja3!$A$4,IF(K447=[23]Hoja3!$B$5,[23]Hoja3!$A$5,IF(K447=[23]Hoja3!$B$6,[23]Hoja3!$A$6,IF(K447=[23]Hoja3!$B$7,[23]Hoja3!$A$7,IF(K447=[23]Hoja3!$B$8,[23]Hoja3!$A$8,IF(K447=[23]Hoja3!$B$9,[23]Hoja3!$A$9,IF(K447=[23]Hoja3!$B$10,[23]Hoja3!$A$10,IF(K447=[23]Hoja3!$B$11,[23]Hoja3!$A$11,IF(K447=[23]Hoja3!$B$12,[23]Hoja3!$A$12,IF(K447=[23]Hoja3!$B$13,[23]Hoja3!$A$13,IF(K447=[23]Hoja3!$B$14,[23]Hoja3!$A$14,IF(K447=[23]Hoja3!$B$15,[23]Hoja3!$A$15,IF(K447=[23]Hoja3!$B$16,[23]Hoja3!$A$16,IF(K447=[23]Hoja3!$B$17,[23]Hoja3!$A$17,IF(K447=[23]Hoja3!$B$18,[23]Hoja3!$A$18,IF(K447=[23]Hoja3!$B$19,[23]Hoja3!$A$19,IF(K447=[23]Hoja3!$B$20,[23]Hoja3!$A$20,IF(K447=[23]Hoja3!$B$21,[23]Hoja3!$A$21,""))))))))))))))))))))</f>
        <v>CCE-16</v>
      </c>
      <c r="M447" s="60" t="s">
        <v>63</v>
      </c>
      <c r="N447" s="60">
        <v>0</v>
      </c>
      <c r="O447" s="63">
        <v>80072200</v>
      </c>
      <c r="P447" s="63">
        <v>80072200</v>
      </c>
      <c r="Q447" s="65">
        <v>0</v>
      </c>
      <c r="R447" s="60">
        <v>0</v>
      </c>
      <c r="S447" s="60" t="s">
        <v>1349</v>
      </c>
      <c r="T447" s="60" t="s">
        <v>1350</v>
      </c>
      <c r="U447" s="60" t="s">
        <v>1351</v>
      </c>
      <c r="V447" s="60" t="s">
        <v>1352</v>
      </c>
      <c r="W447" s="60" t="s">
        <v>1353</v>
      </c>
      <c r="X447" s="60" t="s">
        <v>1354</v>
      </c>
      <c r="Y447" s="133" t="s">
        <v>1355</v>
      </c>
    </row>
    <row r="448" spans="1:25" ht="60" x14ac:dyDescent="0.25">
      <c r="A448" s="60" t="s">
        <v>1360</v>
      </c>
      <c r="B448" s="60" t="str">
        <f>IFERROR(VLOOKUP(VALUE(MID(A448,1,IF(VALUE(MID(A448,1,3))=898,3,4))),[23]Hoja1!$A$3:$K$222,2,0),"")</f>
        <v>1005 Fortalecimiento curricular para el desarrollo de aprendizajes a lo largo de la vida</v>
      </c>
      <c r="C448" s="60" t="s">
        <v>171</v>
      </c>
      <c r="D448" s="60" t="s">
        <v>396</v>
      </c>
      <c r="E448" s="60">
        <v>80101604</v>
      </c>
      <c r="F448" s="60" t="s">
        <v>1361</v>
      </c>
      <c r="G448" s="62">
        <v>1</v>
      </c>
      <c r="H448" s="62">
        <v>1</v>
      </c>
      <c r="I448" s="60">
        <v>345</v>
      </c>
      <c r="J448" s="60">
        <v>0</v>
      </c>
      <c r="K448" s="60" t="s">
        <v>21</v>
      </c>
      <c r="L448" s="60" t="str">
        <f>IF(K448=[23]Hoja3!$B$2,[23]Hoja3!$A$2,IF(K448=[23]Hoja3!$B$3,[23]Hoja3!$A$3,IF(K448=[23]Hoja3!$B$4,[23]Hoja3!$A$4,IF(K448=[23]Hoja3!$B$5,[23]Hoja3!$A$5,IF(K448=[23]Hoja3!$B$6,[23]Hoja3!$A$6,IF(K448=[23]Hoja3!$B$7,[23]Hoja3!$A$7,IF(K448=[23]Hoja3!$B$8,[23]Hoja3!$A$8,IF(K448=[23]Hoja3!$B$9,[23]Hoja3!$A$9,IF(K448=[23]Hoja3!$B$10,[23]Hoja3!$A$10,IF(K448=[23]Hoja3!$B$11,[23]Hoja3!$A$11,IF(K448=[23]Hoja3!$B$12,[23]Hoja3!$A$12,IF(K448=[23]Hoja3!$B$13,[23]Hoja3!$A$13,IF(K448=[23]Hoja3!$B$14,[23]Hoja3!$A$14,IF(K448=[23]Hoja3!$B$15,[23]Hoja3!$A$15,IF(K448=[23]Hoja3!$B$16,[23]Hoja3!$A$16,IF(K448=[23]Hoja3!$B$17,[23]Hoja3!$A$17,IF(K448=[23]Hoja3!$B$18,[23]Hoja3!$A$18,IF(K448=[23]Hoja3!$B$19,[23]Hoja3!$A$19,IF(K448=[23]Hoja3!$B$20,[23]Hoja3!$A$20,IF(K448=[23]Hoja3!$B$21,[23]Hoja3!$A$21,""))))))))))))))))))))</f>
        <v>CCE-16</v>
      </c>
      <c r="M448" s="60" t="s">
        <v>63</v>
      </c>
      <c r="N448" s="60">
        <v>0</v>
      </c>
      <c r="O448" s="63">
        <v>59225000</v>
      </c>
      <c r="P448" s="63">
        <v>59225000</v>
      </c>
      <c r="Q448" s="65">
        <v>0</v>
      </c>
      <c r="R448" s="60">
        <v>0</v>
      </c>
      <c r="S448" s="60" t="s">
        <v>1349</v>
      </c>
      <c r="T448" s="60" t="s">
        <v>1350</v>
      </c>
      <c r="U448" s="60" t="s">
        <v>1351</v>
      </c>
      <c r="V448" s="60" t="s">
        <v>1352</v>
      </c>
      <c r="W448" s="60" t="s">
        <v>1353</v>
      </c>
      <c r="X448" s="60" t="s">
        <v>1354</v>
      </c>
      <c r="Y448" s="133" t="s">
        <v>1355</v>
      </c>
    </row>
    <row r="449" spans="1:25" ht="45" x14ac:dyDescent="0.25">
      <c r="A449" s="60" t="s">
        <v>1362</v>
      </c>
      <c r="B449" s="60" t="str">
        <f>IFERROR(VLOOKUP(VALUE(MID(A449,1,IF(VALUE(MID(A449,1,3))=898,3,4))),[23]Hoja1!$A$3:$K$222,2,0),"")</f>
        <v>1005 Fortalecimiento curricular para el desarrollo de aprendizajes a lo largo de la vida</v>
      </c>
      <c r="C449" s="60" t="s">
        <v>171</v>
      </c>
      <c r="D449" s="60" t="s">
        <v>396</v>
      </c>
      <c r="E449" s="60">
        <v>86141501</v>
      </c>
      <c r="F449" s="60" t="s">
        <v>1363</v>
      </c>
      <c r="G449" s="62">
        <v>1</v>
      </c>
      <c r="H449" s="62">
        <v>1</v>
      </c>
      <c r="I449" s="60">
        <v>345</v>
      </c>
      <c r="J449" s="60">
        <v>0</v>
      </c>
      <c r="K449" s="60" t="s">
        <v>21</v>
      </c>
      <c r="L449" s="60" t="str">
        <f>IF(K449=[23]Hoja3!$B$2,[23]Hoja3!$A$2,IF(K449=[23]Hoja3!$B$3,[23]Hoja3!$A$3,IF(K449=[23]Hoja3!$B$4,[23]Hoja3!$A$4,IF(K449=[23]Hoja3!$B$5,[23]Hoja3!$A$5,IF(K449=[23]Hoja3!$B$6,[23]Hoja3!$A$6,IF(K449=[23]Hoja3!$B$7,[23]Hoja3!$A$7,IF(K449=[23]Hoja3!$B$8,[23]Hoja3!$A$8,IF(K449=[23]Hoja3!$B$9,[23]Hoja3!$A$9,IF(K449=[23]Hoja3!$B$10,[23]Hoja3!$A$10,IF(K449=[23]Hoja3!$B$11,[23]Hoja3!$A$11,IF(K449=[23]Hoja3!$B$12,[23]Hoja3!$A$12,IF(K449=[23]Hoja3!$B$13,[23]Hoja3!$A$13,IF(K449=[23]Hoja3!$B$14,[23]Hoja3!$A$14,IF(K449=[23]Hoja3!$B$15,[23]Hoja3!$A$15,IF(K449=[23]Hoja3!$B$16,[23]Hoja3!$A$16,IF(K449=[23]Hoja3!$B$17,[23]Hoja3!$A$17,IF(K449=[23]Hoja3!$B$18,[23]Hoja3!$A$18,IF(K449=[23]Hoja3!$B$19,[23]Hoja3!$A$19,IF(K449=[23]Hoja3!$B$20,[23]Hoja3!$A$20,IF(K449=[23]Hoja3!$B$21,[23]Hoja3!$A$21,""))))))))))))))))))))</f>
        <v>CCE-16</v>
      </c>
      <c r="M449" s="60" t="s">
        <v>63</v>
      </c>
      <c r="N449" s="60">
        <v>0</v>
      </c>
      <c r="O449" s="63">
        <v>66153877</v>
      </c>
      <c r="P449" s="63">
        <v>66153877</v>
      </c>
      <c r="Q449" s="65">
        <v>0</v>
      </c>
      <c r="R449" s="60">
        <v>0</v>
      </c>
      <c r="S449" s="60" t="s">
        <v>1349</v>
      </c>
      <c r="T449" s="60" t="s">
        <v>1350</v>
      </c>
      <c r="U449" s="60" t="s">
        <v>1351</v>
      </c>
      <c r="V449" s="60" t="s">
        <v>1352</v>
      </c>
      <c r="W449" s="60" t="s">
        <v>1353</v>
      </c>
      <c r="X449" s="60" t="s">
        <v>1354</v>
      </c>
      <c r="Y449" s="133" t="s">
        <v>1355</v>
      </c>
    </row>
    <row r="450" spans="1:25" ht="60" x14ac:dyDescent="0.25">
      <c r="A450" s="60" t="s">
        <v>1364</v>
      </c>
      <c r="B450" s="60" t="str">
        <f>IFERROR(VLOOKUP(VALUE(MID(A450,1,IF(VALUE(MID(A450,1,3))=898,3,4))),[23]Hoja1!$A$3:$K$222,2,0),"")</f>
        <v>1005 Fortalecimiento curricular para el desarrollo de aprendizajes a lo largo de la vida</v>
      </c>
      <c r="C450" s="60" t="s">
        <v>171</v>
      </c>
      <c r="D450" s="60" t="s">
        <v>396</v>
      </c>
      <c r="E450" s="60">
        <v>80101604</v>
      </c>
      <c r="F450" s="60" t="s">
        <v>1365</v>
      </c>
      <c r="G450" s="62">
        <v>1</v>
      </c>
      <c r="H450" s="62">
        <v>1</v>
      </c>
      <c r="I450" s="60">
        <v>335</v>
      </c>
      <c r="J450" s="60">
        <v>0</v>
      </c>
      <c r="K450" s="60" t="s">
        <v>21</v>
      </c>
      <c r="L450" s="60" t="str">
        <f>IF(K450=[23]Hoja3!$B$2,[23]Hoja3!$A$2,IF(K450=[23]Hoja3!$B$3,[23]Hoja3!$A$3,IF(K450=[23]Hoja3!$B$4,[23]Hoja3!$A$4,IF(K450=[23]Hoja3!$B$5,[23]Hoja3!$A$5,IF(K450=[23]Hoja3!$B$6,[23]Hoja3!$A$6,IF(K450=[23]Hoja3!$B$7,[23]Hoja3!$A$7,IF(K450=[23]Hoja3!$B$8,[23]Hoja3!$A$8,IF(K450=[23]Hoja3!$B$9,[23]Hoja3!$A$9,IF(K450=[23]Hoja3!$B$10,[23]Hoja3!$A$10,IF(K450=[23]Hoja3!$B$11,[23]Hoja3!$A$11,IF(K450=[23]Hoja3!$B$12,[23]Hoja3!$A$12,IF(K450=[23]Hoja3!$B$13,[23]Hoja3!$A$13,IF(K450=[23]Hoja3!$B$14,[23]Hoja3!$A$14,IF(K450=[23]Hoja3!$B$15,[23]Hoja3!$A$15,IF(K450=[23]Hoja3!$B$16,[23]Hoja3!$A$16,IF(K450=[23]Hoja3!$B$17,[23]Hoja3!$A$17,IF(K450=[23]Hoja3!$B$18,[23]Hoja3!$A$18,IF(K450=[23]Hoja3!$B$19,[23]Hoja3!$A$19,IF(K450=[23]Hoja3!$B$20,[23]Hoja3!$A$20,IF(K450=[23]Hoja3!$B$21,[23]Hoja3!$A$21,""))))))))))))))))))))</f>
        <v>CCE-16</v>
      </c>
      <c r="M450" s="60" t="s">
        <v>63</v>
      </c>
      <c r="N450" s="60">
        <v>0</v>
      </c>
      <c r="O450" s="63">
        <v>113048832</v>
      </c>
      <c r="P450" s="63">
        <v>113048832</v>
      </c>
      <c r="Q450" s="65">
        <v>0</v>
      </c>
      <c r="R450" s="60">
        <v>0</v>
      </c>
      <c r="S450" s="60" t="s">
        <v>1349</v>
      </c>
      <c r="T450" s="60" t="s">
        <v>1350</v>
      </c>
      <c r="U450" s="60" t="s">
        <v>1351</v>
      </c>
      <c r="V450" s="60" t="s">
        <v>1352</v>
      </c>
      <c r="W450" s="60" t="s">
        <v>1353</v>
      </c>
      <c r="X450" s="60" t="s">
        <v>1354</v>
      </c>
      <c r="Y450" s="133" t="s">
        <v>1355</v>
      </c>
    </row>
    <row r="451" spans="1:25" ht="60" x14ac:dyDescent="0.25">
      <c r="A451" s="60" t="s">
        <v>1366</v>
      </c>
      <c r="B451" s="60" t="str">
        <f>IFERROR(VLOOKUP(VALUE(MID(A451,1,IF(VALUE(MID(A451,1,3))=898,3,4))),[23]Hoja1!$A$3:$K$222,2,0),"")</f>
        <v>1005 Fortalecimiento curricular para el desarrollo de aprendizajes a lo largo de la vida</v>
      </c>
      <c r="C451" s="60" t="s">
        <v>171</v>
      </c>
      <c r="D451" s="60" t="s">
        <v>396</v>
      </c>
      <c r="E451" s="60">
        <v>80101604</v>
      </c>
      <c r="F451" s="60" t="s">
        <v>1361</v>
      </c>
      <c r="G451" s="62">
        <v>1</v>
      </c>
      <c r="H451" s="62">
        <v>1</v>
      </c>
      <c r="I451" s="60">
        <v>345</v>
      </c>
      <c r="J451" s="60">
        <v>0</v>
      </c>
      <c r="K451" s="60" t="s">
        <v>21</v>
      </c>
      <c r="L451" s="60" t="str">
        <f>IF(K451=[23]Hoja3!$B$2,[23]Hoja3!$A$2,IF(K451=[23]Hoja3!$B$3,[23]Hoja3!$A$3,IF(K451=[23]Hoja3!$B$4,[23]Hoja3!$A$4,IF(K451=[23]Hoja3!$B$5,[23]Hoja3!$A$5,IF(K451=[23]Hoja3!$B$6,[23]Hoja3!$A$6,IF(K451=[23]Hoja3!$B$7,[23]Hoja3!$A$7,IF(K451=[23]Hoja3!$B$8,[23]Hoja3!$A$8,IF(K451=[23]Hoja3!$B$9,[23]Hoja3!$A$9,IF(K451=[23]Hoja3!$B$10,[23]Hoja3!$A$10,IF(K451=[23]Hoja3!$B$11,[23]Hoja3!$A$11,IF(K451=[23]Hoja3!$B$12,[23]Hoja3!$A$12,IF(K451=[23]Hoja3!$B$13,[23]Hoja3!$A$13,IF(K451=[23]Hoja3!$B$14,[23]Hoja3!$A$14,IF(K451=[23]Hoja3!$B$15,[23]Hoja3!$A$15,IF(K451=[23]Hoja3!$B$16,[23]Hoja3!$A$16,IF(K451=[23]Hoja3!$B$17,[23]Hoja3!$A$17,IF(K451=[23]Hoja3!$B$18,[23]Hoja3!$A$18,IF(K451=[23]Hoja3!$B$19,[23]Hoja3!$A$19,IF(K451=[23]Hoja3!$B$20,[23]Hoja3!$A$20,IF(K451=[23]Hoja3!$B$21,[23]Hoja3!$A$21,""))))))))))))))))))))</f>
        <v>CCE-16</v>
      </c>
      <c r="M451" s="60" t="s">
        <v>63</v>
      </c>
      <c r="N451" s="60">
        <v>0</v>
      </c>
      <c r="O451" s="63">
        <v>59225000</v>
      </c>
      <c r="P451" s="63">
        <v>59225000</v>
      </c>
      <c r="Q451" s="65">
        <v>0</v>
      </c>
      <c r="R451" s="60">
        <v>0</v>
      </c>
      <c r="S451" s="60" t="s">
        <v>1349</v>
      </c>
      <c r="T451" s="60" t="s">
        <v>1350</v>
      </c>
      <c r="U451" s="60" t="s">
        <v>1351</v>
      </c>
      <c r="V451" s="60" t="s">
        <v>1352</v>
      </c>
      <c r="W451" s="60" t="s">
        <v>1353</v>
      </c>
      <c r="X451" s="60" t="s">
        <v>1354</v>
      </c>
      <c r="Y451" s="133" t="s">
        <v>1355</v>
      </c>
    </row>
    <row r="452" spans="1:25" ht="60" x14ac:dyDescent="0.25">
      <c r="A452" s="60" t="s">
        <v>1367</v>
      </c>
      <c r="B452" s="60" t="str">
        <f>IFERROR(VLOOKUP(VALUE(MID(A452,1,IF(VALUE(MID(A452,1,3))=898,3,4))),[23]Hoja1!$A$3:$K$222,2,0),"")</f>
        <v>1005 Fortalecimiento curricular para el desarrollo de aprendizajes a lo largo de la vida</v>
      </c>
      <c r="C452" s="60" t="s">
        <v>171</v>
      </c>
      <c r="D452" s="60" t="s">
        <v>396</v>
      </c>
      <c r="E452" s="60">
        <v>86141501</v>
      </c>
      <c r="F452" s="60" t="s">
        <v>1368</v>
      </c>
      <c r="G452" s="62">
        <v>1</v>
      </c>
      <c r="H452" s="62">
        <v>1</v>
      </c>
      <c r="I452" s="60">
        <v>345</v>
      </c>
      <c r="J452" s="60">
        <v>0</v>
      </c>
      <c r="K452" s="60" t="s">
        <v>21</v>
      </c>
      <c r="L452" s="60" t="str">
        <f>IF(K452=[23]Hoja3!$B$2,[23]Hoja3!$A$2,IF(K452=[23]Hoja3!$B$3,[23]Hoja3!$A$3,IF(K452=[23]Hoja3!$B$4,[23]Hoja3!$A$4,IF(K452=[23]Hoja3!$B$5,[23]Hoja3!$A$5,IF(K452=[23]Hoja3!$B$6,[23]Hoja3!$A$6,IF(K452=[23]Hoja3!$B$7,[23]Hoja3!$A$7,IF(K452=[23]Hoja3!$B$8,[23]Hoja3!$A$8,IF(K452=[23]Hoja3!$B$9,[23]Hoja3!$A$9,IF(K452=[23]Hoja3!$B$10,[23]Hoja3!$A$10,IF(K452=[23]Hoja3!$B$11,[23]Hoja3!$A$11,IF(K452=[23]Hoja3!$B$12,[23]Hoja3!$A$12,IF(K452=[23]Hoja3!$B$13,[23]Hoja3!$A$13,IF(K452=[23]Hoja3!$B$14,[23]Hoja3!$A$14,IF(K452=[23]Hoja3!$B$15,[23]Hoja3!$A$15,IF(K452=[23]Hoja3!$B$16,[23]Hoja3!$A$16,IF(K452=[23]Hoja3!$B$17,[23]Hoja3!$A$17,IF(K452=[23]Hoja3!$B$18,[23]Hoja3!$A$18,IF(K452=[23]Hoja3!$B$19,[23]Hoja3!$A$19,IF(K452=[23]Hoja3!$B$20,[23]Hoja3!$A$20,IF(K452=[23]Hoja3!$B$21,[23]Hoja3!$A$21,""))))))))))))))))))))</f>
        <v>CCE-16</v>
      </c>
      <c r="M452" s="60" t="s">
        <v>63</v>
      </c>
      <c r="N452" s="60">
        <v>0</v>
      </c>
      <c r="O452" s="63">
        <v>83275088</v>
      </c>
      <c r="P452" s="63">
        <v>83275088</v>
      </c>
      <c r="Q452" s="65">
        <v>0</v>
      </c>
      <c r="R452" s="60">
        <v>0</v>
      </c>
      <c r="S452" s="60" t="s">
        <v>1349</v>
      </c>
      <c r="T452" s="60" t="s">
        <v>1350</v>
      </c>
      <c r="U452" s="60" t="s">
        <v>1351</v>
      </c>
      <c r="V452" s="60" t="s">
        <v>1352</v>
      </c>
      <c r="W452" s="60" t="s">
        <v>1353</v>
      </c>
      <c r="X452" s="60" t="s">
        <v>1354</v>
      </c>
      <c r="Y452" s="133" t="s">
        <v>1355</v>
      </c>
    </row>
    <row r="453" spans="1:25" ht="60" x14ac:dyDescent="0.25">
      <c r="A453" s="60" t="s">
        <v>1369</v>
      </c>
      <c r="B453" s="60" t="str">
        <f>IFERROR(VLOOKUP(VALUE(MID(A453,1,IF(VALUE(MID(A453,1,3))=898,3,4))),[23]Hoja1!$A$3:$K$222,2,0),"")</f>
        <v>1005 Fortalecimiento curricular para el desarrollo de aprendizajes a lo largo de la vida</v>
      </c>
      <c r="C453" s="60" t="s">
        <v>171</v>
      </c>
      <c r="D453" s="60" t="s">
        <v>396</v>
      </c>
      <c r="E453" s="60">
        <v>80101604</v>
      </c>
      <c r="F453" s="60" t="s">
        <v>1370</v>
      </c>
      <c r="G453" s="62">
        <v>1</v>
      </c>
      <c r="H453" s="62">
        <v>1</v>
      </c>
      <c r="I453" s="60">
        <v>335</v>
      </c>
      <c r="J453" s="60">
        <v>0</v>
      </c>
      <c r="K453" s="60" t="s">
        <v>21</v>
      </c>
      <c r="L453" s="60" t="str">
        <f>IF(K453=[23]Hoja3!$B$2,[23]Hoja3!$A$2,IF(K453=[23]Hoja3!$B$3,[23]Hoja3!$A$3,IF(K453=[23]Hoja3!$B$4,[23]Hoja3!$A$4,IF(K453=[23]Hoja3!$B$5,[23]Hoja3!$A$5,IF(K453=[23]Hoja3!$B$6,[23]Hoja3!$A$6,IF(K453=[23]Hoja3!$B$7,[23]Hoja3!$A$7,IF(K453=[23]Hoja3!$B$8,[23]Hoja3!$A$8,IF(K453=[23]Hoja3!$B$9,[23]Hoja3!$A$9,IF(K453=[23]Hoja3!$B$10,[23]Hoja3!$A$10,IF(K453=[23]Hoja3!$B$11,[23]Hoja3!$A$11,IF(K453=[23]Hoja3!$B$12,[23]Hoja3!$A$12,IF(K453=[23]Hoja3!$B$13,[23]Hoja3!$A$13,IF(K453=[23]Hoja3!$B$14,[23]Hoja3!$A$14,IF(K453=[23]Hoja3!$B$15,[23]Hoja3!$A$15,IF(K453=[23]Hoja3!$B$16,[23]Hoja3!$A$16,IF(K453=[23]Hoja3!$B$17,[23]Hoja3!$A$17,IF(K453=[23]Hoja3!$B$18,[23]Hoja3!$A$18,IF(K453=[23]Hoja3!$B$19,[23]Hoja3!$A$19,IF(K453=[23]Hoja3!$B$20,[23]Hoja3!$A$20,IF(K453=[23]Hoja3!$B$21,[23]Hoja3!$A$21,""))))))))))))))))))))</f>
        <v>CCE-16</v>
      </c>
      <c r="M453" s="60" t="s">
        <v>63</v>
      </c>
      <c r="N453" s="60">
        <v>0</v>
      </c>
      <c r="O453" s="63">
        <v>68421115</v>
      </c>
      <c r="P453" s="63">
        <v>68421115</v>
      </c>
      <c r="Q453" s="65">
        <v>0</v>
      </c>
      <c r="R453" s="60">
        <v>0</v>
      </c>
      <c r="S453" s="60" t="s">
        <v>1349</v>
      </c>
      <c r="T453" s="60" t="s">
        <v>1350</v>
      </c>
      <c r="U453" s="60" t="s">
        <v>1351</v>
      </c>
      <c r="V453" s="60" t="s">
        <v>1352</v>
      </c>
      <c r="W453" s="60" t="s">
        <v>1353</v>
      </c>
      <c r="X453" s="60" t="s">
        <v>1354</v>
      </c>
      <c r="Y453" s="133" t="s">
        <v>1355</v>
      </c>
    </row>
    <row r="454" spans="1:25" ht="90" x14ac:dyDescent="0.25">
      <c r="A454" s="60" t="s">
        <v>1371</v>
      </c>
      <c r="B454" s="60" t="str">
        <f>IFERROR(VLOOKUP(VALUE(MID(A454,1,IF(VALUE(MID(A454,1,3))=898,3,4))),[23]Hoja1!$A$3:$K$222,2,0),"")</f>
        <v>1005 Fortalecimiento curricular para el desarrollo de aprendizajes a lo largo de la vida</v>
      </c>
      <c r="C454" s="60" t="s">
        <v>171</v>
      </c>
      <c r="D454" s="60" t="s">
        <v>396</v>
      </c>
      <c r="E454" s="60"/>
      <c r="F454" s="60" t="s">
        <v>1372</v>
      </c>
      <c r="G454" s="62">
        <v>1</v>
      </c>
      <c r="H454" s="62">
        <v>1</v>
      </c>
      <c r="I454" s="60">
        <v>345</v>
      </c>
      <c r="J454" s="60">
        <v>0</v>
      </c>
      <c r="K454" s="60" t="s">
        <v>21</v>
      </c>
      <c r="L454" s="60" t="str">
        <f>IF(K454=[23]Hoja3!$B$2,[23]Hoja3!$A$2,IF(K454=[23]Hoja3!$B$3,[23]Hoja3!$A$3,IF(K454=[23]Hoja3!$B$4,[23]Hoja3!$A$4,IF(K454=[23]Hoja3!$B$5,[23]Hoja3!$A$5,IF(K454=[23]Hoja3!$B$6,[23]Hoja3!$A$6,IF(K454=[23]Hoja3!$B$7,[23]Hoja3!$A$7,IF(K454=[23]Hoja3!$B$8,[23]Hoja3!$A$8,IF(K454=[23]Hoja3!$B$9,[23]Hoja3!$A$9,IF(K454=[23]Hoja3!$B$10,[23]Hoja3!$A$10,IF(K454=[23]Hoja3!$B$11,[23]Hoja3!$A$11,IF(K454=[23]Hoja3!$B$12,[23]Hoja3!$A$12,IF(K454=[23]Hoja3!$B$13,[23]Hoja3!$A$13,IF(K454=[23]Hoja3!$B$14,[23]Hoja3!$A$14,IF(K454=[23]Hoja3!$B$15,[23]Hoja3!$A$15,IF(K454=[23]Hoja3!$B$16,[23]Hoja3!$A$16,IF(K454=[23]Hoja3!$B$17,[23]Hoja3!$A$17,IF(K454=[23]Hoja3!$B$18,[23]Hoja3!$A$18,IF(K454=[23]Hoja3!$B$19,[23]Hoja3!$A$19,IF(K454=[23]Hoja3!$B$20,[23]Hoja3!$A$20,IF(K454=[23]Hoja3!$B$21,[23]Hoja3!$A$21,""))))))))))))))))))))</f>
        <v>CCE-16</v>
      </c>
      <c r="M454" s="60" t="s">
        <v>63</v>
      </c>
      <c r="N454" s="60">
        <v>0</v>
      </c>
      <c r="O454" s="63">
        <v>65147500</v>
      </c>
      <c r="P454" s="63">
        <v>65147500</v>
      </c>
      <c r="Q454" s="65">
        <v>0</v>
      </c>
      <c r="R454" s="60">
        <v>0</v>
      </c>
      <c r="S454" s="60" t="s">
        <v>1349</v>
      </c>
      <c r="T454" s="60" t="s">
        <v>1350</v>
      </c>
      <c r="U454" s="60" t="s">
        <v>1351</v>
      </c>
      <c r="V454" s="60" t="s">
        <v>1352</v>
      </c>
      <c r="W454" s="60" t="s">
        <v>1353</v>
      </c>
      <c r="X454" s="60" t="s">
        <v>1354</v>
      </c>
      <c r="Y454" s="133" t="s">
        <v>1355</v>
      </c>
    </row>
    <row r="455" spans="1:25" ht="60" x14ac:dyDescent="0.25">
      <c r="A455" s="60" t="s">
        <v>1373</v>
      </c>
      <c r="B455" s="60" t="str">
        <f>IFERROR(VLOOKUP(VALUE(MID(A455,1,IF(VALUE(MID(A455,1,3))=898,3,4))),[23]Hoja1!$A$3:$K$222,2,0),"")</f>
        <v>1005 Fortalecimiento curricular para el desarrollo de aprendizajes a lo largo de la vida</v>
      </c>
      <c r="C455" s="60" t="s">
        <v>171</v>
      </c>
      <c r="D455" s="60" t="s">
        <v>396</v>
      </c>
      <c r="E455" s="60">
        <v>80101604</v>
      </c>
      <c r="F455" s="60" t="s">
        <v>1374</v>
      </c>
      <c r="G455" s="62">
        <v>1</v>
      </c>
      <c r="H455" s="62">
        <v>1</v>
      </c>
      <c r="I455" s="60">
        <v>345</v>
      </c>
      <c r="J455" s="60">
        <v>0</v>
      </c>
      <c r="K455" s="60" t="s">
        <v>21</v>
      </c>
      <c r="L455" s="60" t="str">
        <f>IF(K455=[23]Hoja3!$B$2,[23]Hoja3!$A$2,IF(K455=[23]Hoja3!$B$3,[23]Hoja3!$A$3,IF(K455=[23]Hoja3!$B$4,[23]Hoja3!$A$4,IF(K455=[23]Hoja3!$B$5,[23]Hoja3!$A$5,IF(K455=[23]Hoja3!$B$6,[23]Hoja3!$A$6,IF(K455=[23]Hoja3!$B$7,[23]Hoja3!$A$7,IF(K455=[23]Hoja3!$B$8,[23]Hoja3!$A$8,IF(K455=[23]Hoja3!$B$9,[23]Hoja3!$A$9,IF(K455=[23]Hoja3!$B$10,[23]Hoja3!$A$10,IF(K455=[23]Hoja3!$B$11,[23]Hoja3!$A$11,IF(K455=[23]Hoja3!$B$12,[23]Hoja3!$A$12,IF(K455=[23]Hoja3!$B$13,[23]Hoja3!$A$13,IF(K455=[23]Hoja3!$B$14,[23]Hoja3!$A$14,IF(K455=[23]Hoja3!$B$15,[23]Hoja3!$A$15,IF(K455=[23]Hoja3!$B$16,[23]Hoja3!$A$16,IF(K455=[23]Hoja3!$B$17,[23]Hoja3!$A$17,IF(K455=[23]Hoja3!$B$18,[23]Hoja3!$A$18,IF(K455=[23]Hoja3!$B$19,[23]Hoja3!$A$19,IF(K455=[23]Hoja3!$B$20,[23]Hoja3!$A$20,IF(K455=[23]Hoja3!$B$21,[23]Hoja3!$A$21,""))))))))))))))))))))</f>
        <v>CCE-16</v>
      </c>
      <c r="M455" s="60" t="s">
        <v>63</v>
      </c>
      <c r="N455" s="60">
        <v>0</v>
      </c>
      <c r="O455" s="63">
        <v>36752172</v>
      </c>
      <c r="P455" s="63">
        <v>36752172</v>
      </c>
      <c r="Q455" s="65">
        <v>0</v>
      </c>
      <c r="R455" s="60">
        <v>0</v>
      </c>
      <c r="S455" s="60" t="s">
        <v>1349</v>
      </c>
      <c r="T455" s="60" t="s">
        <v>1350</v>
      </c>
      <c r="U455" s="60" t="s">
        <v>1351</v>
      </c>
      <c r="V455" s="60" t="s">
        <v>1352</v>
      </c>
      <c r="W455" s="60" t="s">
        <v>1353</v>
      </c>
      <c r="X455" s="60" t="s">
        <v>1354</v>
      </c>
      <c r="Y455" s="133" t="s">
        <v>1355</v>
      </c>
    </row>
    <row r="456" spans="1:25" ht="60" x14ac:dyDescent="0.25">
      <c r="A456" s="60" t="s">
        <v>1375</v>
      </c>
      <c r="B456" s="60" t="str">
        <f>IFERROR(VLOOKUP(VALUE(MID(A456,1,IF(VALUE(MID(A456,1,3))=898,3,4))),[23]Hoja1!$A$3:$K$222,2,0),"")</f>
        <v>1005 Fortalecimiento curricular para el desarrollo de aprendizajes a lo largo de la vida</v>
      </c>
      <c r="C456" s="60" t="s">
        <v>171</v>
      </c>
      <c r="D456" s="60" t="s">
        <v>396</v>
      </c>
      <c r="E456" s="60">
        <v>86141501</v>
      </c>
      <c r="F456" s="60" t="s">
        <v>1376</v>
      </c>
      <c r="G456" s="62">
        <v>1</v>
      </c>
      <c r="H456" s="62">
        <v>1</v>
      </c>
      <c r="I456" s="60">
        <v>335</v>
      </c>
      <c r="J456" s="60">
        <v>0</v>
      </c>
      <c r="K456" s="60" t="s">
        <v>21</v>
      </c>
      <c r="L456" s="60" t="str">
        <f>IF(K456=[23]Hoja3!$B$2,[23]Hoja3!$A$2,IF(K456=[23]Hoja3!$B$3,[23]Hoja3!$A$3,IF(K456=[23]Hoja3!$B$4,[23]Hoja3!$A$4,IF(K456=[23]Hoja3!$B$5,[23]Hoja3!$A$5,IF(K456=[23]Hoja3!$B$6,[23]Hoja3!$A$6,IF(K456=[23]Hoja3!$B$7,[23]Hoja3!$A$7,IF(K456=[23]Hoja3!$B$8,[23]Hoja3!$A$8,IF(K456=[23]Hoja3!$B$9,[23]Hoja3!$A$9,IF(K456=[23]Hoja3!$B$10,[23]Hoja3!$A$10,IF(K456=[23]Hoja3!$B$11,[23]Hoja3!$A$11,IF(K456=[23]Hoja3!$B$12,[23]Hoja3!$A$12,IF(K456=[23]Hoja3!$B$13,[23]Hoja3!$A$13,IF(K456=[23]Hoja3!$B$14,[23]Hoja3!$A$14,IF(K456=[23]Hoja3!$B$15,[23]Hoja3!$A$15,IF(K456=[23]Hoja3!$B$16,[23]Hoja3!$A$16,IF(K456=[23]Hoja3!$B$17,[23]Hoja3!$A$17,IF(K456=[23]Hoja3!$B$18,[23]Hoja3!$A$18,IF(K456=[23]Hoja3!$B$19,[23]Hoja3!$A$19,IF(K456=[23]Hoja3!$B$20,[23]Hoja3!$A$20,IF(K456=[23]Hoja3!$B$21,[23]Hoja3!$A$21,""))))))))))))))))))))</f>
        <v>CCE-16</v>
      </c>
      <c r="M456" s="60" t="s">
        <v>63</v>
      </c>
      <c r="N456" s="60">
        <v>0</v>
      </c>
      <c r="O456" s="63">
        <v>115000000</v>
      </c>
      <c r="P456" s="63">
        <v>115000000</v>
      </c>
      <c r="Q456" s="65">
        <v>0</v>
      </c>
      <c r="R456" s="60">
        <v>0</v>
      </c>
      <c r="S456" s="60" t="s">
        <v>1349</v>
      </c>
      <c r="T456" s="60" t="s">
        <v>1350</v>
      </c>
      <c r="U456" s="60" t="s">
        <v>1351</v>
      </c>
      <c r="V456" s="60" t="s">
        <v>1352</v>
      </c>
      <c r="W456" s="60" t="s">
        <v>1353</v>
      </c>
      <c r="X456" s="60" t="s">
        <v>1354</v>
      </c>
      <c r="Y456" s="133" t="s">
        <v>1355</v>
      </c>
    </row>
    <row r="457" spans="1:25" ht="90" x14ac:dyDescent="0.25">
      <c r="A457" s="60" t="s">
        <v>1377</v>
      </c>
      <c r="B457" s="60" t="str">
        <f>IFERROR(VLOOKUP(VALUE(MID(A457,1,IF(VALUE(MID(A457,1,3))=898,3,4))),[23]Hoja1!$A$3:$K$222,2,0),"")</f>
        <v>1005 Fortalecimiento curricular para el desarrollo de aprendizajes a lo largo de la vida</v>
      </c>
      <c r="C457" s="60" t="s">
        <v>171</v>
      </c>
      <c r="D457" s="60" t="s">
        <v>396</v>
      </c>
      <c r="E457" s="60">
        <v>86141501</v>
      </c>
      <c r="F457" s="60" t="s">
        <v>1372</v>
      </c>
      <c r="G457" s="62">
        <v>1</v>
      </c>
      <c r="H457" s="62">
        <v>1</v>
      </c>
      <c r="I457" s="60">
        <v>345</v>
      </c>
      <c r="J457" s="60">
        <v>0</v>
      </c>
      <c r="K457" s="60" t="s">
        <v>21</v>
      </c>
      <c r="L457" s="60" t="str">
        <f>IF(K457=[23]Hoja3!$B$2,[23]Hoja3!$A$2,IF(K457=[23]Hoja3!$B$3,[23]Hoja3!$A$3,IF(K457=[23]Hoja3!$B$4,[23]Hoja3!$A$4,IF(K457=[23]Hoja3!$B$5,[23]Hoja3!$A$5,IF(K457=[23]Hoja3!$B$6,[23]Hoja3!$A$6,IF(K457=[23]Hoja3!$B$7,[23]Hoja3!$A$7,IF(K457=[23]Hoja3!$B$8,[23]Hoja3!$A$8,IF(K457=[23]Hoja3!$B$9,[23]Hoja3!$A$9,IF(K457=[23]Hoja3!$B$10,[23]Hoja3!$A$10,IF(K457=[23]Hoja3!$B$11,[23]Hoja3!$A$11,IF(K457=[23]Hoja3!$B$12,[23]Hoja3!$A$12,IF(K457=[23]Hoja3!$B$13,[23]Hoja3!$A$13,IF(K457=[23]Hoja3!$B$14,[23]Hoja3!$A$14,IF(K457=[23]Hoja3!$B$15,[23]Hoja3!$A$15,IF(K457=[23]Hoja3!$B$16,[23]Hoja3!$A$16,IF(K457=[23]Hoja3!$B$17,[23]Hoja3!$A$17,IF(K457=[23]Hoja3!$B$18,[23]Hoja3!$A$18,IF(K457=[23]Hoja3!$B$19,[23]Hoja3!$A$19,IF(K457=[23]Hoja3!$B$20,[23]Hoja3!$A$20,IF(K457=[23]Hoja3!$B$21,[23]Hoja3!$A$21,""))))))))))))))))))))</f>
        <v>CCE-16</v>
      </c>
      <c r="M457" s="60" t="s">
        <v>63</v>
      </c>
      <c r="N457" s="60">
        <v>0</v>
      </c>
      <c r="O457" s="63">
        <v>63250000</v>
      </c>
      <c r="P457" s="63">
        <v>63250000</v>
      </c>
      <c r="Q457" s="65">
        <v>0</v>
      </c>
      <c r="R457" s="60">
        <v>0</v>
      </c>
      <c r="S457" s="60" t="s">
        <v>1349</v>
      </c>
      <c r="T457" s="60" t="s">
        <v>1350</v>
      </c>
      <c r="U457" s="60" t="s">
        <v>1351</v>
      </c>
      <c r="V457" s="60" t="s">
        <v>1352</v>
      </c>
      <c r="W457" s="60" t="s">
        <v>1353</v>
      </c>
      <c r="X457" s="60" t="s">
        <v>1354</v>
      </c>
      <c r="Y457" s="133" t="s">
        <v>1355</v>
      </c>
    </row>
    <row r="458" spans="1:25" ht="45" x14ac:dyDescent="0.25">
      <c r="A458" s="60" t="s">
        <v>1378</v>
      </c>
      <c r="B458" s="60" t="str">
        <f>IFERROR(VLOOKUP(VALUE(MID(A458,1,IF(VALUE(MID(A458,1,3))=898,3,4))),[23]Hoja1!$A$3:$K$222,2,0),"")</f>
        <v>1005 Fortalecimiento curricular para el desarrollo de aprendizajes a lo largo de la vida</v>
      </c>
      <c r="C458" s="60" t="s">
        <v>171</v>
      </c>
      <c r="D458" s="60" t="s">
        <v>396</v>
      </c>
      <c r="E458" s="60">
        <v>80101604</v>
      </c>
      <c r="F458" s="60" t="s">
        <v>1379</v>
      </c>
      <c r="G458" s="62">
        <v>1</v>
      </c>
      <c r="H458" s="62">
        <v>1</v>
      </c>
      <c r="I458" s="60">
        <v>335</v>
      </c>
      <c r="J458" s="60">
        <v>0</v>
      </c>
      <c r="K458" s="60" t="s">
        <v>21</v>
      </c>
      <c r="L458" s="60" t="str">
        <f>IF(K458=[23]Hoja3!$B$2,[23]Hoja3!$A$2,IF(K458=[23]Hoja3!$B$3,[23]Hoja3!$A$3,IF(K458=[23]Hoja3!$B$4,[23]Hoja3!$A$4,IF(K458=[23]Hoja3!$B$5,[23]Hoja3!$A$5,IF(K458=[23]Hoja3!$B$6,[23]Hoja3!$A$6,IF(K458=[23]Hoja3!$B$7,[23]Hoja3!$A$7,IF(K458=[23]Hoja3!$B$8,[23]Hoja3!$A$8,IF(K458=[23]Hoja3!$B$9,[23]Hoja3!$A$9,IF(K458=[23]Hoja3!$B$10,[23]Hoja3!$A$10,IF(K458=[23]Hoja3!$B$11,[23]Hoja3!$A$11,IF(K458=[23]Hoja3!$B$12,[23]Hoja3!$A$12,IF(K458=[23]Hoja3!$B$13,[23]Hoja3!$A$13,IF(K458=[23]Hoja3!$B$14,[23]Hoja3!$A$14,IF(K458=[23]Hoja3!$B$15,[23]Hoja3!$A$15,IF(K458=[23]Hoja3!$B$16,[23]Hoja3!$A$16,IF(K458=[23]Hoja3!$B$17,[23]Hoja3!$A$17,IF(K458=[23]Hoja3!$B$18,[23]Hoja3!$A$18,IF(K458=[23]Hoja3!$B$19,[23]Hoja3!$A$19,IF(K458=[23]Hoja3!$B$20,[23]Hoja3!$A$20,IF(K458=[23]Hoja3!$B$21,[23]Hoja3!$A$21,""))))))))))))))))))))</f>
        <v>CCE-16</v>
      </c>
      <c r="M458" s="60" t="s">
        <v>63</v>
      </c>
      <c r="N458" s="60">
        <v>0</v>
      </c>
      <c r="O458" s="63">
        <v>36805333</v>
      </c>
      <c r="P458" s="63">
        <v>36805333</v>
      </c>
      <c r="Q458" s="65">
        <v>0</v>
      </c>
      <c r="R458" s="60">
        <v>0</v>
      </c>
      <c r="S458" s="60" t="s">
        <v>1349</v>
      </c>
      <c r="T458" s="60" t="s">
        <v>1350</v>
      </c>
      <c r="U458" s="60" t="s">
        <v>1351</v>
      </c>
      <c r="V458" s="60" t="s">
        <v>1352</v>
      </c>
      <c r="W458" s="60" t="s">
        <v>1353</v>
      </c>
      <c r="X458" s="60" t="s">
        <v>1354</v>
      </c>
      <c r="Y458" s="133" t="s">
        <v>1355</v>
      </c>
    </row>
    <row r="459" spans="1:25" ht="60" x14ac:dyDescent="0.25">
      <c r="A459" s="60" t="s">
        <v>1380</v>
      </c>
      <c r="B459" s="60" t="str">
        <f>IFERROR(VLOOKUP(VALUE(MID(A459,1,IF(VALUE(MID(A459,1,3))=898,3,4))),[23]Hoja1!$A$3:$K$222,2,0),"")</f>
        <v>1005 Fortalecimiento curricular para el desarrollo de aprendizajes a lo largo de la vida</v>
      </c>
      <c r="C459" s="60" t="s">
        <v>171</v>
      </c>
      <c r="D459" s="60" t="s">
        <v>396</v>
      </c>
      <c r="E459" s="60">
        <v>86141501</v>
      </c>
      <c r="F459" s="60" t="s">
        <v>1381</v>
      </c>
      <c r="G459" s="62">
        <v>1</v>
      </c>
      <c r="H459" s="62">
        <v>1</v>
      </c>
      <c r="I459" s="60">
        <v>345</v>
      </c>
      <c r="J459" s="60">
        <v>0</v>
      </c>
      <c r="K459" s="60" t="s">
        <v>21</v>
      </c>
      <c r="L459" s="60" t="str">
        <f>IF(K459=[23]Hoja3!$B$2,[23]Hoja3!$A$2,IF(K459=[23]Hoja3!$B$3,[23]Hoja3!$A$3,IF(K459=[23]Hoja3!$B$4,[23]Hoja3!$A$4,IF(K459=[23]Hoja3!$B$5,[23]Hoja3!$A$5,IF(K459=[23]Hoja3!$B$6,[23]Hoja3!$A$6,IF(K459=[23]Hoja3!$B$7,[23]Hoja3!$A$7,IF(K459=[23]Hoja3!$B$8,[23]Hoja3!$A$8,IF(K459=[23]Hoja3!$B$9,[23]Hoja3!$A$9,IF(K459=[23]Hoja3!$B$10,[23]Hoja3!$A$10,IF(K459=[23]Hoja3!$B$11,[23]Hoja3!$A$11,IF(K459=[23]Hoja3!$B$12,[23]Hoja3!$A$12,IF(K459=[23]Hoja3!$B$13,[23]Hoja3!$A$13,IF(K459=[23]Hoja3!$B$14,[23]Hoja3!$A$14,IF(K459=[23]Hoja3!$B$15,[23]Hoja3!$A$15,IF(K459=[23]Hoja3!$B$16,[23]Hoja3!$A$16,IF(K459=[23]Hoja3!$B$17,[23]Hoja3!$A$17,IF(K459=[23]Hoja3!$B$18,[23]Hoja3!$A$18,IF(K459=[23]Hoja3!$B$19,[23]Hoja3!$A$19,IF(K459=[23]Hoja3!$B$20,[23]Hoja3!$A$20,IF(K459=[23]Hoja3!$B$21,[23]Hoja3!$A$21,""))))))))))))))))))))</f>
        <v>CCE-16</v>
      </c>
      <c r="M459" s="60" t="s">
        <v>63</v>
      </c>
      <c r="N459" s="60">
        <v>0</v>
      </c>
      <c r="O459" s="63">
        <v>89680864</v>
      </c>
      <c r="P459" s="63">
        <v>89680864</v>
      </c>
      <c r="Q459" s="65">
        <v>0</v>
      </c>
      <c r="R459" s="60">
        <v>0</v>
      </c>
      <c r="S459" s="60" t="s">
        <v>1349</v>
      </c>
      <c r="T459" s="60" t="s">
        <v>1350</v>
      </c>
      <c r="U459" s="60" t="s">
        <v>1351</v>
      </c>
      <c r="V459" s="60" t="s">
        <v>1352</v>
      </c>
      <c r="W459" s="60" t="s">
        <v>1353</v>
      </c>
      <c r="X459" s="60" t="s">
        <v>1354</v>
      </c>
      <c r="Y459" s="133" t="s">
        <v>1355</v>
      </c>
    </row>
    <row r="460" spans="1:25" ht="60" x14ac:dyDescent="0.25">
      <c r="A460" s="60" t="s">
        <v>1382</v>
      </c>
      <c r="B460" s="60" t="str">
        <f>IFERROR(VLOOKUP(VALUE(MID(A460,1,IF(VALUE(MID(A460,1,3))=898,3,4))),[23]Hoja1!$A$3:$K$222,2,0),"")</f>
        <v>1005 Fortalecimiento curricular para el desarrollo de aprendizajes a lo largo de la vida</v>
      </c>
      <c r="C460" s="60" t="s">
        <v>171</v>
      </c>
      <c r="D460" s="60" t="s">
        <v>396</v>
      </c>
      <c r="E460" s="60">
        <v>80121704</v>
      </c>
      <c r="F460" s="60" t="s">
        <v>1383</v>
      </c>
      <c r="G460" s="62">
        <v>1</v>
      </c>
      <c r="H460" s="62">
        <v>1</v>
      </c>
      <c r="I460" s="60">
        <v>335</v>
      </c>
      <c r="J460" s="60">
        <v>0</v>
      </c>
      <c r="K460" s="60" t="s">
        <v>21</v>
      </c>
      <c r="L460" s="60" t="str">
        <f>IF(K460=[23]Hoja3!$B$2,[23]Hoja3!$A$2,IF(K460=[23]Hoja3!$B$3,[23]Hoja3!$A$3,IF(K460=[23]Hoja3!$B$4,[23]Hoja3!$A$4,IF(K460=[23]Hoja3!$B$5,[23]Hoja3!$A$5,IF(K460=[23]Hoja3!$B$6,[23]Hoja3!$A$6,IF(K460=[23]Hoja3!$B$7,[23]Hoja3!$A$7,IF(K460=[23]Hoja3!$B$8,[23]Hoja3!$A$8,IF(K460=[23]Hoja3!$B$9,[23]Hoja3!$A$9,IF(K460=[23]Hoja3!$B$10,[23]Hoja3!$A$10,IF(K460=[23]Hoja3!$B$11,[23]Hoja3!$A$11,IF(K460=[23]Hoja3!$B$12,[23]Hoja3!$A$12,IF(K460=[23]Hoja3!$B$13,[23]Hoja3!$A$13,IF(K460=[23]Hoja3!$B$14,[23]Hoja3!$A$14,IF(K460=[23]Hoja3!$B$15,[23]Hoja3!$A$15,IF(K460=[23]Hoja3!$B$16,[23]Hoja3!$A$16,IF(K460=[23]Hoja3!$B$17,[23]Hoja3!$A$17,IF(K460=[23]Hoja3!$B$18,[23]Hoja3!$A$18,IF(K460=[23]Hoja3!$B$19,[23]Hoja3!$A$19,IF(K460=[23]Hoja3!$B$20,[23]Hoja3!$A$20,IF(K460=[23]Hoja3!$B$21,[23]Hoja3!$A$21,""))))))))))))))))))))</f>
        <v>CCE-16</v>
      </c>
      <c r="M460" s="60" t="s">
        <v>63</v>
      </c>
      <c r="N460" s="60">
        <v>0</v>
      </c>
      <c r="O460" s="63">
        <v>111961824</v>
      </c>
      <c r="P460" s="63">
        <v>111961824</v>
      </c>
      <c r="Q460" s="65">
        <v>0</v>
      </c>
      <c r="R460" s="60">
        <v>0</v>
      </c>
      <c r="S460" s="60" t="s">
        <v>1349</v>
      </c>
      <c r="T460" s="60" t="s">
        <v>1350</v>
      </c>
      <c r="U460" s="60" t="s">
        <v>1351</v>
      </c>
      <c r="V460" s="60" t="s">
        <v>1352</v>
      </c>
      <c r="W460" s="60" t="s">
        <v>1353</v>
      </c>
      <c r="X460" s="60" t="s">
        <v>1354</v>
      </c>
      <c r="Y460" s="133" t="s">
        <v>1355</v>
      </c>
    </row>
    <row r="461" spans="1:25" ht="75" x14ac:dyDescent="0.25">
      <c r="A461" s="60" t="s">
        <v>1384</v>
      </c>
      <c r="B461" s="60" t="str">
        <f>IFERROR(VLOOKUP(VALUE(MID(A461,1,IF(VALUE(MID(A461,1,3))=898,3,4))),[23]Hoja1!$A$3:$K$222,2,0),"")</f>
        <v>1005 Fortalecimiento curricular para el desarrollo de aprendizajes a lo largo de la vida</v>
      </c>
      <c r="C461" s="60" t="s">
        <v>171</v>
      </c>
      <c r="D461" s="60" t="s">
        <v>396</v>
      </c>
      <c r="E461" s="60">
        <v>80101604</v>
      </c>
      <c r="F461" s="60" t="s">
        <v>1385</v>
      </c>
      <c r="G461" s="62">
        <v>1</v>
      </c>
      <c r="H461" s="62">
        <v>1</v>
      </c>
      <c r="I461" s="60">
        <v>335</v>
      </c>
      <c r="J461" s="60">
        <v>0</v>
      </c>
      <c r="K461" s="60" t="s">
        <v>21</v>
      </c>
      <c r="L461" s="60" t="str">
        <f>IF(K461=[23]Hoja3!$B$2,[23]Hoja3!$A$2,IF(K461=[23]Hoja3!$B$3,[23]Hoja3!$A$3,IF(K461=[23]Hoja3!$B$4,[23]Hoja3!$A$4,IF(K461=[23]Hoja3!$B$5,[23]Hoja3!$A$5,IF(K461=[23]Hoja3!$B$6,[23]Hoja3!$A$6,IF(K461=[23]Hoja3!$B$7,[23]Hoja3!$A$7,IF(K461=[23]Hoja3!$B$8,[23]Hoja3!$A$8,IF(K461=[23]Hoja3!$B$9,[23]Hoja3!$A$9,IF(K461=[23]Hoja3!$B$10,[23]Hoja3!$A$10,IF(K461=[23]Hoja3!$B$11,[23]Hoja3!$A$11,IF(K461=[23]Hoja3!$B$12,[23]Hoja3!$A$12,IF(K461=[23]Hoja3!$B$13,[23]Hoja3!$A$13,IF(K461=[23]Hoja3!$B$14,[23]Hoja3!$A$14,IF(K461=[23]Hoja3!$B$15,[23]Hoja3!$A$15,IF(K461=[23]Hoja3!$B$16,[23]Hoja3!$A$16,IF(K461=[23]Hoja3!$B$17,[23]Hoja3!$A$17,IF(K461=[23]Hoja3!$B$18,[23]Hoja3!$A$18,IF(K461=[23]Hoja3!$B$19,[23]Hoja3!$A$19,IF(K461=[23]Hoja3!$B$20,[23]Hoja3!$A$20,IF(K461=[23]Hoja3!$B$21,[23]Hoja3!$A$21,""))))))))))))))))))))</f>
        <v>CCE-16</v>
      </c>
      <c r="M461" s="60" t="s">
        <v>63</v>
      </c>
      <c r="N461" s="60">
        <v>0</v>
      </c>
      <c r="O461" s="63">
        <v>104067080</v>
      </c>
      <c r="P461" s="63">
        <v>104067080</v>
      </c>
      <c r="Q461" s="65">
        <v>0</v>
      </c>
      <c r="R461" s="60">
        <v>0</v>
      </c>
      <c r="S461" s="60" t="s">
        <v>1349</v>
      </c>
      <c r="T461" s="60" t="s">
        <v>1350</v>
      </c>
      <c r="U461" s="60" t="s">
        <v>1351</v>
      </c>
      <c r="V461" s="60" t="s">
        <v>1352</v>
      </c>
      <c r="W461" s="60" t="s">
        <v>1353</v>
      </c>
      <c r="X461" s="60" t="s">
        <v>1354</v>
      </c>
      <c r="Y461" s="133" t="s">
        <v>1355</v>
      </c>
    </row>
    <row r="462" spans="1:25" ht="60" x14ac:dyDescent="0.25">
      <c r="A462" s="60" t="s">
        <v>1386</v>
      </c>
      <c r="B462" s="60" t="str">
        <f>IFERROR(VLOOKUP(VALUE(MID(A462,1,IF(VALUE(MID(A462,1,3))=898,3,4))),[23]Hoja1!$A$3:$K$222,2,0),"")</f>
        <v>1005 Fortalecimiento curricular para el desarrollo de aprendizajes a lo largo de la vida</v>
      </c>
      <c r="C462" s="60" t="s">
        <v>171</v>
      </c>
      <c r="D462" s="60" t="s">
        <v>396</v>
      </c>
      <c r="E462" s="60">
        <v>80101604</v>
      </c>
      <c r="F462" s="60" t="s">
        <v>1387</v>
      </c>
      <c r="G462" s="62">
        <v>1</v>
      </c>
      <c r="H462" s="62">
        <v>1</v>
      </c>
      <c r="I462" s="60">
        <v>335</v>
      </c>
      <c r="J462" s="60">
        <v>0</v>
      </c>
      <c r="K462" s="60" t="s">
        <v>21</v>
      </c>
      <c r="L462" s="60" t="str">
        <f>IF(K462=[23]Hoja3!$B$2,[23]Hoja3!$A$2,IF(K462=[23]Hoja3!$B$3,[23]Hoja3!$A$3,IF(K462=[23]Hoja3!$B$4,[23]Hoja3!$A$4,IF(K462=[23]Hoja3!$B$5,[23]Hoja3!$A$5,IF(K462=[23]Hoja3!$B$6,[23]Hoja3!$A$6,IF(K462=[23]Hoja3!$B$7,[23]Hoja3!$A$7,IF(K462=[23]Hoja3!$B$8,[23]Hoja3!$A$8,IF(K462=[23]Hoja3!$B$9,[23]Hoja3!$A$9,IF(K462=[23]Hoja3!$B$10,[23]Hoja3!$A$10,IF(K462=[23]Hoja3!$B$11,[23]Hoja3!$A$11,IF(K462=[23]Hoja3!$B$12,[23]Hoja3!$A$12,IF(K462=[23]Hoja3!$B$13,[23]Hoja3!$A$13,IF(K462=[23]Hoja3!$B$14,[23]Hoja3!$A$14,IF(K462=[23]Hoja3!$B$15,[23]Hoja3!$A$15,IF(K462=[23]Hoja3!$B$16,[23]Hoja3!$A$16,IF(K462=[23]Hoja3!$B$17,[23]Hoja3!$A$17,IF(K462=[23]Hoja3!$B$18,[23]Hoja3!$A$18,IF(K462=[23]Hoja3!$B$19,[23]Hoja3!$A$19,IF(K462=[23]Hoja3!$B$20,[23]Hoja3!$A$20,IF(K462=[23]Hoja3!$B$21,[23]Hoja3!$A$21,""))))))))))))))))))))</f>
        <v>CCE-16</v>
      </c>
      <c r="M462" s="60" t="s">
        <v>63</v>
      </c>
      <c r="N462" s="60">
        <v>0</v>
      </c>
      <c r="O462" s="63">
        <v>62201012</v>
      </c>
      <c r="P462" s="63">
        <v>62201012</v>
      </c>
      <c r="Q462" s="65">
        <v>0</v>
      </c>
      <c r="R462" s="60">
        <v>0</v>
      </c>
      <c r="S462" s="60" t="s">
        <v>1349</v>
      </c>
      <c r="T462" s="60" t="s">
        <v>1350</v>
      </c>
      <c r="U462" s="60" t="s">
        <v>1351</v>
      </c>
      <c r="V462" s="60" t="s">
        <v>1352</v>
      </c>
      <c r="W462" s="60" t="s">
        <v>1353</v>
      </c>
      <c r="X462" s="60" t="s">
        <v>1354</v>
      </c>
      <c r="Y462" s="133" t="s">
        <v>1355</v>
      </c>
    </row>
    <row r="463" spans="1:25" ht="105" x14ac:dyDescent="0.25">
      <c r="A463" s="60" t="s">
        <v>1388</v>
      </c>
      <c r="B463" s="60" t="str">
        <f>IFERROR(VLOOKUP(VALUE(MID(A463,1,IF(VALUE(MID(A463,1,3))=898,3,4))),[23]Hoja1!$A$3:$K$222,2,0),"")</f>
        <v>1005 Fortalecimiento curricular para el desarrollo de aprendizajes a lo largo de la vida</v>
      </c>
      <c r="C463" s="60" t="s">
        <v>171</v>
      </c>
      <c r="D463" s="60" t="s">
        <v>397</v>
      </c>
      <c r="E463" s="60">
        <v>86141501</v>
      </c>
      <c r="F463" s="60" t="s">
        <v>1389</v>
      </c>
      <c r="G463" s="62">
        <v>1</v>
      </c>
      <c r="H463" s="62">
        <v>1</v>
      </c>
      <c r="I463" s="60">
        <v>330</v>
      </c>
      <c r="J463" s="60">
        <v>0</v>
      </c>
      <c r="K463" s="60" t="s">
        <v>21</v>
      </c>
      <c r="L463" s="60" t="str">
        <f>IF(K463=[23]Hoja3!$B$2,[23]Hoja3!$A$2,IF(K463=[23]Hoja3!$B$3,[23]Hoja3!$A$3,IF(K463=[23]Hoja3!$B$4,[23]Hoja3!$A$4,IF(K463=[23]Hoja3!$B$5,[23]Hoja3!$A$5,IF(K463=[23]Hoja3!$B$6,[23]Hoja3!$A$6,IF(K463=[23]Hoja3!$B$7,[23]Hoja3!$A$7,IF(K463=[23]Hoja3!$B$8,[23]Hoja3!$A$8,IF(K463=[23]Hoja3!$B$9,[23]Hoja3!$A$9,IF(K463=[23]Hoja3!$B$10,[23]Hoja3!$A$10,IF(K463=[23]Hoja3!$B$11,[23]Hoja3!$A$11,IF(K463=[23]Hoja3!$B$12,[23]Hoja3!$A$12,IF(K463=[23]Hoja3!$B$13,[23]Hoja3!$A$13,IF(K463=[23]Hoja3!$B$14,[23]Hoja3!$A$14,IF(K463=[23]Hoja3!$B$15,[23]Hoja3!$A$15,IF(K463=[23]Hoja3!$B$16,[23]Hoja3!$A$16,IF(K463=[23]Hoja3!$B$17,[23]Hoja3!$A$17,IF(K463=[23]Hoja3!$B$18,[23]Hoja3!$A$18,IF(K463=[23]Hoja3!$B$19,[23]Hoja3!$A$19,IF(K463=[23]Hoja3!$B$20,[23]Hoja3!$A$20,IF(K463=[23]Hoja3!$B$21,[23]Hoja3!$A$21,""))))))))))))))))))))</f>
        <v>CCE-16</v>
      </c>
      <c r="M463" s="60" t="s">
        <v>63</v>
      </c>
      <c r="N463" s="60">
        <v>0</v>
      </c>
      <c r="O463" s="63">
        <v>139264034</v>
      </c>
      <c r="P463" s="63">
        <v>139264034</v>
      </c>
      <c r="Q463" s="65">
        <v>0</v>
      </c>
      <c r="R463" s="60">
        <v>0</v>
      </c>
      <c r="S463" s="60" t="s">
        <v>1349</v>
      </c>
      <c r="T463" s="60" t="s">
        <v>1350</v>
      </c>
      <c r="U463" s="60" t="s">
        <v>1351</v>
      </c>
      <c r="V463" s="60" t="s">
        <v>1352</v>
      </c>
      <c r="W463" s="60" t="s">
        <v>1353</v>
      </c>
      <c r="X463" s="60" t="s">
        <v>1354</v>
      </c>
      <c r="Y463" s="133" t="s">
        <v>1355</v>
      </c>
    </row>
    <row r="464" spans="1:25" ht="90" x14ac:dyDescent="0.25">
      <c r="A464" s="60" t="s">
        <v>1390</v>
      </c>
      <c r="B464" s="60" t="str">
        <f>IFERROR(VLOOKUP(VALUE(MID(A464,1,IF(VALUE(MID(A464,1,3))=898,3,4))),[23]Hoja1!$A$3:$K$222,2,0),"")</f>
        <v>1005 Fortalecimiento curricular para el desarrollo de aprendizajes a lo largo de la vida</v>
      </c>
      <c r="C464" s="60" t="s">
        <v>171</v>
      </c>
      <c r="D464" s="60" t="s">
        <v>397</v>
      </c>
      <c r="E464" s="60">
        <v>86141501</v>
      </c>
      <c r="F464" s="60" t="s">
        <v>1391</v>
      </c>
      <c r="G464" s="62">
        <v>1</v>
      </c>
      <c r="H464" s="62">
        <v>1</v>
      </c>
      <c r="I464" s="60">
        <v>330</v>
      </c>
      <c r="J464" s="60">
        <v>0</v>
      </c>
      <c r="K464" s="60" t="s">
        <v>21</v>
      </c>
      <c r="L464" s="60" t="str">
        <f>IF(K464=[23]Hoja3!$B$2,[23]Hoja3!$A$2,IF(K464=[23]Hoja3!$B$3,[23]Hoja3!$A$3,IF(K464=[23]Hoja3!$B$4,[23]Hoja3!$A$4,IF(K464=[23]Hoja3!$B$5,[23]Hoja3!$A$5,IF(K464=[23]Hoja3!$B$6,[23]Hoja3!$A$6,IF(K464=[23]Hoja3!$B$7,[23]Hoja3!$A$7,IF(K464=[23]Hoja3!$B$8,[23]Hoja3!$A$8,IF(K464=[23]Hoja3!$B$9,[23]Hoja3!$A$9,IF(K464=[23]Hoja3!$B$10,[23]Hoja3!$A$10,IF(K464=[23]Hoja3!$B$11,[23]Hoja3!$A$11,IF(K464=[23]Hoja3!$B$12,[23]Hoja3!$A$12,IF(K464=[23]Hoja3!$B$13,[23]Hoja3!$A$13,IF(K464=[23]Hoja3!$B$14,[23]Hoja3!$A$14,IF(K464=[23]Hoja3!$B$15,[23]Hoja3!$A$15,IF(K464=[23]Hoja3!$B$16,[23]Hoja3!$A$16,IF(K464=[23]Hoja3!$B$17,[23]Hoja3!$A$17,IF(K464=[23]Hoja3!$B$18,[23]Hoja3!$A$18,IF(K464=[23]Hoja3!$B$19,[23]Hoja3!$A$19,IF(K464=[23]Hoja3!$B$20,[23]Hoja3!$A$20,IF(K464=[23]Hoja3!$B$21,[23]Hoja3!$A$21,""))))))))))))))))))))</f>
        <v>CCE-16</v>
      </c>
      <c r="M464" s="60" t="s">
        <v>63</v>
      </c>
      <c r="N464" s="60">
        <v>0</v>
      </c>
      <c r="O464" s="63">
        <v>49500000</v>
      </c>
      <c r="P464" s="63">
        <v>49500000</v>
      </c>
      <c r="Q464" s="65">
        <v>0</v>
      </c>
      <c r="R464" s="60">
        <v>0</v>
      </c>
      <c r="S464" s="60" t="s">
        <v>1349</v>
      </c>
      <c r="T464" s="60" t="s">
        <v>1350</v>
      </c>
      <c r="U464" s="60" t="s">
        <v>1351</v>
      </c>
      <c r="V464" s="60" t="s">
        <v>1352</v>
      </c>
      <c r="W464" s="60" t="s">
        <v>1353</v>
      </c>
      <c r="X464" s="60" t="s">
        <v>1354</v>
      </c>
      <c r="Y464" s="133" t="s">
        <v>1355</v>
      </c>
    </row>
    <row r="465" spans="1:25" ht="90" x14ac:dyDescent="0.25">
      <c r="A465" s="60" t="s">
        <v>1392</v>
      </c>
      <c r="B465" s="60" t="str">
        <f>IFERROR(VLOOKUP(VALUE(MID(A465,1,IF(VALUE(MID(A465,1,3))=898,3,4))),[23]Hoja1!$A$3:$K$222,2,0),"")</f>
        <v>1005 Fortalecimiento curricular para el desarrollo de aprendizajes a lo largo de la vida</v>
      </c>
      <c r="C465" s="60" t="s">
        <v>171</v>
      </c>
      <c r="D465" s="60" t="s">
        <v>397</v>
      </c>
      <c r="E465" s="60">
        <v>86141501</v>
      </c>
      <c r="F465" s="60" t="s">
        <v>1391</v>
      </c>
      <c r="G465" s="62">
        <v>1</v>
      </c>
      <c r="H465" s="62">
        <v>1</v>
      </c>
      <c r="I465" s="60">
        <v>330</v>
      </c>
      <c r="J465" s="60">
        <v>0</v>
      </c>
      <c r="K465" s="60" t="s">
        <v>21</v>
      </c>
      <c r="L465" s="60" t="str">
        <f>IF(K465=[23]Hoja3!$B$2,[23]Hoja3!$A$2,IF(K465=[23]Hoja3!$B$3,[23]Hoja3!$A$3,IF(K465=[23]Hoja3!$B$4,[23]Hoja3!$A$4,IF(K465=[23]Hoja3!$B$5,[23]Hoja3!$A$5,IF(K465=[23]Hoja3!$B$6,[23]Hoja3!$A$6,IF(K465=[23]Hoja3!$B$7,[23]Hoja3!$A$7,IF(K465=[23]Hoja3!$B$8,[23]Hoja3!$A$8,IF(K465=[23]Hoja3!$B$9,[23]Hoja3!$A$9,IF(K465=[23]Hoja3!$B$10,[23]Hoja3!$A$10,IF(K465=[23]Hoja3!$B$11,[23]Hoja3!$A$11,IF(K465=[23]Hoja3!$B$12,[23]Hoja3!$A$12,IF(K465=[23]Hoja3!$B$13,[23]Hoja3!$A$13,IF(K465=[23]Hoja3!$B$14,[23]Hoja3!$A$14,IF(K465=[23]Hoja3!$B$15,[23]Hoja3!$A$15,IF(K465=[23]Hoja3!$B$16,[23]Hoja3!$A$16,IF(K465=[23]Hoja3!$B$17,[23]Hoja3!$A$17,IF(K465=[23]Hoja3!$B$18,[23]Hoja3!$A$18,IF(K465=[23]Hoja3!$B$19,[23]Hoja3!$A$19,IF(K465=[23]Hoja3!$B$20,[23]Hoja3!$A$20,IF(K465=[23]Hoja3!$B$21,[23]Hoja3!$A$21,""))))))))))))))))))))</f>
        <v>CCE-16</v>
      </c>
      <c r="M465" s="60" t="s">
        <v>63</v>
      </c>
      <c r="N465" s="60">
        <v>0</v>
      </c>
      <c r="O465" s="63">
        <v>49500000</v>
      </c>
      <c r="P465" s="63">
        <v>49500000</v>
      </c>
      <c r="Q465" s="65">
        <v>0</v>
      </c>
      <c r="R465" s="60">
        <v>0</v>
      </c>
      <c r="S465" s="60" t="s">
        <v>1349</v>
      </c>
      <c r="T465" s="60" t="s">
        <v>1350</v>
      </c>
      <c r="U465" s="60" t="s">
        <v>1351</v>
      </c>
      <c r="V465" s="60" t="s">
        <v>1352</v>
      </c>
      <c r="W465" s="60" t="s">
        <v>1353</v>
      </c>
      <c r="X465" s="60" t="s">
        <v>1354</v>
      </c>
      <c r="Y465" s="133" t="s">
        <v>1355</v>
      </c>
    </row>
    <row r="466" spans="1:25" ht="90" x14ac:dyDescent="0.25">
      <c r="A466" s="60" t="s">
        <v>1393</v>
      </c>
      <c r="B466" s="60" t="str">
        <f>IFERROR(VLOOKUP(VALUE(MID(A466,1,IF(VALUE(MID(A466,1,3))=898,3,4))),[23]Hoja1!$A$3:$K$222,2,0),"")</f>
        <v>1005 Fortalecimiento curricular para el desarrollo de aprendizajes a lo largo de la vida</v>
      </c>
      <c r="C466" s="60" t="s">
        <v>171</v>
      </c>
      <c r="D466" s="60" t="s">
        <v>397</v>
      </c>
      <c r="E466" s="60">
        <v>86141501</v>
      </c>
      <c r="F466" s="60" t="s">
        <v>1391</v>
      </c>
      <c r="G466" s="62">
        <v>1</v>
      </c>
      <c r="H466" s="62">
        <v>1</v>
      </c>
      <c r="I466" s="60">
        <v>330</v>
      </c>
      <c r="J466" s="60">
        <v>0</v>
      </c>
      <c r="K466" s="60" t="s">
        <v>21</v>
      </c>
      <c r="L466" s="60" t="str">
        <f>IF(K466=[23]Hoja3!$B$2,[23]Hoja3!$A$2,IF(K466=[23]Hoja3!$B$3,[23]Hoja3!$A$3,IF(K466=[23]Hoja3!$B$4,[23]Hoja3!$A$4,IF(K466=[23]Hoja3!$B$5,[23]Hoja3!$A$5,IF(K466=[23]Hoja3!$B$6,[23]Hoja3!$A$6,IF(K466=[23]Hoja3!$B$7,[23]Hoja3!$A$7,IF(K466=[23]Hoja3!$B$8,[23]Hoja3!$A$8,IF(K466=[23]Hoja3!$B$9,[23]Hoja3!$A$9,IF(K466=[23]Hoja3!$B$10,[23]Hoja3!$A$10,IF(K466=[23]Hoja3!$B$11,[23]Hoja3!$A$11,IF(K466=[23]Hoja3!$B$12,[23]Hoja3!$A$12,IF(K466=[23]Hoja3!$B$13,[23]Hoja3!$A$13,IF(K466=[23]Hoja3!$B$14,[23]Hoja3!$A$14,IF(K466=[23]Hoja3!$B$15,[23]Hoja3!$A$15,IF(K466=[23]Hoja3!$B$16,[23]Hoja3!$A$16,IF(K466=[23]Hoja3!$B$17,[23]Hoja3!$A$17,IF(K466=[23]Hoja3!$B$18,[23]Hoja3!$A$18,IF(K466=[23]Hoja3!$B$19,[23]Hoja3!$A$19,IF(K466=[23]Hoja3!$B$20,[23]Hoja3!$A$20,IF(K466=[23]Hoja3!$B$21,[23]Hoja3!$A$21,""))))))))))))))))))))</f>
        <v>CCE-16</v>
      </c>
      <c r="M466" s="60" t="s">
        <v>63</v>
      </c>
      <c r="N466" s="60">
        <v>0</v>
      </c>
      <c r="O466" s="63">
        <v>49500000</v>
      </c>
      <c r="P466" s="63">
        <v>49500000</v>
      </c>
      <c r="Q466" s="65">
        <v>0</v>
      </c>
      <c r="R466" s="60">
        <v>0</v>
      </c>
      <c r="S466" s="60" t="s">
        <v>1349</v>
      </c>
      <c r="T466" s="60" t="s">
        <v>1350</v>
      </c>
      <c r="U466" s="60" t="s">
        <v>1351</v>
      </c>
      <c r="V466" s="60" t="s">
        <v>1352</v>
      </c>
      <c r="W466" s="60" t="s">
        <v>1353</v>
      </c>
      <c r="X466" s="60" t="s">
        <v>1354</v>
      </c>
      <c r="Y466" s="133" t="s">
        <v>1355</v>
      </c>
    </row>
    <row r="467" spans="1:25" ht="90" x14ac:dyDescent="0.25">
      <c r="A467" s="60" t="s">
        <v>1394</v>
      </c>
      <c r="B467" s="60" t="str">
        <f>IFERROR(VLOOKUP(VALUE(MID(A467,1,IF(VALUE(MID(A467,1,3))=898,3,4))),[23]Hoja1!$A$3:$K$222,2,0),"")</f>
        <v>1005 Fortalecimiento curricular para el desarrollo de aprendizajes a lo largo de la vida</v>
      </c>
      <c r="C467" s="60" t="s">
        <v>171</v>
      </c>
      <c r="D467" s="60" t="s">
        <v>397</v>
      </c>
      <c r="E467" s="60">
        <v>86141501</v>
      </c>
      <c r="F467" s="60" t="s">
        <v>1391</v>
      </c>
      <c r="G467" s="62">
        <v>1</v>
      </c>
      <c r="H467" s="62">
        <v>1</v>
      </c>
      <c r="I467" s="60">
        <v>330</v>
      </c>
      <c r="J467" s="60">
        <v>0</v>
      </c>
      <c r="K467" s="60" t="s">
        <v>21</v>
      </c>
      <c r="L467" s="60" t="str">
        <f>IF(K467=[23]Hoja3!$B$2,[23]Hoja3!$A$2,IF(K467=[23]Hoja3!$B$3,[23]Hoja3!$A$3,IF(K467=[23]Hoja3!$B$4,[23]Hoja3!$A$4,IF(K467=[23]Hoja3!$B$5,[23]Hoja3!$A$5,IF(K467=[23]Hoja3!$B$6,[23]Hoja3!$A$6,IF(K467=[23]Hoja3!$B$7,[23]Hoja3!$A$7,IF(K467=[23]Hoja3!$B$8,[23]Hoja3!$A$8,IF(K467=[23]Hoja3!$B$9,[23]Hoja3!$A$9,IF(K467=[23]Hoja3!$B$10,[23]Hoja3!$A$10,IF(K467=[23]Hoja3!$B$11,[23]Hoja3!$A$11,IF(K467=[23]Hoja3!$B$12,[23]Hoja3!$A$12,IF(K467=[23]Hoja3!$B$13,[23]Hoja3!$A$13,IF(K467=[23]Hoja3!$B$14,[23]Hoja3!$A$14,IF(K467=[23]Hoja3!$B$15,[23]Hoja3!$A$15,IF(K467=[23]Hoja3!$B$16,[23]Hoja3!$A$16,IF(K467=[23]Hoja3!$B$17,[23]Hoja3!$A$17,IF(K467=[23]Hoja3!$B$18,[23]Hoja3!$A$18,IF(K467=[23]Hoja3!$B$19,[23]Hoja3!$A$19,IF(K467=[23]Hoja3!$B$20,[23]Hoja3!$A$20,IF(K467=[23]Hoja3!$B$21,[23]Hoja3!$A$21,""))))))))))))))))))))</f>
        <v>CCE-16</v>
      </c>
      <c r="M467" s="60" t="s">
        <v>63</v>
      </c>
      <c r="N467" s="60">
        <v>0</v>
      </c>
      <c r="O467" s="63">
        <v>49500000</v>
      </c>
      <c r="P467" s="63">
        <v>49500000</v>
      </c>
      <c r="Q467" s="65">
        <v>0</v>
      </c>
      <c r="R467" s="60">
        <v>0</v>
      </c>
      <c r="S467" s="60" t="s">
        <v>1349</v>
      </c>
      <c r="T467" s="60" t="s">
        <v>1350</v>
      </c>
      <c r="U467" s="60" t="s">
        <v>1351</v>
      </c>
      <c r="V467" s="60" t="s">
        <v>1352</v>
      </c>
      <c r="W467" s="60" t="s">
        <v>1353</v>
      </c>
      <c r="X467" s="60" t="s">
        <v>1354</v>
      </c>
      <c r="Y467" s="133" t="s">
        <v>1355</v>
      </c>
    </row>
    <row r="468" spans="1:25" ht="90" x14ac:dyDescent="0.25">
      <c r="A468" s="60" t="s">
        <v>1395</v>
      </c>
      <c r="B468" s="60" t="str">
        <f>IFERROR(VLOOKUP(VALUE(MID(A468,1,IF(VALUE(MID(A468,1,3))=898,3,4))),[23]Hoja1!$A$3:$K$222,2,0),"")</f>
        <v>1005 Fortalecimiento curricular para el desarrollo de aprendizajes a lo largo de la vida</v>
      </c>
      <c r="C468" s="60" t="s">
        <v>171</v>
      </c>
      <c r="D468" s="60" t="s">
        <v>397</v>
      </c>
      <c r="E468" s="60">
        <v>86141501</v>
      </c>
      <c r="F468" s="60" t="s">
        <v>1391</v>
      </c>
      <c r="G468" s="62">
        <v>1</v>
      </c>
      <c r="H468" s="62">
        <v>1</v>
      </c>
      <c r="I468" s="60">
        <v>330</v>
      </c>
      <c r="J468" s="60">
        <v>0</v>
      </c>
      <c r="K468" s="60" t="s">
        <v>21</v>
      </c>
      <c r="L468" s="60" t="str">
        <f>IF(K468=[23]Hoja3!$B$2,[23]Hoja3!$A$2,IF(K468=[23]Hoja3!$B$3,[23]Hoja3!$A$3,IF(K468=[23]Hoja3!$B$4,[23]Hoja3!$A$4,IF(K468=[23]Hoja3!$B$5,[23]Hoja3!$A$5,IF(K468=[23]Hoja3!$B$6,[23]Hoja3!$A$6,IF(K468=[23]Hoja3!$B$7,[23]Hoja3!$A$7,IF(K468=[23]Hoja3!$B$8,[23]Hoja3!$A$8,IF(K468=[23]Hoja3!$B$9,[23]Hoja3!$A$9,IF(K468=[23]Hoja3!$B$10,[23]Hoja3!$A$10,IF(K468=[23]Hoja3!$B$11,[23]Hoja3!$A$11,IF(K468=[23]Hoja3!$B$12,[23]Hoja3!$A$12,IF(K468=[23]Hoja3!$B$13,[23]Hoja3!$A$13,IF(K468=[23]Hoja3!$B$14,[23]Hoja3!$A$14,IF(K468=[23]Hoja3!$B$15,[23]Hoja3!$A$15,IF(K468=[23]Hoja3!$B$16,[23]Hoja3!$A$16,IF(K468=[23]Hoja3!$B$17,[23]Hoja3!$A$17,IF(K468=[23]Hoja3!$B$18,[23]Hoja3!$A$18,IF(K468=[23]Hoja3!$B$19,[23]Hoja3!$A$19,IF(K468=[23]Hoja3!$B$20,[23]Hoja3!$A$20,IF(K468=[23]Hoja3!$B$21,[23]Hoja3!$A$21,""))))))))))))))))))))</f>
        <v>CCE-16</v>
      </c>
      <c r="M468" s="60" t="s">
        <v>63</v>
      </c>
      <c r="N468" s="60">
        <v>0</v>
      </c>
      <c r="O468" s="63">
        <v>49500000</v>
      </c>
      <c r="P468" s="63">
        <v>49500000</v>
      </c>
      <c r="Q468" s="65">
        <v>0</v>
      </c>
      <c r="R468" s="60">
        <v>0</v>
      </c>
      <c r="S468" s="60" t="s">
        <v>1349</v>
      </c>
      <c r="T468" s="60" t="s">
        <v>1350</v>
      </c>
      <c r="U468" s="60" t="s">
        <v>1351</v>
      </c>
      <c r="V468" s="60" t="s">
        <v>1352</v>
      </c>
      <c r="W468" s="60" t="s">
        <v>1353</v>
      </c>
      <c r="X468" s="60" t="s">
        <v>1354</v>
      </c>
      <c r="Y468" s="133" t="s">
        <v>1355</v>
      </c>
    </row>
    <row r="469" spans="1:25" ht="90" x14ac:dyDescent="0.25">
      <c r="A469" s="60" t="s">
        <v>1396</v>
      </c>
      <c r="B469" s="60" t="str">
        <f>IFERROR(VLOOKUP(VALUE(MID(A469,1,IF(VALUE(MID(A469,1,3))=898,3,4))),[23]Hoja1!$A$3:$K$222,2,0),"")</f>
        <v>1005 Fortalecimiento curricular para el desarrollo de aprendizajes a lo largo de la vida</v>
      </c>
      <c r="C469" s="60" t="s">
        <v>171</v>
      </c>
      <c r="D469" s="60" t="s">
        <v>397</v>
      </c>
      <c r="E469" s="60">
        <v>86141501</v>
      </c>
      <c r="F469" s="60" t="s">
        <v>1391</v>
      </c>
      <c r="G469" s="62">
        <v>1</v>
      </c>
      <c r="H469" s="62">
        <v>1</v>
      </c>
      <c r="I469" s="60">
        <v>330</v>
      </c>
      <c r="J469" s="60">
        <v>0</v>
      </c>
      <c r="K469" s="60" t="s">
        <v>21</v>
      </c>
      <c r="L469" s="60" t="str">
        <f>IF(K469=[23]Hoja3!$B$2,[23]Hoja3!$A$2,IF(K469=[23]Hoja3!$B$3,[23]Hoja3!$A$3,IF(K469=[23]Hoja3!$B$4,[23]Hoja3!$A$4,IF(K469=[23]Hoja3!$B$5,[23]Hoja3!$A$5,IF(K469=[23]Hoja3!$B$6,[23]Hoja3!$A$6,IF(K469=[23]Hoja3!$B$7,[23]Hoja3!$A$7,IF(K469=[23]Hoja3!$B$8,[23]Hoja3!$A$8,IF(K469=[23]Hoja3!$B$9,[23]Hoja3!$A$9,IF(K469=[23]Hoja3!$B$10,[23]Hoja3!$A$10,IF(K469=[23]Hoja3!$B$11,[23]Hoja3!$A$11,IF(K469=[23]Hoja3!$B$12,[23]Hoja3!$A$12,IF(K469=[23]Hoja3!$B$13,[23]Hoja3!$A$13,IF(K469=[23]Hoja3!$B$14,[23]Hoja3!$A$14,IF(K469=[23]Hoja3!$B$15,[23]Hoja3!$A$15,IF(K469=[23]Hoja3!$B$16,[23]Hoja3!$A$16,IF(K469=[23]Hoja3!$B$17,[23]Hoja3!$A$17,IF(K469=[23]Hoja3!$B$18,[23]Hoja3!$A$18,IF(K469=[23]Hoja3!$B$19,[23]Hoja3!$A$19,IF(K469=[23]Hoja3!$B$20,[23]Hoja3!$A$20,IF(K469=[23]Hoja3!$B$21,[23]Hoja3!$A$21,""))))))))))))))))))))</f>
        <v>CCE-16</v>
      </c>
      <c r="M469" s="60" t="s">
        <v>63</v>
      </c>
      <c r="N469" s="60">
        <v>0</v>
      </c>
      <c r="O469" s="63">
        <v>49500000</v>
      </c>
      <c r="P469" s="63">
        <v>49500000</v>
      </c>
      <c r="Q469" s="65">
        <v>0</v>
      </c>
      <c r="R469" s="60">
        <v>0</v>
      </c>
      <c r="S469" s="60" t="s">
        <v>1349</v>
      </c>
      <c r="T469" s="60" t="s">
        <v>1350</v>
      </c>
      <c r="U469" s="60" t="s">
        <v>1351</v>
      </c>
      <c r="V469" s="60" t="s">
        <v>1352</v>
      </c>
      <c r="W469" s="60" t="s">
        <v>1353</v>
      </c>
      <c r="X469" s="60" t="s">
        <v>1354</v>
      </c>
      <c r="Y469" s="133" t="s">
        <v>1355</v>
      </c>
    </row>
    <row r="470" spans="1:25" ht="90" x14ac:dyDescent="0.25">
      <c r="A470" s="60" t="s">
        <v>1397</v>
      </c>
      <c r="B470" s="60" t="str">
        <f>IFERROR(VLOOKUP(VALUE(MID(A470,1,IF(VALUE(MID(A470,1,3))=898,3,4))),[23]Hoja1!$A$3:$K$222,2,0),"")</f>
        <v>1005 Fortalecimiento curricular para el desarrollo de aprendizajes a lo largo de la vida</v>
      </c>
      <c r="C470" s="60" t="s">
        <v>171</v>
      </c>
      <c r="D470" s="60" t="s">
        <v>397</v>
      </c>
      <c r="E470" s="60">
        <v>86141501</v>
      </c>
      <c r="F470" s="60" t="s">
        <v>1391</v>
      </c>
      <c r="G470" s="62">
        <v>1</v>
      </c>
      <c r="H470" s="62">
        <v>1</v>
      </c>
      <c r="I470" s="60">
        <v>330</v>
      </c>
      <c r="J470" s="60">
        <v>0</v>
      </c>
      <c r="K470" s="60" t="s">
        <v>21</v>
      </c>
      <c r="L470" s="60" t="str">
        <f>IF(K470=[23]Hoja3!$B$2,[23]Hoja3!$A$2,IF(K470=[23]Hoja3!$B$3,[23]Hoja3!$A$3,IF(K470=[23]Hoja3!$B$4,[23]Hoja3!$A$4,IF(K470=[23]Hoja3!$B$5,[23]Hoja3!$A$5,IF(K470=[23]Hoja3!$B$6,[23]Hoja3!$A$6,IF(K470=[23]Hoja3!$B$7,[23]Hoja3!$A$7,IF(K470=[23]Hoja3!$B$8,[23]Hoja3!$A$8,IF(K470=[23]Hoja3!$B$9,[23]Hoja3!$A$9,IF(K470=[23]Hoja3!$B$10,[23]Hoja3!$A$10,IF(K470=[23]Hoja3!$B$11,[23]Hoja3!$A$11,IF(K470=[23]Hoja3!$B$12,[23]Hoja3!$A$12,IF(K470=[23]Hoja3!$B$13,[23]Hoja3!$A$13,IF(K470=[23]Hoja3!$B$14,[23]Hoja3!$A$14,IF(K470=[23]Hoja3!$B$15,[23]Hoja3!$A$15,IF(K470=[23]Hoja3!$B$16,[23]Hoja3!$A$16,IF(K470=[23]Hoja3!$B$17,[23]Hoja3!$A$17,IF(K470=[23]Hoja3!$B$18,[23]Hoja3!$A$18,IF(K470=[23]Hoja3!$B$19,[23]Hoja3!$A$19,IF(K470=[23]Hoja3!$B$20,[23]Hoja3!$A$20,IF(K470=[23]Hoja3!$B$21,[23]Hoja3!$A$21,""))))))))))))))))))))</f>
        <v>CCE-16</v>
      </c>
      <c r="M470" s="60" t="s">
        <v>63</v>
      </c>
      <c r="N470" s="60">
        <v>0</v>
      </c>
      <c r="O470" s="63">
        <v>49500000</v>
      </c>
      <c r="P470" s="63">
        <v>49500000</v>
      </c>
      <c r="Q470" s="65">
        <v>0</v>
      </c>
      <c r="R470" s="60">
        <v>0</v>
      </c>
      <c r="S470" s="60" t="s">
        <v>1349</v>
      </c>
      <c r="T470" s="60" t="s">
        <v>1350</v>
      </c>
      <c r="U470" s="60" t="s">
        <v>1351</v>
      </c>
      <c r="V470" s="60" t="s">
        <v>1352</v>
      </c>
      <c r="W470" s="60" t="s">
        <v>1353</v>
      </c>
      <c r="X470" s="60" t="s">
        <v>1354</v>
      </c>
      <c r="Y470" s="133" t="s">
        <v>1355</v>
      </c>
    </row>
    <row r="471" spans="1:25" ht="90" x14ac:dyDescent="0.25">
      <c r="A471" s="60" t="s">
        <v>1398</v>
      </c>
      <c r="B471" s="60" t="str">
        <f>IFERROR(VLOOKUP(VALUE(MID(A471,1,IF(VALUE(MID(A471,1,3))=898,3,4))),[23]Hoja1!$A$3:$K$222,2,0),"")</f>
        <v>1005 Fortalecimiento curricular para el desarrollo de aprendizajes a lo largo de la vida</v>
      </c>
      <c r="C471" s="60" t="s">
        <v>171</v>
      </c>
      <c r="D471" s="60" t="s">
        <v>397</v>
      </c>
      <c r="E471" s="60">
        <v>86141501</v>
      </c>
      <c r="F471" s="60" t="s">
        <v>1391</v>
      </c>
      <c r="G471" s="62">
        <v>1</v>
      </c>
      <c r="H471" s="62">
        <v>1</v>
      </c>
      <c r="I471" s="60">
        <v>330</v>
      </c>
      <c r="J471" s="60">
        <v>0</v>
      </c>
      <c r="K471" s="60" t="s">
        <v>21</v>
      </c>
      <c r="L471" s="60" t="str">
        <f>IF(K471=[23]Hoja3!$B$2,[23]Hoja3!$A$2,IF(K471=[23]Hoja3!$B$3,[23]Hoja3!$A$3,IF(K471=[23]Hoja3!$B$4,[23]Hoja3!$A$4,IF(K471=[23]Hoja3!$B$5,[23]Hoja3!$A$5,IF(K471=[23]Hoja3!$B$6,[23]Hoja3!$A$6,IF(K471=[23]Hoja3!$B$7,[23]Hoja3!$A$7,IF(K471=[23]Hoja3!$B$8,[23]Hoja3!$A$8,IF(K471=[23]Hoja3!$B$9,[23]Hoja3!$A$9,IF(K471=[23]Hoja3!$B$10,[23]Hoja3!$A$10,IF(K471=[23]Hoja3!$B$11,[23]Hoja3!$A$11,IF(K471=[23]Hoja3!$B$12,[23]Hoja3!$A$12,IF(K471=[23]Hoja3!$B$13,[23]Hoja3!$A$13,IF(K471=[23]Hoja3!$B$14,[23]Hoja3!$A$14,IF(K471=[23]Hoja3!$B$15,[23]Hoja3!$A$15,IF(K471=[23]Hoja3!$B$16,[23]Hoja3!$A$16,IF(K471=[23]Hoja3!$B$17,[23]Hoja3!$A$17,IF(K471=[23]Hoja3!$B$18,[23]Hoja3!$A$18,IF(K471=[23]Hoja3!$B$19,[23]Hoja3!$A$19,IF(K471=[23]Hoja3!$B$20,[23]Hoja3!$A$20,IF(K471=[23]Hoja3!$B$21,[23]Hoja3!$A$21,""))))))))))))))))))))</f>
        <v>CCE-16</v>
      </c>
      <c r="M471" s="60" t="s">
        <v>63</v>
      </c>
      <c r="N471" s="60">
        <v>0</v>
      </c>
      <c r="O471" s="63">
        <v>49500000</v>
      </c>
      <c r="P471" s="63">
        <v>49500000</v>
      </c>
      <c r="Q471" s="65">
        <v>0</v>
      </c>
      <c r="R471" s="60">
        <v>0</v>
      </c>
      <c r="S471" s="60" t="s">
        <v>1349</v>
      </c>
      <c r="T471" s="60" t="s">
        <v>1350</v>
      </c>
      <c r="U471" s="60" t="s">
        <v>1351</v>
      </c>
      <c r="V471" s="60" t="s">
        <v>1352</v>
      </c>
      <c r="W471" s="60" t="s">
        <v>1353</v>
      </c>
      <c r="X471" s="60" t="s">
        <v>1354</v>
      </c>
      <c r="Y471" s="133" t="s">
        <v>1355</v>
      </c>
    </row>
    <row r="472" spans="1:25" ht="90" x14ac:dyDescent="0.25">
      <c r="A472" s="60" t="s">
        <v>1399</v>
      </c>
      <c r="B472" s="60" t="str">
        <f>IFERROR(VLOOKUP(VALUE(MID(A472,1,IF(VALUE(MID(A472,1,3))=898,3,4))),[23]Hoja1!$A$3:$K$222,2,0),"")</f>
        <v>1005 Fortalecimiento curricular para el desarrollo de aprendizajes a lo largo de la vida</v>
      </c>
      <c r="C472" s="60" t="s">
        <v>171</v>
      </c>
      <c r="D472" s="60" t="s">
        <v>397</v>
      </c>
      <c r="E472" s="60">
        <v>86141501</v>
      </c>
      <c r="F472" s="60" t="s">
        <v>1391</v>
      </c>
      <c r="G472" s="62">
        <v>1</v>
      </c>
      <c r="H472" s="62">
        <v>1</v>
      </c>
      <c r="I472" s="60">
        <v>330</v>
      </c>
      <c r="J472" s="60">
        <v>0</v>
      </c>
      <c r="K472" s="60" t="s">
        <v>21</v>
      </c>
      <c r="L472" s="60" t="str">
        <f>IF(K472=[23]Hoja3!$B$2,[23]Hoja3!$A$2,IF(K472=[23]Hoja3!$B$3,[23]Hoja3!$A$3,IF(K472=[23]Hoja3!$B$4,[23]Hoja3!$A$4,IF(K472=[23]Hoja3!$B$5,[23]Hoja3!$A$5,IF(K472=[23]Hoja3!$B$6,[23]Hoja3!$A$6,IF(K472=[23]Hoja3!$B$7,[23]Hoja3!$A$7,IF(K472=[23]Hoja3!$B$8,[23]Hoja3!$A$8,IF(K472=[23]Hoja3!$B$9,[23]Hoja3!$A$9,IF(K472=[23]Hoja3!$B$10,[23]Hoja3!$A$10,IF(K472=[23]Hoja3!$B$11,[23]Hoja3!$A$11,IF(K472=[23]Hoja3!$B$12,[23]Hoja3!$A$12,IF(K472=[23]Hoja3!$B$13,[23]Hoja3!$A$13,IF(K472=[23]Hoja3!$B$14,[23]Hoja3!$A$14,IF(K472=[23]Hoja3!$B$15,[23]Hoja3!$A$15,IF(K472=[23]Hoja3!$B$16,[23]Hoja3!$A$16,IF(K472=[23]Hoja3!$B$17,[23]Hoja3!$A$17,IF(K472=[23]Hoja3!$B$18,[23]Hoja3!$A$18,IF(K472=[23]Hoja3!$B$19,[23]Hoja3!$A$19,IF(K472=[23]Hoja3!$B$20,[23]Hoja3!$A$20,IF(K472=[23]Hoja3!$B$21,[23]Hoja3!$A$21,""))))))))))))))))))))</f>
        <v>CCE-16</v>
      </c>
      <c r="M472" s="60" t="s">
        <v>63</v>
      </c>
      <c r="N472" s="60">
        <v>0</v>
      </c>
      <c r="O472" s="63">
        <v>49500000</v>
      </c>
      <c r="P472" s="63">
        <v>49500000</v>
      </c>
      <c r="Q472" s="65">
        <v>0</v>
      </c>
      <c r="R472" s="60">
        <v>0</v>
      </c>
      <c r="S472" s="60" t="s">
        <v>1349</v>
      </c>
      <c r="T472" s="60" t="s">
        <v>1350</v>
      </c>
      <c r="U472" s="60" t="s">
        <v>1351</v>
      </c>
      <c r="V472" s="60" t="s">
        <v>1352</v>
      </c>
      <c r="W472" s="60" t="s">
        <v>1353</v>
      </c>
      <c r="X472" s="60" t="s">
        <v>1354</v>
      </c>
      <c r="Y472" s="133" t="s">
        <v>1355</v>
      </c>
    </row>
    <row r="473" spans="1:25" ht="90" x14ac:dyDescent="0.25">
      <c r="A473" s="60" t="s">
        <v>1400</v>
      </c>
      <c r="B473" s="60" t="str">
        <f>IFERROR(VLOOKUP(VALUE(MID(A473,1,IF(VALUE(MID(A473,1,3))=898,3,4))),[23]Hoja1!$A$3:$K$222,2,0),"")</f>
        <v>1005 Fortalecimiento curricular para el desarrollo de aprendizajes a lo largo de la vida</v>
      </c>
      <c r="C473" s="60" t="s">
        <v>171</v>
      </c>
      <c r="D473" s="60" t="s">
        <v>397</v>
      </c>
      <c r="E473" s="60">
        <v>86141501</v>
      </c>
      <c r="F473" s="60" t="s">
        <v>1391</v>
      </c>
      <c r="G473" s="62">
        <v>1</v>
      </c>
      <c r="H473" s="62">
        <v>1</v>
      </c>
      <c r="I473" s="60">
        <v>330</v>
      </c>
      <c r="J473" s="60">
        <v>0</v>
      </c>
      <c r="K473" s="60" t="s">
        <v>21</v>
      </c>
      <c r="L473" s="60" t="str">
        <f>IF(K473=[23]Hoja3!$B$2,[23]Hoja3!$A$2,IF(K473=[23]Hoja3!$B$3,[23]Hoja3!$A$3,IF(K473=[23]Hoja3!$B$4,[23]Hoja3!$A$4,IF(K473=[23]Hoja3!$B$5,[23]Hoja3!$A$5,IF(K473=[23]Hoja3!$B$6,[23]Hoja3!$A$6,IF(K473=[23]Hoja3!$B$7,[23]Hoja3!$A$7,IF(K473=[23]Hoja3!$B$8,[23]Hoja3!$A$8,IF(K473=[23]Hoja3!$B$9,[23]Hoja3!$A$9,IF(K473=[23]Hoja3!$B$10,[23]Hoja3!$A$10,IF(K473=[23]Hoja3!$B$11,[23]Hoja3!$A$11,IF(K473=[23]Hoja3!$B$12,[23]Hoja3!$A$12,IF(K473=[23]Hoja3!$B$13,[23]Hoja3!$A$13,IF(K473=[23]Hoja3!$B$14,[23]Hoja3!$A$14,IF(K473=[23]Hoja3!$B$15,[23]Hoja3!$A$15,IF(K473=[23]Hoja3!$B$16,[23]Hoja3!$A$16,IF(K473=[23]Hoja3!$B$17,[23]Hoja3!$A$17,IF(K473=[23]Hoja3!$B$18,[23]Hoja3!$A$18,IF(K473=[23]Hoja3!$B$19,[23]Hoja3!$A$19,IF(K473=[23]Hoja3!$B$20,[23]Hoja3!$A$20,IF(K473=[23]Hoja3!$B$21,[23]Hoja3!$A$21,""))))))))))))))))))))</f>
        <v>CCE-16</v>
      </c>
      <c r="M473" s="60" t="s">
        <v>63</v>
      </c>
      <c r="N473" s="60">
        <v>0</v>
      </c>
      <c r="O473" s="63">
        <v>49500000</v>
      </c>
      <c r="P473" s="63">
        <v>49500000</v>
      </c>
      <c r="Q473" s="65">
        <v>0</v>
      </c>
      <c r="R473" s="60">
        <v>0</v>
      </c>
      <c r="S473" s="60" t="s">
        <v>1349</v>
      </c>
      <c r="T473" s="60" t="s">
        <v>1350</v>
      </c>
      <c r="U473" s="60" t="s">
        <v>1351</v>
      </c>
      <c r="V473" s="60" t="s">
        <v>1352</v>
      </c>
      <c r="W473" s="60" t="s">
        <v>1353</v>
      </c>
      <c r="X473" s="60" t="s">
        <v>1354</v>
      </c>
      <c r="Y473" s="133" t="s">
        <v>1355</v>
      </c>
    </row>
    <row r="474" spans="1:25" ht="90" x14ac:dyDescent="0.25">
      <c r="A474" s="60" t="s">
        <v>1401</v>
      </c>
      <c r="B474" s="60" t="str">
        <f>IFERROR(VLOOKUP(VALUE(MID(A474,1,IF(VALUE(MID(A474,1,3))=898,3,4))),[23]Hoja1!$A$3:$K$222,2,0),"")</f>
        <v>1005 Fortalecimiento curricular para el desarrollo de aprendizajes a lo largo de la vida</v>
      </c>
      <c r="C474" s="60" t="s">
        <v>171</v>
      </c>
      <c r="D474" s="60" t="s">
        <v>397</v>
      </c>
      <c r="E474" s="60">
        <v>86141501</v>
      </c>
      <c r="F474" s="60" t="s">
        <v>1391</v>
      </c>
      <c r="G474" s="62">
        <v>1</v>
      </c>
      <c r="H474" s="62">
        <v>1</v>
      </c>
      <c r="I474" s="60">
        <v>330</v>
      </c>
      <c r="J474" s="60">
        <v>0</v>
      </c>
      <c r="K474" s="60" t="s">
        <v>21</v>
      </c>
      <c r="L474" s="60" t="str">
        <f>IF(K474=[23]Hoja3!$B$2,[23]Hoja3!$A$2,IF(K474=[23]Hoja3!$B$3,[23]Hoja3!$A$3,IF(K474=[23]Hoja3!$B$4,[23]Hoja3!$A$4,IF(K474=[23]Hoja3!$B$5,[23]Hoja3!$A$5,IF(K474=[23]Hoja3!$B$6,[23]Hoja3!$A$6,IF(K474=[23]Hoja3!$B$7,[23]Hoja3!$A$7,IF(K474=[23]Hoja3!$B$8,[23]Hoja3!$A$8,IF(K474=[23]Hoja3!$B$9,[23]Hoja3!$A$9,IF(K474=[23]Hoja3!$B$10,[23]Hoja3!$A$10,IF(K474=[23]Hoja3!$B$11,[23]Hoja3!$A$11,IF(K474=[23]Hoja3!$B$12,[23]Hoja3!$A$12,IF(K474=[23]Hoja3!$B$13,[23]Hoja3!$A$13,IF(K474=[23]Hoja3!$B$14,[23]Hoja3!$A$14,IF(K474=[23]Hoja3!$B$15,[23]Hoja3!$A$15,IF(K474=[23]Hoja3!$B$16,[23]Hoja3!$A$16,IF(K474=[23]Hoja3!$B$17,[23]Hoja3!$A$17,IF(K474=[23]Hoja3!$B$18,[23]Hoja3!$A$18,IF(K474=[23]Hoja3!$B$19,[23]Hoja3!$A$19,IF(K474=[23]Hoja3!$B$20,[23]Hoja3!$A$20,IF(K474=[23]Hoja3!$B$21,[23]Hoja3!$A$21,""))))))))))))))))))))</f>
        <v>CCE-16</v>
      </c>
      <c r="M474" s="60" t="s">
        <v>63</v>
      </c>
      <c r="N474" s="60">
        <v>0</v>
      </c>
      <c r="O474" s="63">
        <v>49500000</v>
      </c>
      <c r="P474" s="63">
        <v>49500000</v>
      </c>
      <c r="Q474" s="65">
        <v>0</v>
      </c>
      <c r="R474" s="60">
        <v>0</v>
      </c>
      <c r="S474" s="60" t="s">
        <v>1349</v>
      </c>
      <c r="T474" s="60" t="s">
        <v>1350</v>
      </c>
      <c r="U474" s="60" t="s">
        <v>1351</v>
      </c>
      <c r="V474" s="60" t="s">
        <v>1352</v>
      </c>
      <c r="W474" s="60" t="s">
        <v>1353</v>
      </c>
      <c r="X474" s="60" t="s">
        <v>1354</v>
      </c>
      <c r="Y474" s="133" t="s">
        <v>1355</v>
      </c>
    </row>
    <row r="475" spans="1:25" ht="90" x14ac:dyDescent="0.25">
      <c r="A475" s="60" t="s">
        <v>1402</v>
      </c>
      <c r="B475" s="60" t="str">
        <f>IFERROR(VLOOKUP(VALUE(MID(A475,1,IF(VALUE(MID(A475,1,3))=898,3,4))),[23]Hoja1!$A$3:$K$222,2,0),"")</f>
        <v>1005 Fortalecimiento curricular para el desarrollo de aprendizajes a lo largo de la vida</v>
      </c>
      <c r="C475" s="60" t="s">
        <v>171</v>
      </c>
      <c r="D475" s="60" t="s">
        <v>397</v>
      </c>
      <c r="E475" s="60">
        <v>86141501</v>
      </c>
      <c r="F475" s="60" t="s">
        <v>1391</v>
      </c>
      <c r="G475" s="62">
        <v>1</v>
      </c>
      <c r="H475" s="62">
        <v>1</v>
      </c>
      <c r="I475" s="60">
        <v>330</v>
      </c>
      <c r="J475" s="60">
        <v>0</v>
      </c>
      <c r="K475" s="60" t="s">
        <v>21</v>
      </c>
      <c r="L475" s="60" t="str">
        <f>IF(K475=[23]Hoja3!$B$2,[23]Hoja3!$A$2,IF(K475=[23]Hoja3!$B$3,[23]Hoja3!$A$3,IF(K475=[23]Hoja3!$B$4,[23]Hoja3!$A$4,IF(K475=[23]Hoja3!$B$5,[23]Hoja3!$A$5,IF(K475=[23]Hoja3!$B$6,[23]Hoja3!$A$6,IF(K475=[23]Hoja3!$B$7,[23]Hoja3!$A$7,IF(K475=[23]Hoja3!$B$8,[23]Hoja3!$A$8,IF(K475=[23]Hoja3!$B$9,[23]Hoja3!$A$9,IF(K475=[23]Hoja3!$B$10,[23]Hoja3!$A$10,IF(K475=[23]Hoja3!$B$11,[23]Hoja3!$A$11,IF(K475=[23]Hoja3!$B$12,[23]Hoja3!$A$12,IF(K475=[23]Hoja3!$B$13,[23]Hoja3!$A$13,IF(K475=[23]Hoja3!$B$14,[23]Hoja3!$A$14,IF(K475=[23]Hoja3!$B$15,[23]Hoja3!$A$15,IF(K475=[23]Hoja3!$B$16,[23]Hoja3!$A$16,IF(K475=[23]Hoja3!$B$17,[23]Hoja3!$A$17,IF(K475=[23]Hoja3!$B$18,[23]Hoja3!$A$18,IF(K475=[23]Hoja3!$B$19,[23]Hoja3!$A$19,IF(K475=[23]Hoja3!$B$20,[23]Hoja3!$A$20,IF(K475=[23]Hoja3!$B$21,[23]Hoja3!$A$21,""))))))))))))))))))))</f>
        <v>CCE-16</v>
      </c>
      <c r="M475" s="60" t="s">
        <v>63</v>
      </c>
      <c r="N475" s="60">
        <v>0</v>
      </c>
      <c r="O475" s="63">
        <v>49500000</v>
      </c>
      <c r="P475" s="63">
        <v>49500000</v>
      </c>
      <c r="Q475" s="65">
        <v>0</v>
      </c>
      <c r="R475" s="60">
        <v>0</v>
      </c>
      <c r="S475" s="60" t="s">
        <v>1349</v>
      </c>
      <c r="T475" s="60" t="s">
        <v>1350</v>
      </c>
      <c r="U475" s="60" t="s">
        <v>1351</v>
      </c>
      <c r="V475" s="60" t="s">
        <v>1352</v>
      </c>
      <c r="W475" s="60" t="s">
        <v>1353</v>
      </c>
      <c r="X475" s="60" t="s">
        <v>1354</v>
      </c>
      <c r="Y475" s="133" t="s">
        <v>1355</v>
      </c>
    </row>
    <row r="476" spans="1:25" ht="90" x14ac:dyDescent="0.25">
      <c r="A476" s="60" t="s">
        <v>1403</v>
      </c>
      <c r="B476" s="60" t="str">
        <f>IFERROR(VLOOKUP(VALUE(MID(A476,1,IF(VALUE(MID(A476,1,3))=898,3,4))),[23]Hoja1!$A$3:$K$222,2,0),"")</f>
        <v>1005 Fortalecimiento curricular para el desarrollo de aprendizajes a lo largo de la vida</v>
      </c>
      <c r="C476" s="60" t="s">
        <v>171</v>
      </c>
      <c r="D476" s="60" t="s">
        <v>397</v>
      </c>
      <c r="E476" s="60">
        <v>86141501</v>
      </c>
      <c r="F476" s="60" t="s">
        <v>1391</v>
      </c>
      <c r="G476" s="62">
        <v>1</v>
      </c>
      <c r="H476" s="62">
        <v>1</v>
      </c>
      <c r="I476" s="60">
        <v>330</v>
      </c>
      <c r="J476" s="60">
        <v>0</v>
      </c>
      <c r="K476" s="60" t="s">
        <v>21</v>
      </c>
      <c r="L476" s="60" t="str">
        <f>IF(K476=[23]Hoja3!$B$2,[23]Hoja3!$A$2,IF(K476=[23]Hoja3!$B$3,[23]Hoja3!$A$3,IF(K476=[23]Hoja3!$B$4,[23]Hoja3!$A$4,IF(K476=[23]Hoja3!$B$5,[23]Hoja3!$A$5,IF(K476=[23]Hoja3!$B$6,[23]Hoja3!$A$6,IF(K476=[23]Hoja3!$B$7,[23]Hoja3!$A$7,IF(K476=[23]Hoja3!$B$8,[23]Hoja3!$A$8,IF(K476=[23]Hoja3!$B$9,[23]Hoja3!$A$9,IF(K476=[23]Hoja3!$B$10,[23]Hoja3!$A$10,IF(K476=[23]Hoja3!$B$11,[23]Hoja3!$A$11,IF(K476=[23]Hoja3!$B$12,[23]Hoja3!$A$12,IF(K476=[23]Hoja3!$B$13,[23]Hoja3!$A$13,IF(K476=[23]Hoja3!$B$14,[23]Hoja3!$A$14,IF(K476=[23]Hoja3!$B$15,[23]Hoja3!$A$15,IF(K476=[23]Hoja3!$B$16,[23]Hoja3!$A$16,IF(K476=[23]Hoja3!$B$17,[23]Hoja3!$A$17,IF(K476=[23]Hoja3!$B$18,[23]Hoja3!$A$18,IF(K476=[23]Hoja3!$B$19,[23]Hoja3!$A$19,IF(K476=[23]Hoja3!$B$20,[23]Hoja3!$A$20,IF(K476=[23]Hoja3!$B$21,[23]Hoja3!$A$21,""))))))))))))))))))))</f>
        <v>CCE-16</v>
      </c>
      <c r="M476" s="60" t="s">
        <v>63</v>
      </c>
      <c r="N476" s="60">
        <v>0</v>
      </c>
      <c r="O476" s="63">
        <v>49500000</v>
      </c>
      <c r="P476" s="63">
        <v>49500000</v>
      </c>
      <c r="Q476" s="65">
        <v>0</v>
      </c>
      <c r="R476" s="60">
        <v>0</v>
      </c>
      <c r="S476" s="60" t="s">
        <v>1349</v>
      </c>
      <c r="T476" s="60" t="s">
        <v>1350</v>
      </c>
      <c r="U476" s="60" t="s">
        <v>1351</v>
      </c>
      <c r="V476" s="60" t="s">
        <v>1352</v>
      </c>
      <c r="W476" s="60" t="s">
        <v>1353</v>
      </c>
      <c r="X476" s="60" t="s">
        <v>1354</v>
      </c>
      <c r="Y476" s="133" t="s">
        <v>1355</v>
      </c>
    </row>
    <row r="477" spans="1:25" ht="90" x14ac:dyDescent="0.25">
      <c r="A477" s="60" t="s">
        <v>1404</v>
      </c>
      <c r="B477" s="60" t="str">
        <f>IFERROR(VLOOKUP(VALUE(MID(A477,1,IF(VALUE(MID(A477,1,3))=898,3,4))),[23]Hoja1!$A$3:$K$222,2,0),"")</f>
        <v>1005 Fortalecimiento curricular para el desarrollo de aprendizajes a lo largo de la vida</v>
      </c>
      <c r="C477" s="60" t="s">
        <v>171</v>
      </c>
      <c r="D477" s="60" t="s">
        <v>397</v>
      </c>
      <c r="E477" s="60">
        <v>86141501</v>
      </c>
      <c r="F477" s="60" t="s">
        <v>1391</v>
      </c>
      <c r="G477" s="62">
        <v>1</v>
      </c>
      <c r="H477" s="62">
        <v>1</v>
      </c>
      <c r="I477" s="60">
        <v>330</v>
      </c>
      <c r="J477" s="60">
        <v>0</v>
      </c>
      <c r="K477" s="60" t="s">
        <v>21</v>
      </c>
      <c r="L477" s="60" t="str">
        <f>IF(K477=[23]Hoja3!$B$2,[23]Hoja3!$A$2,IF(K477=[23]Hoja3!$B$3,[23]Hoja3!$A$3,IF(K477=[23]Hoja3!$B$4,[23]Hoja3!$A$4,IF(K477=[23]Hoja3!$B$5,[23]Hoja3!$A$5,IF(K477=[23]Hoja3!$B$6,[23]Hoja3!$A$6,IF(K477=[23]Hoja3!$B$7,[23]Hoja3!$A$7,IF(K477=[23]Hoja3!$B$8,[23]Hoja3!$A$8,IF(K477=[23]Hoja3!$B$9,[23]Hoja3!$A$9,IF(K477=[23]Hoja3!$B$10,[23]Hoja3!$A$10,IF(K477=[23]Hoja3!$B$11,[23]Hoja3!$A$11,IF(K477=[23]Hoja3!$B$12,[23]Hoja3!$A$12,IF(K477=[23]Hoja3!$B$13,[23]Hoja3!$A$13,IF(K477=[23]Hoja3!$B$14,[23]Hoja3!$A$14,IF(K477=[23]Hoja3!$B$15,[23]Hoja3!$A$15,IF(K477=[23]Hoja3!$B$16,[23]Hoja3!$A$16,IF(K477=[23]Hoja3!$B$17,[23]Hoja3!$A$17,IF(K477=[23]Hoja3!$B$18,[23]Hoja3!$A$18,IF(K477=[23]Hoja3!$B$19,[23]Hoja3!$A$19,IF(K477=[23]Hoja3!$B$20,[23]Hoja3!$A$20,IF(K477=[23]Hoja3!$B$21,[23]Hoja3!$A$21,""))))))))))))))))))))</f>
        <v>CCE-16</v>
      </c>
      <c r="M477" s="60" t="s">
        <v>63</v>
      </c>
      <c r="N477" s="60">
        <v>0</v>
      </c>
      <c r="O477" s="63">
        <v>49500000</v>
      </c>
      <c r="P477" s="63">
        <v>49500000</v>
      </c>
      <c r="Q477" s="65">
        <v>0</v>
      </c>
      <c r="R477" s="60">
        <v>0</v>
      </c>
      <c r="S477" s="60" t="s">
        <v>1349</v>
      </c>
      <c r="T477" s="60" t="s">
        <v>1350</v>
      </c>
      <c r="U477" s="60" t="s">
        <v>1351</v>
      </c>
      <c r="V477" s="60" t="s">
        <v>1352</v>
      </c>
      <c r="W477" s="60" t="s">
        <v>1353</v>
      </c>
      <c r="X477" s="60" t="s">
        <v>1354</v>
      </c>
      <c r="Y477" s="133" t="s">
        <v>1355</v>
      </c>
    </row>
    <row r="478" spans="1:25" ht="90" x14ac:dyDescent="0.25">
      <c r="A478" s="60" t="s">
        <v>1405</v>
      </c>
      <c r="B478" s="60" t="str">
        <f>IFERROR(VLOOKUP(VALUE(MID(A478,1,IF(VALUE(MID(A478,1,3))=898,3,4))),[23]Hoja1!$A$3:$K$222,2,0),"")</f>
        <v>1005 Fortalecimiento curricular para el desarrollo de aprendizajes a lo largo de la vida</v>
      </c>
      <c r="C478" s="60" t="s">
        <v>171</v>
      </c>
      <c r="D478" s="60" t="s">
        <v>397</v>
      </c>
      <c r="E478" s="60">
        <v>86141501</v>
      </c>
      <c r="F478" s="60" t="s">
        <v>1391</v>
      </c>
      <c r="G478" s="62">
        <v>1</v>
      </c>
      <c r="H478" s="62">
        <v>1</v>
      </c>
      <c r="I478" s="60">
        <v>330</v>
      </c>
      <c r="J478" s="60">
        <v>0</v>
      </c>
      <c r="K478" s="60" t="s">
        <v>21</v>
      </c>
      <c r="L478" s="60" t="str">
        <f>IF(K478=[23]Hoja3!$B$2,[23]Hoja3!$A$2,IF(K478=[23]Hoja3!$B$3,[23]Hoja3!$A$3,IF(K478=[23]Hoja3!$B$4,[23]Hoja3!$A$4,IF(K478=[23]Hoja3!$B$5,[23]Hoja3!$A$5,IF(K478=[23]Hoja3!$B$6,[23]Hoja3!$A$6,IF(K478=[23]Hoja3!$B$7,[23]Hoja3!$A$7,IF(K478=[23]Hoja3!$B$8,[23]Hoja3!$A$8,IF(K478=[23]Hoja3!$B$9,[23]Hoja3!$A$9,IF(K478=[23]Hoja3!$B$10,[23]Hoja3!$A$10,IF(K478=[23]Hoja3!$B$11,[23]Hoja3!$A$11,IF(K478=[23]Hoja3!$B$12,[23]Hoja3!$A$12,IF(K478=[23]Hoja3!$B$13,[23]Hoja3!$A$13,IF(K478=[23]Hoja3!$B$14,[23]Hoja3!$A$14,IF(K478=[23]Hoja3!$B$15,[23]Hoja3!$A$15,IF(K478=[23]Hoja3!$B$16,[23]Hoja3!$A$16,IF(K478=[23]Hoja3!$B$17,[23]Hoja3!$A$17,IF(K478=[23]Hoja3!$B$18,[23]Hoja3!$A$18,IF(K478=[23]Hoja3!$B$19,[23]Hoja3!$A$19,IF(K478=[23]Hoja3!$B$20,[23]Hoja3!$A$20,IF(K478=[23]Hoja3!$B$21,[23]Hoja3!$A$21,""))))))))))))))))))))</f>
        <v>CCE-16</v>
      </c>
      <c r="M478" s="60" t="s">
        <v>63</v>
      </c>
      <c r="N478" s="60">
        <v>0</v>
      </c>
      <c r="O478" s="63">
        <v>49500000</v>
      </c>
      <c r="P478" s="63">
        <v>49500000</v>
      </c>
      <c r="Q478" s="65">
        <v>0</v>
      </c>
      <c r="R478" s="60">
        <v>0</v>
      </c>
      <c r="S478" s="60" t="s">
        <v>1349</v>
      </c>
      <c r="T478" s="60" t="s">
        <v>1350</v>
      </c>
      <c r="U478" s="60" t="s">
        <v>1351</v>
      </c>
      <c r="V478" s="60" t="s">
        <v>1352</v>
      </c>
      <c r="W478" s="60" t="s">
        <v>1353</v>
      </c>
      <c r="X478" s="60" t="s">
        <v>1354</v>
      </c>
      <c r="Y478" s="133" t="s">
        <v>1355</v>
      </c>
    </row>
    <row r="479" spans="1:25" ht="90" x14ac:dyDescent="0.25">
      <c r="A479" s="60" t="s">
        <v>1406</v>
      </c>
      <c r="B479" s="60" t="str">
        <f>IFERROR(VLOOKUP(VALUE(MID(A479,1,IF(VALUE(MID(A479,1,3))=898,3,4))),[23]Hoja1!$A$3:$K$222,2,0),"")</f>
        <v>1005 Fortalecimiento curricular para el desarrollo de aprendizajes a lo largo de la vida</v>
      </c>
      <c r="C479" s="60" t="s">
        <v>171</v>
      </c>
      <c r="D479" s="60" t="s">
        <v>397</v>
      </c>
      <c r="E479" s="60">
        <v>86141501</v>
      </c>
      <c r="F479" s="60" t="s">
        <v>1391</v>
      </c>
      <c r="G479" s="62">
        <v>1</v>
      </c>
      <c r="H479" s="62">
        <v>1</v>
      </c>
      <c r="I479" s="60">
        <v>330</v>
      </c>
      <c r="J479" s="60">
        <v>0</v>
      </c>
      <c r="K479" s="60" t="s">
        <v>21</v>
      </c>
      <c r="L479" s="60" t="str">
        <f>IF(K479=[23]Hoja3!$B$2,[23]Hoja3!$A$2,IF(K479=[23]Hoja3!$B$3,[23]Hoja3!$A$3,IF(K479=[23]Hoja3!$B$4,[23]Hoja3!$A$4,IF(K479=[23]Hoja3!$B$5,[23]Hoja3!$A$5,IF(K479=[23]Hoja3!$B$6,[23]Hoja3!$A$6,IF(K479=[23]Hoja3!$B$7,[23]Hoja3!$A$7,IF(K479=[23]Hoja3!$B$8,[23]Hoja3!$A$8,IF(K479=[23]Hoja3!$B$9,[23]Hoja3!$A$9,IF(K479=[23]Hoja3!$B$10,[23]Hoja3!$A$10,IF(K479=[23]Hoja3!$B$11,[23]Hoja3!$A$11,IF(K479=[23]Hoja3!$B$12,[23]Hoja3!$A$12,IF(K479=[23]Hoja3!$B$13,[23]Hoja3!$A$13,IF(K479=[23]Hoja3!$B$14,[23]Hoja3!$A$14,IF(K479=[23]Hoja3!$B$15,[23]Hoja3!$A$15,IF(K479=[23]Hoja3!$B$16,[23]Hoja3!$A$16,IF(K479=[23]Hoja3!$B$17,[23]Hoja3!$A$17,IF(K479=[23]Hoja3!$B$18,[23]Hoja3!$A$18,IF(K479=[23]Hoja3!$B$19,[23]Hoja3!$A$19,IF(K479=[23]Hoja3!$B$20,[23]Hoja3!$A$20,IF(K479=[23]Hoja3!$B$21,[23]Hoja3!$A$21,""))))))))))))))))))))</f>
        <v>CCE-16</v>
      </c>
      <c r="M479" s="60" t="s">
        <v>63</v>
      </c>
      <c r="N479" s="60">
        <v>0</v>
      </c>
      <c r="O479" s="63">
        <v>49500000</v>
      </c>
      <c r="P479" s="63">
        <v>49500000</v>
      </c>
      <c r="Q479" s="65">
        <v>0</v>
      </c>
      <c r="R479" s="60">
        <v>0</v>
      </c>
      <c r="S479" s="60" t="s">
        <v>1349</v>
      </c>
      <c r="T479" s="60" t="s">
        <v>1350</v>
      </c>
      <c r="U479" s="60" t="s">
        <v>1351</v>
      </c>
      <c r="V479" s="60" t="s">
        <v>1352</v>
      </c>
      <c r="W479" s="60" t="s">
        <v>1353</v>
      </c>
      <c r="X479" s="60" t="s">
        <v>1354</v>
      </c>
      <c r="Y479" s="133" t="s">
        <v>1355</v>
      </c>
    </row>
    <row r="480" spans="1:25" ht="90" x14ac:dyDescent="0.25">
      <c r="A480" s="60" t="s">
        <v>1407</v>
      </c>
      <c r="B480" s="60" t="str">
        <f>IFERROR(VLOOKUP(VALUE(MID(A480,1,IF(VALUE(MID(A480,1,3))=898,3,4))),[23]Hoja1!$A$3:$K$222,2,0),"")</f>
        <v>1005 Fortalecimiento curricular para el desarrollo de aprendizajes a lo largo de la vida</v>
      </c>
      <c r="C480" s="60" t="s">
        <v>171</v>
      </c>
      <c r="D480" s="60" t="s">
        <v>397</v>
      </c>
      <c r="E480" s="60">
        <v>86141501</v>
      </c>
      <c r="F480" s="60" t="s">
        <v>1391</v>
      </c>
      <c r="G480" s="62">
        <v>1</v>
      </c>
      <c r="H480" s="62">
        <v>1</v>
      </c>
      <c r="I480" s="60">
        <v>330</v>
      </c>
      <c r="J480" s="60">
        <v>0</v>
      </c>
      <c r="K480" s="60" t="s">
        <v>21</v>
      </c>
      <c r="L480" s="60" t="str">
        <f>IF(K480=[23]Hoja3!$B$2,[23]Hoja3!$A$2,IF(K480=[23]Hoja3!$B$3,[23]Hoja3!$A$3,IF(K480=[23]Hoja3!$B$4,[23]Hoja3!$A$4,IF(K480=[23]Hoja3!$B$5,[23]Hoja3!$A$5,IF(K480=[23]Hoja3!$B$6,[23]Hoja3!$A$6,IF(K480=[23]Hoja3!$B$7,[23]Hoja3!$A$7,IF(K480=[23]Hoja3!$B$8,[23]Hoja3!$A$8,IF(K480=[23]Hoja3!$B$9,[23]Hoja3!$A$9,IF(K480=[23]Hoja3!$B$10,[23]Hoja3!$A$10,IF(K480=[23]Hoja3!$B$11,[23]Hoja3!$A$11,IF(K480=[23]Hoja3!$B$12,[23]Hoja3!$A$12,IF(K480=[23]Hoja3!$B$13,[23]Hoja3!$A$13,IF(K480=[23]Hoja3!$B$14,[23]Hoja3!$A$14,IF(K480=[23]Hoja3!$B$15,[23]Hoja3!$A$15,IF(K480=[23]Hoja3!$B$16,[23]Hoja3!$A$16,IF(K480=[23]Hoja3!$B$17,[23]Hoja3!$A$17,IF(K480=[23]Hoja3!$B$18,[23]Hoja3!$A$18,IF(K480=[23]Hoja3!$B$19,[23]Hoja3!$A$19,IF(K480=[23]Hoja3!$B$20,[23]Hoja3!$A$20,IF(K480=[23]Hoja3!$B$21,[23]Hoja3!$A$21,""))))))))))))))))))))</f>
        <v>CCE-16</v>
      </c>
      <c r="M480" s="60" t="s">
        <v>63</v>
      </c>
      <c r="N480" s="60">
        <v>0</v>
      </c>
      <c r="O480" s="63">
        <v>49500000</v>
      </c>
      <c r="P480" s="63">
        <v>49500000</v>
      </c>
      <c r="Q480" s="65">
        <v>0</v>
      </c>
      <c r="R480" s="60">
        <v>0</v>
      </c>
      <c r="S480" s="60" t="s">
        <v>1349</v>
      </c>
      <c r="T480" s="60" t="s">
        <v>1350</v>
      </c>
      <c r="U480" s="60" t="s">
        <v>1351</v>
      </c>
      <c r="V480" s="60" t="s">
        <v>1352</v>
      </c>
      <c r="W480" s="60" t="s">
        <v>1353</v>
      </c>
      <c r="X480" s="60" t="s">
        <v>1354</v>
      </c>
      <c r="Y480" s="133" t="s">
        <v>1355</v>
      </c>
    </row>
    <row r="481" spans="1:25" ht="90" x14ac:dyDescent="0.25">
      <c r="A481" s="60" t="s">
        <v>1408</v>
      </c>
      <c r="B481" s="60" t="str">
        <f>IFERROR(VLOOKUP(VALUE(MID(A481,1,IF(VALUE(MID(A481,1,3))=898,3,4))),[23]Hoja1!$A$3:$K$222,2,0),"")</f>
        <v>1005 Fortalecimiento curricular para el desarrollo de aprendizajes a lo largo de la vida</v>
      </c>
      <c r="C481" s="60" t="s">
        <v>171</v>
      </c>
      <c r="D481" s="60" t="s">
        <v>397</v>
      </c>
      <c r="E481" s="60">
        <v>86141501</v>
      </c>
      <c r="F481" s="60" t="s">
        <v>1391</v>
      </c>
      <c r="G481" s="62">
        <v>1</v>
      </c>
      <c r="H481" s="62">
        <v>1</v>
      </c>
      <c r="I481" s="60">
        <v>330</v>
      </c>
      <c r="J481" s="60">
        <v>0</v>
      </c>
      <c r="K481" s="60" t="s">
        <v>21</v>
      </c>
      <c r="L481" s="60" t="str">
        <f>IF(K481=[23]Hoja3!$B$2,[23]Hoja3!$A$2,IF(K481=[23]Hoja3!$B$3,[23]Hoja3!$A$3,IF(K481=[23]Hoja3!$B$4,[23]Hoja3!$A$4,IF(K481=[23]Hoja3!$B$5,[23]Hoja3!$A$5,IF(K481=[23]Hoja3!$B$6,[23]Hoja3!$A$6,IF(K481=[23]Hoja3!$B$7,[23]Hoja3!$A$7,IF(K481=[23]Hoja3!$B$8,[23]Hoja3!$A$8,IF(K481=[23]Hoja3!$B$9,[23]Hoja3!$A$9,IF(K481=[23]Hoja3!$B$10,[23]Hoja3!$A$10,IF(K481=[23]Hoja3!$B$11,[23]Hoja3!$A$11,IF(K481=[23]Hoja3!$B$12,[23]Hoja3!$A$12,IF(K481=[23]Hoja3!$B$13,[23]Hoja3!$A$13,IF(K481=[23]Hoja3!$B$14,[23]Hoja3!$A$14,IF(K481=[23]Hoja3!$B$15,[23]Hoja3!$A$15,IF(K481=[23]Hoja3!$B$16,[23]Hoja3!$A$16,IF(K481=[23]Hoja3!$B$17,[23]Hoja3!$A$17,IF(K481=[23]Hoja3!$B$18,[23]Hoja3!$A$18,IF(K481=[23]Hoja3!$B$19,[23]Hoja3!$A$19,IF(K481=[23]Hoja3!$B$20,[23]Hoja3!$A$20,IF(K481=[23]Hoja3!$B$21,[23]Hoja3!$A$21,""))))))))))))))))))))</f>
        <v>CCE-16</v>
      </c>
      <c r="M481" s="60" t="s">
        <v>63</v>
      </c>
      <c r="N481" s="60">
        <v>0</v>
      </c>
      <c r="O481" s="63">
        <v>49500000</v>
      </c>
      <c r="P481" s="63">
        <v>49500000</v>
      </c>
      <c r="Q481" s="65">
        <v>0</v>
      </c>
      <c r="R481" s="60">
        <v>0</v>
      </c>
      <c r="S481" s="60" t="s">
        <v>1349</v>
      </c>
      <c r="T481" s="60" t="s">
        <v>1350</v>
      </c>
      <c r="U481" s="60" t="s">
        <v>1351</v>
      </c>
      <c r="V481" s="60" t="s">
        <v>1352</v>
      </c>
      <c r="W481" s="60" t="s">
        <v>1353</v>
      </c>
      <c r="X481" s="60" t="s">
        <v>1354</v>
      </c>
      <c r="Y481" s="133" t="s">
        <v>1355</v>
      </c>
    </row>
    <row r="482" spans="1:25" ht="90" x14ac:dyDescent="0.25">
      <c r="A482" s="60" t="s">
        <v>1409</v>
      </c>
      <c r="B482" s="60" t="str">
        <f>IFERROR(VLOOKUP(VALUE(MID(A482,1,IF(VALUE(MID(A482,1,3))=898,3,4))),[23]Hoja1!$A$3:$K$222,2,0),"")</f>
        <v>1005 Fortalecimiento curricular para el desarrollo de aprendizajes a lo largo de la vida</v>
      </c>
      <c r="C482" s="60" t="s">
        <v>171</v>
      </c>
      <c r="D482" s="60" t="s">
        <v>397</v>
      </c>
      <c r="E482" s="60">
        <v>86141501</v>
      </c>
      <c r="F482" s="60" t="s">
        <v>1391</v>
      </c>
      <c r="G482" s="62">
        <v>1</v>
      </c>
      <c r="H482" s="62">
        <v>1</v>
      </c>
      <c r="I482" s="60">
        <v>330</v>
      </c>
      <c r="J482" s="60">
        <v>0</v>
      </c>
      <c r="K482" s="60" t="s">
        <v>21</v>
      </c>
      <c r="L482" s="60" t="str">
        <f>IF(K482=[23]Hoja3!$B$2,[23]Hoja3!$A$2,IF(K482=[23]Hoja3!$B$3,[23]Hoja3!$A$3,IF(K482=[23]Hoja3!$B$4,[23]Hoja3!$A$4,IF(K482=[23]Hoja3!$B$5,[23]Hoja3!$A$5,IF(K482=[23]Hoja3!$B$6,[23]Hoja3!$A$6,IF(K482=[23]Hoja3!$B$7,[23]Hoja3!$A$7,IF(K482=[23]Hoja3!$B$8,[23]Hoja3!$A$8,IF(K482=[23]Hoja3!$B$9,[23]Hoja3!$A$9,IF(K482=[23]Hoja3!$B$10,[23]Hoja3!$A$10,IF(K482=[23]Hoja3!$B$11,[23]Hoja3!$A$11,IF(K482=[23]Hoja3!$B$12,[23]Hoja3!$A$12,IF(K482=[23]Hoja3!$B$13,[23]Hoja3!$A$13,IF(K482=[23]Hoja3!$B$14,[23]Hoja3!$A$14,IF(K482=[23]Hoja3!$B$15,[23]Hoja3!$A$15,IF(K482=[23]Hoja3!$B$16,[23]Hoja3!$A$16,IF(K482=[23]Hoja3!$B$17,[23]Hoja3!$A$17,IF(K482=[23]Hoja3!$B$18,[23]Hoja3!$A$18,IF(K482=[23]Hoja3!$B$19,[23]Hoja3!$A$19,IF(K482=[23]Hoja3!$B$20,[23]Hoja3!$A$20,IF(K482=[23]Hoja3!$B$21,[23]Hoja3!$A$21,""))))))))))))))))))))</f>
        <v>CCE-16</v>
      </c>
      <c r="M482" s="60" t="s">
        <v>63</v>
      </c>
      <c r="N482" s="60">
        <v>0</v>
      </c>
      <c r="O482" s="63">
        <v>49500000</v>
      </c>
      <c r="P482" s="63">
        <v>49500000</v>
      </c>
      <c r="Q482" s="65">
        <v>0</v>
      </c>
      <c r="R482" s="60">
        <v>0</v>
      </c>
      <c r="S482" s="60" t="s">
        <v>1349</v>
      </c>
      <c r="T482" s="60" t="s">
        <v>1350</v>
      </c>
      <c r="U482" s="60" t="s">
        <v>1351</v>
      </c>
      <c r="V482" s="60" t="s">
        <v>1352</v>
      </c>
      <c r="W482" s="60" t="s">
        <v>1353</v>
      </c>
      <c r="X482" s="60" t="s">
        <v>1354</v>
      </c>
      <c r="Y482" s="133" t="s">
        <v>1355</v>
      </c>
    </row>
    <row r="483" spans="1:25" ht="90" x14ac:dyDescent="0.25">
      <c r="A483" s="60" t="s">
        <v>1410</v>
      </c>
      <c r="B483" s="60" t="str">
        <f>IFERROR(VLOOKUP(VALUE(MID(A483,1,IF(VALUE(MID(A483,1,3))=898,3,4))),[23]Hoja1!$A$3:$K$222,2,0),"")</f>
        <v>1005 Fortalecimiento curricular para el desarrollo de aprendizajes a lo largo de la vida</v>
      </c>
      <c r="C483" s="60" t="s">
        <v>171</v>
      </c>
      <c r="D483" s="60" t="s">
        <v>397</v>
      </c>
      <c r="E483" s="60">
        <v>86141501</v>
      </c>
      <c r="F483" s="60" t="s">
        <v>1391</v>
      </c>
      <c r="G483" s="62">
        <v>1</v>
      </c>
      <c r="H483" s="62">
        <v>1</v>
      </c>
      <c r="I483" s="60">
        <v>330</v>
      </c>
      <c r="J483" s="60">
        <v>0</v>
      </c>
      <c r="K483" s="60" t="s">
        <v>21</v>
      </c>
      <c r="L483" s="60" t="str">
        <f>IF(K483=[23]Hoja3!$B$2,[23]Hoja3!$A$2,IF(K483=[23]Hoja3!$B$3,[23]Hoja3!$A$3,IF(K483=[23]Hoja3!$B$4,[23]Hoja3!$A$4,IF(K483=[23]Hoja3!$B$5,[23]Hoja3!$A$5,IF(K483=[23]Hoja3!$B$6,[23]Hoja3!$A$6,IF(K483=[23]Hoja3!$B$7,[23]Hoja3!$A$7,IF(K483=[23]Hoja3!$B$8,[23]Hoja3!$A$8,IF(K483=[23]Hoja3!$B$9,[23]Hoja3!$A$9,IF(K483=[23]Hoja3!$B$10,[23]Hoja3!$A$10,IF(K483=[23]Hoja3!$B$11,[23]Hoja3!$A$11,IF(K483=[23]Hoja3!$B$12,[23]Hoja3!$A$12,IF(K483=[23]Hoja3!$B$13,[23]Hoja3!$A$13,IF(K483=[23]Hoja3!$B$14,[23]Hoja3!$A$14,IF(K483=[23]Hoja3!$B$15,[23]Hoja3!$A$15,IF(K483=[23]Hoja3!$B$16,[23]Hoja3!$A$16,IF(K483=[23]Hoja3!$B$17,[23]Hoja3!$A$17,IF(K483=[23]Hoja3!$B$18,[23]Hoja3!$A$18,IF(K483=[23]Hoja3!$B$19,[23]Hoja3!$A$19,IF(K483=[23]Hoja3!$B$20,[23]Hoja3!$A$20,IF(K483=[23]Hoja3!$B$21,[23]Hoja3!$A$21,""))))))))))))))))))))</f>
        <v>CCE-16</v>
      </c>
      <c r="M483" s="60" t="s">
        <v>63</v>
      </c>
      <c r="N483" s="60">
        <v>0</v>
      </c>
      <c r="O483" s="63">
        <v>49500000</v>
      </c>
      <c r="P483" s="63">
        <v>49500000</v>
      </c>
      <c r="Q483" s="65">
        <v>0</v>
      </c>
      <c r="R483" s="60">
        <v>0</v>
      </c>
      <c r="S483" s="60" t="s">
        <v>1349</v>
      </c>
      <c r="T483" s="60" t="s">
        <v>1350</v>
      </c>
      <c r="U483" s="60" t="s">
        <v>1351</v>
      </c>
      <c r="V483" s="60" t="s">
        <v>1352</v>
      </c>
      <c r="W483" s="60" t="s">
        <v>1353</v>
      </c>
      <c r="X483" s="60" t="s">
        <v>1354</v>
      </c>
      <c r="Y483" s="133" t="s">
        <v>1355</v>
      </c>
    </row>
    <row r="484" spans="1:25" ht="90" x14ac:dyDescent="0.25">
      <c r="A484" s="60" t="s">
        <v>1411</v>
      </c>
      <c r="B484" s="60" t="str">
        <f>IFERROR(VLOOKUP(VALUE(MID(A484,1,IF(VALUE(MID(A484,1,3))=898,3,4))),[23]Hoja1!$A$3:$K$222,2,0),"")</f>
        <v>1005 Fortalecimiento curricular para el desarrollo de aprendizajes a lo largo de la vida</v>
      </c>
      <c r="C484" s="60" t="s">
        <v>171</v>
      </c>
      <c r="D484" s="60" t="s">
        <v>397</v>
      </c>
      <c r="E484" s="60">
        <v>86141501</v>
      </c>
      <c r="F484" s="60" t="s">
        <v>1391</v>
      </c>
      <c r="G484" s="62">
        <v>1</v>
      </c>
      <c r="H484" s="62">
        <v>1</v>
      </c>
      <c r="I484" s="60">
        <v>330</v>
      </c>
      <c r="J484" s="60">
        <v>0</v>
      </c>
      <c r="K484" s="60" t="s">
        <v>21</v>
      </c>
      <c r="L484" s="60" t="str">
        <f>IF(K484=[23]Hoja3!$B$2,[23]Hoja3!$A$2,IF(K484=[23]Hoja3!$B$3,[23]Hoja3!$A$3,IF(K484=[23]Hoja3!$B$4,[23]Hoja3!$A$4,IF(K484=[23]Hoja3!$B$5,[23]Hoja3!$A$5,IF(K484=[23]Hoja3!$B$6,[23]Hoja3!$A$6,IF(K484=[23]Hoja3!$B$7,[23]Hoja3!$A$7,IF(K484=[23]Hoja3!$B$8,[23]Hoja3!$A$8,IF(K484=[23]Hoja3!$B$9,[23]Hoja3!$A$9,IF(K484=[23]Hoja3!$B$10,[23]Hoja3!$A$10,IF(K484=[23]Hoja3!$B$11,[23]Hoja3!$A$11,IF(K484=[23]Hoja3!$B$12,[23]Hoja3!$A$12,IF(K484=[23]Hoja3!$B$13,[23]Hoja3!$A$13,IF(K484=[23]Hoja3!$B$14,[23]Hoja3!$A$14,IF(K484=[23]Hoja3!$B$15,[23]Hoja3!$A$15,IF(K484=[23]Hoja3!$B$16,[23]Hoja3!$A$16,IF(K484=[23]Hoja3!$B$17,[23]Hoja3!$A$17,IF(K484=[23]Hoja3!$B$18,[23]Hoja3!$A$18,IF(K484=[23]Hoja3!$B$19,[23]Hoja3!$A$19,IF(K484=[23]Hoja3!$B$20,[23]Hoja3!$A$20,IF(K484=[23]Hoja3!$B$21,[23]Hoja3!$A$21,""))))))))))))))))))))</f>
        <v>CCE-16</v>
      </c>
      <c r="M484" s="60" t="s">
        <v>63</v>
      </c>
      <c r="N484" s="60">
        <v>0</v>
      </c>
      <c r="O484" s="63">
        <v>49500000</v>
      </c>
      <c r="P484" s="63">
        <v>49500000</v>
      </c>
      <c r="Q484" s="65">
        <v>0</v>
      </c>
      <c r="R484" s="60">
        <v>0</v>
      </c>
      <c r="S484" s="60" t="s">
        <v>1349</v>
      </c>
      <c r="T484" s="60" t="s">
        <v>1350</v>
      </c>
      <c r="U484" s="60" t="s">
        <v>1351</v>
      </c>
      <c r="V484" s="60" t="s">
        <v>1352</v>
      </c>
      <c r="W484" s="60" t="s">
        <v>1353</v>
      </c>
      <c r="X484" s="60" t="s">
        <v>1354</v>
      </c>
      <c r="Y484" s="133" t="s">
        <v>1355</v>
      </c>
    </row>
    <row r="485" spans="1:25" ht="90" x14ac:dyDescent="0.25">
      <c r="A485" s="60" t="s">
        <v>1412</v>
      </c>
      <c r="B485" s="60" t="str">
        <f>IFERROR(VLOOKUP(VALUE(MID(A485,1,IF(VALUE(MID(A485,1,3))=898,3,4))),[23]Hoja1!$A$3:$K$222,2,0),"")</f>
        <v>1005 Fortalecimiento curricular para el desarrollo de aprendizajes a lo largo de la vida</v>
      </c>
      <c r="C485" s="60" t="s">
        <v>171</v>
      </c>
      <c r="D485" s="60" t="s">
        <v>397</v>
      </c>
      <c r="E485" s="60">
        <v>86141501</v>
      </c>
      <c r="F485" s="60" t="s">
        <v>1391</v>
      </c>
      <c r="G485" s="62">
        <v>1</v>
      </c>
      <c r="H485" s="62">
        <v>1</v>
      </c>
      <c r="I485" s="60">
        <v>330</v>
      </c>
      <c r="J485" s="60">
        <v>0</v>
      </c>
      <c r="K485" s="60" t="s">
        <v>21</v>
      </c>
      <c r="L485" s="60" t="str">
        <f>IF(K485=[23]Hoja3!$B$2,[23]Hoja3!$A$2,IF(K485=[23]Hoja3!$B$3,[23]Hoja3!$A$3,IF(K485=[23]Hoja3!$B$4,[23]Hoja3!$A$4,IF(K485=[23]Hoja3!$B$5,[23]Hoja3!$A$5,IF(K485=[23]Hoja3!$B$6,[23]Hoja3!$A$6,IF(K485=[23]Hoja3!$B$7,[23]Hoja3!$A$7,IF(K485=[23]Hoja3!$B$8,[23]Hoja3!$A$8,IF(K485=[23]Hoja3!$B$9,[23]Hoja3!$A$9,IF(K485=[23]Hoja3!$B$10,[23]Hoja3!$A$10,IF(K485=[23]Hoja3!$B$11,[23]Hoja3!$A$11,IF(K485=[23]Hoja3!$B$12,[23]Hoja3!$A$12,IF(K485=[23]Hoja3!$B$13,[23]Hoja3!$A$13,IF(K485=[23]Hoja3!$B$14,[23]Hoja3!$A$14,IF(K485=[23]Hoja3!$B$15,[23]Hoja3!$A$15,IF(K485=[23]Hoja3!$B$16,[23]Hoja3!$A$16,IF(K485=[23]Hoja3!$B$17,[23]Hoja3!$A$17,IF(K485=[23]Hoja3!$B$18,[23]Hoja3!$A$18,IF(K485=[23]Hoja3!$B$19,[23]Hoja3!$A$19,IF(K485=[23]Hoja3!$B$20,[23]Hoja3!$A$20,IF(K485=[23]Hoja3!$B$21,[23]Hoja3!$A$21,""))))))))))))))))))))</f>
        <v>CCE-16</v>
      </c>
      <c r="M485" s="60" t="s">
        <v>63</v>
      </c>
      <c r="N485" s="60">
        <v>0</v>
      </c>
      <c r="O485" s="63">
        <v>49500000</v>
      </c>
      <c r="P485" s="63">
        <v>49500000</v>
      </c>
      <c r="Q485" s="65">
        <v>0</v>
      </c>
      <c r="R485" s="60">
        <v>0</v>
      </c>
      <c r="S485" s="60" t="s">
        <v>1349</v>
      </c>
      <c r="T485" s="60" t="s">
        <v>1350</v>
      </c>
      <c r="U485" s="60" t="s">
        <v>1351</v>
      </c>
      <c r="V485" s="60" t="s">
        <v>1352</v>
      </c>
      <c r="W485" s="60" t="s">
        <v>1353</v>
      </c>
      <c r="X485" s="60" t="s">
        <v>1354</v>
      </c>
      <c r="Y485" s="133" t="s">
        <v>1355</v>
      </c>
    </row>
    <row r="486" spans="1:25" ht="90" x14ac:dyDescent="0.25">
      <c r="A486" s="60" t="s">
        <v>1413</v>
      </c>
      <c r="B486" s="60" t="str">
        <f>IFERROR(VLOOKUP(VALUE(MID(A486,1,IF(VALUE(MID(A486,1,3))=898,3,4))),[23]Hoja1!$A$3:$K$222,2,0),"")</f>
        <v>1005 Fortalecimiento curricular para el desarrollo de aprendizajes a lo largo de la vida</v>
      </c>
      <c r="C486" s="60" t="s">
        <v>171</v>
      </c>
      <c r="D486" s="60" t="s">
        <v>397</v>
      </c>
      <c r="E486" s="60">
        <v>86141501</v>
      </c>
      <c r="F486" s="60" t="s">
        <v>1391</v>
      </c>
      <c r="G486" s="62">
        <v>1</v>
      </c>
      <c r="H486" s="62">
        <v>1</v>
      </c>
      <c r="I486" s="60">
        <v>330</v>
      </c>
      <c r="J486" s="60">
        <v>0</v>
      </c>
      <c r="K486" s="60" t="s">
        <v>21</v>
      </c>
      <c r="L486" s="60" t="str">
        <f>IF(K486=[23]Hoja3!$B$2,[23]Hoja3!$A$2,IF(K486=[23]Hoja3!$B$3,[23]Hoja3!$A$3,IF(K486=[23]Hoja3!$B$4,[23]Hoja3!$A$4,IF(K486=[23]Hoja3!$B$5,[23]Hoja3!$A$5,IF(K486=[23]Hoja3!$B$6,[23]Hoja3!$A$6,IF(K486=[23]Hoja3!$B$7,[23]Hoja3!$A$7,IF(K486=[23]Hoja3!$B$8,[23]Hoja3!$A$8,IF(K486=[23]Hoja3!$B$9,[23]Hoja3!$A$9,IF(K486=[23]Hoja3!$B$10,[23]Hoja3!$A$10,IF(K486=[23]Hoja3!$B$11,[23]Hoja3!$A$11,IF(K486=[23]Hoja3!$B$12,[23]Hoja3!$A$12,IF(K486=[23]Hoja3!$B$13,[23]Hoja3!$A$13,IF(K486=[23]Hoja3!$B$14,[23]Hoja3!$A$14,IF(K486=[23]Hoja3!$B$15,[23]Hoja3!$A$15,IF(K486=[23]Hoja3!$B$16,[23]Hoja3!$A$16,IF(K486=[23]Hoja3!$B$17,[23]Hoja3!$A$17,IF(K486=[23]Hoja3!$B$18,[23]Hoja3!$A$18,IF(K486=[23]Hoja3!$B$19,[23]Hoja3!$A$19,IF(K486=[23]Hoja3!$B$20,[23]Hoja3!$A$20,IF(K486=[23]Hoja3!$B$21,[23]Hoja3!$A$21,""))))))))))))))))))))</f>
        <v>CCE-16</v>
      </c>
      <c r="M486" s="60" t="s">
        <v>63</v>
      </c>
      <c r="N486" s="60">
        <v>0</v>
      </c>
      <c r="O486" s="63">
        <v>49500000</v>
      </c>
      <c r="P486" s="63">
        <v>49500000</v>
      </c>
      <c r="Q486" s="65">
        <v>0</v>
      </c>
      <c r="R486" s="60">
        <v>0</v>
      </c>
      <c r="S486" s="60" t="s">
        <v>1349</v>
      </c>
      <c r="T486" s="60" t="s">
        <v>1350</v>
      </c>
      <c r="U486" s="60" t="s">
        <v>1351</v>
      </c>
      <c r="V486" s="60" t="s">
        <v>1352</v>
      </c>
      <c r="W486" s="60" t="s">
        <v>1353</v>
      </c>
      <c r="X486" s="60" t="s">
        <v>1354</v>
      </c>
      <c r="Y486" s="133" t="s">
        <v>1355</v>
      </c>
    </row>
    <row r="487" spans="1:25" ht="90" x14ac:dyDescent="0.25">
      <c r="A487" s="60" t="s">
        <v>1414</v>
      </c>
      <c r="B487" s="60" t="str">
        <f>IFERROR(VLOOKUP(VALUE(MID(A487,1,IF(VALUE(MID(A487,1,3))=898,3,4))),[23]Hoja1!$A$3:$K$222,2,0),"")</f>
        <v>1005 Fortalecimiento curricular para el desarrollo de aprendizajes a lo largo de la vida</v>
      </c>
      <c r="C487" s="60" t="s">
        <v>171</v>
      </c>
      <c r="D487" s="60" t="s">
        <v>397</v>
      </c>
      <c r="E487" s="60">
        <v>86141501</v>
      </c>
      <c r="F487" s="60" t="s">
        <v>1391</v>
      </c>
      <c r="G487" s="62">
        <v>1</v>
      </c>
      <c r="H487" s="62">
        <v>1</v>
      </c>
      <c r="I487" s="60">
        <v>330</v>
      </c>
      <c r="J487" s="60">
        <v>0</v>
      </c>
      <c r="K487" s="60" t="s">
        <v>21</v>
      </c>
      <c r="L487" s="60" t="str">
        <f>IF(K487=[23]Hoja3!$B$2,[23]Hoja3!$A$2,IF(K487=[23]Hoja3!$B$3,[23]Hoja3!$A$3,IF(K487=[23]Hoja3!$B$4,[23]Hoja3!$A$4,IF(K487=[23]Hoja3!$B$5,[23]Hoja3!$A$5,IF(K487=[23]Hoja3!$B$6,[23]Hoja3!$A$6,IF(K487=[23]Hoja3!$B$7,[23]Hoja3!$A$7,IF(K487=[23]Hoja3!$B$8,[23]Hoja3!$A$8,IF(K487=[23]Hoja3!$B$9,[23]Hoja3!$A$9,IF(K487=[23]Hoja3!$B$10,[23]Hoja3!$A$10,IF(K487=[23]Hoja3!$B$11,[23]Hoja3!$A$11,IF(K487=[23]Hoja3!$B$12,[23]Hoja3!$A$12,IF(K487=[23]Hoja3!$B$13,[23]Hoja3!$A$13,IF(K487=[23]Hoja3!$B$14,[23]Hoja3!$A$14,IF(K487=[23]Hoja3!$B$15,[23]Hoja3!$A$15,IF(K487=[23]Hoja3!$B$16,[23]Hoja3!$A$16,IF(K487=[23]Hoja3!$B$17,[23]Hoja3!$A$17,IF(K487=[23]Hoja3!$B$18,[23]Hoja3!$A$18,IF(K487=[23]Hoja3!$B$19,[23]Hoja3!$A$19,IF(K487=[23]Hoja3!$B$20,[23]Hoja3!$A$20,IF(K487=[23]Hoja3!$B$21,[23]Hoja3!$A$21,""))))))))))))))))))))</f>
        <v>CCE-16</v>
      </c>
      <c r="M487" s="60" t="s">
        <v>63</v>
      </c>
      <c r="N487" s="60">
        <v>0</v>
      </c>
      <c r="O487" s="63">
        <v>49500000</v>
      </c>
      <c r="P487" s="63">
        <v>49500000</v>
      </c>
      <c r="Q487" s="65">
        <v>0</v>
      </c>
      <c r="R487" s="60">
        <v>0</v>
      </c>
      <c r="S487" s="60" t="s">
        <v>1349</v>
      </c>
      <c r="T487" s="60" t="s">
        <v>1350</v>
      </c>
      <c r="U487" s="60" t="s">
        <v>1351</v>
      </c>
      <c r="V487" s="60" t="s">
        <v>1352</v>
      </c>
      <c r="W487" s="60" t="s">
        <v>1353</v>
      </c>
      <c r="X487" s="60" t="s">
        <v>1354</v>
      </c>
      <c r="Y487" s="133" t="s">
        <v>1355</v>
      </c>
    </row>
    <row r="488" spans="1:25" ht="90" x14ac:dyDescent="0.25">
      <c r="A488" s="60" t="s">
        <v>1415</v>
      </c>
      <c r="B488" s="60" t="str">
        <f>IFERROR(VLOOKUP(VALUE(MID(A488,1,IF(VALUE(MID(A488,1,3))=898,3,4))),[23]Hoja1!$A$3:$K$222,2,0),"")</f>
        <v>1005 Fortalecimiento curricular para el desarrollo de aprendizajes a lo largo de la vida</v>
      </c>
      <c r="C488" s="60" t="s">
        <v>171</v>
      </c>
      <c r="D488" s="60" t="s">
        <v>397</v>
      </c>
      <c r="E488" s="60">
        <v>86141501</v>
      </c>
      <c r="F488" s="60" t="s">
        <v>1391</v>
      </c>
      <c r="G488" s="62">
        <v>1</v>
      </c>
      <c r="H488" s="62">
        <v>1</v>
      </c>
      <c r="I488" s="60">
        <v>330</v>
      </c>
      <c r="J488" s="60">
        <v>0</v>
      </c>
      <c r="K488" s="60" t="s">
        <v>21</v>
      </c>
      <c r="L488" s="60" t="str">
        <f>IF(K488=[23]Hoja3!$B$2,[23]Hoja3!$A$2,IF(K488=[23]Hoja3!$B$3,[23]Hoja3!$A$3,IF(K488=[23]Hoja3!$B$4,[23]Hoja3!$A$4,IF(K488=[23]Hoja3!$B$5,[23]Hoja3!$A$5,IF(K488=[23]Hoja3!$B$6,[23]Hoja3!$A$6,IF(K488=[23]Hoja3!$B$7,[23]Hoja3!$A$7,IF(K488=[23]Hoja3!$B$8,[23]Hoja3!$A$8,IF(K488=[23]Hoja3!$B$9,[23]Hoja3!$A$9,IF(K488=[23]Hoja3!$B$10,[23]Hoja3!$A$10,IF(K488=[23]Hoja3!$B$11,[23]Hoja3!$A$11,IF(K488=[23]Hoja3!$B$12,[23]Hoja3!$A$12,IF(K488=[23]Hoja3!$B$13,[23]Hoja3!$A$13,IF(K488=[23]Hoja3!$B$14,[23]Hoja3!$A$14,IF(K488=[23]Hoja3!$B$15,[23]Hoja3!$A$15,IF(K488=[23]Hoja3!$B$16,[23]Hoja3!$A$16,IF(K488=[23]Hoja3!$B$17,[23]Hoja3!$A$17,IF(K488=[23]Hoja3!$B$18,[23]Hoja3!$A$18,IF(K488=[23]Hoja3!$B$19,[23]Hoja3!$A$19,IF(K488=[23]Hoja3!$B$20,[23]Hoja3!$A$20,IF(K488=[23]Hoja3!$B$21,[23]Hoja3!$A$21,""))))))))))))))))))))</f>
        <v>CCE-16</v>
      </c>
      <c r="M488" s="60" t="s">
        <v>63</v>
      </c>
      <c r="N488" s="60">
        <v>0</v>
      </c>
      <c r="O488" s="63">
        <v>49500000</v>
      </c>
      <c r="P488" s="63">
        <v>49500000</v>
      </c>
      <c r="Q488" s="65">
        <v>0</v>
      </c>
      <c r="R488" s="60">
        <v>0</v>
      </c>
      <c r="S488" s="60" t="s">
        <v>1349</v>
      </c>
      <c r="T488" s="60" t="s">
        <v>1350</v>
      </c>
      <c r="U488" s="60" t="s">
        <v>1351</v>
      </c>
      <c r="V488" s="60" t="s">
        <v>1352</v>
      </c>
      <c r="W488" s="60" t="s">
        <v>1353</v>
      </c>
      <c r="X488" s="60" t="s">
        <v>1354</v>
      </c>
      <c r="Y488" s="133" t="s">
        <v>1355</v>
      </c>
    </row>
    <row r="489" spans="1:25" ht="90" x14ac:dyDescent="0.25">
      <c r="A489" s="60" t="s">
        <v>1416</v>
      </c>
      <c r="B489" s="60" t="str">
        <f>IFERROR(VLOOKUP(VALUE(MID(A489,1,IF(VALUE(MID(A489,1,3))=898,3,4))),[23]Hoja1!$A$3:$K$222,2,0),"")</f>
        <v>1005 Fortalecimiento curricular para el desarrollo de aprendizajes a lo largo de la vida</v>
      </c>
      <c r="C489" s="60" t="s">
        <v>171</v>
      </c>
      <c r="D489" s="60" t="s">
        <v>397</v>
      </c>
      <c r="E489" s="60">
        <v>86141501</v>
      </c>
      <c r="F489" s="60" t="s">
        <v>1391</v>
      </c>
      <c r="G489" s="62">
        <v>1</v>
      </c>
      <c r="H489" s="62">
        <v>1</v>
      </c>
      <c r="I489" s="60">
        <v>330</v>
      </c>
      <c r="J489" s="60">
        <v>0</v>
      </c>
      <c r="K489" s="60" t="s">
        <v>21</v>
      </c>
      <c r="L489" s="60" t="str">
        <f>IF(K489=[23]Hoja3!$B$2,[23]Hoja3!$A$2,IF(K489=[23]Hoja3!$B$3,[23]Hoja3!$A$3,IF(K489=[23]Hoja3!$B$4,[23]Hoja3!$A$4,IF(K489=[23]Hoja3!$B$5,[23]Hoja3!$A$5,IF(K489=[23]Hoja3!$B$6,[23]Hoja3!$A$6,IF(K489=[23]Hoja3!$B$7,[23]Hoja3!$A$7,IF(K489=[23]Hoja3!$B$8,[23]Hoja3!$A$8,IF(K489=[23]Hoja3!$B$9,[23]Hoja3!$A$9,IF(K489=[23]Hoja3!$B$10,[23]Hoja3!$A$10,IF(K489=[23]Hoja3!$B$11,[23]Hoja3!$A$11,IF(K489=[23]Hoja3!$B$12,[23]Hoja3!$A$12,IF(K489=[23]Hoja3!$B$13,[23]Hoja3!$A$13,IF(K489=[23]Hoja3!$B$14,[23]Hoja3!$A$14,IF(K489=[23]Hoja3!$B$15,[23]Hoja3!$A$15,IF(K489=[23]Hoja3!$B$16,[23]Hoja3!$A$16,IF(K489=[23]Hoja3!$B$17,[23]Hoja3!$A$17,IF(K489=[23]Hoja3!$B$18,[23]Hoja3!$A$18,IF(K489=[23]Hoja3!$B$19,[23]Hoja3!$A$19,IF(K489=[23]Hoja3!$B$20,[23]Hoja3!$A$20,IF(K489=[23]Hoja3!$B$21,[23]Hoja3!$A$21,""))))))))))))))))))))</f>
        <v>CCE-16</v>
      </c>
      <c r="M489" s="60" t="s">
        <v>63</v>
      </c>
      <c r="N489" s="60">
        <v>0</v>
      </c>
      <c r="O489" s="63">
        <v>49500000</v>
      </c>
      <c r="P489" s="63">
        <v>49500000</v>
      </c>
      <c r="Q489" s="65">
        <v>0</v>
      </c>
      <c r="R489" s="60">
        <v>0</v>
      </c>
      <c r="S489" s="60" t="s">
        <v>1349</v>
      </c>
      <c r="T489" s="60" t="s">
        <v>1350</v>
      </c>
      <c r="U489" s="60" t="s">
        <v>1351</v>
      </c>
      <c r="V489" s="60" t="s">
        <v>1352</v>
      </c>
      <c r="W489" s="60" t="s">
        <v>1353</v>
      </c>
      <c r="X489" s="60" t="s">
        <v>1354</v>
      </c>
      <c r="Y489" s="133" t="s">
        <v>1355</v>
      </c>
    </row>
    <row r="490" spans="1:25" ht="90" x14ac:dyDescent="0.25">
      <c r="A490" s="60" t="s">
        <v>1417</v>
      </c>
      <c r="B490" s="60" t="str">
        <f>IFERROR(VLOOKUP(VALUE(MID(A490,1,IF(VALUE(MID(A490,1,3))=898,3,4))),[23]Hoja1!$A$3:$K$222,2,0),"")</f>
        <v>1005 Fortalecimiento curricular para el desarrollo de aprendizajes a lo largo de la vida</v>
      </c>
      <c r="C490" s="60" t="s">
        <v>171</v>
      </c>
      <c r="D490" s="60" t="s">
        <v>397</v>
      </c>
      <c r="E490" s="60">
        <v>86141501</v>
      </c>
      <c r="F490" s="60" t="s">
        <v>1391</v>
      </c>
      <c r="G490" s="62">
        <v>1</v>
      </c>
      <c r="H490" s="62">
        <v>1</v>
      </c>
      <c r="I490" s="60">
        <v>330</v>
      </c>
      <c r="J490" s="60">
        <v>0</v>
      </c>
      <c r="K490" s="60" t="s">
        <v>21</v>
      </c>
      <c r="L490" s="60" t="str">
        <f>IF(K490=[23]Hoja3!$B$2,[23]Hoja3!$A$2,IF(K490=[23]Hoja3!$B$3,[23]Hoja3!$A$3,IF(K490=[23]Hoja3!$B$4,[23]Hoja3!$A$4,IF(K490=[23]Hoja3!$B$5,[23]Hoja3!$A$5,IF(K490=[23]Hoja3!$B$6,[23]Hoja3!$A$6,IF(K490=[23]Hoja3!$B$7,[23]Hoja3!$A$7,IF(K490=[23]Hoja3!$B$8,[23]Hoja3!$A$8,IF(K490=[23]Hoja3!$B$9,[23]Hoja3!$A$9,IF(K490=[23]Hoja3!$B$10,[23]Hoja3!$A$10,IF(K490=[23]Hoja3!$B$11,[23]Hoja3!$A$11,IF(K490=[23]Hoja3!$B$12,[23]Hoja3!$A$12,IF(K490=[23]Hoja3!$B$13,[23]Hoja3!$A$13,IF(K490=[23]Hoja3!$B$14,[23]Hoja3!$A$14,IF(K490=[23]Hoja3!$B$15,[23]Hoja3!$A$15,IF(K490=[23]Hoja3!$B$16,[23]Hoja3!$A$16,IF(K490=[23]Hoja3!$B$17,[23]Hoja3!$A$17,IF(K490=[23]Hoja3!$B$18,[23]Hoja3!$A$18,IF(K490=[23]Hoja3!$B$19,[23]Hoja3!$A$19,IF(K490=[23]Hoja3!$B$20,[23]Hoja3!$A$20,IF(K490=[23]Hoja3!$B$21,[23]Hoja3!$A$21,""))))))))))))))))))))</f>
        <v>CCE-16</v>
      </c>
      <c r="M490" s="60" t="s">
        <v>63</v>
      </c>
      <c r="N490" s="60">
        <v>0</v>
      </c>
      <c r="O490" s="63">
        <v>49500000</v>
      </c>
      <c r="P490" s="63">
        <v>49500000</v>
      </c>
      <c r="Q490" s="65">
        <v>0</v>
      </c>
      <c r="R490" s="60">
        <v>0</v>
      </c>
      <c r="S490" s="60" t="s">
        <v>1349</v>
      </c>
      <c r="T490" s="60" t="s">
        <v>1350</v>
      </c>
      <c r="U490" s="60" t="s">
        <v>1351</v>
      </c>
      <c r="V490" s="60" t="s">
        <v>1352</v>
      </c>
      <c r="W490" s="60" t="s">
        <v>1353</v>
      </c>
      <c r="X490" s="60" t="s">
        <v>1354</v>
      </c>
      <c r="Y490" s="133" t="s">
        <v>1355</v>
      </c>
    </row>
    <row r="491" spans="1:25" ht="90" x14ac:dyDescent="0.25">
      <c r="A491" s="60" t="s">
        <v>1418</v>
      </c>
      <c r="B491" s="60" t="str">
        <f>IFERROR(VLOOKUP(VALUE(MID(A491,1,IF(VALUE(MID(A491,1,3))=898,3,4))),[23]Hoja1!$A$3:$K$222,2,0),"")</f>
        <v>1005 Fortalecimiento curricular para el desarrollo de aprendizajes a lo largo de la vida</v>
      </c>
      <c r="C491" s="60" t="s">
        <v>171</v>
      </c>
      <c r="D491" s="60" t="s">
        <v>397</v>
      </c>
      <c r="E491" s="60">
        <v>86141501</v>
      </c>
      <c r="F491" s="60" t="s">
        <v>1391</v>
      </c>
      <c r="G491" s="62">
        <v>1</v>
      </c>
      <c r="H491" s="62">
        <v>1</v>
      </c>
      <c r="I491" s="60">
        <v>330</v>
      </c>
      <c r="J491" s="60">
        <v>0</v>
      </c>
      <c r="K491" s="60" t="s">
        <v>21</v>
      </c>
      <c r="L491" s="60" t="str">
        <f>IF(K491=[23]Hoja3!$B$2,[23]Hoja3!$A$2,IF(K491=[23]Hoja3!$B$3,[23]Hoja3!$A$3,IF(K491=[23]Hoja3!$B$4,[23]Hoja3!$A$4,IF(K491=[23]Hoja3!$B$5,[23]Hoja3!$A$5,IF(K491=[23]Hoja3!$B$6,[23]Hoja3!$A$6,IF(K491=[23]Hoja3!$B$7,[23]Hoja3!$A$7,IF(K491=[23]Hoja3!$B$8,[23]Hoja3!$A$8,IF(K491=[23]Hoja3!$B$9,[23]Hoja3!$A$9,IF(K491=[23]Hoja3!$B$10,[23]Hoja3!$A$10,IF(K491=[23]Hoja3!$B$11,[23]Hoja3!$A$11,IF(K491=[23]Hoja3!$B$12,[23]Hoja3!$A$12,IF(K491=[23]Hoja3!$B$13,[23]Hoja3!$A$13,IF(K491=[23]Hoja3!$B$14,[23]Hoja3!$A$14,IF(K491=[23]Hoja3!$B$15,[23]Hoja3!$A$15,IF(K491=[23]Hoja3!$B$16,[23]Hoja3!$A$16,IF(K491=[23]Hoja3!$B$17,[23]Hoja3!$A$17,IF(K491=[23]Hoja3!$B$18,[23]Hoja3!$A$18,IF(K491=[23]Hoja3!$B$19,[23]Hoja3!$A$19,IF(K491=[23]Hoja3!$B$20,[23]Hoja3!$A$20,IF(K491=[23]Hoja3!$B$21,[23]Hoja3!$A$21,""))))))))))))))))))))</f>
        <v>CCE-16</v>
      </c>
      <c r="M491" s="60" t="s">
        <v>63</v>
      </c>
      <c r="N491" s="60">
        <v>0</v>
      </c>
      <c r="O491" s="63">
        <v>49500000</v>
      </c>
      <c r="P491" s="63">
        <v>49500000</v>
      </c>
      <c r="Q491" s="65">
        <v>0</v>
      </c>
      <c r="R491" s="60">
        <v>0</v>
      </c>
      <c r="S491" s="60" t="s">
        <v>1349</v>
      </c>
      <c r="T491" s="60" t="s">
        <v>1350</v>
      </c>
      <c r="U491" s="60" t="s">
        <v>1351</v>
      </c>
      <c r="V491" s="60" t="s">
        <v>1352</v>
      </c>
      <c r="W491" s="60" t="s">
        <v>1353</v>
      </c>
      <c r="X491" s="60" t="s">
        <v>1354</v>
      </c>
      <c r="Y491" s="133" t="s">
        <v>1355</v>
      </c>
    </row>
    <row r="492" spans="1:25" ht="90" x14ac:dyDescent="0.25">
      <c r="A492" s="60" t="s">
        <v>1419</v>
      </c>
      <c r="B492" s="60" t="str">
        <f>IFERROR(VLOOKUP(VALUE(MID(A492,1,IF(VALUE(MID(A492,1,3))=898,3,4))),[23]Hoja1!$A$3:$K$222,2,0),"")</f>
        <v>1005 Fortalecimiento curricular para el desarrollo de aprendizajes a lo largo de la vida</v>
      </c>
      <c r="C492" s="60" t="s">
        <v>171</v>
      </c>
      <c r="D492" s="60" t="s">
        <v>397</v>
      </c>
      <c r="E492" s="60">
        <v>86141501</v>
      </c>
      <c r="F492" s="60" t="s">
        <v>1391</v>
      </c>
      <c r="G492" s="62">
        <v>1</v>
      </c>
      <c r="H492" s="62">
        <v>1</v>
      </c>
      <c r="I492" s="60">
        <v>330</v>
      </c>
      <c r="J492" s="60">
        <v>0</v>
      </c>
      <c r="K492" s="60" t="s">
        <v>21</v>
      </c>
      <c r="L492" s="60" t="str">
        <f>IF(K492=[23]Hoja3!$B$2,[23]Hoja3!$A$2,IF(K492=[23]Hoja3!$B$3,[23]Hoja3!$A$3,IF(K492=[23]Hoja3!$B$4,[23]Hoja3!$A$4,IF(K492=[23]Hoja3!$B$5,[23]Hoja3!$A$5,IF(K492=[23]Hoja3!$B$6,[23]Hoja3!$A$6,IF(K492=[23]Hoja3!$B$7,[23]Hoja3!$A$7,IF(K492=[23]Hoja3!$B$8,[23]Hoja3!$A$8,IF(K492=[23]Hoja3!$B$9,[23]Hoja3!$A$9,IF(K492=[23]Hoja3!$B$10,[23]Hoja3!$A$10,IF(K492=[23]Hoja3!$B$11,[23]Hoja3!$A$11,IF(K492=[23]Hoja3!$B$12,[23]Hoja3!$A$12,IF(K492=[23]Hoja3!$B$13,[23]Hoja3!$A$13,IF(K492=[23]Hoja3!$B$14,[23]Hoja3!$A$14,IF(K492=[23]Hoja3!$B$15,[23]Hoja3!$A$15,IF(K492=[23]Hoja3!$B$16,[23]Hoja3!$A$16,IF(K492=[23]Hoja3!$B$17,[23]Hoja3!$A$17,IF(K492=[23]Hoja3!$B$18,[23]Hoja3!$A$18,IF(K492=[23]Hoja3!$B$19,[23]Hoja3!$A$19,IF(K492=[23]Hoja3!$B$20,[23]Hoja3!$A$20,IF(K492=[23]Hoja3!$B$21,[23]Hoja3!$A$21,""))))))))))))))))))))</f>
        <v>CCE-16</v>
      </c>
      <c r="M492" s="60" t="s">
        <v>63</v>
      </c>
      <c r="N492" s="60">
        <v>0</v>
      </c>
      <c r="O492" s="63">
        <v>49500000</v>
      </c>
      <c r="P492" s="63">
        <v>49500000</v>
      </c>
      <c r="Q492" s="65">
        <v>0</v>
      </c>
      <c r="R492" s="60">
        <v>0</v>
      </c>
      <c r="S492" s="60" t="s">
        <v>1349</v>
      </c>
      <c r="T492" s="60" t="s">
        <v>1350</v>
      </c>
      <c r="U492" s="60" t="s">
        <v>1351</v>
      </c>
      <c r="V492" s="60" t="s">
        <v>1352</v>
      </c>
      <c r="W492" s="60" t="s">
        <v>1353</v>
      </c>
      <c r="X492" s="60" t="s">
        <v>1354</v>
      </c>
      <c r="Y492" s="133" t="s">
        <v>1355</v>
      </c>
    </row>
    <row r="493" spans="1:25" ht="90" x14ac:dyDescent="0.25">
      <c r="A493" s="60" t="s">
        <v>1420</v>
      </c>
      <c r="B493" s="60" t="str">
        <f>IFERROR(VLOOKUP(VALUE(MID(A493,1,IF(VALUE(MID(A493,1,3))=898,3,4))),[23]Hoja1!$A$3:$K$222,2,0),"")</f>
        <v>1005 Fortalecimiento curricular para el desarrollo de aprendizajes a lo largo de la vida</v>
      </c>
      <c r="C493" s="60" t="s">
        <v>171</v>
      </c>
      <c r="D493" s="60" t="s">
        <v>397</v>
      </c>
      <c r="E493" s="60">
        <v>86141501</v>
      </c>
      <c r="F493" s="60" t="s">
        <v>1391</v>
      </c>
      <c r="G493" s="62">
        <v>1</v>
      </c>
      <c r="H493" s="62">
        <v>1</v>
      </c>
      <c r="I493" s="60">
        <v>330</v>
      </c>
      <c r="J493" s="60">
        <v>0</v>
      </c>
      <c r="K493" s="60" t="s">
        <v>21</v>
      </c>
      <c r="L493" s="60" t="str">
        <f>IF(K493=[23]Hoja3!$B$2,[23]Hoja3!$A$2,IF(K493=[23]Hoja3!$B$3,[23]Hoja3!$A$3,IF(K493=[23]Hoja3!$B$4,[23]Hoja3!$A$4,IF(K493=[23]Hoja3!$B$5,[23]Hoja3!$A$5,IF(K493=[23]Hoja3!$B$6,[23]Hoja3!$A$6,IF(K493=[23]Hoja3!$B$7,[23]Hoja3!$A$7,IF(K493=[23]Hoja3!$B$8,[23]Hoja3!$A$8,IF(K493=[23]Hoja3!$B$9,[23]Hoja3!$A$9,IF(K493=[23]Hoja3!$B$10,[23]Hoja3!$A$10,IF(K493=[23]Hoja3!$B$11,[23]Hoja3!$A$11,IF(K493=[23]Hoja3!$B$12,[23]Hoja3!$A$12,IF(K493=[23]Hoja3!$B$13,[23]Hoja3!$A$13,IF(K493=[23]Hoja3!$B$14,[23]Hoja3!$A$14,IF(K493=[23]Hoja3!$B$15,[23]Hoja3!$A$15,IF(K493=[23]Hoja3!$B$16,[23]Hoja3!$A$16,IF(K493=[23]Hoja3!$B$17,[23]Hoja3!$A$17,IF(K493=[23]Hoja3!$B$18,[23]Hoja3!$A$18,IF(K493=[23]Hoja3!$B$19,[23]Hoja3!$A$19,IF(K493=[23]Hoja3!$B$20,[23]Hoja3!$A$20,IF(K493=[23]Hoja3!$B$21,[23]Hoja3!$A$21,""))))))))))))))))))))</f>
        <v>CCE-16</v>
      </c>
      <c r="M493" s="60" t="s">
        <v>63</v>
      </c>
      <c r="N493" s="60">
        <v>0</v>
      </c>
      <c r="O493" s="63">
        <v>49500000</v>
      </c>
      <c r="P493" s="63">
        <v>49500000</v>
      </c>
      <c r="Q493" s="65">
        <v>0</v>
      </c>
      <c r="R493" s="60">
        <v>0</v>
      </c>
      <c r="S493" s="60" t="s">
        <v>1349</v>
      </c>
      <c r="T493" s="60" t="s">
        <v>1350</v>
      </c>
      <c r="U493" s="60" t="s">
        <v>1351</v>
      </c>
      <c r="V493" s="60" t="s">
        <v>1352</v>
      </c>
      <c r="W493" s="60" t="s">
        <v>1353</v>
      </c>
      <c r="X493" s="60" t="s">
        <v>1354</v>
      </c>
      <c r="Y493" s="133" t="s">
        <v>1355</v>
      </c>
    </row>
    <row r="494" spans="1:25" ht="90" x14ac:dyDescent="0.25">
      <c r="A494" s="60" t="s">
        <v>1421</v>
      </c>
      <c r="B494" s="60" t="str">
        <f>IFERROR(VLOOKUP(VALUE(MID(A494,1,IF(VALUE(MID(A494,1,3))=898,3,4))),[23]Hoja1!$A$3:$K$222,2,0),"")</f>
        <v>1005 Fortalecimiento curricular para el desarrollo de aprendizajes a lo largo de la vida</v>
      </c>
      <c r="C494" s="60" t="s">
        <v>171</v>
      </c>
      <c r="D494" s="60" t="s">
        <v>397</v>
      </c>
      <c r="E494" s="60">
        <v>86141501</v>
      </c>
      <c r="F494" s="60" t="s">
        <v>1391</v>
      </c>
      <c r="G494" s="62">
        <v>1</v>
      </c>
      <c r="H494" s="62">
        <v>1</v>
      </c>
      <c r="I494" s="60">
        <v>330</v>
      </c>
      <c r="J494" s="60">
        <v>0</v>
      </c>
      <c r="K494" s="60" t="s">
        <v>21</v>
      </c>
      <c r="L494" s="60" t="str">
        <f>IF(K494=[23]Hoja3!$B$2,[23]Hoja3!$A$2,IF(K494=[23]Hoja3!$B$3,[23]Hoja3!$A$3,IF(K494=[23]Hoja3!$B$4,[23]Hoja3!$A$4,IF(K494=[23]Hoja3!$B$5,[23]Hoja3!$A$5,IF(K494=[23]Hoja3!$B$6,[23]Hoja3!$A$6,IF(K494=[23]Hoja3!$B$7,[23]Hoja3!$A$7,IF(K494=[23]Hoja3!$B$8,[23]Hoja3!$A$8,IF(K494=[23]Hoja3!$B$9,[23]Hoja3!$A$9,IF(K494=[23]Hoja3!$B$10,[23]Hoja3!$A$10,IF(K494=[23]Hoja3!$B$11,[23]Hoja3!$A$11,IF(K494=[23]Hoja3!$B$12,[23]Hoja3!$A$12,IF(K494=[23]Hoja3!$B$13,[23]Hoja3!$A$13,IF(K494=[23]Hoja3!$B$14,[23]Hoja3!$A$14,IF(K494=[23]Hoja3!$B$15,[23]Hoja3!$A$15,IF(K494=[23]Hoja3!$B$16,[23]Hoja3!$A$16,IF(K494=[23]Hoja3!$B$17,[23]Hoja3!$A$17,IF(K494=[23]Hoja3!$B$18,[23]Hoja3!$A$18,IF(K494=[23]Hoja3!$B$19,[23]Hoja3!$A$19,IF(K494=[23]Hoja3!$B$20,[23]Hoja3!$A$20,IF(K494=[23]Hoja3!$B$21,[23]Hoja3!$A$21,""))))))))))))))))))))</f>
        <v>CCE-16</v>
      </c>
      <c r="M494" s="60" t="s">
        <v>63</v>
      </c>
      <c r="N494" s="60">
        <v>0</v>
      </c>
      <c r="O494" s="63">
        <v>49500000</v>
      </c>
      <c r="P494" s="63">
        <v>49500000</v>
      </c>
      <c r="Q494" s="65">
        <v>0</v>
      </c>
      <c r="R494" s="60">
        <v>0</v>
      </c>
      <c r="S494" s="60" t="s">
        <v>1349</v>
      </c>
      <c r="T494" s="60" t="s">
        <v>1350</v>
      </c>
      <c r="U494" s="60" t="s">
        <v>1351</v>
      </c>
      <c r="V494" s="60" t="s">
        <v>1352</v>
      </c>
      <c r="W494" s="60" t="s">
        <v>1353</v>
      </c>
      <c r="X494" s="60" t="s">
        <v>1354</v>
      </c>
      <c r="Y494" s="133" t="s">
        <v>1355</v>
      </c>
    </row>
    <row r="495" spans="1:25" ht="90" x14ac:dyDescent="0.25">
      <c r="A495" s="60" t="s">
        <v>1422</v>
      </c>
      <c r="B495" s="60" t="str">
        <f>IFERROR(VLOOKUP(VALUE(MID(A495,1,IF(VALUE(MID(A495,1,3))=898,3,4))),[23]Hoja1!$A$3:$K$222,2,0),"")</f>
        <v>1005 Fortalecimiento curricular para el desarrollo de aprendizajes a lo largo de la vida</v>
      </c>
      <c r="C495" s="60" t="s">
        <v>171</v>
      </c>
      <c r="D495" s="60" t="s">
        <v>397</v>
      </c>
      <c r="E495" s="60">
        <v>86141501</v>
      </c>
      <c r="F495" s="60" t="s">
        <v>1391</v>
      </c>
      <c r="G495" s="62">
        <v>1</v>
      </c>
      <c r="H495" s="62">
        <v>1</v>
      </c>
      <c r="I495" s="60">
        <v>330</v>
      </c>
      <c r="J495" s="60">
        <v>0</v>
      </c>
      <c r="K495" s="60" t="s">
        <v>21</v>
      </c>
      <c r="L495" s="60" t="str">
        <f>IF(K495=[23]Hoja3!$B$2,[23]Hoja3!$A$2,IF(K495=[23]Hoja3!$B$3,[23]Hoja3!$A$3,IF(K495=[23]Hoja3!$B$4,[23]Hoja3!$A$4,IF(K495=[23]Hoja3!$B$5,[23]Hoja3!$A$5,IF(K495=[23]Hoja3!$B$6,[23]Hoja3!$A$6,IF(K495=[23]Hoja3!$B$7,[23]Hoja3!$A$7,IF(K495=[23]Hoja3!$B$8,[23]Hoja3!$A$8,IF(K495=[23]Hoja3!$B$9,[23]Hoja3!$A$9,IF(K495=[23]Hoja3!$B$10,[23]Hoja3!$A$10,IF(K495=[23]Hoja3!$B$11,[23]Hoja3!$A$11,IF(K495=[23]Hoja3!$B$12,[23]Hoja3!$A$12,IF(K495=[23]Hoja3!$B$13,[23]Hoja3!$A$13,IF(K495=[23]Hoja3!$B$14,[23]Hoja3!$A$14,IF(K495=[23]Hoja3!$B$15,[23]Hoja3!$A$15,IF(K495=[23]Hoja3!$B$16,[23]Hoja3!$A$16,IF(K495=[23]Hoja3!$B$17,[23]Hoja3!$A$17,IF(K495=[23]Hoja3!$B$18,[23]Hoja3!$A$18,IF(K495=[23]Hoja3!$B$19,[23]Hoja3!$A$19,IF(K495=[23]Hoja3!$B$20,[23]Hoja3!$A$20,IF(K495=[23]Hoja3!$B$21,[23]Hoja3!$A$21,""))))))))))))))))))))</f>
        <v>CCE-16</v>
      </c>
      <c r="M495" s="60" t="s">
        <v>63</v>
      </c>
      <c r="N495" s="60">
        <v>0</v>
      </c>
      <c r="O495" s="63">
        <v>49500000</v>
      </c>
      <c r="P495" s="63">
        <v>49500000</v>
      </c>
      <c r="Q495" s="65">
        <v>0</v>
      </c>
      <c r="R495" s="60">
        <v>0</v>
      </c>
      <c r="S495" s="60" t="s">
        <v>1349</v>
      </c>
      <c r="T495" s="60" t="s">
        <v>1350</v>
      </c>
      <c r="U495" s="60" t="s">
        <v>1351</v>
      </c>
      <c r="V495" s="60" t="s">
        <v>1352</v>
      </c>
      <c r="W495" s="60" t="s">
        <v>1353</v>
      </c>
      <c r="X495" s="60" t="s">
        <v>1354</v>
      </c>
      <c r="Y495" s="133" t="s">
        <v>1355</v>
      </c>
    </row>
    <row r="496" spans="1:25" ht="90" x14ac:dyDescent="0.25">
      <c r="A496" s="60" t="s">
        <v>1423</v>
      </c>
      <c r="B496" s="60" t="str">
        <f>IFERROR(VLOOKUP(VALUE(MID(A496,1,IF(VALUE(MID(A496,1,3))=898,3,4))),[23]Hoja1!$A$3:$K$222,2,0),"")</f>
        <v>1005 Fortalecimiento curricular para el desarrollo de aprendizajes a lo largo de la vida</v>
      </c>
      <c r="C496" s="60" t="s">
        <v>171</v>
      </c>
      <c r="D496" s="60" t="s">
        <v>397</v>
      </c>
      <c r="E496" s="60">
        <v>86141501</v>
      </c>
      <c r="F496" s="60" t="s">
        <v>1391</v>
      </c>
      <c r="G496" s="62">
        <v>1</v>
      </c>
      <c r="H496" s="62">
        <v>1</v>
      </c>
      <c r="I496" s="60">
        <v>330</v>
      </c>
      <c r="J496" s="60">
        <v>0</v>
      </c>
      <c r="K496" s="60" t="s">
        <v>21</v>
      </c>
      <c r="L496" s="60" t="str">
        <f>IF(K496=[23]Hoja3!$B$2,[23]Hoja3!$A$2,IF(K496=[23]Hoja3!$B$3,[23]Hoja3!$A$3,IF(K496=[23]Hoja3!$B$4,[23]Hoja3!$A$4,IF(K496=[23]Hoja3!$B$5,[23]Hoja3!$A$5,IF(K496=[23]Hoja3!$B$6,[23]Hoja3!$A$6,IF(K496=[23]Hoja3!$B$7,[23]Hoja3!$A$7,IF(K496=[23]Hoja3!$B$8,[23]Hoja3!$A$8,IF(K496=[23]Hoja3!$B$9,[23]Hoja3!$A$9,IF(K496=[23]Hoja3!$B$10,[23]Hoja3!$A$10,IF(K496=[23]Hoja3!$B$11,[23]Hoja3!$A$11,IF(K496=[23]Hoja3!$B$12,[23]Hoja3!$A$12,IF(K496=[23]Hoja3!$B$13,[23]Hoja3!$A$13,IF(K496=[23]Hoja3!$B$14,[23]Hoja3!$A$14,IF(K496=[23]Hoja3!$B$15,[23]Hoja3!$A$15,IF(K496=[23]Hoja3!$B$16,[23]Hoja3!$A$16,IF(K496=[23]Hoja3!$B$17,[23]Hoja3!$A$17,IF(K496=[23]Hoja3!$B$18,[23]Hoja3!$A$18,IF(K496=[23]Hoja3!$B$19,[23]Hoja3!$A$19,IF(K496=[23]Hoja3!$B$20,[23]Hoja3!$A$20,IF(K496=[23]Hoja3!$B$21,[23]Hoja3!$A$21,""))))))))))))))))))))</f>
        <v>CCE-16</v>
      </c>
      <c r="M496" s="60" t="s">
        <v>63</v>
      </c>
      <c r="N496" s="60">
        <v>0</v>
      </c>
      <c r="O496" s="63">
        <v>49500000</v>
      </c>
      <c r="P496" s="63">
        <v>49500000</v>
      </c>
      <c r="Q496" s="65">
        <v>0</v>
      </c>
      <c r="R496" s="60">
        <v>0</v>
      </c>
      <c r="S496" s="60" t="s">
        <v>1349</v>
      </c>
      <c r="T496" s="60" t="s">
        <v>1350</v>
      </c>
      <c r="U496" s="60" t="s">
        <v>1351</v>
      </c>
      <c r="V496" s="60" t="s">
        <v>1352</v>
      </c>
      <c r="W496" s="60" t="s">
        <v>1353</v>
      </c>
      <c r="X496" s="60" t="s">
        <v>1354</v>
      </c>
      <c r="Y496" s="133" t="s">
        <v>1355</v>
      </c>
    </row>
    <row r="497" spans="1:25" ht="90" x14ac:dyDescent="0.25">
      <c r="A497" s="60" t="s">
        <v>1424</v>
      </c>
      <c r="B497" s="60" t="str">
        <f>IFERROR(VLOOKUP(VALUE(MID(A497,1,IF(VALUE(MID(A497,1,3))=898,3,4))),[23]Hoja1!$A$3:$K$222,2,0),"")</f>
        <v>1005 Fortalecimiento curricular para el desarrollo de aprendizajes a lo largo de la vida</v>
      </c>
      <c r="C497" s="60" t="s">
        <v>171</v>
      </c>
      <c r="D497" s="60" t="s">
        <v>397</v>
      </c>
      <c r="E497" s="60">
        <v>86141501</v>
      </c>
      <c r="F497" s="60" t="s">
        <v>1391</v>
      </c>
      <c r="G497" s="62">
        <v>1</v>
      </c>
      <c r="H497" s="62">
        <v>1</v>
      </c>
      <c r="I497" s="60">
        <v>330</v>
      </c>
      <c r="J497" s="60">
        <v>0</v>
      </c>
      <c r="K497" s="60" t="s">
        <v>21</v>
      </c>
      <c r="L497" s="60" t="str">
        <f>IF(K497=[23]Hoja3!$B$2,[23]Hoja3!$A$2,IF(K497=[23]Hoja3!$B$3,[23]Hoja3!$A$3,IF(K497=[23]Hoja3!$B$4,[23]Hoja3!$A$4,IF(K497=[23]Hoja3!$B$5,[23]Hoja3!$A$5,IF(K497=[23]Hoja3!$B$6,[23]Hoja3!$A$6,IF(K497=[23]Hoja3!$B$7,[23]Hoja3!$A$7,IF(K497=[23]Hoja3!$B$8,[23]Hoja3!$A$8,IF(K497=[23]Hoja3!$B$9,[23]Hoja3!$A$9,IF(K497=[23]Hoja3!$B$10,[23]Hoja3!$A$10,IF(K497=[23]Hoja3!$B$11,[23]Hoja3!$A$11,IF(K497=[23]Hoja3!$B$12,[23]Hoja3!$A$12,IF(K497=[23]Hoja3!$B$13,[23]Hoja3!$A$13,IF(K497=[23]Hoja3!$B$14,[23]Hoja3!$A$14,IF(K497=[23]Hoja3!$B$15,[23]Hoja3!$A$15,IF(K497=[23]Hoja3!$B$16,[23]Hoja3!$A$16,IF(K497=[23]Hoja3!$B$17,[23]Hoja3!$A$17,IF(K497=[23]Hoja3!$B$18,[23]Hoja3!$A$18,IF(K497=[23]Hoja3!$B$19,[23]Hoja3!$A$19,IF(K497=[23]Hoja3!$B$20,[23]Hoja3!$A$20,IF(K497=[23]Hoja3!$B$21,[23]Hoja3!$A$21,""))))))))))))))))))))</f>
        <v>CCE-16</v>
      </c>
      <c r="M497" s="60" t="s">
        <v>63</v>
      </c>
      <c r="N497" s="60">
        <v>0</v>
      </c>
      <c r="O497" s="63">
        <v>49500000</v>
      </c>
      <c r="P497" s="63">
        <v>49500000</v>
      </c>
      <c r="Q497" s="65">
        <v>0</v>
      </c>
      <c r="R497" s="60">
        <v>0</v>
      </c>
      <c r="S497" s="60" t="s">
        <v>1349</v>
      </c>
      <c r="T497" s="60" t="s">
        <v>1350</v>
      </c>
      <c r="U497" s="60" t="s">
        <v>1351</v>
      </c>
      <c r="V497" s="60" t="s">
        <v>1352</v>
      </c>
      <c r="W497" s="60" t="s">
        <v>1353</v>
      </c>
      <c r="X497" s="60" t="s">
        <v>1354</v>
      </c>
      <c r="Y497" s="133" t="s">
        <v>1355</v>
      </c>
    </row>
    <row r="498" spans="1:25" ht="90" x14ac:dyDescent="0.25">
      <c r="A498" s="60" t="s">
        <v>1425</v>
      </c>
      <c r="B498" s="60" t="str">
        <f>IFERROR(VLOOKUP(VALUE(MID(A498,1,IF(VALUE(MID(A498,1,3))=898,3,4))),[23]Hoja1!$A$3:$K$222,2,0),"")</f>
        <v>1005 Fortalecimiento curricular para el desarrollo de aprendizajes a lo largo de la vida</v>
      </c>
      <c r="C498" s="60" t="s">
        <v>171</v>
      </c>
      <c r="D498" s="60" t="s">
        <v>397</v>
      </c>
      <c r="E498" s="60">
        <v>86141501</v>
      </c>
      <c r="F498" s="60" t="s">
        <v>1391</v>
      </c>
      <c r="G498" s="62">
        <v>1</v>
      </c>
      <c r="H498" s="62">
        <v>1</v>
      </c>
      <c r="I498" s="60">
        <v>330</v>
      </c>
      <c r="J498" s="60">
        <v>0</v>
      </c>
      <c r="K498" s="60" t="s">
        <v>21</v>
      </c>
      <c r="L498" s="60" t="str">
        <f>IF(K498=[23]Hoja3!$B$2,[23]Hoja3!$A$2,IF(K498=[23]Hoja3!$B$3,[23]Hoja3!$A$3,IF(K498=[23]Hoja3!$B$4,[23]Hoja3!$A$4,IF(K498=[23]Hoja3!$B$5,[23]Hoja3!$A$5,IF(K498=[23]Hoja3!$B$6,[23]Hoja3!$A$6,IF(K498=[23]Hoja3!$B$7,[23]Hoja3!$A$7,IF(K498=[23]Hoja3!$B$8,[23]Hoja3!$A$8,IF(K498=[23]Hoja3!$B$9,[23]Hoja3!$A$9,IF(K498=[23]Hoja3!$B$10,[23]Hoja3!$A$10,IF(K498=[23]Hoja3!$B$11,[23]Hoja3!$A$11,IF(K498=[23]Hoja3!$B$12,[23]Hoja3!$A$12,IF(K498=[23]Hoja3!$B$13,[23]Hoja3!$A$13,IF(K498=[23]Hoja3!$B$14,[23]Hoja3!$A$14,IF(K498=[23]Hoja3!$B$15,[23]Hoja3!$A$15,IF(K498=[23]Hoja3!$B$16,[23]Hoja3!$A$16,IF(K498=[23]Hoja3!$B$17,[23]Hoja3!$A$17,IF(K498=[23]Hoja3!$B$18,[23]Hoja3!$A$18,IF(K498=[23]Hoja3!$B$19,[23]Hoja3!$A$19,IF(K498=[23]Hoja3!$B$20,[23]Hoja3!$A$20,IF(K498=[23]Hoja3!$B$21,[23]Hoja3!$A$21,""))))))))))))))))))))</f>
        <v>CCE-16</v>
      </c>
      <c r="M498" s="60" t="s">
        <v>63</v>
      </c>
      <c r="N498" s="60">
        <v>0</v>
      </c>
      <c r="O498" s="63">
        <v>49500000</v>
      </c>
      <c r="P498" s="63">
        <v>49500000</v>
      </c>
      <c r="Q498" s="65">
        <v>0</v>
      </c>
      <c r="R498" s="60">
        <v>0</v>
      </c>
      <c r="S498" s="60" t="s">
        <v>1349</v>
      </c>
      <c r="T498" s="60" t="s">
        <v>1350</v>
      </c>
      <c r="U498" s="60" t="s">
        <v>1351</v>
      </c>
      <c r="V498" s="60" t="s">
        <v>1352</v>
      </c>
      <c r="W498" s="60" t="s">
        <v>1353</v>
      </c>
      <c r="X498" s="60" t="s">
        <v>1354</v>
      </c>
      <c r="Y498" s="133" t="s">
        <v>1355</v>
      </c>
    </row>
    <row r="499" spans="1:25" ht="90" x14ac:dyDescent="0.25">
      <c r="A499" s="60" t="s">
        <v>1426</v>
      </c>
      <c r="B499" s="60" t="str">
        <f>IFERROR(VLOOKUP(VALUE(MID(A499,1,IF(VALUE(MID(A499,1,3))=898,3,4))),[23]Hoja1!$A$3:$K$222,2,0),"")</f>
        <v>1005 Fortalecimiento curricular para el desarrollo de aprendizajes a lo largo de la vida</v>
      </c>
      <c r="C499" s="60" t="s">
        <v>171</v>
      </c>
      <c r="D499" s="60" t="s">
        <v>397</v>
      </c>
      <c r="E499" s="60">
        <v>86141501</v>
      </c>
      <c r="F499" s="60" t="s">
        <v>1391</v>
      </c>
      <c r="G499" s="62">
        <v>1</v>
      </c>
      <c r="H499" s="62">
        <v>1</v>
      </c>
      <c r="I499" s="60">
        <v>330</v>
      </c>
      <c r="J499" s="60">
        <v>0</v>
      </c>
      <c r="K499" s="60" t="s">
        <v>21</v>
      </c>
      <c r="L499" s="60" t="str">
        <f>IF(K499=[23]Hoja3!$B$2,[23]Hoja3!$A$2,IF(K499=[23]Hoja3!$B$3,[23]Hoja3!$A$3,IF(K499=[23]Hoja3!$B$4,[23]Hoja3!$A$4,IF(K499=[23]Hoja3!$B$5,[23]Hoja3!$A$5,IF(K499=[23]Hoja3!$B$6,[23]Hoja3!$A$6,IF(K499=[23]Hoja3!$B$7,[23]Hoja3!$A$7,IF(K499=[23]Hoja3!$B$8,[23]Hoja3!$A$8,IF(K499=[23]Hoja3!$B$9,[23]Hoja3!$A$9,IF(K499=[23]Hoja3!$B$10,[23]Hoja3!$A$10,IF(K499=[23]Hoja3!$B$11,[23]Hoja3!$A$11,IF(K499=[23]Hoja3!$B$12,[23]Hoja3!$A$12,IF(K499=[23]Hoja3!$B$13,[23]Hoja3!$A$13,IF(K499=[23]Hoja3!$B$14,[23]Hoja3!$A$14,IF(K499=[23]Hoja3!$B$15,[23]Hoja3!$A$15,IF(K499=[23]Hoja3!$B$16,[23]Hoja3!$A$16,IF(K499=[23]Hoja3!$B$17,[23]Hoja3!$A$17,IF(K499=[23]Hoja3!$B$18,[23]Hoja3!$A$18,IF(K499=[23]Hoja3!$B$19,[23]Hoja3!$A$19,IF(K499=[23]Hoja3!$B$20,[23]Hoja3!$A$20,IF(K499=[23]Hoja3!$B$21,[23]Hoja3!$A$21,""))))))))))))))))))))</f>
        <v>CCE-16</v>
      </c>
      <c r="M499" s="60" t="s">
        <v>63</v>
      </c>
      <c r="N499" s="60">
        <v>0</v>
      </c>
      <c r="O499" s="63">
        <v>49500000</v>
      </c>
      <c r="P499" s="63">
        <v>49500000</v>
      </c>
      <c r="Q499" s="65">
        <v>0</v>
      </c>
      <c r="R499" s="60">
        <v>0</v>
      </c>
      <c r="S499" s="60" t="s">
        <v>1349</v>
      </c>
      <c r="T499" s="60" t="s">
        <v>1350</v>
      </c>
      <c r="U499" s="60" t="s">
        <v>1351</v>
      </c>
      <c r="V499" s="60" t="s">
        <v>1352</v>
      </c>
      <c r="W499" s="60" t="s">
        <v>1353</v>
      </c>
      <c r="X499" s="60" t="s">
        <v>1354</v>
      </c>
      <c r="Y499" s="133" t="s">
        <v>1355</v>
      </c>
    </row>
    <row r="500" spans="1:25" ht="90" x14ac:dyDescent="0.25">
      <c r="A500" s="60" t="s">
        <v>1427</v>
      </c>
      <c r="B500" s="60" t="str">
        <f>IFERROR(VLOOKUP(VALUE(MID(A500,1,IF(VALUE(MID(A500,1,3))=898,3,4))),[23]Hoja1!$A$3:$K$222,2,0),"")</f>
        <v>1005 Fortalecimiento curricular para el desarrollo de aprendizajes a lo largo de la vida</v>
      </c>
      <c r="C500" s="60" t="s">
        <v>171</v>
      </c>
      <c r="D500" s="60" t="s">
        <v>397</v>
      </c>
      <c r="E500" s="60">
        <v>86141501</v>
      </c>
      <c r="F500" s="60" t="s">
        <v>1391</v>
      </c>
      <c r="G500" s="62">
        <v>1</v>
      </c>
      <c r="H500" s="62">
        <v>1</v>
      </c>
      <c r="I500" s="60">
        <v>330</v>
      </c>
      <c r="J500" s="60">
        <v>0</v>
      </c>
      <c r="K500" s="60" t="s">
        <v>21</v>
      </c>
      <c r="L500" s="60" t="str">
        <f>IF(K500=[23]Hoja3!$B$2,[23]Hoja3!$A$2,IF(K500=[23]Hoja3!$B$3,[23]Hoja3!$A$3,IF(K500=[23]Hoja3!$B$4,[23]Hoja3!$A$4,IF(K500=[23]Hoja3!$B$5,[23]Hoja3!$A$5,IF(K500=[23]Hoja3!$B$6,[23]Hoja3!$A$6,IF(K500=[23]Hoja3!$B$7,[23]Hoja3!$A$7,IF(K500=[23]Hoja3!$B$8,[23]Hoja3!$A$8,IF(K500=[23]Hoja3!$B$9,[23]Hoja3!$A$9,IF(K500=[23]Hoja3!$B$10,[23]Hoja3!$A$10,IF(K500=[23]Hoja3!$B$11,[23]Hoja3!$A$11,IF(K500=[23]Hoja3!$B$12,[23]Hoja3!$A$12,IF(K500=[23]Hoja3!$B$13,[23]Hoja3!$A$13,IF(K500=[23]Hoja3!$B$14,[23]Hoja3!$A$14,IF(K500=[23]Hoja3!$B$15,[23]Hoja3!$A$15,IF(K500=[23]Hoja3!$B$16,[23]Hoja3!$A$16,IF(K500=[23]Hoja3!$B$17,[23]Hoja3!$A$17,IF(K500=[23]Hoja3!$B$18,[23]Hoja3!$A$18,IF(K500=[23]Hoja3!$B$19,[23]Hoja3!$A$19,IF(K500=[23]Hoja3!$B$20,[23]Hoja3!$A$20,IF(K500=[23]Hoja3!$B$21,[23]Hoja3!$A$21,""))))))))))))))))))))</f>
        <v>CCE-16</v>
      </c>
      <c r="M500" s="60" t="s">
        <v>63</v>
      </c>
      <c r="N500" s="60">
        <v>0</v>
      </c>
      <c r="O500" s="63">
        <v>49500000</v>
      </c>
      <c r="P500" s="63">
        <v>49500000</v>
      </c>
      <c r="Q500" s="65">
        <v>0</v>
      </c>
      <c r="R500" s="60">
        <v>0</v>
      </c>
      <c r="S500" s="60" t="s">
        <v>1349</v>
      </c>
      <c r="T500" s="60" t="s">
        <v>1350</v>
      </c>
      <c r="U500" s="60" t="s">
        <v>1351</v>
      </c>
      <c r="V500" s="60" t="s">
        <v>1352</v>
      </c>
      <c r="W500" s="60" t="s">
        <v>1353</v>
      </c>
      <c r="X500" s="60" t="s">
        <v>1354</v>
      </c>
      <c r="Y500" s="133" t="s">
        <v>1355</v>
      </c>
    </row>
    <row r="501" spans="1:25" ht="90" x14ac:dyDescent="0.25">
      <c r="A501" s="60" t="s">
        <v>1428</v>
      </c>
      <c r="B501" s="60" t="str">
        <f>IFERROR(VLOOKUP(VALUE(MID(A501,1,IF(VALUE(MID(A501,1,3))=898,3,4))),[23]Hoja1!$A$3:$K$222,2,0),"")</f>
        <v>1005 Fortalecimiento curricular para el desarrollo de aprendizajes a lo largo de la vida</v>
      </c>
      <c r="C501" s="60" t="s">
        <v>171</v>
      </c>
      <c r="D501" s="60" t="s">
        <v>397</v>
      </c>
      <c r="E501" s="60">
        <v>86141501</v>
      </c>
      <c r="F501" s="60" t="s">
        <v>1391</v>
      </c>
      <c r="G501" s="62">
        <v>1</v>
      </c>
      <c r="H501" s="62">
        <v>1</v>
      </c>
      <c r="I501" s="60">
        <v>330</v>
      </c>
      <c r="J501" s="60">
        <v>0</v>
      </c>
      <c r="K501" s="60" t="s">
        <v>21</v>
      </c>
      <c r="L501" s="60" t="str">
        <f>IF(K501=[23]Hoja3!$B$2,[23]Hoja3!$A$2,IF(K501=[23]Hoja3!$B$3,[23]Hoja3!$A$3,IF(K501=[23]Hoja3!$B$4,[23]Hoja3!$A$4,IF(K501=[23]Hoja3!$B$5,[23]Hoja3!$A$5,IF(K501=[23]Hoja3!$B$6,[23]Hoja3!$A$6,IF(K501=[23]Hoja3!$B$7,[23]Hoja3!$A$7,IF(K501=[23]Hoja3!$B$8,[23]Hoja3!$A$8,IF(K501=[23]Hoja3!$B$9,[23]Hoja3!$A$9,IF(K501=[23]Hoja3!$B$10,[23]Hoja3!$A$10,IF(K501=[23]Hoja3!$B$11,[23]Hoja3!$A$11,IF(K501=[23]Hoja3!$B$12,[23]Hoja3!$A$12,IF(K501=[23]Hoja3!$B$13,[23]Hoja3!$A$13,IF(K501=[23]Hoja3!$B$14,[23]Hoja3!$A$14,IF(K501=[23]Hoja3!$B$15,[23]Hoja3!$A$15,IF(K501=[23]Hoja3!$B$16,[23]Hoja3!$A$16,IF(K501=[23]Hoja3!$B$17,[23]Hoja3!$A$17,IF(K501=[23]Hoja3!$B$18,[23]Hoja3!$A$18,IF(K501=[23]Hoja3!$B$19,[23]Hoja3!$A$19,IF(K501=[23]Hoja3!$B$20,[23]Hoja3!$A$20,IF(K501=[23]Hoja3!$B$21,[23]Hoja3!$A$21,""))))))))))))))))))))</f>
        <v>CCE-16</v>
      </c>
      <c r="M501" s="60" t="s">
        <v>63</v>
      </c>
      <c r="N501" s="60">
        <v>0</v>
      </c>
      <c r="O501" s="63">
        <v>49500000</v>
      </c>
      <c r="P501" s="63">
        <v>49500000</v>
      </c>
      <c r="Q501" s="65">
        <v>0</v>
      </c>
      <c r="R501" s="60">
        <v>0</v>
      </c>
      <c r="S501" s="60" t="s">
        <v>1349</v>
      </c>
      <c r="T501" s="60" t="s">
        <v>1350</v>
      </c>
      <c r="U501" s="60" t="s">
        <v>1351</v>
      </c>
      <c r="V501" s="60" t="s">
        <v>1352</v>
      </c>
      <c r="W501" s="60" t="s">
        <v>1353</v>
      </c>
      <c r="X501" s="60" t="s">
        <v>1354</v>
      </c>
      <c r="Y501" s="133" t="s">
        <v>1355</v>
      </c>
    </row>
    <row r="502" spans="1:25" ht="90" x14ac:dyDescent="0.25">
      <c r="A502" s="60" t="s">
        <v>1429</v>
      </c>
      <c r="B502" s="60" t="str">
        <f>IFERROR(VLOOKUP(VALUE(MID(A502,1,IF(VALUE(MID(A502,1,3))=898,3,4))),[23]Hoja1!$A$3:$K$222,2,0),"")</f>
        <v>1005 Fortalecimiento curricular para el desarrollo de aprendizajes a lo largo de la vida</v>
      </c>
      <c r="C502" s="60" t="s">
        <v>171</v>
      </c>
      <c r="D502" s="60" t="s">
        <v>397</v>
      </c>
      <c r="E502" s="60">
        <v>86141501</v>
      </c>
      <c r="F502" s="60" t="s">
        <v>1391</v>
      </c>
      <c r="G502" s="62">
        <v>1</v>
      </c>
      <c r="H502" s="62">
        <v>1</v>
      </c>
      <c r="I502" s="60">
        <v>330</v>
      </c>
      <c r="J502" s="60">
        <v>0</v>
      </c>
      <c r="K502" s="60" t="s">
        <v>21</v>
      </c>
      <c r="L502" s="60" t="str">
        <f>IF(K502=[23]Hoja3!$B$2,[23]Hoja3!$A$2,IF(K502=[23]Hoja3!$B$3,[23]Hoja3!$A$3,IF(K502=[23]Hoja3!$B$4,[23]Hoja3!$A$4,IF(K502=[23]Hoja3!$B$5,[23]Hoja3!$A$5,IF(K502=[23]Hoja3!$B$6,[23]Hoja3!$A$6,IF(K502=[23]Hoja3!$B$7,[23]Hoja3!$A$7,IF(K502=[23]Hoja3!$B$8,[23]Hoja3!$A$8,IF(K502=[23]Hoja3!$B$9,[23]Hoja3!$A$9,IF(K502=[23]Hoja3!$B$10,[23]Hoja3!$A$10,IF(K502=[23]Hoja3!$B$11,[23]Hoja3!$A$11,IF(K502=[23]Hoja3!$B$12,[23]Hoja3!$A$12,IF(K502=[23]Hoja3!$B$13,[23]Hoja3!$A$13,IF(K502=[23]Hoja3!$B$14,[23]Hoja3!$A$14,IF(K502=[23]Hoja3!$B$15,[23]Hoja3!$A$15,IF(K502=[23]Hoja3!$B$16,[23]Hoja3!$A$16,IF(K502=[23]Hoja3!$B$17,[23]Hoja3!$A$17,IF(K502=[23]Hoja3!$B$18,[23]Hoja3!$A$18,IF(K502=[23]Hoja3!$B$19,[23]Hoja3!$A$19,IF(K502=[23]Hoja3!$B$20,[23]Hoja3!$A$20,IF(K502=[23]Hoja3!$B$21,[23]Hoja3!$A$21,""))))))))))))))))))))</f>
        <v>CCE-16</v>
      </c>
      <c r="M502" s="60" t="s">
        <v>63</v>
      </c>
      <c r="N502" s="60">
        <v>0</v>
      </c>
      <c r="O502" s="63">
        <v>49500000</v>
      </c>
      <c r="P502" s="63">
        <v>49500000</v>
      </c>
      <c r="Q502" s="65">
        <v>0</v>
      </c>
      <c r="R502" s="60">
        <v>0</v>
      </c>
      <c r="S502" s="60" t="s">
        <v>1349</v>
      </c>
      <c r="T502" s="60" t="s">
        <v>1350</v>
      </c>
      <c r="U502" s="60" t="s">
        <v>1351</v>
      </c>
      <c r="V502" s="60" t="s">
        <v>1352</v>
      </c>
      <c r="W502" s="60" t="s">
        <v>1353</v>
      </c>
      <c r="X502" s="60" t="s">
        <v>1354</v>
      </c>
      <c r="Y502" s="133" t="s">
        <v>1355</v>
      </c>
    </row>
    <row r="503" spans="1:25" ht="90" x14ac:dyDescent="0.25">
      <c r="A503" s="60" t="s">
        <v>1430</v>
      </c>
      <c r="B503" s="60" t="str">
        <f>IFERROR(VLOOKUP(VALUE(MID(A503,1,IF(VALUE(MID(A503,1,3))=898,3,4))),[23]Hoja1!$A$3:$K$222,2,0),"")</f>
        <v>1005 Fortalecimiento curricular para el desarrollo de aprendizajes a lo largo de la vida</v>
      </c>
      <c r="C503" s="60" t="s">
        <v>171</v>
      </c>
      <c r="D503" s="60" t="s">
        <v>397</v>
      </c>
      <c r="E503" s="60">
        <v>86141501</v>
      </c>
      <c r="F503" s="60" t="s">
        <v>1391</v>
      </c>
      <c r="G503" s="62">
        <v>1</v>
      </c>
      <c r="H503" s="62">
        <v>1</v>
      </c>
      <c r="I503" s="60">
        <v>330</v>
      </c>
      <c r="J503" s="60">
        <v>0</v>
      </c>
      <c r="K503" s="60" t="s">
        <v>21</v>
      </c>
      <c r="L503" s="60" t="str">
        <f>IF(K503=[23]Hoja3!$B$2,[23]Hoja3!$A$2,IF(K503=[23]Hoja3!$B$3,[23]Hoja3!$A$3,IF(K503=[23]Hoja3!$B$4,[23]Hoja3!$A$4,IF(K503=[23]Hoja3!$B$5,[23]Hoja3!$A$5,IF(K503=[23]Hoja3!$B$6,[23]Hoja3!$A$6,IF(K503=[23]Hoja3!$B$7,[23]Hoja3!$A$7,IF(K503=[23]Hoja3!$B$8,[23]Hoja3!$A$8,IF(K503=[23]Hoja3!$B$9,[23]Hoja3!$A$9,IF(K503=[23]Hoja3!$B$10,[23]Hoja3!$A$10,IF(K503=[23]Hoja3!$B$11,[23]Hoja3!$A$11,IF(K503=[23]Hoja3!$B$12,[23]Hoja3!$A$12,IF(K503=[23]Hoja3!$B$13,[23]Hoja3!$A$13,IF(K503=[23]Hoja3!$B$14,[23]Hoja3!$A$14,IF(K503=[23]Hoja3!$B$15,[23]Hoja3!$A$15,IF(K503=[23]Hoja3!$B$16,[23]Hoja3!$A$16,IF(K503=[23]Hoja3!$B$17,[23]Hoja3!$A$17,IF(K503=[23]Hoja3!$B$18,[23]Hoja3!$A$18,IF(K503=[23]Hoja3!$B$19,[23]Hoja3!$A$19,IF(K503=[23]Hoja3!$B$20,[23]Hoja3!$A$20,IF(K503=[23]Hoja3!$B$21,[23]Hoja3!$A$21,""))))))))))))))))))))</f>
        <v>CCE-16</v>
      </c>
      <c r="M503" s="60" t="s">
        <v>63</v>
      </c>
      <c r="N503" s="60">
        <v>0</v>
      </c>
      <c r="O503" s="63">
        <v>49500000</v>
      </c>
      <c r="P503" s="63">
        <v>49500000</v>
      </c>
      <c r="Q503" s="65">
        <v>0</v>
      </c>
      <c r="R503" s="60">
        <v>0</v>
      </c>
      <c r="S503" s="60" t="s">
        <v>1349</v>
      </c>
      <c r="T503" s="60" t="s">
        <v>1350</v>
      </c>
      <c r="U503" s="60" t="s">
        <v>1351</v>
      </c>
      <c r="V503" s="60" t="s">
        <v>1352</v>
      </c>
      <c r="W503" s="60" t="s">
        <v>1353</v>
      </c>
      <c r="X503" s="60" t="s">
        <v>1354</v>
      </c>
      <c r="Y503" s="133" t="s">
        <v>1355</v>
      </c>
    </row>
    <row r="504" spans="1:25" ht="90" x14ac:dyDescent="0.25">
      <c r="A504" s="60" t="s">
        <v>1431</v>
      </c>
      <c r="B504" s="60" t="str">
        <f>IFERROR(VLOOKUP(VALUE(MID(A504,1,IF(VALUE(MID(A504,1,3))=898,3,4))),[23]Hoja1!$A$3:$K$222,2,0),"")</f>
        <v>1005 Fortalecimiento curricular para el desarrollo de aprendizajes a lo largo de la vida</v>
      </c>
      <c r="C504" s="60" t="s">
        <v>171</v>
      </c>
      <c r="D504" s="60" t="s">
        <v>397</v>
      </c>
      <c r="E504" s="60">
        <v>86141501</v>
      </c>
      <c r="F504" s="60" t="s">
        <v>1391</v>
      </c>
      <c r="G504" s="62">
        <v>1</v>
      </c>
      <c r="H504" s="62">
        <v>1</v>
      </c>
      <c r="I504" s="60">
        <v>330</v>
      </c>
      <c r="J504" s="60">
        <v>0</v>
      </c>
      <c r="K504" s="60" t="s">
        <v>21</v>
      </c>
      <c r="L504" s="60" t="str">
        <f>IF(K504=[23]Hoja3!$B$2,[23]Hoja3!$A$2,IF(K504=[23]Hoja3!$B$3,[23]Hoja3!$A$3,IF(K504=[23]Hoja3!$B$4,[23]Hoja3!$A$4,IF(K504=[23]Hoja3!$B$5,[23]Hoja3!$A$5,IF(K504=[23]Hoja3!$B$6,[23]Hoja3!$A$6,IF(K504=[23]Hoja3!$B$7,[23]Hoja3!$A$7,IF(K504=[23]Hoja3!$B$8,[23]Hoja3!$A$8,IF(K504=[23]Hoja3!$B$9,[23]Hoja3!$A$9,IF(K504=[23]Hoja3!$B$10,[23]Hoja3!$A$10,IF(K504=[23]Hoja3!$B$11,[23]Hoja3!$A$11,IF(K504=[23]Hoja3!$B$12,[23]Hoja3!$A$12,IF(K504=[23]Hoja3!$B$13,[23]Hoja3!$A$13,IF(K504=[23]Hoja3!$B$14,[23]Hoja3!$A$14,IF(K504=[23]Hoja3!$B$15,[23]Hoja3!$A$15,IF(K504=[23]Hoja3!$B$16,[23]Hoja3!$A$16,IF(K504=[23]Hoja3!$B$17,[23]Hoja3!$A$17,IF(K504=[23]Hoja3!$B$18,[23]Hoja3!$A$18,IF(K504=[23]Hoja3!$B$19,[23]Hoja3!$A$19,IF(K504=[23]Hoja3!$B$20,[23]Hoja3!$A$20,IF(K504=[23]Hoja3!$B$21,[23]Hoja3!$A$21,""))))))))))))))))))))</f>
        <v>CCE-16</v>
      </c>
      <c r="M504" s="60" t="s">
        <v>63</v>
      </c>
      <c r="N504" s="60">
        <v>0</v>
      </c>
      <c r="O504" s="63">
        <v>49500000</v>
      </c>
      <c r="P504" s="63">
        <v>49500000</v>
      </c>
      <c r="Q504" s="65">
        <v>0</v>
      </c>
      <c r="R504" s="60">
        <v>0</v>
      </c>
      <c r="S504" s="60" t="s">
        <v>1349</v>
      </c>
      <c r="T504" s="60" t="s">
        <v>1350</v>
      </c>
      <c r="U504" s="60" t="s">
        <v>1351</v>
      </c>
      <c r="V504" s="60" t="s">
        <v>1352</v>
      </c>
      <c r="W504" s="60" t="s">
        <v>1353</v>
      </c>
      <c r="X504" s="60" t="s">
        <v>1354</v>
      </c>
      <c r="Y504" s="133" t="s">
        <v>1355</v>
      </c>
    </row>
    <row r="505" spans="1:25" ht="178.5" customHeight="1" x14ac:dyDescent="0.25">
      <c r="A505" s="60" t="s">
        <v>1432</v>
      </c>
      <c r="B505" s="60" t="str">
        <f>IFERROR(VLOOKUP(VALUE(MID(A505,1,IF(VALUE(MID(A505,1,3))=898,3,4))),[23]Hoja1!$A$3:$K$222,2,0),"")</f>
        <v>1005 Fortalecimiento curricular para el desarrollo de aprendizajes a lo largo de la vida</v>
      </c>
      <c r="C505" s="60" t="s">
        <v>171</v>
      </c>
      <c r="D505" s="60" t="s">
        <v>397</v>
      </c>
      <c r="E505" s="60">
        <v>86141501</v>
      </c>
      <c r="F505" s="60" t="s">
        <v>1391</v>
      </c>
      <c r="G505" s="62">
        <v>1</v>
      </c>
      <c r="H505" s="62">
        <v>1</v>
      </c>
      <c r="I505" s="60">
        <v>330</v>
      </c>
      <c r="J505" s="60">
        <v>0</v>
      </c>
      <c r="K505" s="60" t="s">
        <v>21</v>
      </c>
      <c r="L505" s="60" t="str">
        <f>IF(K505=[23]Hoja3!$B$2,[23]Hoja3!$A$2,IF(K505=[23]Hoja3!$B$3,[23]Hoja3!$A$3,IF(K505=[23]Hoja3!$B$4,[23]Hoja3!$A$4,IF(K505=[23]Hoja3!$B$5,[23]Hoja3!$A$5,IF(K505=[23]Hoja3!$B$6,[23]Hoja3!$A$6,IF(K505=[23]Hoja3!$B$7,[23]Hoja3!$A$7,IF(K505=[23]Hoja3!$B$8,[23]Hoja3!$A$8,IF(K505=[23]Hoja3!$B$9,[23]Hoja3!$A$9,IF(K505=[23]Hoja3!$B$10,[23]Hoja3!$A$10,IF(K505=[23]Hoja3!$B$11,[23]Hoja3!$A$11,IF(K505=[23]Hoja3!$B$12,[23]Hoja3!$A$12,IF(K505=[23]Hoja3!$B$13,[23]Hoja3!$A$13,IF(K505=[23]Hoja3!$B$14,[23]Hoja3!$A$14,IF(K505=[23]Hoja3!$B$15,[23]Hoja3!$A$15,IF(K505=[23]Hoja3!$B$16,[23]Hoja3!$A$16,IF(K505=[23]Hoja3!$B$17,[23]Hoja3!$A$17,IF(K505=[23]Hoja3!$B$18,[23]Hoja3!$A$18,IF(K505=[23]Hoja3!$B$19,[23]Hoja3!$A$19,IF(K505=[23]Hoja3!$B$20,[23]Hoja3!$A$20,IF(K505=[23]Hoja3!$B$21,[23]Hoja3!$A$21,""))))))))))))))))))))</f>
        <v>CCE-16</v>
      </c>
      <c r="M505" s="60" t="s">
        <v>63</v>
      </c>
      <c r="N505" s="60">
        <v>0</v>
      </c>
      <c r="O505" s="63">
        <v>49500000</v>
      </c>
      <c r="P505" s="63">
        <v>49500000</v>
      </c>
      <c r="Q505" s="65">
        <v>0</v>
      </c>
      <c r="R505" s="60">
        <v>0</v>
      </c>
      <c r="S505" s="60" t="s">
        <v>1349</v>
      </c>
      <c r="T505" s="60" t="s">
        <v>1350</v>
      </c>
      <c r="U505" s="60" t="s">
        <v>1351</v>
      </c>
      <c r="V505" s="60" t="s">
        <v>1352</v>
      </c>
      <c r="W505" s="60" t="s">
        <v>1353</v>
      </c>
      <c r="X505" s="60" t="s">
        <v>1354</v>
      </c>
      <c r="Y505" s="133" t="s">
        <v>1355</v>
      </c>
    </row>
    <row r="506" spans="1:25" ht="90" x14ac:dyDescent="0.25">
      <c r="A506" s="60" t="s">
        <v>1433</v>
      </c>
      <c r="B506" s="60" t="str">
        <f>IFERROR(VLOOKUP(VALUE(MID(A506,1,IF(VALUE(MID(A506,1,3))=898,3,4))),[23]Hoja1!$A$3:$K$222,2,0),"")</f>
        <v>1005 Fortalecimiento curricular para el desarrollo de aprendizajes a lo largo de la vida</v>
      </c>
      <c r="C506" s="60" t="s">
        <v>171</v>
      </c>
      <c r="D506" s="60" t="s">
        <v>397</v>
      </c>
      <c r="E506" s="60">
        <v>86141501</v>
      </c>
      <c r="F506" s="60" t="s">
        <v>1391</v>
      </c>
      <c r="G506" s="62">
        <v>1</v>
      </c>
      <c r="H506" s="62">
        <v>1</v>
      </c>
      <c r="I506" s="60">
        <v>330</v>
      </c>
      <c r="J506" s="60">
        <v>0</v>
      </c>
      <c r="K506" s="60" t="s">
        <v>21</v>
      </c>
      <c r="L506" s="60" t="str">
        <f>IF(K506=[23]Hoja3!$B$2,[23]Hoja3!$A$2,IF(K506=[23]Hoja3!$B$3,[23]Hoja3!$A$3,IF(K506=[23]Hoja3!$B$4,[23]Hoja3!$A$4,IF(K506=[23]Hoja3!$B$5,[23]Hoja3!$A$5,IF(K506=[23]Hoja3!$B$6,[23]Hoja3!$A$6,IF(K506=[23]Hoja3!$B$7,[23]Hoja3!$A$7,IF(K506=[23]Hoja3!$B$8,[23]Hoja3!$A$8,IF(K506=[23]Hoja3!$B$9,[23]Hoja3!$A$9,IF(K506=[23]Hoja3!$B$10,[23]Hoja3!$A$10,IF(K506=[23]Hoja3!$B$11,[23]Hoja3!$A$11,IF(K506=[23]Hoja3!$B$12,[23]Hoja3!$A$12,IF(K506=[23]Hoja3!$B$13,[23]Hoja3!$A$13,IF(K506=[23]Hoja3!$B$14,[23]Hoja3!$A$14,IF(K506=[23]Hoja3!$B$15,[23]Hoja3!$A$15,IF(K506=[23]Hoja3!$B$16,[23]Hoja3!$A$16,IF(K506=[23]Hoja3!$B$17,[23]Hoja3!$A$17,IF(K506=[23]Hoja3!$B$18,[23]Hoja3!$A$18,IF(K506=[23]Hoja3!$B$19,[23]Hoja3!$A$19,IF(K506=[23]Hoja3!$B$20,[23]Hoja3!$A$20,IF(K506=[23]Hoja3!$B$21,[23]Hoja3!$A$21,""))))))))))))))))))))</f>
        <v>CCE-16</v>
      </c>
      <c r="M506" s="60" t="s">
        <v>63</v>
      </c>
      <c r="N506" s="60">
        <v>0</v>
      </c>
      <c r="O506" s="63">
        <v>49500000</v>
      </c>
      <c r="P506" s="63">
        <v>49500000</v>
      </c>
      <c r="Q506" s="65">
        <v>0</v>
      </c>
      <c r="R506" s="60">
        <v>0</v>
      </c>
      <c r="S506" s="60" t="s">
        <v>1349</v>
      </c>
      <c r="T506" s="60" t="s">
        <v>1350</v>
      </c>
      <c r="U506" s="60" t="s">
        <v>1351</v>
      </c>
      <c r="V506" s="60" t="s">
        <v>1352</v>
      </c>
      <c r="W506" s="60" t="s">
        <v>1353</v>
      </c>
      <c r="X506" s="60" t="s">
        <v>1354</v>
      </c>
      <c r="Y506" s="133" t="s">
        <v>1355</v>
      </c>
    </row>
    <row r="507" spans="1:25" ht="75" x14ac:dyDescent="0.25">
      <c r="A507" s="60" t="s">
        <v>1434</v>
      </c>
      <c r="B507" s="60" t="str">
        <f>IFERROR(VLOOKUP(VALUE(MID(A507,1,IF(VALUE(MID(A507,1,3))=898,3,4))),[23]Hoja1!$A$3:$K$222,2,0),"")</f>
        <v>1005 Fortalecimiento curricular para el desarrollo de aprendizajes a lo largo de la vida</v>
      </c>
      <c r="C507" s="60" t="s">
        <v>171</v>
      </c>
      <c r="D507" s="60" t="s">
        <v>397</v>
      </c>
      <c r="E507" s="60" t="s">
        <v>1435</v>
      </c>
      <c r="F507" s="60" t="s">
        <v>1436</v>
      </c>
      <c r="G507" s="62">
        <v>3</v>
      </c>
      <c r="H507" s="62">
        <v>1</v>
      </c>
      <c r="I507" s="60">
        <v>300</v>
      </c>
      <c r="J507" s="60">
        <v>0</v>
      </c>
      <c r="K507" s="60" t="s">
        <v>29</v>
      </c>
      <c r="L507" s="60" t="str">
        <f>IF(K507=[23]Hoja3!$B$2,[23]Hoja3!$A$2,IF(K507=[23]Hoja3!$B$3,[23]Hoja3!$A$3,IF(K507=[23]Hoja3!$B$4,[23]Hoja3!$A$4,IF(K507=[23]Hoja3!$B$5,[23]Hoja3!$A$5,IF(K507=[23]Hoja3!$B$6,[23]Hoja3!$A$6,IF(K507=[23]Hoja3!$B$7,[23]Hoja3!$A$7,IF(K507=[23]Hoja3!$B$8,[23]Hoja3!$A$8,IF(K507=[23]Hoja3!$B$9,[23]Hoja3!$A$9,IF(K507=[23]Hoja3!$B$10,[23]Hoja3!$A$10,IF(K507=[23]Hoja3!$B$11,[23]Hoja3!$A$11,IF(K507=[23]Hoja3!$B$12,[23]Hoja3!$A$12,IF(K507=[23]Hoja3!$B$13,[23]Hoja3!$A$13,IF(K507=[23]Hoja3!$B$14,[23]Hoja3!$A$14,IF(K507=[23]Hoja3!$B$15,[23]Hoja3!$A$15,IF(K507=[23]Hoja3!$B$16,[23]Hoja3!$A$16,IF(K507=[23]Hoja3!$B$17,[23]Hoja3!$A$17,IF(K507=[23]Hoja3!$B$18,[23]Hoja3!$A$18,IF(K507=[23]Hoja3!$B$19,[23]Hoja3!$A$19,IF(K507=[23]Hoja3!$B$20,[23]Hoja3!$A$20,IF(K507=[23]Hoja3!$B$21,[23]Hoja3!$A$21,""))))))))))))))))))))</f>
        <v>CCE-10</v>
      </c>
      <c r="M507" s="60" t="s">
        <v>585</v>
      </c>
      <c r="N507" s="60">
        <v>0</v>
      </c>
      <c r="O507" s="64">
        <v>150000000</v>
      </c>
      <c r="P507" s="64">
        <v>150000000</v>
      </c>
      <c r="Q507" s="65">
        <v>0</v>
      </c>
      <c r="R507" s="60">
        <v>0</v>
      </c>
      <c r="S507" s="60" t="s">
        <v>1349</v>
      </c>
      <c r="T507" s="60" t="s">
        <v>1350</v>
      </c>
      <c r="U507" s="60" t="s">
        <v>1351</v>
      </c>
      <c r="V507" s="60" t="s">
        <v>1352</v>
      </c>
      <c r="W507" s="60" t="s">
        <v>1353</v>
      </c>
      <c r="X507" s="60" t="s">
        <v>1354</v>
      </c>
      <c r="Y507" s="133" t="s">
        <v>1355</v>
      </c>
    </row>
    <row r="508" spans="1:25" ht="45" x14ac:dyDescent="0.25">
      <c r="A508" s="94" t="s">
        <v>1437</v>
      </c>
      <c r="B508" s="94" t="str">
        <f>IFERROR(VLOOKUP(VALUE(MID(A508,1,IF(VALUE(MID(A508,1,3))=898,3,4))),[25]Hoja1!$A$3:$K$222,2,0),"")</f>
        <v>1040 Bogotá reconoce a sus maestros, maestras y directivos docentes líderes de la transformación educativa</v>
      </c>
      <c r="C508" s="94" t="s">
        <v>176</v>
      </c>
      <c r="D508" s="94" t="s">
        <v>400</v>
      </c>
      <c r="E508" s="94">
        <v>80111504</v>
      </c>
      <c r="F508" s="94" t="s">
        <v>1438</v>
      </c>
      <c r="G508" s="62">
        <v>1</v>
      </c>
      <c r="H508" s="62">
        <v>1</v>
      </c>
      <c r="I508" s="60">
        <v>11.5</v>
      </c>
      <c r="J508" s="60">
        <v>1</v>
      </c>
      <c r="K508" s="60" t="s">
        <v>21</v>
      </c>
      <c r="L508" s="60" t="str">
        <f>IF(K508=[25]Hoja3!$B$2,[25]Hoja3!$A$2,IF(K508=[25]Hoja3!$B$3,[25]Hoja3!$A$3,IF(K508=[25]Hoja3!$B$4,[25]Hoja3!$A$4,IF(K508=[25]Hoja3!$B$5,[25]Hoja3!$A$5,IF(K508=[25]Hoja3!$B$6,[25]Hoja3!$A$6,IF(K508=[25]Hoja3!$B$7,[25]Hoja3!$A$7,IF(K508=[25]Hoja3!$B$8,[25]Hoja3!$A$8,IF(K508=[25]Hoja3!$B$9,[25]Hoja3!$A$9,IF(K508=[25]Hoja3!$B$10,[25]Hoja3!$A$10,IF(K508=[25]Hoja3!$B$11,[25]Hoja3!$A$11,IF(K508=[25]Hoja3!$B$12,[25]Hoja3!$A$12,IF(K508=[25]Hoja3!$B$13,[25]Hoja3!$A$13,IF(K508=[25]Hoja3!$B$14,[25]Hoja3!$A$14,IF(K508=[25]Hoja3!$B$15,[25]Hoja3!$A$15,IF(K508=[25]Hoja3!$B$16,[25]Hoja3!$A$16,IF(K508=[25]Hoja3!$B$17,[25]Hoja3!$A$17,IF(K508=[25]Hoja3!$B$18,[25]Hoja3!$A$18,IF(K508=[25]Hoja3!$B$19,[25]Hoja3!$A$19,IF(K508=[25]Hoja3!$B$20,[25]Hoja3!$A$20,IF(K508=[25]Hoja3!$B$21,[25]Hoja3!$A$21,""))))))))))))))))))))</f>
        <v>CCE-16</v>
      </c>
      <c r="M508" s="60" t="s">
        <v>63</v>
      </c>
      <c r="N508" s="60">
        <v>0</v>
      </c>
      <c r="O508" s="63">
        <f>7874048*11.5</f>
        <v>90551552</v>
      </c>
      <c r="P508" s="63">
        <v>90551552</v>
      </c>
      <c r="Q508" s="65">
        <v>0</v>
      </c>
      <c r="R508" s="60">
        <v>0</v>
      </c>
      <c r="S508" s="60" t="s">
        <v>1439</v>
      </c>
      <c r="T508" s="60" t="s">
        <v>1440</v>
      </c>
      <c r="U508" s="60" t="s">
        <v>1441</v>
      </c>
      <c r="V508" s="60" t="s">
        <v>1442</v>
      </c>
      <c r="W508" s="60" t="s">
        <v>1443</v>
      </c>
      <c r="X508" s="60" t="s">
        <v>1444</v>
      </c>
      <c r="Y508" s="133" t="s">
        <v>1445</v>
      </c>
    </row>
    <row r="509" spans="1:25" ht="45" x14ac:dyDescent="0.25">
      <c r="A509" s="94" t="s">
        <v>1446</v>
      </c>
      <c r="B509" s="94" t="str">
        <f>IFERROR(VLOOKUP(VALUE(MID(A509,1,IF(VALUE(MID(A509,1,3))=898,3,4))),[25]Hoja1!$A$3:$K$222,2,0),"")</f>
        <v>1040 Bogotá reconoce a sus maestros, maestras y directivos docentes líderes de la transformación educativa</v>
      </c>
      <c r="C509" s="94" t="s">
        <v>176</v>
      </c>
      <c r="D509" s="94" t="s">
        <v>400</v>
      </c>
      <c r="E509" s="94">
        <v>80111504</v>
      </c>
      <c r="F509" s="94" t="s">
        <v>1447</v>
      </c>
      <c r="G509" s="62">
        <v>1</v>
      </c>
      <c r="H509" s="62">
        <v>1</v>
      </c>
      <c r="I509" s="60">
        <v>11.5</v>
      </c>
      <c r="J509" s="60">
        <v>1</v>
      </c>
      <c r="K509" s="60" t="s">
        <v>21</v>
      </c>
      <c r="L509" s="60" t="str">
        <f>IF(K509=[25]Hoja3!$B$2,[25]Hoja3!$A$2,IF(K509=[25]Hoja3!$B$3,[25]Hoja3!$A$3,IF(K509=[25]Hoja3!$B$4,[25]Hoja3!$A$4,IF(K509=[25]Hoja3!$B$5,[25]Hoja3!$A$5,IF(K509=[25]Hoja3!$B$6,[25]Hoja3!$A$6,IF(K509=[25]Hoja3!$B$7,[25]Hoja3!$A$7,IF(K509=[25]Hoja3!$B$8,[25]Hoja3!$A$8,IF(K509=[25]Hoja3!$B$9,[25]Hoja3!$A$9,IF(K509=[25]Hoja3!$B$10,[25]Hoja3!$A$10,IF(K509=[25]Hoja3!$B$11,[25]Hoja3!$A$11,IF(K509=[25]Hoja3!$B$12,[25]Hoja3!$A$12,IF(K509=[25]Hoja3!$B$13,[25]Hoja3!$A$13,IF(K509=[25]Hoja3!$B$14,[25]Hoja3!$A$14,IF(K509=[25]Hoja3!$B$15,[25]Hoja3!$A$15,IF(K509=[25]Hoja3!$B$16,[25]Hoja3!$A$16,IF(K509=[25]Hoja3!$B$17,[25]Hoja3!$A$17,IF(K509=[25]Hoja3!$B$18,[25]Hoja3!$A$18,IF(K509=[25]Hoja3!$B$19,[25]Hoja3!$A$19,IF(K509=[25]Hoja3!$B$20,[25]Hoja3!$A$20,IF(K509=[25]Hoja3!$B$21,[25]Hoja3!$A$21,""))))))))))))))))))))</f>
        <v>CCE-16</v>
      </c>
      <c r="M509" s="60" t="s">
        <v>63</v>
      </c>
      <c r="N509" s="60">
        <v>0</v>
      </c>
      <c r="O509" s="63">
        <v>53302500</v>
      </c>
      <c r="P509" s="64">
        <f>4635000*I509</f>
        <v>53302500</v>
      </c>
      <c r="Q509" s="65">
        <v>0</v>
      </c>
      <c r="R509" s="60">
        <v>0</v>
      </c>
      <c r="S509" s="60" t="s">
        <v>1439</v>
      </c>
      <c r="T509" s="60" t="s">
        <v>1440</v>
      </c>
      <c r="U509" s="60" t="s">
        <v>1441</v>
      </c>
      <c r="V509" s="60" t="s">
        <v>1442</v>
      </c>
      <c r="W509" s="60" t="s">
        <v>1443</v>
      </c>
      <c r="X509" s="60" t="s">
        <v>1444</v>
      </c>
      <c r="Y509" s="133" t="s">
        <v>1445</v>
      </c>
    </row>
    <row r="510" spans="1:25" ht="75" x14ac:dyDescent="0.25">
      <c r="A510" s="94" t="s">
        <v>1448</v>
      </c>
      <c r="B510" s="94" t="str">
        <f>IFERROR(VLOOKUP(VALUE(MID(A510,1,IF(VALUE(MID(A510,1,3))=898,3,4))),[25]Hoja1!$A$3:$K$222,2,0),"")</f>
        <v>1040 Bogotá reconoce a sus maestros, maestras y directivos docentes líderes de la transformación educativa</v>
      </c>
      <c r="C510" s="94" t="s">
        <v>180</v>
      </c>
      <c r="D510" s="94" t="s">
        <v>404</v>
      </c>
      <c r="E510" s="94">
        <v>86141501</v>
      </c>
      <c r="F510" s="94" t="s">
        <v>1449</v>
      </c>
      <c r="G510" s="62">
        <v>1</v>
      </c>
      <c r="H510" s="62">
        <v>1</v>
      </c>
      <c r="I510" s="60">
        <v>12</v>
      </c>
      <c r="J510" s="60">
        <v>1</v>
      </c>
      <c r="K510" s="60" t="s">
        <v>21</v>
      </c>
      <c r="L510" s="60" t="str">
        <f>IF(K510=[25]Hoja3!$B$2,[25]Hoja3!$A$2,IF(K510=[25]Hoja3!$B$3,[25]Hoja3!$A$3,IF(K510=[25]Hoja3!$B$4,[25]Hoja3!$A$4,IF(K510=[25]Hoja3!$B$5,[25]Hoja3!$A$5,IF(K510=[25]Hoja3!$B$6,[25]Hoja3!$A$6,IF(K510=[25]Hoja3!$B$7,[25]Hoja3!$A$7,IF(K510=[25]Hoja3!$B$8,[25]Hoja3!$A$8,IF(K510=[25]Hoja3!$B$9,[25]Hoja3!$A$9,IF(K510=[25]Hoja3!$B$10,[25]Hoja3!$A$10,IF(K510=[25]Hoja3!$B$11,[25]Hoja3!$A$11,IF(K510=[25]Hoja3!$B$12,[25]Hoja3!$A$12,IF(K510=[25]Hoja3!$B$13,[25]Hoja3!$A$13,IF(K510=[25]Hoja3!$B$14,[25]Hoja3!$A$14,IF(K510=[25]Hoja3!$B$15,[25]Hoja3!$A$15,IF(K510=[25]Hoja3!$B$16,[25]Hoja3!$A$16,IF(K510=[25]Hoja3!$B$17,[25]Hoja3!$A$17,IF(K510=[25]Hoja3!$B$18,[25]Hoja3!$A$18,IF(K510=[25]Hoja3!$B$19,[25]Hoja3!$A$19,IF(K510=[25]Hoja3!$B$20,[25]Hoja3!$A$20,IF(K510=[25]Hoja3!$B$21,[25]Hoja3!$A$21,""))))))))))))))))))))</f>
        <v>CCE-16</v>
      </c>
      <c r="M510" s="60" t="s">
        <v>577</v>
      </c>
      <c r="N510" s="60">
        <v>0</v>
      </c>
      <c r="O510" s="63">
        <v>150000000</v>
      </c>
      <c r="P510" s="64">
        <v>150000000</v>
      </c>
      <c r="Q510" s="65">
        <v>0</v>
      </c>
      <c r="R510" s="60">
        <v>0</v>
      </c>
      <c r="S510" s="60" t="s">
        <v>1349</v>
      </c>
      <c r="T510" s="60" t="s">
        <v>1440</v>
      </c>
      <c r="U510" s="60" t="s">
        <v>1450</v>
      </c>
      <c r="V510" s="60" t="s">
        <v>1442</v>
      </c>
      <c r="W510" s="60" t="s">
        <v>1443</v>
      </c>
      <c r="X510" s="60" t="s">
        <v>1444</v>
      </c>
      <c r="Y510" s="133" t="s">
        <v>1445</v>
      </c>
    </row>
    <row r="511" spans="1:25" ht="75" x14ac:dyDescent="0.25">
      <c r="A511" s="94" t="s">
        <v>1448</v>
      </c>
      <c r="B511" s="94" t="str">
        <f>IFERROR(VLOOKUP(VALUE(MID(A511,1,IF(VALUE(MID(A511,1,3))=898,3,4))),[25]Hoja1!$A$3:$K$222,2,0),"")</f>
        <v>1040 Bogotá reconoce a sus maestros, maestras y directivos docentes líderes de la transformación educativa</v>
      </c>
      <c r="C511" s="94" t="s">
        <v>180</v>
      </c>
      <c r="D511" s="94" t="s">
        <v>405</v>
      </c>
      <c r="E511" s="94">
        <v>86141501</v>
      </c>
      <c r="F511" s="94" t="s">
        <v>1449</v>
      </c>
      <c r="G511" s="62">
        <v>1</v>
      </c>
      <c r="H511" s="62">
        <v>1</v>
      </c>
      <c r="I511" s="60">
        <v>9</v>
      </c>
      <c r="J511" s="60">
        <v>1</v>
      </c>
      <c r="K511" s="60" t="s">
        <v>21</v>
      </c>
      <c r="L511" s="60" t="str">
        <f>IF(K511=[25]Hoja3!$B$2,[25]Hoja3!$A$2,IF(K511=[25]Hoja3!$B$3,[25]Hoja3!$A$3,IF(K511=[25]Hoja3!$B$4,[25]Hoja3!$A$4,IF(K511=[25]Hoja3!$B$5,[25]Hoja3!$A$5,IF(K511=[25]Hoja3!$B$6,[25]Hoja3!$A$6,IF(K511=[25]Hoja3!$B$7,[25]Hoja3!$A$7,IF(K511=[25]Hoja3!$B$8,[25]Hoja3!$A$8,IF(K511=[25]Hoja3!$B$9,[25]Hoja3!$A$9,IF(K511=[25]Hoja3!$B$10,[25]Hoja3!$A$10,IF(K511=[25]Hoja3!$B$11,[25]Hoja3!$A$11,IF(K511=[25]Hoja3!$B$12,[25]Hoja3!$A$12,IF(K511=[25]Hoja3!$B$13,[25]Hoja3!$A$13,IF(K511=[25]Hoja3!$B$14,[25]Hoja3!$A$14,IF(K511=[25]Hoja3!$B$15,[25]Hoja3!$A$15,IF(K511=[25]Hoja3!$B$16,[25]Hoja3!$A$16,IF(K511=[25]Hoja3!$B$17,[25]Hoja3!$A$17,IF(K511=[25]Hoja3!$B$18,[25]Hoja3!$A$18,IF(K511=[25]Hoja3!$B$19,[25]Hoja3!$A$19,IF(K511=[25]Hoja3!$B$20,[25]Hoja3!$A$20,IF(K511=[25]Hoja3!$B$21,[25]Hoja3!$A$21,""))))))))))))))))))))</f>
        <v>CCE-16</v>
      </c>
      <c r="M511" s="60" t="s">
        <v>577</v>
      </c>
      <c r="N511" s="60">
        <v>0</v>
      </c>
      <c r="O511" s="63">
        <v>600000000</v>
      </c>
      <c r="P511" s="64">
        <v>600000000</v>
      </c>
      <c r="Q511" s="65">
        <v>0</v>
      </c>
      <c r="R511" s="60">
        <v>0</v>
      </c>
      <c r="S511" s="60" t="s">
        <v>1349</v>
      </c>
      <c r="T511" s="60" t="s">
        <v>1440</v>
      </c>
      <c r="U511" s="60" t="s">
        <v>1450</v>
      </c>
      <c r="V511" s="60" t="s">
        <v>1442</v>
      </c>
      <c r="W511" s="60" t="s">
        <v>1443</v>
      </c>
      <c r="X511" s="60" t="s">
        <v>1444</v>
      </c>
      <c r="Y511" s="133" t="s">
        <v>1445</v>
      </c>
    </row>
    <row r="512" spans="1:25" ht="45" x14ac:dyDescent="0.25">
      <c r="A512" s="94" t="s">
        <v>1451</v>
      </c>
      <c r="B512" s="94" t="str">
        <f>IFERROR(VLOOKUP(VALUE(MID(A512,1,IF(VALUE(MID(A512,1,3))=898,3,4))),[25]Hoja1!$A$3:$K$222,2,0),"")</f>
        <v>1040 Bogotá reconoce a sus maestros, maestras y directivos docentes líderes de la transformación educativa</v>
      </c>
      <c r="C512" s="94" t="s">
        <v>180</v>
      </c>
      <c r="D512" s="94" t="s">
        <v>403</v>
      </c>
      <c r="E512" s="94">
        <v>80111504</v>
      </c>
      <c r="F512" s="94" t="s">
        <v>1452</v>
      </c>
      <c r="G512" s="62">
        <v>1</v>
      </c>
      <c r="H512" s="62">
        <v>1</v>
      </c>
      <c r="I512" s="60">
        <v>11</v>
      </c>
      <c r="J512" s="60">
        <v>1</v>
      </c>
      <c r="K512" s="60" t="s">
        <v>21</v>
      </c>
      <c r="L512" s="60" t="str">
        <f>IF(K512=[25]Hoja3!$B$2,[25]Hoja3!$A$2,IF(K512=[25]Hoja3!$B$3,[25]Hoja3!$A$3,IF(K512=[25]Hoja3!$B$4,[25]Hoja3!$A$4,IF(K512=[25]Hoja3!$B$5,[25]Hoja3!$A$5,IF(K512=[25]Hoja3!$B$6,[25]Hoja3!$A$6,IF(K512=[25]Hoja3!$B$7,[25]Hoja3!$A$7,IF(K512=[25]Hoja3!$B$8,[25]Hoja3!$A$8,IF(K512=[25]Hoja3!$B$9,[25]Hoja3!$A$9,IF(K512=[25]Hoja3!$B$10,[25]Hoja3!$A$10,IF(K512=[25]Hoja3!$B$11,[25]Hoja3!$A$11,IF(K512=[25]Hoja3!$B$12,[25]Hoja3!$A$12,IF(K512=[25]Hoja3!$B$13,[25]Hoja3!$A$13,IF(K512=[25]Hoja3!$B$14,[25]Hoja3!$A$14,IF(K512=[25]Hoja3!$B$15,[25]Hoja3!$A$15,IF(K512=[25]Hoja3!$B$16,[25]Hoja3!$A$16,IF(K512=[25]Hoja3!$B$17,[25]Hoja3!$A$17,IF(K512=[25]Hoja3!$B$18,[25]Hoja3!$A$18,IF(K512=[25]Hoja3!$B$19,[25]Hoja3!$A$19,IF(K512=[25]Hoja3!$B$20,[25]Hoja3!$A$20,IF(K512=[25]Hoja3!$B$21,[25]Hoja3!$A$21,""))))))))))))))))))))</f>
        <v>CCE-16</v>
      </c>
      <c r="M512" s="60" t="s">
        <v>63</v>
      </c>
      <c r="N512" s="60">
        <v>0</v>
      </c>
      <c r="O512" s="63">
        <f>7000000*11</f>
        <v>77000000</v>
      </c>
      <c r="P512" s="64">
        <v>77000000</v>
      </c>
      <c r="Q512" s="65">
        <v>0</v>
      </c>
      <c r="R512" s="60">
        <v>0</v>
      </c>
      <c r="S512" s="60" t="s">
        <v>1439</v>
      </c>
      <c r="T512" s="60" t="s">
        <v>1440</v>
      </c>
      <c r="U512" s="60" t="s">
        <v>1441</v>
      </c>
      <c r="V512" s="60" t="s">
        <v>1442</v>
      </c>
      <c r="W512" s="60" t="s">
        <v>1443</v>
      </c>
      <c r="X512" s="60" t="s">
        <v>1444</v>
      </c>
      <c r="Y512" s="133" t="s">
        <v>1445</v>
      </c>
    </row>
    <row r="513" spans="1:25" ht="45" x14ac:dyDescent="0.25">
      <c r="A513" s="94" t="s">
        <v>1453</v>
      </c>
      <c r="B513" s="94" t="str">
        <f>IFERROR(VLOOKUP(VALUE(MID(A513,1,IF(VALUE(MID(A513,1,3))=898,3,4))),[25]Hoja1!$A$3:$K$222,2,0),"")</f>
        <v>1040 Bogotá reconoce a sus maestros, maestras y directivos docentes líderes de la transformación educativa</v>
      </c>
      <c r="C513" s="94" t="s">
        <v>180</v>
      </c>
      <c r="D513" s="94" t="s">
        <v>403</v>
      </c>
      <c r="E513" s="94">
        <v>80111504</v>
      </c>
      <c r="F513" s="94" t="s">
        <v>1454</v>
      </c>
      <c r="G513" s="62">
        <v>1</v>
      </c>
      <c r="H513" s="62">
        <v>1</v>
      </c>
      <c r="I513" s="60">
        <v>11</v>
      </c>
      <c r="J513" s="60">
        <v>1</v>
      </c>
      <c r="K513" s="60" t="s">
        <v>21</v>
      </c>
      <c r="L513" s="60" t="str">
        <f>IF(K513=[25]Hoja3!$B$2,[25]Hoja3!$A$2,IF(K513=[25]Hoja3!$B$3,[25]Hoja3!$A$3,IF(K513=[25]Hoja3!$B$4,[25]Hoja3!$A$4,IF(K513=[25]Hoja3!$B$5,[25]Hoja3!$A$5,IF(K513=[25]Hoja3!$B$6,[25]Hoja3!$A$6,IF(K513=[25]Hoja3!$B$7,[25]Hoja3!$A$7,IF(K513=[25]Hoja3!$B$8,[25]Hoja3!$A$8,IF(K513=[25]Hoja3!$B$9,[25]Hoja3!$A$9,IF(K513=[25]Hoja3!$B$10,[25]Hoja3!$A$10,IF(K513=[25]Hoja3!$B$11,[25]Hoja3!$A$11,IF(K513=[25]Hoja3!$B$12,[25]Hoja3!$A$12,IF(K513=[25]Hoja3!$B$13,[25]Hoja3!$A$13,IF(K513=[25]Hoja3!$B$14,[25]Hoja3!$A$14,IF(K513=[25]Hoja3!$B$15,[25]Hoja3!$A$15,IF(K513=[25]Hoja3!$B$16,[25]Hoja3!$A$16,IF(K513=[25]Hoja3!$B$17,[25]Hoja3!$A$17,IF(K513=[25]Hoja3!$B$18,[25]Hoja3!$A$18,IF(K513=[25]Hoja3!$B$19,[25]Hoja3!$A$19,IF(K513=[25]Hoja3!$B$20,[25]Hoja3!$A$20,IF(K513=[25]Hoja3!$B$21,[25]Hoja3!$A$21,""))))))))))))))))))))</f>
        <v>CCE-16</v>
      </c>
      <c r="M513" s="60" t="s">
        <v>63</v>
      </c>
      <c r="N513" s="60">
        <v>0</v>
      </c>
      <c r="O513" s="63">
        <v>67980000</v>
      </c>
      <c r="P513" s="64">
        <v>67980000</v>
      </c>
      <c r="Q513" s="65">
        <v>0</v>
      </c>
      <c r="R513" s="60">
        <v>0</v>
      </c>
      <c r="S513" s="60" t="s">
        <v>1439</v>
      </c>
      <c r="T513" s="60" t="s">
        <v>1440</v>
      </c>
      <c r="U513" s="60" t="s">
        <v>1441</v>
      </c>
      <c r="V513" s="60" t="s">
        <v>1442</v>
      </c>
      <c r="W513" s="60" t="s">
        <v>1443</v>
      </c>
      <c r="X513" s="60" t="s">
        <v>1444</v>
      </c>
      <c r="Y513" s="133" t="s">
        <v>1445</v>
      </c>
    </row>
    <row r="514" spans="1:25" ht="45" x14ac:dyDescent="0.25">
      <c r="A514" s="94" t="s">
        <v>1455</v>
      </c>
      <c r="B514" s="94" t="str">
        <f>IFERROR(VLOOKUP(VALUE(MID(A514,1,IF(VALUE(MID(A514,1,3))=898,3,4))),[25]Hoja1!$A$3:$K$222,2,0),"")</f>
        <v>1040 Bogotá reconoce a sus maestros, maestras y directivos docentes líderes de la transformación educativa</v>
      </c>
      <c r="C514" s="94" t="s">
        <v>180</v>
      </c>
      <c r="D514" s="94" t="s">
        <v>403</v>
      </c>
      <c r="E514" s="94">
        <v>80111504</v>
      </c>
      <c r="F514" s="94" t="s">
        <v>1456</v>
      </c>
      <c r="G514" s="62">
        <v>1</v>
      </c>
      <c r="H514" s="62">
        <v>1</v>
      </c>
      <c r="I514" s="60">
        <v>11.5</v>
      </c>
      <c r="J514" s="60">
        <v>1</v>
      </c>
      <c r="K514" s="60" t="s">
        <v>21</v>
      </c>
      <c r="L514" s="60" t="str">
        <f>IF(K514=[25]Hoja3!$B$2,[25]Hoja3!$A$2,IF(K514=[25]Hoja3!$B$3,[25]Hoja3!$A$3,IF(K514=[25]Hoja3!$B$4,[25]Hoja3!$A$4,IF(K514=[25]Hoja3!$B$5,[25]Hoja3!$A$5,IF(K514=[25]Hoja3!$B$6,[25]Hoja3!$A$6,IF(K514=[25]Hoja3!$B$7,[25]Hoja3!$A$7,IF(K514=[25]Hoja3!$B$8,[25]Hoja3!$A$8,IF(K514=[25]Hoja3!$B$9,[25]Hoja3!$A$9,IF(K514=[25]Hoja3!$B$10,[25]Hoja3!$A$10,IF(K514=[25]Hoja3!$B$11,[25]Hoja3!$A$11,IF(K514=[25]Hoja3!$B$12,[25]Hoja3!$A$12,IF(K514=[25]Hoja3!$B$13,[25]Hoja3!$A$13,IF(K514=[25]Hoja3!$B$14,[25]Hoja3!$A$14,IF(K514=[25]Hoja3!$B$15,[25]Hoja3!$A$15,IF(K514=[25]Hoja3!$B$16,[25]Hoja3!$A$16,IF(K514=[25]Hoja3!$B$17,[25]Hoja3!$A$17,IF(K514=[25]Hoja3!$B$18,[25]Hoja3!$A$18,IF(K514=[25]Hoja3!$B$19,[25]Hoja3!$A$19,IF(K514=[25]Hoja3!$B$20,[25]Hoja3!$A$20,IF(K514=[25]Hoja3!$B$21,[25]Hoja3!$A$21,""))))))))))))))))))))</f>
        <v>CCE-16</v>
      </c>
      <c r="M514" s="60" t="s">
        <v>63</v>
      </c>
      <c r="N514" s="60">
        <v>0</v>
      </c>
      <c r="O514" s="63">
        <v>73912800</v>
      </c>
      <c r="P514" s="63">
        <v>73912800</v>
      </c>
      <c r="Q514" s="65">
        <v>0</v>
      </c>
      <c r="R514" s="60">
        <v>0</v>
      </c>
      <c r="S514" s="60" t="s">
        <v>1439</v>
      </c>
      <c r="T514" s="60" t="s">
        <v>1440</v>
      </c>
      <c r="U514" s="60" t="s">
        <v>1441</v>
      </c>
      <c r="V514" s="60" t="s">
        <v>1442</v>
      </c>
      <c r="W514" s="60" t="s">
        <v>1443</v>
      </c>
      <c r="X514" s="60" t="s">
        <v>1444</v>
      </c>
      <c r="Y514" s="133" t="s">
        <v>1445</v>
      </c>
    </row>
    <row r="515" spans="1:25" ht="45" x14ac:dyDescent="0.25">
      <c r="A515" s="94" t="s">
        <v>1457</v>
      </c>
      <c r="B515" s="94" t="str">
        <f>IFERROR(VLOOKUP(VALUE(MID(A515,1,IF(VALUE(MID(A515,1,3))=898,3,4))),[25]Hoja1!$A$3:$K$222,2,0),"")</f>
        <v>1040 Bogotá reconoce a sus maestros, maestras y directivos docentes líderes de la transformación educativa</v>
      </c>
      <c r="C515" s="94" t="s">
        <v>180</v>
      </c>
      <c r="D515" s="94" t="s">
        <v>403</v>
      </c>
      <c r="E515" s="94">
        <v>80111504</v>
      </c>
      <c r="F515" s="94" t="s">
        <v>1458</v>
      </c>
      <c r="G515" s="62">
        <v>1</v>
      </c>
      <c r="H515" s="62">
        <v>1</v>
      </c>
      <c r="I515" s="60">
        <v>11.5</v>
      </c>
      <c r="J515" s="60">
        <v>1</v>
      </c>
      <c r="K515" s="60" t="s">
        <v>21</v>
      </c>
      <c r="L515" s="60" t="str">
        <f>IF(K515=[25]Hoja3!$B$2,[25]Hoja3!$A$2,IF(K515=[25]Hoja3!$B$3,[25]Hoja3!$A$3,IF(K515=[25]Hoja3!$B$4,[25]Hoja3!$A$4,IF(K515=[25]Hoja3!$B$5,[25]Hoja3!$A$5,IF(K515=[25]Hoja3!$B$6,[25]Hoja3!$A$6,IF(K515=[25]Hoja3!$B$7,[25]Hoja3!$A$7,IF(K515=[25]Hoja3!$B$8,[25]Hoja3!$A$8,IF(K515=[25]Hoja3!$B$9,[25]Hoja3!$A$9,IF(K515=[25]Hoja3!$B$10,[25]Hoja3!$A$10,IF(K515=[25]Hoja3!$B$11,[25]Hoja3!$A$11,IF(K515=[25]Hoja3!$B$12,[25]Hoja3!$A$12,IF(K515=[25]Hoja3!$B$13,[25]Hoja3!$A$13,IF(K515=[25]Hoja3!$B$14,[25]Hoja3!$A$14,IF(K515=[25]Hoja3!$B$15,[25]Hoja3!$A$15,IF(K515=[25]Hoja3!$B$16,[25]Hoja3!$A$16,IF(K515=[25]Hoja3!$B$17,[25]Hoja3!$A$17,IF(K515=[25]Hoja3!$B$18,[25]Hoja3!$A$18,IF(K515=[25]Hoja3!$B$19,[25]Hoja3!$A$19,IF(K515=[25]Hoja3!$B$20,[25]Hoja3!$A$20,IF(K515=[25]Hoja3!$B$21,[25]Hoja3!$A$21,""))))))))))))))))))))</f>
        <v>CCE-16</v>
      </c>
      <c r="M515" s="60" t="s">
        <v>63</v>
      </c>
      <c r="N515" s="60">
        <v>0</v>
      </c>
      <c r="O515" s="63">
        <f>7004000*I515</f>
        <v>80546000</v>
      </c>
      <c r="P515" s="63">
        <f>7004000*I515</f>
        <v>80546000</v>
      </c>
      <c r="Q515" s="65">
        <v>0</v>
      </c>
      <c r="R515" s="60">
        <v>0</v>
      </c>
      <c r="S515" s="60" t="s">
        <v>1439</v>
      </c>
      <c r="T515" s="60" t="s">
        <v>1440</v>
      </c>
      <c r="U515" s="60" t="s">
        <v>1441</v>
      </c>
      <c r="V515" s="60" t="s">
        <v>1442</v>
      </c>
      <c r="W515" s="60" t="s">
        <v>1443</v>
      </c>
      <c r="X515" s="60" t="s">
        <v>1444</v>
      </c>
      <c r="Y515" s="133" t="s">
        <v>1445</v>
      </c>
    </row>
    <row r="516" spans="1:25" ht="45" x14ac:dyDescent="0.25">
      <c r="A516" s="94" t="s">
        <v>1459</v>
      </c>
      <c r="B516" s="94" t="str">
        <f>IFERROR(VLOOKUP(VALUE(MID(A516,1,IF(VALUE(MID(A516,1,3))=898,3,4))),[25]Hoja1!$A$3:$K$222,2,0),"")</f>
        <v>1040 Bogotá reconoce a sus maestros, maestras y directivos docentes líderes de la transformación educativa</v>
      </c>
      <c r="C516" s="94" t="s">
        <v>180</v>
      </c>
      <c r="D516" s="94" t="s">
        <v>403</v>
      </c>
      <c r="E516" s="94">
        <v>80111504</v>
      </c>
      <c r="F516" s="94" t="s">
        <v>1460</v>
      </c>
      <c r="G516" s="62">
        <v>1</v>
      </c>
      <c r="H516" s="62">
        <v>1</v>
      </c>
      <c r="I516" s="60">
        <v>11.5</v>
      </c>
      <c r="J516" s="60">
        <v>1</v>
      </c>
      <c r="K516" s="60" t="s">
        <v>21</v>
      </c>
      <c r="L516" s="60" t="str">
        <f>IF(K516=[25]Hoja3!$B$2,[25]Hoja3!$A$2,IF(K516=[25]Hoja3!$B$3,[25]Hoja3!$A$3,IF(K516=[25]Hoja3!$B$4,[25]Hoja3!$A$4,IF(K516=[25]Hoja3!$B$5,[25]Hoja3!$A$5,IF(K516=[25]Hoja3!$B$6,[25]Hoja3!$A$6,IF(K516=[25]Hoja3!$B$7,[25]Hoja3!$A$7,IF(K516=[25]Hoja3!$B$8,[25]Hoja3!$A$8,IF(K516=[25]Hoja3!$B$9,[25]Hoja3!$A$9,IF(K516=[25]Hoja3!$B$10,[25]Hoja3!$A$10,IF(K516=[25]Hoja3!$B$11,[25]Hoja3!$A$11,IF(K516=[25]Hoja3!$B$12,[25]Hoja3!$A$12,IF(K516=[25]Hoja3!$B$13,[25]Hoja3!$A$13,IF(K516=[25]Hoja3!$B$14,[25]Hoja3!$A$14,IF(K516=[25]Hoja3!$B$15,[25]Hoja3!$A$15,IF(K516=[25]Hoja3!$B$16,[25]Hoja3!$A$16,IF(K516=[25]Hoja3!$B$17,[25]Hoja3!$A$17,IF(K516=[25]Hoja3!$B$18,[25]Hoja3!$A$18,IF(K516=[25]Hoja3!$B$19,[25]Hoja3!$A$19,IF(K516=[25]Hoja3!$B$20,[25]Hoja3!$A$20,IF(K516=[25]Hoja3!$B$21,[25]Hoja3!$A$21,""))))))))))))))))))))</f>
        <v>CCE-16</v>
      </c>
      <c r="M516" s="60" t="s">
        <v>63</v>
      </c>
      <c r="N516" s="60">
        <v>0</v>
      </c>
      <c r="O516" s="63">
        <f>7210000*I516</f>
        <v>82915000</v>
      </c>
      <c r="P516" s="63">
        <f>7210000*I516</f>
        <v>82915000</v>
      </c>
      <c r="Q516" s="65">
        <v>0</v>
      </c>
      <c r="R516" s="60">
        <v>0</v>
      </c>
      <c r="S516" s="60" t="s">
        <v>1439</v>
      </c>
      <c r="T516" s="60" t="s">
        <v>1440</v>
      </c>
      <c r="U516" s="60" t="s">
        <v>1441</v>
      </c>
      <c r="V516" s="60" t="s">
        <v>1442</v>
      </c>
      <c r="W516" s="60" t="s">
        <v>1443</v>
      </c>
      <c r="X516" s="60" t="s">
        <v>1444</v>
      </c>
      <c r="Y516" s="133" t="s">
        <v>1445</v>
      </c>
    </row>
    <row r="517" spans="1:25" ht="105" x14ac:dyDescent="0.25">
      <c r="A517" s="94" t="s">
        <v>1461</v>
      </c>
      <c r="B517" s="94" t="str">
        <f>IFERROR(VLOOKUP(VALUE(MID(A517,1,IF(VALUE(MID(A517,1,3))=898,3,4))),[25]Hoja1!$A$3:$K$222,2,0),"")</f>
        <v>1040 Bogotá reconoce a sus maestros, maestras y directivos docentes líderes de la transformación educativa</v>
      </c>
      <c r="C517" s="94" t="s">
        <v>180</v>
      </c>
      <c r="D517" s="94" t="s">
        <v>402</v>
      </c>
      <c r="E517" s="94">
        <v>86141501</v>
      </c>
      <c r="F517" s="95" t="s">
        <v>1462</v>
      </c>
      <c r="G517" s="62">
        <v>1</v>
      </c>
      <c r="H517" s="62">
        <v>1</v>
      </c>
      <c r="I517" s="60">
        <v>9</v>
      </c>
      <c r="J517" s="60">
        <v>1</v>
      </c>
      <c r="K517" s="60" t="s">
        <v>21</v>
      </c>
      <c r="L517" s="60" t="str">
        <f>IF(K517=[25]Hoja3!$B$2,[25]Hoja3!$A$2,IF(K517=[25]Hoja3!$B$3,[25]Hoja3!$A$3,IF(K517=[25]Hoja3!$B$4,[25]Hoja3!$A$4,IF(K517=[25]Hoja3!$B$5,[25]Hoja3!$A$5,IF(K517=[25]Hoja3!$B$6,[25]Hoja3!$A$6,IF(K517=[25]Hoja3!$B$7,[25]Hoja3!$A$7,IF(K517=[25]Hoja3!$B$8,[25]Hoja3!$A$8,IF(K517=[25]Hoja3!$B$9,[25]Hoja3!$A$9,IF(K517=[25]Hoja3!$B$10,[25]Hoja3!$A$10,IF(K517=[25]Hoja3!$B$11,[25]Hoja3!$A$11,IF(K517=[25]Hoja3!$B$12,[25]Hoja3!$A$12,IF(K517=[25]Hoja3!$B$13,[25]Hoja3!$A$13,IF(K517=[25]Hoja3!$B$14,[25]Hoja3!$A$14,IF(K517=[25]Hoja3!$B$15,[25]Hoja3!$A$15,IF(K517=[25]Hoja3!$B$16,[25]Hoja3!$A$16,IF(K517=[25]Hoja3!$B$17,[25]Hoja3!$A$17,IF(K517=[25]Hoja3!$B$18,[25]Hoja3!$A$18,IF(K517=[25]Hoja3!$B$19,[25]Hoja3!$A$19,IF(K517=[25]Hoja3!$B$20,[25]Hoja3!$A$20,IF(K517=[25]Hoja3!$B$21,[25]Hoja3!$A$21,""))))))))))))))))))))</f>
        <v>CCE-16</v>
      </c>
      <c r="M517" s="60" t="s">
        <v>64</v>
      </c>
      <c r="N517" s="60">
        <v>0</v>
      </c>
      <c r="O517" s="63">
        <v>120000000</v>
      </c>
      <c r="P517" s="64">
        <v>120000000</v>
      </c>
      <c r="Q517" s="65">
        <v>0</v>
      </c>
      <c r="R517" s="60">
        <v>0</v>
      </c>
      <c r="S517" s="60" t="s">
        <v>1349</v>
      </c>
      <c r="T517" s="60" t="s">
        <v>1440</v>
      </c>
      <c r="U517" s="60" t="s">
        <v>1450</v>
      </c>
      <c r="V517" s="60" t="s">
        <v>1442</v>
      </c>
      <c r="W517" s="60" t="s">
        <v>1443</v>
      </c>
      <c r="X517" s="60" t="s">
        <v>1444</v>
      </c>
      <c r="Y517" s="133" t="s">
        <v>1445</v>
      </c>
    </row>
    <row r="518" spans="1:25" ht="105" x14ac:dyDescent="0.25">
      <c r="A518" s="94" t="s">
        <v>1461</v>
      </c>
      <c r="B518" s="94" t="str">
        <f>IFERROR(VLOOKUP(VALUE(MID(A518,1,IF(VALUE(MID(A518,1,3))=898,3,4))),[25]Hoja1!$A$3:$K$222,2,0),"")</f>
        <v>1040 Bogotá reconoce a sus maestros, maestras y directivos docentes líderes de la transformación educativa</v>
      </c>
      <c r="C518" s="94" t="s">
        <v>182</v>
      </c>
      <c r="D518" s="94" t="s">
        <v>409</v>
      </c>
      <c r="E518" s="94">
        <v>86141501</v>
      </c>
      <c r="F518" s="95" t="s">
        <v>1462</v>
      </c>
      <c r="G518" s="62">
        <v>1</v>
      </c>
      <c r="H518" s="62">
        <v>1</v>
      </c>
      <c r="I518" s="60">
        <v>11</v>
      </c>
      <c r="J518" s="60">
        <v>1</v>
      </c>
      <c r="K518" s="60" t="s">
        <v>21</v>
      </c>
      <c r="L518" s="60" t="str">
        <f>IF(K518=[25]Hoja3!$B$2,[25]Hoja3!$A$2,IF(K518=[25]Hoja3!$B$3,[25]Hoja3!$A$3,IF(K518=[25]Hoja3!$B$4,[25]Hoja3!$A$4,IF(K518=[25]Hoja3!$B$5,[25]Hoja3!$A$5,IF(K518=[25]Hoja3!$B$6,[25]Hoja3!$A$6,IF(K518=[25]Hoja3!$B$7,[25]Hoja3!$A$7,IF(K518=[25]Hoja3!$B$8,[25]Hoja3!$A$8,IF(K518=[25]Hoja3!$B$9,[25]Hoja3!$A$9,IF(K518=[25]Hoja3!$B$10,[25]Hoja3!$A$10,IF(K518=[25]Hoja3!$B$11,[25]Hoja3!$A$11,IF(K518=[25]Hoja3!$B$12,[25]Hoja3!$A$12,IF(K518=[25]Hoja3!$B$13,[25]Hoja3!$A$13,IF(K518=[25]Hoja3!$B$14,[25]Hoja3!$A$14,IF(K518=[25]Hoja3!$B$15,[25]Hoja3!$A$15,IF(K518=[25]Hoja3!$B$16,[25]Hoja3!$A$16,IF(K518=[25]Hoja3!$B$17,[25]Hoja3!$A$17,IF(K518=[25]Hoja3!$B$18,[25]Hoja3!$A$18,IF(K518=[25]Hoja3!$B$19,[25]Hoja3!$A$19,IF(K518=[25]Hoja3!$B$20,[25]Hoja3!$A$20,IF(K518=[25]Hoja3!$B$21,[25]Hoja3!$A$21,""))))))))))))))))))))</f>
        <v>CCE-16</v>
      </c>
      <c r="M518" s="60" t="s">
        <v>64</v>
      </c>
      <c r="N518" s="60">
        <v>0</v>
      </c>
      <c r="O518" s="63">
        <v>200000000</v>
      </c>
      <c r="P518" s="64">
        <v>200000000</v>
      </c>
      <c r="Q518" s="65">
        <v>0</v>
      </c>
      <c r="R518" s="60">
        <v>0</v>
      </c>
      <c r="S518" s="60" t="s">
        <v>1349</v>
      </c>
      <c r="T518" s="60" t="s">
        <v>1440</v>
      </c>
      <c r="U518" s="60" t="s">
        <v>1450</v>
      </c>
      <c r="V518" s="60" t="s">
        <v>1442</v>
      </c>
      <c r="W518" s="60" t="s">
        <v>1443</v>
      </c>
      <c r="X518" s="60" t="s">
        <v>1444</v>
      </c>
      <c r="Y518" s="133" t="s">
        <v>1445</v>
      </c>
    </row>
    <row r="519" spans="1:25" ht="105" x14ac:dyDescent="0.25">
      <c r="A519" s="94" t="s">
        <v>1461</v>
      </c>
      <c r="B519" s="94" t="str">
        <f>IFERROR(VLOOKUP(VALUE(MID(A519,1,IF(VALUE(MID(A519,1,3))=898,3,4))),[25]Hoja1!$A$3:$K$222,2,0),"")</f>
        <v>1040 Bogotá reconoce a sus maestros, maestras y directivos docentes líderes de la transformación educativa</v>
      </c>
      <c r="C519" s="94" t="s">
        <v>182</v>
      </c>
      <c r="D519" s="94" t="s">
        <v>411</v>
      </c>
      <c r="E519" s="94">
        <v>86141501</v>
      </c>
      <c r="F519" s="95" t="s">
        <v>1462</v>
      </c>
      <c r="G519" s="62">
        <v>1</v>
      </c>
      <c r="H519" s="62">
        <v>1</v>
      </c>
      <c r="I519" s="60">
        <v>11</v>
      </c>
      <c r="J519" s="60">
        <v>1</v>
      </c>
      <c r="K519" s="60" t="s">
        <v>21</v>
      </c>
      <c r="L519" s="60" t="str">
        <f>IF(K519=[25]Hoja3!$B$2,[25]Hoja3!$A$2,IF(K519=[25]Hoja3!$B$3,[25]Hoja3!$A$3,IF(K519=[25]Hoja3!$B$4,[25]Hoja3!$A$4,IF(K519=[25]Hoja3!$B$5,[25]Hoja3!$A$5,IF(K519=[25]Hoja3!$B$6,[25]Hoja3!$A$6,IF(K519=[25]Hoja3!$B$7,[25]Hoja3!$A$7,IF(K519=[25]Hoja3!$B$8,[25]Hoja3!$A$8,IF(K519=[25]Hoja3!$B$9,[25]Hoja3!$A$9,IF(K519=[25]Hoja3!$B$10,[25]Hoja3!$A$10,IF(K519=[25]Hoja3!$B$11,[25]Hoja3!$A$11,IF(K519=[25]Hoja3!$B$12,[25]Hoja3!$A$12,IF(K519=[25]Hoja3!$B$13,[25]Hoja3!$A$13,IF(K519=[25]Hoja3!$B$14,[25]Hoja3!$A$14,IF(K519=[25]Hoja3!$B$15,[25]Hoja3!$A$15,IF(K519=[25]Hoja3!$B$16,[25]Hoja3!$A$16,IF(K519=[25]Hoja3!$B$17,[25]Hoja3!$A$17,IF(K519=[25]Hoja3!$B$18,[25]Hoja3!$A$18,IF(K519=[25]Hoja3!$B$19,[25]Hoja3!$A$19,IF(K519=[25]Hoja3!$B$20,[25]Hoja3!$A$20,IF(K519=[25]Hoja3!$B$21,[25]Hoja3!$A$21,""))))))))))))))))))))</f>
        <v>CCE-16</v>
      </c>
      <c r="M519" s="60" t="s">
        <v>64</v>
      </c>
      <c r="N519" s="60">
        <v>0</v>
      </c>
      <c r="O519" s="63">
        <v>700000000</v>
      </c>
      <c r="P519" s="64">
        <v>700000000</v>
      </c>
      <c r="Q519" s="65">
        <v>0</v>
      </c>
      <c r="R519" s="60">
        <v>0</v>
      </c>
      <c r="S519" s="60" t="s">
        <v>1349</v>
      </c>
      <c r="T519" s="60" t="s">
        <v>1440</v>
      </c>
      <c r="U519" s="60" t="s">
        <v>1450</v>
      </c>
      <c r="V519" s="60" t="s">
        <v>1442</v>
      </c>
      <c r="W519" s="60" t="s">
        <v>1443</v>
      </c>
      <c r="X519" s="60" t="s">
        <v>1444</v>
      </c>
      <c r="Y519" s="133" t="s">
        <v>1445</v>
      </c>
    </row>
    <row r="520" spans="1:25" ht="105" x14ac:dyDescent="0.25">
      <c r="A520" s="94" t="s">
        <v>1461</v>
      </c>
      <c r="B520" s="94" t="str">
        <f>IFERROR(VLOOKUP(VALUE(MID(A520,1,IF(VALUE(MID(A520,1,3))=898,3,4))),[25]Hoja1!$A$3:$K$222,2,0),"")</f>
        <v>1040 Bogotá reconoce a sus maestros, maestras y directivos docentes líderes de la transformación educativa</v>
      </c>
      <c r="C520" s="94" t="s">
        <v>183</v>
      </c>
      <c r="D520" s="94" t="s">
        <v>412</v>
      </c>
      <c r="E520" s="94">
        <v>86141501</v>
      </c>
      <c r="F520" s="95" t="s">
        <v>1462</v>
      </c>
      <c r="G520" s="62">
        <v>1</v>
      </c>
      <c r="H520" s="62">
        <v>1</v>
      </c>
      <c r="I520" s="60">
        <v>12</v>
      </c>
      <c r="J520" s="60">
        <v>1</v>
      </c>
      <c r="K520" s="60" t="s">
        <v>21</v>
      </c>
      <c r="L520" s="60" t="str">
        <f>IF(K520=[25]Hoja3!$B$2,[25]Hoja3!$A$2,IF(K520=[25]Hoja3!$B$3,[25]Hoja3!$A$3,IF(K520=[25]Hoja3!$B$4,[25]Hoja3!$A$4,IF(K520=[25]Hoja3!$B$5,[25]Hoja3!$A$5,IF(K520=[25]Hoja3!$B$6,[25]Hoja3!$A$6,IF(K520=[25]Hoja3!$B$7,[25]Hoja3!$A$7,IF(K520=[25]Hoja3!$B$8,[25]Hoja3!$A$8,IF(K520=[25]Hoja3!$B$9,[25]Hoja3!$A$9,IF(K520=[25]Hoja3!$B$10,[25]Hoja3!$A$10,IF(K520=[25]Hoja3!$B$11,[25]Hoja3!$A$11,IF(K520=[25]Hoja3!$B$12,[25]Hoja3!$A$12,IF(K520=[25]Hoja3!$B$13,[25]Hoja3!$A$13,IF(K520=[25]Hoja3!$B$14,[25]Hoja3!$A$14,IF(K520=[25]Hoja3!$B$15,[25]Hoja3!$A$15,IF(K520=[25]Hoja3!$B$16,[25]Hoja3!$A$16,IF(K520=[25]Hoja3!$B$17,[25]Hoja3!$A$17,IF(K520=[25]Hoja3!$B$18,[25]Hoja3!$A$18,IF(K520=[25]Hoja3!$B$19,[25]Hoja3!$A$19,IF(K520=[25]Hoja3!$B$20,[25]Hoja3!$A$20,IF(K520=[25]Hoja3!$B$21,[25]Hoja3!$A$21,""))))))))))))))))))))</f>
        <v>CCE-16</v>
      </c>
      <c r="M520" s="60" t="s">
        <v>64</v>
      </c>
      <c r="N520" s="60">
        <v>0</v>
      </c>
      <c r="O520" s="63">
        <v>299221318</v>
      </c>
      <c r="P520" s="64">
        <v>299221318</v>
      </c>
      <c r="Q520" s="65">
        <v>0</v>
      </c>
      <c r="R520" s="60">
        <v>0</v>
      </c>
      <c r="S520" s="60" t="s">
        <v>1349</v>
      </c>
      <c r="T520" s="60" t="s">
        <v>1440</v>
      </c>
      <c r="U520" s="60" t="s">
        <v>1450</v>
      </c>
      <c r="V520" s="60" t="s">
        <v>1442</v>
      </c>
      <c r="W520" s="60" t="s">
        <v>1443</v>
      </c>
      <c r="X520" s="60" t="s">
        <v>1444</v>
      </c>
      <c r="Y520" s="60" t="s">
        <v>1445</v>
      </c>
    </row>
    <row r="521" spans="1:25" ht="105" x14ac:dyDescent="0.25">
      <c r="A521" s="94" t="s">
        <v>1461</v>
      </c>
      <c r="B521" s="94" t="str">
        <f>IFERROR(VLOOKUP(VALUE(MID(A521,1,IF(VALUE(MID(A521,1,3))=898,3,4))),[25]Hoja1!$A$3:$K$222,2,0),"")</f>
        <v>1040 Bogotá reconoce a sus maestros, maestras y directivos docentes líderes de la transformación educativa</v>
      </c>
      <c r="C521" s="94" t="s">
        <v>183</v>
      </c>
      <c r="D521" s="94" t="s">
        <v>414</v>
      </c>
      <c r="E521" s="94">
        <v>86141501</v>
      </c>
      <c r="F521" s="95" t="s">
        <v>1462</v>
      </c>
      <c r="G521" s="62">
        <v>1</v>
      </c>
      <c r="H521" s="62">
        <v>1</v>
      </c>
      <c r="I521" s="60">
        <v>12</v>
      </c>
      <c r="J521" s="60">
        <v>1</v>
      </c>
      <c r="K521" s="60" t="s">
        <v>21</v>
      </c>
      <c r="L521" s="60" t="str">
        <f>IF(K521=[25]Hoja3!$B$2,[25]Hoja3!$A$2,IF(K521=[25]Hoja3!$B$3,[25]Hoja3!$A$3,IF(K521=[25]Hoja3!$B$4,[25]Hoja3!$A$4,IF(K521=[25]Hoja3!$B$5,[25]Hoja3!$A$5,IF(K521=[25]Hoja3!$B$6,[25]Hoja3!$A$6,IF(K521=[25]Hoja3!$B$7,[25]Hoja3!$A$7,IF(K521=[25]Hoja3!$B$8,[25]Hoja3!$A$8,IF(K521=[25]Hoja3!$B$9,[25]Hoja3!$A$9,IF(K521=[25]Hoja3!$B$10,[25]Hoja3!$A$10,IF(K521=[25]Hoja3!$B$11,[25]Hoja3!$A$11,IF(K521=[25]Hoja3!$B$12,[25]Hoja3!$A$12,IF(K521=[25]Hoja3!$B$13,[25]Hoja3!$A$13,IF(K521=[25]Hoja3!$B$14,[25]Hoja3!$A$14,IF(K521=[25]Hoja3!$B$15,[25]Hoja3!$A$15,IF(K521=[25]Hoja3!$B$16,[25]Hoja3!$A$16,IF(K521=[25]Hoja3!$B$17,[25]Hoja3!$A$17,IF(K521=[25]Hoja3!$B$18,[25]Hoja3!$A$18,IF(K521=[25]Hoja3!$B$19,[25]Hoja3!$A$19,IF(K521=[25]Hoja3!$B$20,[25]Hoja3!$A$20,IF(K521=[25]Hoja3!$B$21,[25]Hoja3!$A$21,""))))))))))))))))))))</f>
        <v>CCE-16</v>
      </c>
      <c r="M521" s="60" t="s">
        <v>64</v>
      </c>
      <c r="N521" s="60">
        <v>0</v>
      </c>
      <c r="O521" s="63">
        <v>170000000</v>
      </c>
      <c r="P521" s="64">
        <v>170000000</v>
      </c>
      <c r="Q521" s="65">
        <v>0</v>
      </c>
      <c r="R521" s="60">
        <v>0</v>
      </c>
      <c r="S521" s="60" t="s">
        <v>1349</v>
      </c>
      <c r="T521" s="60" t="s">
        <v>1440</v>
      </c>
      <c r="U521" s="60" t="s">
        <v>1450</v>
      </c>
      <c r="V521" s="60" t="s">
        <v>1442</v>
      </c>
      <c r="W521" s="60" t="s">
        <v>1443</v>
      </c>
      <c r="X521" s="60" t="s">
        <v>1444</v>
      </c>
      <c r="Y521" s="60" t="s">
        <v>1445</v>
      </c>
    </row>
    <row r="522" spans="1:25" ht="105" x14ac:dyDescent="0.25">
      <c r="A522" s="94" t="s">
        <v>1461</v>
      </c>
      <c r="B522" s="94" t="str">
        <f>IFERROR(VLOOKUP(VALUE(MID(A522,1,IF(VALUE(MID(A522,1,3))=898,3,4))),[25]Hoja1!$A$3:$K$222,2,0),"")</f>
        <v>1040 Bogotá reconoce a sus maestros, maestras y directivos docentes líderes de la transformación educativa</v>
      </c>
      <c r="C522" s="94" t="s">
        <v>183</v>
      </c>
      <c r="D522" s="94" t="s">
        <v>1463</v>
      </c>
      <c r="E522" s="94">
        <v>86141501</v>
      </c>
      <c r="F522" s="95" t="s">
        <v>1462</v>
      </c>
      <c r="G522" s="62">
        <v>1</v>
      </c>
      <c r="H522" s="62">
        <v>1</v>
      </c>
      <c r="I522" s="60">
        <v>12</v>
      </c>
      <c r="J522" s="60">
        <v>1</v>
      </c>
      <c r="K522" s="60" t="s">
        <v>21</v>
      </c>
      <c r="L522" s="60" t="str">
        <f>IF(K522=[25]Hoja3!$B$2,[25]Hoja3!$A$2,IF(K522=[25]Hoja3!$B$3,[25]Hoja3!$A$3,IF(K522=[25]Hoja3!$B$4,[25]Hoja3!$A$4,IF(K522=[25]Hoja3!$B$5,[25]Hoja3!$A$5,IF(K522=[25]Hoja3!$B$6,[25]Hoja3!$A$6,IF(K522=[25]Hoja3!$B$7,[25]Hoja3!$A$7,IF(K522=[25]Hoja3!$B$8,[25]Hoja3!$A$8,IF(K522=[25]Hoja3!$B$9,[25]Hoja3!$A$9,IF(K522=[25]Hoja3!$B$10,[25]Hoja3!$A$10,IF(K522=[25]Hoja3!$B$11,[25]Hoja3!$A$11,IF(K522=[25]Hoja3!$B$12,[25]Hoja3!$A$12,IF(K522=[25]Hoja3!$B$13,[25]Hoja3!$A$13,IF(K522=[25]Hoja3!$B$14,[25]Hoja3!$A$14,IF(K522=[25]Hoja3!$B$15,[25]Hoja3!$A$15,IF(K522=[25]Hoja3!$B$16,[25]Hoja3!$A$16,IF(K522=[25]Hoja3!$B$17,[25]Hoja3!$A$17,IF(K522=[25]Hoja3!$B$18,[25]Hoja3!$A$18,IF(K522=[25]Hoja3!$B$19,[25]Hoja3!$A$19,IF(K522=[25]Hoja3!$B$20,[25]Hoja3!$A$20,IF(K522=[25]Hoja3!$B$21,[25]Hoja3!$A$21,""))))))))))))))))))))</f>
        <v>CCE-16</v>
      </c>
      <c r="M522" s="60" t="s">
        <v>64</v>
      </c>
      <c r="N522" s="60">
        <v>0</v>
      </c>
      <c r="O522" s="63">
        <v>50000000</v>
      </c>
      <c r="P522" s="64">
        <v>50000000</v>
      </c>
      <c r="Q522" s="65">
        <v>0</v>
      </c>
      <c r="R522" s="60">
        <v>0</v>
      </c>
      <c r="S522" s="60" t="s">
        <v>1349</v>
      </c>
      <c r="T522" s="60" t="s">
        <v>1440</v>
      </c>
      <c r="U522" s="60" t="s">
        <v>1450</v>
      </c>
      <c r="V522" s="60" t="s">
        <v>1442</v>
      </c>
      <c r="W522" s="60" t="s">
        <v>1443</v>
      </c>
      <c r="X522" s="60" t="s">
        <v>1444</v>
      </c>
      <c r="Y522" s="60" t="s">
        <v>1445</v>
      </c>
    </row>
    <row r="523" spans="1:25" ht="45" x14ac:dyDescent="0.25">
      <c r="A523" s="94" t="s">
        <v>1464</v>
      </c>
      <c r="B523" s="94" t="str">
        <f>IFERROR(VLOOKUP(VALUE(MID(A523,1,IF(VALUE(MID(A523,1,3))=898,3,4))),[25]Hoja1!$A$3:$K$222,2,0),"")</f>
        <v>1040 Bogotá reconoce a sus maestros, maestras y directivos docentes líderes de la transformación educativa</v>
      </c>
      <c r="C523" s="94" t="s">
        <v>181</v>
      </c>
      <c r="D523" s="94" t="s">
        <v>407</v>
      </c>
      <c r="E523" s="94">
        <v>80111504</v>
      </c>
      <c r="F523" s="94" t="s">
        <v>1465</v>
      </c>
      <c r="G523" s="62">
        <v>1</v>
      </c>
      <c r="H523" s="62">
        <v>1</v>
      </c>
      <c r="I523" s="60">
        <v>11.5</v>
      </c>
      <c r="J523" s="60">
        <v>1</v>
      </c>
      <c r="K523" s="60" t="s">
        <v>21</v>
      </c>
      <c r="L523" s="60" t="str">
        <f>IF(K523=[25]Hoja3!$B$2,[25]Hoja3!$A$2,IF(K523=[25]Hoja3!$B$3,[25]Hoja3!$A$3,IF(K523=[25]Hoja3!$B$4,[25]Hoja3!$A$4,IF(K523=[25]Hoja3!$B$5,[25]Hoja3!$A$5,IF(K523=[25]Hoja3!$B$6,[25]Hoja3!$A$6,IF(K523=[25]Hoja3!$B$7,[25]Hoja3!$A$7,IF(K523=[25]Hoja3!$B$8,[25]Hoja3!$A$8,IF(K523=[25]Hoja3!$B$9,[25]Hoja3!$A$9,IF(K523=[25]Hoja3!$B$10,[25]Hoja3!$A$10,IF(K523=[25]Hoja3!$B$11,[25]Hoja3!$A$11,IF(K523=[25]Hoja3!$B$12,[25]Hoja3!$A$12,IF(K523=[25]Hoja3!$B$13,[25]Hoja3!$A$13,IF(K523=[25]Hoja3!$B$14,[25]Hoja3!$A$14,IF(K523=[25]Hoja3!$B$15,[25]Hoja3!$A$15,IF(K523=[25]Hoja3!$B$16,[25]Hoja3!$A$16,IF(K523=[25]Hoja3!$B$17,[25]Hoja3!$A$17,IF(K523=[25]Hoja3!$B$18,[25]Hoja3!$A$18,IF(K523=[25]Hoja3!$B$19,[25]Hoja3!$A$19,IF(K523=[25]Hoja3!$B$20,[25]Hoja3!$A$20,IF(K523=[25]Hoja3!$B$21,[25]Hoja3!$A$21,""))))))))))))))))))))</f>
        <v>CCE-16</v>
      </c>
      <c r="M523" s="60" t="s">
        <v>63</v>
      </c>
      <c r="N523" s="60">
        <v>0</v>
      </c>
      <c r="O523" s="63">
        <v>90022000</v>
      </c>
      <c r="P523" s="63">
        <v>90022000</v>
      </c>
      <c r="Q523" s="65">
        <v>0</v>
      </c>
      <c r="R523" s="60">
        <v>0</v>
      </c>
      <c r="S523" s="60" t="s">
        <v>1439</v>
      </c>
      <c r="T523" s="60" t="s">
        <v>1440</v>
      </c>
      <c r="U523" s="60" t="s">
        <v>1441</v>
      </c>
      <c r="V523" s="60" t="s">
        <v>1442</v>
      </c>
      <c r="W523" s="60" t="s">
        <v>1443</v>
      </c>
      <c r="X523" s="60" t="s">
        <v>1444</v>
      </c>
      <c r="Y523" s="133" t="s">
        <v>1445</v>
      </c>
    </row>
    <row r="524" spans="1:25" ht="45" x14ac:dyDescent="0.25">
      <c r="A524" s="94" t="s">
        <v>1466</v>
      </c>
      <c r="B524" s="94" t="str">
        <f>IFERROR(VLOOKUP(VALUE(MID(A524,1,IF(VALUE(MID(A524,1,3))=898,3,4))),[25]Hoja1!$A$3:$K$222,2,0),"")</f>
        <v>1040 Bogotá reconoce a sus maestros, maestras y directivos docentes líderes de la transformación educativa</v>
      </c>
      <c r="C524" s="94" t="s">
        <v>181</v>
      </c>
      <c r="D524" s="94" t="s">
        <v>407</v>
      </c>
      <c r="E524" s="94">
        <v>80111504</v>
      </c>
      <c r="F524" s="94" t="s">
        <v>1467</v>
      </c>
      <c r="G524" s="62">
        <v>1</v>
      </c>
      <c r="H524" s="62">
        <v>1</v>
      </c>
      <c r="I524" s="60">
        <v>11.5</v>
      </c>
      <c r="J524" s="60">
        <v>1</v>
      </c>
      <c r="K524" s="60" t="s">
        <v>21</v>
      </c>
      <c r="L524" s="60" t="str">
        <f>IF(K524=[25]Hoja3!$B$2,[25]Hoja3!$A$2,IF(K524=[25]Hoja3!$B$3,[25]Hoja3!$A$3,IF(K524=[25]Hoja3!$B$4,[25]Hoja3!$A$4,IF(K524=[25]Hoja3!$B$5,[25]Hoja3!$A$5,IF(K524=[25]Hoja3!$B$6,[25]Hoja3!$A$6,IF(K524=[25]Hoja3!$B$7,[25]Hoja3!$A$7,IF(K524=[25]Hoja3!$B$8,[25]Hoja3!$A$8,IF(K524=[25]Hoja3!$B$9,[25]Hoja3!$A$9,IF(K524=[25]Hoja3!$B$10,[25]Hoja3!$A$10,IF(K524=[25]Hoja3!$B$11,[25]Hoja3!$A$11,IF(K524=[25]Hoja3!$B$12,[25]Hoja3!$A$12,IF(K524=[25]Hoja3!$B$13,[25]Hoja3!$A$13,IF(K524=[25]Hoja3!$B$14,[25]Hoja3!$A$14,IF(K524=[25]Hoja3!$B$15,[25]Hoja3!$A$15,IF(K524=[25]Hoja3!$B$16,[25]Hoja3!$A$16,IF(K524=[25]Hoja3!$B$17,[25]Hoja3!$A$17,IF(K524=[25]Hoja3!$B$18,[25]Hoja3!$A$18,IF(K524=[25]Hoja3!$B$19,[25]Hoja3!$A$19,IF(K524=[25]Hoja3!$B$20,[25]Hoja3!$A$20,IF(K524=[25]Hoja3!$B$21,[25]Hoja3!$A$21,""))))))))))))))))))))</f>
        <v>CCE-16</v>
      </c>
      <c r="M524" s="60" t="s">
        <v>63</v>
      </c>
      <c r="N524" s="60">
        <v>0</v>
      </c>
      <c r="O524" s="63">
        <v>65714000</v>
      </c>
      <c r="P524" s="63">
        <v>65714000</v>
      </c>
      <c r="Q524" s="65">
        <v>0</v>
      </c>
      <c r="R524" s="60">
        <v>0</v>
      </c>
      <c r="S524" s="60" t="s">
        <v>1439</v>
      </c>
      <c r="T524" s="60" t="s">
        <v>1440</v>
      </c>
      <c r="U524" s="60" t="s">
        <v>1441</v>
      </c>
      <c r="V524" s="60" t="s">
        <v>1442</v>
      </c>
      <c r="W524" s="60" t="s">
        <v>1443</v>
      </c>
      <c r="X524" s="60" t="s">
        <v>1444</v>
      </c>
      <c r="Y524" s="133" t="s">
        <v>1445</v>
      </c>
    </row>
    <row r="525" spans="1:25" ht="60" x14ac:dyDescent="0.25">
      <c r="A525" s="94" t="s">
        <v>1468</v>
      </c>
      <c r="B525" s="94" t="str">
        <f>IFERROR(VLOOKUP(VALUE(MID(A525,1,IF(VALUE(MID(A525,1,3))=898,3,4))),[25]Hoja1!$A$3:$K$222,2,0),"")</f>
        <v>1040 Bogotá reconoce a sus maestros, maestras y directivos docentes líderes de la transformación educativa</v>
      </c>
      <c r="C525" s="94" t="s">
        <v>181</v>
      </c>
      <c r="D525" s="94" t="s">
        <v>407</v>
      </c>
      <c r="E525" s="94">
        <v>80111504</v>
      </c>
      <c r="F525" s="94" t="s">
        <v>1469</v>
      </c>
      <c r="G525" s="62">
        <v>1</v>
      </c>
      <c r="H525" s="62">
        <v>1</v>
      </c>
      <c r="I525" s="60">
        <v>11.5</v>
      </c>
      <c r="J525" s="60">
        <v>1</v>
      </c>
      <c r="K525" s="60" t="s">
        <v>21</v>
      </c>
      <c r="L525" s="60" t="str">
        <f>IF(K525=[25]Hoja3!$B$2,[25]Hoja3!$A$2,IF(K525=[25]Hoja3!$B$3,[25]Hoja3!$A$3,IF(K525=[25]Hoja3!$B$4,[25]Hoja3!$A$4,IF(K525=[25]Hoja3!$B$5,[25]Hoja3!$A$5,IF(K525=[25]Hoja3!$B$6,[25]Hoja3!$A$6,IF(K525=[25]Hoja3!$B$7,[25]Hoja3!$A$7,IF(K525=[25]Hoja3!$B$8,[25]Hoja3!$A$8,IF(K525=[25]Hoja3!$B$9,[25]Hoja3!$A$9,IF(K525=[25]Hoja3!$B$10,[25]Hoja3!$A$10,IF(K525=[25]Hoja3!$B$11,[25]Hoja3!$A$11,IF(K525=[25]Hoja3!$B$12,[25]Hoja3!$A$12,IF(K525=[25]Hoja3!$B$13,[25]Hoja3!$A$13,IF(K525=[25]Hoja3!$B$14,[25]Hoja3!$A$14,IF(K525=[25]Hoja3!$B$15,[25]Hoja3!$A$15,IF(K525=[25]Hoja3!$B$16,[25]Hoja3!$A$16,IF(K525=[25]Hoja3!$B$17,[25]Hoja3!$A$17,IF(K525=[25]Hoja3!$B$18,[25]Hoja3!$A$18,IF(K525=[25]Hoja3!$B$19,[25]Hoja3!$A$19,IF(K525=[25]Hoja3!$B$20,[25]Hoja3!$A$20,IF(K525=[25]Hoja3!$B$21,[25]Hoja3!$A$21,""))))))))))))))))))))</f>
        <v>CCE-16</v>
      </c>
      <c r="M525" s="60" t="s">
        <v>63</v>
      </c>
      <c r="N525" s="60">
        <v>0</v>
      </c>
      <c r="O525" s="63">
        <v>103500000</v>
      </c>
      <c r="P525" s="64">
        <v>103500000</v>
      </c>
      <c r="Q525" s="65">
        <v>0</v>
      </c>
      <c r="R525" s="60">
        <v>0</v>
      </c>
      <c r="S525" s="60" t="s">
        <v>1439</v>
      </c>
      <c r="T525" s="60" t="s">
        <v>1440</v>
      </c>
      <c r="U525" s="60" t="s">
        <v>1441</v>
      </c>
      <c r="V525" s="60" t="s">
        <v>1442</v>
      </c>
      <c r="W525" s="60" t="s">
        <v>1443</v>
      </c>
      <c r="X525" s="60" t="s">
        <v>1444</v>
      </c>
      <c r="Y525" s="133" t="s">
        <v>1445</v>
      </c>
    </row>
    <row r="526" spans="1:25" ht="45" x14ac:dyDescent="0.25">
      <c r="A526" s="94" t="s">
        <v>1470</v>
      </c>
      <c r="B526" s="94" t="str">
        <f>IFERROR(VLOOKUP(VALUE(MID(A526,1,IF(VALUE(MID(A526,1,3))=898,3,4))),[25]Hoja1!$A$3:$K$222,2,0),"")</f>
        <v>1040 Bogotá reconoce a sus maestros, maestras y directivos docentes líderes de la transformación educativa</v>
      </c>
      <c r="C526" s="94" t="s">
        <v>182</v>
      </c>
      <c r="D526" s="94" t="s">
        <v>410</v>
      </c>
      <c r="E526" s="94">
        <v>80111504</v>
      </c>
      <c r="F526" s="94" t="s">
        <v>1471</v>
      </c>
      <c r="G526" s="62">
        <v>1</v>
      </c>
      <c r="H526" s="62">
        <v>1</v>
      </c>
      <c r="I526" s="60">
        <v>11.5</v>
      </c>
      <c r="J526" s="60">
        <v>1</v>
      </c>
      <c r="K526" s="60" t="s">
        <v>21</v>
      </c>
      <c r="L526" s="60" t="str">
        <f>IF(K526=[25]Hoja3!$B$2,[25]Hoja3!$A$2,IF(K526=[25]Hoja3!$B$3,[25]Hoja3!$A$3,IF(K526=[25]Hoja3!$B$4,[25]Hoja3!$A$4,IF(K526=[25]Hoja3!$B$5,[25]Hoja3!$A$5,IF(K526=[25]Hoja3!$B$6,[25]Hoja3!$A$6,IF(K526=[25]Hoja3!$B$7,[25]Hoja3!$A$7,IF(K526=[25]Hoja3!$B$8,[25]Hoja3!$A$8,IF(K526=[25]Hoja3!$B$9,[25]Hoja3!$A$9,IF(K526=[25]Hoja3!$B$10,[25]Hoja3!$A$10,IF(K526=[25]Hoja3!$B$11,[25]Hoja3!$A$11,IF(K526=[25]Hoja3!$B$12,[25]Hoja3!$A$12,IF(K526=[25]Hoja3!$B$13,[25]Hoja3!$A$13,IF(K526=[25]Hoja3!$B$14,[25]Hoja3!$A$14,IF(K526=[25]Hoja3!$B$15,[25]Hoja3!$A$15,IF(K526=[25]Hoja3!$B$16,[25]Hoja3!$A$16,IF(K526=[25]Hoja3!$B$17,[25]Hoja3!$A$17,IF(K526=[25]Hoja3!$B$18,[25]Hoja3!$A$18,IF(K526=[25]Hoja3!$B$19,[25]Hoja3!$A$19,IF(K526=[25]Hoja3!$B$20,[25]Hoja3!$A$20,IF(K526=[25]Hoja3!$B$21,[25]Hoja3!$A$21,""))))))))))))))))))))</f>
        <v>CCE-16</v>
      </c>
      <c r="M526" s="60" t="s">
        <v>63</v>
      </c>
      <c r="N526" s="60">
        <v>0</v>
      </c>
      <c r="O526" s="63">
        <v>53302500</v>
      </c>
      <c r="P526" s="64">
        <f>4635000*I526</f>
        <v>53302500</v>
      </c>
      <c r="Q526" s="65">
        <v>0</v>
      </c>
      <c r="R526" s="60">
        <v>0</v>
      </c>
      <c r="S526" s="60" t="s">
        <v>1439</v>
      </c>
      <c r="T526" s="60" t="s">
        <v>1440</v>
      </c>
      <c r="U526" s="60" t="s">
        <v>1441</v>
      </c>
      <c r="V526" s="60" t="s">
        <v>1442</v>
      </c>
      <c r="W526" s="60" t="s">
        <v>1443</v>
      </c>
      <c r="X526" s="60" t="s">
        <v>1444</v>
      </c>
      <c r="Y526" s="133" t="s">
        <v>1445</v>
      </c>
    </row>
    <row r="527" spans="1:25" ht="45" x14ac:dyDescent="0.25">
      <c r="A527" s="94" t="s">
        <v>1472</v>
      </c>
      <c r="B527" s="94" t="str">
        <f>IFERROR(VLOOKUP(VALUE(MID(A527,1,IF(VALUE(MID(A527,1,3))=898,3,4))),[25]Hoja1!$A$3:$K$222,2,0),"")</f>
        <v>1040 Bogotá reconoce a sus maestros, maestras y directivos docentes líderes de la transformación educativa</v>
      </c>
      <c r="C527" s="94" t="s">
        <v>182</v>
      </c>
      <c r="D527" s="94" t="s">
        <v>410</v>
      </c>
      <c r="E527" s="94">
        <v>80111504</v>
      </c>
      <c r="F527" s="94" t="s">
        <v>1473</v>
      </c>
      <c r="G527" s="62">
        <v>1</v>
      </c>
      <c r="H527" s="62">
        <v>1</v>
      </c>
      <c r="I527" s="60">
        <v>11.5</v>
      </c>
      <c r="J527" s="60">
        <v>1</v>
      </c>
      <c r="K527" s="60" t="s">
        <v>21</v>
      </c>
      <c r="L527" s="60" t="str">
        <f>IF(K527=[25]Hoja3!$B$2,[25]Hoja3!$A$2,IF(K527=[25]Hoja3!$B$3,[25]Hoja3!$A$3,IF(K527=[25]Hoja3!$B$4,[25]Hoja3!$A$4,IF(K527=[25]Hoja3!$B$5,[25]Hoja3!$A$5,IF(K527=[25]Hoja3!$B$6,[25]Hoja3!$A$6,IF(K527=[25]Hoja3!$B$7,[25]Hoja3!$A$7,IF(K527=[25]Hoja3!$B$8,[25]Hoja3!$A$8,IF(K527=[25]Hoja3!$B$9,[25]Hoja3!$A$9,IF(K527=[25]Hoja3!$B$10,[25]Hoja3!$A$10,IF(K527=[25]Hoja3!$B$11,[25]Hoja3!$A$11,IF(K527=[25]Hoja3!$B$12,[25]Hoja3!$A$12,IF(K527=[25]Hoja3!$B$13,[25]Hoja3!$A$13,IF(K527=[25]Hoja3!$B$14,[25]Hoja3!$A$14,IF(K527=[25]Hoja3!$B$15,[25]Hoja3!$A$15,IF(K527=[25]Hoja3!$B$16,[25]Hoja3!$A$16,IF(K527=[25]Hoja3!$B$17,[25]Hoja3!$A$17,IF(K527=[25]Hoja3!$B$18,[25]Hoja3!$A$18,IF(K527=[25]Hoja3!$B$19,[25]Hoja3!$A$19,IF(K527=[25]Hoja3!$B$20,[25]Hoja3!$A$20,IF(K527=[25]Hoja3!$B$21,[25]Hoja3!$A$21,""))))))))))))))))))))</f>
        <v>CCE-16</v>
      </c>
      <c r="M527" s="60" t="s">
        <v>63</v>
      </c>
      <c r="N527" s="60">
        <v>0</v>
      </c>
      <c r="O527" s="63">
        <f>6641440*I527</f>
        <v>76376560</v>
      </c>
      <c r="P527" s="63">
        <f>6641440*I527</f>
        <v>76376560</v>
      </c>
      <c r="Q527" s="65">
        <v>0</v>
      </c>
      <c r="R527" s="60">
        <v>0</v>
      </c>
      <c r="S527" s="60" t="s">
        <v>1439</v>
      </c>
      <c r="T527" s="60" t="s">
        <v>1440</v>
      </c>
      <c r="U527" s="60" t="s">
        <v>1441</v>
      </c>
      <c r="V527" s="60" t="s">
        <v>1442</v>
      </c>
      <c r="W527" s="60" t="s">
        <v>1443</v>
      </c>
      <c r="X527" s="60" t="s">
        <v>1444</v>
      </c>
      <c r="Y527" s="133" t="s">
        <v>1445</v>
      </c>
    </row>
    <row r="528" spans="1:25" ht="45" x14ac:dyDescent="0.25">
      <c r="A528" s="94" t="s">
        <v>1474</v>
      </c>
      <c r="B528" s="94" t="str">
        <f>IFERROR(VLOOKUP(VALUE(MID(A528,1,IF(VALUE(MID(A528,1,3))=898,3,4))),[25]Hoja1!$A$3:$K$222,2,0),"")</f>
        <v>1040 Bogotá reconoce a sus maestros, maestras y directivos docentes líderes de la transformación educativa</v>
      </c>
      <c r="C528" s="94" t="s">
        <v>182</v>
      </c>
      <c r="D528" s="94" t="s">
        <v>410</v>
      </c>
      <c r="E528" s="94">
        <v>80111504</v>
      </c>
      <c r="F528" s="94" t="s">
        <v>1475</v>
      </c>
      <c r="G528" s="62">
        <v>1</v>
      </c>
      <c r="H528" s="62">
        <v>1</v>
      </c>
      <c r="I528" s="60">
        <v>11.5</v>
      </c>
      <c r="J528" s="60">
        <v>1</v>
      </c>
      <c r="K528" s="60" t="s">
        <v>21</v>
      </c>
      <c r="L528" s="60" t="str">
        <f>IF(K528=[25]Hoja3!$B$2,[25]Hoja3!$A$2,IF(K528=[25]Hoja3!$B$3,[25]Hoja3!$A$3,IF(K528=[25]Hoja3!$B$4,[25]Hoja3!$A$4,IF(K528=[25]Hoja3!$B$5,[25]Hoja3!$A$5,IF(K528=[25]Hoja3!$B$6,[25]Hoja3!$A$6,IF(K528=[25]Hoja3!$B$7,[25]Hoja3!$A$7,IF(K528=[25]Hoja3!$B$8,[25]Hoja3!$A$8,IF(K528=[25]Hoja3!$B$9,[25]Hoja3!$A$9,IF(K528=[25]Hoja3!$B$10,[25]Hoja3!$A$10,IF(K528=[25]Hoja3!$B$11,[25]Hoja3!$A$11,IF(K528=[25]Hoja3!$B$12,[25]Hoja3!$A$12,IF(K528=[25]Hoja3!$B$13,[25]Hoja3!$A$13,IF(K528=[25]Hoja3!$B$14,[25]Hoja3!$A$14,IF(K528=[25]Hoja3!$B$15,[25]Hoja3!$A$15,IF(K528=[25]Hoja3!$B$16,[25]Hoja3!$A$16,IF(K528=[25]Hoja3!$B$17,[25]Hoja3!$A$17,IF(K528=[25]Hoja3!$B$18,[25]Hoja3!$A$18,IF(K528=[25]Hoja3!$B$19,[25]Hoja3!$A$19,IF(K528=[25]Hoja3!$B$20,[25]Hoja3!$A$20,IF(K528=[25]Hoja3!$B$21,[25]Hoja3!$A$21,""))))))))))))))))))))</f>
        <v>CCE-16</v>
      </c>
      <c r="M528" s="60" t="s">
        <v>63</v>
      </c>
      <c r="N528" s="60">
        <v>0</v>
      </c>
      <c r="O528" s="63">
        <f>8240000*I528</f>
        <v>94760000</v>
      </c>
      <c r="P528" s="63">
        <f>8240000*I528</f>
        <v>94760000</v>
      </c>
      <c r="Q528" s="65">
        <v>0</v>
      </c>
      <c r="R528" s="60">
        <v>0</v>
      </c>
      <c r="S528" s="60" t="s">
        <v>1439</v>
      </c>
      <c r="T528" s="60" t="s">
        <v>1440</v>
      </c>
      <c r="U528" s="60" t="s">
        <v>1441</v>
      </c>
      <c r="V528" s="60" t="s">
        <v>1442</v>
      </c>
      <c r="W528" s="60" t="s">
        <v>1443</v>
      </c>
      <c r="X528" s="60" t="s">
        <v>1444</v>
      </c>
      <c r="Y528" s="133" t="s">
        <v>1445</v>
      </c>
    </row>
    <row r="529" spans="1:25" ht="45" x14ac:dyDescent="0.25">
      <c r="A529" s="94" t="s">
        <v>1476</v>
      </c>
      <c r="B529" s="94" t="str">
        <f>IFERROR(VLOOKUP(VALUE(MID(A529,1,IF(VALUE(MID(A529,1,3))=898,3,4))),[25]Hoja1!$A$3:$K$222,2,0),"")</f>
        <v>1040 Bogotá reconoce a sus maestros, maestras y directivos docentes líderes de la transformación educativa</v>
      </c>
      <c r="C529" s="94" t="s">
        <v>182</v>
      </c>
      <c r="D529" s="94" t="s">
        <v>410</v>
      </c>
      <c r="E529" s="94">
        <v>80111504</v>
      </c>
      <c r="F529" s="94" t="s">
        <v>1477</v>
      </c>
      <c r="G529" s="62">
        <v>1</v>
      </c>
      <c r="H529" s="62">
        <v>1</v>
      </c>
      <c r="I529" s="60">
        <v>11.5</v>
      </c>
      <c r="J529" s="60">
        <v>1</v>
      </c>
      <c r="K529" s="60" t="s">
        <v>21</v>
      </c>
      <c r="L529" s="60" t="str">
        <f>IF(K529=[25]Hoja3!$B$2,[25]Hoja3!$A$2,IF(K529=[25]Hoja3!$B$3,[25]Hoja3!$A$3,IF(K529=[25]Hoja3!$B$4,[25]Hoja3!$A$4,IF(K529=[25]Hoja3!$B$5,[25]Hoja3!$A$5,IF(K529=[25]Hoja3!$B$6,[25]Hoja3!$A$6,IF(K529=[25]Hoja3!$B$7,[25]Hoja3!$A$7,IF(K529=[25]Hoja3!$B$8,[25]Hoja3!$A$8,IF(K529=[25]Hoja3!$B$9,[25]Hoja3!$A$9,IF(K529=[25]Hoja3!$B$10,[25]Hoja3!$A$10,IF(K529=[25]Hoja3!$B$11,[25]Hoja3!$A$11,IF(K529=[25]Hoja3!$B$12,[25]Hoja3!$A$12,IF(K529=[25]Hoja3!$B$13,[25]Hoja3!$A$13,IF(K529=[25]Hoja3!$B$14,[25]Hoja3!$A$14,IF(K529=[25]Hoja3!$B$15,[25]Hoja3!$A$15,IF(K529=[25]Hoja3!$B$16,[25]Hoja3!$A$16,IF(K529=[25]Hoja3!$B$17,[25]Hoja3!$A$17,IF(K529=[25]Hoja3!$B$18,[25]Hoja3!$A$18,IF(K529=[25]Hoja3!$B$19,[25]Hoja3!$A$19,IF(K529=[25]Hoja3!$B$20,[25]Hoja3!$A$20,IF(K529=[25]Hoja3!$B$21,[25]Hoja3!$A$21,""))))))))))))))))))))</f>
        <v>CCE-16</v>
      </c>
      <c r="M529" s="60" t="s">
        <v>63</v>
      </c>
      <c r="N529" s="60">
        <v>0</v>
      </c>
      <c r="O529" s="63">
        <v>71070000</v>
      </c>
      <c r="P529" s="63">
        <f>6180000*I529</f>
        <v>71070000</v>
      </c>
      <c r="Q529" s="65">
        <v>0</v>
      </c>
      <c r="R529" s="60">
        <v>0</v>
      </c>
      <c r="S529" s="60" t="s">
        <v>1439</v>
      </c>
      <c r="T529" s="60" t="s">
        <v>1440</v>
      </c>
      <c r="U529" s="60" t="s">
        <v>1441</v>
      </c>
      <c r="V529" s="60" t="s">
        <v>1442</v>
      </c>
      <c r="W529" s="60" t="s">
        <v>1443</v>
      </c>
      <c r="X529" s="60" t="s">
        <v>1444</v>
      </c>
      <c r="Y529" s="133" t="s">
        <v>1445</v>
      </c>
    </row>
    <row r="530" spans="1:25" ht="45" x14ac:dyDescent="0.25">
      <c r="A530" s="94" t="s">
        <v>1478</v>
      </c>
      <c r="B530" s="94" t="str">
        <f>IFERROR(VLOOKUP(VALUE(MID(A530,1,IF(VALUE(MID(A530,1,3))=898,3,4))),[25]Hoja1!$A$3:$K$222,2,0),"")</f>
        <v>1040 Bogotá reconoce a sus maestros, maestras y directivos docentes líderes de la transformación educativa</v>
      </c>
      <c r="C530" s="94" t="s">
        <v>182</v>
      </c>
      <c r="D530" s="94" t="s">
        <v>410</v>
      </c>
      <c r="E530" s="94">
        <v>80111504</v>
      </c>
      <c r="F530" s="94" t="s">
        <v>1479</v>
      </c>
      <c r="G530" s="62">
        <v>1</v>
      </c>
      <c r="H530" s="62">
        <v>1</v>
      </c>
      <c r="I530" s="60">
        <v>11.5</v>
      </c>
      <c r="J530" s="60">
        <v>1</v>
      </c>
      <c r="K530" s="60" t="s">
        <v>21</v>
      </c>
      <c r="L530" s="60" t="str">
        <f>IF(K530=[25]Hoja3!$B$2,[25]Hoja3!$A$2,IF(K530=[25]Hoja3!$B$3,[25]Hoja3!$A$3,IF(K530=[25]Hoja3!$B$4,[25]Hoja3!$A$4,IF(K530=[25]Hoja3!$B$5,[25]Hoja3!$A$5,IF(K530=[25]Hoja3!$B$6,[25]Hoja3!$A$6,IF(K530=[25]Hoja3!$B$7,[25]Hoja3!$A$7,IF(K530=[25]Hoja3!$B$8,[25]Hoja3!$A$8,IF(K530=[25]Hoja3!$B$9,[25]Hoja3!$A$9,IF(K530=[25]Hoja3!$B$10,[25]Hoja3!$A$10,IF(K530=[25]Hoja3!$B$11,[25]Hoja3!$A$11,IF(K530=[25]Hoja3!$B$12,[25]Hoja3!$A$12,IF(K530=[25]Hoja3!$B$13,[25]Hoja3!$A$13,IF(K530=[25]Hoja3!$B$14,[25]Hoja3!$A$14,IF(K530=[25]Hoja3!$B$15,[25]Hoja3!$A$15,IF(K530=[25]Hoja3!$B$16,[25]Hoja3!$A$16,IF(K530=[25]Hoja3!$B$17,[25]Hoja3!$A$17,IF(K530=[25]Hoja3!$B$18,[25]Hoja3!$A$18,IF(K530=[25]Hoja3!$B$19,[25]Hoja3!$A$19,IF(K530=[25]Hoja3!$B$20,[25]Hoja3!$A$20,IF(K530=[25]Hoja3!$B$21,[25]Hoja3!$A$21,""))))))))))))))))))))</f>
        <v>CCE-16</v>
      </c>
      <c r="M530" s="60" t="s">
        <v>63</v>
      </c>
      <c r="N530" s="60">
        <v>0</v>
      </c>
      <c r="O530" s="63">
        <v>76992500</v>
      </c>
      <c r="P530" s="63">
        <v>76992500</v>
      </c>
      <c r="Q530" s="65">
        <v>0</v>
      </c>
      <c r="R530" s="60">
        <v>0</v>
      </c>
      <c r="S530" s="60" t="s">
        <v>1439</v>
      </c>
      <c r="T530" s="60" t="s">
        <v>1440</v>
      </c>
      <c r="U530" s="60" t="s">
        <v>1441</v>
      </c>
      <c r="V530" s="60" t="s">
        <v>1442</v>
      </c>
      <c r="W530" s="60" t="s">
        <v>1443</v>
      </c>
      <c r="X530" s="60" t="s">
        <v>1444</v>
      </c>
      <c r="Y530" s="133" t="s">
        <v>1445</v>
      </c>
    </row>
    <row r="531" spans="1:25" ht="45" x14ac:dyDescent="0.25">
      <c r="A531" s="94" t="s">
        <v>1480</v>
      </c>
      <c r="B531" s="94" t="str">
        <f>IFERROR(VLOOKUP(VALUE(MID(A531,1,IF(VALUE(MID(A531,1,3))=898,3,4))),[25]Hoja1!$A$3:$K$222,2,0),"")</f>
        <v>1040 Bogotá reconoce a sus maestros, maestras y directivos docentes líderes de la transformación educativa</v>
      </c>
      <c r="C531" s="94" t="s">
        <v>182</v>
      </c>
      <c r="D531" s="94" t="s">
        <v>410</v>
      </c>
      <c r="E531" s="94">
        <v>80111504</v>
      </c>
      <c r="F531" s="94" t="s">
        <v>1481</v>
      </c>
      <c r="G531" s="62">
        <v>1</v>
      </c>
      <c r="H531" s="62">
        <v>1</v>
      </c>
      <c r="I531" s="60">
        <v>11.5</v>
      </c>
      <c r="J531" s="60">
        <v>1</v>
      </c>
      <c r="K531" s="60" t="s">
        <v>21</v>
      </c>
      <c r="L531" s="60" t="str">
        <f>IF(K531=[25]Hoja3!$B$2,[25]Hoja3!$A$2,IF(K531=[25]Hoja3!$B$3,[25]Hoja3!$A$3,IF(K531=[25]Hoja3!$B$4,[25]Hoja3!$A$4,IF(K531=[25]Hoja3!$B$5,[25]Hoja3!$A$5,IF(K531=[25]Hoja3!$B$6,[25]Hoja3!$A$6,IF(K531=[25]Hoja3!$B$7,[25]Hoja3!$A$7,IF(K531=[25]Hoja3!$B$8,[25]Hoja3!$A$8,IF(K531=[25]Hoja3!$B$9,[25]Hoja3!$A$9,IF(K531=[25]Hoja3!$B$10,[25]Hoja3!$A$10,IF(K531=[25]Hoja3!$B$11,[25]Hoja3!$A$11,IF(K531=[25]Hoja3!$B$12,[25]Hoja3!$A$12,IF(K531=[25]Hoja3!$B$13,[25]Hoja3!$A$13,IF(K531=[25]Hoja3!$B$14,[25]Hoja3!$A$14,IF(K531=[25]Hoja3!$B$15,[25]Hoja3!$A$15,IF(K531=[25]Hoja3!$B$16,[25]Hoja3!$A$16,IF(K531=[25]Hoja3!$B$17,[25]Hoja3!$A$17,IF(K531=[25]Hoja3!$B$18,[25]Hoja3!$A$18,IF(K531=[25]Hoja3!$B$19,[25]Hoja3!$A$19,IF(K531=[25]Hoja3!$B$20,[25]Hoja3!$A$20,IF(K531=[25]Hoja3!$B$21,[25]Hoja3!$A$21,""))))))))))))))))))))</f>
        <v>CCE-16</v>
      </c>
      <c r="M531" s="60" t="s">
        <v>63</v>
      </c>
      <c r="N531" s="60">
        <v>0</v>
      </c>
      <c r="O531" s="63">
        <f>8240000*I531</f>
        <v>94760000</v>
      </c>
      <c r="P531" s="63">
        <f>8240000*I531</f>
        <v>94760000</v>
      </c>
      <c r="Q531" s="65">
        <v>0</v>
      </c>
      <c r="R531" s="60">
        <v>0</v>
      </c>
      <c r="S531" s="60" t="s">
        <v>1439</v>
      </c>
      <c r="T531" s="60" t="s">
        <v>1440</v>
      </c>
      <c r="U531" s="60" t="s">
        <v>1441</v>
      </c>
      <c r="V531" s="60" t="s">
        <v>1442</v>
      </c>
      <c r="W531" s="60" t="s">
        <v>1443</v>
      </c>
      <c r="X531" s="60" t="s">
        <v>1444</v>
      </c>
      <c r="Y531" s="133" t="s">
        <v>1445</v>
      </c>
    </row>
    <row r="532" spans="1:25" ht="45" x14ac:dyDescent="0.25">
      <c r="A532" s="94" t="s">
        <v>1482</v>
      </c>
      <c r="B532" s="94" t="str">
        <f>IFERROR(VLOOKUP(VALUE(MID(A532,1,IF(VALUE(MID(A532,1,3))=898,3,4))),[25]Hoja1!$A$3:$K$222,2,0),"")</f>
        <v>1040 Bogotá reconoce a sus maestros, maestras y directivos docentes líderes de la transformación educativa</v>
      </c>
      <c r="C532" s="94" t="s">
        <v>182</v>
      </c>
      <c r="D532" s="94" t="s">
        <v>410</v>
      </c>
      <c r="E532" s="94">
        <v>80111504</v>
      </c>
      <c r="F532" s="94" t="s">
        <v>1483</v>
      </c>
      <c r="G532" s="62">
        <v>1</v>
      </c>
      <c r="H532" s="62">
        <v>1</v>
      </c>
      <c r="I532" s="60">
        <v>11.5</v>
      </c>
      <c r="J532" s="60">
        <v>1</v>
      </c>
      <c r="K532" s="60" t="s">
        <v>21</v>
      </c>
      <c r="L532" s="60" t="str">
        <f>IF(K532=[25]Hoja3!$B$2,[25]Hoja3!$A$2,IF(K532=[25]Hoja3!$B$3,[25]Hoja3!$A$3,IF(K532=[25]Hoja3!$B$4,[25]Hoja3!$A$4,IF(K532=[25]Hoja3!$B$5,[25]Hoja3!$A$5,IF(K532=[25]Hoja3!$B$6,[25]Hoja3!$A$6,IF(K532=[25]Hoja3!$B$7,[25]Hoja3!$A$7,IF(K532=[25]Hoja3!$B$8,[25]Hoja3!$A$8,IF(K532=[25]Hoja3!$B$9,[25]Hoja3!$A$9,IF(K532=[25]Hoja3!$B$10,[25]Hoja3!$A$10,IF(K532=[25]Hoja3!$B$11,[25]Hoja3!$A$11,IF(K532=[25]Hoja3!$B$12,[25]Hoja3!$A$12,IF(K532=[25]Hoja3!$B$13,[25]Hoja3!$A$13,IF(K532=[25]Hoja3!$B$14,[25]Hoja3!$A$14,IF(K532=[25]Hoja3!$B$15,[25]Hoja3!$A$15,IF(K532=[25]Hoja3!$B$16,[25]Hoja3!$A$16,IF(K532=[25]Hoja3!$B$17,[25]Hoja3!$A$17,IF(K532=[25]Hoja3!$B$18,[25]Hoja3!$A$18,IF(K532=[25]Hoja3!$B$19,[25]Hoja3!$A$19,IF(K532=[25]Hoja3!$B$20,[25]Hoja3!$A$20,IF(K532=[25]Hoja3!$B$21,[25]Hoja3!$A$21,""))))))))))))))))))))</f>
        <v>CCE-16</v>
      </c>
      <c r="M532" s="60" t="s">
        <v>63</v>
      </c>
      <c r="N532" s="60">
        <v>0</v>
      </c>
      <c r="O532" s="63">
        <f>10026432*11.5</f>
        <v>115303968</v>
      </c>
      <c r="P532" s="63">
        <v>115303968</v>
      </c>
      <c r="Q532" s="65">
        <v>0</v>
      </c>
      <c r="R532" s="60">
        <v>0</v>
      </c>
      <c r="S532" s="60" t="s">
        <v>1439</v>
      </c>
      <c r="T532" s="60" t="s">
        <v>1440</v>
      </c>
      <c r="U532" s="60" t="s">
        <v>1441</v>
      </c>
      <c r="V532" s="60" t="s">
        <v>1442</v>
      </c>
      <c r="W532" s="60" t="s">
        <v>1443</v>
      </c>
      <c r="X532" s="60" t="s">
        <v>1444</v>
      </c>
      <c r="Y532" s="133" t="s">
        <v>1445</v>
      </c>
    </row>
    <row r="533" spans="1:25" ht="45" x14ac:dyDescent="0.25">
      <c r="A533" s="94" t="s">
        <v>1484</v>
      </c>
      <c r="B533" s="94" t="str">
        <f>IFERROR(VLOOKUP(VALUE(MID(A533,1,IF(VALUE(MID(A533,1,3))=898,3,4))),[25]Hoja1!$A$3:$K$222,2,0),"")</f>
        <v>1040 Bogotá reconoce a sus maestros, maestras y directivos docentes líderes de la transformación educativa</v>
      </c>
      <c r="C533" s="94" t="s">
        <v>182</v>
      </c>
      <c r="D533" s="94" t="s">
        <v>410</v>
      </c>
      <c r="E533" s="94">
        <v>80111504</v>
      </c>
      <c r="F533" s="94" t="s">
        <v>1485</v>
      </c>
      <c r="G533" s="62">
        <v>1</v>
      </c>
      <c r="H533" s="62">
        <v>1</v>
      </c>
      <c r="I533" s="60">
        <v>11</v>
      </c>
      <c r="J533" s="60">
        <v>1</v>
      </c>
      <c r="K533" s="60" t="s">
        <v>21</v>
      </c>
      <c r="L533" s="60" t="str">
        <f>IF(K533=[25]Hoja3!$B$2,[25]Hoja3!$A$2,IF(K533=[25]Hoja3!$B$3,[25]Hoja3!$A$3,IF(K533=[25]Hoja3!$B$4,[25]Hoja3!$A$4,IF(K533=[25]Hoja3!$B$5,[25]Hoja3!$A$5,IF(K533=[25]Hoja3!$B$6,[25]Hoja3!$A$6,IF(K533=[25]Hoja3!$B$7,[25]Hoja3!$A$7,IF(K533=[25]Hoja3!$B$8,[25]Hoja3!$A$8,IF(K533=[25]Hoja3!$B$9,[25]Hoja3!$A$9,IF(K533=[25]Hoja3!$B$10,[25]Hoja3!$A$10,IF(K533=[25]Hoja3!$B$11,[25]Hoja3!$A$11,IF(K533=[25]Hoja3!$B$12,[25]Hoja3!$A$12,IF(K533=[25]Hoja3!$B$13,[25]Hoja3!$A$13,IF(K533=[25]Hoja3!$B$14,[25]Hoja3!$A$14,IF(K533=[25]Hoja3!$B$15,[25]Hoja3!$A$15,IF(K533=[25]Hoja3!$B$16,[25]Hoja3!$A$16,IF(K533=[25]Hoja3!$B$17,[25]Hoja3!$A$17,IF(K533=[25]Hoja3!$B$18,[25]Hoja3!$A$18,IF(K533=[25]Hoja3!$B$19,[25]Hoja3!$A$19,IF(K533=[25]Hoja3!$B$20,[25]Hoja3!$A$20,IF(K533=[25]Hoja3!$B$21,[25]Hoja3!$A$21,""))))))))))))))))))))</f>
        <v>CCE-16</v>
      </c>
      <c r="M533" s="60" t="s">
        <v>63</v>
      </c>
      <c r="N533" s="60">
        <v>0</v>
      </c>
      <c r="O533" s="63">
        <f>5400000*11</f>
        <v>59400000</v>
      </c>
      <c r="P533" s="63">
        <v>59400000</v>
      </c>
      <c r="Q533" s="65">
        <v>0</v>
      </c>
      <c r="R533" s="60">
        <v>0</v>
      </c>
      <c r="S533" s="60" t="s">
        <v>1439</v>
      </c>
      <c r="T533" s="60" t="s">
        <v>1440</v>
      </c>
      <c r="U533" s="60" t="s">
        <v>1441</v>
      </c>
      <c r="V533" s="60" t="s">
        <v>1442</v>
      </c>
      <c r="W533" s="60" t="s">
        <v>1443</v>
      </c>
      <c r="X533" s="60" t="s">
        <v>1444</v>
      </c>
      <c r="Y533" s="133" t="s">
        <v>1445</v>
      </c>
    </row>
    <row r="534" spans="1:25" ht="45" x14ac:dyDescent="0.25">
      <c r="A534" s="94" t="s">
        <v>1486</v>
      </c>
      <c r="B534" s="94" t="str">
        <f>IFERROR(VLOOKUP(VALUE(MID(A534,1,IF(VALUE(MID(A534,1,3))=898,3,4))),[25]Hoja1!$A$3:$K$222,2,0),"")</f>
        <v>1040 Bogotá reconoce a sus maestros, maestras y directivos docentes líderes de la transformación educativa</v>
      </c>
      <c r="C534" s="94" t="s">
        <v>182</v>
      </c>
      <c r="D534" s="94" t="s">
        <v>410</v>
      </c>
      <c r="E534" s="94">
        <v>80111504</v>
      </c>
      <c r="F534" s="94" t="s">
        <v>1487</v>
      </c>
      <c r="G534" s="62">
        <v>1</v>
      </c>
      <c r="H534" s="62">
        <v>1</v>
      </c>
      <c r="I534" s="60">
        <v>11</v>
      </c>
      <c r="J534" s="60">
        <v>1</v>
      </c>
      <c r="K534" s="60" t="s">
        <v>21</v>
      </c>
      <c r="L534" s="60" t="str">
        <f>IF(K534=[25]Hoja3!$B$2,[25]Hoja3!$A$2,IF(K534=[25]Hoja3!$B$3,[25]Hoja3!$A$3,IF(K534=[25]Hoja3!$B$4,[25]Hoja3!$A$4,IF(K534=[25]Hoja3!$B$5,[25]Hoja3!$A$5,IF(K534=[25]Hoja3!$B$6,[25]Hoja3!$A$6,IF(K534=[25]Hoja3!$B$7,[25]Hoja3!$A$7,IF(K534=[25]Hoja3!$B$8,[25]Hoja3!$A$8,IF(K534=[25]Hoja3!$B$9,[25]Hoja3!$A$9,IF(K534=[25]Hoja3!$B$10,[25]Hoja3!$A$10,IF(K534=[25]Hoja3!$B$11,[25]Hoja3!$A$11,IF(K534=[25]Hoja3!$B$12,[25]Hoja3!$A$12,IF(K534=[25]Hoja3!$B$13,[25]Hoja3!$A$13,IF(K534=[25]Hoja3!$B$14,[25]Hoja3!$A$14,IF(K534=[25]Hoja3!$B$15,[25]Hoja3!$A$15,IF(K534=[25]Hoja3!$B$16,[25]Hoja3!$A$16,IF(K534=[25]Hoja3!$B$17,[25]Hoja3!$A$17,IF(K534=[25]Hoja3!$B$18,[25]Hoja3!$A$18,IF(K534=[25]Hoja3!$B$19,[25]Hoja3!$A$19,IF(K534=[25]Hoja3!$B$20,[25]Hoja3!$A$20,IF(K534=[25]Hoja3!$B$21,[25]Hoja3!$A$21,""))))))))))))))))))))</f>
        <v>CCE-16</v>
      </c>
      <c r="M534" s="60" t="s">
        <v>63</v>
      </c>
      <c r="N534" s="60">
        <v>0</v>
      </c>
      <c r="O534" s="63">
        <f>10026432*11</f>
        <v>110290752</v>
      </c>
      <c r="P534" s="63">
        <v>110290752</v>
      </c>
      <c r="Q534" s="65">
        <v>0</v>
      </c>
      <c r="R534" s="60">
        <v>0</v>
      </c>
      <c r="S534" s="60" t="s">
        <v>1439</v>
      </c>
      <c r="T534" s="60" t="s">
        <v>1440</v>
      </c>
      <c r="U534" s="60" t="s">
        <v>1441</v>
      </c>
      <c r="V534" s="60" t="s">
        <v>1442</v>
      </c>
      <c r="W534" s="60" t="s">
        <v>1443</v>
      </c>
      <c r="X534" s="60" t="s">
        <v>1444</v>
      </c>
      <c r="Y534" s="133" t="s">
        <v>1445</v>
      </c>
    </row>
    <row r="535" spans="1:25" ht="60" x14ac:dyDescent="0.25">
      <c r="A535" s="94" t="s">
        <v>1488</v>
      </c>
      <c r="B535" s="94" t="str">
        <f>IFERROR(VLOOKUP(VALUE(MID(A535,1,IF(VALUE(MID(A535,1,3))=898,3,4))),[25]Hoja1!$A$3:$K$222,2,0),"")</f>
        <v>1040 Bogotá reconoce a sus maestros, maestras y directivos docentes líderes de la transformación educativa</v>
      </c>
      <c r="C535" s="94" t="s">
        <v>182</v>
      </c>
      <c r="D535" s="94" t="s">
        <v>411</v>
      </c>
      <c r="E535" s="94" t="s">
        <v>1489</v>
      </c>
      <c r="F535" s="94" t="s">
        <v>1490</v>
      </c>
      <c r="G535" s="62">
        <v>1</v>
      </c>
      <c r="H535" s="62">
        <v>1</v>
      </c>
      <c r="I535" s="60">
        <v>8</v>
      </c>
      <c r="J535" s="60">
        <v>1</v>
      </c>
      <c r="K535" s="60" t="s">
        <v>13</v>
      </c>
      <c r="L535" s="60" t="str">
        <f>IF(K535=[25]Hoja3!$B$2,[25]Hoja3!$A$2,IF(K535=[25]Hoja3!$B$3,[25]Hoja3!$A$3,IF(K535=[25]Hoja3!$B$4,[25]Hoja3!$A$4,IF(K535=[25]Hoja3!$B$5,[25]Hoja3!$A$5,IF(K535=[25]Hoja3!$B$6,[25]Hoja3!$A$6,IF(K535=[25]Hoja3!$B$7,[25]Hoja3!$A$7,IF(K535=[25]Hoja3!$B$8,[25]Hoja3!$A$8,IF(K535=[25]Hoja3!$B$9,[25]Hoja3!$A$9,IF(K535=[25]Hoja3!$B$10,[25]Hoja3!$A$10,IF(K535=[25]Hoja3!$B$11,[25]Hoja3!$A$11,IF(K535=[25]Hoja3!$B$12,[25]Hoja3!$A$12,IF(K535=[25]Hoja3!$B$13,[25]Hoja3!$A$13,IF(K535=[25]Hoja3!$B$14,[25]Hoja3!$A$14,IF(K535=[25]Hoja3!$B$15,[25]Hoja3!$A$15,IF(K535=[25]Hoja3!$B$16,[25]Hoja3!$A$16,IF(K535=[25]Hoja3!$B$17,[25]Hoja3!$A$17,IF(K535=[25]Hoja3!$B$18,[25]Hoja3!$A$18,IF(K535=[25]Hoja3!$B$19,[25]Hoja3!$A$19,IF(K535=[25]Hoja3!$B$20,[25]Hoja3!$A$20,IF(K535=[25]Hoja3!$B$21,[25]Hoja3!$A$21,""))))))))))))))))))))</f>
        <v>CCE-02</v>
      </c>
      <c r="M535" s="60" t="s">
        <v>585</v>
      </c>
      <c r="N535" s="60">
        <v>0</v>
      </c>
      <c r="O535" s="63">
        <v>870371340</v>
      </c>
      <c r="P535" s="64">
        <v>870371340</v>
      </c>
      <c r="Q535" s="65">
        <v>0</v>
      </c>
      <c r="R535" s="60">
        <v>0</v>
      </c>
      <c r="S535" s="60" t="s">
        <v>1349</v>
      </c>
      <c r="T535" s="60" t="s">
        <v>1440</v>
      </c>
      <c r="U535" s="60" t="s">
        <v>1450</v>
      </c>
      <c r="V535" s="60" t="s">
        <v>1442</v>
      </c>
      <c r="W535" s="60" t="s">
        <v>1443</v>
      </c>
      <c r="X535" s="60" t="s">
        <v>1444</v>
      </c>
      <c r="Y535" s="133" t="s">
        <v>1445</v>
      </c>
    </row>
    <row r="536" spans="1:25" ht="75" x14ac:dyDescent="0.25">
      <c r="A536" s="94" t="s">
        <v>1491</v>
      </c>
      <c r="B536" s="94" t="str">
        <f>IFERROR(VLOOKUP(VALUE(MID(A536,1,IF(VALUE(MID(A536,1,3))=898,3,4))),[25]Hoja1!$A$3:$K$222,2,0),"")</f>
        <v>1040 Bogotá reconoce a sus maestros, maestras y directivos docentes líderes de la transformación educativa</v>
      </c>
      <c r="C536" s="94" t="s">
        <v>182</v>
      </c>
      <c r="D536" s="94" t="s">
        <v>411</v>
      </c>
      <c r="E536" s="94">
        <v>86101710</v>
      </c>
      <c r="F536" s="94" t="s">
        <v>1492</v>
      </c>
      <c r="G536" s="62">
        <v>1</v>
      </c>
      <c r="H536" s="62">
        <v>1</v>
      </c>
      <c r="I536" s="60">
        <v>11</v>
      </c>
      <c r="J536" s="60">
        <v>1</v>
      </c>
      <c r="K536" s="60" t="s">
        <v>21</v>
      </c>
      <c r="L536" s="60" t="str">
        <f>IF(K536=[25]Hoja3!$B$2,[25]Hoja3!$A$2,IF(K536=[25]Hoja3!$B$3,[25]Hoja3!$A$3,IF(K536=[25]Hoja3!$B$4,[25]Hoja3!$A$4,IF(K536=[25]Hoja3!$B$5,[25]Hoja3!$A$5,IF(K536=[25]Hoja3!$B$6,[25]Hoja3!$A$6,IF(K536=[25]Hoja3!$B$7,[25]Hoja3!$A$7,IF(K536=[25]Hoja3!$B$8,[25]Hoja3!$A$8,IF(K536=[25]Hoja3!$B$9,[25]Hoja3!$A$9,IF(K536=[25]Hoja3!$B$10,[25]Hoja3!$A$10,IF(K536=[25]Hoja3!$B$11,[25]Hoja3!$A$11,IF(K536=[25]Hoja3!$B$12,[25]Hoja3!$A$12,IF(K536=[25]Hoja3!$B$13,[25]Hoja3!$A$13,IF(K536=[25]Hoja3!$B$14,[25]Hoja3!$A$14,IF(K536=[25]Hoja3!$B$15,[25]Hoja3!$A$15,IF(K536=[25]Hoja3!$B$16,[25]Hoja3!$A$16,IF(K536=[25]Hoja3!$B$17,[25]Hoja3!$A$17,IF(K536=[25]Hoja3!$B$18,[25]Hoja3!$A$18,IF(K536=[25]Hoja3!$B$19,[25]Hoja3!$A$19,IF(K536=[25]Hoja3!$B$20,[25]Hoja3!$A$20,IF(K536=[25]Hoja3!$B$21,[25]Hoja3!$A$21,""))))))))))))))))))))</f>
        <v>CCE-16</v>
      </c>
      <c r="M536" s="60" t="s">
        <v>62</v>
      </c>
      <c r="N536" s="60">
        <v>0</v>
      </c>
      <c r="O536" s="63">
        <v>500000000</v>
      </c>
      <c r="P536" s="64">
        <v>500000000</v>
      </c>
      <c r="Q536" s="65">
        <v>0</v>
      </c>
      <c r="R536" s="60">
        <v>0</v>
      </c>
      <c r="S536" s="60" t="s">
        <v>1349</v>
      </c>
      <c r="T536" s="60" t="s">
        <v>1440</v>
      </c>
      <c r="U536" s="60" t="s">
        <v>1450</v>
      </c>
      <c r="V536" s="60" t="s">
        <v>1442</v>
      </c>
      <c r="W536" s="60" t="s">
        <v>1443</v>
      </c>
      <c r="X536" s="60" t="s">
        <v>1444</v>
      </c>
      <c r="Y536" s="133" t="s">
        <v>1445</v>
      </c>
    </row>
    <row r="537" spans="1:25" ht="60" x14ac:dyDescent="0.25">
      <c r="A537" s="94" t="s">
        <v>1493</v>
      </c>
      <c r="B537" s="94" t="str">
        <f>IFERROR(VLOOKUP(VALUE(MID(A537,1,IF(VALUE(MID(A537,1,3))=898,3,4))),[25]Hoja1!$A$3:$K$222,2,0),"")</f>
        <v>1040 Bogotá reconoce a sus maestros, maestras y directivos docentes líderes de la transformación educativa</v>
      </c>
      <c r="C537" s="94" t="s">
        <v>182</v>
      </c>
      <c r="D537" s="94" t="s">
        <v>411</v>
      </c>
      <c r="E537" s="94">
        <v>93141501</v>
      </c>
      <c r="F537" s="94" t="s">
        <v>1494</v>
      </c>
      <c r="G537" s="62">
        <v>1</v>
      </c>
      <c r="H537" s="62">
        <v>1</v>
      </c>
      <c r="I537" s="60">
        <v>10</v>
      </c>
      <c r="J537" s="60">
        <v>1</v>
      </c>
      <c r="K537" s="60" t="s">
        <v>595</v>
      </c>
      <c r="L537" s="60" t="str">
        <f>IF(K537=[25]Hoja3!$B$2,[25]Hoja3!$A$2,IF(K537=[25]Hoja3!$B$3,[25]Hoja3!$A$3,IF(K537=[25]Hoja3!$B$4,[25]Hoja3!$A$4,IF(K537=[25]Hoja3!$B$5,[25]Hoja3!$A$5,IF(K537=[25]Hoja3!$B$6,[25]Hoja3!$A$6,IF(K537=[25]Hoja3!$B$7,[25]Hoja3!$A$7,IF(K537=[25]Hoja3!$B$8,[25]Hoja3!$A$8,IF(K537=[25]Hoja3!$B$9,[25]Hoja3!$A$9,IF(K537=[25]Hoja3!$B$10,[25]Hoja3!$A$10,IF(K537=[25]Hoja3!$B$11,[25]Hoja3!$A$11,IF(K537=[25]Hoja3!$B$12,[25]Hoja3!$A$12,IF(K537=[25]Hoja3!$B$13,[25]Hoja3!$A$13,IF(K537=[25]Hoja3!$B$14,[25]Hoja3!$A$14,IF(K537=[25]Hoja3!$B$15,[25]Hoja3!$A$15,IF(K537=[25]Hoja3!$B$16,[25]Hoja3!$A$16,IF(K537=[25]Hoja3!$B$17,[25]Hoja3!$A$17,IF(K537=[25]Hoja3!$B$18,[25]Hoja3!$A$18,IF(K537=[25]Hoja3!$B$19,[25]Hoja3!$A$19,IF(K537=[25]Hoja3!$B$20,[25]Hoja3!$A$20,IF(K537=[25]Hoja3!$B$21,[25]Hoja3!$A$21,""))))))))))))))))))))</f>
        <v>CCE-11||03</v>
      </c>
      <c r="M537" s="60" t="s">
        <v>578</v>
      </c>
      <c r="N537" s="60">
        <v>0</v>
      </c>
      <c r="O537" s="63">
        <v>550000000</v>
      </c>
      <c r="P537" s="64">
        <v>550000000</v>
      </c>
      <c r="Q537" s="65">
        <v>0</v>
      </c>
      <c r="R537" s="60">
        <v>0</v>
      </c>
      <c r="S537" s="60" t="s">
        <v>1349</v>
      </c>
      <c r="T537" s="60" t="s">
        <v>1440</v>
      </c>
      <c r="U537" s="60" t="s">
        <v>1450</v>
      </c>
      <c r="V537" s="60" t="s">
        <v>1442</v>
      </c>
      <c r="W537" s="60" t="s">
        <v>1443</v>
      </c>
      <c r="X537" s="60" t="s">
        <v>1444</v>
      </c>
      <c r="Y537" s="133" t="s">
        <v>1445</v>
      </c>
    </row>
    <row r="538" spans="1:25" ht="45" x14ac:dyDescent="0.25">
      <c r="A538" s="94" t="s">
        <v>1495</v>
      </c>
      <c r="B538" s="94" t="str">
        <f>IFERROR(VLOOKUP(VALUE(MID(A538,1,IF(VALUE(MID(A538,1,3))=898,3,4))),[25]Hoja1!$A$3:$K$222,2,0),"")</f>
        <v>1040 Bogotá reconoce a sus maestros, maestras y directivos docentes líderes de la transformación educativa</v>
      </c>
      <c r="C538" s="94" t="s">
        <v>183</v>
      </c>
      <c r="D538" s="94" t="s">
        <v>413</v>
      </c>
      <c r="E538" s="94">
        <v>80111504</v>
      </c>
      <c r="F538" s="94" t="s">
        <v>1496</v>
      </c>
      <c r="G538" s="62">
        <v>1</v>
      </c>
      <c r="H538" s="62">
        <v>1</v>
      </c>
      <c r="I538" s="60">
        <v>11.5</v>
      </c>
      <c r="J538" s="60">
        <v>1</v>
      </c>
      <c r="K538" s="60" t="s">
        <v>21</v>
      </c>
      <c r="L538" s="60" t="str">
        <f>IF(K538=[25]Hoja3!$B$2,[25]Hoja3!$A$2,IF(K538=[25]Hoja3!$B$3,[25]Hoja3!$A$3,IF(K538=[25]Hoja3!$B$4,[25]Hoja3!$A$4,IF(K538=[25]Hoja3!$B$5,[25]Hoja3!$A$5,IF(K538=[25]Hoja3!$B$6,[25]Hoja3!$A$6,IF(K538=[25]Hoja3!$B$7,[25]Hoja3!$A$7,IF(K538=[25]Hoja3!$B$8,[25]Hoja3!$A$8,IF(K538=[25]Hoja3!$B$9,[25]Hoja3!$A$9,IF(K538=[25]Hoja3!$B$10,[25]Hoja3!$A$10,IF(K538=[25]Hoja3!$B$11,[25]Hoja3!$A$11,IF(K538=[25]Hoja3!$B$12,[25]Hoja3!$A$12,IF(K538=[25]Hoja3!$B$13,[25]Hoja3!$A$13,IF(K538=[25]Hoja3!$B$14,[25]Hoja3!$A$14,IF(K538=[25]Hoja3!$B$15,[25]Hoja3!$A$15,IF(K538=[25]Hoja3!$B$16,[25]Hoja3!$A$16,IF(K538=[25]Hoja3!$B$17,[25]Hoja3!$A$17,IF(K538=[25]Hoja3!$B$18,[25]Hoja3!$A$18,IF(K538=[25]Hoja3!$B$19,[25]Hoja3!$A$19,IF(K538=[25]Hoja3!$B$20,[25]Hoja3!$A$20,IF(K538=[25]Hoja3!$B$21,[25]Hoja3!$A$21,""))))))))))))))))))))</f>
        <v>CCE-16</v>
      </c>
      <c r="M538" s="60" t="s">
        <v>63</v>
      </c>
      <c r="N538" s="60">
        <v>0</v>
      </c>
      <c r="O538" s="63">
        <f>8240000*I538</f>
        <v>94760000</v>
      </c>
      <c r="P538" s="63">
        <f>8240000*I538</f>
        <v>94760000</v>
      </c>
      <c r="Q538" s="65">
        <v>0</v>
      </c>
      <c r="R538" s="60">
        <v>0</v>
      </c>
      <c r="S538" s="60" t="s">
        <v>1439</v>
      </c>
      <c r="T538" s="60" t="s">
        <v>1440</v>
      </c>
      <c r="U538" s="60" t="s">
        <v>1441</v>
      </c>
      <c r="V538" s="60" t="s">
        <v>1442</v>
      </c>
      <c r="W538" s="60" t="s">
        <v>1443</v>
      </c>
      <c r="X538" s="60" t="s">
        <v>1444</v>
      </c>
      <c r="Y538" s="133" t="s">
        <v>1445</v>
      </c>
    </row>
    <row r="539" spans="1:25" ht="45" x14ac:dyDescent="0.25">
      <c r="A539" s="96" t="s">
        <v>1497</v>
      </c>
      <c r="B539" s="96" t="str">
        <f>IFERROR(VLOOKUP(VALUE(MID(A539,1,IF(VALUE(MID(A539,1,3))=898,3,4))),[26]Hoja1!$A$3:$K$222,2,0),"")</f>
        <v xml:space="preserve">1043 Sistemas de información al servicio de la gestión educativa </v>
      </c>
      <c r="C539" s="96" t="s">
        <v>195</v>
      </c>
      <c r="D539" s="96" t="s">
        <v>421</v>
      </c>
      <c r="E539" s="96" t="s">
        <v>1498</v>
      </c>
      <c r="F539" s="96" t="s">
        <v>1499</v>
      </c>
      <c r="G539" s="62">
        <v>1</v>
      </c>
      <c r="H539" s="62">
        <v>1</v>
      </c>
      <c r="I539" s="60">
        <v>11</v>
      </c>
      <c r="J539" s="60">
        <v>1</v>
      </c>
      <c r="K539" s="60" t="s">
        <v>590</v>
      </c>
      <c r="L539" s="96" t="str">
        <f>IF(K539=[26]Hoja3!$B$2,[26]Hoja3!$A$2,IF(K539=[26]Hoja3!$B$3,[26]Hoja3!$A$3,IF(K539=[26]Hoja3!$B$4,[26]Hoja3!$A$4,IF(K539=[26]Hoja3!$B$5,[26]Hoja3!$A$5,IF(K539=[26]Hoja3!$B$6,[26]Hoja3!$A$6,IF(K539=[26]Hoja3!$B$7,[26]Hoja3!$A$7,IF(K539=[26]Hoja3!$B$8,[26]Hoja3!$A$8,IF(K539=[26]Hoja3!$B$9,[26]Hoja3!$A$9,IF(K539=[26]Hoja3!$B$10,[26]Hoja3!$A$10,IF(K539=[26]Hoja3!$B$11,[26]Hoja3!$A$11,IF(K539=[26]Hoja3!$B$12,[26]Hoja3!$A$12,IF(K539=[26]Hoja3!$B$13,[26]Hoja3!$A$13,IF(K539=[26]Hoja3!$B$14,[26]Hoja3!$A$14,IF(K539=[26]Hoja3!$B$15,[26]Hoja3!$A$15,IF(K539=[26]Hoja3!$B$16,[26]Hoja3!$A$16,IF(K539=[26]Hoja3!$B$17,[26]Hoja3!$A$17,IF(K539=[26]Hoja3!$B$18,[26]Hoja3!$A$18,IF(K539=[26]Hoja3!$B$19,[26]Hoja3!$A$19,IF(K539=[26]Hoja3!$B$20,[26]Hoja3!$A$20,IF(K539=[26]Hoja3!$B$21,[26]Hoja3!$A$21,""))))))))))))))))))))</f>
        <v>CCE-05</v>
      </c>
      <c r="M539" s="96" t="s">
        <v>585</v>
      </c>
      <c r="N539" s="60">
        <v>0</v>
      </c>
      <c r="O539" s="63">
        <f>26275000000+3367000000</f>
        <v>29642000000</v>
      </c>
      <c r="P539" s="63">
        <f>26275000000+3367000000</f>
        <v>29642000000</v>
      </c>
      <c r="Q539" s="97">
        <v>0</v>
      </c>
      <c r="R539" s="96">
        <v>0</v>
      </c>
      <c r="S539" s="96" t="s">
        <v>1132</v>
      </c>
      <c r="T539" s="96" t="s">
        <v>1133</v>
      </c>
      <c r="U539" s="96" t="s">
        <v>1500</v>
      </c>
      <c r="V539" s="96" t="s">
        <v>1501</v>
      </c>
      <c r="W539" s="96" t="s">
        <v>1502</v>
      </c>
      <c r="X539" s="96" t="s">
        <v>1503</v>
      </c>
      <c r="Y539" s="96" t="s">
        <v>1504</v>
      </c>
    </row>
    <row r="540" spans="1:25" ht="60" x14ac:dyDescent="0.25">
      <c r="A540" s="60" t="s">
        <v>1505</v>
      </c>
      <c r="B540" s="60" t="str">
        <f>IFERROR(VLOOKUP(VALUE(MID(A540,1,IF(VALUE(MID(A540,1,3))=898,3,4))),[26]Hoja1!$A$3:$K$222,2,0),"")</f>
        <v xml:space="preserve">1043 Sistemas de información al servicio de la gestión educativa </v>
      </c>
      <c r="C540" s="60" t="s">
        <v>193</v>
      </c>
      <c r="D540" s="60" t="s">
        <v>420</v>
      </c>
      <c r="E540" s="60" t="s">
        <v>1506</v>
      </c>
      <c r="F540" s="60" t="s">
        <v>1507</v>
      </c>
      <c r="G540" s="62">
        <v>3</v>
      </c>
      <c r="H540" s="62">
        <v>4</v>
      </c>
      <c r="I540" s="60">
        <v>3</v>
      </c>
      <c r="J540" s="60">
        <v>1</v>
      </c>
      <c r="K540" s="60" t="s">
        <v>24</v>
      </c>
      <c r="L540" s="60" t="str">
        <f>IF(K540=[26]Hoja3!$B$2,[26]Hoja3!$A$2,IF(K540=[26]Hoja3!$B$3,[26]Hoja3!$A$3,IF(K540=[26]Hoja3!$B$4,[26]Hoja3!$A$4,IF(K540=[26]Hoja3!$B$5,[26]Hoja3!$A$5,IF(K540=[26]Hoja3!$B$6,[26]Hoja3!$A$6,IF(K540=[26]Hoja3!$B$7,[26]Hoja3!$A$7,IF(K540=[26]Hoja3!$B$8,[26]Hoja3!$A$8,IF(K540=[26]Hoja3!$B$9,[26]Hoja3!$A$9,IF(K540=[26]Hoja3!$B$10,[26]Hoja3!$A$10,IF(K540=[26]Hoja3!$B$11,[26]Hoja3!$A$11,IF(K540=[26]Hoja3!$B$12,[26]Hoja3!$A$12,IF(K540=[26]Hoja3!$B$13,[26]Hoja3!$A$13,IF(K540=[26]Hoja3!$B$14,[26]Hoja3!$A$14,IF(K540=[26]Hoja3!$B$15,[26]Hoja3!$A$15,IF(K540=[26]Hoja3!$B$16,[26]Hoja3!$A$16,IF(K540=[26]Hoja3!$B$17,[26]Hoja3!$A$17,IF(K540=[26]Hoja3!$B$18,[26]Hoja3!$A$18,IF(K540=[26]Hoja3!$B$19,[26]Hoja3!$A$19,IF(K540=[26]Hoja3!$B$20,[26]Hoja3!$A$20,IF(K540=[26]Hoja3!$B$21,[26]Hoja3!$A$21,""))))))))))))))))))))</f>
        <v>CCE-06</v>
      </c>
      <c r="M540" s="60" t="s">
        <v>585</v>
      </c>
      <c r="N540" s="60">
        <v>0</v>
      </c>
      <c r="O540" s="63">
        <v>500000000</v>
      </c>
      <c r="P540" s="63">
        <v>500000000</v>
      </c>
      <c r="Q540" s="65">
        <v>0</v>
      </c>
      <c r="R540" s="60">
        <v>0</v>
      </c>
      <c r="S540" s="60" t="s">
        <v>1132</v>
      </c>
      <c r="T540" s="60" t="s">
        <v>1133</v>
      </c>
      <c r="U540" s="60" t="s">
        <v>1500</v>
      </c>
      <c r="V540" s="60" t="s">
        <v>1501</v>
      </c>
      <c r="W540" s="60" t="s">
        <v>1502</v>
      </c>
      <c r="X540" s="60" t="s">
        <v>1503</v>
      </c>
      <c r="Y540" s="60" t="s">
        <v>1504</v>
      </c>
    </row>
    <row r="541" spans="1:25" ht="75" x14ac:dyDescent="0.25">
      <c r="A541" s="60" t="s">
        <v>1508</v>
      </c>
      <c r="B541" s="60" t="str">
        <f>IFERROR(VLOOKUP(VALUE(MID(A541,1,IF(VALUE(MID(A541,1,3))=898,3,4))),[26]Hoja1!$A$3:$K$222,2,0),"")</f>
        <v xml:space="preserve">1043 Sistemas de información al servicio de la gestión educativa </v>
      </c>
      <c r="C541" s="60" t="s">
        <v>185</v>
      </c>
      <c r="D541" s="60" t="s">
        <v>417</v>
      </c>
      <c r="E541" s="60" t="s">
        <v>1509</v>
      </c>
      <c r="F541" s="60" t="s">
        <v>1510</v>
      </c>
      <c r="G541" s="62">
        <v>1</v>
      </c>
      <c r="H541" s="62">
        <v>2</v>
      </c>
      <c r="I541" s="60">
        <v>9</v>
      </c>
      <c r="J541" s="60">
        <v>1</v>
      </c>
      <c r="K541" s="60" t="s">
        <v>13</v>
      </c>
      <c r="L541" s="60" t="str">
        <f>IF(K541=[26]Hoja3!$B$2,[26]Hoja3!$A$2,IF(K541=[26]Hoja3!$B$3,[26]Hoja3!$A$3,IF(K541=[26]Hoja3!$B$4,[26]Hoja3!$A$4,IF(K541=[26]Hoja3!$B$5,[26]Hoja3!$A$5,IF(K541=[26]Hoja3!$B$6,[26]Hoja3!$A$6,IF(K541=[26]Hoja3!$B$7,[26]Hoja3!$A$7,IF(K541=[26]Hoja3!$B$8,[26]Hoja3!$A$8,IF(K541=[26]Hoja3!$B$9,[26]Hoja3!$A$9,IF(K541=[26]Hoja3!$B$10,[26]Hoja3!$A$10,IF(K541=[26]Hoja3!$B$11,[26]Hoja3!$A$11,IF(K541=[26]Hoja3!$B$12,[26]Hoja3!$A$12,IF(K541=[26]Hoja3!$B$13,[26]Hoja3!$A$13,IF(K541=[26]Hoja3!$B$14,[26]Hoja3!$A$14,IF(K541=[26]Hoja3!$B$15,[26]Hoja3!$A$15,IF(K541=[26]Hoja3!$B$16,[26]Hoja3!$A$16,IF(K541=[26]Hoja3!$B$17,[26]Hoja3!$A$17,IF(K541=[26]Hoja3!$B$18,[26]Hoja3!$A$18,IF(K541=[26]Hoja3!$B$19,[26]Hoja3!$A$19,IF(K541=[26]Hoja3!$B$20,[26]Hoja3!$A$20,IF(K541=[26]Hoja3!$B$21,[26]Hoja3!$A$21,""))))))))))))))))))))</f>
        <v>CCE-02</v>
      </c>
      <c r="M541" s="60" t="s">
        <v>585</v>
      </c>
      <c r="N541" s="60">
        <v>0</v>
      </c>
      <c r="O541" s="63">
        <v>6500000000</v>
      </c>
      <c r="P541" s="63">
        <v>6500000000</v>
      </c>
      <c r="Q541" s="65">
        <v>0</v>
      </c>
      <c r="R541" s="60">
        <v>0</v>
      </c>
      <c r="S541" s="60" t="s">
        <v>1132</v>
      </c>
      <c r="T541" s="60" t="s">
        <v>1133</v>
      </c>
      <c r="U541" s="60" t="s">
        <v>1500</v>
      </c>
      <c r="V541" s="60" t="s">
        <v>1501</v>
      </c>
      <c r="W541" s="60" t="s">
        <v>1502</v>
      </c>
      <c r="X541" s="60" t="s">
        <v>1503</v>
      </c>
      <c r="Y541" s="60" t="s">
        <v>1504</v>
      </c>
    </row>
    <row r="542" spans="1:25" ht="45" x14ac:dyDescent="0.25">
      <c r="A542" s="60" t="s">
        <v>1511</v>
      </c>
      <c r="B542" s="60" t="str">
        <f>IFERROR(VLOOKUP(VALUE(MID(A542,1,IF(VALUE(MID(A542,1,3))=898,3,4))),[26]Hoja1!$A$3:$K$222,2,0),"")</f>
        <v xml:space="preserve">1043 Sistemas de información al servicio de la gestión educativa </v>
      </c>
      <c r="C542" s="60" t="s">
        <v>185</v>
      </c>
      <c r="D542" s="60" t="s">
        <v>418</v>
      </c>
      <c r="E542" s="60">
        <v>81111806</v>
      </c>
      <c r="F542" s="60" t="s">
        <v>1512</v>
      </c>
      <c r="G542" s="62">
        <v>2</v>
      </c>
      <c r="H542" s="62">
        <v>2</v>
      </c>
      <c r="I542" s="60">
        <v>6</v>
      </c>
      <c r="J542" s="60">
        <v>1</v>
      </c>
      <c r="K542" s="60" t="s">
        <v>590</v>
      </c>
      <c r="L542" s="60" t="str">
        <f>IF(K542=[26]Hoja3!$B$2,[26]Hoja3!$A$2,IF(K542=[26]Hoja3!$B$3,[26]Hoja3!$A$3,IF(K542=[26]Hoja3!$B$4,[26]Hoja3!$A$4,IF(K542=[26]Hoja3!$B$5,[26]Hoja3!$A$5,IF(K542=[26]Hoja3!$B$6,[26]Hoja3!$A$6,IF(K542=[26]Hoja3!$B$7,[26]Hoja3!$A$7,IF(K542=[26]Hoja3!$B$8,[26]Hoja3!$A$8,IF(K542=[26]Hoja3!$B$9,[26]Hoja3!$A$9,IF(K542=[26]Hoja3!$B$10,[26]Hoja3!$A$10,IF(K542=[26]Hoja3!$B$11,[26]Hoja3!$A$11,IF(K542=[26]Hoja3!$B$12,[26]Hoja3!$A$12,IF(K542=[26]Hoja3!$B$13,[26]Hoja3!$A$13,IF(K542=[26]Hoja3!$B$14,[26]Hoja3!$A$14,IF(K542=[26]Hoja3!$B$15,[26]Hoja3!$A$15,IF(K542=[26]Hoja3!$B$16,[26]Hoja3!$A$16,IF(K542=[26]Hoja3!$B$17,[26]Hoja3!$A$17,IF(K542=[26]Hoja3!$B$18,[26]Hoja3!$A$18,IF(K542=[26]Hoja3!$B$19,[26]Hoja3!$A$19,IF(K542=[26]Hoja3!$B$20,[26]Hoja3!$A$20,IF(K542=[26]Hoja3!$B$21,[26]Hoja3!$A$21,""))))))))))))))))))))</f>
        <v>CCE-05</v>
      </c>
      <c r="M542" s="60" t="s">
        <v>585</v>
      </c>
      <c r="N542" s="60">
        <v>0</v>
      </c>
      <c r="O542" s="63">
        <v>2600000000</v>
      </c>
      <c r="P542" s="63">
        <v>2600000000</v>
      </c>
      <c r="Q542" s="65">
        <v>0</v>
      </c>
      <c r="R542" s="60">
        <v>0</v>
      </c>
      <c r="S542" s="60" t="s">
        <v>1132</v>
      </c>
      <c r="T542" s="60" t="s">
        <v>1133</v>
      </c>
      <c r="U542" s="60" t="s">
        <v>1500</v>
      </c>
      <c r="V542" s="60" t="s">
        <v>1501</v>
      </c>
      <c r="W542" s="60" t="s">
        <v>1502</v>
      </c>
      <c r="X542" s="60" t="s">
        <v>1503</v>
      </c>
      <c r="Y542" s="60" t="s">
        <v>1504</v>
      </c>
    </row>
    <row r="543" spans="1:25" ht="60" x14ac:dyDescent="0.25">
      <c r="A543" s="60" t="s">
        <v>1513</v>
      </c>
      <c r="B543" s="60" t="str">
        <f>IFERROR(VLOOKUP(VALUE(MID(A543,1,IF(VALUE(MID(A543,1,3))=898,3,4))),[26]Hoja1!$A$3:$K$222,2,0),"")</f>
        <v xml:space="preserve">1043 Sistemas de información al servicio de la gestión educativa </v>
      </c>
      <c r="C543" s="60" t="s">
        <v>185</v>
      </c>
      <c r="D543" s="60" t="s">
        <v>419</v>
      </c>
      <c r="E543" s="60" t="s">
        <v>1514</v>
      </c>
      <c r="F543" s="60" t="s">
        <v>1515</v>
      </c>
      <c r="G543" s="62">
        <v>1</v>
      </c>
      <c r="H543" s="62">
        <v>2</v>
      </c>
      <c r="I543" s="60">
        <v>9</v>
      </c>
      <c r="J543" s="60">
        <v>1</v>
      </c>
      <c r="K543" s="60" t="s">
        <v>13</v>
      </c>
      <c r="L543" s="60" t="str">
        <f>IF(K543=[26]Hoja3!$B$2,[26]Hoja3!$A$2,IF(K543=[26]Hoja3!$B$3,[26]Hoja3!$A$3,IF(K543=[26]Hoja3!$B$4,[26]Hoja3!$A$4,IF(K543=[26]Hoja3!$B$5,[26]Hoja3!$A$5,IF(K543=[26]Hoja3!$B$6,[26]Hoja3!$A$6,IF(K543=[26]Hoja3!$B$7,[26]Hoja3!$A$7,IF(K543=[26]Hoja3!$B$8,[26]Hoja3!$A$8,IF(K543=[26]Hoja3!$B$9,[26]Hoja3!$A$9,IF(K543=[26]Hoja3!$B$10,[26]Hoja3!$A$10,IF(K543=[26]Hoja3!$B$11,[26]Hoja3!$A$11,IF(K543=[26]Hoja3!$B$12,[26]Hoja3!$A$12,IF(K543=[26]Hoja3!$B$13,[26]Hoja3!$A$13,IF(K543=[26]Hoja3!$B$14,[26]Hoja3!$A$14,IF(K543=[26]Hoja3!$B$15,[26]Hoja3!$A$15,IF(K543=[26]Hoja3!$B$16,[26]Hoja3!$A$16,IF(K543=[26]Hoja3!$B$17,[26]Hoja3!$A$17,IF(K543=[26]Hoja3!$B$18,[26]Hoja3!$A$18,IF(K543=[26]Hoja3!$B$19,[26]Hoja3!$A$19,IF(K543=[26]Hoja3!$B$20,[26]Hoja3!$A$20,IF(K543=[26]Hoja3!$B$21,[26]Hoja3!$A$21,""))))))))))))))))))))</f>
        <v>CCE-02</v>
      </c>
      <c r="M543" s="60" t="s">
        <v>585</v>
      </c>
      <c r="N543" s="60">
        <v>0</v>
      </c>
      <c r="O543" s="63">
        <v>20210000000</v>
      </c>
      <c r="P543" s="63">
        <v>20210000000</v>
      </c>
      <c r="Q543" s="65">
        <v>0</v>
      </c>
      <c r="R543" s="60">
        <v>0</v>
      </c>
      <c r="S543" s="60" t="s">
        <v>1132</v>
      </c>
      <c r="T543" s="60" t="s">
        <v>1133</v>
      </c>
      <c r="U543" s="60" t="s">
        <v>1500</v>
      </c>
      <c r="V543" s="60" t="s">
        <v>1501</v>
      </c>
      <c r="W543" s="60" t="s">
        <v>1502</v>
      </c>
      <c r="X543" s="60" t="s">
        <v>1503</v>
      </c>
      <c r="Y543" s="60" t="s">
        <v>1504</v>
      </c>
    </row>
    <row r="544" spans="1:25" ht="45" x14ac:dyDescent="0.25">
      <c r="A544" s="60" t="s">
        <v>1516</v>
      </c>
      <c r="B544" s="60" t="str">
        <f>IFERROR(VLOOKUP(VALUE(MID(A544,1,IF(VALUE(MID(A544,1,3))=898,3,4))),[26]Hoja1!$A$3:$K$222,2,0),"")</f>
        <v xml:space="preserve">1043 Sistemas de información al servicio de la gestión educativa </v>
      </c>
      <c r="C544" s="60" t="s">
        <v>185</v>
      </c>
      <c r="D544" s="60" t="s">
        <v>416</v>
      </c>
      <c r="E544" s="60" t="s">
        <v>1517</v>
      </c>
      <c r="F544" s="60" t="s">
        <v>1518</v>
      </c>
      <c r="G544" s="62">
        <v>1</v>
      </c>
      <c r="H544" s="62">
        <v>1</v>
      </c>
      <c r="I544" s="60">
        <v>1</v>
      </c>
      <c r="J544" s="60">
        <v>1</v>
      </c>
      <c r="K544" s="60" t="s">
        <v>590</v>
      </c>
      <c r="L544" s="60" t="str">
        <f>IF(K544=[26]Hoja3!$B$2,[26]Hoja3!$A$2,IF(K544=[26]Hoja3!$B$3,[26]Hoja3!$A$3,IF(K544=[26]Hoja3!$B$4,[26]Hoja3!$A$4,IF(K544=[26]Hoja3!$B$5,[26]Hoja3!$A$5,IF(K544=[26]Hoja3!$B$6,[26]Hoja3!$A$6,IF(K544=[26]Hoja3!$B$7,[26]Hoja3!$A$7,IF(K544=[26]Hoja3!$B$8,[26]Hoja3!$A$8,IF(K544=[26]Hoja3!$B$9,[26]Hoja3!$A$9,IF(K544=[26]Hoja3!$B$10,[26]Hoja3!$A$10,IF(K544=[26]Hoja3!$B$11,[26]Hoja3!$A$11,IF(K544=[26]Hoja3!$B$12,[26]Hoja3!$A$12,IF(K544=[26]Hoja3!$B$13,[26]Hoja3!$A$13,IF(K544=[26]Hoja3!$B$14,[26]Hoja3!$A$14,IF(K544=[26]Hoja3!$B$15,[26]Hoja3!$A$15,IF(K544=[26]Hoja3!$B$16,[26]Hoja3!$A$16,IF(K544=[26]Hoja3!$B$17,[26]Hoja3!$A$17,IF(K544=[26]Hoja3!$B$18,[26]Hoja3!$A$18,IF(K544=[26]Hoja3!$B$19,[26]Hoja3!$A$19,IF(K544=[26]Hoja3!$B$20,[26]Hoja3!$A$20,IF(K544=[26]Hoja3!$B$21,[26]Hoja3!$A$21,""))))))))))))))))))))</f>
        <v>CCE-05</v>
      </c>
      <c r="M544" s="60" t="s">
        <v>70</v>
      </c>
      <c r="N544" s="60">
        <v>0</v>
      </c>
      <c r="O544" s="63">
        <v>800000000</v>
      </c>
      <c r="P544" s="63">
        <v>800000000</v>
      </c>
      <c r="Q544" s="65">
        <v>0</v>
      </c>
      <c r="R544" s="60">
        <v>0</v>
      </c>
      <c r="S544" s="60" t="s">
        <v>1132</v>
      </c>
      <c r="T544" s="60" t="s">
        <v>1133</v>
      </c>
      <c r="U544" s="60" t="s">
        <v>1500</v>
      </c>
      <c r="V544" s="60" t="s">
        <v>1501</v>
      </c>
      <c r="W544" s="60" t="s">
        <v>1502</v>
      </c>
      <c r="X544" s="60" t="s">
        <v>1503</v>
      </c>
      <c r="Y544" s="60" t="s">
        <v>1504</v>
      </c>
    </row>
    <row r="545" spans="1:25" ht="45" x14ac:dyDescent="0.25">
      <c r="A545" s="60" t="s">
        <v>1519</v>
      </c>
      <c r="B545" s="60" t="str">
        <f>IFERROR(VLOOKUP(VALUE(MID(A545,1,IF(VALUE(MID(A545,1,3))=898,3,4))),[26]Hoja1!$A$3:$K$222,2,0),"")</f>
        <v xml:space="preserve">1043 Sistemas de información al servicio de la gestión educativa </v>
      </c>
      <c r="C545" s="60" t="s">
        <v>185</v>
      </c>
      <c r="D545" s="60" t="s">
        <v>416</v>
      </c>
      <c r="E545" s="60">
        <v>81111508</v>
      </c>
      <c r="F545" s="60" t="s">
        <v>1520</v>
      </c>
      <c r="G545" s="62">
        <v>1</v>
      </c>
      <c r="H545" s="62">
        <v>2</v>
      </c>
      <c r="I545" s="60">
        <v>6</v>
      </c>
      <c r="J545" s="60">
        <v>1</v>
      </c>
      <c r="K545" s="60" t="s">
        <v>13</v>
      </c>
      <c r="L545" s="60" t="str">
        <f>IF(K545=[26]Hoja3!$B$2,[26]Hoja3!$A$2,IF(K545=[26]Hoja3!$B$3,[26]Hoja3!$A$3,IF(K545=[26]Hoja3!$B$4,[26]Hoja3!$A$4,IF(K545=[26]Hoja3!$B$5,[26]Hoja3!$A$5,IF(K545=[26]Hoja3!$B$6,[26]Hoja3!$A$6,IF(K545=[26]Hoja3!$B$7,[26]Hoja3!$A$7,IF(K545=[26]Hoja3!$B$8,[26]Hoja3!$A$8,IF(K545=[26]Hoja3!$B$9,[26]Hoja3!$A$9,IF(K545=[26]Hoja3!$B$10,[26]Hoja3!$A$10,IF(K545=[26]Hoja3!$B$11,[26]Hoja3!$A$11,IF(K545=[26]Hoja3!$B$12,[26]Hoja3!$A$12,IF(K545=[26]Hoja3!$B$13,[26]Hoja3!$A$13,IF(K545=[26]Hoja3!$B$14,[26]Hoja3!$A$14,IF(K545=[26]Hoja3!$B$15,[26]Hoja3!$A$15,IF(K545=[26]Hoja3!$B$16,[26]Hoja3!$A$16,IF(K545=[26]Hoja3!$B$17,[26]Hoja3!$A$17,IF(K545=[26]Hoja3!$B$18,[26]Hoja3!$A$18,IF(K545=[26]Hoja3!$B$19,[26]Hoja3!$A$19,IF(K545=[26]Hoja3!$B$20,[26]Hoja3!$A$20,IF(K545=[26]Hoja3!$B$21,[26]Hoja3!$A$21,""))))))))))))))))))))</f>
        <v>CCE-02</v>
      </c>
      <c r="M545" s="60" t="s">
        <v>585</v>
      </c>
      <c r="N545" s="60">
        <v>0</v>
      </c>
      <c r="O545" s="63">
        <v>900000000</v>
      </c>
      <c r="P545" s="63">
        <v>900000000</v>
      </c>
      <c r="Q545" s="65">
        <v>0</v>
      </c>
      <c r="R545" s="60">
        <v>0</v>
      </c>
      <c r="S545" s="60" t="s">
        <v>1132</v>
      </c>
      <c r="T545" s="60" t="s">
        <v>1133</v>
      </c>
      <c r="U545" s="60" t="s">
        <v>1500</v>
      </c>
      <c r="V545" s="60" t="s">
        <v>1501</v>
      </c>
      <c r="W545" s="60" t="s">
        <v>1502</v>
      </c>
      <c r="X545" s="60" t="s">
        <v>1503</v>
      </c>
      <c r="Y545" s="60" t="s">
        <v>1504</v>
      </c>
    </row>
    <row r="546" spans="1:25" ht="45" x14ac:dyDescent="0.25">
      <c r="A546" s="60" t="s">
        <v>1521</v>
      </c>
      <c r="B546" s="60" t="str">
        <f>IFERROR(VLOOKUP(VALUE(MID(A546,1,IF(VALUE(MID(A546,1,3))=898,3,4))),[26]Hoja1!$A$3:$K$222,2,0),"")</f>
        <v xml:space="preserve">1043 Sistemas de información al servicio de la gestión educativa </v>
      </c>
      <c r="C546" s="60" t="s">
        <v>185</v>
      </c>
      <c r="D546" s="60" t="s">
        <v>416</v>
      </c>
      <c r="E546" s="60">
        <v>80101601</v>
      </c>
      <c r="F546" s="60" t="s">
        <v>1522</v>
      </c>
      <c r="G546" s="62">
        <v>1</v>
      </c>
      <c r="H546" s="62">
        <v>2</v>
      </c>
      <c r="I546" s="60">
        <v>6</v>
      </c>
      <c r="J546" s="60">
        <v>1</v>
      </c>
      <c r="K546" s="60" t="s">
        <v>19</v>
      </c>
      <c r="L546" s="60" t="str">
        <f>IF(K546=[26]Hoja3!$B$2,[26]Hoja3!$A$2,IF(K546=[26]Hoja3!$B$3,[26]Hoja3!$A$3,IF(K546=[26]Hoja3!$B$4,[26]Hoja3!$A$4,IF(K546=[26]Hoja3!$B$5,[26]Hoja3!$A$5,IF(K546=[26]Hoja3!$B$6,[26]Hoja3!$A$6,IF(K546=[26]Hoja3!$B$7,[26]Hoja3!$A$7,IF(K546=[26]Hoja3!$B$8,[26]Hoja3!$A$8,IF(K546=[26]Hoja3!$B$9,[26]Hoja3!$A$9,IF(K546=[26]Hoja3!$B$10,[26]Hoja3!$A$10,IF(K546=[26]Hoja3!$B$11,[26]Hoja3!$A$11,IF(K546=[26]Hoja3!$B$12,[26]Hoja3!$A$12,IF(K546=[26]Hoja3!$B$13,[26]Hoja3!$A$13,IF(K546=[26]Hoja3!$B$14,[26]Hoja3!$A$14,IF(K546=[26]Hoja3!$B$15,[26]Hoja3!$A$15,IF(K546=[26]Hoja3!$B$16,[26]Hoja3!$A$16,IF(K546=[26]Hoja3!$B$17,[26]Hoja3!$A$17,IF(K546=[26]Hoja3!$B$18,[26]Hoja3!$A$18,IF(K546=[26]Hoja3!$B$19,[26]Hoja3!$A$19,IF(K546=[26]Hoja3!$B$20,[26]Hoja3!$A$20,IF(K546=[26]Hoja3!$B$21,[26]Hoja3!$A$21,""))))))))))))))))))))</f>
        <v>CCE-04</v>
      </c>
      <c r="M546" s="60" t="s">
        <v>66</v>
      </c>
      <c r="N546" s="60">
        <v>0</v>
      </c>
      <c r="O546" s="63">
        <v>798000000</v>
      </c>
      <c r="P546" s="63">
        <v>798000000</v>
      </c>
      <c r="Q546" s="65">
        <v>0</v>
      </c>
      <c r="R546" s="60">
        <v>0</v>
      </c>
      <c r="S546" s="60" t="s">
        <v>1132</v>
      </c>
      <c r="T546" s="60" t="s">
        <v>1133</v>
      </c>
      <c r="U546" s="60" t="s">
        <v>1500</v>
      </c>
      <c r="V546" s="60" t="s">
        <v>1501</v>
      </c>
      <c r="W546" s="60" t="s">
        <v>1502</v>
      </c>
      <c r="X546" s="60" t="s">
        <v>1503</v>
      </c>
      <c r="Y546" s="60" t="s">
        <v>1504</v>
      </c>
    </row>
    <row r="547" spans="1:25" ht="45" x14ac:dyDescent="0.25">
      <c r="A547" s="60" t="s">
        <v>1523</v>
      </c>
      <c r="B547" s="60" t="str">
        <f>IFERROR(VLOOKUP(VALUE(MID(A547,1,IF(VALUE(MID(A547,1,3))=898,3,4))),[26]Hoja1!$A$3:$K$222,2,0),"")</f>
        <v xml:space="preserve">1043 Sistemas de información al servicio de la gestión educativa </v>
      </c>
      <c r="C547" s="60" t="s">
        <v>185</v>
      </c>
      <c r="D547" s="60" t="s">
        <v>416</v>
      </c>
      <c r="E547" s="60" t="s">
        <v>1524</v>
      </c>
      <c r="F547" s="60" t="s">
        <v>1525</v>
      </c>
      <c r="G547" s="62">
        <v>1</v>
      </c>
      <c r="H547" s="62">
        <v>1</v>
      </c>
      <c r="I547" s="60">
        <v>11</v>
      </c>
      <c r="J547" s="60">
        <v>1</v>
      </c>
      <c r="K547" s="60" t="s">
        <v>590</v>
      </c>
      <c r="L547" s="60" t="str">
        <f>IF(K547=[26]Hoja3!$B$2,[26]Hoja3!$A$2,IF(K547=[26]Hoja3!$B$3,[26]Hoja3!$A$3,IF(K547=[26]Hoja3!$B$4,[26]Hoja3!$A$4,IF(K547=[26]Hoja3!$B$5,[26]Hoja3!$A$5,IF(K547=[26]Hoja3!$B$6,[26]Hoja3!$A$6,IF(K547=[26]Hoja3!$B$7,[26]Hoja3!$A$7,IF(K547=[26]Hoja3!$B$8,[26]Hoja3!$A$8,IF(K547=[26]Hoja3!$B$9,[26]Hoja3!$A$9,IF(K547=[26]Hoja3!$B$10,[26]Hoja3!$A$10,IF(K547=[26]Hoja3!$B$11,[26]Hoja3!$A$11,IF(K547=[26]Hoja3!$B$12,[26]Hoja3!$A$12,IF(K547=[26]Hoja3!$B$13,[26]Hoja3!$A$13,IF(K547=[26]Hoja3!$B$14,[26]Hoja3!$A$14,IF(K547=[26]Hoja3!$B$15,[26]Hoja3!$A$15,IF(K547=[26]Hoja3!$B$16,[26]Hoja3!$A$16,IF(K547=[26]Hoja3!$B$17,[26]Hoja3!$A$17,IF(K547=[26]Hoja3!$B$18,[26]Hoja3!$A$18,IF(K547=[26]Hoja3!$B$19,[26]Hoja3!$A$19,IF(K547=[26]Hoja3!$B$20,[26]Hoja3!$A$20,IF(K547=[26]Hoja3!$B$21,[26]Hoja3!$A$21,""))))))))))))))))))))</f>
        <v>CCE-05</v>
      </c>
      <c r="M547" s="60" t="s">
        <v>585</v>
      </c>
      <c r="N547" s="60">
        <v>0</v>
      </c>
      <c r="O547" s="63">
        <v>1000000000</v>
      </c>
      <c r="P547" s="63">
        <v>1000000000</v>
      </c>
      <c r="Q547" s="65">
        <v>0</v>
      </c>
      <c r="R547" s="60">
        <v>0</v>
      </c>
      <c r="S547" s="60" t="s">
        <v>1132</v>
      </c>
      <c r="T547" s="60" t="s">
        <v>1133</v>
      </c>
      <c r="U547" s="60" t="s">
        <v>1500</v>
      </c>
      <c r="V547" s="60" t="s">
        <v>1501</v>
      </c>
      <c r="W547" s="60" t="s">
        <v>1502</v>
      </c>
      <c r="X547" s="60" t="s">
        <v>1503</v>
      </c>
      <c r="Y547" s="60" t="s">
        <v>1504</v>
      </c>
    </row>
    <row r="548" spans="1:25" ht="45" x14ac:dyDescent="0.25">
      <c r="A548" s="60" t="s">
        <v>1526</v>
      </c>
      <c r="B548" s="60" t="str">
        <f>IFERROR(VLOOKUP(VALUE(MID(A548,1,IF(VALUE(MID(A548,1,3))=898,3,4))),[26]Hoja1!$A$3:$K$222,2,0),"")</f>
        <v xml:space="preserve">1043 Sistemas de información al servicio de la gestión educativa </v>
      </c>
      <c r="C548" s="60" t="s">
        <v>185</v>
      </c>
      <c r="D548" s="60" t="s">
        <v>415</v>
      </c>
      <c r="E548" s="60">
        <v>80101604</v>
      </c>
      <c r="F548" s="60" t="s">
        <v>1527</v>
      </c>
      <c r="G548" s="62">
        <v>1</v>
      </c>
      <c r="H548" s="62">
        <v>1</v>
      </c>
      <c r="I548" s="60">
        <v>355</v>
      </c>
      <c r="J548" s="60">
        <v>0</v>
      </c>
      <c r="K548" s="60" t="s">
        <v>21</v>
      </c>
      <c r="L548" s="60" t="str">
        <f>IF(K548=[26]Hoja3!$B$2,[26]Hoja3!$A$2,IF(K548=[26]Hoja3!$B$3,[26]Hoja3!$A$3,IF(K548=[26]Hoja3!$B$4,[26]Hoja3!$A$4,IF(K548=[26]Hoja3!$B$5,[26]Hoja3!$A$5,IF(K548=[26]Hoja3!$B$6,[26]Hoja3!$A$6,IF(K548=[26]Hoja3!$B$7,[26]Hoja3!$A$7,IF(K548=[26]Hoja3!$B$8,[26]Hoja3!$A$8,IF(K548=[26]Hoja3!$B$9,[26]Hoja3!$A$9,IF(K548=[26]Hoja3!$B$10,[26]Hoja3!$A$10,IF(K548=[26]Hoja3!$B$11,[26]Hoja3!$A$11,IF(K548=[26]Hoja3!$B$12,[26]Hoja3!$A$12,IF(K548=[26]Hoja3!$B$13,[26]Hoja3!$A$13,IF(K548=[26]Hoja3!$B$14,[26]Hoja3!$A$14,IF(K548=[26]Hoja3!$B$15,[26]Hoja3!$A$15,IF(K548=[26]Hoja3!$B$16,[26]Hoja3!$A$16,IF(K548=[26]Hoja3!$B$17,[26]Hoja3!$A$17,IF(K548=[26]Hoja3!$B$18,[26]Hoja3!$A$18,IF(K548=[26]Hoja3!$B$19,[26]Hoja3!$A$19,IF(K548=[26]Hoja3!$B$20,[26]Hoja3!$A$20,IF(K548=[26]Hoja3!$B$21,[26]Hoja3!$A$21,""))))))))))))))))))))</f>
        <v>CCE-16</v>
      </c>
      <c r="M548" s="60" t="s">
        <v>63</v>
      </c>
      <c r="N548" s="60">
        <v>0</v>
      </c>
      <c r="O548" s="98">
        <v>85312997</v>
      </c>
      <c r="P548" s="98">
        <v>85312997</v>
      </c>
      <c r="Q548" s="65">
        <v>0</v>
      </c>
      <c r="R548" s="60">
        <v>0</v>
      </c>
      <c r="S548" s="60" t="s">
        <v>1132</v>
      </c>
      <c r="T548" s="60" t="s">
        <v>1133</v>
      </c>
      <c r="U548" s="60" t="s">
        <v>1500</v>
      </c>
      <c r="V548" s="60" t="s">
        <v>1501</v>
      </c>
      <c r="W548" s="60" t="s">
        <v>1502</v>
      </c>
      <c r="X548" s="60" t="s">
        <v>1503</v>
      </c>
      <c r="Y548" s="60" t="s">
        <v>1504</v>
      </c>
    </row>
    <row r="549" spans="1:25" ht="45" x14ac:dyDescent="0.25">
      <c r="A549" s="60" t="s">
        <v>1528</v>
      </c>
      <c r="B549" s="60" t="str">
        <f>IFERROR(VLOOKUP(VALUE(MID(A549,1,IF(VALUE(MID(A549,1,3))=898,3,4))),[26]Hoja1!$A$3:$K$222,2,0),"")</f>
        <v xml:space="preserve">1043 Sistemas de información al servicio de la gestión educativa </v>
      </c>
      <c r="C549" s="60" t="s">
        <v>185</v>
      </c>
      <c r="D549" s="60" t="s">
        <v>415</v>
      </c>
      <c r="E549" s="60">
        <v>80161504</v>
      </c>
      <c r="F549" s="60" t="s">
        <v>1529</v>
      </c>
      <c r="G549" s="62">
        <v>1</v>
      </c>
      <c r="H549" s="62">
        <v>1</v>
      </c>
      <c r="I549" s="60">
        <v>355</v>
      </c>
      <c r="J549" s="60">
        <v>0</v>
      </c>
      <c r="K549" s="60" t="s">
        <v>21</v>
      </c>
      <c r="L549" s="60" t="str">
        <f>IF(K549=[26]Hoja3!$B$2,[26]Hoja3!$A$2,IF(K549=[26]Hoja3!$B$3,[26]Hoja3!$A$3,IF(K549=[26]Hoja3!$B$4,[26]Hoja3!$A$4,IF(K549=[26]Hoja3!$B$5,[26]Hoja3!$A$5,IF(K549=[26]Hoja3!$B$6,[26]Hoja3!$A$6,IF(K549=[26]Hoja3!$B$7,[26]Hoja3!$A$7,IF(K549=[26]Hoja3!$B$8,[26]Hoja3!$A$8,IF(K549=[26]Hoja3!$B$9,[26]Hoja3!$A$9,IF(K549=[26]Hoja3!$B$10,[26]Hoja3!$A$10,IF(K549=[26]Hoja3!$B$11,[26]Hoja3!$A$11,IF(K549=[26]Hoja3!$B$12,[26]Hoja3!$A$12,IF(K549=[26]Hoja3!$B$13,[26]Hoja3!$A$13,IF(K549=[26]Hoja3!$B$14,[26]Hoja3!$A$14,IF(K549=[26]Hoja3!$B$15,[26]Hoja3!$A$15,IF(K549=[26]Hoja3!$B$16,[26]Hoja3!$A$16,IF(K549=[26]Hoja3!$B$17,[26]Hoja3!$A$17,IF(K549=[26]Hoja3!$B$18,[26]Hoja3!$A$18,IF(K549=[26]Hoja3!$B$19,[26]Hoja3!$A$19,IF(K549=[26]Hoja3!$B$20,[26]Hoja3!$A$20,IF(K549=[26]Hoja3!$B$21,[26]Hoja3!$A$21,""))))))))))))))))))))</f>
        <v>CCE-16</v>
      </c>
      <c r="M549" s="60" t="s">
        <v>575</v>
      </c>
      <c r="N549" s="60">
        <v>0</v>
      </c>
      <c r="O549" s="98">
        <v>25351733</v>
      </c>
      <c r="P549" s="98">
        <v>25351733</v>
      </c>
      <c r="Q549" s="65">
        <v>0</v>
      </c>
      <c r="R549" s="60">
        <v>0</v>
      </c>
      <c r="S549" s="60" t="s">
        <v>1132</v>
      </c>
      <c r="T549" s="60" t="s">
        <v>1133</v>
      </c>
      <c r="U549" s="60" t="s">
        <v>1500</v>
      </c>
      <c r="V549" s="60" t="s">
        <v>1501</v>
      </c>
      <c r="W549" s="60" t="s">
        <v>1502</v>
      </c>
      <c r="X549" s="60" t="s">
        <v>1503</v>
      </c>
      <c r="Y549" s="60" t="s">
        <v>1504</v>
      </c>
    </row>
    <row r="550" spans="1:25" ht="60" x14ac:dyDescent="0.25">
      <c r="A550" s="60" t="s">
        <v>1530</v>
      </c>
      <c r="B550" s="60" t="str">
        <f>IFERROR(VLOOKUP(VALUE(MID(A550,1,IF(VALUE(MID(A550,1,3))=898,3,4))),[26]Hoja1!$A$3:$K$222,2,0),"")</f>
        <v xml:space="preserve">1043 Sistemas de información al servicio de la gestión educativa </v>
      </c>
      <c r="C550" s="60" t="s">
        <v>185</v>
      </c>
      <c r="D550" s="60" t="s">
        <v>415</v>
      </c>
      <c r="E550" s="60">
        <v>80101603</v>
      </c>
      <c r="F550" s="60" t="s">
        <v>1531</v>
      </c>
      <c r="G550" s="62">
        <v>1</v>
      </c>
      <c r="H550" s="62">
        <v>1</v>
      </c>
      <c r="I550" s="60">
        <v>355</v>
      </c>
      <c r="J550" s="60">
        <v>0</v>
      </c>
      <c r="K550" s="60" t="s">
        <v>21</v>
      </c>
      <c r="L550" s="60" t="str">
        <f>IF(K550=[26]Hoja3!$B$2,[26]Hoja3!$A$2,IF(K550=[26]Hoja3!$B$3,[26]Hoja3!$A$3,IF(K550=[26]Hoja3!$B$4,[26]Hoja3!$A$4,IF(K550=[26]Hoja3!$B$5,[26]Hoja3!$A$5,IF(K550=[26]Hoja3!$B$6,[26]Hoja3!$A$6,IF(K550=[26]Hoja3!$B$7,[26]Hoja3!$A$7,IF(K550=[26]Hoja3!$B$8,[26]Hoja3!$A$8,IF(K550=[26]Hoja3!$B$9,[26]Hoja3!$A$9,IF(K550=[26]Hoja3!$B$10,[26]Hoja3!$A$10,IF(K550=[26]Hoja3!$B$11,[26]Hoja3!$A$11,IF(K550=[26]Hoja3!$B$12,[26]Hoja3!$A$12,IF(K550=[26]Hoja3!$B$13,[26]Hoja3!$A$13,IF(K550=[26]Hoja3!$B$14,[26]Hoja3!$A$14,IF(K550=[26]Hoja3!$B$15,[26]Hoja3!$A$15,IF(K550=[26]Hoja3!$B$16,[26]Hoja3!$A$16,IF(K550=[26]Hoja3!$B$17,[26]Hoja3!$A$17,IF(K550=[26]Hoja3!$B$18,[26]Hoja3!$A$18,IF(K550=[26]Hoja3!$B$19,[26]Hoja3!$A$19,IF(K550=[26]Hoja3!$B$20,[26]Hoja3!$A$20,IF(K550=[26]Hoja3!$B$21,[26]Hoja3!$A$21,""))))))))))))))))))))</f>
        <v>CCE-16</v>
      </c>
      <c r="M550" s="60" t="s">
        <v>63</v>
      </c>
      <c r="N550" s="60">
        <v>0</v>
      </c>
      <c r="O550" s="98">
        <v>76055200</v>
      </c>
      <c r="P550" s="98">
        <v>76055200</v>
      </c>
      <c r="Q550" s="65">
        <v>0</v>
      </c>
      <c r="R550" s="60">
        <v>0</v>
      </c>
      <c r="S550" s="60" t="s">
        <v>1132</v>
      </c>
      <c r="T550" s="60" t="s">
        <v>1133</v>
      </c>
      <c r="U550" s="60" t="s">
        <v>1500</v>
      </c>
      <c r="V550" s="60" t="s">
        <v>1501</v>
      </c>
      <c r="W550" s="60" t="s">
        <v>1502</v>
      </c>
      <c r="X550" s="60" t="s">
        <v>1503</v>
      </c>
      <c r="Y550" s="60" t="s">
        <v>1504</v>
      </c>
    </row>
    <row r="551" spans="1:25" ht="45" x14ac:dyDescent="0.25">
      <c r="A551" s="60" t="s">
        <v>1532</v>
      </c>
      <c r="B551" s="60" t="str">
        <f>IFERROR(VLOOKUP(VALUE(MID(A551,1,IF(VALUE(MID(A551,1,3))=898,3,4))),[26]Hoja1!$A$3:$K$222,2,0),"")</f>
        <v xml:space="preserve">1043 Sistemas de información al servicio de la gestión educativa </v>
      </c>
      <c r="C551" s="60" t="s">
        <v>185</v>
      </c>
      <c r="D551" s="60" t="s">
        <v>415</v>
      </c>
      <c r="E551" s="60">
        <v>80161506</v>
      </c>
      <c r="F551" s="60" t="s">
        <v>1533</v>
      </c>
      <c r="G551" s="62">
        <v>1</v>
      </c>
      <c r="H551" s="62">
        <v>1</v>
      </c>
      <c r="I551" s="60">
        <v>355</v>
      </c>
      <c r="J551" s="60">
        <v>0</v>
      </c>
      <c r="K551" s="60" t="s">
        <v>21</v>
      </c>
      <c r="L551" s="60" t="str">
        <f>IF(K551=[26]Hoja3!$B$2,[26]Hoja3!$A$2,IF(K551=[26]Hoja3!$B$3,[26]Hoja3!$A$3,IF(K551=[26]Hoja3!$B$4,[26]Hoja3!$A$4,IF(K551=[26]Hoja3!$B$5,[26]Hoja3!$A$5,IF(K551=[26]Hoja3!$B$6,[26]Hoja3!$A$6,IF(K551=[26]Hoja3!$B$7,[26]Hoja3!$A$7,IF(K551=[26]Hoja3!$B$8,[26]Hoja3!$A$8,IF(K551=[26]Hoja3!$B$9,[26]Hoja3!$A$9,IF(K551=[26]Hoja3!$B$10,[26]Hoja3!$A$10,IF(K551=[26]Hoja3!$B$11,[26]Hoja3!$A$11,IF(K551=[26]Hoja3!$B$12,[26]Hoja3!$A$12,IF(K551=[26]Hoja3!$B$13,[26]Hoja3!$A$13,IF(K551=[26]Hoja3!$B$14,[26]Hoja3!$A$14,IF(K551=[26]Hoja3!$B$15,[26]Hoja3!$A$15,IF(K551=[26]Hoja3!$B$16,[26]Hoja3!$A$16,IF(K551=[26]Hoja3!$B$17,[26]Hoja3!$A$17,IF(K551=[26]Hoja3!$B$18,[26]Hoja3!$A$18,IF(K551=[26]Hoja3!$B$19,[26]Hoja3!$A$19,IF(K551=[26]Hoja3!$B$20,[26]Hoja3!$A$20,IF(K551=[26]Hoja3!$B$21,[26]Hoja3!$A$21,""))))))))))))))))))))</f>
        <v>CCE-16</v>
      </c>
      <c r="M551" s="60" t="s">
        <v>575</v>
      </c>
      <c r="N551" s="60">
        <v>0</v>
      </c>
      <c r="O551" s="98">
        <v>47333333</v>
      </c>
      <c r="P551" s="98">
        <v>47333333</v>
      </c>
      <c r="Q551" s="65">
        <v>0</v>
      </c>
      <c r="R551" s="60">
        <v>0</v>
      </c>
      <c r="S551" s="60" t="s">
        <v>1132</v>
      </c>
      <c r="T551" s="60" t="s">
        <v>1133</v>
      </c>
      <c r="U551" s="60" t="s">
        <v>1500</v>
      </c>
      <c r="V551" s="60" t="s">
        <v>1501</v>
      </c>
      <c r="W551" s="60" t="s">
        <v>1502</v>
      </c>
      <c r="X551" s="60" t="s">
        <v>1503</v>
      </c>
      <c r="Y551" s="60" t="s">
        <v>1504</v>
      </c>
    </row>
    <row r="552" spans="1:25" ht="45" x14ac:dyDescent="0.25">
      <c r="A552" s="60" t="s">
        <v>1534</v>
      </c>
      <c r="B552" s="60" t="str">
        <f>IFERROR(VLOOKUP(VALUE(MID(A552,1,IF(VALUE(MID(A552,1,3))=898,3,4))),[26]Hoja1!$A$3:$K$222,2,0),"")</f>
        <v xml:space="preserve">1043 Sistemas de información al servicio de la gestión educativa </v>
      </c>
      <c r="C552" s="60" t="s">
        <v>185</v>
      </c>
      <c r="D552" s="60" t="s">
        <v>415</v>
      </c>
      <c r="E552" s="60">
        <v>81111504</v>
      </c>
      <c r="F552" s="60" t="s">
        <v>1215</v>
      </c>
      <c r="G552" s="62">
        <v>1</v>
      </c>
      <c r="H552" s="62">
        <v>1</v>
      </c>
      <c r="I552" s="60">
        <v>150</v>
      </c>
      <c r="J552" s="60">
        <v>0</v>
      </c>
      <c r="K552" s="60" t="s">
        <v>21</v>
      </c>
      <c r="L552" s="60" t="str">
        <f>IF(K552=[26]Hoja3!$B$2,[26]Hoja3!$A$2,IF(K552=[26]Hoja3!$B$3,[26]Hoja3!$A$3,IF(K552=[26]Hoja3!$B$4,[26]Hoja3!$A$4,IF(K552=[26]Hoja3!$B$5,[26]Hoja3!$A$5,IF(K552=[26]Hoja3!$B$6,[26]Hoja3!$A$6,IF(K552=[26]Hoja3!$B$7,[26]Hoja3!$A$7,IF(K552=[26]Hoja3!$B$8,[26]Hoja3!$A$8,IF(K552=[26]Hoja3!$B$9,[26]Hoja3!$A$9,IF(K552=[26]Hoja3!$B$10,[26]Hoja3!$A$10,IF(K552=[26]Hoja3!$B$11,[26]Hoja3!$A$11,IF(K552=[26]Hoja3!$B$12,[26]Hoja3!$A$12,IF(K552=[26]Hoja3!$B$13,[26]Hoja3!$A$13,IF(K552=[26]Hoja3!$B$14,[26]Hoja3!$A$14,IF(K552=[26]Hoja3!$B$15,[26]Hoja3!$A$15,IF(K552=[26]Hoja3!$B$16,[26]Hoja3!$A$16,IF(K552=[26]Hoja3!$B$17,[26]Hoja3!$A$17,IF(K552=[26]Hoja3!$B$18,[26]Hoja3!$A$18,IF(K552=[26]Hoja3!$B$19,[26]Hoja3!$A$19,IF(K552=[26]Hoja3!$B$20,[26]Hoja3!$A$20,IF(K552=[26]Hoja3!$B$21,[26]Hoja3!$A$21,""))))))))))))))))))))</f>
        <v>CCE-16</v>
      </c>
      <c r="M552" s="60" t="s">
        <v>63</v>
      </c>
      <c r="N552" s="60">
        <v>0</v>
      </c>
      <c r="O552" s="98">
        <v>31694665</v>
      </c>
      <c r="P552" s="98">
        <v>31694665</v>
      </c>
      <c r="Q552" s="65">
        <v>0</v>
      </c>
      <c r="R552" s="60">
        <v>0</v>
      </c>
      <c r="S552" s="60" t="s">
        <v>1132</v>
      </c>
      <c r="T552" s="60" t="s">
        <v>1133</v>
      </c>
      <c r="U552" s="60" t="s">
        <v>1500</v>
      </c>
      <c r="V552" s="60" t="s">
        <v>1501</v>
      </c>
      <c r="W552" s="60" t="s">
        <v>1502</v>
      </c>
      <c r="X552" s="60" t="s">
        <v>1503</v>
      </c>
      <c r="Y552" s="60" t="s">
        <v>1504</v>
      </c>
    </row>
    <row r="553" spans="1:25" ht="45" x14ac:dyDescent="0.25">
      <c r="A553" s="60" t="s">
        <v>1535</v>
      </c>
      <c r="B553" s="60" t="str">
        <f>IFERROR(VLOOKUP(VALUE(MID(A553,1,IF(VALUE(MID(A553,1,3))=898,3,4))),[26]Hoja1!$A$3:$K$222,2,0),"")</f>
        <v xml:space="preserve">1043 Sistemas de información al servicio de la gestión educativa </v>
      </c>
      <c r="C553" s="60" t="s">
        <v>185</v>
      </c>
      <c r="D553" s="60" t="s">
        <v>415</v>
      </c>
      <c r="E553" s="60">
        <v>81111508</v>
      </c>
      <c r="F553" s="60" t="s">
        <v>1536</v>
      </c>
      <c r="G553" s="62">
        <v>1</v>
      </c>
      <c r="H553" s="62">
        <v>1</v>
      </c>
      <c r="I553" s="60">
        <v>345</v>
      </c>
      <c r="J553" s="60">
        <v>0</v>
      </c>
      <c r="K553" s="60" t="s">
        <v>21</v>
      </c>
      <c r="L553" s="60" t="str">
        <f>IF(K553=[26]Hoja3!$B$2,[26]Hoja3!$A$2,IF(K553=[26]Hoja3!$B$3,[26]Hoja3!$A$3,IF(K553=[26]Hoja3!$B$4,[26]Hoja3!$A$4,IF(K553=[26]Hoja3!$B$5,[26]Hoja3!$A$5,IF(K553=[26]Hoja3!$B$6,[26]Hoja3!$A$6,IF(K553=[26]Hoja3!$B$7,[26]Hoja3!$A$7,IF(K553=[26]Hoja3!$B$8,[26]Hoja3!$A$8,IF(K553=[26]Hoja3!$B$9,[26]Hoja3!$A$9,IF(K553=[26]Hoja3!$B$10,[26]Hoja3!$A$10,IF(K553=[26]Hoja3!$B$11,[26]Hoja3!$A$11,IF(K553=[26]Hoja3!$B$12,[26]Hoja3!$A$12,IF(K553=[26]Hoja3!$B$13,[26]Hoja3!$A$13,IF(K553=[26]Hoja3!$B$14,[26]Hoja3!$A$14,IF(K553=[26]Hoja3!$B$15,[26]Hoja3!$A$15,IF(K553=[26]Hoja3!$B$16,[26]Hoja3!$A$16,IF(K553=[26]Hoja3!$B$17,[26]Hoja3!$A$17,IF(K553=[26]Hoja3!$B$18,[26]Hoja3!$A$18,IF(K553=[26]Hoja3!$B$19,[26]Hoja3!$A$19,IF(K553=[26]Hoja3!$B$20,[26]Hoja3!$A$20,IF(K553=[26]Hoja3!$B$21,[26]Hoja3!$A$21,""))))))))))))))))))))</f>
        <v>CCE-16</v>
      </c>
      <c r="M553" s="60" t="s">
        <v>63</v>
      </c>
      <c r="N553" s="60">
        <v>0</v>
      </c>
      <c r="O553" s="98">
        <v>79175396</v>
      </c>
      <c r="P553" s="98">
        <v>79175396</v>
      </c>
      <c r="Q553" s="65">
        <v>0</v>
      </c>
      <c r="R553" s="60">
        <v>0</v>
      </c>
      <c r="S553" s="60" t="s">
        <v>1132</v>
      </c>
      <c r="T553" s="60" t="s">
        <v>1133</v>
      </c>
      <c r="U553" s="60" t="s">
        <v>1500</v>
      </c>
      <c r="V553" s="60" t="s">
        <v>1501</v>
      </c>
      <c r="W553" s="60" t="s">
        <v>1502</v>
      </c>
      <c r="X553" s="60" t="s">
        <v>1503</v>
      </c>
      <c r="Y553" s="60" t="s">
        <v>1504</v>
      </c>
    </row>
    <row r="554" spans="1:25" ht="45" x14ac:dyDescent="0.25">
      <c r="A554" s="60" t="s">
        <v>1537</v>
      </c>
      <c r="B554" s="60" t="str">
        <f>IFERROR(VLOOKUP(VALUE(MID(A554,1,IF(VALUE(MID(A554,1,3))=898,3,4))),[26]Hoja1!$A$3:$K$222,2,0),"")</f>
        <v xml:space="preserve">1043 Sistemas de información al servicio de la gestión educativa </v>
      </c>
      <c r="C554" s="60" t="s">
        <v>185</v>
      </c>
      <c r="D554" s="60" t="s">
        <v>415</v>
      </c>
      <c r="E554" s="60">
        <v>81111804</v>
      </c>
      <c r="F554" s="60" t="s">
        <v>1538</v>
      </c>
      <c r="G554" s="62">
        <v>1</v>
      </c>
      <c r="H554" s="62">
        <v>1</v>
      </c>
      <c r="I554" s="60">
        <v>345</v>
      </c>
      <c r="J554" s="60">
        <v>0</v>
      </c>
      <c r="K554" s="60" t="s">
        <v>21</v>
      </c>
      <c r="L554" s="60" t="str">
        <f>IF(K554=[26]Hoja3!$B$2,[26]Hoja3!$A$2,IF(K554=[26]Hoja3!$B$3,[26]Hoja3!$A$3,IF(K554=[26]Hoja3!$B$4,[26]Hoja3!$A$4,IF(K554=[26]Hoja3!$B$5,[26]Hoja3!$A$5,IF(K554=[26]Hoja3!$B$6,[26]Hoja3!$A$6,IF(K554=[26]Hoja3!$B$7,[26]Hoja3!$A$7,IF(K554=[26]Hoja3!$B$8,[26]Hoja3!$A$8,IF(K554=[26]Hoja3!$B$9,[26]Hoja3!$A$9,IF(K554=[26]Hoja3!$B$10,[26]Hoja3!$A$10,IF(K554=[26]Hoja3!$B$11,[26]Hoja3!$A$11,IF(K554=[26]Hoja3!$B$12,[26]Hoja3!$A$12,IF(K554=[26]Hoja3!$B$13,[26]Hoja3!$A$13,IF(K554=[26]Hoja3!$B$14,[26]Hoja3!$A$14,IF(K554=[26]Hoja3!$B$15,[26]Hoja3!$A$15,IF(K554=[26]Hoja3!$B$16,[26]Hoja3!$A$16,IF(K554=[26]Hoja3!$B$17,[26]Hoja3!$A$17,IF(K554=[26]Hoja3!$B$18,[26]Hoja3!$A$18,IF(K554=[26]Hoja3!$B$19,[26]Hoja3!$A$19,IF(K554=[26]Hoja3!$B$20,[26]Hoja3!$A$20,IF(K554=[26]Hoja3!$B$21,[26]Hoja3!$A$21,""))))))))))))))))))))</f>
        <v>CCE-16</v>
      </c>
      <c r="M554" s="60" t="s">
        <v>575</v>
      </c>
      <c r="N554" s="60">
        <v>0</v>
      </c>
      <c r="O554" s="98">
        <v>35650000</v>
      </c>
      <c r="P554" s="98">
        <v>35650000</v>
      </c>
      <c r="Q554" s="65">
        <v>0</v>
      </c>
      <c r="R554" s="60">
        <v>0</v>
      </c>
      <c r="S554" s="60" t="s">
        <v>1132</v>
      </c>
      <c r="T554" s="60" t="s">
        <v>1133</v>
      </c>
      <c r="U554" s="60" t="s">
        <v>1500</v>
      </c>
      <c r="V554" s="60" t="s">
        <v>1501</v>
      </c>
      <c r="W554" s="60" t="s">
        <v>1502</v>
      </c>
      <c r="X554" s="60" t="s">
        <v>1503</v>
      </c>
      <c r="Y554" s="60" t="s">
        <v>1504</v>
      </c>
    </row>
    <row r="555" spans="1:25" ht="60" x14ac:dyDescent="0.25">
      <c r="A555" s="60" t="s">
        <v>1539</v>
      </c>
      <c r="B555" s="60" t="str">
        <f>IFERROR(VLOOKUP(VALUE(MID(A555,1,IF(VALUE(MID(A555,1,3))=898,3,4))),[26]Hoja1!$A$3:$K$222,2,0),"")</f>
        <v xml:space="preserve">1043 Sistemas de información al servicio de la gestión educativa </v>
      </c>
      <c r="C555" s="60" t="s">
        <v>185</v>
      </c>
      <c r="D555" s="60" t="s">
        <v>415</v>
      </c>
      <c r="E555" s="60">
        <v>81111811</v>
      </c>
      <c r="F555" s="60" t="s">
        <v>1540</v>
      </c>
      <c r="G555" s="62">
        <v>1</v>
      </c>
      <c r="H555" s="62">
        <v>1</v>
      </c>
      <c r="I555" s="60">
        <v>345</v>
      </c>
      <c r="J555" s="60">
        <v>0</v>
      </c>
      <c r="K555" s="60" t="s">
        <v>21</v>
      </c>
      <c r="L555" s="60" t="str">
        <f>IF(K555=[26]Hoja3!$B$2,[26]Hoja3!$A$2,IF(K555=[26]Hoja3!$B$3,[26]Hoja3!$A$3,IF(K555=[26]Hoja3!$B$4,[26]Hoja3!$A$4,IF(K555=[26]Hoja3!$B$5,[26]Hoja3!$A$5,IF(K555=[26]Hoja3!$B$6,[26]Hoja3!$A$6,IF(K555=[26]Hoja3!$B$7,[26]Hoja3!$A$7,IF(K555=[26]Hoja3!$B$8,[26]Hoja3!$A$8,IF(K555=[26]Hoja3!$B$9,[26]Hoja3!$A$9,IF(K555=[26]Hoja3!$B$10,[26]Hoja3!$A$10,IF(K555=[26]Hoja3!$B$11,[26]Hoja3!$A$11,IF(K555=[26]Hoja3!$B$12,[26]Hoja3!$A$12,IF(K555=[26]Hoja3!$B$13,[26]Hoja3!$A$13,IF(K555=[26]Hoja3!$B$14,[26]Hoja3!$A$14,IF(K555=[26]Hoja3!$B$15,[26]Hoja3!$A$15,IF(K555=[26]Hoja3!$B$16,[26]Hoja3!$A$16,IF(K555=[26]Hoja3!$B$17,[26]Hoja3!$A$17,IF(K555=[26]Hoja3!$B$18,[26]Hoja3!$A$18,IF(K555=[26]Hoja3!$B$19,[26]Hoja3!$A$19,IF(K555=[26]Hoja3!$B$20,[26]Hoja3!$A$20,IF(K555=[26]Hoja3!$B$21,[26]Hoja3!$A$21,""))))))))))))))))))))</f>
        <v>CCE-16</v>
      </c>
      <c r="M555" s="60" t="s">
        <v>575</v>
      </c>
      <c r="N555" s="60">
        <v>0</v>
      </c>
      <c r="O555" s="98">
        <v>38056973</v>
      </c>
      <c r="P555" s="98">
        <v>38056973</v>
      </c>
      <c r="Q555" s="65">
        <v>0</v>
      </c>
      <c r="R555" s="60">
        <v>0</v>
      </c>
      <c r="S555" s="60" t="s">
        <v>1132</v>
      </c>
      <c r="T555" s="60" t="s">
        <v>1133</v>
      </c>
      <c r="U555" s="60" t="s">
        <v>1500</v>
      </c>
      <c r="V555" s="60" t="s">
        <v>1501</v>
      </c>
      <c r="W555" s="60" t="s">
        <v>1502</v>
      </c>
      <c r="X555" s="60" t="s">
        <v>1503</v>
      </c>
      <c r="Y555" s="60" t="s">
        <v>1504</v>
      </c>
    </row>
    <row r="556" spans="1:25" ht="45" x14ac:dyDescent="0.25">
      <c r="A556" s="60" t="s">
        <v>1541</v>
      </c>
      <c r="B556" s="60" t="str">
        <f>IFERROR(VLOOKUP(VALUE(MID(A556,1,IF(VALUE(MID(A556,1,3))=898,3,4))),[26]Hoja1!$A$3:$K$222,2,0),"")</f>
        <v xml:space="preserve">1043 Sistemas de información al servicio de la gestión educativa </v>
      </c>
      <c r="C556" s="60" t="s">
        <v>185</v>
      </c>
      <c r="D556" s="60" t="s">
        <v>415</v>
      </c>
      <c r="E556" s="60">
        <v>81101701</v>
      </c>
      <c r="F556" s="99" t="s">
        <v>1211</v>
      </c>
      <c r="G556" s="62">
        <v>1</v>
      </c>
      <c r="H556" s="62">
        <v>1</v>
      </c>
      <c r="I556" s="60">
        <v>345</v>
      </c>
      <c r="J556" s="60">
        <v>0</v>
      </c>
      <c r="K556" s="60" t="s">
        <v>21</v>
      </c>
      <c r="L556" s="60" t="str">
        <f>IF(K556=[26]Hoja3!$B$2,[26]Hoja3!$A$2,IF(K556=[26]Hoja3!$B$3,[26]Hoja3!$A$3,IF(K556=[26]Hoja3!$B$4,[26]Hoja3!$A$4,IF(K556=[26]Hoja3!$B$5,[26]Hoja3!$A$5,IF(K556=[26]Hoja3!$B$6,[26]Hoja3!$A$6,IF(K556=[26]Hoja3!$B$7,[26]Hoja3!$A$7,IF(K556=[26]Hoja3!$B$8,[26]Hoja3!$A$8,IF(K556=[26]Hoja3!$B$9,[26]Hoja3!$A$9,IF(K556=[26]Hoja3!$B$10,[26]Hoja3!$A$10,IF(K556=[26]Hoja3!$B$11,[26]Hoja3!$A$11,IF(K556=[26]Hoja3!$B$12,[26]Hoja3!$A$12,IF(K556=[26]Hoja3!$B$13,[26]Hoja3!$A$13,IF(K556=[26]Hoja3!$B$14,[26]Hoja3!$A$14,IF(K556=[26]Hoja3!$B$15,[26]Hoja3!$A$15,IF(K556=[26]Hoja3!$B$16,[26]Hoja3!$A$16,IF(K556=[26]Hoja3!$B$17,[26]Hoja3!$A$17,IF(K556=[26]Hoja3!$B$18,[26]Hoja3!$A$18,IF(K556=[26]Hoja3!$B$19,[26]Hoja3!$A$19,IF(K556=[26]Hoja3!$B$20,[26]Hoja3!$A$20,IF(K556=[26]Hoja3!$B$21,[26]Hoja3!$A$21,""))))))))))))))))))))</f>
        <v>CCE-16</v>
      </c>
      <c r="M556" s="60" t="s">
        <v>63</v>
      </c>
      <c r="N556" s="60">
        <v>0</v>
      </c>
      <c r="O556" s="98">
        <v>60904150</v>
      </c>
      <c r="P556" s="98">
        <v>60904150</v>
      </c>
      <c r="Q556" s="65">
        <v>0</v>
      </c>
      <c r="R556" s="60">
        <v>0</v>
      </c>
      <c r="S556" s="60" t="s">
        <v>1132</v>
      </c>
      <c r="T556" s="60" t="s">
        <v>1133</v>
      </c>
      <c r="U556" s="60" t="s">
        <v>1500</v>
      </c>
      <c r="V556" s="60" t="s">
        <v>1501</v>
      </c>
      <c r="W556" s="60" t="s">
        <v>1502</v>
      </c>
      <c r="X556" s="60" t="s">
        <v>1503</v>
      </c>
      <c r="Y556" s="60" t="s">
        <v>1504</v>
      </c>
    </row>
    <row r="557" spans="1:25" ht="45" x14ac:dyDescent="0.25">
      <c r="A557" s="60" t="s">
        <v>1542</v>
      </c>
      <c r="B557" s="60" t="str">
        <f>IFERROR(VLOOKUP(VALUE(MID(A557,1,IF(VALUE(MID(A557,1,3))=898,3,4))),[26]Hoja1!$A$3:$K$222,2,0),"")</f>
        <v xml:space="preserve">1043 Sistemas de información al servicio de la gestión educativa </v>
      </c>
      <c r="C557" s="60" t="s">
        <v>185</v>
      </c>
      <c r="D557" s="60" t="s">
        <v>415</v>
      </c>
      <c r="E557" s="60">
        <v>81111804</v>
      </c>
      <c r="F557" s="60" t="s">
        <v>1543</v>
      </c>
      <c r="G557" s="62">
        <v>1</v>
      </c>
      <c r="H557" s="62">
        <v>1</v>
      </c>
      <c r="I557" s="60">
        <v>355</v>
      </c>
      <c r="J557" s="60">
        <v>0</v>
      </c>
      <c r="K557" s="60" t="s">
        <v>21</v>
      </c>
      <c r="L557" s="60" t="str">
        <f>IF(K557=[26]Hoja3!$B$2,[26]Hoja3!$A$2,IF(K557=[26]Hoja3!$B$3,[26]Hoja3!$A$3,IF(K557=[26]Hoja3!$B$4,[26]Hoja3!$A$4,IF(K557=[26]Hoja3!$B$5,[26]Hoja3!$A$5,IF(K557=[26]Hoja3!$B$6,[26]Hoja3!$A$6,IF(K557=[26]Hoja3!$B$7,[26]Hoja3!$A$7,IF(K557=[26]Hoja3!$B$8,[26]Hoja3!$A$8,IF(K557=[26]Hoja3!$B$9,[26]Hoja3!$A$9,IF(K557=[26]Hoja3!$B$10,[26]Hoja3!$A$10,IF(K557=[26]Hoja3!$B$11,[26]Hoja3!$A$11,IF(K557=[26]Hoja3!$B$12,[26]Hoja3!$A$12,IF(K557=[26]Hoja3!$B$13,[26]Hoja3!$A$13,IF(K557=[26]Hoja3!$B$14,[26]Hoja3!$A$14,IF(K557=[26]Hoja3!$B$15,[26]Hoja3!$A$15,IF(K557=[26]Hoja3!$B$16,[26]Hoja3!$A$16,IF(K557=[26]Hoja3!$B$17,[26]Hoja3!$A$17,IF(K557=[26]Hoja3!$B$18,[26]Hoja3!$A$18,IF(K557=[26]Hoja3!$B$19,[26]Hoja3!$A$19,IF(K557=[26]Hoja3!$B$20,[26]Hoja3!$A$20,IF(K557=[26]Hoja3!$B$21,[26]Hoja3!$A$21,""))))))))))))))))))))</f>
        <v>CCE-16</v>
      </c>
      <c r="M557" s="60" t="s">
        <v>63</v>
      </c>
      <c r="N557" s="60">
        <v>0</v>
      </c>
      <c r="O557" s="98">
        <v>54313556</v>
      </c>
      <c r="P557" s="98">
        <v>54313556</v>
      </c>
      <c r="Q557" s="65">
        <v>0</v>
      </c>
      <c r="R557" s="60">
        <v>0</v>
      </c>
      <c r="S557" s="60" t="s">
        <v>1132</v>
      </c>
      <c r="T557" s="60" t="s">
        <v>1133</v>
      </c>
      <c r="U557" s="60" t="s">
        <v>1500</v>
      </c>
      <c r="V557" s="60" t="s">
        <v>1501</v>
      </c>
      <c r="W557" s="60" t="s">
        <v>1502</v>
      </c>
      <c r="X557" s="60" t="s">
        <v>1503</v>
      </c>
      <c r="Y557" s="60" t="s">
        <v>1504</v>
      </c>
    </row>
    <row r="558" spans="1:25" ht="105" x14ac:dyDescent="0.25">
      <c r="A558" s="60" t="s">
        <v>1544</v>
      </c>
      <c r="B558" s="60" t="str">
        <f>IFERROR(VLOOKUP(VALUE(MID(A558,1,IF(VALUE(MID(A558,1,3))=898,3,4))),[26]Hoja1!$A$3:$K$222,2,0),"")</f>
        <v xml:space="preserve">1043 Sistemas de información al servicio de la gestión educativa </v>
      </c>
      <c r="C558" s="60" t="s">
        <v>185</v>
      </c>
      <c r="D558" s="60" t="s">
        <v>415</v>
      </c>
      <c r="E558" s="60">
        <v>80101604</v>
      </c>
      <c r="F558" s="60" t="s">
        <v>1545</v>
      </c>
      <c r="G558" s="62">
        <v>1</v>
      </c>
      <c r="H558" s="62">
        <v>1</v>
      </c>
      <c r="I558" s="60">
        <v>345</v>
      </c>
      <c r="J558" s="60">
        <v>0</v>
      </c>
      <c r="K558" s="60" t="s">
        <v>21</v>
      </c>
      <c r="L558" s="60" t="str">
        <f>IF(K558=[26]Hoja3!$B$2,[26]Hoja3!$A$2,IF(K558=[26]Hoja3!$B$3,[26]Hoja3!$A$3,IF(K558=[26]Hoja3!$B$4,[26]Hoja3!$A$4,IF(K558=[26]Hoja3!$B$5,[26]Hoja3!$A$5,IF(K558=[26]Hoja3!$B$6,[26]Hoja3!$A$6,IF(K558=[26]Hoja3!$B$7,[26]Hoja3!$A$7,IF(K558=[26]Hoja3!$B$8,[26]Hoja3!$A$8,IF(K558=[26]Hoja3!$B$9,[26]Hoja3!$A$9,IF(K558=[26]Hoja3!$B$10,[26]Hoja3!$A$10,IF(K558=[26]Hoja3!$B$11,[26]Hoja3!$A$11,IF(K558=[26]Hoja3!$B$12,[26]Hoja3!$A$12,IF(K558=[26]Hoja3!$B$13,[26]Hoja3!$A$13,IF(K558=[26]Hoja3!$B$14,[26]Hoja3!$A$14,IF(K558=[26]Hoja3!$B$15,[26]Hoja3!$A$15,IF(K558=[26]Hoja3!$B$16,[26]Hoja3!$A$16,IF(K558=[26]Hoja3!$B$17,[26]Hoja3!$A$17,IF(K558=[26]Hoja3!$B$18,[26]Hoja3!$A$18,IF(K558=[26]Hoja3!$B$19,[26]Hoja3!$A$19,IF(K558=[26]Hoja3!$B$20,[26]Hoja3!$A$20,IF(K558=[26]Hoja3!$B$21,[26]Hoja3!$A$21,""))))))))))))))))))))</f>
        <v>CCE-16</v>
      </c>
      <c r="M558" s="60" t="s">
        <v>63</v>
      </c>
      <c r="N558" s="60">
        <v>0</v>
      </c>
      <c r="O558" s="98">
        <v>91483110</v>
      </c>
      <c r="P558" s="98">
        <v>91483110</v>
      </c>
      <c r="Q558" s="65">
        <v>0</v>
      </c>
      <c r="R558" s="60">
        <v>0</v>
      </c>
      <c r="S558" s="60" t="s">
        <v>1132</v>
      </c>
      <c r="T558" s="60" t="s">
        <v>1133</v>
      </c>
      <c r="U558" s="60" t="s">
        <v>1500</v>
      </c>
      <c r="V558" s="60" t="s">
        <v>1501</v>
      </c>
      <c r="W558" s="60" t="s">
        <v>1502</v>
      </c>
      <c r="X558" s="60" t="s">
        <v>1503</v>
      </c>
      <c r="Y558" s="60" t="s">
        <v>1504</v>
      </c>
    </row>
    <row r="559" spans="1:25" ht="60" x14ac:dyDescent="0.25">
      <c r="A559" s="60" t="s">
        <v>1546</v>
      </c>
      <c r="B559" s="60" t="str">
        <f>IFERROR(VLOOKUP(VALUE(MID(A559,1,IF(VALUE(MID(A559,1,3))=898,3,4))),[26]Hoja1!$A$3:$K$222,2,0),"")</f>
        <v xml:space="preserve">1043 Sistemas de información al servicio de la gestión educativa </v>
      </c>
      <c r="C559" s="60" t="s">
        <v>185</v>
      </c>
      <c r="D559" s="60" t="s">
        <v>415</v>
      </c>
      <c r="E559" s="60">
        <v>81111800</v>
      </c>
      <c r="F559" s="60" t="s">
        <v>1547</v>
      </c>
      <c r="G559" s="62">
        <v>1</v>
      </c>
      <c r="H559" s="62">
        <v>1</v>
      </c>
      <c r="I559" s="60">
        <v>355</v>
      </c>
      <c r="J559" s="60">
        <v>0</v>
      </c>
      <c r="K559" s="60" t="s">
        <v>21</v>
      </c>
      <c r="L559" s="60" t="str">
        <f>IF(K559=[26]Hoja3!$B$2,[26]Hoja3!$A$2,IF(K559=[26]Hoja3!$B$3,[26]Hoja3!$A$3,IF(K559=[26]Hoja3!$B$4,[26]Hoja3!$A$4,IF(K559=[26]Hoja3!$B$5,[26]Hoja3!$A$5,IF(K559=[26]Hoja3!$B$6,[26]Hoja3!$A$6,IF(K559=[26]Hoja3!$B$7,[26]Hoja3!$A$7,IF(K559=[26]Hoja3!$B$8,[26]Hoja3!$A$8,IF(K559=[26]Hoja3!$B$9,[26]Hoja3!$A$9,IF(K559=[26]Hoja3!$B$10,[26]Hoja3!$A$10,IF(K559=[26]Hoja3!$B$11,[26]Hoja3!$A$11,IF(K559=[26]Hoja3!$B$12,[26]Hoja3!$A$12,IF(K559=[26]Hoja3!$B$13,[26]Hoja3!$A$13,IF(K559=[26]Hoja3!$B$14,[26]Hoja3!$A$14,IF(K559=[26]Hoja3!$B$15,[26]Hoja3!$A$15,IF(K559=[26]Hoja3!$B$16,[26]Hoja3!$A$16,IF(K559=[26]Hoja3!$B$17,[26]Hoja3!$A$17,IF(K559=[26]Hoja3!$B$18,[26]Hoja3!$A$18,IF(K559=[26]Hoja3!$B$19,[26]Hoja3!$A$19,IF(K559=[26]Hoja3!$B$20,[26]Hoja3!$A$20,IF(K559=[26]Hoja3!$B$21,[26]Hoja3!$A$21,""))))))))))))))))))))</f>
        <v>CCE-16</v>
      </c>
      <c r="M559" s="60" t="s">
        <v>575</v>
      </c>
      <c r="N559" s="60">
        <v>0</v>
      </c>
      <c r="O559" s="98">
        <v>38027600</v>
      </c>
      <c r="P559" s="98">
        <v>38027600</v>
      </c>
      <c r="Q559" s="65">
        <v>0</v>
      </c>
      <c r="R559" s="60">
        <v>0</v>
      </c>
      <c r="S559" s="60" t="s">
        <v>1132</v>
      </c>
      <c r="T559" s="60" t="s">
        <v>1133</v>
      </c>
      <c r="U559" s="60" t="s">
        <v>1500</v>
      </c>
      <c r="V559" s="60" t="s">
        <v>1501</v>
      </c>
      <c r="W559" s="60" t="s">
        <v>1502</v>
      </c>
      <c r="X559" s="60" t="s">
        <v>1503</v>
      </c>
      <c r="Y559" s="60" t="s">
        <v>1504</v>
      </c>
    </row>
    <row r="560" spans="1:25" ht="60" x14ac:dyDescent="0.25">
      <c r="A560" s="60" t="s">
        <v>1548</v>
      </c>
      <c r="B560" s="60" t="str">
        <f>IFERROR(VLOOKUP(VALUE(MID(A560,1,IF(VALUE(MID(A560,1,3))=898,3,4))),[26]Hoja1!$A$3:$K$222,2,0),"")</f>
        <v xml:space="preserve">1043 Sistemas de información al servicio de la gestión educativa </v>
      </c>
      <c r="C560" s="60" t="s">
        <v>185</v>
      </c>
      <c r="D560" s="60" t="s">
        <v>415</v>
      </c>
      <c r="E560" s="60">
        <v>81111811</v>
      </c>
      <c r="F560" s="60" t="s">
        <v>1549</v>
      </c>
      <c r="G560" s="62">
        <v>1</v>
      </c>
      <c r="H560" s="62">
        <v>1</v>
      </c>
      <c r="I560" s="60">
        <v>345</v>
      </c>
      <c r="J560" s="60">
        <v>0</v>
      </c>
      <c r="K560" s="60" t="s">
        <v>21</v>
      </c>
      <c r="L560" s="60" t="str">
        <f>IF(K560=[26]Hoja3!$B$2,[26]Hoja3!$A$2,IF(K560=[26]Hoja3!$B$3,[26]Hoja3!$A$3,IF(K560=[26]Hoja3!$B$4,[26]Hoja3!$A$4,IF(K560=[26]Hoja3!$B$5,[26]Hoja3!$A$5,IF(K560=[26]Hoja3!$B$6,[26]Hoja3!$A$6,IF(K560=[26]Hoja3!$B$7,[26]Hoja3!$A$7,IF(K560=[26]Hoja3!$B$8,[26]Hoja3!$A$8,IF(K560=[26]Hoja3!$B$9,[26]Hoja3!$A$9,IF(K560=[26]Hoja3!$B$10,[26]Hoja3!$A$10,IF(K560=[26]Hoja3!$B$11,[26]Hoja3!$A$11,IF(K560=[26]Hoja3!$B$12,[26]Hoja3!$A$12,IF(K560=[26]Hoja3!$B$13,[26]Hoja3!$A$13,IF(K560=[26]Hoja3!$B$14,[26]Hoja3!$A$14,IF(K560=[26]Hoja3!$B$15,[26]Hoja3!$A$15,IF(K560=[26]Hoja3!$B$16,[26]Hoja3!$A$16,IF(K560=[26]Hoja3!$B$17,[26]Hoja3!$A$17,IF(K560=[26]Hoja3!$B$18,[26]Hoja3!$A$18,IF(K560=[26]Hoja3!$B$19,[26]Hoja3!$A$19,IF(K560=[26]Hoja3!$B$20,[26]Hoja3!$A$20,IF(K560=[26]Hoja3!$B$21,[26]Hoja3!$A$21,""))))))))))))))))))))</f>
        <v>CCE-16</v>
      </c>
      <c r="M560" s="60" t="s">
        <v>63</v>
      </c>
      <c r="N560" s="60">
        <v>0</v>
      </c>
      <c r="O560" s="98">
        <v>35650000</v>
      </c>
      <c r="P560" s="98">
        <v>35650000</v>
      </c>
      <c r="Q560" s="65">
        <v>0</v>
      </c>
      <c r="R560" s="60">
        <v>0</v>
      </c>
      <c r="S560" s="60" t="s">
        <v>1132</v>
      </c>
      <c r="T560" s="60" t="s">
        <v>1133</v>
      </c>
      <c r="U560" s="60" t="s">
        <v>1500</v>
      </c>
      <c r="V560" s="60" t="s">
        <v>1501</v>
      </c>
      <c r="W560" s="60" t="s">
        <v>1502</v>
      </c>
      <c r="X560" s="60" t="s">
        <v>1503</v>
      </c>
      <c r="Y560" s="60" t="s">
        <v>1504</v>
      </c>
    </row>
    <row r="561" spans="1:25" ht="45" x14ac:dyDescent="0.25">
      <c r="A561" s="60" t="s">
        <v>1550</v>
      </c>
      <c r="B561" s="60" t="str">
        <f>IFERROR(VLOOKUP(VALUE(MID(A561,1,IF(VALUE(MID(A561,1,3))=898,3,4))),[26]Hoja1!$A$3:$K$222,2,0),"")</f>
        <v xml:space="preserve">1043 Sistemas de información al servicio de la gestión educativa </v>
      </c>
      <c r="C561" s="60" t="s">
        <v>185</v>
      </c>
      <c r="D561" s="60" t="s">
        <v>415</v>
      </c>
      <c r="E561" s="60">
        <v>80101603</v>
      </c>
      <c r="F561" s="60" t="s">
        <v>1551</v>
      </c>
      <c r="G561" s="62">
        <v>1</v>
      </c>
      <c r="H561" s="62">
        <v>1</v>
      </c>
      <c r="I561" s="60">
        <v>355</v>
      </c>
      <c r="J561" s="60">
        <v>0</v>
      </c>
      <c r="K561" s="60" t="s">
        <v>21</v>
      </c>
      <c r="L561" s="60" t="str">
        <f>IF(K561=[26]Hoja3!$B$2,[26]Hoja3!$A$2,IF(K561=[26]Hoja3!$B$3,[26]Hoja3!$A$3,IF(K561=[26]Hoja3!$B$4,[26]Hoja3!$A$4,IF(K561=[26]Hoja3!$B$5,[26]Hoja3!$A$5,IF(K561=[26]Hoja3!$B$6,[26]Hoja3!$A$6,IF(K561=[26]Hoja3!$B$7,[26]Hoja3!$A$7,IF(K561=[26]Hoja3!$B$8,[26]Hoja3!$A$8,IF(K561=[26]Hoja3!$B$9,[26]Hoja3!$A$9,IF(K561=[26]Hoja3!$B$10,[26]Hoja3!$A$10,IF(K561=[26]Hoja3!$B$11,[26]Hoja3!$A$11,IF(K561=[26]Hoja3!$B$12,[26]Hoja3!$A$12,IF(K561=[26]Hoja3!$B$13,[26]Hoja3!$A$13,IF(K561=[26]Hoja3!$B$14,[26]Hoja3!$A$14,IF(K561=[26]Hoja3!$B$15,[26]Hoja3!$A$15,IF(K561=[26]Hoja3!$B$16,[26]Hoja3!$A$16,IF(K561=[26]Hoja3!$B$17,[26]Hoja3!$A$17,IF(K561=[26]Hoja3!$B$18,[26]Hoja3!$A$18,IF(K561=[26]Hoja3!$B$19,[26]Hoja3!$A$19,IF(K561=[26]Hoja3!$B$20,[26]Hoja3!$A$20,IF(K561=[26]Hoja3!$B$21,[26]Hoja3!$A$21,""))))))))))))))))))))</f>
        <v>CCE-16</v>
      </c>
      <c r="M561" s="60" t="s">
        <v>63</v>
      </c>
      <c r="N561" s="60">
        <v>0</v>
      </c>
      <c r="O561" s="98">
        <v>69869372</v>
      </c>
      <c r="P561" s="98">
        <v>69869372</v>
      </c>
      <c r="Q561" s="65">
        <v>0</v>
      </c>
      <c r="R561" s="60">
        <v>0</v>
      </c>
      <c r="S561" s="60" t="s">
        <v>1132</v>
      </c>
      <c r="T561" s="60" t="s">
        <v>1133</v>
      </c>
      <c r="U561" s="60" t="s">
        <v>1500</v>
      </c>
      <c r="V561" s="60" t="s">
        <v>1501</v>
      </c>
      <c r="W561" s="60" t="s">
        <v>1502</v>
      </c>
      <c r="X561" s="60" t="s">
        <v>1503</v>
      </c>
      <c r="Y561" s="60" t="s">
        <v>1504</v>
      </c>
    </row>
    <row r="562" spans="1:25" ht="90" x14ac:dyDescent="0.25">
      <c r="A562" s="60" t="s">
        <v>1552</v>
      </c>
      <c r="B562" s="60" t="str">
        <f>IFERROR(VLOOKUP(VALUE(MID(A562,1,IF(VALUE(MID(A562,1,3))=898,3,4))),[26]Hoja1!$A$3:$K$222,2,0),"")</f>
        <v xml:space="preserve">1043 Sistemas de información al servicio de la gestión educativa </v>
      </c>
      <c r="C562" s="60" t="s">
        <v>185</v>
      </c>
      <c r="D562" s="60" t="s">
        <v>415</v>
      </c>
      <c r="E562" s="60">
        <v>80101604</v>
      </c>
      <c r="F562" s="60" t="s">
        <v>1553</v>
      </c>
      <c r="G562" s="62">
        <v>1</v>
      </c>
      <c r="H562" s="62">
        <v>1</v>
      </c>
      <c r="I562" s="60">
        <v>345</v>
      </c>
      <c r="J562" s="60">
        <v>0</v>
      </c>
      <c r="K562" s="60" t="s">
        <v>21</v>
      </c>
      <c r="L562" s="60" t="str">
        <f>IF(K562=[26]Hoja3!$B$2,[26]Hoja3!$A$2,IF(K562=[26]Hoja3!$B$3,[26]Hoja3!$A$3,IF(K562=[26]Hoja3!$B$4,[26]Hoja3!$A$4,IF(K562=[26]Hoja3!$B$5,[26]Hoja3!$A$5,IF(K562=[26]Hoja3!$B$6,[26]Hoja3!$A$6,IF(K562=[26]Hoja3!$B$7,[26]Hoja3!$A$7,IF(K562=[26]Hoja3!$B$8,[26]Hoja3!$A$8,IF(K562=[26]Hoja3!$B$9,[26]Hoja3!$A$9,IF(K562=[26]Hoja3!$B$10,[26]Hoja3!$A$10,IF(K562=[26]Hoja3!$B$11,[26]Hoja3!$A$11,IF(K562=[26]Hoja3!$B$12,[26]Hoja3!$A$12,IF(K562=[26]Hoja3!$B$13,[26]Hoja3!$A$13,IF(K562=[26]Hoja3!$B$14,[26]Hoja3!$A$14,IF(K562=[26]Hoja3!$B$15,[26]Hoja3!$A$15,IF(K562=[26]Hoja3!$B$16,[26]Hoja3!$A$16,IF(K562=[26]Hoja3!$B$17,[26]Hoja3!$A$17,IF(K562=[26]Hoja3!$B$18,[26]Hoja3!$A$18,IF(K562=[26]Hoja3!$B$19,[26]Hoja3!$A$19,IF(K562=[26]Hoja3!$B$20,[26]Hoja3!$A$20,IF(K562=[26]Hoja3!$B$21,[26]Hoja3!$A$21,""))))))))))))))))))))</f>
        <v>CCE-16</v>
      </c>
      <c r="M562" s="60" t="s">
        <v>63</v>
      </c>
      <c r="N562" s="60">
        <v>0</v>
      </c>
      <c r="O562" s="98">
        <v>63340310</v>
      </c>
      <c r="P562" s="98">
        <v>63340310</v>
      </c>
      <c r="Q562" s="65">
        <v>0</v>
      </c>
      <c r="R562" s="60">
        <v>0</v>
      </c>
      <c r="S562" s="60" t="s">
        <v>1132</v>
      </c>
      <c r="T562" s="60" t="s">
        <v>1133</v>
      </c>
      <c r="U562" s="60" t="s">
        <v>1500</v>
      </c>
      <c r="V562" s="60" t="s">
        <v>1501</v>
      </c>
      <c r="W562" s="60" t="s">
        <v>1502</v>
      </c>
      <c r="X562" s="60" t="s">
        <v>1503</v>
      </c>
      <c r="Y562" s="60" t="s">
        <v>1504</v>
      </c>
    </row>
    <row r="563" spans="1:25" ht="45" x14ac:dyDescent="0.25">
      <c r="A563" s="60" t="s">
        <v>1554</v>
      </c>
      <c r="B563" s="60" t="str">
        <f>IFERROR(VLOOKUP(VALUE(MID(A563,1,IF(VALUE(MID(A563,1,3))=898,3,4))),[26]Hoja1!$A$3:$K$222,2,0),"")</f>
        <v xml:space="preserve">1043 Sistemas de información al servicio de la gestión educativa </v>
      </c>
      <c r="C563" s="60" t="s">
        <v>185</v>
      </c>
      <c r="D563" s="60" t="s">
        <v>415</v>
      </c>
      <c r="E563" s="60">
        <v>81111811</v>
      </c>
      <c r="F563" s="60" t="s">
        <v>1555</v>
      </c>
      <c r="G563" s="62">
        <v>1</v>
      </c>
      <c r="H563" s="62">
        <v>1</v>
      </c>
      <c r="I563" s="60">
        <v>345</v>
      </c>
      <c r="J563" s="60">
        <v>0</v>
      </c>
      <c r="K563" s="60" t="s">
        <v>21</v>
      </c>
      <c r="L563" s="60" t="str">
        <f>IF(K563=[26]Hoja3!$B$2,[26]Hoja3!$A$2,IF(K563=[26]Hoja3!$B$3,[26]Hoja3!$A$3,IF(K563=[26]Hoja3!$B$4,[26]Hoja3!$A$4,IF(K563=[26]Hoja3!$B$5,[26]Hoja3!$A$5,IF(K563=[26]Hoja3!$B$6,[26]Hoja3!$A$6,IF(K563=[26]Hoja3!$B$7,[26]Hoja3!$A$7,IF(K563=[26]Hoja3!$B$8,[26]Hoja3!$A$8,IF(K563=[26]Hoja3!$B$9,[26]Hoja3!$A$9,IF(K563=[26]Hoja3!$B$10,[26]Hoja3!$A$10,IF(K563=[26]Hoja3!$B$11,[26]Hoja3!$A$11,IF(K563=[26]Hoja3!$B$12,[26]Hoja3!$A$12,IF(K563=[26]Hoja3!$B$13,[26]Hoja3!$A$13,IF(K563=[26]Hoja3!$B$14,[26]Hoja3!$A$14,IF(K563=[26]Hoja3!$B$15,[26]Hoja3!$A$15,IF(K563=[26]Hoja3!$B$16,[26]Hoja3!$A$16,IF(K563=[26]Hoja3!$B$17,[26]Hoja3!$A$17,IF(K563=[26]Hoja3!$B$18,[26]Hoja3!$A$18,IF(K563=[26]Hoja3!$B$19,[26]Hoja3!$A$19,IF(K563=[26]Hoja3!$B$20,[26]Hoja3!$A$20,IF(K563=[26]Hoja3!$B$21,[26]Hoja3!$A$21,""))))))))))))))))))))</f>
        <v>CCE-16</v>
      </c>
      <c r="M563" s="60" t="s">
        <v>575</v>
      </c>
      <c r="N563" s="60">
        <v>0</v>
      </c>
      <c r="O563" s="98">
        <v>35650000</v>
      </c>
      <c r="P563" s="98">
        <v>35650000</v>
      </c>
      <c r="Q563" s="65">
        <v>0</v>
      </c>
      <c r="R563" s="60">
        <v>0</v>
      </c>
      <c r="S563" s="60" t="s">
        <v>1132</v>
      </c>
      <c r="T563" s="60" t="s">
        <v>1133</v>
      </c>
      <c r="U563" s="60" t="s">
        <v>1500</v>
      </c>
      <c r="V563" s="60" t="s">
        <v>1501</v>
      </c>
      <c r="W563" s="60" t="s">
        <v>1502</v>
      </c>
      <c r="X563" s="60" t="s">
        <v>1503</v>
      </c>
      <c r="Y563" s="60" t="s">
        <v>1504</v>
      </c>
    </row>
    <row r="564" spans="1:25" ht="45" x14ac:dyDescent="0.25">
      <c r="A564" s="60" t="s">
        <v>1556</v>
      </c>
      <c r="B564" s="60" t="str">
        <f>IFERROR(VLOOKUP(VALUE(MID(A564,1,IF(VALUE(MID(A564,1,3))=898,3,4))),[26]Hoja1!$A$3:$K$222,2,0),"")</f>
        <v xml:space="preserve">1043 Sistemas de información al servicio de la gestión educativa </v>
      </c>
      <c r="C564" s="60" t="s">
        <v>185</v>
      </c>
      <c r="D564" s="60" t="s">
        <v>415</v>
      </c>
      <c r="E564" s="60">
        <v>81111811</v>
      </c>
      <c r="F564" s="60" t="s">
        <v>1557</v>
      </c>
      <c r="G564" s="62">
        <v>1</v>
      </c>
      <c r="H564" s="62">
        <v>1</v>
      </c>
      <c r="I564" s="60">
        <v>355</v>
      </c>
      <c r="J564" s="60">
        <v>0</v>
      </c>
      <c r="K564" s="60" t="s">
        <v>21</v>
      </c>
      <c r="L564" s="60" t="str">
        <f>IF(K564=[26]Hoja3!$B$2,[26]Hoja3!$A$2,IF(K564=[26]Hoja3!$B$3,[26]Hoja3!$A$3,IF(K564=[26]Hoja3!$B$4,[26]Hoja3!$A$4,IF(K564=[26]Hoja3!$B$5,[26]Hoja3!$A$5,IF(K564=[26]Hoja3!$B$6,[26]Hoja3!$A$6,IF(K564=[26]Hoja3!$B$7,[26]Hoja3!$A$7,IF(K564=[26]Hoja3!$B$8,[26]Hoja3!$A$8,IF(K564=[26]Hoja3!$B$9,[26]Hoja3!$A$9,IF(K564=[26]Hoja3!$B$10,[26]Hoja3!$A$10,IF(K564=[26]Hoja3!$B$11,[26]Hoja3!$A$11,IF(K564=[26]Hoja3!$B$12,[26]Hoja3!$A$12,IF(K564=[26]Hoja3!$B$13,[26]Hoja3!$A$13,IF(K564=[26]Hoja3!$B$14,[26]Hoja3!$A$14,IF(K564=[26]Hoja3!$B$15,[26]Hoja3!$A$15,IF(K564=[26]Hoja3!$B$16,[26]Hoja3!$A$16,IF(K564=[26]Hoja3!$B$17,[26]Hoja3!$A$17,IF(K564=[26]Hoja3!$B$18,[26]Hoja3!$A$18,IF(K564=[26]Hoja3!$B$19,[26]Hoja3!$A$19,IF(K564=[26]Hoja3!$B$20,[26]Hoja3!$A$20,IF(K564=[26]Hoja3!$B$21,[26]Hoja3!$A$21,""))))))))))))))))))))</f>
        <v>CCE-16</v>
      </c>
      <c r="M564" s="60" t="s">
        <v>63</v>
      </c>
      <c r="N564" s="60">
        <v>0</v>
      </c>
      <c r="O564" s="98">
        <v>47333333</v>
      </c>
      <c r="P564" s="98">
        <v>47333333</v>
      </c>
      <c r="Q564" s="65">
        <v>0</v>
      </c>
      <c r="R564" s="60">
        <v>0</v>
      </c>
      <c r="S564" s="60" t="s">
        <v>1132</v>
      </c>
      <c r="T564" s="60" t="s">
        <v>1133</v>
      </c>
      <c r="U564" s="60" t="s">
        <v>1500</v>
      </c>
      <c r="V564" s="60" t="s">
        <v>1501</v>
      </c>
      <c r="W564" s="60" t="s">
        <v>1502</v>
      </c>
      <c r="X564" s="60" t="s">
        <v>1503</v>
      </c>
      <c r="Y564" s="60" t="s">
        <v>1504</v>
      </c>
    </row>
    <row r="565" spans="1:25" ht="45" x14ac:dyDescent="0.25">
      <c r="A565" s="60" t="s">
        <v>1558</v>
      </c>
      <c r="B565" s="60" t="str">
        <f>IFERROR(VLOOKUP(VALUE(MID(A565,1,IF(VALUE(MID(A565,1,3))=898,3,4))),[26]Hoja1!$A$3:$K$222,2,0),"")</f>
        <v xml:space="preserve">1043 Sistemas de información al servicio de la gestión educativa </v>
      </c>
      <c r="C565" s="60" t="s">
        <v>185</v>
      </c>
      <c r="D565" s="60" t="s">
        <v>415</v>
      </c>
      <c r="E565" s="60">
        <v>81111811</v>
      </c>
      <c r="F565" s="60" t="s">
        <v>1559</v>
      </c>
      <c r="G565" s="62">
        <v>1</v>
      </c>
      <c r="H565" s="62">
        <v>1</v>
      </c>
      <c r="I565" s="60">
        <v>345</v>
      </c>
      <c r="J565" s="60">
        <v>0</v>
      </c>
      <c r="K565" s="60" t="s">
        <v>21</v>
      </c>
      <c r="L565" s="60" t="str">
        <f>IF(K565=[26]Hoja3!$B$2,[26]Hoja3!$A$2,IF(K565=[26]Hoja3!$B$3,[26]Hoja3!$A$3,IF(K565=[26]Hoja3!$B$4,[26]Hoja3!$A$4,IF(K565=[26]Hoja3!$B$5,[26]Hoja3!$A$5,IF(K565=[26]Hoja3!$B$6,[26]Hoja3!$A$6,IF(K565=[26]Hoja3!$B$7,[26]Hoja3!$A$7,IF(K565=[26]Hoja3!$B$8,[26]Hoja3!$A$8,IF(K565=[26]Hoja3!$B$9,[26]Hoja3!$A$9,IF(K565=[26]Hoja3!$B$10,[26]Hoja3!$A$10,IF(K565=[26]Hoja3!$B$11,[26]Hoja3!$A$11,IF(K565=[26]Hoja3!$B$12,[26]Hoja3!$A$12,IF(K565=[26]Hoja3!$B$13,[26]Hoja3!$A$13,IF(K565=[26]Hoja3!$B$14,[26]Hoja3!$A$14,IF(K565=[26]Hoja3!$B$15,[26]Hoja3!$A$15,IF(K565=[26]Hoja3!$B$16,[26]Hoja3!$A$16,IF(K565=[26]Hoja3!$B$17,[26]Hoja3!$A$17,IF(K565=[26]Hoja3!$B$18,[26]Hoja3!$A$18,IF(K565=[26]Hoja3!$B$19,[26]Hoja3!$A$19,IF(K565=[26]Hoja3!$B$20,[26]Hoja3!$A$20,IF(K565=[26]Hoja3!$B$21,[26]Hoja3!$A$21,""))))))))))))))))))))</f>
        <v>CCE-16</v>
      </c>
      <c r="M565" s="60" t="s">
        <v>575</v>
      </c>
      <c r="N565" s="60">
        <v>0</v>
      </c>
      <c r="O565" s="98">
        <v>35650000</v>
      </c>
      <c r="P565" s="98">
        <v>35650000</v>
      </c>
      <c r="Q565" s="65">
        <v>0</v>
      </c>
      <c r="R565" s="60">
        <v>0</v>
      </c>
      <c r="S565" s="60" t="s">
        <v>1132</v>
      </c>
      <c r="T565" s="60" t="s">
        <v>1133</v>
      </c>
      <c r="U565" s="60" t="s">
        <v>1500</v>
      </c>
      <c r="V565" s="60" t="s">
        <v>1501</v>
      </c>
      <c r="W565" s="60" t="s">
        <v>1502</v>
      </c>
      <c r="X565" s="60" t="s">
        <v>1503</v>
      </c>
      <c r="Y565" s="60" t="s">
        <v>1504</v>
      </c>
    </row>
    <row r="566" spans="1:25" ht="45" x14ac:dyDescent="0.25">
      <c r="A566" s="60" t="s">
        <v>1560</v>
      </c>
      <c r="B566" s="60" t="str">
        <f>IFERROR(VLOOKUP(VALUE(MID(A566,1,IF(VALUE(MID(A566,1,3))=898,3,4))),[26]Hoja1!$A$3:$K$222,2,0),"")</f>
        <v xml:space="preserve">1043 Sistemas de información al servicio de la gestión educativa </v>
      </c>
      <c r="C566" s="60" t="s">
        <v>185</v>
      </c>
      <c r="D566" s="60" t="s">
        <v>415</v>
      </c>
      <c r="E566" s="60">
        <v>81111804</v>
      </c>
      <c r="F566" s="60" t="s">
        <v>1561</v>
      </c>
      <c r="G566" s="62">
        <v>1</v>
      </c>
      <c r="H566" s="62">
        <v>1</v>
      </c>
      <c r="I566" s="60">
        <v>345</v>
      </c>
      <c r="J566" s="60">
        <v>0</v>
      </c>
      <c r="K566" s="60" t="s">
        <v>21</v>
      </c>
      <c r="L566" s="60" t="str">
        <f>IF(K566=[26]Hoja3!$B$2,[26]Hoja3!$A$2,IF(K566=[26]Hoja3!$B$3,[26]Hoja3!$A$3,IF(K566=[26]Hoja3!$B$4,[26]Hoja3!$A$4,IF(K566=[26]Hoja3!$B$5,[26]Hoja3!$A$5,IF(K566=[26]Hoja3!$B$6,[26]Hoja3!$A$6,IF(K566=[26]Hoja3!$B$7,[26]Hoja3!$A$7,IF(K566=[26]Hoja3!$B$8,[26]Hoja3!$A$8,IF(K566=[26]Hoja3!$B$9,[26]Hoja3!$A$9,IF(K566=[26]Hoja3!$B$10,[26]Hoja3!$A$10,IF(K566=[26]Hoja3!$B$11,[26]Hoja3!$A$11,IF(K566=[26]Hoja3!$B$12,[26]Hoja3!$A$12,IF(K566=[26]Hoja3!$B$13,[26]Hoja3!$A$13,IF(K566=[26]Hoja3!$B$14,[26]Hoja3!$A$14,IF(K566=[26]Hoja3!$B$15,[26]Hoja3!$A$15,IF(K566=[26]Hoja3!$B$16,[26]Hoja3!$A$16,IF(K566=[26]Hoja3!$B$17,[26]Hoja3!$A$17,IF(K566=[26]Hoja3!$B$18,[26]Hoja3!$A$18,IF(K566=[26]Hoja3!$B$19,[26]Hoja3!$A$19,IF(K566=[26]Hoja3!$B$20,[26]Hoja3!$A$20,IF(K566=[26]Hoja3!$B$21,[26]Hoja3!$A$21,""))))))))))))))))))))</f>
        <v>CCE-16</v>
      </c>
      <c r="M566" s="60" t="s">
        <v>575</v>
      </c>
      <c r="N566" s="60">
        <v>0</v>
      </c>
      <c r="O566" s="98">
        <v>35650000</v>
      </c>
      <c r="P566" s="98">
        <v>35650000</v>
      </c>
      <c r="Q566" s="65">
        <v>0</v>
      </c>
      <c r="R566" s="60">
        <v>0</v>
      </c>
      <c r="S566" s="60" t="s">
        <v>1132</v>
      </c>
      <c r="T566" s="60" t="s">
        <v>1133</v>
      </c>
      <c r="U566" s="60" t="s">
        <v>1500</v>
      </c>
      <c r="V566" s="60" t="s">
        <v>1501</v>
      </c>
      <c r="W566" s="60" t="s">
        <v>1502</v>
      </c>
      <c r="X566" s="60" t="s">
        <v>1503</v>
      </c>
      <c r="Y566" s="60" t="s">
        <v>1504</v>
      </c>
    </row>
    <row r="567" spans="1:25" ht="45" x14ac:dyDescent="0.25">
      <c r="A567" s="60" t="s">
        <v>1562</v>
      </c>
      <c r="B567" s="60" t="str">
        <f>IFERROR(VLOOKUP(VALUE(MID(A567,1,IF(VALUE(MID(A567,1,3))=898,3,4))),[26]Hoja1!$A$3:$K$222,2,0),"")</f>
        <v xml:space="preserve">1043 Sistemas de información al servicio de la gestión educativa </v>
      </c>
      <c r="C567" s="60" t="s">
        <v>185</v>
      </c>
      <c r="D567" s="60" t="s">
        <v>415</v>
      </c>
      <c r="E567" s="60">
        <v>81111804</v>
      </c>
      <c r="F567" s="60" t="s">
        <v>1538</v>
      </c>
      <c r="G567" s="62">
        <v>1</v>
      </c>
      <c r="H567" s="62">
        <v>1</v>
      </c>
      <c r="I567" s="60">
        <v>345</v>
      </c>
      <c r="J567" s="60">
        <v>0</v>
      </c>
      <c r="K567" s="60" t="s">
        <v>21</v>
      </c>
      <c r="L567" s="60" t="str">
        <f>IF(K567=[26]Hoja3!$B$2,[26]Hoja3!$A$2,IF(K567=[26]Hoja3!$B$3,[26]Hoja3!$A$3,IF(K567=[26]Hoja3!$B$4,[26]Hoja3!$A$4,IF(K567=[26]Hoja3!$B$5,[26]Hoja3!$A$5,IF(K567=[26]Hoja3!$B$6,[26]Hoja3!$A$6,IF(K567=[26]Hoja3!$B$7,[26]Hoja3!$A$7,IF(K567=[26]Hoja3!$B$8,[26]Hoja3!$A$8,IF(K567=[26]Hoja3!$B$9,[26]Hoja3!$A$9,IF(K567=[26]Hoja3!$B$10,[26]Hoja3!$A$10,IF(K567=[26]Hoja3!$B$11,[26]Hoja3!$A$11,IF(K567=[26]Hoja3!$B$12,[26]Hoja3!$A$12,IF(K567=[26]Hoja3!$B$13,[26]Hoja3!$A$13,IF(K567=[26]Hoja3!$B$14,[26]Hoja3!$A$14,IF(K567=[26]Hoja3!$B$15,[26]Hoja3!$A$15,IF(K567=[26]Hoja3!$B$16,[26]Hoja3!$A$16,IF(K567=[26]Hoja3!$B$17,[26]Hoja3!$A$17,IF(K567=[26]Hoja3!$B$18,[26]Hoja3!$A$18,IF(K567=[26]Hoja3!$B$19,[26]Hoja3!$A$19,IF(K567=[26]Hoja3!$B$20,[26]Hoja3!$A$20,IF(K567=[26]Hoja3!$B$21,[26]Hoja3!$A$21,""))))))))))))))))))))</f>
        <v>CCE-16</v>
      </c>
      <c r="M567" s="60" t="s">
        <v>575</v>
      </c>
      <c r="N567" s="60">
        <v>0</v>
      </c>
      <c r="O567" s="98">
        <v>35650000</v>
      </c>
      <c r="P567" s="98">
        <v>35650000</v>
      </c>
      <c r="Q567" s="65">
        <v>0</v>
      </c>
      <c r="R567" s="60">
        <v>0</v>
      </c>
      <c r="S567" s="60" t="s">
        <v>1132</v>
      </c>
      <c r="T567" s="60" t="s">
        <v>1133</v>
      </c>
      <c r="U567" s="60" t="s">
        <v>1500</v>
      </c>
      <c r="V567" s="60" t="s">
        <v>1501</v>
      </c>
      <c r="W567" s="60" t="s">
        <v>1502</v>
      </c>
      <c r="X567" s="60" t="s">
        <v>1503</v>
      </c>
      <c r="Y567" s="60" t="s">
        <v>1504</v>
      </c>
    </row>
    <row r="568" spans="1:25" ht="45" x14ac:dyDescent="0.25">
      <c r="A568" s="60" t="s">
        <v>1563</v>
      </c>
      <c r="B568" s="60" t="str">
        <f>IFERROR(VLOOKUP(VALUE(MID(A568,1,IF(VALUE(MID(A568,1,3))=898,3,4))),[26]Hoja1!$A$3:$K$222,2,0),"")</f>
        <v xml:space="preserve">1043 Sistemas de información al servicio de la gestión educativa </v>
      </c>
      <c r="C568" s="60" t="s">
        <v>185</v>
      </c>
      <c r="D568" s="60" t="s">
        <v>415</v>
      </c>
      <c r="E568" s="60">
        <v>81111804</v>
      </c>
      <c r="F568" s="60" t="s">
        <v>1538</v>
      </c>
      <c r="G568" s="62">
        <v>1</v>
      </c>
      <c r="H568" s="62">
        <v>1</v>
      </c>
      <c r="I568" s="60">
        <v>345</v>
      </c>
      <c r="J568" s="60">
        <v>0</v>
      </c>
      <c r="K568" s="60" t="s">
        <v>21</v>
      </c>
      <c r="L568" s="60" t="str">
        <f>IF(K568=[26]Hoja3!$B$2,[26]Hoja3!$A$2,IF(K568=[26]Hoja3!$B$3,[26]Hoja3!$A$3,IF(K568=[26]Hoja3!$B$4,[26]Hoja3!$A$4,IF(K568=[26]Hoja3!$B$5,[26]Hoja3!$A$5,IF(K568=[26]Hoja3!$B$6,[26]Hoja3!$A$6,IF(K568=[26]Hoja3!$B$7,[26]Hoja3!$A$7,IF(K568=[26]Hoja3!$B$8,[26]Hoja3!$A$8,IF(K568=[26]Hoja3!$B$9,[26]Hoja3!$A$9,IF(K568=[26]Hoja3!$B$10,[26]Hoja3!$A$10,IF(K568=[26]Hoja3!$B$11,[26]Hoja3!$A$11,IF(K568=[26]Hoja3!$B$12,[26]Hoja3!$A$12,IF(K568=[26]Hoja3!$B$13,[26]Hoja3!$A$13,IF(K568=[26]Hoja3!$B$14,[26]Hoja3!$A$14,IF(K568=[26]Hoja3!$B$15,[26]Hoja3!$A$15,IF(K568=[26]Hoja3!$B$16,[26]Hoja3!$A$16,IF(K568=[26]Hoja3!$B$17,[26]Hoja3!$A$17,IF(K568=[26]Hoja3!$B$18,[26]Hoja3!$A$18,IF(K568=[26]Hoja3!$B$19,[26]Hoja3!$A$19,IF(K568=[26]Hoja3!$B$20,[26]Hoja3!$A$20,IF(K568=[26]Hoja3!$B$21,[26]Hoja3!$A$21,""))))))))))))))))))))</f>
        <v>CCE-16</v>
      </c>
      <c r="M568" s="60" t="s">
        <v>575</v>
      </c>
      <c r="N568" s="60">
        <v>0</v>
      </c>
      <c r="O568" s="98">
        <v>35650000</v>
      </c>
      <c r="P568" s="98">
        <v>35650000</v>
      </c>
      <c r="Q568" s="65">
        <v>0</v>
      </c>
      <c r="R568" s="60">
        <v>0</v>
      </c>
      <c r="S568" s="60" t="s">
        <v>1132</v>
      </c>
      <c r="T568" s="60" t="s">
        <v>1133</v>
      </c>
      <c r="U568" s="60" t="s">
        <v>1500</v>
      </c>
      <c r="V568" s="60" t="s">
        <v>1501</v>
      </c>
      <c r="W568" s="60" t="s">
        <v>1502</v>
      </c>
      <c r="X568" s="60" t="s">
        <v>1503</v>
      </c>
      <c r="Y568" s="60" t="s">
        <v>1504</v>
      </c>
    </row>
    <row r="569" spans="1:25" ht="45" x14ac:dyDescent="0.25">
      <c r="A569" s="60" t="s">
        <v>1564</v>
      </c>
      <c r="B569" s="60" t="str">
        <f>IFERROR(VLOOKUP(VALUE(MID(A569,1,IF(VALUE(MID(A569,1,3))=898,3,4))),[26]Hoja1!$A$3:$K$222,2,0),"")</f>
        <v xml:space="preserve">1043 Sistemas de información al servicio de la gestión educativa </v>
      </c>
      <c r="C569" s="60" t="s">
        <v>185</v>
      </c>
      <c r="D569" s="60" t="s">
        <v>415</v>
      </c>
      <c r="E569" s="60">
        <v>81111504</v>
      </c>
      <c r="F569" s="60" t="s">
        <v>1565</v>
      </c>
      <c r="G569" s="62">
        <v>1</v>
      </c>
      <c r="H569" s="62">
        <v>1</v>
      </c>
      <c r="I569" s="60">
        <v>345</v>
      </c>
      <c r="J569" s="60">
        <v>0</v>
      </c>
      <c r="K569" s="60" t="s">
        <v>21</v>
      </c>
      <c r="L569" s="60" t="str">
        <f>IF(K569=[26]Hoja3!$B$2,[26]Hoja3!$A$2,IF(K569=[26]Hoja3!$B$3,[26]Hoja3!$A$3,IF(K569=[26]Hoja3!$B$4,[26]Hoja3!$A$4,IF(K569=[26]Hoja3!$B$5,[26]Hoja3!$A$5,IF(K569=[26]Hoja3!$B$6,[26]Hoja3!$A$6,IF(K569=[26]Hoja3!$B$7,[26]Hoja3!$A$7,IF(K569=[26]Hoja3!$B$8,[26]Hoja3!$A$8,IF(K569=[26]Hoja3!$B$9,[26]Hoja3!$A$9,IF(K569=[26]Hoja3!$B$10,[26]Hoja3!$A$10,IF(K569=[26]Hoja3!$B$11,[26]Hoja3!$A$11,IF(K569=[26]Hoja3!$B$12,[26]Hoja3!$A$12,IF(K569=[26]Hoja3!$B$13,[26]Hoja3!$A$13,IF(K569=[26]Hoja3!$B$14,[26]Hoja3!$A$14,IF(K569=[26]Hoja3!$B$15,[26]Hoja3!$A$15,IF(K569=[26]Hoja3!$B$16,[26]Hoja3!$A$16,IF(K569=[26]Hoja3!$B$17,[26]Hoja3!$A$17,IF(K569=[26]Hoja3!$B$18,[26]Hoja3!$A$18,IF(K569=[26]Hoja3!$B$19,[26]Hoja3!$A$19,IF(K569=[26]Hoja3!$B$20,[26]Hoja3!$A$20,IF(K569=[26]Hoja3!$B$21,[26]Hoja3!$A$21,""))))))))))))))))))))</f>
        <v>CCE-16</v>
      </c>
      <c r="M569" s="60" t="s">
        <v>63</v>
      </c>
      <c r="N569" s="60">
        <v>0</v>
      </c>
      <c r="O569" s="98">
        <v>70677229</v>
      </c>
      <c r="P569" s="98">
        <v>70677229</v>
      </c>
      <c r="Q569" s="65">
        <v>0</v>
      </c>
      <c r="R569" s="60">
        <v>0</v>
      </c>
      <c r="S569" s="60" t="s">
        <v>1132</v>
      </c>
      <c r="T569" s="60" t="s">
        <v>1133</v>
      </c>
      <c r="U569" s="60" t="s">
        <v>1500</v>
      </c>
      <c r="V569" s="60" t="s">
        <v>1501</v>
      </c>
      <c r="W569" s="60" t="s">
        <v>1502</v>
      </c>
      <c r="X569" s="60" t="s">
        <v>1503</v>
      </c>
      <c r="Y569" s="60" t="s">
        <v>1504</v>
      </c>
    </row>
    <row r="570" spans="1:25" ht="75" x14ac:dyDescent="0.25">
      <c r="A570" s="60" t="s">
        <v>1566</v>
      </c>
      <c r="B570" s="60" t="str">
        <f>IFERROR(VLOOKUP(VALUE(MID(A570,1,IF(VALUE(MID(A570,1,3))=898,3,4))),[26]Hoja1!$A$3:$K$222,2,0),"")</f>
        <v xml:space="preserve">1043 Sistemas de información al servicio de la gestión educativa </v>
      </c>
      <c r="C570" s="60" t="s">
        <v>185</v>
      </c>
      <c r="D570" s="60" t="s">
        <v>415</v>
      </c>
      <c r="E570" s="60">
        <v>77101503</v>
      </c>
      <c r="F570" s="99" t="s">
        <v>1567</v>
      </c>
      <c r="G570" s="62">
        <v>1</v>
      </c>
      <c r="H570" s="62">
        <v>1</v>
      </c>
      <c r="I570" s="60">
        <v>345</v>
      </c>
      <c r="J570" s="60">
        <v>0</v>
      </c>
      <c r="K570" s="60" t="s">
        <v>21</v>
      </c>
      <c r="L570" s="60" t="str">
        <f>IF(K570=[26]Hoja3!$B$2,[26]Hoja3!$A$2,IF(K570=[26]Hoja3!$B$3,[26]Hoja3!$A$3,IF(K570=[26]Hoja3!$B$4,[26]Hoja3!$A$4,IF(K570=[26]Hoja3!$B$5,[26]Hoja3!$A$5,IF(K570=[26]Hoja3!$B$6,[26]Hoja3!$A$6,IF(K570=[26]Hoja3!$B$7,[26]Hoja3!$A$7,IF(K570=[26]Hoja3!$B$8,[26]Hoja3!$A$8,IF(K570=[26]Hoja3!$B$9,[26]Hoja3!$A$9,IF(K570=[26]Hoja3!$B$10,[26]Hoja3!$A$10,IF(K570=[26]Hoja3!$B$11,[26]Hoja3!$A$11,IF(K570=[26]Hoja3!$B$12,[26]Hoja3!$A$12,IF(K570=[26]Hoja3!$B$13,[26]Hoja3!$A$13,IF(K570=[26]Hoja3!$B$14,[26]Hoja3!$A$14,IF(K570=[26]Hoja3!$B$15,[26]Hoja3!$A$15,IF(K570=[26]Hoja3!$B$16,[26]Hoja3!$A$16,IF(K570=[26]Hoja3!$B$17,[26]Hoja3!$A$17,IF(K570=[26]Hoja3!$B$18,[26]Hoja3!$A$18,IF(K570=[26]Hoja3!$B$19,[26]Hoja3!$A$19,IF(K570=[26]Hoja3!$B$20,[26]Hoja3!$A$20,IF(K570=[26]Hoja3!$B$21,[26]Hoja3!$A$21,""))))))))))))))))))))</f>
        <v>CCE-16</v>
      </c>
      <c r="M570" s="60" t="s">
        <v>63</v>
      </c>
      <c r="N570" s="60">
        <v>0</v>
      </c>
      <c r="O570" s="98">
        <v>76869312</v>
      </c>
      <c r="P570" s="98">
        <v>76869312</v>
      </c>
      <c r="Q570" s="65">
        <v>0</v>
      </c>
      <c r="R570" s="60">
        <v>0</v>
      </c>
      <c r="S570" s="60" t="s">
        <v>1132</v>
      </c>
      <c r="T570" s="60" t="s">
        <v>1133</v>
      </c>
      <c r="U570" s="60" t="s">
        <v>1500</v>
      </c>
      <c r="V570" s="60" t="s">
        <v>1501</v>
      </c>
      <c r="W570" s="60" t="s">
        <v>1502</v>
      </c>
      <c r="X570" s="60" t="s">
        <v>1503</v>
      </c>
      <c r="Y570" s="60" t="s">
        <v>1504</v>
      </c>
    </row>
    <row r="571" spans="1:25" ht="45" x14ac:dyDescent="0.25">
      <c r="A571" s="60" t="s">
        <v>1568</v>
      </c>
      <c r="B571" s="60" t="str">
        <f>IFERROR(VLOOKUP(VALUE(MID(A571,1,IF(VALUE(MID(A571,1,3))=898,3,4))),[26]Hoja1!$A$3:$K$222,2,0),"")</f>
        <v xml:space="preserve">1043 Sistemas de información al servicio de la gestión educativa </v>
      </c>
      <c r="C571" s="60" t="s">
        <v>185</v>
      </c>
      <c r="D571" s="60" t="s">
        <v>415</v>
      </c>
      <c r="E571" s="60">
        <v>80101604</v>
      </c>
      <c r="F571" s="60" t="s">
        <v>1569</v>
      </c>
      <c r="G571" s="62">
        <v>1</v>
      </c>
      <c r="H571" s="62">
        <v>1</v>
      </c>
      <c r="I571" s="60">
        <v>355</v>
      </c>
      <c r="J571" s="60">
        <v>0</v>
      </c>
      <c r="K571" s="60" t="s">
        <v>21</v>
      </c>
      <c r="L571" s="60" t="str">
        <f>IF(K571=[26]Hoja3!$B$2,[26]Hoja3!$A$2,IF(K571=[26]Hoja3!$B$3,[26]Hoja3!$A$3,IF(K571=[26]Hoja3!$B$4,[26]Hoja3!$A$4,IF(K571=[26]Hoja3!$B$5,[26]Hoja3!$A$5,IF(K571=[26]Hoja3!$B$6,[26]Hoja3!$A$6,IF(K571=[26]Hoja3!$B$7,[26]Hoja3!$A$7,IF(K571=[26]Hoja3!$B$8,[26]Hoja3!$A$8,IF(K571=[26]Hoja3!$B$9,[26]Hoja3!$A$9,IF(K571=[26]Hoja3!$B$10,[26]Hoja3!$A$10,IF(K571=[26]Hoja3!$B$11,[26]Hoja3!$A$11,IF(K571=[26]Hoja3!$B$12,[26]Hoja3!$A$12,IF(K571=[26]Hoja3!$B$13,[26]Hoja3!$A$13,IF(K571=[26]Hoja3!$B$14,[26]Hoja3!$A$14,IF(K571=[26]Hoja3!$B$15,[26]Hoja3!$A$15,IF(K571=[26]Hoja3!$B$16,[26]Hoja3!$A$16,IF(K571=[26]Hoja3!$B$17,[26]Hoja3!$A$17,IF(K571=[26]Hoja3!$B$18,[26]Hoja3!$A$18,IF(K571=[26]Hoja3!$B$19,[26]Hoja3!$A$19,IF(K571=[26]Hoja3!$B$20,[26]Hoja3!$A$20,IF(K571=[26]Hoja3!$B$21,[26]Hoja3!$A$21,""))))))))))))))))))))</f>
        <v>CCE-16</v>
      </c>
      <c r="M571" s="60" t="s">
        <v>63</v>
      </c>
      <c r="N571" s="60">
        <v>0</v>
      </c>
      <c r="O571" s="98">
        <v>85312997</v>
      </c>
      <c r="P571" s="98">
        <v>85312997</v>
      </c>
      <c r="Q571" s="65">
        <v>0</v>
      </c>
      <c r="R571" s="60">
        <v>0</v>
      </c>
      <c r="S571" s="60" t="s">
        <v>1132</v>
      </c>
      <c r="T571" s="60" t="s">
        <v>1133</v>
      </c>
      <c r="U571" s="60" t="s">
        <v>1500</v>
      </c>
      <c r="V571" s="60" t="s">
        <v>1501</v>
      </c>
      <c r="W571" s="60" t="s">
        <v>1502</v>
      </c>
      <c r="X571" s="60" t="s">
        <v>1503</v>
      </c>
      <c r="Y571" s="60" t="s">
        <v>1504</v>
      </c>
    </row>
    <row r="572" spans="1:25" ht="45" x14ac:dyDescent="0.25">
      <c r="A572" s="60" t="s">
        <v>1570</v>
      </c>
      <c r="B572" s="60" t="str">
        <f>IFERROR(VLOOKUP(VALUE(MID(A572,1,IF(VALUE(MID(A572,1,3))=898,3,4))),[26]Hoja1!$A$3:$K$222,2,0),"")</f>
        <v xml:space="preserve">1043 Sistemas de información al servicio de la gestión educativa </v>
      </c>
      <c r="C572" s="60" t="s">
        <v>185</v>
      </c>
      <c r="D572" s="60" t="s">
        <v>415</v>
      </c>
      <c r="E572" s="60">
        <v>81111820</v>
      </c>
      <c r="F572" s="60" t="s">
        <v>1571</v>
      </c>
      <c r="G572" s="62">
        <v>1</v>
      </c>
      <c r="H572" s="62">
        <v>1</v>
      </c>
      <c r="I572" s="60">
        <v>355</v>
      </c>
      <c r="J572" s="60">
        <v>0</v>
      </c>
      <c r="K572" s="60" t="s">
        <v>21</v>
      </c>
      <c r="L572" s="60" t="str">
        <f>IF(K572=[26]Hoja3!$B$2,[26]Hoja3!$A$2,IF(K572=[26]Hoja3!$B$3,[26]Hoja3!$A$3,IF(K572=[26]Hoja3!$B$4,[26]Hoja3!$A$4,IF(K572=[26]Hoja3!$B$5,[26]Hoja3!$A$5,IF(K572=[26]Hoja3!$B$6,[26]Hoja3!$A$6,IF(K572=[26]Hoja3!$B$7,[26]Hoja3!$A$7,IF(K572=[26]Hoja3!$B$8,[26]Hoja3!$A$8,IF(K572=[26]Hoja3!$B$9,[26]Hoja3!$A$9,IF(K572=[26]Hoja3!$B$10,[26]Hoja3!$A$10,IF(K572=[26]Hoja3!$B$11,[26]Hoja3!$A$11,IF(K572=[26]Hoja3!$B$12,[26]Hoja3!$A$12,IF(K572=[26]Hoja3!$B$13,[26]Hoja3!$A$13,IF(K572=[26]Hoja3!$B$14,[26]Hoja3!$A$14,IF(K572=[26]Hoja3!$B$15,[26]Hoja3!$A$15,IF(K572=[26]Hoja3!$B$16,[26]Hoja3!$A$16,IF(K572=[26]Hoja3!$B$17,[26]Hoja3!$A$17,IF(K572=[26]Hoja3!$B$18,[26]Hoja3!$A$18,IF(K572=[26]Hoja3!$B$19,[26]Hoja3!$A$19,IF(K572=[26]Hoja3!$B$20,[26]Hoja3!$A$20,IF(K572=[26]Hoja3!$B$21,[26]Hoja3!$A$21,""))))))))))))))))))))</f>
        <v>CCE-16</v>
      </c>
      <c r="M572" s="60" t="s">
        <v>63</v>
      </c>
      <c r="N572" s="60">
        <v>0</v>
      </c>
      <c r="O572" s="98">
        <v>65453255</v>
      </c>
      <c r="P572" s="98">
        <v>65453255</v>
      </c>
      <c r="Q572" s="65">
        <v>0</v>
      </c>
      <c r="R572" s="60">
        <v>0</v>
      </c>
      <c r="S572" s="60" t="s">
        <v>1132</v>
      </c>
      <c r="T572" s="60" t="s">
        <v>1133</v>
      </c>
      <c r="U572" s="60" t="s">
        <v>1500</v>
      </c>
      <c r="V572" s="60" t="s">
        <v>1501</v>
      </c>
      <c r="W572" s="60" t="s">
        <v>1502</v>
      </c>
      <c r="X572" s="60" t="s">
        <v>1503</v>
      </c>
      <c r="Y572" s="60" t="s">
        <v>1504</v>
      </c>
    </row>
    <row r="573" spans="1:25" ht="45" x14ac:dyDescent="0.25">
      <c r="A573" s="60" t="s">
        <v>1572</v>
      </c>
      <c r="B573" s="60" t="str">
        <f>IFERROR(VLOOKUP(VALUE(MID(A573,1,IF(VALUE(MID(A573,1,3))=898,3,4))),[26]Hoja1!$A$3:$K$222,2,0),"")</f>
        <v xml:space="preserve">1043 Sistemas de información al servicio de la gestión educativa </v>
      </c>
      <c r="C573" s="60" t="s">
        <v>185</v>
      </c>
      <c r="D573" s="60" t="s">
        <v>415</v>
      </c>
      <c r="E573" s="60">
        <v>81111504</v>
      </c>
      <c r="F573" s="60" t="s">
        <v>1573</v>
      </c>
      <c r="G573" s="62">
        <v>1</v>
      </c>
      <c r="H573" s="62">
        <v>1</v>
      </c>
      <c r="I573" s="60">
        <v>355</v>
      </c>
      <c r="J573" s="60">
        <v>0</v>
      </c>
      <c r="K573" s="60" t="s">
        <v>21</v>
      </c>
      <c r="L573" s="60" t="str">
        <f>IF(K573=[26]Hoja3!$B$2,[26]Hoja3!$A$2,IF(K573=[26]Hoja3!$B$3,[26]Hoja3!$A$3,IF(K573=[26]Hoja3!$B$4,[26]Hoja3!$A$4,IF(K573=[26]Hoja3!$B$5,[26]Hoja3!$A$5,IF(K573=[26]Hoja3!$B$6,[26]Hoja3!$A$6,IF(K573=[26]Hoja3!$B$7,[26]Hoja3!$A$7,IF(K573=[26]Hoja3!$B$8,[26]Hoja3!$A$8,IF(K573=[26]Hoja3!$B$9,[26]Hoja3!$A$9,IF(K573=[26]Hoja3!$B$10,[26]Hoja3!$A$10,IF(K573=[26]Hoja3!$B$11,[26]Hoja3!$A$11,IF(K573=[26]Hoja3!$B$12,[26]Hoja3!$A$12,IF(K573=[26]Hoja3!$B$13,[26]Hoja3!$A$13,IF(K573=[26]Hoja3!$B$14,[26]Hoja3!$A$14,IF(K573=[26]Hoja3!$B$15,[26]Hoja3!$A$15,IF(K573=[26]Hoja3!$B$16,[26]Hoja3!$A$16,IF(K573=[26]Hoja3!$B$17,[26]Hoja3!$A$17,IF(K573=[26]Hoja3!$B$18,[26]Hoja3!$A$18,IF(K573=[26]Hoja3!$B$19,[26]Hoja3!$A$19,IF(K573=[26]Hoja3!$B$20,[26]Hoja3!$A$20,IF(K573=[26]Hoja3!$B$21,[26]Hoja3!$A$21,""))))))))))))))))))))</f>
        <v>CCE-16</v>
      </c>
      <c r="M573" s="60" t="s">
        <v>63</v>
      </c>
      <c r="N573" s="60">
        <v>0</v>
      </c>
      <c r="O573" s="98">
        <v>77009440</v>
      </c>
      <c r="P573" s="98">
        <v>77009440</v>
      </c>
      <c r="Q573" s="65">
        <v>0</v>
      </c>
      <c r="R573" s="60">
        <v>0</v>
      </c>
      <c r="S573" s="60" t="s">
        <v>1132</v>
      </c>
      <c r="T573" s="60" t="s">
        <v>1133</v>
      </c>
      <c r="U573" s="60" t="s">
        <v>1500</v>
      </c>
      <c r="V573" s="60" t="s">
        <v>1501</v>
      </c>
      <c r="W573" s="60" t="s">
        <v>1502</v>
      </c>
      <c r="X573" s="60" t="s">
        <v>1503</v>
      </c>
      <c r="Y573" s="60" t="s">
        <v>1504</v>
      </c>
    </row>
    <row r="574" spans="1:25" ht="90" x14ac:dyDescent="0.25">
      <c r="A574" s="60" t="s">
        <v>1574</v>
      </c>
      <c r="B574" s="60" t="str">
        <f>IFERROR(VLOOKUP(VALUE(MID(A574,1,IF(VALUE(MID(A574,1,3))=898,3,4))),[26]Hoja1!$A$3:$K$222,2,0),"")</f>
        <v xml:space="preserve">1043 Sistemas de información al servicio de la gestión educativa </v>
      </c>
      <c r="C574" s="60" t="s">
        <v>185</v>
      </c>
      <c r="D574" s="60" t="s">
        <v>415</v>
      </c>
      <c r="E574" s="60">
        <v>80121704</v>
      </c>
      <c r="F574" s="60" t="s">
        <v>1575</v>
      </c>
      <c r="G574" s="62">
        <v>1</v>
      </c>
      <c r="H574" s="62">
        <v>1</v>
      </c>
      <c r="I574" s="60">
        <v>345</v>
      </c>
      <c r="J574" s="60">
        <v>0</v>
      </c>
      <c r="K574" s="60" t="s">
        <v>21</v>
      </c>
      <c r="L574" s="60" t="str">
        <f>IF(K574=[26]Hoja3!$B$2,[26]Hoja3!$A$2,IF(K574=[26]Hoja3!$B$3,[26]Hoja3!$A$3,IF(K574=[26]Hoja3!$B$4,[26]Hoja3!$A$4,IF(K574=[26]Hoja3!$B$5,[26]Hoja3!$A$5,IF(K574=[26]Hoja3!$B$6,[26]Hoja3!$A$6,IF(K574=[26]Hoja3!$B$7,[26]Hoja3!$A$7,IF(K574=[26]Hoja3!$B$8,[26]Hoja3!$A$8,IF(K574=[26]Hoja3!$B$9,[26]Hoja3!$A$9,IF(K574=[26]Hoja3!$B$10,[26]Hoja3!$A$10,IF(K574=[26]Hoja3!$B$11,[26]Hoja3!$A$11,IF(K574=[26]Hoja3!$B$12,[26]Hoja3!$A$12,IF(K574=[26]Hoja3!$B$13,[26]Hoja3!$A$13,IF(K574=[26]Hoja3!$B$14,[26]Hoja3!$A$14,IF(K574=[26]Hoja3!$B$15,[26]Hoja3!$A$15,IF(K574=[26]Hoja3!$B$16,[26]Hoja3!$A$16,IF(K574=[26]Hoja3!$B$17,[26]Hoja3!$A$17,IF(K574=[26]Hoja3!$B$18,[26]Hoja3!$A$18,IF(K574=[26]Hoja3!$B$19,[26]Hoja3!$A$19,IF(K574=[26]Hoja3!$B$20,[26]Hoja3!$A$20,IF(K574=[26]Hoja3!$B$21,[26]Hoja3!$A$21,""))))))))))))))))))))</f>
        <v>CCE-16</v>
      </c>
      <c r="M574" s="60" t="s">
        <v>63</v>
      </c>
      <c r="N574" s="60">
        <v>0</v>
      </c>
      <c r="O574" s="98">
        <v>92000000</v>
      </c>
      <c r="P574" s="98">
        <v>92000000</v>
      </c>
      <c r="Q574" s="65">
        <v>0</v>
      </c>
      <c r="R574" s="60">
        <v>0</v>
      </c>
      <c r="S574" s="60" t="s">
        <v>1132</v>
      </c>
      <c r="T574" s="60" t="s">
        <v>1133</v>
      </c>
      <c r="U574" s="60" t="s">
        <v>1500</v>
      </c>
      <c r="V574" s="60" t="s">
        <v>1501</v>
      </c>
      <c r="W574" s="60" t="s">
        <v>1502</v>
      </c>
      <c r="X574" s="60" t="s">
        <v>1503</v>
      </c>
      <c r="Y574" s="60" t="s">
        <v>1504</v>
      </c>
    </row>
    <row r="575" spans="1:25" ht="45" x14ac:dyDescent="0.25">
      <c r="A575" s="60" t="s">
        <v>1576</v>
      </c>
      <c r="B575" s="60" t="str">
        <f>IFERROR(VLOOKUP(VALUE(MID(A575,1,IF(VALUE(MID(A575,1,3))=898,3,4))),[26]Hoja1!$A$3:$K$222,2,0),"")</f>
        <v xml:space="preserve">1043 Sistemas de información al servicio de la gestión educativa </v>
      </c>
      <c r="C575" s="60" t="s">
        <v>185</v>
      </c>
      <c r="D575" s="60" t="s">
        <v>415</v>
      </c>
      <c r="E575" s="60">
        <v>81111701</v>
      </c>
      <c r="F575" s="60" t="s">
        <v>1577</v>
      </c>
      <c r="G575" s="62">
        <v>1</v>
      </c>
      <c r="H575" s="62">
        <v>1</v>
      </c>
      <c r="I575" s="60">
        <v>345</v>
      </c>
      <c r="J575" s="60">
        <v>0</v>
      </c>
      <c r="K575" s="60" t="s">
        <v>21</v>
      </c>
      <c r="L575" s="60" t="str">
        <f>IF(K575=[26]Hoja3!$B$2,[26]Hoja3!$A$2,IF(K575=[26]Hoja3!$B$3,[26]Hoja3!$A$3,IF(K575=[26]Hoja3!$B$4,[26]Hoja3!$A$4,IF(K575=[26]Hoja3!$B$5,[26]Hoja3!$A$5,IF(K575=[26]Hoja3!$B$6,[26]Hoja3!$A$6,IF(K575=[26]Hoja3!$B$7,[26]Hoja3!$A$7,IF(K575=[26]Hoja3!$B$8,[26]Hoja3!$A$8,IF(K575=[26]Hoja3!$B$9,[26]Hoja3!$A$9,IF(K575=[26]Hoja3!$B$10,[26]Hoja3!$A$10,IF(K575=[26]Hoja3!$B$11,[26]Hoja3!$A$11,IF(K575=[26]Hoja3!$B$12,[26]Hoja3!$A$12,IF(K575=[26]Hoja3!$B$13,[26]Hoja3!$A$13,IF(K575=[26]Hoja3!$B$14,[26]Hoja3!$A$14,IF(K575=[26]Hoja3!$B$15,[26]Hoja3!$A$15,IF(K575=[26]Hoja3!$B$16,[26]Hoja3!$A$16,IF(K575=[26]Hoja3!$B$17,[26]Hoja3!$A$17,IF(K575=[26]Hoja3!$B$18,[26]Hoja3!$A$18,IF(K575=[26]Hoja3!$B$19,[26]Hoja3!$A$19,IF(K575=[26]Hoja3!$B$20,[26]Hoja3!$A$20,IF(K575=[26]Hoja3!$B$21,[26]Hoja3!$A$21,""))))))))))))))))))))</f>
        <v>CCE-16</v>
      </c>
      <c r="M575" s="60" t="s">
        <v>63</v>
      </c>
      <c r="N575" s="60">
        <v>0</v>
      </c>
      <c r="O575" s="98">
        <v>69000000</v>
      </c>
      <c r="P575" s="98">
        <v>69000000</v>
      </c>
      <c r="Q575" s="65">
        <v>0</v>
      </c>
      <c r="R575" s="60">
        <v>0</v>
      </c>
      <c r="S575" s="60" t="s">
        <v>1132</v>
      </c>
      <c r="T575" s="60" t="s">
        <v>1133</v>
      </c>
      <c r="U575" s="60" t="s">
        <v>1500</v>
      </c>
      <c r="V575" s="60" t="s">
        <v>1501</v>
      </c>
      <c r="W575" s="60" t="s">
        <v>1502</v>
      </c>
      <c r="X575" s="60" t="s">
        <v>1503</v>
      </c>
      <c r="Y575" s="60" t="s">
        <v>1504</v>
      </c>
    </row>
    <row r="576" spans="1:25" ht="45" x14ac:dyDescent="0.25">
      <c r="A576" s="60" t="s">
        <v>1578</v>
      </c>
      <c r="B576" s="60" t="str">
        <f>IFERROR(VLOOKUP(VALUE(MID(A576,1,IF(VALUE(MID(A576,1,3))=898,3,4))),[26]Hoja1!$A$3:$K$222,2,0),"")</f>
        <v xml:space="preserve">1043 Sistemas de información al servicio de la gestión educativa </v>
      </c>
      <c r="C576" s="60" t="s">
        <v>185</v>
      </c>
      <c r="D576" s="60" t="s">
        <v>415</v>
      </c>
      <c r="E576" s="60">
        <v>81111820</v>
      </c>
      <c r="F576" s="60" t="s">
        <v>1579</v>
      </c>
      <c r="G576" s="62">
        <v>1</v>
      </c>
      <c r="H576" s="62">
        <v>1</v>
      </c>
      <c r="I576" s="60">
        <v>345</v>
      </c>
      <c r="J576" s="60">
        <v>0</v>
      </c>
      <c r="K576" s="60" t="s">
        <v>21</v>
      </c>
      <c r="L576" s="60" t="str">
        <f>IF(K576=[26]Hoja3!$B$2,[26]Hoja3!$A$2,IF(K576=[26]Hoja3!$B$3,[26]Hoja3!$A$3,IF(K576=[26]Hoja3!$B$4,[26]Hoja3!$A$4,IF(K576=[26]Hoja3!$B$5,[26]Hoja3!$A$5,IF(K576=[26]Hoja3!$B$6,[26]Hoja3!$A$6,IF(K576=[26]Hoja3!$B$7,[26]Hoja3!$A$7,IF(K576=[26]Hoja3!$B$8,[26]Hoja3!$A$8,IF(K576=[26]Hoja3!$B$9,[26]Hoja3!$A$9,IF(K576=[26]Hoja3!$B$10,[26]Hoja3!$A$10,IF(K576=[26]Hoja3!$B$11,[26]Hoja3!$A$11,IF(K576=[26]Hoja3!$B$12,[26]Hoja3!$A$12,IF(K576=[26]Hoja3!$B$13,[26]Hoja3!$A$13,IF(K576=[26]Hoja3!$B$14,[26]Hoja3!$A$14,IF(K576=[26]Hoja3!$B$15,[26]Hoja3!$A$15,IF(K576=[26]Hoja3!$B$16,[26]Hoja3!$A$16,IF(K576=[26]Hoja3!$B$17,[26]Hoja3!$A$17,IF(K576=[26]Hoja3!$B$18,[26]Hoja3!$A$18,IF(K576=[26]Hoja3!$B$19,[26]Hoja3!$A$19,IF(K576=[26]Hoja3!$B$20,[26]Hoja3!$A$20,IF(K576=[26]Hoja3!$B$21,[26]Hoja3!$A$21,""))))))))))))))))))))</f>
        <v>CCE-16</v>
      </c>
      <c r="M576" s="60" t="s">
        <v>63</v>
      </c>
      <c r="N576" s="60">
        <v>0</v>
      </c>
      <c r="O576" s="98">
        <v>46000000</v>
      </c>
      <c r="P576" s="98">
        <v>46000000</v>
      </c>
      <c r="Q576" s="65">
        <v>0</v>
      </c>
      <c r="R576" s="60">
        <v>0</v>
      </c>
      <c r="S576" s="60" t="s">
        <v>1132</v>
      </c>
      <c r="T576" s="60" t="s">
        <v>1133</v>
      </c>
      <c r="U576" s="60" t="s">
        <v>1500</v>
      </c>
      <c r="V576" s="60" t="s">
        <v>1501</v>
      </c>
      <c r="W576" s="60" t="s">
        <v>1502</v>
      </c>
      <c r="X576" s="60" t="s">
        <v>1503</v>
      </c>
      <c r="Y576" s="60" t="s">
        <v>1504</v>
      </c>
    </row>
    <row r="577" spans="1:25" ht="45" x14ac:dyDescent="0.25">
      <c r="A577" s="60" t="s">
        <v>1580</v>
      </c>
      <c r="B577" s="60" t="str">
        <f>IFERROR(VLOOKUP(VALUE(MID(A577,1,IF(VALUE(MID(A577,1,3))=898,3,4))),[26]Hoja1!$A$3:$K$222,2,0),"")</f>
        <v xml:space="preserve">1043 Sistemas de información al servicio de la gestión educativa </v>
      </c>
      <c r="C577" s="60" t="s">
        <v>185</v>
      </c>
      <c r="D577" s="60" t="s">
        <v>415</v>
      </c>
      <c r="E577" s="60">
        <v>81111504</v>
      </c>
      <c r="F577" s="60" t="s">
        <v>1581</v>
      </c>
      <c r="G577" s="62">
        <v>1</v>
      </c>
      <c r="H577" s="62">
        <v>1</v>
      </c>
      <c r="I577" s="60">
        <v>330</v>
      </c>
      <c r="J577" s="60">
        <v>0</v>
      </c>
      <c r="K577" s="60" t="s">
        <v>21</v>
      </c>
      <c r="L577" s="60" t="str">
        <f>IF(K577=[26]Hoja3!$B$2,[26]Hoja3!$A$2,IF(K577=[26]Hoja3!$B$3,[26]Hoja3!$A$3,IF(K577=[26]Hoja3!$B$4,[26]Hoja3!$A$4,IF(K577=[26]Hoja3!$B$5,[26]Hoja3!$A$5,IF(K577=[26]Hoja3!$B$6,[26]Hoja3!$A$6,IF(K577=[26]Hoja3!$B$7,[26]Hoja3!$A$7,IF(K577=[26]Hoja3!$B$8,[26]Hoja3!$A$8,IF(K577=[26]Hoja3!$B$9,[26]Hoja3!$A$9,IF(K577=[26]Hoja3!$B$10,[26]Hoja3!$A$10,IF(K577=[26]Hoja3!$B$11,[26]Hoja3!$A$11,IF(K577=[26]Hoja3!$B$12,[26]Hoja3!$A$12,IF(K577=[26]Hoja3!$B$13,[26]Hoja3!$A$13,IF(K577=[26]Hoja3!$B$14,[26]Hoja3!$A$14,IF(K577=[26]Hoja3!$B$15,[26]Hoja3!$A$15,IF(K577=[26]Hoja3!$B$16,[26]Hoja3!$A$16,IF(K577=[26]Hoja3!$B$17,[26]Hoja3!$A$17,IF(K577=[26]Hoja3!$B$18,[26]Hoja3!$A$18,IF(K577=[26]Hoja3!$B$19,[26]Hoja3!$A$19,IF(K577=[26]Hoja3!$B$20,[26]Hoja3!$A$20,IF(K577=[26]Hoja3!$B$21,[26]Hoja3!$A$21,""))))))))))))))))))))</f>
        <v>CCE-16</v>
      </c>
      <c r="M577" s="60" t="s">
        <v>63</v>
      </c>
      <c r="N577" s="60">
        <v>0</v>
      </c>
      <c r="O577" s="98">
        <v>77000000</v>
      </c>
      <c r="P577" s="98">
        <v>77000000</v>
      </c>
      <c r="Q577" s="65">
        <v>0</v>
      </c>
      <c r="R577" s="60">
        <v>0</v>
      </c>
      <c r="S577" s="60" t="s">
        <v>1132</v>
      </c>
      <c r="T577" s="60" t="s">
        <v>1133</v>
      </c>
      <c r="U577" s="60" t="s">
        <v>1500</v>
      </c>
      <c r="V577" s="60" t="s">
        <v>1501</v>
      </c>
      <c r="W577" s="60" t="s">
        <v>1502</v>
      </c>
      <c r="X577" s="60" t="s">
        <v>1503</v>
      </c>
      <c r="Y577" s="60" t="s">
        <v>1504</v>
      </c>
    </row>
    <row r="578" spans="1:25" ht="45" x14ac:dyDescent="0.25">
      <c r="A578" s="60" t="s">
        <v>1582</v>
      </c>
      <c r="B578" s="60" t="str">
        <f>IFERROR(VLOOKUP(VALUE(MID(A578,1,IF(VALUE(MID(A578,1,3))=898,3,4))),[26]Hoja1!$A$3:$K$222,2,0),"")</f>
        <v xml:space="preserve">1043 Sistemas de información al servicio de la gestión educativa </v>
      </c>
      <c r="C578" s="60" t="s">
        <v>185</v>
      </c>
      <c r="D578" s="60" t="s">
        <v>415</v>
      </c>
      <c r="E578" s="60">
        <v>80101604</v>
      </c>
      <c r="F578" s="60" t="s">
        <v>1583</v>
      </c>
      <c r="G578" s="62">
        <v>1</v>
      </c>
      <c r="H578" s="62">
        <v>1</v>
      </c>
      <c r="I578" s="60">
        <v>90</v>
      </c>
      <c r="J578" s="60">
        <v>0</v>
      </c>
      <c r="K578" s="60" t="s">
        <v>21</v>
      </c>
      <c r="L578" s="60" t="str">
        <f>IF(K578=[26]Hoja3!$B$2,[26]Hoja3!$A$2,IF(K578=[26]Hoja3!$B$3,[26]Hoja3!$A$3,IF(K578=[26]Hoja3!$B$4,[26]Hoja3!$A$4,IF(K578=[26]Hoja3!$B$5,[26]Hoja3!$A$5,IF(K578=[26]Hoja3!$B$6,[26]Hoja3!$A$6,IF(K578=[26]Hoja3!$B$7,[26]Hoja3!$A$7,IF(K578=[26]Hoja3!$B$8,[26]Hoja3!$A$8,IF(K578=[26]Hoja3!$B$9,[26]Hoja3!$A$9,IF(K578=[26]Hoja3!$B$10,[26]Hoja3!$A$10,IF(K578=[26]Hoja3!$B$11,[26]Hoja3!$A$11,IF(K578=[26]Hoja3!$B$12,[26]Hoja3!$A$12,IF(K578=[26]Hoja3!$B$13,[26]Hoja3!$A$13,IF(K578=[26]Hoja3!$B$14,[26]Hoja3!$A$14,IF(K578=[26]Hoja3!$B$15,[26]Hoja3!$A$15,IF(K578=[26]Hoja3!$B$16,[26]Hoja3!$A$16,IF(K578=[26]Hoja3!$B$17,[26]Hoja3!$A$17,IF(K578=[26]Hoja3!$B$18,[26]Hoja3!$A$18,IF(K578=[26]Hoja3!$B$19,[26]Hoja3!$A$19,IF(K578=[26]Hoja3!$B$20,[26]Hoja3!$A$20,IF(K578=[26]Hoja3!$B$21,[26]Hoja3!$A$21,""))))))))))))))))))))</f>
        <v>CCE-16</v>
      </c>
      <c r="M578" s="60" t="s">
        <v>63</v>
      </c>
      <c r="N578" s="60">
        <v>0</v>
      </c>
      <c r="O578" s="98">
        <v>24096858</v>
      </c>
      <c r="P578" s="98">
        <v>24096858</v>
      </c>
      <c r="Q578" s="65">
        <v>0</v>
      </c>
      <c r="R578" s="60">
        <v>0</v>
      </c>
      <c r="S578" s="60" t="s">
        <v>1132</v>
      </c>
      <c r="T578" s="60" t="s">
        <v>1133</v>
      </c>
      <c r="U578" s="60" t="s">
        <v>1500</v>
      </c>
      <c r="V578" s="60" t="s">
        <v>1501</v>
      </c>
      <c r="W578" s="60" t="s">
        <v>1502</v>
      </c>
      <c r="X578" s="60" t="s">
        <v>1503</v>
      </c>
      <c r="Y578" s="60" t="s">
        <v>1504</v>
      </c>
    </row>
    <row r="579" spans="1:25" ht="45" x14ac:dyDescent="0.25">
      <c r="A579" s="60" t="s">
        <v>1584</v>
      </c>
      <c r="B579" s="60" t="str">
        <f>IFERROR(VLOOKUP(VALUE(MID(A579,1,IF(VALUE(MID(A579,1,3))=898,3,4))),[26]Hoja1!$A$3:$K$222,2,0),"")</f>
        <v xml:space="preserve">1043 Sistemas de información al servicio de la gestión educativa </v>
      </c>
      <c r="C579" s="60" t="s">
        <v>185</v>
      </c>
      <c r="D579" s="60" t="s">
        <v>415</v>
      </c>
      <c r="E579" s="60">
        <v>81111504</v>
      </c>
      <c r="F579" s="60" t="s">
        <v>1216</v>
      </c>
      <c r="G579" s="62">
        <v>1</v>
      </c>
      <c r="H579" s="62">
        <v>1</v>
      </c>
      <c r="I579" s="60">
        <v>345</v>
      </c>
      <c r="J579" s="60">
        <v>0</v>
      </c>
      <c r="K579" s="60" t="s">
        <v>21</v>
      </c>
      <c r="L579" s="60" t="str">
        <f>IF(K579=[26]Hoja3!$B$2,[26]Hoja3!$A$2,IF(K579=[26]Hoja3!$B$3,[26]Hoja3!$A$3,IF(K579=[26]Hoja3!$B$4,[26]Hoja3!$A$4,IF(K579=[26]Hoja3!$B$5,[26]Hoja3!$A$5,IF(K579=[26]Hoja3!$B$6,[26]Hoja3!$A$6,IF(K579=[26]Hoja3!$B$7,[26]Hoja3!$A$7,IF(K579=[26]Hoja3!$B$8,[26]Hoja3!$A$8,IF(K579=[26]Hoja3!$B$9,[26]Hoja3!$A$9,IF(K579=[26]Hoja3!$B$10,[26]Hoja3!$A$10,IF(K579=[26]Hoja3!$B$11,[26]Hoja3!$A$11,IF(K579=[26]Hoja3!$B$12,[26]Hoja3!$A$12,IF(K579=[26]Hoja3!$B$13,[26]Hoja3!$A$13,IF(K579=[26]Hoja3!$B$14,[26]Hoja3!$A$14,IF(K579=[26]Hoja3!$B$15,[26]Hoja3!$A$15,IF(K579=[26]Hoja3!$B$16,[26]Hoja3!$A$16,IF(K579=[26]Hoja3!$B$17,[26]Hoja3!$A$17,IF(K579=[26]Hoja3!$B$18,[26]Hoja3!$A$18,IF(K579=[26]Hoja3!$B$19,[26]Hoja3!$A$19,IF(K579=[26]Hoja3!$B$20,[26]Hoja3!$A$20,IF(K579=[26]Hoja3!$B$21,[26]Hoja3!$A$21,""))))))))))))))))))))</f>
        <v>CCE-16</v>
      </c>
      <c r="M579" s="60" t="s">
        <v>63</v>
      </c>
      <c r="N579" s="60">
        <v>0</v>
      </c>
      <c r="O579" s="98">
        <v>61756806</v>
      </c>
      <c r="P579" s="98">
        <v>61756806</v>
      </c>
      <c r="Q579" s="65">
        <v>0</v>
      </c>
      <c r="R579" s="60">
        <v>0</v>
      </c>
      <c r="S579" s="60" t="s">
        <v>1132</v>
      </c>
      <c r="T579" s="60" t="s">
        <v>1133</v>
      </c>
      <c r="U579" s="60" t="s">
        <v>1500</v>
      </c>
      <c r="V579" s="60" t="s">
        <v>1501</v>
      </c>
      <c r="W579" s="60" t="s">
        <v>1502</v>
      </c>
      <c r="X579" s="60" t="s">
        <v>1503</v>
      </c>
      <c r="Y579" s="60" t="s">
        <v>1504</v>
      </c>
    </row>
    <row r="580" spans="1:25" ht="60" x14ac:dyDescent="0.25">
      <c r="A580" s="60" t="s">
        <v>1585</v>
      </c>
      <c r="B580" s="60" t="str">
        <f>IFERROR(VLOOKUP(VALUE(MID(A580,1,IF(VALUE(MID(A580,1,3))=898,3,4))),[26]Hoja1!$A$3:$K$222,2,0),"")</f>
        <v xml:space="preserve">1043 Sistemas de información al servicio de la gestión educativa </v>
      </c>
      <c r="C580" s="60" t="s">
        <v>185</v>
      </c>
      <c r="D580" s="60" t="s">
        <v>415</v>
      </c>
      <c r="E580" s="60">
        <v>81111800</v>
      </c>
      <c r="F580" s="60" t="s">
        <v>1586</v>
      </c>
      <c r="G580" s="62">
        <v>1</v>
      </c>
      <c r="H580" s="62">
        <v>1</v>
      </c>
      <c r="I580" s="60">
        <v>150</v>
      </c>
      <c r="J580" s="60">
        <v>0</v>
      </c>
      <c r="K580" s="60" t="s">
        <v>21</v>
      </c>
      <c r="L580" s="60" t="str">
        <f>IF(K580=[26]Hoja3!$B$2,[26]Hoja3!$A$2,IF(K580=[26]Hoja3!$B$3,[26]Hoja3!$A$3,IF(K580=[26]Hoja3!$B$4,[26]Hoja3!$A$4,IF(K580=[26]Hoja3!$B$5,[26]Hoja3!$A$5,IF(K580=[26]Hoja3!$B$6,[26]Hoja3!$A$6,IF(K580=[26]Hoja3!$B$7,[26]Hoja3!$A$7,IF(K580=[26]Hoja3!$B$8,[26]Hoja3!$A$8,IF(K580=[26]Hoja3!$B$9,[26]Hoja3!$A$9,IF(K580=[26]Hoja3!$B$10,[26]Hoja3!$A$10,IF(K580=[26]Hoja3!$B$11,[26]Hoja3!$A$11,IF(K580=[26]Hoja3!$B$12,[26]Hoja3!$A$12,IF(K580=[26]Hoja3!$B$13,[26]Hoja3!$A$13,IF(K580=[26]Hoja3!$B$14,[26]Hoja3!$A$14,IF(K580=[26]Hoja3!$B$15,[26]Hoja3!$A$15,IF(K580=[26]Hoja3!$B$16,[26]Hoja3!$A$16,IF(K580=[26]Hoja3!$B$17,[26]Hoja3!$A$17,IF(K580=[26]Hoja3!$B$18,[26]Hoja3!$A$18,IF(K580=[26]Hoja3!$B$19,[26]Hoja3!$A$19,IF(K580=[26]Hoja3!$B$20,[26]Hoja3!$A$20,IF(K580=[26]Hoja3!$B$21,[26]Hoja3!$A$21,""))))))))))))))))))))</f>
        <v>CCE-16</v>
      </c>
      <c r="M580" s="60" t="s">
        <v>63</v>
      </c>
      <c r="N580" s="60">
        <v>0</v>
      </c>
      <c r="O580" s="98">
        <v>33683885</v>
      </c>
      <c r="P580" s="98">
        <v>33683885</v>
      </c>
      <c r="Q580" s="65">
        <v>0</v>
      </c>
      <c r="R580" s="60">
        <v>0</v>
      </c>
      <c r="S580" s="60" t="s">
        <v>1132</v>
      </c>
      <c r="T580" s="60" t="s">
        <v>1133</v>
      </c>
      <c r="U580" s="60" t="s">
        <v>1500</v>
      </c>
      <c r="V580" s="60" t="s">
        <v>1501</v>
      </c>
      <c r="W580" s="60" t="s">
        <v>1502</v>
      </c>
      <c r="X580" s="60" t="s">
        <v>1503</v>
      </c>
      <c r="Y580" s="60" t="s">
        <v>1504</v>
      </c>
    </row>
    <row r="581" spans="1:25" ht="45" x14ac:dyDescent="0.25">
      <c r="A581" s="60" t="s">
        <v>1587</v>
      </c>
      <c r="B581" s="60" t="str">
        <f>IFERROR(VLOOKUP(VALUE(MID(A581,1,IF(VALUE(MID(A581,1,3))=898,3,4))),[26]Hoja1!$A$3:$K$222,2,0),"")</f>
        <v xml:space="preserve">1043 Sistemas de información al servicio de la gestión educativa </v>
      </c>
      <c r="C581" s="60" t="s">
        <v>185</v>
      </c>
      <c r="D581" s="60" t="s">
        <v>415</v>
      </c>
      <c r="E581" s="60">
        <v>81111820</v>
      </c>
      <c r="F581" s="60" t="s">
        <v>1588</v>
      </c>
      <c r="G581" s="62">
        <v>1</v>
      </c>
      <c r="H581" s="62">
        <v>1</v>
      </c>
      <c r="I581" s="60">
        <v>345</v>
      </c>
      <c r="J581" s="60">
        <v>0</v>
      </c>
      <c r="K581" s="60" t="s">
        <v>21</v>
      </c>
      <c r="L581" s="60" t="str">
        <f>IF(K581=[26]Hoja3!$B$2,[26]Hoja3!$A$2,IF(K581=[26]Hoja3!$B$3,[26]Hoja3!$A$3,IF(K581=[26]Hoja3!$B$4,[26]Hoja3!$A$4,IF(K581=[26]Hoja3!$B$5,[26]Hoja3!$A$5,IF(K581=[26]Hoja3!$B$6,[26]Hoja3!$A$6,IF(K581=[26]Hoja3!$B$7,[26]Hoja3!$A$7,IF(K581=[26]Hoja3!$B$8,[26]Hoja3!$A$8,IF(K581=[26]Hoja3!$B$9,[26]Hoja3!$A$9,IF(K581=[26]Hoja3!$B$10,[26]Hoja3!$A$10,IF(K581=[26]Hoja3!$B$11,[26]Hoja3!$A$11,IF(K581=[26]Hoja3!$B$12,[26]Hoja3!$A$12,IF(K581=[26]Hoja3!$B$13,[26]Hoja3!$A$13,IF(K581=[26]Hoja3!$B$14,[26]Hoja3!$A$14,IF(K581=[26]Hoja3!$B$15,[26]Hoja3!$A$15,IF(K581=[26]Hoja3!$B$16,[26]Hoja3!$A$16,IF(K581=[26]Hoja3!$B$17,[26]Hoja3!$A$17,IF(K581=[26]Hoja3!$B$18,[26]Hoja3!$A$18,IF(K581=[26]Hoja3!$B$19,[26]Hoja3!$A$19,IF(K581=[26]Hoja3!$B$20,[26]Hoja3!$A$20,IF(K581=[26]Hoja3!$B$21,[26]Hoja3!$A$21,""))))))))))))))))))))</f>
        <v>CCE-16</v>
      </c>
      <c r="M581" s="60" t="s">
        <v>63</v>
      </c>
      <c r="N581" s="60">
        <v>0</v>
      </c>
      <c r="O581" s="98">
        <v>61756806</v>
      </c>
      <c r="P581" s="98">
        <v>61756806</v>
      </c>
      <c r="Q581" s="65">
        <v>0</v>
      </c>
      <c r="R581" s="60">
        <v>0</v>
      </c>
      <c r="S581" s="60" t="s">
        <v>1132</v>
      </c>
      <c r="T581" s="60" t="s">
        <v>1133</v>
      </c>
      <c r="U581" s="60" t="s">
        <v>1500</v>
      </c>
      <c r="V581" s="60" t="s">
        <v>1501</v>
      </c>
      <c r="W581" s="60" t="s">
        <v>1502</v>
      </c>
      <c r="X581" s="60" t="s">
        <v>1503</v>
      </c>
      <c r="Y581" s="60" t="s">
        <v>1504</v>
      </c>
    </row>
    <row r="582" spans="1:25" ht="45" x14ac:dyDescent="0.25">
      <c r="A582" s="60" t="s">
        <v>1589</v>
      </c>
      <c r="B582" s="60" t="str">
        <f>IFERROR(VLOOKUP(VALUE(MID(A582,1,IF(VALUE(MID(A582,1,3))=898,3,4))),[26]Hoja1!$A$3:$K$222,2,0),"")</f>
        <v xml:space="preserve">1043 Sistemas de información al servicio de la gestión educativa </v>
      </c>
      <c r="C582" s="60" t="s">
        <v>185</v>
      </c>
      <c r="D582" s="60" t="s">
        <v>415</v>
      </c>
      <c r="E582" s="60">
        <v>81112002</v>
      </c>
      <c r="F582" s="60" t="s">
        <v>1590</v>
      </c>
      <c r="G582" s="62">
        <v>1</v>
      </c>
      <c r="H582" s="62">
        <v>1</v>
      </c>
      <c r="I582" s="60">
        <v>330</v>
      </c>
      <c r="J582" s="60">
        <v>0</v>
      </c>
      <c r="K582" s="60" t="s">
        <v>21</v>
      </c>
      <c r="L582" s="60" t="str">
        <f>IF(K582=[26]Hoja3!$B$2,[26]Hoja3!$A$2,IF(K582=[26]Hoja3!$B$3,[26]Hoja3!$A$3,IF(K582=[26]Hoja3!$B$4,[26]Hoja3!$A$4,IF(K582=[26]Hoja3!$B$5,[26]Hoja3!$A$5,IF(K582=[26]Hoja3!$B$6,[26]Hoja3!$A$6,IF(K582=[26]Hoja3!$B$7,[26]Hoja3!$A$7,IF(K582=[26]Hoja3!$B$8,[26]Hoja3!$A$8,IF(K582=[26]Hoja3!$B$9,[26]Hoja3!$A$9,IF(K582=[26]Hoja3!$B$10,[26]Hoja3!$A$10,IF(K582=[26]Hoja3!$B$11,[26]Hoja3!$A$11,IF(K582=[26]Hoja3!$B$12,[26]Hoja3!$A$12,IF(K582=[26]Hoja3!$B$13,[26]Hoja3!$A$13,IF(K582=[26]Hoja3!$B$14,[26]Hoja3!$A$14,IF(K582=[26]Hoja3!$B$15,[26]Hoja3!$A$15,IF(K582=[26]Hoja3!$B$16,[26]Hoja3!$A$16,IF(K582=[26]Hoja3!$B$17,[26]Hoja3!$A$17,IF(K582=[26]Hoja3!$B$18,[26]Hoja3!$A$18,IF(K582=[26]Hoja3!$B$19,[26]Hoja3!$A$19,IF(K582=[26]Hoja3!$B$20,[26]Hoja3!$A$20,IF(K582=[26]Hoja3!$B$21,[26]Hoja3!$A$21,""))))))))))))))))))))</f>
        <v>CCE-16</v>
      </c>
      <c r="M582" s="60" t="s">
        <v>63</v>
      </c>
      <c r="N582" s="60">
        <v>0</v>
      </c>
      <c r="O582" s="98">
        <v>77000000</v>
      </c>
      <c r="P582" s="98">
        <v>77000000</v>
      </c>
      <c r="Q582" s="65">
        <v>0</v>
      </c>
      <c r="R582" s="60">
        <v>0</v>
      </c>
      <c r="S582" s="60" t="s">
        <v>1132</v>
      </c>
      <c r="T582" s="60" t="s">
        <v>1133</v>
      </c>
      <c r="U582" s="60" t="s">
        <v>1500</v>
      </c>
      <c r="V582" s="60" t="s">
        <v>1501</v>
      </c>
      <c r="W582" s="60" t="s">
        <v>1502</v>
      </c>
      <c r="X582" s="60" t="s">
        <v>1503</v>
      </c>
      <c r="Y582" s="60" t="s">
        <v>1504</v>
      </c>
    </row>
    <row r="583" spans="1:25" ht="45" x14ac:dyDescent="0.25">
      <c r="A583" s="60" t="s">
        <v>1591</v>
      </c>
      <c r="B583" s="60" t="str">
        <f>IFERROR(VLOOKUP(VALUE(MID(A583,1,IF(VALUE(MID(A583,1,3))=898,3,4))),[26]Hoja1!$A$3:$K$222,2,0),"")</f>
        <v xml:space="preserve">1043 Sistemas de información al servicio de la gestión educativa </v>
      </c>
      <c r="C583" s="60" t="s">
        <v>185</v>
      </c>
      <c r="D583" s="60" t="s">
        <v>415</v>
      </c>
      <c r="E583" s="60">
        <v>81111504</v>
      </c>
      <c r="F583" s="60" t="s">
        <v>1592</v>
      </c>
      <c r="G583" s="62">
        <v>1</v>
      </c>
      <c r="H583" s="62">
        <v>1</v>
      </c>
      <c r="I583" s="60">
        <v>355</v>
      </c>
      <c r="J583" s="60">
        <v>0</v>
      </c>
      <c r="K583" s="60" t="s">
        <v>21</v>
      </c>
      <c r="L583" s="60" t="str">
        <f>IF(K583=[26]Hoja3!$B$2,[26]Hoja3!$A$2,IF(K583=[26]Hoja3!$B$3,[26]Hoja3!$A$3,IF(K583=[26]Hoja3!$B$4,[26]Hoja3!$A$4,IF(K583=[26]Hoja3!$B$5,[26]Hoja3!$A$5,IF(K583=[26]Hoja3!$B$6,[26]Hoja3!$A$6,IF(K583=[26]Hoja3!$B$7,[26]Hoja3!$A$7,IF(K583=[26]Hoja3!$B$8,[26]Hoja3!$A$8,IF(K583=[26]Hoja3!$B$9,[26]Hoja3!$A$9,IF(K583=[26]Hoja3!$B$10,[26]Hoja3!$A$10,IF(K583=[26]Hoja3!$B$11,[26]Hoja3!$A$11,IF(K583=[26]Hoja3!$B$12,[26]Hoja3!$A$12,IF(K583=[26]Hoja3!$B$13,[26]Hoja3!$A$13,IF(K583=[26]Hoja3!$B$14,[26]Hoja3!$A$14,IF(K583=[26]Hoja3!$B$15,[26]Hoja3!$A$15,IF(K583=[26]Hoja3!$B$16,[26]Hoja3!$A$16,IF(K583=[26]Hoja3!$B$17,[26]Hoja3!$A$17,IF(K583=[26]Hoja3!$B$18,[26]Hoja3!$A$18,IF(K583=[26]Hoja3!$B$19,[26]Hoja3!$A$19,IF(K583=[26]Hoja3!$B$20,[26]Hoja3!$A$20,IF(K583=[26]Hoja3!$B$21,[26]Hoja3!$A$21,""))))))))))))))))))))</f>
        <v>CCE-16</v>
      </c>
      <c r="M583" s="60" t="s">
        <v>63</v>
      </c>
      <c r="N583" s="60">
        <v>0</v>
      </c>
      <c r="O583" s="98">
        <v>63546858</v>
      </c>
      <c r="P583" s="98">
        <v>63546858</v>
      </c>
      <c r="Q583" s="65">
        <v>0</v>
      </c>
      <c r="R583" s="60">
        <v>0</v>
      </c>
      <c r="S583" s="60" t="s">
        <v>1132</v>
      </c>
      <c r="T583" s="60" t="s">
        <v>1133</v>
      </c>
      <c r="U583" s="60" t="s">
        <v>1500</v>
      </c>
      <c r="V583" s="60" t="s">
        <v>1501</v>
      </c>
      <c r="W583" s="60" t="s">
        <v>1502</v>
      </c>
      <c r="X583" s="60" t="s">
        <v>1503</v>
      </c>
      <c r="Y583" s="60" t="s">
        <v>1504</v>
      </c>
    </row>
    <row r="584" spans="1:25" ht="45" x14ac:dyDescent="0.25">
      <c r="A584" s="60" t="s">
        <v>1593</v>
      </c>
      <c r="B584" s="60" t="str">
        <f>IFERROR(VLOOKUP(VALUE(MID(A584,1,IF(VALUE(MID(A584,1,3))=898,3,4))),[26]Hoja1!$A$3:$K$222,2,0),"")</f>
        <v xml:space="preserve">1043 Sistemas de información al servicio de la gestión educativa </v>
      </c>
      <c r="C584" s="60" t="s">
        <v>185</v>
      </c>
      <c r="D584" s="60" t="s">
        <v>415</v>
      </c>
      <c r="E584" s="60">
        <v>81111504</v>
      </c>
      <c r="F584" s="60" t="s">
        <v>1140</v>
      </c>
      <c r="G584" s="62">
        <v>1</v>
      </c>
      <c r="H584" s="62">
        <v>1</v>
      </c>
      <c r="I584" s="60">
        <v>330</v>
      </c>
      <c r="J584" s="60">
        <v>0</v>
      </c>
      <c r="K584" s="60" t="s">
        <v>21</v>
      </c>
      <c r="L584" s="60" t="str">
        <f>IF(K584=[26]Hoja3!$B$2,[26]Hoja3!$A$2,IF(K584=[26]Hoja3!$B$3,[26]Hoja3!$A$3,IF(K584=[26]Hoja3!$B$4,[26]Hoja3!$A$4,IF(K584=[26]Hoja3!$B$5,[26]Hoja3!$A$5,IF(K584=[26]Hoja3!$B$6,[26]Hoja3!$A$6,IF(K584=[26]Hoja3!$B$7,[26]Hoja3!$A$7,IF(K584=[26]Hoja3!$B$8,[26]Hoja3!$A$8,IF(K584=[26]Hoja3!$B$9,[26]Hoja3!$A$9,IF(K584=[26]Hoja3!$B$10,[26]Hoja3!$A$10,IF(K584=[26]Hoja3!$B$11,[26]Hoja3!$A$11,IF(K584=[26]Hoja3!$B$12,[26]Hoja3!$A$12,IF(K584=[26]Hoja3!$B$13,[26]Hoja3!$A$13,IF(K584=[26]Hoja3!$B$14,[26]Hoja3!$A$14,IF(K584=[26]Hoja3!$B$15,[26]Hoja3!$A$15,IF(K584=[26]Hoja3!$B$16,[26]Hoja3!$A$16,IF(K584=[26]Hoja3!$B$17,[26]Hoja3!$A$17,IF(K584=[26]Hoja3!$B$18,[26]Hoja3!$A$18,IF(K584=[26]Hoja3!$B$19,[26]Hoja3!$A$19,IF(K584=[26]Hoja3!$B$20,[26]Hoja3!$A$20,IF(K584=[26]Hoja3!$B$21,[26]Hoja3!$A$21,""))))))))))))))))))))</f>
        <v>CCE-16</v>
      </c>
      <c r="M584" s="60" t="s">
        <v>63</v>
      </c>
      <c r="N584" s="60">
        <v>0</v>
      </c>
      <c r="O584" s="98">
        <v>62403825</v>
      </c>
      <c r="P584" s="98">
        <v>62403825</v>
      </c>
      <c r="Q584" s="65">
        <v>0</v>
      </c>
      <c r="R584" s="60">
        <v>0</v>
      </c>
      <c r="S584" s="60" t="s">
        <v>1132</v>
      </c>
      <c r="T584" s="60" t="s">
        <v>1133</v>
      </c>
      <c r="U584" s="60" t="s">
        <v>1500</v>
      </c>
      <c r="V584" s="60" t="s">
        <v>1501</v>
      </c>
      <c r="W584" s="60" t="s">
        <v>1502</v>
      </c>
      <c r="X584" s="60" t="s">
        <v>1503</v>
      </c>
      <c r="Y584" s="60" t="s">
        <v>1504</v>
      </c>
    </row>
    <row r="585" spans="1:25" ht="45" x14ac:dyDescent="0.25">
      <c r="A585" s="60" t="s">
        <v>1594</v>
      </c>
      <c r="B585" s="60" t="str">
        <f>IFERROR(VLOOKUP(VALUE(MID(A585,1,IF(VALUE(MID(A585,1,3))=898,3,4))),[26]Hoja1!$A$3:$K$222,2,0),"")</f>
        <v xml:space="preserve">1043 Sistemas de información al servicio de la gestión educativa </v>
      </c>
      <c r="C585" s="60" t="s">
        <v>185</v>
      </c>
      <c r="D585" s="60" t="s">
        <v>415</v>
      </c>
      <c r="E585" s="60">
        <v>81111804</v>
      </c>
      <c r="F585" s="60" t="s">
        <v>1595</v>
      </c>
      <c r="G585" s="62">
        <v>1</v>
      </c>
      <c r="H585" s="62">
        <v>1</v>
      </c>
      <c r="I585" s="60">
        <v>345</v>
      </c>
      <c r="J585" s="60">
        <v>0</v>
      </c>
      <c r="K585" s="60" t="s">
        <v>21</v>
      </c>
      <c r="L585" s="60" t="str">
        <f>IF(K585=[26]Hoja3!$B$2,[26]Hoja3!$A$2,IF(K585=[26]Hoja3!$B$3,[26]Hoja3!$A$3,IF(K585=[26]Hoja3!$B$4,[26]Hoja3!$A$4,IF(K585=[26]Hoja3!$B$5,[26]Hoja3!$A$5,IF(K585=[26]Hoja3!$B$6,[26]Hoja3!$A$6,IF(K585=[26]Hoja3!$B$7,[26]Hoja3!$A$7,IF(K585=[26]Hoja3!$B$8,[26]Hoja3!$A$8,IF(K585=[26]Hoja3!$B$9,[26]Hoja3!$A$9,IF(K585=[26]Hoja3!$B$10,[26]Hoja3!$A$10,IF(K585=[26]Hoja3!$B$11,[26]Hoja3!$A$11,IF(K585=[26]Hoja3!$B$12,[26]Hoja3!$A$12,IF(K585=[26]Hoja3!$B$13,[26]Hoja3!$A$13,IF(K585=[26]Hoja3!$B$14,[26]Hoja3!$A$14,IF(K585=[26]Hoja3!$B$15,[26]Hoja3!$A$15,IF(K585=[26]Hoja3!$B$16,[26]Hoja3!$A$16,IF(K585=[26]Hoja3!$B$17,[26]Hoja3!$A$17,IF(K585=[26]Hoja3!$B$18,[26]Hoja3!$A$18,IF(K585=[26]Hoja3!$B$19,[26]Hoja3!$A$19,IF(K585=[26]Hoja3!$B$20,[26]Hoja3!$A$20,IF(K585=[26]Hoja3!$B$21,[26]Hoja3!$A$21,""))))))))))))))))))))</f>
        <v>CCE-16</v>
      </c>
      <c r="M585" s="60" t="s">
        <v>63</v>
      </c>
      <c r="N585" s="60">
        <v>0</v>
      </c>
      <c r="O585" s="98">
        <v>44866054</v>
      </c>
      <c r="P585" s="98">
        <v>44866054</v>
      </c>
      <c r="Q585" s="65">
        <v>0</v>
      </c>
      <c r="R585" s="60">
        <v>0</v>
      </c>
      <c r="S585" s="60" t="s">
        <v>1132</v>
      </c>
      <c r="T585" s="60" t="s">
        <v>1133</v>
      </c>
      <c r="U585" s="60" t="s">
        <v>1500</v>
      </c>
      <c r="V585" s="60" t="s">
        <v>1501</v>
      </c>
      <c r="W585" s="60" t="s">
        <v>1502</v>
      </c>
      <c r="X585" s="60" t="s">
        <v>1503</v>
      </c>
      <c r="Y585" s="60" t="s">
        <v>1504</v>
      </c>
    </row>
    <row r="586" spans="1:25" ht="45" x14ac:dyDescent="0.25">
      <c r="A586" s="60" t="s">
        <v>1596</v>
      </c>
      <c r="B586" s="60" t="str">
        <f>IFERROR(VLOOKUP(VALUE(MID(A586,1,IF(VALUE(MID(A586,1,3))=898,3,4))),[26]Hoja1!$A$3:$K$222,2,0),"")</f>
        <v xml:space="preserve">1043 Sistemas de información al servicio de la gestión educativa </v>
      </c>
      <c r="C586" s="60" t="s">
        <v>185</v>
      </c>
      <c r="D586" s="60" t="s">
        <v>415</v>
      </c>
      <c r="E586" s="60">
        <v>81111804</v>
      </c>
      <c r="F586" s="60" t="s">
        <v>1538</v>
      </c>
      <c r="G586" s="62">
        <v>1</v>
      </c>
      <c r="H586" s="62">
        <v>1</v>
      </c>
      <c r="I586" s="60">
        <v>345</v>
      </c>
      <c r="J586" s="60">
        <v>0</v>
      </c>
      <c r="K586" s="60" t="s">
        <v>21</v>
      </c>
      <c r="L586" s="60" t="str">
        <f>IF(K586=[26]Hoja3!$B$2,[26]Hoja3!$A$2,IF(K586=[26]Hoja3!$B$3,[26]Hoja3!$A$3,IF(K586=[26]Hoja3!$B$4,[26]Hoja3!$A$4,IF(K586=[26]Hoja3!$B$5,[26]Hoja3!$A$5,IF(K586=[26]Hoja3!$B$6,[26]Hoja3!$A$6,IF(K586=[26]Hoja3!$B$7,[26]Hoja3!$A$7,IF(K586=[26]Hoja3!$B$8,[26]Hoja3!$A$8,IF(K586=[26]Hoja3!$B$9,[26]Hoja3!$A$9,IF(K586=[26]Hoja3!$B$10,[26]Hoja3!$A$10,IF(K586=[26]Hoja3!$B$11,[26]Hoja3!$A$11,IF(K586=[26]Hoja3!$B$12,[26]Hoja3!$A$12,IF(K586=[26]Hoja3!$B$13,[26]Hoja3!$A$13,IF(K586=[26]Hoja3!$B$14,[26]Hoja3!$A$14,IF(K586=[26]Hoja3!$B$15,[26]Hoja3!$A$15,IF(K586=[26]Hoja3!$B$16,[26]Hoja3!$A$16,IF(K586=[26]Hoja3!$B$17,[26]Hoja3!$A$17,IF(K586=[26]Hoja3!$B$18,[26]Hoja3!$A$18,IF(K586=[26]Hoja3!$B$19,[26]Hoja3!$A$19,IF(K586=[26]Hoja3!$B$20,[26]Hoja3!$A$20,IF(K586=[26]Hoja3!$B$21,[26]Hoja3!$A$21,""))))))))))))))))))))</f>
        <v>CCE-16</v>
      </c>
      <c r="M586" s="60" t="s">
        <v>575</v>
      </c>
      <c r="N586" s="60">
        <v>0</v>
      </c>
      <c r="O586" s="98">
        <v>35650000</v>
      </c>
      <c r="P586" s="98">
        <v>35650000</v>
      </c>
      <c r="Q586" s="65">
        <v>0</v>
      </c>
      <c r="R586" s="60">
        <v>0</v>
      </c>
      <c r="S586" s="60" t="s">
        <v>1132</v>
      </c>
      <c r="T586" s="60" t="s">
        <v>1133</v>
      </c>
      <c r="U586" s="60" t="s">
        <v>1500</v>
      </c>
      <c r="V586" s="60" t="s">
        <v>1501</v>
      </c>
      <c r="W586" s="60" t="s">
        <v>1502</v>
      </c>
      <c r="X586" s="60" t="s">
        <v>1503</v>
      </c>
      <c r="Y586" s="60" t="s">
        <v>1504</v>
      </c>
    </row>
    <row r="587" spans="1:25" ht="45" x14ac:dyDescent="0.25">
      <c r="A587" s="60" t="s">
        <v>1597</v>
      </c>
      <c r="B587" s="60" t="str">
        <f>IFERROR(VLOOKUP(VALUE(MID(A587,1,IF(VALUE(MID(A587,1,3))=898,3,4))),[26]Hoja1!$A$3:$K$222,2,0),"")</f>
        <v xml:space="preserve">1043 Sistemas de información al servicio de la gestión educativa </v>
      </c>
      <c r="C587" s="60" t="s">
        <v>185</v>
      </c>
      <c r="D587" s="60" t="s">
        <v>415</v>
      </c>
      <c r="E587" s="60">
        <v>81111820</v>
      </c>
      <c r="F587" s="60" t="s">
        <v>1598</v>
      </c>
      <c r="G587" s="62">
        <v>1</v>
      </c>
      <c r="H587" s="62">
        <v>1</v>
      </c>
      <c r="I587" s="60">
        <v>345</v>
      </c>
      <c r="J587" s="60">
        <v>0</v>
      </c>
      <c r="K587" s="60" t="s">
        <v>21</v>
      </c>
      <c r="L587" s="60" t="str">
        <f>IF(K587=[26]Hoja3!$B$2,[26]Hoja3!$A$2,IF(K587=[26]Hoja3!$B$3,[26]Hoja3!$A$3,IF(K587=[26]Hoja3!$B$4,[26]Hoja3!$A$4,IF(K587=[26]Hoja3!$B$5,[26]Hoja3!$A$5,IF(K587=[26]Hoja3!$B$6,[26]Hoja3!$A$6,IF(K587=[26]Hoja3!$B$7,[26]Hoja3!$A$7,IF(K587=[26]Hoja3!$B$8,[26]Hoja3!$A$8,IF(K587=[26]Hoja3!$B$9,[26]Hoja3!$A$9,IF(K587=[26]Hoja3!$B$10,[26]Hoja3!$A$10,IF(K587=[26]Hoja3!$B$11,[26]Hoja3!$A$11,IF(K587=[26]Hoja3!$B$12,[26]Hoja3!$A$12,IF(K587=[26]Hoja3!$B$13,[26]Hoja3!$A$13,IF(K587=[26]Hoja3!$B$14,[26]Hoja3!$A$14,IF(K587=[26]Hoja3!$B$15,[26]Hoja3!$A$15,IF(K587=[26]Hoja3!$B$16,[26]Hoja3!$A$16,IF(K587=[26]Hoja3!$B$17,[26]Hoja3!$A$17,IF(K587=[26]Hoja3!$B$18,[26]Hoja3!$A$18,IF(K587=[26]Hoja3!$B$19,[26]Hoja3!$A$19,IF(K587=[26]Hoja3!$B$20,[26]Hoja3!$A$20,IF(K587=[26]Hoja3!$B$21,[26]Hoja3!$A$21,""))))))))))))))))))))</f>
        <v>CCE-16</v>
      </c>
      <c r="M587" s="60" t="s">
        <v>575</v>
      </c>
      <c r="N587" s="60">
        <v>0</v>
      </c>
      <c r="O587" s="98">
        <v>35650000</v>
      </c>
      <c r="P587" s="98">
        <v>35650000</v>
      </c>
      <c r="Q587" s="65">
        <v>0</v>
      </c>
      <c r="R587" s="60">
        <v>0</v>
      </c>
      <c r="S587" s="60" t="s">
        <v>1132</v>
      </c>
      <c r="T587" s="60" t="s">
        <v>1133</v>
      </c>
      <c r="U587" s="60" t="s">
        <v>1500</v>
      </c>
      <c r="V587" s="60" t="s">
        <v>1501</v>
      </c>
      <c r="W587" s="60" t="s">
        <v>1502</v>
      </c>
      <c r="X587" s="60" t="s">
        <v>1503</v>
      </c>
      <c r="Y587" s="60" t="s">
        <v>1504</v>
      </c>
    </row>
    <row r="588" spans="1:25" ht="45" x14ac:dyDescent="0.25">
      <c r="A588" s="60" t="s">
        <v>1599</v>
      </c>
      <c r="B588" s="60" t="str">
        <f>IFERROR(VLOOKUP(VALUE(MID(A588,1,IF(VALUE(MID(A588,1,3))=898,3,4))),[26]Hoja1!$A$3:$K$222,2,0),"")</f>
        <v xml:space="preserve">1043 Sistemas de información al servicio de la gestión educativa </v>
      </c>
      <c r="C588" s="60" t="s">
        <v>185</v>
      </c>
      <c r="D588" s="60" t="s">
        <v>415</v>
      </c>
      <c r="E588" s="60">
        <v>81111804</v>
      </c>
      <c r="F588" s="60" t="s">
        <v>1538</v>
      </c>
      <c r="G588" s="62">
        <v>1</v>
      </c>
      <c r="H588" s="62">
        <v>1</v>
      </c>
      <c r="I588" s="60">
        <v>345</v>
      </c>
      <c r="J588" s="60">
        <v>0</v>
      </c>
      <c r="K588" s="60" t="s">
        <v>21</v>
      </c>
      <c r="L588" s="60" t="str">
        <f>IF(K588=[26]Hoja3!$B$2,[26]Hoja3!$A$2,IF(K588=[26]Hoja3!$B$3,[26]Hoja3!$A$3,IF(K588=[26]Hoja3!$B$4,[26]Hoja3!$A$4,IF(K588=[26]Hoja3!$B$5,[26]Hoja3!$A$5,IF(K588=[26]Hoja3!$B$6,[26]Hoja3!$A$6,IF(K588=[26]Hoja3!$B$7,[26]Hoja3!$A$7,IF(K588=[26]Hoja3!$B$8,[26]Hoja3!$A$8,IF(K588=[26]Hoja3!$B$9,[26]Hoja3!$A$9,IF(K588=[26]Hoja3!$B$10,[26]Hoja3!$A$10,IF(K588=[26]Hoja3!$B$11,[26]Hoja3!$A$11,IF(K588=[26]Hoja3!$B$12,[26]Hoja3!$A$12,IF(K588=[26]Hoja3!$B$13,[26]Hoja3!$A$13,IF(K588=[26]Hoja3!$B$14,[26]Hoja3!$A$14,IF(K588=[26]Hoja3!$B$15,[26]Hoja3!$A$15,IF(K588=[26]Hoja3!$B$16,[26]Hoja3!$A$16,IF(K588=[26]Hoja3!$B$17,[26]Hoja3!$A$17,IF(K588=[26]Hoja3!$B$18,[26]Hoja3!$A$18,IF(K588=[26]Hoja3!$B$19,[26]Hoja3!$A$19,IF(K588=[26]Hoja3!$B$20,[26]Hoja3!$A$20,IF(K588=[26]Hoja3!$B$21,[26]Hoja3!$A$21,""))))))))))))))))))))</f>
        <v>CCE-16</v>
      </c>
      <c r="M588" s="60" t="s">
        <v>575</v>
      </c>
      <c r="N588" s="60">
        <v>0</v>
      </c>
      <c r="O588" s="98">
        <v>35650000</v>
      </c>
      <c r="P588" s="98">
        <v>35650000</v>
      </c>
      <c r="Q588" s="65">
        <v>0</v>
      </c>
      <c r="R588" s="60">
        <v>0</v>
      </c>
      <c r="S588" s="60" t="s">
        <v>1132</v>
      </c>
      <c r="T588" s="60" t="s">
        <v>1133</v>
      </c>
      <c r="U588" s="60" t="s">
        <v>1500</v>
      </c>
      <c r="V588" s="60" t="s">
        <v>1501</v>
      </c>
      <c r="W588" s="60" t="s">
        <v>1502</v>
      </c>
      <c r="X588" s="60" t="s">
        <v>1503</v>
      </c>
      <c r="Y588" s="60" t="s">
        <v>1504</v>
      </c>
    </row>
    <row r="589" spans="1:25" ht="60" x14ac:dyDescent="0.25">
      <c r="A589" s="60" t="s">
        <v>1600</v>
      </c>
      <c r="B589" s="60" t="str">
        <f>IFERROR(VLOOKUP(VALUE(MID(A589,1,IF(VALUE(MID(A589,1,3))=898,3,4))),[26]Hoja1!$A$3:$K$222,2,0),"")</f>
        <v xml:space="preserve">1043 Sistemas de información al servicio de la gestión educativa </v>
      </c>
      <c r="C589" s="60" t="s">
        <v>185</v>
      </c>
      <c r="D589" s="60" t="s">
        <v>415</v>
      </c>
      <c r="E589" s="60">
        <v>81111811</v>
      </c>
      <c r="F589" s="60" t="s">
        <v>1601</v>
      </c>
      <c r="G589" s="62">
        <v>1</v>
      </c>
      <c r="H589" s="62">
        <v>1</v>
      </c>
      <c r="I589" s="60">
        <v>355</v>
      </c>
      <c r="J589" s="60">
        <v>0</v>
      </c>
      <c r="K589" s="60" t="s">
        <v>21</v>
      </c>
      <c r="L589" s="60" t="str">
        <f>IF(K589=[26]Hoja3!$B$2,[26]Hoja3!$A$2,IF(K589=[26]Hoja3!$B$3,[26]Hoja3!$A$3,IF(K589=[26]Hoja3!$B$4,[26]Hoja3!$A$4,IF(K589=[26]Hoja3!$B$5,[26]Hoja3!$A$5,IF(K589=[26]Hoja3!$B$6,[26]Hoja3!$A$6,IF(K589=[26]Hoja3!$B$7,[26]Hoja3!$A$7,IF(K589=[26]Hoja3!$B$8,[26]Hoja3!$A$8,IF(K589=[26]Hoja3!$B$9,[26]Hoja3!$A$9,IF(K589=[26]Hoja3!$B$10,[26]Hoja3!$A$10,IF(K589=[26]Hoja3!$B$11,[26]Hoja3!$A$11,IF(K589=[26]Hoja3!$B$12,[26]Hoja3!$A$12,IF(K589=[26]Hoja3!$B$13,[26]Hoja3!$A$13,IF(K589=[26]Hoja3!$B$14,[26]Hoja3!$A$14,IF(K589=[26]Hoja3!$B$15,[26]Hoja3!$A$15,IF(K589=[26]Hoja3!$B$16,[26]Hoja3!$A$16,IF(K589=[26]Hoja3!$B$17,[26]Hoja3!$A$17,IF(K589=[26]Hoja3!$B$18,[26]Hoja3!$A$18,IF(K589=[26]Hoja3!$B$19,[26]Hoja3!$A$19,IF(K589=[26]Hoja3!$B$20,[26]Hoja3!$A$20,IF(K589=[26]Hoja3!$B$21,[26]Hoja3!$A$21,""))))))))))))))))))))</f>
        <v>CCE-16</v>
      </c>
      <c r="M589" s="60" t="s">
        <v>575</v>
      </c>
      <c r="N589" s="60">
        <v>0</v>
      </c>
      <c r="O589" s="98">
        <v>36683333</v>
      </c>
      <c r="P589" s="98">
        <v>36683333</v>
      </c>
      <c r="Q589" s="65">
        <v>0</v>
      </c>
      <c r="R589" s="60">
        <v>0</v>
      </c>
      <c r="S589" s="60" t="s">
        <v>1132</v>
      </c>
      <c r="T589" s="60" t="s">
        <v>1133</v>
      </c>
      <c r="U589" s="60" t="s">
        <v>1500</v>
      </c>
      <c r="V589" s="60" t="s">
        <v>1501</v>
      </c>
      <c r="W589" s="60" t="s">
        <v>1502</v>
      </c>
      <c r="X589" s="60" t="s">
        <v>1503</v>
      </c>
      <c r="Y589" s="60" t="s">
        <v>1504</v>
      </c>
    </row>
    <row r="590" spans="1:25" ht="45" x14ac:dyDescent="0.25">
      <c r="A590" s="60" t="s">
        <v>1602</v>
      </c>
      <c r="B590" s="60" t="str">
        <f>IFERROR(VLOOKUP(VALUE(MID(A590,1,IF(VALUE(MID(A590,1,3))=898,3,4))),[26]Hoja1!$A$3:$K$222,2,0),"")</f>
        <v xml:space="preserve">1043 Sistemas de información al servicio de la gestión educativa </v>
      </c>
      <c r="C590" s="60" t="s">
        <v>185</v>
      </c>
      <c r="D590" s="60" t="s">
        <v>415</v>
      </c>
      <c r="E590" s="60">
        <v>81111820</v>
      </c>
      <c r="F590" s="60" t="s">
        <v>1603</v>
      </c>
      <c r="G590" s="62">
        <v>1</v>
      </c>
      <c r="H590" s="62">
        <v>1</v>
      </c>
      <c r="I590" s="60">
        <v>355</v>
      </c>
      <c r="J590" s="60">
        <v>0</v>
      </c>
      <c r="K590" s="60" t="s">
        <v>21</v>
      </c>
      <c r="L590" s="60" t="str">
        <f>IF(K590=[26]Hoja3!$B$2,[26]Hoja3!$A$2,IF(K590=[26]Hoja3!$B$3,[26]Hoja3!$A$3,IF(K590=[26]Hoja3!$B$4,[26]Hoja3!$A$4,IF(K590=[26]Hoja3!$B$5,[26]Hoja3!$A$5,IF(K590=[26]Hoja3!$B$6,[26]Hoja3!$A$6,IF(K590=[26]Hoja3!$B$7,[26]Hoja3!$A$7,IF(K590=[26]Hoja3!$B$8,[26]Hoja3!$A$8,IF(K590=[26]Hoja3!$B$9,[26]Hoja3!$A$9,IF(K590=[26]Hoja3!$B$10,[26]Hoja3!$A$10,IF(K590=[26]Hoja3!$B$11,[26]Hoja3!$A$11,IF(K590=[26]Hoja3!$B$12,[26]Hoja3!$A$12,IF(K590=[26]Hoja3!$B$13,[26]Hoja3!$A$13,IF(K590=[26]Hoja3!$B$14,[26]Hoja3!$A$14,IF(K590=[26]Hoja3!$B$15,[26]Hoja3!$A$15,IF(K590=[26]Hoja3!$B$16,[26]Hoja3!$A$16,IF(K590=[26]Hoja3!$B$17,[26]Hoja3!$A$17,IF(K590=[26]Hoja3!$B$18,[26]Hoja3!$A$18,IF(K590=[26]Hoja3!$B$19,[26]Hoja3!$A$19,IF(K590=[26]Hoja3!$B$20,[26]Hoja3!$A$20,IF(K590=[26]Hoja3!$B$21,[26]Hoja3!$A$21,""))))))))))))))))))))</f>
        <v>CCE-16</v>
      </c>
      <c r="M590" s="60" t="s">
        <v>575</v>
      </c>
      <c r="N590" s="60">
        <v>0</v>
      </c>
      <c r="O590" s="98">
        <v>39160074</v>
      </c>
      <c r="P590" s="98">
        <v>39160074</v>
      </c>
      <c r="Q590" s="65">
        <v>0</v>
      </c>
      <c r="R590" s="60">
        <v>0</v>
      </c>
      <c r="S590" s="60" t="s">
        <v>1132</v>
      </c>
      <c r="T590" s="60" t="s">
        <v>1133</v>
      </c>
      <c r="U590" s="60" t="s">
        <v>1500</v>
      </c>
      <c r="V590" s="60" t="s">
        <v>1501</v>
      </c>
      <c r="W590" s="60" t="s">
        <v>1502</v>
      </c>
      <c r="X590" s="60" t="s">
        <v>1503</v>
      </c>
      <c r="Y590" s="60" t="s">
        <v>1504</v>
      </c>
    </row>
    <row r="591" spans="1:25" ht="60" x14ac:dyDescent="0.25">
      <c r="A591" s="60" t="s">
        <v>1604</v>
      </c>
      <c r="B591" s="60" t="str">
        <f>IFERROR(VLOOKUP(VALUE(MID(A591,1,IF(VALUE(MID(A591,1,3))=898,3,4))),[26]Hoja1!$A$3:$K$222,2,0),"")</f>
        <v xml:space="preserve">1043 Sistemas de información al servicio de la gestión educativa </v>
      </c>
      <c r="C591" s="60" t="s">
        <v>185</v>
      </c>
      <c r="D591" s="60" t="s">
        <v>415</v>
      </c>
      <c r="E591" s="60">
        <v>81111800</v>
      </c>
      <c r="F591" s="60" t="s">
        <v>1605</v>
      </c>
      <c r="G591" s="62">
        <v>1</v>
      </c>
      <c r="H591" s="62">
        <v>1</v>
      </c>
      <c r="I591" s="60">
        <v>150</v>
      </c>
      <c r="J591" s="60">
        <v>0</v>
      </c>
      <c r="K591" s="60" t="s">
        <v>21</v>
      </c>
      <c r="L591" s="60" t="str">
        <f>IF(K591=[26]Hoja3!$B$2,[26]Hoja3!$A$2,IF(K591=[26]Hoja3!$B$3,[26]Hoja3!$A$3,IF(K591=[26]Hoja3!$B$4,[26]Hoja3!$A$4,IF(K591=[26]Hoja3!$B$5,[26]Hoja3!$A$5,IF(K591=[26]Hoja3!$B$6,[26]Hoja3!$A$6,IF(K591=[26]Hoja3!$B$7,[26]Hoja3!$A$7,IF(K591=[26]Hoja3!$B$8,[26]Hoja3!$A$8,IF(K591=[26]Hoja3!$B$9,[26]Hoja3!$A$9,IF(K591=[26]Hoja3!$B$10,[26]Hoja3!$A$10,IF(K591=[26]Hoja3!$B$11,[26]Hoja3!$A$11,IF(K591=[26]Hoja3!$B$12,[26]Hoja3!$A$12,IF(K591=[26]Hoja3!$B$13,[26]Hoja3!$A$13,IF(K591=[26]Hoja3!$B$14,[26]Hoja3!$A$14,IF(K591=[26]Hoja3!$B$15,[26]Hoja3!$A$15,IF(K591=[26]Hoja3!$B$16,[26]Hoja3!$A$16,IF(K591=[26]Hoja3!$B$17,[26]Hoja3!$A$17,IF(K591=[26]Hoja3!$B$18,[26]Hoja3!$A$18,IF(K591=[26]Hoja3!$B$19,[26]Hoja3!$A$19,IF(K591=[26]Hoja3!$B$20,[26]Hoja3!$A$20,IF(K591=[26]Hoja3!$B$21,[26]Hoja3!$A$21,""))))))))))))))))))))</f>
        <v>CCE-16</v>
      </c>
      <c r="M591" s="60" t="s">
        <v>63</v>
      </c>
      <c r="N591" s="60">
        <v>0</v>
      </c>
      <c r="O591" s="98">
        <v>27539265</v>
      </c>
      <c r="P591" s="98">
        <v>27539265</v>
      </c>
      <c r="Q591" s="65">
        <v>0</v>
      </c>
      <c r="R591" s="60">
        <v>0</v>
      </c>
      <c r="S591" s="60" t="s">
        <v>1132</v>
      </c>
      <c r="T591" s="60" t="s">
        <v>1133</v>
      </c>
      <c r="U591" s="60" t="s">
        <v>1500</v>
      </c>
      <c r="V591" s="60" t="s">
        <v>1501</v>
      </c>
      <c r="W591" s="60" t="s">
        <v>1502</v>
      </c>
      <c r="X591" s="60" t="s">
        <v>1503</v>
      </c>
      <c r="Y591" s="60" t="s">
        <v>1504</v>
      </c>
    </row>
    <row r="592" spans="1:25" ht="45" x14ac:dyDescent="0.25">
      <c r="A592" s="60" t="s">
        <v>1606</v>
      </c>
      <c r="B592" s="60" t="str">
        <f>IFERROR(VLOOKUP(VALUE(MID(A592,1,IF(VALUE(MID(A592,1,3))=898,3,4))),[26]Hoja1!$A$3:$K$222,2,0),"")</f>
        <v xml:space="preserve">1043 Sistemas de información al servicio de la gestión educativa </v>
      </c>
      <c r="C592" s="60" t="s">
        <v>185</v>
      </c>
      <c r="D592" s="60" t="s">
        <v>415</v>
      </c>
      <c r="E592" s="60">
        <v>81111811</v>
      </c>
      <c r="F592" s="60" t="s">
        <v>1607</v>
      </c>
      <c r="G592" s="62">
        <v>1</v>
      </c>
      <c r="H592" s="62">
        <v>1</v>
      </c>
      <c r="I592" s="60">
        <v>345</v>
      </c>
      <c r="J592" s="60">
        <v>0</v>
      </c>
      <c r="K592" s="60" t="s">
        <v>21</v>
      </c>
      <c r="L592" s="60" t="str">
        <f>IF(K592=[26]Hoja3!$B$2,[26]Hoja3!$A$2,IF(K592=[26]Hoja3!$B$3,[26]Hoja3!$A$3,IF(K592=[26]Hoja3!$B$4,[26]Hoja3!$A$4,IF(K592=[26]Hoja3!$B$5,[26]Hoja3!$A$5,IF(K592=[26]Hoja3!$B$6,[26]Hoja3!$A$6,IF(K592=[26]Hoja3!$B$7,[26]Hoja3!$A$7,IF(K592=[26]Hoja3!$B$8,[26]Hoja3!$A$8,IF(K592=[26]Hoja3!$B$9,[26]Hoja3!$A$9,IF(K592=[26]Hoja3!$B$10,[26]Hoja3!$A$10,IF(K592=[26]Hoja3!$B$11,[26]Hoja3!$A$11,IF(K592=[26]Hoja3!$B$12,[26]Hoja3!$A$12,IF(K592=[26]Hoja3!$B$13,[26]Hoja3!$A$13,IF(K592=[26]Hoja3!$B$14,[26]Hoja3!$A$14,IF(K592=[26]Hoja3!$B$15,[26]Hoja3!$A$15,IF(K592=[26]Hoja3!$B$16,[26]Hoja3!$A$16,IF(K592=[26]Hoja3!$B$17,[26]Hoja3!$A$17,IF(K592=[26]Hoja3!$B$18,[26]Hoja3!$A$18,IF(K592=[26]Hoja3!$B$19,[26]Hoja3!$A$19,IF(K592=[26]Hoja3!$B$20,[26]Hoja3!$A$20,IF(K592=[26]Hoja3!$B$21,[26]Hoja3!$A$21,""))))))))))))))))))))</f>
        <v>CCE-16</v>
      </c>
      <c r="M592" s="60" t="s">
        <v>63</v>
      </c>
      <c r="N592" s="60">
        <v>0</v>
      </c>
      <c r="O592" s="98">
        <v>44347680</v>
      </c>
      <c r="P592" s="98">
        <v>44347680</v>
      </c>
      <c r="Q592" s="65">
        <v>0</v>
      </c>
      <c r="R592" s="60">
        <v>0</v>
      </c>
      <c r="S592" s="60" t="s">
        <v>1132</v>
      </c>
      <c r="T592" s="60" t="s">
        <v>1133</v>
      </c>
      <c r="U592" s="60" t="s">
        <v>1500</v>
      </c>
      <c r="V592" s="60" t="s">
        <v>1501</v>
      </c>
      <c r="W592" s="60" t="s">
        <v>1502</v>
      </c>
      <c r="X592" s="60" t="s">
        <v>1503</v>
      </c>
      <c r="Y592" s="60" t="s">
        <v>1504</v>
      </c>
    </row>
    <row r="593" spans="1:25" ht="45" x14ac:dyDescent="0.25">
      <c r="A593" s="60" t="s">
        <v>1608</v>
      </c>
      <c r="B593" s="60" t="str">
        <f>IFERROR(VLOOKUP(VALUE(MID(A593,1,IF(VALUE(MID(A593,1,3))=898,3,4))),[26]Hoja1!$A$3:$K$222,2,0),"")</f>
        <v xml:space="preserve">1043 Sistemas de información al servicio de la gestión educativa </v>
      </c>
      <c r="C593" s="60" t="s">
        <v>185</v>
      </c>
      <c r="D593" s="60" t="s">
        <v>415</v>
      </c>
      <c r="E593" s="60">
        <v>81111820</v>
      </c>
      <c r="F593" s="60" t="s">
        <v>1609</v>
      </c>
      <c r="G593" s="62">
        <v>1</v>
      </c>
      <c r="H593" s="62">
        <v>1</v>
      </c>
      <c r="I593" s="60">
        <v>345</v>
      </c>
      <c r="J593" s="60">
        <v>0</v>
      </c>
      <c r="K593" s="60" t="s">
        <v>21</v>
      </c>
      <c r="L593" s="60" t="str">
        <f>IF(K593=[26]Hoja3!$B$2,[26]Hoja3!$A$2,IF(K593=[26]Hoja3!$B$3,[26]Hoja3!$A$3,IF(K593=[26]Hoja3!$B$4,[26]Hoja3!$A$4,IF(K593=[26]Hoja3!$B$5,[26]Hoja3!$A$5,IF(K593=[26]Hoja3!$B$6,[26]Hoja3!$A$6,IF(K593=[26]Hoja3!$B$7,[26]Hoja3!$A$7,IF(K593=[26]Hoja3!$B$8,[26]Hoja3!$A$8,IF(K593=[26]Hoja3!$B$9,[26]Hoja3!$A$9,IF(K593=[26]Hoja3!$B$10,[26]Hoja3!$A$10,IF(K593=[26]Hoja3!$B$11,[26]Hoja3!$A$11,IF(K593=[26]Hoja3!$B$12,[26]Hoja3!$A$12,IF(K593=[26]Hoja3!$B$13,[26]Hoja3!$A$13,IF(K593=[26]Hoja3!$B$14,[26]Hoja3!$A$14,IF(K593=[26]Hoja3!$B$15,[26]Hoja3!$A$15,IF(K593=[26]Hoja3!$B$16,[26]Hoja3!$A$16,IF(K593=[26]Hoja3!$B$17,[26]Hoja3!$A$17,IF(K593=[26]Hoja3!$B$18,[26]Hoja3!$A$18,IF(K593=[26]Hoja3!$B$19,[26]Hoja3!$A$19,IF(K593=[26]Hoja3!$B$20,[26]Hoja3!$A$20,IF(K593=[26]Hoja3!$B$21,[26]Hoja3!$A$21,""))))))))))))))))))))</f>
        <v>CCE-16</v>
      </c>
      <c r="M593" s="60" t="s">
        <v>63</v>
      </c>
      <c r="N593" s="60">
        <v>0</v>
      </c>
      <c r="O593" s="98">
        <v>59381538</v>
      </c>
      <c r="P593" s="98">
        <v>59381538</v>
      </c>
      <c r="Q593" s="65">
        <v>0</v>
      </c>
      <c r="R593" s="60">
        <v>0</v>
      </c>
      <c r="S593" s="60" t="s">
        <v>1132</v>
      </c>
      <c r="T593" s="60" t="s">
        <v>1133</v>
      </c>
      <c r="U593" s="60" t="s">
        <v>1500</v>
      </c>
      <c r="V593" s="60" t="s">
        <v>1501</v>
      </c>
      <c r="W593" s="60" t="s">
        <v>1502</v>
      </c>
      <c r="X593" s="60" t="s">
        <v>1503</v>
      </c>
      <c r="Y593" s="60" t="s">
        <v>1504</v>
      </c>
    </row>
    <row r="594" spans="1:25" ht="45" x14ac:dyDescent="0.25">
      <c r="A594" s="60" t="s">
        <v>1610</v>
      </c>
      <c r="B594" s="60" t="str">
        <f>IFERROR(VLOOKUP(VALUE(MID(A594,1,IF(VALUE(MID(A594,1,3))=898,3,4))),[26]Hoja1!$A$3:$K$222,2,0),"")</f>
        <v xml:space="preserve">1043 Sistemas de información al servicio de la gestión educativa </v>
      </c>
      <c r="C594" s="60" t="s">
        <v>185</v>
      </c>
      <c r="D594" s="60" t="s">
        <v>415</v>
      </c>
      <c r="E594" s="60">
        <v>81111504</v>
      </c>
      <c r="F594" s="99" t="s">
        <v>1219</v>
      </c>
      <c r="G594" s="62">
        <v>1</v>
      </c>
      <c r="H594" s="62">
        <v>1</v>
      </c>
      <c r="I594" s="60">
        <v>330</v>
      </c>
      <c r="J594" s="60">
        <v>0</v>
      </c>
      <c r="K594" s="60" t="s">
        <v>21</v>
      </c>
      <c r="L594" s="60" t="str">
        <f>IF(K594=[26]Hoja3!$B$2,[26]Hoja3!$A$2,IF(K594=[26]Hoja3!$B$3,[26]Hoja3!$A$3,IF(K594=[26]Hoja3!$B$4,[26]Hoja3!$A$4,IF(K594=[26]Hoja3!$B$5,[26]Hoja3!$A$5,IF(K594=[26]Hoja3!$B$6,[26]Hoja3!$A$6,IF(K594=[26]Hoja3!$B$7,[26]Hoja3!$A$7,IF(K594=[26]Hoja3!$B$8,[26]Hoja3!$A$8,IF(K594=[26]Hoja3!$B$9,[26]Hoja3!$A$9,IF(K594=[26]Hoja3!$B$10,[26]Hoja3!$A$10,IF(K594=[26]Hoja3!$B$11,[26]Hoja3!$A$11,IF(K594=[26]Hoja3!$B$12,[26]Hoja3!$A$12,IF(K594=[26]Hoja3!$B$13,[26]Hoja3!$A$13,IF(K594=[26]Hoja3!$B$14,[26]Hoja3!$A$14,IF(K594=[26]Hoja3!$B$15,[26]Hoja3!$A$15,IF(K594=[26]Hoja3!$B$16,[26]Hoja3!$A$16,IF(K594=[26]Hoja3!$B$17,[26]Hoja3!$A$17,IF(K594=[26]Hoja3!$B$18,[26]Hoja3!$A$18,IF(K594=[26]Hoja3!$B$19,[26]Hoja3!$A$19,IF(K594=[26]Hoja3!$B$20,[26]Hoja3!$A$20,IF(K594=[26]Hoja3!$B$21,[26]Hoja3!$A$21,""))))))))))))))))))))</f>
        <v>CCE-16</v>
      </c>
      <c r="M594" s="60" t="s">
        <v>63</v>
      </c>
      <c r="N594" s="60">
        <v>0</v>
      </c>
      <c r="O594" s="98">
        <v>77000000</v>
      </c>
      <c r="P594" s="98">
        <v>77000000</v>
      </c>
      <c r="Q594" s="65">
        <v>0</v>
      </c>
      <c r="R594" s="60">
        <v>0</v>
      </c>
      <c r="S594" s="60" t="s">
        <v>1132</v>
      </c>
      <c r="T594" s="60" t="s">
        <v>1133</v>
      </c>
      <c r="U594" s="60" t="s">
        <v>1500</v>
      </c>
      <c r="V594" s="60" t="s">
        <v>1501</v>
      </c>
      <c r="W594" s="60" t="s">
        <v>1502</v>
      </c>
      <c r="X594" s="60" t="s">
        <v>1503</v>
      </c>
      <c r="Y594" s="60" t="s">
        <v>1504</v>
      </c>
    </row>
    <row r="595" spans="1:25" ht="45" x14ac:dyDescent="0.25">
      <c r="A595" s="60" t="s">
        <v>1611</v>
      </c>
      <c r="B595" s="60" t="str">
        <f>IFERROR(VLOOKUP(VALUE(MID(A595,1,IF(VALUE(MID(A595,1,3))=898,3,4))),[26]Hoja1!$A$3:$K$222,2,0),"")</f>
        <v xml:space="preserve">1043 Sistemas de información al servicio de la gestión educativa </v>
      </c>
      <c r="C595" s="60" t="s">
        <v>185</v>
      </c>
      <c r="D595" s="60" t="s">
        <v>415</v>
      </c>
      <c r="E595" s="60">
        <v>81111811</v>
      </c>
      <c r="F595" s="60" t="s">
        <v>1612</v>
      </c>
      <c r="G595" s="62">
        <v>1</v>
      </c>
      <c r="H595" s="62">
        <v>1</v>
      </c>
      <c r="I595" s="60">
        <v>345</v>
      </c>
      <c r="J595" s="60">
        <v>0</v>
      </c>
      <c r="K595" s="60" t="s">
        <v>21</v>
      </c>
      <c r="L595" s="60" t="str">
        <f>IF(K595=[26]Hoja3!$B$2,[26]Hoja3!$A$2,IF(K595=[26]Hoja3!$B$3,[26]Hoja3!$A$3,IF(K595=[26]Hoja3!$B$4,[26]Hoja3!$A$4,IF(K595=[26]Hoja3!$B$5,[26]Hoja3!$A$5,IF(K595=[26]Hoja3!$B$6,[26]Hoja3!$A$6,IF(K595=[26]Hoja3!$B$7,[26]Hoja3!$A$7,IF(K595=[26]Hoja3!$B$8,[26]Hoja3!$A$8,IF(K595=[26]Hoja3!$B$9,[26]Hoja3!$A$9,IF(K595=[26]Hoja3!$B$10,[26]Hoja3!$A$10,IF(K595=[26]Hoja3!$B$11,[26]Hoja3!$A$11,IF(K595=[26]Hoja3!$B$12,[26]Hoja3!$A$12,IF(K595=[26]Hoja3!$B$13,[26]Hoja3!$A$13,IF(K595=[26]Hoja3!$B$14,[26]Hoja3!$A$14,IF(K595=[26]Hoja3!$B$15,[26]Hoja3!$A$15,IF(K595=[26]Hoja3!$B$16,[26]Hoja3!$A$16,IF(K595=[26]Hoja3!$B$17,[26]Hoja3!$A$17,IF(K595=[26]Hoja3!$B$18,[26]Hoja3!$A$18,IF(K595=[26]Hoja3!$B$19,[26]Hoja3!$A$19,IF(K595=[26]Hoja3!$B$20,[26]Hoja3!$A$20,IF(K595=[26]Hoja3!$B$21,[26]Hoja3!$A$21,""))))))))))))))))))))</f>
        <v>CCE-16</v>
      </c>
      <c r="M595" s="60" t="s">
        <v>63</v>
      </c>
      <c r="N595" s="60">
        <v>0</v>
      </c>
      <c r="O595" s="98">
        <v>44347680</v>
      </c>
      <c r="P595" s="98">
        <v>44347680</v>
      </c>
      <c r="Q595" s="65">
        <v>0</v>
      </c>
      <c r="R595" s="60">
        <v>0</v>
      </c>
      <c r="S595" s="60" t="s">
        <v>1132</v>
      </c>
      <c r="T595" s="60" t="s">
        <v>1133</v>
      </c>
      <c r="U595" s="60" t="s">
        <v>1500</v>
      </c>
      <c r="V595" s="60" t="s">
        <v>1501</v>
      </c>
      <c r="W595" s="60" t="s">
        <v>1502</v>
      </c>
      <c r="X595" s="60" t="s">
        <v>1503</v>
      </c>
      <c r="Y595" s="60" t="s">
        <v>1504</v>
      </c>
    </row>
    <row r="596" spans="1:25" ht="45" x14ac:dyDescent="0.25">
      <c r="A596" s="60" t="s">
        <v>1613</v>
      </c>
      <c r="B596" s="60" t="str">
        <f>IFERROR(VLOOKUP(VALUE(MID(A596,1,IF(VALUE(MID(A596,1,3))=898,3,4))),[26]Hoja1!$A$3:$K$222,2,0),"")</f>
        <v xml:space="preserve">1043 Sistemas de información al servicio de la gestión educativa </v>
      </c>
      <c r="C596" s="60" t="s">
        <v>185</v>
      </c>
      <c r="D596" s="60" t="s">
        <v>415</v>
      </c>
      <c r="E596" s="60">
        <v>81111504</v>
      </c>
      <c r="F596" s="60" t="s">
        <v>1614</v>
      </c>
      <c r="G596" s="62">
        <v>1</v>
      </c>
      <c r="H596" s="62">
        <v>1</v>
      </c>
      <c r="I596" s="60">
        <v>345</v>
      </c>
      <c r="J596" s="60">
        <v>0</v>
      </c>
      <c r="K596" s="60" t="s">
        <v>21</v>
      </c>
      <c r="L596" s="60" t="str">
        <f>IF(K596=[26]Hoja3!$B$2,[26]Hoja3!$A$2,IF(K596=[26]Hoja3!$B$3,[26]Hoja3!$A$3,IF(K596=[26]Hoja3!$B$4,[26]Hoja3!$A$4,IF(K596=[26]Hoja3!$B$5,[26]Hoja3!$A$5,IF(K596=[26]Hoja3!$B$6,[26]Hoja3!$A$6,IF(K596=[26]Hoja3!$B$7,[26]Hoja3!$A$7,IF(K596=[26]Hoja3!$B$8,[26]Hoja3!$A$8,IF(K596=[26]Hoja3!$B$9,[26]Hoja3!$A$9,IF(K596=[26]Hoja3!$B$10,[26]Hoja3!$A$10,IF(K596=[26]Hoja3!$B$11,[26]Hoja3!$A$11,IF(K596=[26]Hoja3!$B$12,[26]Hoja3!$A$12,IF(K596=[26]Hoja3!$B$13,[26]Hoja3!$A$13,IF(K596=[26]Hoja3!$B$14,[26]Hoja3!$A$14,IF(K596=[26]Hoja3!$B$15,[26]Hoja3!$A$15,IF(K596=[26]Hoja3!$B$16,[26]Hoja3!$A$16,IF(K596=[26]Hoja3!$B$17,[26]Hoja3!$A$17,IF(K596=[26]Hoja3!$B$18,[26]Hoja3!$A$18,IF(K596=[26]Hoja3!$B$19,[26]Hoja3!$A$19,IF(K596=[26]Hoja3!$B$20,[26]Hoja3!$A$20,IF(K596=[26]Hoja3!$B$21,[26]Hoja3!$A$21,""))))))))))))))))))))</f>
        <v>CCE-16</v>
      </c>
      <c r="M596" s="60" t="s">
        <v>575</v>
      </c>
      <c r="N596" s="60">
        <v>0</v>
      </c>
      <c r="O596" s="98">
        <v>38434656</v>
      </c>
      <c r="P596" s="98">
        <v>38434656</v>
      </c>
      <c r="Q596" s="65">
        <v>0</v>
      </c>
      <c r="R596" s="60">
        <v>0</v>
      </c>
      <c r="S596" s="60" t="s">
        <v>1132</v>
      </c>
      <c r="T596" s="60" t="s">
        <v>1133</v>
      </c>
      <c r="U596" s="60" t="s">
        <v>1500</v>
      </c>
      <c r="V596" s="60" t="s">
        <v>1501</v>
      </c>
      <c r="W596" s="60" t="s">
        <v>1502</v>
      </c>
      <c r="X596" s="60" t="s">
        <v>1503</v>
      </c>
      <c r="Y596" s="60" t="s">
        <v>1504</v>
      </c>
    </row>
    <row r="597" spans="1:25" ht="60" x14ac:dyDescent="0.25">
      <c r="A597" s="60" t="s">
        <v>1615</v>
      </c>
      <c r="B597" s="60" t="str">
        <f>IFERROR(VLOOKUP(VALUE(MID(A597,1,IF(VALUE(MID(A597,1,3))=898,3,4))),[26]Hoja1!$A$3:$K$222,2,0),"")</f>
        <v xml:space="preserve">1043 Sistemas de información al servicio de la gestión educativa </v>
      </c>
      <c r="C597" s="60" t="s">
        <v>185</v>
      </c>
      <c r="D597" s="60" t="s">
        <v>415</v>
      </c>
      <c r="E597" s="60">
        <v>81111801</v>
      </c>
      <c r="F597" s="60" t="s">
        <v>1616</v>
      </c>
      <c r="G597" s="62">
        <v>1</v>
      </c>
      <c r="H597" s="62">
        <v>1</v>
      </c>
      <c r="I597" s="60">
        <v>345</v>
      </c>
      <c r="J597" s="60">
        <v>0</v>
      </c>
      <c r="K597" s="60" t="s">
        <v>21</v>
      </c>
      <c r="L597" s="60" t="str">
        <f>IF(K597=[26]Hoja3!$B$2,[26]Hoja3!$A$2,IF(K597=[26]Hoja3!$B$3,[26]Hoja3!$A$3,IF(K597=[26]Hoja3!$B$4,[26]Hoja3!$A$4,IF(K597=[26]Hoja3!$B$5,[26]Hoja3!$A$5,IF(K597=[26]Hoja3!$B$6,[26]Hoja3!$A$6,IF(K597=[26]Hoja3!$B$7,[26]Hoja3!$A$7,IF(K597=[26]Hoja3!$B$8,[26]Hoja3!$A$8,IF(K597=[26]Hoja3!$B$9,[26]Hoja3!$A$9,IF(K597=[26]Hoja3!$B$10,[26]Hoja3!$A$10,IF(K597=[26]Hoja3!$B$11,[26]Hoja3!$A$11,IF(K597=[26]Hoja3!$B$12,[26]Hoja3!$A$12,IF(K597=[26]Hoja3!$B$13,[26]Hoja3!$A$13,IF(K597=[26]Hoja3!$B$14,[26]Hoja3!$A$14,IF(K597=[26]Hoja3!$B$15,[26]Hoja3!$A$15,IF(K597=[26]Hoja3!$B$16,[26]Hoja3!$A$16,IF(K597=[26]Hoja3!$B$17,[26]Hoja3!$A$17,IF(K597=[26]Hoja3!$B$18,[26]Hoja3!$A$18,IF(K597=[26]Hoja3!$B$19,[26]Hoja3!$A$19,IF(K597=[26]Hoja3!$B$20,[26]Hoja3!$A$20,IF(K597=[26]Hoja3!$B$21,[26]Hoja3!$A$21,""))))))))))))))))))))</f>
        <v>CCE-16</v>
      </c>
      <c r="M597" s="60" t="s">
        <v>63</v>
      </c>
      <c r="N597" s="60">
        <v>0</v>
      </c>
      <c r="O597" s="98">
        <v>79175396</v>
      </c>
      <c r="P597" s="98">
        <v>79175396</v>
      </c>
      <c r="Q597" s="65">
        <v>0</v>
      </c>
      <c r="R597" s="60">
        <v>0</v>
      </c>
      <c r="S597" s="60" t="s">
        <v>1132</v>
      </c>
      <c r="T597" s="60" t="s">
        <v>1133</v>
      </c>
      <c r="U597" s="60" t="s">
        <v>1500</v>
      </c>
      <c r="V597" s="60" t="s">
        <v>1501</v>
      </c>
      <c r="W597" s="60" t="s">
        <v>1502</v>
      </c>
      <c r="X597" s="60" t="s">
        <v>1503</v>
      </c>
      <c r="Y597" s="60" t="s">
        <v>1504</v>
      </c>
    </row>
    <row r="598" spans="1:25" ht="45" x14ac:dyDescent="0.25">
      <c r="A598" s="60" t="s">
        <v>1617</v>
      </c>
      <c r="B598" s="60" t="str">
        <f>IFERROR(VLOOKUP(VALUE(MID(A598,1,IF(VALUE(MID(A598,1,3))=898,3,4))),[26]Hoja1!$A$3:$K$222,2,0),"")</f>
        <v xml:space="preserve">1043 Sistemas de información al servicio de la gestión educativa </v>
      </c>
      <c r="C598" s="60" t="s">
        <v>185</v>
      </c>
      <c r="D598" s="60" t="s">
        <v>415</v>
      </c>
      <c r="E598" s="60">
        <v>81111811</v>
      </c>
      <c r="F598" s="60" t="s">
        <v>1618</v>
      </c>
      <c r="G598" s="62">
        <v>1</v>
      </c>
      <c r="H598" s="62">
        <v>1</v>
      </c>
      <c r="I598" s="60">
        <v>345</v>
      </c>
      <c r="J598" s="60">
        <v>0</v>
      </c>
      <c r="K598" s="60" t="s">
        <v>21</v>
      </c>
      <c r="L598" s="60" t="str">
        <f>IF(K598=[26]Hoja3!$B$2,[26]Hoja3!$A$2,IF(K598=[26]Hoja3!$B$3,[26]Hoja3!$A$3,IF(K598=[26]Hoja3!$B$4,[26]Hoja3!$A$4,IF(K598=[26]Hoja3!$B$5,[26]Hoja3!$A$5,IF(K598=[26]Hoja3!$B$6,[26]Hoja3!$A$6,IF(K598=[26]Hoja3!$B$7,[26]Hoja3!$A$7,IF(K598=[26]Hoja3!$B$8,[26]Hoja3!$A$8,IF(K598=[26]Hoja3!$B$9,[26]Hoja3!$A$9,IF(K598=[26]Hoja3!$B$10,[26]Hoja3!$A$10,IF(K598=[26]Hoja3!$B$11,[26]Hoja3!$A$11,IF(K598=[26]Hoja3!$B$12,[26]Hoja3!$A$12,IF(K598=[26]Hoja3!$B$13,[26]Hoja3!$A$13,IF(K598=[26]Hoja3!$B$14,[26]Hoja3!$A$14,IF(K598=[26]Hoja3!$B$15,[26]Hoja3!$A$15,IF(K598=[26]Hoja3!$B$16,[26]Hoja3!$A$16,IF(K598=[26]Hoja3!$B$17,[26]Hoja3!$A$17,IF(K598=[26]Hoja3!$B$18,[26]Hoja3!$A$18,IF(K598=[26]Hoja3!$B$19,[26]Hoja3!$A$19,IF(K598=[26]Hoja3!$B$20,[26]Hoja3!$A$20,IF(K598=[26]Hoja3!$B$21,[26]Hoja3!$A$21,""))))))))))))))))))))</f>
        <v>CCE-16</v>
      </c>
      <c r="M598" s="60" t="s">
        <v>575</v>
      </c>
      <c r="N598" s="60">
        <v>0</v>
      </c>
      <c r="O598" s="98">
        <v>18474256</v>
      </c>
      <c r="P598" s="98">
        <v>18474256</v>
      </c>
      <c r="Q598" s="65">
        <v>0</v>
      </c>
      <c r="R598" s="60">
        <v>0</v>
      </c>
      <c r="S598" s="60" t="s">
        <v>1132</v>
      </c>
      <c r="T598" s="60" t="s">
        <v>1133</v>
      </c>
      <c r="U598" s="60" t="s">
        <v>1500</v>
      </c>
      <c r="V598" s="60" t="s">
        <v>1501</v>
      </c>
      <c r="W598" s="60" t="s">
        <v>1502</v>
      </c>
      <c r="X598" s="60" t="s">
        <v>1503</v>
      </c>
      <c r="Y598" s="60" t="s">
        <v>1504</v>
      </c>
    </row>
    <row r="599" spans="1:25" ht="45" x14ac:dyDescent="0.25">
      <c r="A599" s="60" t="s">
        <v>1619</v>
      </c>
      <c r="B599" s="60" t="str">
        <f>IFERROR(VLOOKUP(VALUE(MID(A599,1,IF(VALUE(MID(A599,1,3))=898,3,4))),[26]Hoja1!$A$3:$K$222,2,0),"")</f>
        <v xml:space="preserve">1043 Sistemas de información al servicio de la gestión educativa </v>
      </c>
      <c r="C599" s="60" t="s">
        <v>185</v>
      </c>
      <c r="D599" s="60" t="s">
        <v>415</v>
      </c>
      <c r="E599" s="60">
        <v>81111504</v>
      </c>
      <c r="F599" s="99" t="s">
        <v>1219</v>
      </c>
      <c r="G599" s="62">
        <v>1</v>
      </c>
      <c r="H599" s="62">
        <v>1</v>
      </c>
      <c r="I599" s="60">
        <v>345</v>
      </c>
      <c r="J599" s="60">
        <v>0</v>
      </c>
      <c r="K599" s="60" t="s">
        <v>21</v>
      </c>
      <c r="L599" s="60" t="str">
        <f>IF(K599=[26]Hoja3!$B$2,[26]Hoja3!$A$2,IF(K599=[26]Hoja3!$B$3,[26]Hoja3!$A$3,IF(K599=[26]Hoja3!$B$4,[26]Hoja3!$A$4,IF(K599=[26]Hoja3!$B$5,[26]Hoja3!$A$5,IF(K599=[26]Hoja3!$B$6,[26]Hoja3!$A$6,IF(K599=[26]Hoja3!$B$7,[26]Hoja3!$A$7,IF(K599=[26]Hoja3!$B$8,[26]Hoja3!$A$8,IF(K599=[26]Hoja3!$B$9,[26]Hoja3!$A$9,IF(K599=[26]Hoja3!$B$10,[26]Hoja3!$A$10,IF(K599=[26]Hoja3!$B$11,[26]Hoja3!$A$11,IF(K599=[26]Hoja3!$B$12,[26]Hoja3!$A$12,IF(K599=[26]Hoja3!$B$13,[26]Hoja3!$A$13,IF(K599=[26]Hoja3!$B$14,[26]Hoja3!$A$14,IF(K599=[26]Hoja3!$B$15,[26]Hoja3!$A$15,IF(K599=[26]Hoja3!$B$16,[26]Hoja3!$A$16,IF(K599=[26]Hoja3!$B$17,[26]Hoja3!$A$17,IF(K599=[26]Hoja3!$B$18,[26]Hoja3!$A$18,IF(K599=[26]Hoja3!$B$19,[26]Hoja3!$A$19,IF(K599=[26]Hoja3!$B$20,[26]Hoja3!$A$20,IF(K599=[26]Hoja3!$B$21,[26]Hoja3!$A$21,""))))))))))))))))))))</f>
        <v>CCE-16</v>
      </c>
      <c r="M599" s="60" t="s">
        <v>63</v>
      </c>
      <c r="N599" s="60">
        <v>0</v>
      </c>
      <c r="O599" s="98">
        <v>82271069</v>
      </c>
      <c r="P599" s="98">
        <v>82271069</v>
      </c>
      <c r="Q599" s="65">
        <v>0</v>
      </c>
      <c r="R599" s="60">
        <v>0</v>
      </c>
      <c r="S599" s="60" t="s">
        <v>1132</v>
      </c>
      <c r="T599" s="60" t="s">
        <v>1133</v>
      </c>
      <c r="U599" s="60" t="s">
        <v>1500</v>
      </c>
      <c r="V599" s="60" t="s">
        <v>1501</v>
      </c>
      <c r="W599" s="60" t="s">
        <v>1502</v>
      </c>
      <c r="X599" s="60" t="s">
        <v>1503</v>
      </c>
      <c r="Y599" s="60" t="s">
        <v>1504</v>
      </c>
    </row>
    <row r="600" spans="1:25" ht="60" x14ac:dyDescent="0.25">
      <c r="A600" s="60" t="s">
        <v>1620</v>
      </c>
      <c r="B600" s="60" t="str">
        <f>IFERROR(VLOOKUP(VALUE(MID(A600,1,IF(VALUE(MID(A600,1,3))=898,3,4))),[27]Hoja1!$A$3:$K$222,2,0),"")</f>
        <v>1046 Infraestructura y dotación al servicio de los ambientes de aprendizaje</v>
      </c>
      <c r="C600" s="60" t="s">
        <v>1621</v>
      </c>
      <c r="D600" s="60" t="s">
        <v>1622</v>
      </c>
      <c r="E600" s="60">
        <v>811015</v>
      </c>
      <c r="F600" s="99" t="s">
        <v>1623</v>
      </c>
      <c r="G600" s="62">
        <v>2</v>
      </c>
      <c r="H600" s="62">
        <v>3</v>
      </c>
      <c r="I600" s="60">
        <v>9</v>
      </c>
      <c r="J600" s="60">
        <v>1</v>
      </c>
      <c r="K600" s="60" t="s">
        <v>19</v>
      </c>
      <c r="L600" s="60" t="str">
        <f>IF(K600=[27]Hoja3!$B$2,[27]Hoja3!$A$2,IF(K600=[27]Hoja3!$B$3,[27]Hoja3!$A$3,IF(K600=[27]Hoja3!$B$4,[27]Hoja3!$A$4,IF(K600=[27]Hoja3!$B$5,[27]Hoja3!$A$5,IF(K600=[27]Hoja3!$B$6,[27]Hoja3!$A$6,IF(K600=[27]Hoja3!$B$7,[27]Hoja3!$A$7,IF(K600=[27]Hoja3!$B$8,[27]Hoja3!$A$8,IF(K600=[27]Hoja3!$B$9,[27]Hoja3!$A$9,IF(K600=[27]Hoja3!$B$10,[27]Hoja3!$A$10,IF(K600=[27]Hoja3!$B$11,[27]Hoja3!$A$11,IF(K600=[27]Hoja3!$B$12,[27]Hoja3!$A$12,IF(K600=[27]Hoja3!$B$13,[27]Hoja3!$A$13,IF(K600=[27]Hoja3!$B$14,[27]Hoja3!$A$14,IF(K600=[27]Hoja3!$B$15,[27]Hoja3!$A$15,IF(K600=[27]Hoja3!$B$16,[27]Hoja3!$A$16,IF(K600=[27]Hoja3!$B$17,[27]Hoja3!$A$17,IF(K600=[27]Hoja3!$B$18,[27]Hoja3!$A$18,IF(K600=[27]Hoja3!$B$19,[27]Hoja3!$A$19,IF(K600=[27]Hoja3!$B$20,[27]Hoja3!$A$20,IF(K600=[27]Hoja3!$B$21,[27]Hoja3!$A$21,""))))))))))))))))))))</f>
        <v>CCE-04</v>
      </c>
      <c r="M600" s="60" t="s">
        <v>66</v>
      </c>
      <c r="N600" s="60">
        <v>3</v>
      </c>
      <c r="O600" s="98">
        <v>1404847011</v>
      </c>
      <c r="P600" s="98">
        <f>O600</f>
        <v>1404847011</v>
      </c>
      <c r="Q600" s="65">
        <v>0</v>
      </c>
      <c r="R600" s="60">
        <v>0</v>
      </c>
      <c r="S600" s="60" t="s">
        <v>1624</v>
      </c>
      <c r="T600" s="60" t="s">
        <v>1625</v>
      </c>
      <c r="U600" s="60" t="s">
        <v>1626</v>
      </c>
      <c r="V600" s="60" t="s">
        <v>1627</v>
      </c>
      <c r="W600" s="60" t="s">
        <v>1628</v>
      </c>
      <c r="X600" s="60" t="s">
        <v>1629</v>
      </c>
      <c r="Y600" s="60" t="s">
        <v>1630</v>
      </c>
    </row>
    <row r="601" spans="1:25" ht="60" x14ac:dyDescent="0.25">
      <c r="A601" s="60" t="s">
        <v>1631</v>
      </c>
      <c r="B601" s="60" t="str">
        <f>IFERROR(VLOOKUP(VALUE(MID(A601,1,IF(VALUE(MID(A601,1,3))=898,3,4))),[27]Hoja1!$A$3:$K$222,2,0),"")</f>
        <v>1046 Infraestructura y dotación al servicio de los ambientes de aprendizaje</v>
      </c>
      <c r="C601" s="60" t="s">
        <v>1621</v>
      </c>
      <c r="D601" s="60" t="s">
        <v>1622</v>
      </c>
      <c r="E601" s="60">
        <v>811015</v>
      </c>
      <c r="F601" s="99" t="s">
        <v>1623</v>
      </c>
      <c r="G601" s="62">
        <v>4</v>
      </c>
      <c r="H601" s="62">
        <v>5</v>
      </c>
      <c r="I601" s="60">
        <v>9</v>
      </c>
      <c r="J601" s="60">
        <v>1</v>
      </c>
      <c r="K601" s="60" t="s">
        <v>19</v>
      </c>
      <c r="L601" s="60" t="str">
        <f>IF(K601=[27]Hoja3!$B$2,[27]Hoja3!$A$2,IF(K601=[27]Hoja3!$B$3,[27]Hoja3!$A$3,IF(K601=[27]Hoja3!$B$4,[27]Hoja3!$A$4,IF(K601=[27]Hoja3!$B$5,[27]Hoja3!$A$5,IF(K601=[27]Hoja3!$B$6,[27]Hoja3!$A$6,IF(K601=[27]Hoja3!$B$7,[27]Hoja3!$A$7,IF(K601=[27]Hoja3!$B$8,[27]Hoja3!$A$8,IF(K601=[27]Hoja3!$B$9,[27]Hoja3!$A$9,IF(K601=[27]Hoja3!$B$10,[27]Hoja3!$A$10,IF(K601=[27]Hoja3!$B$11,[27]Hoja3!$A$11,IF(K601=[27]Hoja3!$B$12,[27]Hoja3!$A$12,IF(K601=[27]Hoja3!$B$13,[27]Hoja3!$A$13,IF(K601=[27]Hoja3!$B$14,[27]Hoja3!$A$14,IF(K601=[27]Hoja3!$B$15,[27]Hoja3!$A$15,IF(K601=[27]Hoja3!$B$16,[27]Hoja3!$A$16,IF(K601=[27]Hoja3!$B$17,[27]Hoja3!$A$17,IF(K601=[27]Hoja3!$B$18,[27]Hoja3!$A$18,IF(K601=[27]Hoja3!$B$19,[27]Hoja3!$A$19,IF(K601=[27]Hoja3!$B$20,[27]Hoja3!$A$20,IF(K601=[27]Hoja3!$B$21,[27]Hoja3!$A$21,""))))))))))))))))))))</f>
        <v>CCE-04</v>
      </c>
      <c r="M601" s="60" t="s">
        <v>66</v>
      </c>
      <c r="N601" s="60">
        <v>3</v>
      </c>
      <c r="O601" s="98">
        <v>1404847011</v>
      </c>
      <c r="P601" s="98">
        <f t="shared" ref="P601:P664" si="181">O601</f>
        <v>1404847011</v>
      </c>
      <c r="Q601" s="65">
        <v>0</v>
      </c>
      <c r="R601" s="60">
        <v>0</v>
      </c>
      <c r="S601" s="60" t="s">
        <v>1624</v>
      </c>
      <c r="T601" s="60" t="s">
        <v>1625</v>
      </c>
      <c r="U601" s="60" t="s">
        <v>1626</v>
      </c>
      <c r="V601" s="60" t="s">
        <v>1627</v>
      </c>
      <c r="W601" s="60" t="s">
        <v>1628</v>
      </c>
      <c r="X601" s="60" t="s">
        <v>1629</v>
      </c>
      <c r="Y601" s="60" t="s">
        <v>1630</v>
      </c>
    </row>
    <row r="602" spans="1:25" ht="60" x14ac:dyDescent="0.25">
      <c r="A602" s="60" t="s">
        <v>1632</v>
      </c>
      <c r="B602" s="60" t="str">
        <f>IFERROR(VLOOKUP(VALUE(MID(A602,1,IF(VALUE(MID(A602,1,3))=898,3,4))),[27]Hoja1!$A$3:$K$222,2,0),"")</f>
        <v>1046 Infraestructura y dotación al servicio de los ambientes de aprendizaje</v>
      </c>
      <c r="C602" s="60" t="s">
        <v>1621</v>
      </c>
      <c r="D602" s="60" t="s">
        <v>1622</v>
      </c>
      <c r="E602" s="60">
        <v>811015</v>
      </c>
      <c r="F602" s="99" t="s">
        <v>1623</v>
      </c>
      <c r="G602" s="62">
        <v>4</v>
      </c>
      <c r="H602" s="62">
        <v>5</v>
      </c>
      <c r="I602" s="60">
        <v>9</v>
      </c>
      <c r="J602" s="60">
        <v>1</v>
      </c>
      <c r="K602" s="60" t="s">
        <v>19</v>
      </c>
      <c r="L602" s="60" t="str">
        <f>IF(K602=[27]Hoja3!$B$2,[27]Hoja3!$A$2,IF(K602=[27]Hoja3!$B$3,[27]Hoja3!$A$3,IF(K602=[27]Hoja3!$B$4,[27]Hoja3!$A$4,IF(K602=[27]Hoja3!$B$5,[27]Hoja3!$A$5,IF(K602=[27]Hoja3!$B$6,[27]Hoja3!$A$6,IF(K602=[27]Hoja3!$B$7,[27]Hoja3!$A$7,IF(K602=[27]Hoja3!$B$8,[27]Hoja3!$A$8,IF(K602=[27]Hoja3!$B$9,[27]Hoja3!$A$9,IF(K602=[27]Hoja3!$B$10,[27]Hoja3!$A$10,IF(K602=[27]Hoja3!$B$11,[27]Hoja3!$A$11,IF(K602=[27]Hoja3!$B$12,[27]Hoja3!$A$12,IF(K602=[27]Hoja3!$B$13,[27]Hoja3!$A$13,IF(K602=[27]Hoja3!$B$14,[27]Hoja3!$A$14,IF(K602=[27]Hoja3!$B$15,[27]Hoja3!$A$15,IF(K602=[27]Hoja3!$B$16,[27]Hoja3!$A$16,IF(K602=[27]Hoja3!$B$17,[27]Hoja3!$A$17,IF(K602=[27]Hoja3!$B$18,[27]Hoja3!$A$18,IF(K602=[27]Hoja3!$B$19,[27]Hoja3!$A$19,IF(K602=[27]Hoja3!$B$20,[27]Hoja3!$A$20,IF(K602=[27]Hoja3!$B$21,[27]Hoja3!$A$21,""))))))))))))))))))))</f>
        <v>CCE-04</v>
      </c>
      <c r="M602" s="60" t="s">
        <v>66</v>
      </c>
      <c r="N602" s="60">
        <v>3</v>
      </c>
      <c r="O602" s="98">
        <v>1404847011</v>
      </c>
      <c r="P602" s="98">
        <f t="shared" si="181"/>
        <v>1404847011</v>
      </c>
      <c r="Q602" s="65">
        <v>0</v>
      </c>
      <c r="R602" s="60">
        <v>0</v>
      </c>
      <c r="S602" s="60" t="s">
        <v>1624</v>
      </c>
      <c r="T602" s="60" t="s">
        <v>1625</v>
      </c>
      <c r="U602" s="60" t="s">
        <v>1626</v>
      </c>
      <c r="V602" s="60" t="s">
        <v>1627</v>
      </c>
      <c r="W602" s="60" t="s">
        <v>1628</v>
      </c>
      <c r="X602" s="60" t="s">
        <v>1629</v>
      </c>
      <c r="Y602" s="60" t="s">
        <v>1630</v>
      </c>
    </row>
    <row r="603" spans="1:25" ht="60" x14ac:dyDescent="0.25">
      <c r="A603" s="60" t="s">
        <v>1633</v>
      </c>
      <c r="B603" s="60" t="str">
        <f>IFERROR(VLOOKUP(VALUE(MID(A603,1,IF(VALUE(MID(A603,1,3))=898,3,4))),[27]Hoja1!$A$3:$K$222,2,0),"")</f>
        <v>1046 Infraestructura y dotación al servicio de los ambientes de aprendizaje</v>
      </c>
      <c r="C603" s="60" t="s">
        <v>1621</v>
      </c>
      <c r="D603" s="60" t="s">
        <v>1622</v>
      </c>
      <c r="E603" s="60">
        <v>811015</v>
      </c>
      <c r="F603" s="99" t="s">
        <v>1623</v>
      </c>
      <c r="G603" s="62">
        <v>6</v>
      </c>
      <c r="H603" s="62">
        <v>7</v>
      </c>
      <c r="I603" s="60">
        <v>9</v>
      </c>
      <c r="J603" s="60">
        <v>1</v>
      </c>
      <c r="K603" s="60" t="s">
        <v>19</v>
      </c>
      <c r="L603" s="60" t="str">
        <f>IF(K603=[27]Hoja3!$B$2,[27]Hoja3!$A$2,IF(K603=[27]Hoja3!$B$3,[27]Hoja3!$A$3,IF(K603=[27]Hoja3!$B$4,[27]Hoja3!$A$4,IF(K603=[27]Hoja3!$B$5,[27]Hoja3!$A$5,IF(K603=[27]Hoja3!$B$6,[27]Hoja3!$A$6,IF(K603=[27]Hoja3!$B$7,[27]Hoja3!$A$7,IF(K603=[27]Hoja3!$B$8,[27]Hoja3!$A$8,IF(K603=[27]Hoja3!$B$9,[27]Hoja3!$A$9,IF(K603=[27]Hoja3!$B$10,[27]Hoja3!$A$10,IF(K603=[27]Hoja3!$B$11,[27]Hoja3!$A$11,IF(K603=[27]Hoja3!$B$12,[27]Hoja3!$A$12,IF(K603=[27]Hoja3!$B$13,[27]Hoja3!$A$13,IF(K603=[27]Hoja3!$B$14,[27]Hoja3!$A$14,IF(K603=[27]Hoja3!$B$15,[27]Hoja3!$A$15,IF(K603=[27]Hoja3!$B$16,[27]Hoja3!$A$16,IF(K603=[27]Hoja3!$B$17,[27]Hoja3!$A$17,IF(K603=[27]Hoja3!$B$18,[27]Hoja3!$A$18,IF(K603=[27]Hoja3!$B$19,[27]Hoja3!$A$19,IF(K603=[27]Hoja3!$B$20,[27]Hoja3!$A$20,IF(K603=[27]Hoja3!$B$21,[27]Hoja3!$A$21,""))))))))))))))))))))</f>
        <v>CCE-04</v>
      </c>
      <c r="M603" s="60" t="s">
        <v>66</v>
      </c>
      <c r="N603" s="60">
        <v>3</v>
      </c>
      <c r="O603" s="98">
        <v>1404847011</v>
      </c>
      <c r="P603" s="98">
        <f t="shared" si="181"/>
        <v>1404847011</v>
      </c>
      <c r="Q603" s="65">
        <v>0</v>
      </c>
      <c r="R603" s="60">
        <v>0</v>
      </c>
      <c r="S603" s="60" t="s">
        <v>1624</v>
      </c>
      <c r="T603" s="60" t="s">
        <v>1625</v>
      </c>
      <c r="U603" s="60" t="s">
        <v>1626</v>
      </c>
      <c r="V603" s="60" t="s">
        <v>1627</v>
      </c>
      <c r="W603" s="60" t="s">
        <v>1628</v>
      </c>
      <c r="X603" s="60" t="s">
        <v>1629</v>
      </c>
      <c r="Y603" s="60" t="s">
        <v>1630</v>
      </c>
    </row>
    <row r="604" spans="1:25" ht="60" x14ac:dyDescent="0.25">
      <c r="A604" s="60" t="s">
        <v>1634</v>
      </c>
      <c r="B604" s="60" t="str">
        <f>IFERROR(VLOOKUP(VALUE(MID(A604,1,IF(VALUE(MID(A604,1,3))=898,3,4))),[27]Hoja1!$A$3:$K$222,2,0),"")</f>
        <v>1046 Infraestructura y dotación al servicio de los ambientes de aprendizaje</v>
      </c>
      <c r="C604" s="60" t="s">
        <v>1621</v>
      </c>
      <c r="D604" s="60" t="s">
        <v>1622</v>
      </c>
      <c r="E604" s="60">
        <v>811015</v>
      </c>
      <c r="F604" s="99" t="s">
        <v>1623</v>
      </c>
      <c r="G604" s="62">
        <v>6</v>
      </c>
      <c r="H604" s="62">
        <v>7</v>
      </c>
      <c r="I604" s="60">
        <v>9</v>
      </c>
      <c r="J604" s="60">
        <v>1</v>
      </c>
      <c r="K604" s="60" t="s">
        <v>19</v>
      </c>
      <c r="L604" s="60" t="str">
        <f>IF(K604=[27]Hoja3!$B$2,[27]Hoja3!$A$2,IF(K604=[27]Hoja3!$B$3,[27]Hoja3!$A$3,IF(K604=[27]Hoja3!$B$4,[27]Hoja3!$A$4,IF(K604=[27]Hoja3!$B$5,[27]Hoja3!$A$5,IF(K604=[27]Hoja3!$B$6,[27]Hoja3!$A$6,IF(K604=[27]Hoja3!$B$7,[27]Hoja3!$A$7,IF(K604=[27]Hoja3!$B$8,[27]Hoja3!$A$8,IF(K604=[27]Hoja3!$B$9,[27]Hoja3!$A$9,IF(K604=[27]Hoja3!$B$10,[27]Hoja3!$A$10,IF(K604=[27]Hoja3!$B$11,[27]Hoja3!$A$11,IF(K604=[27]Hoja3!$B$12,[27]Hoja3!$A$12,IF(K604=[27]Hoja3!$B$13,[27]Hoja3!$A$13,IF(K604=[27]Hoja3!$B$14,[27]Hoja3!$A$14,IF(K604=[27]Hoja3!$B$15,[27]Hoja3!$A$15,IF(K604=[27]Hoja3!$B$16,[27]Hoja3!$A$16,IF(K604=[27]Hoja3!$B$17,[27]Hoja3!$A$17,IF(K604=[27]Hoja3!$B$18,[27]Hoja3!$A$18,IF(K604=[27]Hoja3!$B$19,[27]Hoja3!$A$19,IF(K604=[27]Hoja3!$B$20,[27]Hoja3!$A$20,IF(K604=[27]Hoja3!$B$21,[27]Hoja3!$A$21,""))))))))))))))))))))</f>
        <v>CCE-04</v>
      </c>
      <c r="M604" s="60" t="s">
        <v>66</v>
      </c>
      <c r="N604" s="60">
        <v>3</v>
      </c>
      <c r="O604" s="98">
        <v>1404847010</v>
      </c>
      <c r="P604" s="98">
        <f t="shared" si="181"/>
        <v>1404847010</v>
      </c>
      <c r="Q604" s="65">
        <v>0</v>
      </c>
      <c r="R604" s="60">
        <v>0</v>
      </c>
      <c r="S604" s="60" t="s">
        <v>1624</v>
      </c>
      <c r="T604" s="60" t="s">
        <v>1625</v>
      </c>
      <c r="U604" s="60" t="s">
        <v>1626</v>
      </c>
      <c r="V604" s="60" t="s">
        <v>1627</v>
      </c>
      <c r="W604" s="60" t="s">
        <v>1628</v>
      </c>
      <c r="X604" s="60" t="s">
        <v>1629</v>
      </c>
      <c r="Y604" s="60" t="s">
        <v>1630</v>
      </c>
    </row>
    <row r="605" spans="1:25" ht="60" x14ac:dyDescent="0.25">
      <c r="A605" s="60" t="s">
        <v>1635</v>
      </c>
      <c r="B605" s="60" t="str">
        <f>IFERROR(VLOOKUP(VALUE(MID(A605,1,IF(VALUE(MID(A605,1,3))=898,3,4))),[27]Hoja1!$A$3:$K$222,2,0),"")</f>
        <v>1046 Infraestructura y dotación al servicio de los ambientes de aprendizaje</v>
      </c>
      <c r="C605" s="60" t="s">
        <v>1621</v>
      </c>
      <c r="D605" s="60" t="s">
        <v>1622</v>
      </c>
      <c r="E605" s="60">
        <v>811015</v>
      </c>
      <c r="F605" s="99" t="s">
        <v>1623</v>
      </c>
      <c r="G605" s="62">
        <v>8</v>
      </c>
      <c r="H605" s="62">
        <v>9</v>
      </c>
      <c r="I605" s="60">
        <v>9</v>
      </c>
      <c r="J605" s="60">
        <v>1</v>
      </c>
      <c r="K605" s="60" t="s">
        <v>19</v>
      </c>
      <c r="L605" s="60" t="str">
        <f>IF(K605=[27]Hoja3!$B$2,[27]Hoja3!$A$2,IF(K605=[27]Hoja3!$B$3,[27]Hoja3!$A$3,IF(K605=[27]Hoja3!$B$4,[27]Hoja3!$A$4,IF(K605=[27]Hoja3!$B$5,[27]Hoja3!$A$5,IF(K605=[27]Hoja3!$B$6,[27]Hoja3!$A$6,IF(K605=[27]Hoja3!$B$7,[27]Hoja3!$A$7,IF(K605=[27]Hoja3!$B$8,[27]Hoja3!$A$8,IF(K605=[27]Hoja3!$B$9,[27]Hoja3!$A$9,IF(K605=[27]Hoja3!$B$10,[27]Hoja3!$A$10,IF(K605=[27]Hoja3!$B$11,[27]Hoja3!$A$11,IF(K605=[27]Hoja3!$B$12,[27]Hoja3!$A$12,IF(K605=[27]Hoja3!$B$13,[27]Hoja3!$A$13,IF(K605=[27]Hoja3!$B$14,[27]Hoja3!$A$14,IF(K605=[27]Hoja3!$B$15,[27]Hoja3!$A$15,IF(K605=[27]Hoja3!$B$16,[27]Hoja3!$A$16,IF(K605=[27]Hoja3!$B$17,[27]Hoja3!$A$17,IF(K605=[27]Hoja3!$B$18,[27]Hoja3!$A$18,IF(K605=[27]Hoja3!$B$19,[27]Hoja3!$A$19,IF(K605=[27]Hoja3!$B$20,[27]Hoja3!$A$20,IF(K605=[27]Hoja3!$B$21,[27]Hoja3!$A$21,""))))))))))))))))))))</f>
        <v>CCE-04</v>
      </c>
      <c r="M605" s="60" t="s">
        <v>66</v>
      </c>
      <c r="N605" s="60">
        <v>3</v>
      </c>
      <c r="O605" s="98">
        <v>1404847010</v>
      </c>
      <c r="P605" s="98">
        <f t="shared" si="181"/>
        <v>1404847010</v>
      </c>
      <c r="Q605" s="65">
        <v>0</v>
      </c>
      <c r="R605" s="60">
        <v>0</v>
      </c>
      <c r="S605" s="60" t="s">
        <v>1624</v>
      </c>
      <c r="T605" s="60" t="s">
        <v>1625</v>
      </c>
      <c r="U605" s="60" t="s">
        <v>1626</v>
      </c>
      <c r="V605" s="60" t="s">
        <v>1627</v>
      </c>
      <c r="W605" s="60" t="s">
        <v>1628</v>
      </c>
      <c r="X605" s="60" t="s">
        <v>1629</v>
      </c>
      <c r="Y605" s="60" t="s">
        <v>1630</v>
      </c>
    </row>
    <row r="606" spans="1:25" ht="60" x14ac:dyDescent="0.25">
      <c r="A606" s="60" t="s">
        <v>1636</v>
      </c>
      <c r="B606" s="60" t="str">
        <f>IFERROR(VLOOKUP(VALUE(MID(A606,1,IF(VALUE(MID(A606,1,3))=898,3,4))),[27]Hoja1!$A$3:$K$222,2,0),"")</f>
        <v>1046 Infraestructura y dotación al servicio de los ambientes de aprendizaje</v>
      </c>
      <c r="C606" s="60" t="s">
        <v>1621</v>
      </c>
      <c r="D606" s="60" t="s">
        <v>1622</v>
      </c>
      <c r="E606" s="60">
        <v>72121406</v>
      </c>
      <c r="F606" s="99" t="s">
        <v>1637</v>
      </c>
      <c r="G606" s="62">
        <v>2</v>
      </c>
      <c r="H606" s="62">
        <v>3</v>
      </c>
      <c r="I606" s="60">
        <v>14</v>
      </c>
      <c r="J606" s="60">
        <v>1</v>
      </c>
      <c r="K606" s="60" t="s">
        <v>13</v>
      </c>
      <c r="L606" s="60" t="str">
        <f>IF(K606=[27]Hoja3!$B$2,[27]Hoja3!$A$2,IF(K606=[27]Hoja3!$B$3,[27]Hoja3!$A$3,IF(K606=[27]Hoja3!$B$4,[27]Hoja3!$A$4,IF(K606=[27]Hoja3!$B$5,[27]Hoja3!$A$5,IF(K606=[27]Hoja3!$B$6,[27]Hoja3!$A$6,IF(K606=[27]Hoja3!$B$7,[27]Hoja3!$A$7,IF(K606=[27]Hoja3!$B$8,[27]Hoja3!$A$8,IF(K606=[27]Hoja3!$B$9,[27]Hoja3!$A$9,IF(K606=[27]Hoja3!$B$10,[27]Hoja3!$A$10,IF(K606=[27]Hoja3!$B$11,[27]Hoja3!$A$11,IF(K606=[27]Hoja3!$B$12,[27]Hoja3!$A$12,IF(K606=[27]Hoja3!$B$13,[27]Hoja3!$A$13,IF(K606=[27]Hoja3!$B$14,[27]Hoja3!$A$14,IF(K606=[27]Hoja3!$B$15,[27]Hoja3!$A$15,IF(K606=[27]Hoja3!$B$16,[27]Hoja3!$A$16,IF(K606=[27]Hoja3!$B$17,[27]Hoja3!$A$17,IF(K606=[27]Hoja3!$B$18,[27]Hoja3!$A$18,IF(K606=[27]Hoja3!$B$19,[27]Hoja3!$A$19,IF(K606=[27]Hoja3!$B$20,[27]Hoja3!$A$20,IF(K606=[27]Hoja3!$B$21,[27]Hoja3!$A$21,""))))))))))))))))))))</f>
        <v>CCE-02</v>
      </c>
      <c r="M606" s="60" t="s">
        <v>67</v>
      </c>
      <c r="N606" s="60">
        <v>3</v>
      </c>
      <c r="O606" s="98">
        <f>28000000000-O607</f>
        <v>26381600000</v>
      </c>
      <c r="P606" s="98">
        <f t="shared" si="181"/>
        <v>26381600000</v>
      </c>
      <c r="Q606" s="65">
        <v>0</v>
      </c>
      <c r="R606" s="60">
        <v>0</v>
      </c>
      <c r="S606" s="60" t="s">
        <v>1624</v>
      </c>
      <c r="T606" s="60" t="s">
        <v>1625</v>
      </c>
      <c r="U606" s="60" t="s">
        <v>1626</v>
      </c>
      <c r="V606" s="60" t="s">
        <v>1627</v>
      </c>
      <c r="W606" s="60" t="s">
        <v>1628</v>
      </c>
      <c r="X606" s="60" t="s">
        <v>1629</v>
      </c>
      <c r="Y606" s="60" t="s">
        <v>1630</v>
      </c>
    </row>
    <row r="607" spans="1:25" ht="75" x14ac:dyDescent="0.25">
      <c r="A607" s="60" t="s">
        <v>1638</v>
      </c>
      <c r="B607" s="60" t="str">
        <f>IFERROR(VLOOKUP(VALUE(MID(A607,1,IF(VALUE(MID(A607,1,3))=898,3,4))),[27]Hoja1!$A$3:$K$222,2,0),"")</f>
        <v>1046 Infraestructura y dotación al servicio de los ambientes de aprendizaje</v>
      </c>
      <c r="C607" s="60" t="s">
        <v>1621</v>
      </c>
      <c r="D607" s="60" t="s">
        <v>1622</v>
      </c>
      <c r="E607" s="60">
        <v>81101513</v>
      </c>
      <c r="F607" s="99" t="s">
        <v>1639</v>
      </c>
      <c r="G607" s="62">
        <v>2</v>
      </c>
      <c r="H607" s="62">
        <v>3</v>
      </c>
      <c r="I607" s="60">
        <v>15</v>
      </c>
      <c r="J607" s="60">
        <v>1</v>
      </c>
      <c r="K607" s="60" t="s">
        <v>19</v>
      </c>
      <c r="L607" s="60" t="str">
        <f>IF(K607=[27]Hoja3!$B$2,[27]Hoja3!$A$2,IF(K607=[27]Hoja3!$B$3,[27]Hoja3!$A$3,IF(K607=[27]Hoja3!$B$4,[27]Hoja3!$A$4,IF(K607=[27]Hoja3!$B$5,[27]Hoja3!$A$5,IF(K607=[27]Hoja3!$B$6,[27]Hoja3!$A$6,IF(K607=[27]Hoja3!$B$7,[27]Hoja3!$A$7,IF(K607=[27]Hoja3!$B$8,[27]Hoja3!$A$8,IF(K607=[27]Hoja3!$B$9,[27]Hoja3!$A$9,IF(K607=[27]Hoja3!$B$10,[27]Hoja3!$A$10,IF(K607=[27]Hoja3!$B$11,[27]Hoja3!$A$11,IF(K607=[27]Hoja3!$B$12,[27]Hoja3!$A$12,IF(K607=[27]Hoja3!$B$13,[27]Hoja3!$A$13,IF(K607=[27]Hoja3!$B$14,[27]Hoja3!$A$14,IF(K607=[27]Hoja3!$B$15,[27]Hoja3!$A$15,IF(K607=[27]Hoja3!$B$16,[27]Hoja3!$A$16,IF(K607=[27]Hoja3!$B$17,[27]Hoja3!$A$17,IF(K607=[27]Hoja3!$B$18,[27]Hoja3!$A$18,IF(K607=[27]Hoja3!$B$19,[27]Hoja3!$A$19,IF(K607=[27]Hoja3!$B$20,[27]Hoja3!$A$20,IF(K607=[27]Hoja3!$B$21,[27]Hoja3!$A$21,""))))))))))))))))))))</f>
        <v>CCE-04</v>
      </c>
      <c r="M607" s="60" t="s">
        <v>65</v>
      </c>
      <c r="N607" s="60">
        <v>3</v>
      </c>
      <c r="O607" s="98">
        <f>28000000000*5.78%</f>
        <v>1618400000</v>
      </c>
      <c r="P607" s="98">
        <f t="shared" si="181"/>
        <v>1618400000</v>
      </c>
      <c r="Q607" s="65">
        <v>0</v>
      </c>
      <c r="R607" s="60">
        <v>0</v>
      </c>
      <c r="S607" s="60" t="s">
        <v>1624</v>
      </c>
      <c r="T607" s="60" t="s">
        <v>1625</v>
      </c>
      <c r="U607" s="60" t="s">
        <v>1626</v>
      </c>
      <c r="V607" s="60" t="s">
        <v>1627</v>
      </c>
      <c r="W607" s="60" t="s">
        <v>1628</v>
      </c>
      <c r="X607" s="60" t="s">
        <v>1629</v>
      </c>
      <c r="Y607" s="60" t="s">
        <v>1630</v>
      </c>
    </row>
    <row r="608" spans="1:25" ht="60" x14ac:dyDescent="0.25">
      <c r="A608" s="60" t="s">
        <v>1640</v>
      </c>
      <c r="B608" s="60" t="str">
        <f>IFERROR(VLOOKUP(VALUE(MID(A608,1,IF(VALUE(MID(A608,1,3))=898,3,4))),[27]Hoja1!$A$3:$K$222,2,0),"")</f>
        <v>1046 Infraestructura y dotación al servicio de los ambientes de aprendizaje</v>
      </c>
      <c r="C608" s="60" t="s">
        <v>1621</v>
      </c>
      <c r="D608" s="60" t="s">
        <v>1622</v>
      </c>
      <c r="E608" s="60">
        <v>72121406</v>
      </c>
      <c r="F608" s="99" t="s">
        <v>1641</v>
      </c>
      <c r="G608" s="62">
        <v>5</v>
      </c>
      <c r="H608" s="62">
        <v>6</v>
      </c>
      <c r="I608" s="60">
        <v>14</v>
      </c>
      <c r="J608" s="60">
        <v>1</v>
      </c>
      <c r="K608" s="60" t="s">
        <v>13</v>
      </c>
      <c r="L608" s="60" t="str">
        <f>IF(K608=[27]Hoja3!$B$2,[27]Hoja3!$A$2,IF(K608=[27]Hoja3!$B$3,[27]Hoja3!$A$3,IF(K608=[27]Hoja3!$B$4,[27]Hoja3!$A$4,IF(K608=[27]Hoja3!$B$5,[27]Hoja3!$A$5,IF(K608=[27]Hoja3!$B$6,[27]Hoja3!$A$6,IF(K608=[27]Hoja3!$B$7,[27]Hoja3!$A$7,IF(K608=[27]Hoja3!$B$8,[27]Hoja3!$A$8,IF(K608=[27]Hoja3!$B$9,[27]Hoja3!$A$9,IF(K608=[27]Hoja3!$B$10,[27]Hoja3!$A$10,IF(K608=[27]Hoja3!$B$11,[27]Hoja3!$A$11,IF(K608=[27]Hoja3!$B$12,[27]Hoja3!$A$12,IF(K608=[27]Hoja3!$B$13,[27]Hoja3!$A$13,IF(K608=[27]Hoja3!$B$14,[27]Hoja3!$A$14,IF(K608=[27]Hoja3!$B$15,[27]Hoja3!$A$15,IF(K608=[27]Hoja3!$B$16,[27]Hoja3!$A$16,IF(K608=[27]Hoja3!$B$17,[27]Hoja3!$A$17,IF(K608=[27]Hoja3!$B$18,[27]Hoja3!$A$18,IF(K608=[27]Hoja3!$B$19,[27]Hoja3!$A$19,IF(K608=[27]Hoja3!$B$20,[27]Hoja3!$A$20,IF(K608=[27]Hoja3!$B$21,[27]Hoja3!$A$21,""))))))))))))))))))))</f>
        <v>CCE-02</v>
      </c>
      <c r="M608" s="60" t="s">
        <v>67</v>
      </c>
      <c r="N608" s="60">
        <v>3</v>
      </c>
      <c r="O608" s="98">
        <f>25000000000-O609</f>
        <v>23555000000</v>
      </c>
      <c r="P608" s="98">
        <f t="shared" si="181"/>
        <v>23555000000</v>
      </c>
      <c r="Q608" s="65">
        <v>0</v>
      </c>
      <c r="R608" s="60">
        <v>0</v>
      </c>
      <c r="S608" s="60" t="s">
        <v>1624</v>
      </c>
      <c r="T608" s="60" t="s">
        <v>1625</v>
      </c>
      <c r="U608" s="60" t="s">
        <v>1626</v>
      </c>
      <c r="V608" s="60" t="s">
        <v>1627</v>
      </c>
      <c r="W608" s="60" t="s">
        <v>1628</v>
      </c>
      <c r="X608" s="60" t="s">
        <v>1629</v>
      </c>
      <c r="Y608" s="60" t="s">
        <v>1630</v>
      </c>
    </row>
    <row r="609" spans="1:25" ht="75" x14ac:dyDescent="0.25">
      <c r="A609" s="60" t="s">
        <v>1642</v>
      </c>
      <c r="B609" s="60" t="str">
        <f>IFERROR(VLOOKUP(VALUE(MID(A609,1,IF(VALUE(MID(A609,1,3))=898,3,4))),[27]Hoja1!$A$3:$K$222,2,0),"")</f>
        <v>1046 Infraestructura y dotación al servicio de los ambientes de aprendizaje</v>
      </c>
      <c r="C609" s="60" t="s">
        <v>1621</v>
      </c>
      <c r="D609" s="60" t="s">
        <v>1622</v>
      </c>
      <c r="E609" s="60">
        <v>81101513</v>
      </c>
      <c r="F609" s="99" t="s">
        <v>1643</v>
      </c>
      <c r="G609" s="62">
        <v>5</v>
      </c>
      <c r="H609" s="62">
        <v>6</v>
      </c>
      <c r="I609" s="60">
        <v>15</v>
      </c>
      <c r="J609" s="60">
        <v>1</v>
      </c>
      <c r="K609" s="60" t="s">
        <v>19</v>
      </c>
      <c r="L609" s="60" t="str">
        <f>IF(K609=[27]Hoja3!$B$2,[27]Hoja3!$A$2,IF(K609=[27]Hoja3!$B$3,[27]Hoja3!$A$3,IF(K609=[27]Hoja3!$B$4,[27]Hoja3!$A$4,IF(K609=[27]Hoja3!$B$5,[27]Hoja3!$A$5,IF(K609=[27]Hoja3!$B$6,[27]Hoja3!$A$6,IF(K609=[27]Hoja3!$B$7,[27]Hoja3!$A$7,IF(K609=[27]Hoja3!$B$8,[27]Hoja3!$A$8,IF(K609=[27]Hoja3!$B$9,[27]Hoja3!$A$9,IF(K609=[27]Hoja3!$B$10,[27]Hoja3!$A$10,IF(K609=[27]Hoja3!$B$11,[27]Hoja3!$A$11,IF(K609=[27]Hoja3!$B$12,[27]Hoja3!$A$12,IF(K609=[27]Hoja3!$B$13,[27]Hoja3!$A$13,IF(K609=[27]Hoja3!$B$14,[27]Hoja3!$A$14,IF(K609=[27]Hoja3!$B$15,[27]Hoja3!$A$15,IF(K609=[27]Hoja3!$B$16,[27]Hoja3!$A$16,IF(K609=[27]Hoja3!$B$17,[27]Hoja3!$A$17,IF(K609=[27]Hoja3!$B$18,[27]Hoja3!$A$18,IF(K609=[27]Hoja3!$B$19,[27]Hoja3!$A$19,IF(K609=[27]Hoja3!$B$20,[27]Hoja3!$A$20,IF(K609=[27]Hoja3!$B$21,[27]Hoja3!$A$21,""))))))))))))))))))))</f>
        <v>CCE-04</v>
      </c>
      <c r="M609" s="60" t="s">
        <v>65</v>
      </c>
      <c r="N609" s="60">
        <v>3</v>
      </c>
      <c r="O609" s="98">
        <f>25000000000*5.78%</f>
        <v>1445000000</v>
      </c>
      <c r="P609" s="98">
        <f t="shared" si="181"/>
        <v>1445000000</v>
      </c>
      <c r="Q609" s="65">
        <v>0</v>
      </c>
      <c r="R609" s="60">
        <v>0</v>
      </c>
      <c r="S609" s="60" t="s">
        <v>1624</v>
      </c>
      <c r="T609" s="60" t="s">
        <v>1625</v>
      </c>
      <c r="U609" s="60" t="s">
        <v>1626</v>
      </c>
      <c r="V609" s="60" t="s">
        <v>1627</v>
      </c>
      <c r="W609" s="60" t="s">
        <v>1628</v>
      </c>
      <c r="X609" s="60" t="s">
        <v>1629</v>
      </c>
      <c r="Y609" s="60" t="s">
        <v>1630</v>
      </c>
    </row>
    <row r="610" spans="1:25" ht="60" x14ac:dyDescent="0.25">
      <c r="A610" s="60" t="s">
        <v>1644</v>
      </c>
      <c r="B610" s="60" t="str">
        <f>IFERROR(VLOOKUP(VALUE(MID(A610,1,IF(VALUE(MID(A610,1,3))=898,3,4))),[27]Hoja1!$A$3:$K$222,2,0),"")</f>
        <v>1046 Infraestructura y dotación al servicio de los ambientes de aprendizaje</v>
      </c>
      <c r="C610" s="60" t="s">
        <v>1621</v>
      </c>
      <c r="D610" s="60" t="s">
        <v>1622</v>
      </c>
      <c r="E610" s="60">
        <v>72121406</v>
      </c>
      <c r="F610" s="99" t="s">
        <v>1645</v>
      </c>
      <c r="G610" s="62">
        <v>3</v>
      </c>
      <c r="H610" s="62">
        <v>4</v>
      </c>
      <c r="I610" s="60">
        <v>15</v>
      </c>
      <c r="J610" s="60">
        <v>1</v>
      </c>
      <c r="K610" s="60" t="s">
        <v>13</v>
      </c>
      <c r="L610" s="60" t="str">
        <f>IF(K610=[27]Hoja3!$B$2,[27]Hoja3!$A$2,IF(K610=[27]Hoja3!$B$3,[27]Hoja3!$A$3,IF(K610=[27]Hoja3!$B$4,[27]Hoja3!$A$4,IF(K610=[27]Hoja3!$B$5,[27]Hoja3!$A$5,IF(K610=[27]Hoja3!$B$6,[27]Hoja3!$A$6,IF(K610=[27]Hoja3!$B$7,[27]Hoja3!$A$7,IF(K610=[27]Hoja3!$B$8,[27]Hoja3!$A$8,IF(K610=[27]Hoja3!$B$9,[27]Hoja3!$A$9,IF(K610=[27]Hoja3!$B$10,[27]Hoja3!$A$10,IF(K610=[27]Hoja3!$B$11,[27]Hoja3!$A$11,IF(K610=[27]Hoja3!$B$12,[27]Hoja3!$A$12,IF(K610=[27]Hoja3!$B$13,[27]Hoja3!$A$13,IF(K610=[27]Hoja3!$B$14,[27]Hoja3!$A$14,IF(K610=[27]Hoja3!$B$15,[27]Hoja3!$A$15,IF(K610=[27]Hoja3!$B$16,[27]Hoja3!$A$16,IF(K610=[27]Hoja3!$B$17,[27]Hoja3!$A$17,IF(K610=[27]Hoja3!$B$18,[27]Hoja3!$A$18,IF(K610=[27]Hoja3!$B$19,[27]Hoja3!$A$19,IF(K610=[27]Hoja3!$B$20,[27]Hoja3!$A$20,IF(K610=[27]Hoja3!$B$21,[27]Hoja3!$A$21,""))))))))))))))))))))</f>
        <v>CCE-02</v>
      </c>
      <c r="M610" s="60" t="s">
        <v>67</v>
      </c>
      <c r="N610" s="60">
        <v>3</v>
      </c>
      <c r="O610" s="98">
        <f>26500000000-O611</f>
        <v>24968300000</v>
      </c>
      <c r="P610" s="98">
        <f t="shared" si="181"/>
        <v>24968300000</v>
      </c>
      <c r="Q610" s="65">
        <v>0</v>
      </c>
      <c r="R610" s="60">
        <v>0</v>
      </c>
      <c r="S610" s="60" t="s">
        <v>1624</v>
      </c>
      <c r="T610" s="60" t="s">
        <v>1625</v>
      </c>
      <c r="U610" s="60" t="s">
        <v>1626</v>
      </c>
      <c r="V610" s="60" t="s">
        <v>1627</v>
      </c>
      <c r="W610" s="60" t="s">
        <v>1628</v>
      </c>
      <c r="X610" s="60" t="s">
        <v>1629</v>
      </c>
      <c r="Y610" s="60" t="s">
        <v>1630</v>
      </c>
    </row>
    <row r="611" spans="1:25" ht="75" x14ac:dyDescent="0.25">
      <c r="A611" s="60" t="s">
        <v>1646</v>
      </c>
      <c r="B611" s="60" t="str">
        <f>IFERROR(VLOOKUP(VALUE(MID(A611,1,IF(VALUE(MID(A611,1,3))=898,3,4))),[27]Hoja1!$A$3:$K$222,2,0),"")</f>
        <v>1046 Infraestructura y dotación al servicio de los ambientes de aprendizaje</v>
      </c>
      <c r="C611" s="60" t="s">
        <v>1621</v>
      </c>
      <c r="D611" s="60" t="s">
        <v>1622</v>
      </c>
      <c r="E611" s="60">
        <v>81101513</v>
      </c>
      <c r="F611" s="99" t="s">
        <v>1647</v>
      </c>
      <c r="G611" s="62">
        <v>3</v>
      </c>
      <c r="H611" s="62">
        <v>4</v>
      </c>
      <c r="I611" s="60">
        <v>16</v>
      </c>
      <c r="J611" s="60">
        <v>1</v>
      </c>
      <c r="K611" s="60" t="s">
        <v>19</v>
      </c>
      <c r="L611" s="60" t="str">
        <f>IF(K611=[27]Hoja3!$B$2,[27]Hoja3!$A$2,IF(K611=[27]Hoja3!$B$3,[27]Hoja3!$A$3,IF(K611=[27]Hoja3!$B$4,[27]Hoja3!$A$4,IF(K611=[27]Hoja3!$B$5,[27]Hoja3!$A$5,IF(K611=[27]Hoja3!$B$6,[27]Hoja3!$A$6,IF(K611=[27]Hoja3!$B$7,[27]Hoja3!$A$7,IF(K611=[27]Hoja3!$B$8,[27]Hoja3!$A$8,IF(K611=[27]Hoja3!$B$9,[27]Hoja3!$A$9,IF(K611=[27]Hoja3!$B$10,[27]Hoja3!$A$10,IF(K611=[27]Hoja3!$B$11,[27]Hoja3!$A$11,IF(K611=[27]Hoja3!$B$12,[27]Hoja3!$A$12,IF(K611=[27]Hoja3!$B$13,[27]Hoja3!$A$13,IF(K611=[27]Hoja3!$B$14,[27]Hoja3!$A$14,IF(K611=[27]Hoja3!$B$15,[27]Hoja3!$A$15,IF(K611=[27]Hoja3!$B$16,[27]Hoja3!$A$16,IF(K611=[27]Hoja3!$B$17,[27]Hoja3!$A$17,IF(K611=[27]Hoja3!$B$18,[27]Hoja3!$A$18,IF(K611=[27]Hoja3!$B$19,[27]Hoja3!$A$19,IF(K611=[27]Hoja3!$B$20,[27]Hoja3!$A$20,IF(K611=[27]Hoja3!$B$21,[27]Hoja3!$A$21,""))))))))))))))))))))</f>
        <v>CCE-04</v>
      </c>
      <c r="M611" s="60" t="s">
        <v>65</v>
      </c>
      <c r="N611" s="60">
        <v>3</v>
      </c>
      <c r="O611" s="98">
        <f>26500000000*5.78%</f>
        <v>1531700000</v>
      </c>
      <c r="P611" s="98">
        <f t="shared" si="181"/>
        <v>1531700000</v>
      </c>
      <c r="Q611" s="65">
        <v>0</v>
      </c>
      <c r="R611" s="60">
        <v>0</v>
      </c>
      <c r="S611" s="60" t="s">
        <v>1624</v>
      </c>
      <c r="T611" s="60" t="s">
        <v>1625</v>
      </c>
      <c r="U611" s="60" t="s">
        <v>1626</v>
      </c>
      <c r="V611" s="60" t="s">
        <v>1627</v>
      </c>
      <c r="W611" s="60" t="s">
        <v>1628</v>
      </c>
      <c r="X611" s="60" t="s">
        <v>1629</v>
      </c>
      <c r="Y611" s="60" t="s">
        <v>1630</v>
      </c>
    </row>
    <row r="612" spans="1:25" ht="60" x14ac:dyDescent="0.25">
      <c r="A612" s="60" t="s">
        <v>1648</v>
      </c>
      <c r="B612" s="60" t="str">
        <f>IFERROR(VLOOKUP(VALUE(MID(A612,1,IF(VALUE(MID(A612,1,3))=898,3,4))),[27]Hoja1!$A$3:$K$222,2,0),"")</f>
        <v>1046 Infraestructura y dotación al servicio de los ambientes de aprendizaje</v>
      </c>
      <c r="C612" s="60" t="s">
        <v>1621</v>
      </c>
      <c r="D612" s="60" t="s">
        <v>1649</v>
      </c>
      <c r="E612" s="60">
        <v>72121406</v>
      </c>
      <c r="F612" s="99" t="s">
        <v>1650</v>
      </c>
      <c r="G612" s="62">
        <v>3</v>
      </c>
      <c r="H612" s="62">
        <v>4</v>
      </c>
      <c r="I612" s="60">
        <v>5</v>
      </c>
      <c r="J612" s="60">
        <v>1</v>
      </c>
      <c r="K612" s="60" t="s">
        <v>13</v>
      </c>
      <c r="L612" s="60" t="str">
        <f>IF(K612=[27]Hoja3!$B$2,[27]Hoja3!$A$2,IF(K612=[27]Hoja3!$B$3,[27]Hoja3!$A$3,IF(K612=[27]Hoja3!$B$4,[27]Hoja3!$A$4,IF(K612=[27]Hoja3!$B$5,[27]Hoja3!$A$5,IF(K612=[27]Hoja3!$B$6,[27]Hoja3!$A$6,IF(K612=[27]Hoja3!$B$7,[27]Hoja3!$A$7,IF(K612=[27]Hoja3!$B$8,[27]Hoja3!$A$8,IF(K612=[27]Hoja3!$B$9,[27]Hoja3!$A$9,IF(K612=[27]Hoja3!$B$10,[27]Hoja3!$A$10,IF(K612=[27]Hoja3!$B$11,[27]Hoja3!$A$11,IF(K612=[27]Hoja3!$B$12,[27]Hoja3!$A$12,IF(K612=[27]Hoja3!$B$13,[27]Hoja3!$A$13,IF(K612=[27]Hoja3!$B$14,[27]Hoja3!$A$14,IF(K612=[27]Hoja3!$B$15,[27]Hoja3!$A$15,IF(K612=[27]Hoja3!$B$16,[27]Hoja3!$A$16,IF(K612=[27]Hoja3!$B$17,[27]Hoja3!$A$17,IF(K612=[27]Hoja3!$B$18,[27]Hoja3!$A$18,IF(K612=[27]Hoja3!$B$19,[27]Hoja3!$A$19,IF(K612=[27]Hoja3!$B$20,[27]Hoja3!$A$20,IF(K612=[27]Hoja3!$B$21,[27]Hoja3!$A$21,""))))))))))))))))))))</f>
        <v>CCE-02</v>
      </c>
      <c r="M612" s="60" t="s">
        <v>67</v>
      </c>
      <c r="N612" s="60">
        <v>3</v>
      </c>
      <c r="O612" s="98">
        <f>1908000000-O613</f>
        <v>1797717600</v>
      </c>
      <c r="P612" s="98">
        <f t="shared" si="181"/>
        <v>1797717600</v>
      </c>
      <c r="Q612" s="65">
        <v>0</v>
      </c>
      <c r="R612" s="60">
        <v>0</v>
      </c>
      <c r="S612" s="60" t="s">
        <v>1624</v>
      </c>
      <c r="T612" s="60" t="s">
        <v>1625</v>
      </c>
      <c r="U612" s="60" t="s">
        <v>1626</v>
      </c>
      <c r="V612" s="60" t="s">
        <v>1627</v>
      </c>
      <c r="W612" s="60" t="s">
        <v>1628</v>
      </c>
      <c r="X612" s="60" t="s">
        <v>1629</v>
      </c>
      <c r="Y612" s="60" t="s">
        <v>1630</v>
      </c>
    </row>
    <row r="613" spans="1:25" ht="75" x14ac:dyDescent="0.25">
      <c r="A613" s="60" t="s">
        <v>1651</v>
      </c>
      <c r="B613" s="60" t="str">
        <f>IFERROR(VLOOKUP(VALUE(MID(A613,1,IF(VALUE(MID(A613,1,3))=898,3,4))),[27]Hoja1!$A$3:$K$222,2,0),"")</f>
        <v>1046 Infraestructura y dotación al servicio de los ambientes de aprendizaje</v>
      </c>
      <c r="C613" s="60" t="s">
        <v>1621</v>
      </c>
      <c r="D613" s="60" t="s">
        <v>1649</v>
      </c>
      <c r="E613" s="60">
        <v>81101513</v>
      </c>
      <c r="F613" s="99" t="s">
        <v>1652</v>
      </c>
      <c r="G613" s="62">
        <v>3</v>
      </c>
      <c r="H613" s="62">
        <v>4</v>
      </c>
      <c r="I613" s="60">
        <v>6</v>
      </c>
      <c r="J613" s="60">
        <v>1</v>
      </c>
      <c r="K613" s="60" t="s">
        <v>19</v>
      </c>
      <c r="L613" s="60" t="str">
        <f>IF(K613=[27]Hoja3!$B$2,[27]Hoja3!$A$2,IF(K613=[27]Hoja3!$B$3,[27]Hoja3!$A$3,IF(K613=[27]Hoja3!$B$4,[27]Hoja3!$A$4,IF(K613=[27]Hoja3!$B$5,[27]Hoja3!$A$5,IF(K613=[27]Hoja3!$B$6,[27]Hoja3!$A$6,IF(K613=[27]Hoja3!$B$7,[27]Hoja3!$A$7,IF(K613=[27]Hoja3!$B$8,[27]Hoja3!$A$8,IF(K613=[27]Hoja3!$B$9,[27]Hoja3!$A$9,IF(K613=[27]Hoja3!$B$10,[27]Hoja3!$A$10,IF(K613=[27]Hoja3!$B$11,[27]Hoja3!$A$11,IF(K613=[27]Hoja3!$B$12,[27]Hoja3!$A$12,IF(K613=[27]Hoja3!$B$13,[27]Hoja3!$A$13,IF(K613=[27]Hoja3!$B$14,[27]Hoja3!$A$14,IF(K613=[27]Hoja3!$B$15,[27]Hoja3!$A$15,IF(K613=[27]Hoja3!$B$16,[27]Hoja3!$A$16,IF(K613=[27]Hoja3!$B$17,[27]Hoja3!$A$17,IF(K613=[27]Hoja3!$B$18,[27]Hoja3!$A$18,IF(K613=[27]Hoja3!$B$19,[27]Hoja3!$A$19,IF(K613=[27]Hoja3!$B$20,[27]Hoja3!$A$20,IF(K613=[27]Hoja3!$B$21,[27]Hoja3!$A$21,""))))))))))))))))))))</f>
        <v>CCE-04</v>
      </c>
      <c r="M613" s="60" t="s">
        <v>65</v>
      </c>
      <c r="N613" s="60">
        <v>3</v>
      </c>
      <c r="O613" s="98">
        <f>1908000000*5.78%</f>
        <v>110282400.00000001</v>
      </c>
      <c r="P613" s="98">
        <f t="shared" si="181"/>
        <v>110282400.00000001</v>
      </c>
      <c r="Q613" s="65">
        <v>0</v>
      </c>
      <c r="R613" s="60">
        <v>0</v>
      </c>
      <c r="S613" s="60" t="s">
        <v>1624</v>
      </c>
      <c r="T613" s="60" t="s">
        <v>1625</v>
      </c>
      <c r="U613" s="60" t="s">
        <v>1626</v>
      </c>
      <c r="V613" s="60" t="s">
        <v>1627</v>
      </c>
      <c r="W613" s="60" t="s">
        <v>1628</v>
      </c>
      <c r="X613" s="60" t="s">
        <v>1629</v>
      </c>
      <c r="Y613" s="60" t="s">
        <v>1630</v>
      </c>
    </row>
    <row r="614" spans="1:25" ht="60" x14ac:dyDescent="0.25">
      <c r="A614" s="60" t="s">
        <v>1653</v>
      </c>
      <c r="B614" s="60" t="str">
        <f>IFERROR(VLOOKUP(VALUE(MID(A614,1,IF(VALUE(MID(A614,1,3))=898,3,4))),[27]Hoja1!$A$3:$K$222,2,0),"")</f>
        <v>1046 Infraestructura y dotación al servicio de los ambientes de aprendizaje</v>
      </c>
      <c r="C614" s="60" t="s">
        <v>1621</v>
      </c>
      <c r="D614" s="60" t="s">
        <v>1649</v>
      </c>
      <c r="E614" s="60">
        <v>72121406</v>
      </c>
      <c r="F614" s="99" t="s">
        <v>1654</v>
      </c>
      <c r="G614" s="62">
        <v>3</v>
      </c>
      <c r="H614" s="62">
        <v>4</v>
      </c>
      <c r="I614" s="60">
        <v>15</v>
      </c>
      <c r="J614" s="60">
        <v>1</v>
      </c>
      <c r="K614" s="60" t="s">
        <v>13</v>
      </c>
      <c r="L614" s="60" t="str">
        <f>IF(K614=[27]Hoja3!$B$2,[27]Hoja3!$A$2,IF(K614=[27]Hoja3!$B$3,[27]Hoja3!$A$3,IF(K614=[27]Hoja3!$B$4,[27]Hoja3!$A$4,IF(K614=[27]Hoja3!$B$5,[27]Hoja3!$A$5,IF(K614=[27]Hoja3!$B$6,[27]Hoja3!$A$6,IF(K614=[27]Hoja3!$B$7,[27]Hoja3!$A$7,IF(K614=[27]Hoja3!$B$8,[27]Hoja3!$A$8,IF(K614=[27]Hoja3!$B$9,[27]Hoja3!$A$9,IF(K614=[27]Hoja3!$B$10,[27]Hoja3!$A$10,IF(K614=[27]Hoja3!$B$11,[27]Hoja3!$A$11,IF(K614=[27]Hoja3!$B$12,[27]Hoja3!$A$12,IF(K614=[27]Hoja3!$B$13,[27]Hoja3!$A$13,IF(K614=[27]Hoja3!$B$14,[27]Hoja3!$A$14,IF(K614=[27]Hoja3!$B$15,[27]Hoja3!$A$15,IF(K614=[27]Hoja3!$B$16,[27]Hoja3!$A$16,IF(K614=[27]Hoja3!$B$17,[27]Hoja3!$A$17,IF(K614=[27]Hoja3!$B$18,[27]Hoja3!$A$18,IF(K614=[27]Hoja3!$B$19,[27]Hoja3!$A$19,IF(K614=[27]Hoja3!$B$20,[27]Hoja3!$A$20,IF(K614=[27]Hoja3!$B$21,[27]Hoja3!$A$21,""))))))))))))))))))))</f>
        <v>CCE-02</v>
      </c>
      <c r="M614" s="60" t="s">
        <v>67</v>
      </c>
      <c r="N614" s="60">
        <v>3</v>
      </c>
      <c r="O614" s="98">
        <f>7500000000-O615</f>
        <v>7066500000</v>
      </c>
      <c r="P614" s="98">
        <f t="shared" si="181"/>
        <v>7066500000</v>
      </c>
      <c r="Q614" s="65">
        <v>0</v>
      </c>
      <c r="R614" s="60">
        <v>0</v>
      </c>
      <c r="S614" s="60" t="s">
        <v>1624</v>
      </c>
      <c r="T614" s="60" t="s">
        <v>1625</v>
      </c>
      <c r="U614" s="60" t="s">
        <v>1626</v>
      </c>
      <c r="V614" s="60" t="s">
        <v>1627</v>
      </c>
      <c r="W614" s="60" t="s">
        <v>1628</v>
      </c>
      <c r="X614" s="60" t="s">
        <v>1629</v>
      </c>
      <c r="Y614" s="60" t="s">
        <v>1630</v>
      </c>
    </row>
    <row r="615" spans="1:25" ht="75" x14ac:dyDescent="0.25">
      <c r="A615" s="60" t="s">
        <v>1655</v>
      </c>
      <c r="B615" s="60" t="str">
        <f>IFERROR(VLOOKUP(VALUE(MID(A615,1,IF(VALUE(MID(A615,1,3))=898,3,4))),[27]Hoja1!$A$3:$K$222,2,0),"")</f>
        <v>1046 Infraestructura y dotación al servicio de los ambientes de aprendizaje</v>
      </c>
      <c r="C615" s="60" t="s">
        <v>1621</v>
      </c>
      <c r="D615" s="60" t="s">
        <v>1649</v>
      </c>
      <c r="E615" s="60">
        <v>81101513</v>
      </c>
      <c r="F615" s="99" t="s">
        <v>1656</v>
      </c>
      <c r="G615" s="62">
        <v>3</v>
      </c>
      <c r="H615" s="62">
        <v>4</v>
      </c>
      <c r="I615" s="60">
        <v>15</v>
      </c>
      <c r="J615" s="60">
        <v>1</v>
      </c>
      <c r="K615" s="60" t="s">
        <v>19</v>
      </c>
      <c r="L615" s="60" t="str">
        <f>IF(K615=[27]Hoja3!$B$2,[27]Hoja3!$A$2,IF(K615=[27]Hoja3!$B$3,[27]Hoja3!$A$3,IF(K615=[27]Hoja3!$B$4,[27]Hoja3!$A$4,IF(K615=[27]Hoja3!$B$5,[27]Hoja3!$A$5,IF(K615=[27]Hoja3!$B$6,[27]Hoja3!$A$6,IF(K615=[27]Hoja3!$B$7,[27]Hoja3!$A$7,IF(K615=[27]Hoja3!$B$8,[27]Hoja3!$A$8,IF(K615=[27]Hoja3!$B$9,[27]Hoja3!$A$9,IF(K615=[27]Hoja3!$B$10,[27]Hoja3!$A$10,IF(K615=[27]Hoja3!$B$11,[27]Hoja3!$A$11,IF(K615=[27]Hoja3!$B$12,[27]Hoja3!$A$12,IF(K615=[27]Hoja3!$B$13,[27]Hoja3!$A$13,IF(K615=[27]Hoja3!$B$14,[27]Hoja3!$A$14,IF(K615=[27]Hoja3!$B$15,[27]Hoja3!$A$15,IF(K615=[27]Hoja3!$B$16,[27]Hoja3!$A$16,IF(K615=[27]Hoja3!$B$17,[27]Hoja3!$A$17,IF(K615=[27]Hoja3!$B$18,[27]Hoja3!$A$18,IF(K615=[27]Hoja3!$B$19,[27]Hoja3!$A$19,IF(K615=[27]Hoja3!$B$20,[27]Hoja3!$A$20,IF(K615=[27]Hoja3!$B$21,[27]Hoja3!$A$21,""))))))))))))))))))))</f>
        <v>CCE-04</v>
      </c>
      <c r="M615" s="60" t="s">
        <v>65</v>
      </c>
      <c r="N615" s="60">
        <v>3</v>
      </c>
      <c r="O615" s="98">
        <f>7500000000*5.78%</f>
        <v>433500000.00000006</v>
      </c>
      <c r="P615" s="98">
        <f t="shared" si="181"/>
        <v>433500000.00000006</v>
      </c>
      <c r="Q615" s="65">
        <v>0</v>
      </c>
      <c r="R615" s="60">
        <v>0</v>
      </c>
      <c r="S615" s="60" t="s">
        <v>1624</v>
      </c>
      <c r="T615" s="60" t="s">
        <v>1625</v>
      </c>
      <c r="U615" s="60" t="s">
        <v>1626</v>
      </c>
      <c r="V615" s="60" t="s">
        <v>1627</v>
      </c>
      <c r="W615" s="60" t="s">
        <v>1628</v>
      </c>
      <c r="X615" s="60" t="s">
        <v>1629</v>
      </c>
      <c r="Y615" s="60" t="s">
        <v>1630</v>
      </c>
    </row>
    <row r="616" spans="1:25" ht="60" x14ac:dyDescent="0.25">
      <c r="A616" s="60" t="s">
        <v>1657</v>
      </c>
      <c r="B616" s="60" t="str">
        <f>IFERROR(VLOOKUP(VALUE(MID(A616,1,IF(VALUE(MID(A616,1,3))=898,3,4))),[27]Hoja1!$A$3:$K$222,2,0),"")</f>
        <v>1046 Infraestructura y dotación al servicio de los ambientes de aprendizaje</v>
      </c>
      <c r="C616" s="60" t="s">
        <v>1621</v>
      </c>
      <c r="D616" s="60" t="s">
        <v>1649</v>
      </c>
      <c r="E616" s="60">
        <v>811015</v>
      </c>
      <c r="F616" s="99" t="s">
        <v>1658</v>
      </c>
      <c r="G616" s="62">
        <v>4</v>
      </c>
      <c r="H616" s="62">
        <v>5</v>
      </c>
      <c r="I616" s="60">
        <v>4</v>
      </c>
      <c r="J616" s="60">
        <v>1</v>
      </c>
      <c r="K616" s="60" t="s">
        <v>19</v>
      </c>
      <c r="L616" s="60" t="str">
        <f>IF(K616=[27]Hoja3!$B$2,[27]Hoja3!$A$2,IF(K616=[27]Hoja3!$B$3,[27]Hoja3!$A$3,IF(K616=[27]Hoja3!$B$4,[27]Hoja3!$A$4,IF(K616=[27]Hoja3!$B$5,[27]Hoja3!$A$5,IF(K616=[27]Hoja3!$B$6,[27]Hoja3!$A$6,IF(K616=[27]Hoja3!$B$7,[27]Hoja3!$A$7,IF(K616=[27]Hoja3!$B$8,[27]Hoja3!$A$8,IF(K616=[27]Hoja3!$B$9,[27]Hoja3!$A$9,IF(K616=[27]Hoja3!$B$10,[27]Hoja3!$A$10,IF(K616=[27]Hoja3!$B$11,[27]Hoja3!$A$11,IF(K616=[27]Hoja3!$B$12,[27]Hoja3!$A$12,IF(K616=[27]Hoja3!$B$13,[27]Hoja3!$A$13,IF(K616=[27]Hoja3!$B$14,[27]Hoja3!$A$14,IF(K616=[27]Hoja3!$B$15,[27]Hoja3!$A$15,IF(K616=[27]Hoja3!$B$16,[27]Hoja3!$A$16,IF(K616=[27]Hoja3!$B$17,[27]Hoja3!$A$17,IF(K616=[27]Hoja3!$B$18,[27]Hoja3!$A$18,IF(K616=[27]Hoja3!$B$19,[27]Hoja3!$A$19,IF(K616=[27]Hoja3!$B$20,[27]Hoja3!$A$20,IF(K616=[27]Hoja3!$B$21,[27]Hoja3!$A$21,""))))))))))))))))))))</f>
        <v>CCE-04</v>
      </c>
      <c r="M616" s="60" t="s">
        <v>66</v>
      </c>
      <c r="N616" s="60">
        <v>3</v>
      </c>
      <c r="O616" s="98">
        <f>1930000000-O617</f>
        <v>1814200000</v>
      </c>
      <c r="P616" s="98">
        <f t="shared" si="181"/>
        <v>1814200000</v>
      </c>
      <c r="Q616" s="65">
        <v>0</v>
      </c>
      <c r="R616" s="60">
        <v>0</v>
      </c>
      <c r="S616" s="60" t="s">
        <v>1624</v>
      </c>
      <c r="T616" s="60" t="s">
        <v>1625</v>
      </c>
      <c r="U616" s="60" t="s">
        <v>1626</v>
      </c>
      <c r="V616" s="60" t="s">
        <v>1627</v>
      </c>
      <c r="W616" s="60" t="s">
        <v>1628</v>
      </c>
      <c r="X616" s="60" t="s">
        <v>1629</v>
      </c>
      <c r="Y616" s="60" t="s">
        <v>1630</v>
      </c>
    </row>
    <row r="617" spans="1:25" ht="90" x14ac:dyDescent="0.25">
      <c r="A617" s="60" t="s">
        <v>1659</v>
      </c>
      <c r="B617" s="60" t="str">
        <f>IFERROR(VLOOKUP(VALUE(MID(A617,1,IF(VALUE(MID(A617,1,3))=898,3,4))),[27]Hoja1!$A$3:$K$222,2,0),"")</f>
        <v>1046 Infraestructura y dotación al servicio de los ambientes de aprendizaje</v>
      </c>
      <c r="C617" s="60" t="s">
        <v>1621</v>
      </c>
      <c r="D617" s="60" t="s">
        <v>1649</v>
      </c>
      <c r="E617" s="60">
        <v>81101513</v>
      </c>
      <c r="F617" s="99" t="s">
        <v>1660</v>
      </c>
      <c r="G617" s="62">
        <v>4</v>
      </c>
      <c r="H617" s="62">
        <v>5</v>
      </c>
      <c r="I617" s="60">
        <v>5</v>
      </c>
      <c r="J617" s="60">
        <v>1</v>
      </c>
      <c r="K617" s="60" t="s">
        <v>19</v>
      </c>
      <c r="L617" s="60" t="str">
        <f>IF(K617=[27]Hoja3!$B$2,[27]Hoja3!$A$2,IF(K617=[27]Hoja3!$B$3,[27]Hoja3!$A$3,IF(K617=[27]Hoja3!$B$4,[27]Hoja3!$A$4,IF(K617=[27]Hoja3!$B$5,[27]Hoja3!$A$5,IF(K617=[27]Hoja3!$B$6,[27]Hoja3!$A$6,IF(K617=[27]Hoja3!$B$7,[27]Hoja3!$A$7,IF(K617=[27]Hoja3!$B$8,[27]Hoja3!$A$8,IF(K617=[27]Hoja3!$B$9,[27]Hoja3!$A$9,IF(K617=[27]Hoja3!$B$10,[27]Hoja3!$A$10,IF(K617=[27]Hoja3!$B$11,[27]Hoja3!$A$11,IF(K617=[27]Hoja3!$B$12,[27]Hoja3!$A$12,IF(K617=[27]Hoja3!$B$13,[27]Hoja3!$A$13,IF(K617=[27]Hoja3!$B$14,[27]Hoja3!$A$14,IF(K617=[27]Hoja3!$B$15,[27]Hoja3!$A$15,IF(K617=[27]Hoja3!$B$16,[27]Hoja3!$A$16,IF(K617=[27]Hoja3!$B$17,[27]Hoja3!$A$17,IF(K617=[27]Hoja3!$B$18,[27]Hoja3!$A$18,IF(K617=[27]Hoja3!$B$19,[27]Hoja3!$A$19,IF(K617=[27]Hoja3!$B$20,[27]Hoja3!$A$20,IF(K617=[27]Hoja3!$B$21,[27]Hoja3!$A$21,""))))))))))))))))))))</f>
        <v>CCE-04</v>
      </c>
      <c r="M617" s="60" t="s">
        <v>65</v>
      </c>
      <c r="N617" s="60">
        <v>3</v>
      </c>
      <c r="O617" s="98">
        <f>1930000000*6%</f>
        <v>115800000</v>
      </c>
      <c r="P617" s="98">
        <f t="shared" si="181"/>
        <v>115800000</v>
      </c>
      <c r="Q617" s="65">
        <v>0</v>
      </c>
      <c r="R617" s="60">
        <v>0</v>
      </c>
      <c r="S617" s="60" t="s">
        <v>1624</v>
      </c>
      <c r="T617" s="60" t="s">
        <v>1625</v>
      </c>
      <c r="U617" s="60" t="s">
        <v>1626</v>
      </c>
      <c r="V617" s="60" t="s">
        <v>1627</v>
      </c>
      <c r="W617" s="60" t="s">
        <v>1628</v>
      </c>
      <c r="X617" s="60" t="s">
        <v>1629</v>
      </c>
      <c r="Y617" s="60" t="s">
        <v>1630</v>
      </c>
    </row>
    <row r="618" spans="1:25" ht="60" x14ac:dyDescent="0.25">
      <c r="A618" s="60" t="s">
        <v>1661</v>
      </c>
      <c r="B618" s="60" t="str">
        <f>IFERROR(VLOOKUP(VALUE(MID(A618,1,IF(VALUE(MID(A618,1,3))=898,3,4))),[27]Hoja1!$A$3:$K$222,2,0),"")</f>
        <v>1046 Infraestructura y dotación al servicio de los ambientes de aprendizaje</v>
      </c>
      <c r="C618" s="60" t="s">
        <v>1621</v>
      </c>
      <c r="D618" s="60" t="s">
        <v>1649</v>
      </c>
      <c r="E618" s="60">
        <v>811015</v>
      </c>
      <c r="F618" s="99" t="s">
        <v>1662</v>
      </c>
      <c r="G618" s="62">
        <v>4</v>
      </c>
      <c r="H618" s="62">
        <v>5</v>
      </c>
      <c r="I618" s="60">
        <v>4</v>
      </c>
      <c r="J618" s="60">
        <v>1</v>
      </c>
      <c r="K618" s="60" t="s">
        <v>19</v>
      </c>
      <c r="L618" s="60" t="str">
        <f>IF(K618=[27]Hoja3!$B$2,[27]Hoja3!$A$2,IF(K618=[27]Hoja3!$B$3,[27]Hoja3!$A$3,IF(K618=[27]Hoja3!$B$4,[27]Hoja3!$A$4,IF(K618=[27]Hoja3!$B$5,[27]Hoja3!$A$5,IF(K618=[27]Hoja3!$B$6,[27]Hoja3!$A$6,IF(K618=[27]Hoja3!$B$7,[27]Hoja3!$A$7,IF(K618=[27]Hoja3!$B$8,[27]Hoja3!$A$8,IF(K618=[27]Hoja3!$B$9,[27]Hoja3!$A$9,IF(K618=[27]Hoja3!$B$10,[27]Hoja3!$A$10,IF(K618=[27]Hoja3!$B$11,[27]Hoja3!$A$11,IF(K618=[27]Hoja3!$B$12,[27]Hoja3!$A$12,IF(K618=[27]Hoja3!$B$13,[27]Hoja3!$A$13,IF(K618=[27]Hoja3!$B$14,[27]Hoja3!$A$14,IF(K618=[27]Hoja3!$B$15,[27]Hoja3!$A$15,IF(K618=[27]Hoja3!$B$16,[27]Hoja3!$A$16,IF(K618=[27]Hoja3!$B$17,[27]Hoja3!$A$17,IF(K618=[27]Hoja3!$B$18,[27]Hoja3!$A$18,IF(K618=[27]Hoja3!$B$19,[27]Hoja3!$A$19,IF(K618=[27]Hoja3!$B$20,[27]Hoja3!$A$20,IF(K618=[27]Hoja3!$B$21,[27]Hoja3!$A$21,""))))))))))))))))))))</f>
        <v>CCE-04</v>
      </c>
      <c r="M618" s="60" t="s">
        <v>66</v>
      </c>
      <c r="N618" s="60">
        <v>3</v>
      </c>
      <c r="O618" s="98">
        <f>1050000000-O619</f>
        <v>987000000</v>
      </c>
      <c r="P618" s="98">
        <f t="shared" si="181"/>
        <v>987000000</v>
      </c>
      <c r="Q618" s="65">
        <v>0</v>
      </c>
      <c r="R618" s="60">
        <v>0</v>
      </c>
      <c r="S618" s="60" t="s">
        <v>1624</v>
      </c>
      <c r="T618" s="60" t="s">
        <v>1625</v>
      </c>
      <c r="U618" s="60" t="s">
        <v>1626</v>
      </c>
      <c r="V618" s="60" t="s">
        <v>1627</v>
      </c>
      <c r="W618" s="60" t="s">
        <v>1628</v>
      </c>
      <c r="X618" s="60" t="s">
        <v>1629</v>
      </c>
      <c r="Y618" s="60" t="s">
        <v>1630</v>
      </c>
    </row>
    <row r="619" spans="1:25" ht="90" x14ac:dyDescent="0.25">
      <c r="A619" s="60" t="s">
        <v>1663</v>
      </c>
      <c r="B619" s="60" t="str">
        <f>IFERROR(VLOOKUP(VALUE(MID(A619,1,IF(VALUE(MID(A619,1,3))=898,3,4))),[27]Hoja1!$A$3:$K$222,2,0),"")</f>
        <v>1046 Infraestructura y dotación al servicio de los ambientes de aprendizaje</v>
      </c>
      <c r="C619" s="60" t="s">
        <v>1621</v>
      </c>
      <c r="D619" s="60" t="s">
        <v>1649</v>
      </c>
      <c r="E619" s="60">
        <v>81101513</v>
      </c>
      <c r="F619" s="99" t="s">
        <v>1664</v>
      </c>
      <c r="G619" s="62">
        <v>4</v>
      </c>
      <c r="H619" s="62">
        <v>5</v>
      </c>
      <c r="I619" s="60">
        <v>5</v>
      </c>
      <c r="J619" s="60">
        <v>1</v>
      </c>
      <c r="K619" s="60" t="s">
        <v>19</v>
      </c>
      <c r="L619" s="60" t="str">
        <f>IF(K619=[27]Hoja3!$B$2,[27]Hoja3!$A$2,IF(K619=[27]Hoja3!$B$3,[27]Hoja3!$A$3,IF(K619=[27]Hoja3!$B$4,[27]Hoja3!$A$4,IF(K619=[27]Hoja3!$B$5,[27]Hoja3!$A$5,IF(K619=[27]Hoja3!$B$6,[27]Hoja3!$A$6,IF(K619=[27]Hoja3!$B$7,[27]Hoja3!$A$7,IF(K619=[27]Hoja3!$B$8,[27]Hoja3!$A$8,IF(K619=[27]Hoja3!$B$9,[27]Hoja3!$A$9,IF(K619=[27]Hoja3!$B$10,[27]Hoja3!$A$10,IF(K619=[27]Hoja3!$B$11,[27]Hoja3!$A$11,IF(K619=[27]Hoja3!$B$12,[27]Hoja3!$A$12,IF(K619=[27]Hoja3!$B$13,[27]Hoja3!$A$13,IF(K619=[27]Hoja3!$B$14,[27]Hoja3!$A$14,IF(K619=[27]Hoja3!$B$15,[27]Hoja3!$A$15,IF(K619=[27]Hoja3!$B$16,[27]Hoja3!$A$16,IF(K619=[27]Hoja3!$B$17,[27]Hoja3!$A$17,IF(K619=[27]Hoja3!$B$18,[27]Hoja3!$A$18,IF(K619=[27]Hoja3!$B$19,[27]Hoja3!$A$19,IF(K619=[27]Hoja3!$B$20,[27]Hoja3!$A$20,IF(K619=[27]Hoja3!$B$21,[27]Hoja3!$A$21,""))))))))))))))))))))</f>
        <v>CCE-04</v>
      </c>
      <c r="M619" s="60" t="s">
        <v>65</v>
      </c>
      <c r="N619" s="60">
        <v>3</v>
      </c>
      <c r="O619" s="98">
        <f>1050000000*6%</f>
        <v>63000000</v>
      </c>
      <c r="P619" s="98">
        <f t="shared" si="181"/>
        <v>63000000</v>
      </c>
      <c r="Q619" s="65">
        <v>0</v>
      </c>
      <c r="R619" s="60">
        <v>0</v>
      </c>
      <c r="S619" s="60" t="s">
        <v>1624</v>
      </c>
      <c r="T619" s="60" t="s">
        <v>1625</v>
      </c>
      <c r="U619" s="60" t="s">
        <v>1626</v>
      </c>
      <c r="V619" s="60" t="s">
        <v>1627</v>
      </c>
      <c r="W619" s="60" t="s">
        <v>1628</v>
      </c>
      <c r="X619" s="60" t="s">
        <v>1629</v>
      </c>
      <c r="Y619" s="60" t="s">
        <v>1630</v>
      </c>
    </row>
    <row r="620" spans="1:25" ht="75" x14ac:dyDescent="0.25">
      <c r="A620" s="60" t="s">
        <v>1665</v>
      </c>
      <c r="B620" s="60" t="str">
        <f>IFERROR(VLOOKUP(VALUE(MID(A620,1,IF(VALUE(MID(A620,1,3))=898,3,4))),[27]Hoja1!$A$3:$K$222,2,0),"")</f>
        <v>1046 Infraestructura y dotación al servicio de los ambientes de aprendizaje</v>
      </c>
      <c r="C620" s="60" t="s">
        <v>1621</v>
      </c>
      <c r="D620" s="60" t="s">
        <v>1649</v>
      </c>
      <c r="E620" s="60">
        <v>811015</v>
      </c>
      <c r="F620" s="99" t="s">
        <v>1666</v>
      </c>
      <c r="G620" s="62">
        <v>4</v>
      </c>
      <c r="H620" s="62">
        <v>5</v>
      </c>
      <c r="I620" s="60">
        <v>4</v>
      </c>
      <c r="J620" s="60">
        <v>1</v>
      </c>
      <c r="K620" s="60" t="s">
        <v>19</v>
      </c>
      <c r="L620" s="60" t="str">
        <f>IF(K620=[27]Hoja3!$B$2,[27]Hoja3!$A$2,IF(K620=[27]Hoja3!$B$3,[27]Hoja3!$A$3,IF(K620=[27]Hoja3!$B$4,[27]Hoja3!$A$4,IF(K620=[27]Hoja3!$B$5,[27]Hoja3!$A$5,IF(K620=[27]Hoja3!$B$6,[27]Hoja3!$A$6,IF(K620=[27]Hoja3!$B$7,[27]Hoja3!$A$7,IF(K620=[27]Hoja3!$B$8,[27]Hoja3!$A$8,IF(K620=[27]Hoja3!$B$9,[27]Hoja3!$A$9,IF(K620=[27]Hoja3!$B$10,[27]Hoja3!$A$10,IF(K620=[27]Hoja3!$B$11,[27]Hoja3!$A$11,IF(K620=[27]Hoja3!$B$12,[27]Hoja3!$A$12,IF(K620=[27]Hoja3!$B$13,[27]Hoja3!$A$13,IF(K620=[27]Hoja3!$B$14,[27]Hoja3!$A$14,IF(K620=[27]Hoja3!$B$15,[27]Hoja3!$A$15,IF(K620=[27]Hoja3!$B$16,[27]Hoja3!$A$16,IF(K620=[27]Hoja3!$B$17,[27]Hoja3!$A$17,IF(K620=[27]Hoja3!$B$18,[27]Hoja3!$A$18,IF(K620=[27]Hoja3!$B$19,[27]Hoja3!$A$19,IF(K620=[27]Hoja3!$B$20,[27]Hoja3!$A$20,IF(K620=[27]Hoja3!$B$21,[27]Hoja3!$A$21,""))))))))))))))))))))</f>
        <v>CCE-04</v>
      </c>
      <c r="M620" s="60" t="s">
        <v>66</v>
      </c>
      <c r="N620" s="60">
        <v>3</v>
      </c>
      <c r="O620" s="98">
        <f>1655000000-O621</f>
        <v>1555700000</v>
      </c>
      <c r="P620" s="98">
        <f t="shared" si="181"/>
        <v>1555700000</v>
      </c>
      <c r="Q620" s="65">
        <v>0</v>
      </c>
      <c r="R620" s="60">
        <v>0</v>
      </c>
      <c r="S620" s="60" t="s">
        <v>1624</v>
      </c>
      <c r="T620" s="60" t="s">
        <v>1625</v>
      </c>
      <c r="U620" s="60" t="s">
        <v>1626</v>
      </c>
      <c r="V620" s="60" t="s">
        <v>1627</v>
      </c>
      <c r="W620" s="60" t="s">
        <v>1628</v>
      </c>
      <c r="X620" s="60" t="s">
        <v>1629</v>
      </c>
      <c r="Y620" s="60" t="s">
        <v>1630</v>
      </c>
    </row>
    <row r="621" spans="1:25" ht="90" x14ac:dyDescent="0.25">
      <c r="A621" s="60" t="s">
        <v>1667</v>
      </c>
      <c r="B621" s="60" t="str">
        <f>IFERROR(VLOOKUP(VALUE(MID(A621,1,IF(VALUE(MID(A621,1,3))=898,3,4))),[27]Hoja1!$A$3:$K$222,2,0),"")</f>
        <v>1046 Infraestructura y dotación al servicio de los ambientes de aprendizaje</v>
      </c>
      <c r="C621" s="60" t="s">
        <v>1621</v>
      </c>
      <c r="D621" s="60" t="s">
        <v>1649</v>
      </c>
      <c r="E621" s="60">
        <v>81101513</v>
      </c>
      <c r="F621" s="99" t="s">
        <v>1668</v>
      </c>
      <c r="G621" s="62">
        <v>4</v>
      </c>
      <c r="H621" s="62">
        <v>5</v>
      </c>
      <c r="I621" s="60">
        <v>5</v>
      </c>
      <c r="J621" s="60">
        <v>1</v>
      </c>
      <c r="K621" s="60" t="s">
        <v>19</v>
      </c>
      <c r="L621" s="60" t="str">
        <f>IF(K621=[27]Hoja3!$B$2,[27]Hoja3!$A$2,IF(K621=[27]Hoja3!$B$3,[27]Hoja3!$A$3,IF(K621=[27]Hoja3!$B$4,[27]Hoja3!$A$4,IF(K621=[27]Hoja3!$B$5,[27]Hoja3!$A$5,IF(K621=[27]Hoja3!$B$6,[27]Hoja3!$A$6,IF(K621=[27]Hoja3!$B$7,[27]Hoja3!$A$7,IF(K621=[27]Hoja3!$B$8,[27]Hoja3!$A$8,IF(K621=[27]Hoja3!$B$9,[27]Hoja3!$A$9,IF(K621=[27]Hoja3!$B$10,[27]Hoja3!$A$10,IF(K621=[27]Hoja3!$B$11,[27]Hoja3!$A$11,IF(K621=[27]Hoja3!$B$12,[27]Hoja3!$A$12,IF(K621=[27]Hoja3!$B$13,[27]Hoja3!$A$13,IF(K621=[27]Hoja3!$B$14,[27]Hoja3!$A$14,IF(K621=[27]Hoja3!$B$15,[27]Hoja3!$A$15,IF(K621=[27]Hoja3!$B$16,[27]Hoja3!$A$16,IF(K621=[27]Hoja3!$B$17,[27]Hoja3!$A$17,IF(K621=[27]Hoja3!$B$18,[27]Hoja3!$A$18,IF(K621=[27]Hoja3!$B$19,[27]Hoja3!$A$19,IF(K621=[27]Hoja3!$B$20,[27]Hoja3!$A$20,IF(K621=[27]Hoja3!$B$21,[27]Hoja3!$A$21,""))))))))))))))))))))</f>
        <v>CCE-04</v>
      </c>
      <c r="M621" s="60" t="s">
        <v>65</v>
      </c>
      <c r="N621" s="60">
        <v>3</v>
      </c>
      <c r="O621" s="98">
        <f>1655000000*6%</f>
        <v>99300000</v>
      </c>
      <c r="P621" s="98">
        <f t="shared" si="181"/>
        <v>99300000</v>
      </c>
      <c r="Q621" s="65">
        <v>0</v>
      </c>
      <c r="R621" s="60">
        <v>0</v>
      </c>
      <c r="S621" s="60" t="s">
        <v>1624</v>
      </c>
      <c r="T621" s="60" t="s">
        <v>1625</v>
      </c>
      <c r="U621" s="60" t="s">
        <v>1626</v>
      </c>
      <c r="V621" s="60" t="s">
        <v>1627</v>
      </c>
      <c r="W621" s="60" t="s">
        <v>1628</v>
      </c>
      <c r="X621" s="60" t="s">
        <v>1629</v>
      </c>
      <c r="Y621" s="60" t="s">
        <v>1630</v>
      </c>
    </row>
    <row r="622" spans="1:25" ht="60" x14ac:dyDescent="0.25">
      <c r="A622" s="60" t="s">
        <v>1669</v>
      </c>
      <c r="B622" s="60" t="str">
        <f>IFERROR(VLOOKUP(VALUE(MID(A622,1,IF(VALUE(MID(A622,1,3))=898,3,4))),[27]Hoja1!$A$3:$K$222,2,0),"")</f>
        <v>1046 Infraestructura y dotación al servicio de los ambientes de aprendizaje</v>
      </c>
      <c r="C622" s="60" t="s">
        <v>1621</v>
      </c>
      <c r="D622" s="60" t="s">
        <v>1649</v>
      </c>
      <c r="E622" s="60">
        <v>811015</v>
      </c>
      <c r="F622" s="99" t="s">
        <v>1670</v>
      </c>
      <c r="G622" s="62">
        <v>4</v>
      </c>
      <c r="H622" s="62">
        <v>5</v>
      </c>
      <c r="I622" s="60">
        <v>4</v>
      </c>
      <c r="J622" s="60">
        <v>1</v>
      </c>
      <c r="K622" s="60" t="s">
        <v>19</v>
      </c>
      <c r="L622" s="60" t="str">
        <f>IF(K622=[27]Hoja3!$B$2,[27]Hoja3!$A$2,IF(K622=[27]Hoja3!$B$3,[27]Hoja3!$A$3,IF(K622=[27]Hoja3!$B$4,[27]Hoja3!$A$4,IF(K622=[27]Hoja3!$B$5,[27]Hoja3!$A$5,IF(K622=[27]Hoja3!$B$6,[27]Hoja3!$A$6,IF(K622=[27]Hoja3!$B$7,[27]Hoja3!$A$7,IF(K622=[27]Hoja3!$B$8,[27]Hoja3!$A$8,IF(K622=[27]Hoja3!$B$9,[27]Hoja3!$A$9,IF(K622=[27]Hoja3!$B$10,[27]Hoja3!$A$10,IF(K622=[27]Hoja3!$B$11,[27]Hoja3!$A$11,IF(K622=[27]Hoja3!$B$12,[27]Hoja3!$A$12,IF(K622=[27]Hoja3!$B$13,[27]Hoja3!$A$13,IF(K622=[27]Hoja3!$B$14,[27]Hoja3!$A$14,IF(K622=[27]Hoja3!$B$15,[27]Hoja3!$A$15,IF(K622=[27]Hoja3!$B$16,[27]Hoja3!$A$16,IF(K622=[27]Hoja3!$B$17,[27]Hoja3!$A$17,IF(K622=[27]Hoja3!$B$18,[27]Hoja3!$A$18,IF(K622=[27]Hoja3!$B$19,[27]Hoja3!$A$19,IF(K622=[27]Hoja3!$B$20,[27]Hoja3!$A$20,IF(K622=[27]Hoja3!$B$21,[27]Hoja3!$A$21,""))))))))))))))))))))</f>
        <v>CCE-04</v>
      </c>
      <c r="M622" s="60" t="s">
        <v>66</v>
      </c>
      <c r="N622" s="60">
        <v>3</v>
      </c>
      <c r="O622" s="98">
        <f>700000000-O623</f>
        <v>560000000</v>
      </c>
      <c r="P622" s="98">
        <f t="shared" si="181"/>
        <v>560000000</v>
      </c>
      <c r="Q622" s="65">
        <v>0</v>
      </c>
      <c r="R622" s="60">
        <v>0</v>
      </c>
      <c r="S622" s="60" t="s">
        <v>1624</v>
      </c>
      <c r="T622" s="60" t="s">
        <v>1625</v>
      </c>
      <c r="U622" s="60" t="s">
        <v>1626</v>
      </c>
      <c r="V622" s="60" t="s">
        <v>1627</v>
      </c>
      <c r="W622" s="60" t="s">
        <v>1628</v>
      </c>
      <c r="X622" s="60" t="s">
        <v>1629</v>
      </c>
      <c r="Y622" s="60" t="s">
        <v>1630</v>
      </c>
    </row>
    <row r="623" spans="1:25" ht="60" x14ac:dyDescent="0.25">
      <c r="A623" s="60" t="s">
        <v>1671</v>
      </c>
      <c r="B623" s="60" t="str">
        <f>IFERROR(VLOOKUP(VALUE(MID(A623,1,IF(VALUE(MID(A623,1,3))=898,3,4))),[27]Hoja1!$A$3:$K$222,2,0),"")</f>
        <v>1046 Infraestructura y dotación al servicio de los ambientes de aprendizaje</v>
      </c>
      <c r="C623" s="60" t="s">
        <v>1621</v>
      </c>
      <c r="D623" s="60" t="s">
        <v>1649</v>
      </c>
      <c r="E623" s="60">
        <v>81101513</v>
      </c>
      <c r="F623" s="99" t="s">
        <v>1672</v>
      </c>
      <c r="G623" s="62">
        <v>4</v>
      </c>
      <c r="H623" s="62">
        <v>5</v>
      </c>
      <c r="I623" s="60">
        <v>5</v>
      </c>
      <c r="J623" s="60">
        <v>1</v>
      </c>
      <c r="K623" s="60" t="s">
        <v>19</v>
      </c>
      <c r="L623" s="60" t="str">
        <f>IF(K623=[27]Hoja3!$B$2,[27]Hoja3!$A$2,IF(K623=[27]Hoja3!$B$3,[27]Hoja3!$A$3,IF(K623=[27]Hoja3!$B$4,[27]Hoja3!$A$4,IF(K623=[27]Hoja3!$B$5,[27]Hoja3!$A$5,IF(K623=[27]Hoja3!$B$6,[27]Hoja3!$A$6,IF(K623=[27]Hoja3!$B$7,[27]Hoja3!$A$7,IF(K623=[27]Hoja3!$B$8,[27]Hoja3!$A$8,IF(K623=[27]Hoja3!$B$9,[27]Hoja3!$A$9,IF(K623=[27]Hoja3!$B$10,[27]Hoja3!$A$10,IF(K623=[27]Hoja3!$B$11,[27]Hoja3!$A$11,IF(K623=[27]Hoja3!$B$12,[27]Hoja3!$A$12,IF(K623=[27]Hoja3!$B$13,[27]Hoja3!$A$13,IF(K623=[27]Hoja3!$B$14,[27]Hoja3!$A$14,IF(K623=[27]Hoja3!$B$15,[27]Hoja3!$A$15,IF(K623=[27]Hoja3!$B$16,[27]Hoja3!$A$16,IF(K623=[27]Hoja3!$B$17,[27]Hoja3!$A$17,IF(K623=[27]Hoja3!$B$18,[27]Hoja3!$A$18,IF(K623=[27]Hoja3!$B$19,[27]Hoja3!$A$19,IF(K623=[27]Hoja3!$B$20,[27]Hoja3!$A$20,IF(K623=[27]Hoja3!$B$21,[27]Hoja3!$A$21,""))))))))))))))))))))</f>
        <v>CCE-04</v>
      </c>
      <c r="M623" s="60" t="s">
        <v>65</v>
      </c>
      <c r="N623" s="60">
        <v>3</v>
      </c>
      <c r="O623" s="98">
        <f>700000000*20%</f>
        <v>140000000</v>
      </c>
      <c r="P623" s="98">
        <f t="shared" si="181"/>
        <v>140000000</v>
      </c>
      <c r="Q623" s="65">
        <v>0</v>
      </c>
      <c r="R623" s="60">
        <v>0</v>
      </c>
      <c r="S623" s="60" t="s">
        <v>1624</v>
      </c>
      <c r="T623" s="60" t="s">
        <v>1625</v>
      </c>
      <c r="U623" s="60" t="s">
        <v>1626</v>
      </c>
      <c r="V623" s="60" t="s">
        <v>1627</v>
      </c>
      <c r="W623" s="60" t="s">
        <v>1628</v>
      </c>
      <c r="X623" s="60" t="s">
        <v>1629</v>
      </c>
      <c r="Y623" s="60" t="s">
        <v>1630</v>
      </c>
    </row>
    <row r="624" spans="1:25" ht="60" x14ac:dyDescent="0.25">
      <c r="A624" s="60" t="s">
        <v>1673</v>
      </c>
      <c r="B624" s="60" t="str">
        <f>IFERROR(VLOOKUP(VALUE(MID(A624,1,IF(VALUE(MID(A624,1,3))=898,3,4))),[27]Hoja1!$A$3:$K$222,2,0),"")</f>
        <v>1046 Infraestructura y dotación al servicio de los ambientes de aprendizaje</v>
      </c>
      <c r="C624" s="60" t="s">
        <v>1621</v>
      </c>
      <c r="D624" s="60" t="s">
        <v>1649</v>
      </c>
      <c r="E624" s="60">
        <v>811015</v>
      </c>
      <c r="F624" s="99" t="s">
        <v>1674</v>
      </c>
      <c r="G624" s="62">
        <v>4</v>
      </c>
      <c r="H624" s="62">
        <v>5</v>
      </c>
      <c r="I624" s="60">
        <v>4</v>
      </c>
      <c r="J624" s="60">
        <v>1</v>
      </c>
      <c r="K624" s="60" t="s">
        <v>19</v>
      </c>
      <c r="L624" s="60" t="str">
        <f>IF(K624=[27]Hoja3!$B$2,[27]Hoja3!$A$2,IF(K624=[27]Hoja3!$B$3,[27]Hoja3!$A$3,IF(K624=[27]Hoja3!$B$4,[27]Hoja3!$A$4,IF(K624=[27]Hoja3!$B$5,[27]Hoja3!$A$5,IF(K624=[27]Hoja3!$B$6,[27]Hoja3!$A$6,IF(K624=[27]Hoja3!$B$7,[27]Hoja3!$A$7,IF(K624=[27]Hoja3!$B$8,[27]Hoja3!$A$8,IF(K624=[27]Hoja3!$B$9,[27]Hoja3!$A$9,IF(K624=[27]Hoja3!$B$10,[27]Hoja3!$A$10,IF(K624=[27]Hoja3!$B$11,[27]Hoja3!$A$11,IF(K624=[27]Hoja3!$B$12,[27]Hoja3!$A$12,IF(K624=[27]Hoja3!$B$13,[27]Hoja3!$A$13,IF(K624=[27]Hoja3!$B$14,[27]Hoja3!$A$14,IF(K624=[27]Hoja3!$B$15,[27]Hoja3!$A$15,IF(K624=[27]Hoja3!$B$16,[27]Hoja3!$A$16,IF(K624=[27]Hoja3!$B$17,[27]Hoja3!$A$17,IF(K624=[27]Hoja3!$B$18,[27]Hoja3!$A$18,IF(K624=[27]Hoja3!$B$19,[27]Hoja3!$A$19,IF(K624=[27]Hoja3!$B$20,[27]Hoja3!$A$20,IF(K624=[27]Hoja3!$B$21,[27]Hoja3!$A$21,""))))))))))))))))))))</f>
        <v>CCE-04</v>
      </c>
      <c r="M624" s="60" t="s">
        <v>66</v>
      </c>
      <c r="N624" s="60">
        <v>3</v>
      </c>
      <c r="O624" s="98">
        <f>200000000</f>
        <v>200000000</v>
      </c>
      <c r="P624" s="98">
        <f t="shared" si="181"/>
        <v>200000000</v>
      </c>
      <c r="Q624" s="65">
        <v>0</v>
      </c>
      <c r="R624" s="60">
        <v>0</v>
      </c>
      <c r="S624" s="60" t="s">
        <v>1624</v>
      </c>
      <c r="T624" s="60" t="s">
        <v>1625</v>
      </c>
      <c r="U624" s="60" t="s">
        <v>1626</v>
      </c>
      <c r="V624" s="60" t="s">
        <v>1627</v>
      </c>
      <c r="W624" s="60" t="s">
        <v>1628</v>
      </c>
      <c r="X624" s="60" t="s">
        <v>1629</v>
      </c>
      <c r="Y624" s="60" t="s">
        <v>1630</v>
      </c>
    </row>
    <row r="625" spans="1:25" ht="45" x14ac:dyDescent="0.25">
      <c r="A625" s="60" t="s">
        <v>1675</v>
      </c>
      <c r="B625" s="60" t="str">
        <f>IFERROR(VLOOKUP(VALUE(MID(A625,1,IF(VALUE(MID(A625,1,3))=898,3,4))),[27]Hoja1!$A$3:$K$222,2,0),"")</f>
        <v>1046 Infraestructura y dotación al servicio de los ambientes de aprendizaje</v>
      </c>
      <c r="C625" s="60" t="s">
        <v>1621</v>
      </c>
      <c r="D625" s="60" t="s">
        <v>425</v>
      </c>
      <c r="E625" s="60">
        <v>72121406</v>
      </c>
      <c r="F625" s="99" t="s">
        <v>1676</v>
      </c>
      <c r="G625" s="62">
        <v>3</v>
      </c>
      <c r="H625" s="62">
        <v>4</v>
      </c>
      <c r="I625" s="60">
        <v>6</v>
      </c>
      <c r="J625" s="60">
        <v>1</v>
      </c>
      <c r="K625" s="60" t="s">
        <v>13</v>
      </c>
      <c r="L625" s="60" t="str">
        <f>IF(K625=[27]Hoja3!$B$2,[27]Hoja3!$A$2,IF(K625=[27]Hoja3!$B$3,[27]Hoja3!$A$3,IF(K625=[27]Hoja3!$B$4,[27]Hoja3!$A$4,IF(K625=[27]Hoja3!$B$5,[27]Hoja3!$A$5,IF(K625=[27]Hoja3!$B$6,[27]Hoja3!$A$6,IF(K625=[27]Hoja3!$B$7,[27]Hoja3!$A$7,IF(K625=[27]Hoja3!$B$8,[27]Hoja3!$A$8,IF(K625=[27]Hoja3!$B$9,[27]Hoja3!$A$9,IF(K625=[27]Hoja3!$B$10,[27]Hoja3!$A$10,IF(K625=[27]Hoja3!$B$11,[27]Hoja3!$A$11,IF(K625=[27]Hoja3!$B$12,[27]Hoja3!$A$12,IF(K625=[27]Hoja3!$B$13,[27]Hoja3!$A$13,IF(K625=[27]Hoja3!$B$14,[27]Hoja3!$A$14,IF(K625=[27]Hoja3!$B$15,[27]Hoja3!$A$15,IF(K625=[27]Hoja3!$B$16,[27]Hoja3!$A$16,IF(K625=[27]Hoja3!$B$17,[27]Hoja3!$A$17,IF(K625=[27]Hoja3!$B$18,[27]Hoja3!$A$18,IF(K625=[27]Hoja3!$B$19,[27]Hoja3!$A$19,IF(K625=[27]Hoja3!$B$20,[27]Hoja3!$A$20,IF(K625=[27]Hoja3!$B$21,[27]Hoja3!$A$21,""))))))))))))))))))))</f>
        <v>CCE-02</v>
      </c>
      <c r="M625" s="60" t="s">
        <v>67</v>
      </c>
      <c r="N625" s="60">
        <v>3</v>
      </c>
      <c r="O625" s="98">
        <f>4562554239-O626</f>
        <v>4298838604</v>
      </c>
      <c r="P625" s="98">
        <f t="shared" si="181"/>
        <v>4298838604</v>
      </c>
      <c r="Q625" s="65">
        <v>0</v>
      </c>
      <c r="R625" s="60">
        <v>0</v>
      </c>
      <c r="S625" s="60" t="s">
        <v>1624</v>
      </c>
      <c r="T625" s="60" t="s">
        <v>1625</v>
      </c>
      <c r="U625" s="60" t="s">
        <v>1626</v>
      </c>
      <c r="V625" s="60" t="s">
        <v>1627</v>
      </c>
      <c r="W625" s="60" t="s">
        <v>1628</v>
      </c>
      <c r="X625" s="60" t="s">
        <v>1629</v>
      </c>
      <c r="Y625" s="60" t="s">
        <v>1630</v>
      </c>
    </row>
    <row r="626" spans="1:25" ht="60" x14ac:dyDescent="0.25">
      <c r="A626" s="60" t="s">
        <v>1677</v>
      </c>
      <c r="B626" s="60" t="str">
        <f>IFERROR(VLOOKUP(VALUE(MID(A626,1,IF(VALUE(MID(A626,1,3))=898,3,4))),[27]Hoja1!$A$3:$K$222,2,0),"")</f>
        <v>1046 Infraestructura y dotación al servicio de los ambientes de aprendizaje</v>
      </c>
      <c r="C626" s="60" t="s">
        <v>1621</v>
      </c>
      <c r="D626" s="60" t="s">
        <v>425</v>
      </c>
      <c r="E626" s="60">
        <v>81101513</v>
      </c>
      <c r="F626" s="99" t="s">
        <v>1678</v>
      </c>
      <c r="G626" s="62">
        <v>3</v>
      </c>
      <c r="H626" s="62">
        <v>4</v>
      </c>
      <c r="I626" s="60">
        <v>7</v>
      </c>
      <c r="J626" s="60">
        <v>1</v>
      </c>
      <c r="K626" s="60" t="s">
        <v>19</v>
      </c>
      <c r="L626" s="60" t="str">
        <f>IF(K626=[27]Hoja3!$B$2,[27]Hoja3!$A$2,IF(K626=[27]Hoja3!$B$3,[27]Hoja3!$A$3,IF(K626=[27]Hoja3!$B$4,[27]Hoja3!$A$4,IF(K626=[27]Hoja3!$B$5,[27]Hoja3!$A$5,IF(K626=[27]Hoja3!$B$6,[27]Hoja3!$A$6,IF(K626=[27]Hoja3!$B$7,[27]Hoja3!$A$7,IF(K626=[27]Hoja3!$B$8,[27]Hoja3!$A$8,IF(K626=[27]Hoja3!$B$9,[27]Hoja3!$A$9,IF(K626=[27]Hoja3!$B$10,[27]Hoja3!$A$10,IF(K626=[27]Hoja3!$B$11,[27]Hoja3!$A$11,IF(K626=[27]Hoja3!$B$12,[27]Hoja3!$A$12,IF(K626=[27]Hoja3!$B$13,[27]Hoja3!$A$13,IF(K626=[27]Hoja3!$B$14,[27]Hoja3!$A$14,IF(K626=[27]Hoja3!$B$15,[27]Hoja3!$A$15,IF(K626=[27]Hoja3!$B$16,[27]Hoja3!$A$16,IF(K626=[27]Hoja3!$B$17,[27]Hoja3!$A$17,IF(K626=[27]Hoja3!$B$18,[27]Hoja3!$A$18,IF(K626=[27]Hoja3!$B$19,[27]Hoja3!$A$19,IF(K626=[27]Hoja3!$B$20,[27]Hoja3!$A$20,IF(K626=[27]Hoja3!$B$21,[27]Hoja3!$A$21,""))))))))))))))))))))</f>
        <v>CCE-04</v>
      </c>
      <c r="M626" s="60" t="s">
        <v>65</v>
      </c>
      <c r="N626" s="60">
        <v>3</v>
      </c>
      <c r="O626" s="98">
        <v>263715635</v>
      </c>
      <c r="P626" s="98">
        <f t="shared" si="181"/>
        <v>263715635</v>
      </c>
      <c r="Q626" s="65">
        <v>0</v>
      </c>
      <c r="R626" s="60">
        <v>0</v>
      </c>
      <c r="S626" s="60" t="s">
        <v>1624</v>
      </c>
      <c r="T626" s="60" t="s">
        <v>1625</v>
      </c>
      <c r="U626" s="60" t="s">
        <v>1626</v>
      </c>
      <c r="V626" s="60" t="s">
        <v>1627</v>
      </c>
      <c r="W626" s="60" t="s">
        <v>1628</v>
      </c>
      <c r="X626" s="60" t="s">
        <v>1629</v>
      </c>
      <c r="Y626" s="60" t="s">
        <v>1630</v>
      </c>
    </row>
    <row r="627" spans="1:25" ht="45" x14ac:dyDescent="0.25">
      <c r="A627" s="60" t="s">
        <v>1679</v>
      </c>
      <c r="B627" s="60" t="str">
        <f>IFERROR(VLOOKUP(VALUE(MID(A627,1,IF(VALUE(MID(A627,1,3))=898,3,4))),[27]Hoja1!$A$3:$K$222,2,0),"")</f>
        <v>1046 Infraestructura y dotación al servicio de los ambientes de aprendizaje</v>
      </c>
      <c r="C627" s="60" t="s">
        <v>1621</v>
      </c>
      <c r="D627" s="60" t="s">
        <v>425</v>
      </c>
      <c r="E627" s="60">
        <v>72121406</v>
      </c>
      <c r="F627" s="99" t="s">
        <v>1680</v>
      </c>
      <c r="G627" s="62">
        <v>3</v>
      </c>
      <c r="H627" s="62">
        <v>4</v>
      </c>
      <c r="I627" s="60">
        <v>6</v>
      </c>
      <c r="J627" s="60">
        <v>1</v>
      </c>
      <c r="K627" s="60" t="s">
        <v>13</v>
      </c>
      <c r="L627" s="60" t="str">
        <f>IF(K627=[27]Hoja3!$B$2,[27]Hoja3!$A$2,IF(K627=[27]Hoja3!$B$3,[27]Hoja3!$A$3,IF(K627=[27]Hoja3!$B$4,[27]Hoja3!$A$4,IF(K627=[27]Hoja3!$B$5,[27]Hoja3!$A$5,IF(K627=[27]Hoja3!$B$6,[27]Hoja3!$A$6,IF(K627=[27]Hoja3!$B$7,[27]Hoja3!$A$7,IF(K627=[27]Hoja3!$B$8,[27]Hoja3!$A$8,IF(K627=[27]Hoja3!$B$9,[27]Hoja3!$A$9,IF(K627=[27]Hoja3!$B$10,[27]Hoja3!$A$10,IF(K627=[27]Hoja3!$B$11,[27]Hoja3!$A$11,IF(K627=[27]Hoja3!$B$12,[27]Hoja3!$A$12,IF(K627=[27]Hoja3!$B$13,[27]Hoja3!$A$13,IF(K627=[27]Hoja3!$B$14,[27]Hoja3!$A$14,IF(K627=[27]Hoja3!$B$15,[27]Hoja3!$A$15,IF(K627=[27]Hoja3!$B$16,[27]Hoja3!$A$16,IF(K627=[27]Hoja3!$B$17,[27]Hoja3!$A$17,IF(K627=[27]Hoja3!$B$18,[27]Hoja3!$A$18,IF(K627=[27]Hoja3!$B$19,[27]Hoja3!$A$19,IF(K627=[27]Hoja3!$B$20,[27]Hoja3!$A$20,IF(K627=[27]Hoja3!$B$21,[27]Hoja3!$A$21,""))))))))))))))))))))</f>
        <v>CCE-02</v>
      </c>
      <c r="M627" s="60" t="s">
        <v>67</v>
      </c>
      <c r="N627" s="60">
        <v>3</v>
      </c>
      <c r="O627" s="98">
        <f>4903612287-O628</f>
        <v>4620183497</v>
      </c>
      <c r="P627" s="98">
        <f t="shared" si="181"/>
        <v>4620183497</v>
      </c>
      <c r="Q627" s="65">
        <v>0</v>
      </c>
      <c r="R627" s="60">
        <v>0</v>
      </c>
      <c r="S627" s="60" t="s">
        <v>1624</v>
      </c>
      <c r="T627" s="60" t="s">
        <v>1625</v>
      </c>
      <c r="U627" s="60" t="s">
        <v>1626</v>
      </c>
      <c r="V627" s="60" t="s">
        <v>1627</v>
      </c>
      <c r="W627" s="60" t="s">
        <v>1628</v>
      </c>
      <c r="X627" s="60" t="s">
        <v>1629</v>
      </c>
      <c r="Y627" s="60" t="s">
        <v>1630</v>
      </c>
    </row>
    <row r="628" spans="1:25" ht="60" x14ac:dyDescent="0.25">
      <c r="A628" s="60" t="s">
        <v>1681</v>
      </c>
      <c r="B628" s="60" t="str">
        <f>IFERROR(VLOOKUP(VALUE(MID(A628,1,IF(VALUE(MID(A628,1,3))=898,3,4))),[27]Hoja1!$A$3:$K$222,2,0),"")</f>
        <v>1046 Infraestructura y dotación al servicio de los ambientes de aprendizaje</v>
      </c>
      <c r="C628" s="60" t="s">
        <v>1621</v>
      </c>
      <c r="D628" s="60" t="s">
        <v>425</v>
      </c>
      <c r="E628" s="60">
        <v>81101513</v>
      </c>
      <c r="F628" s="99" t="s">
        <v>1682</v>
      </c>
      <c r="G628" s="62">
        <v>3</v>
      </c>
      <c r="H628" s="62">
        <v>4</v>
      </c>
      <c r="I628" s="60">
        <v>7</v>
      </c>
      <c r="J628" s="60">
        <v>1</v>
      </c>
      <c r="K628" s="60" t="s">
        <v>19</v>
      </c>
      <c r="L628" s="60" t="str">
        <f>IF(K628=[27]Hoja3!$B$2,[27]Hoja3!$A$2,IF(K628=[27]Hoja3!$B$3,[27]Hoja3!$A$3,IF(K628=[27]Hoja3!$B$4,[27]Hoja3!$A$4,IF(K628=[27]Hoja3!$B$5,[27]Hoja3!$A$5,IF(K628=[27]Hoja3!$B$6,[27]Hoja3!$A$6,IF(K628=[27]Hoja3!$B$7,[27]Hoja3!$A$7,IF(K628=[27]Hoja3!$B$8,[27]Hoja3!$A$8,IF(K628=[27]Hoja3!$B$9,[27]Hoja3!$A$9,IF(K628=[27]Hoja3!$B$10,[27]Hoja3!$A$10,IF(K628=[27]Hoja3!$B$11,[27]Hoja3!$A$11,IF(K628=[27]Hoja3!$B$12,[27]Hoja3!$A$12,IF(K628=[27]Hoja3!$B$13,[27]Hoja3!$A$13,IF(K628=[27]Hoja3!$B$14,[27]Hoja3!$A$14,IF(K628=[27]Hoja3!$B$15,[27]Hoja3!$A$15,IF(K628=[27]Hoja3!$B$16,[27]Hoja3!$A$16,IF(K628=[27]Hoja3!$B$17,[27]Hoja3!$A$17,IF(K628=[27]Hoja3!$B$18,[27]Hoja3!$A$18,IF(K628=[27]Hoja3!$B$19,[27]Hoja3!$A$19,IF(K628=[27]Hoja3!$B$20,[27]Hoja3!$A$20,IF(K628=[27]Hoja3!$B$21,[27]Hoja3!$A$21,""))))))))))))))))))))</f>
        <v>CCE-04</v>
      </c>
      <c r="M628" s="60" t="s">
        <v>65</v>
      </c>
      <c r="N628" s="60">
        <v>3</v>
      </c>
      <c r="O628" s="98">
        <v>283428790</v>
      </c>
      <c r="P628" s="98">
        <f t="shared" si="181"/>
        <v>283428790</v>
      </c>
      <c r="Q628" s="65">
        <v>0</v>
      </c>
      <c r="R628" s="60">
        <v>0</v>
      </c>
      <c r="S628" s="60" t="s">
        <v>1624</v>
      </c>
      <c r="T628" s="60" t="s">
        <v>1625</v>
      </c>
      <c r="U628" s="60" t="s">
        <v>1626</v>
      </c>
      <c r="V628" s="60" t="s">
        <v>1627</v>
      </c>
      <c r="W628" s="60" t="s">
        <v>1628</v>
      </c>
      <c r="X628" s="60" t="s">
        <v>1629</v>
      </c>
      <c r="Y628" s="60" t="s">
        <v>1630</v>
      </c>
    </row>
    <row r="629" spans="1:25" ht="45" x14ac:dyDescent="0.25">
      <c r="A629" s="60" t="s">
        <v>1683</v>
      </c>
      <c r="B629" s="60" t="str">
        <f>IFERROR(VLOOKUP(VALUE(MID(A629,1,IF(VALUE(MID(A629,1,3))=898,3,4))),[27]Hoja1!$A$3:$K$222,2,0),"")</f>
        <v>1046 Infraestructura y dotación al servicio de los ambientes de aprendizaje</v>
      </c>
      <c r="C629" s="60" t="s">
        <v>1621</v>
      </c>
      <c r="D629" s="60" t="s">
        <v>425</v>
      </c>
      <c r="E629" s="60">
        <v>72121406</v>
      </c>
      <c r="F629" s="99" t="s">
        <v>1684</v>
      </c>
      <c r="G629" s="62">
        <v>3</v>
      </c>
      <c r="H629" s="62">
        <v>4</v>
      </c>
      <c r="I629" s="60">
        <v>6</v>
      </c>
      <c r="J629" s="60">
        <v>1</v>
      </c>
      <c r="K629" s="60" t="s">
        <v>13</v>
      </c>
      <c r="L629" s="60" t="str">
        <f>IF(K629=[27]Hoja3!$B$2,[27]Hoja3!$A$2,IF(K629=[27]Hoja3!$B$3,[27]Hoja3!$A$3,IF(K629=[27]Hoja3!$B$4,[27]Hoja3!$A$4,IF(K629=[27]Hoja3!$B$5,[27]Hoja3!$A$5,IF(K629=[27]Hoja3!$B$6,[27]Hoja3!$A$6,IF(K629=[27]Hoja3!$B$7,[27]Hoja3!$A$7,IF(K629=[27]Hoja3!$B$8,[27]Hoja3!$A$8,IF(K629=[27]Hoja3!$B$9,[27]Hoja3!$A$9,IF(K629=[27]Hoja3!$B$10,[27]Hoja3!$A$10,IF(K629=[27]Hoja3!$B$11,[27]Hoja3!$A$11,IF(K629=[27]Hoja3!$B$12,[27]Hoja3!$A$12,IF(K629=[27]Hoja3!$B$13,[27]Hoja3!$A$13,IF(K629=[27]Hoja3!$B$14,[27]Hoja3!$A$14,IF(K629=[27]Hoja3!$B$15,[27]Hoja3!$A$15,IF(K629=[27]Hoja3!$B$16,[27]Hoja3!$A$16,IF(K629=[27]Hoja3!$B$17,[27]Hoja3!$A$17,IF(K629=[27]Hoja3!$B$18,[27]Hoja3!$A$18,IF(K629=[27]Hoja3!$B$19,[27]Hoja3!$A$19,IF(K629=[27]Hoja3!$B$20,[27]Hoja3!$A$20,IF(K629=[27]Hoja3!$B$21,[27]Hoja3!$A$21,""))))))))))))))))))))</f>
        <v>CCE-02</v>
      </c>
      <c r="M629" s="60" t="s">
        <v>67</v>
      </c>
      <c r="N629" s="60">
        <v>3</v>
      </c>
      <c r="O629" s="98">
        <v>4882219588</v>
      </c>
      <c r="P629" s="98">
        <f t="shared" si="181"/>
        <v>4882219588</v>
      </c>
      <c r="Q629" s="65">
        <v>0</v>
      </c>
      <c r="R629" s="60">
        <v>0</v>
      </c>
      <c r="S629" s="60" t="s">
        <v>1624</v>
      </c>
      <c r="T629" s="60" t="s">
        <v>1625</v>
      </c>
      <c r="U629" s="60" t="s">
        <v>1626</v>
      </c>
      <c r="V629" s="60" t="s">
        <v>1627</v>
      </c>
      <c r="W629" s="60" t="s">
        <v>1628</v>
      </c>
      <c r="X629" s="60" t="s">
        <v>1629</v>
      </c>
      <c r="Y629" s="60" t="s">
        <v>1630</v>
      </c>
    </row>
    <row r="630" spans="1:25" ht="60" x14ac:dyDescent="0.25">
      <c r="A630" s="60" t="s">
        <v>1685</v>
      </c>
      <c r="B630" s="60" t="str">
        <f>IFERROR(VLOOKUP(VALUE(MID(A630,1,IF(VALUE(MID(A630,1,3))=898,3,4))),[27]Hoja1!$A$3:$K$222,2,0),"")</f>
        <v>1046 Infraestructura y dotación al servicio de los ambientes de aprendizaje</v>
      </c>
      <c r="C630" s="60" t="s">
        <v>1621</v>
      </c>
      <c r="D630" s="60" t="s">
        <v>425</v>
      </c>
      <c r="E630" s="60">
        <v>81101513</v>
      </c>
      <c r="F630" s="99" t="s">
        <v>1686</v>
      </c>
      <c r="G630" s="62">
        <v>3</v>
      </c>
      <c r="H630" s="62">
        <v>4</v>
      </c>
      <c r="I630" s="60">
        <v>7</v>
      </c>
      <c r="J630" s="60">
        <v>1</v>
      </c>
      <c r="K630" s="60" t="s">
        <v>19</v>
      </c>
      <c r="L630" s="60" t="str">
        <f>IF(K630=[27]Hoja3!$B$2,[27]Hoja3!$A$2,IF(K630=[27]Hoja3!$B$3,[27]Hoja3!$A$3,IF(K630=[27]Hoja3!$B$4,[27]Hoja3!$A$4,IF(K630=[27]Hoja3!$B$5,[27]Hoja3!$A$5,IF(K630=[27]Hoja3!$B$6,[27]Hoja3!$A$6,IF(K630=[27]Hoja3!$B$7,[27]Hoja3!$A$7,IF(K630=[27]Hoja3!$B$8,[27]Hoja3!$A$8,IF(K630=[27]Hoja3!$B$9,[27]Hoja3!$A$9,IF(K630=[27]Hoja3!$B$10,[27]Hoja3!$A$10,IF(K630=[27]Hoja3!$B$11,[27]Hoja3!$A$11,IF(K630=[27]Hoja3!$B$12,[27]Hoja3!$A$12,IF(K630=[27]Hoja3!$B$13,[27]Hoja3!$A$13,IF(K630=[27]Hoja3!$B$14,[27]Hoja3!$A$14,IF(K630=[27]Hoja3!$B$15,[27]Hoja3!$A$15,IF(K630=[27]Hoja3!$B$16,[27]Hoja3!$A$16,IF(K630=[27]Hoja3!$B$17,[27]Hoja3!$A$17,IF(K630=[27]Hoja3!$B$18,[27]Hoja3!$A$18,IF(K630=[27]Hoja3!$B$19,[27]Hoja3!$A$19,IF(K630=[27]Hoja3!$B$20,[27]Hoja3!$A$20,IF(K630=[27]Hoja3!$B$21,[27]Hoja3!$A$21,""))))))))))))))))))))</f>
        <v>CCE-04</v>
      </c>
      <c r="M630" s="60" t="s">
        <v>65</v>
      </c>
      <c r="N630" s="60">
        <v>3</v>
      </c>
      <c r="O630" s="98">
        <v>299503600</v>
      </c>
      <c r="P630" s="98">
        <f t="shared" si="181"/>
        <v>299503600</v>
      </c>
      <c r="Q630" s="65">
        <v>0</v>
      </c>
      <c r="R630" s="60">
        <v>0</v>
      </c>
      <c r="S630" s="60" t="s">
        <v>1624</v>
      </c>
      <c r="T630" s="60" t="s">
        <v>1625</v>
      </c>
      <c r="U630" s="60" t="s">
        <v>1626</v>
      </c>
      <c r="V630" s="60" t="s">
        <v>1627</v>
      </c>
      <c r="W630" s="60" t="s">
        <v>1628</v>
      </c>
      <c r="X630" s="60" t="s">
        <v>1629</v>
      </c>
      <c r="Y630" s="60" t="s">
        <v>1630</v>
      </c>
    </row>
    <row r="631" spans="1:25" ht="45" x14ac:dyDescent="0.25">
      <c r="A631" s="60" t="s">
        <v>1687</v>
      </c>
      <c r="B631" s="60" t="str">
        <f>IFERROR(VLOOKUP(VALUE(MID(A631,1,IF(VALUE(MID(A631,1,3))=898,3,4))),[27]Hoja1!$A$3:$K$222,2,0),"")</f>
        <v>1046 Infraestructura y dotación al servicio de los ambientes de aprendizaje</v>
      </c>
      <c r="C631" s="60" t="s">
        <v>1621</v>
      </c>
      <c r="D631" s="60" t="s">
        <v>425</v>
      </c>
      <c r="E631" s="60">
        <v>72121406</v>
      </c>
      <c r="F631" s="99" t="s">
        <v>1688</v>
      </c>
      <c r="G631" s="62">
        <v>3</v>
      </c>
      <c r="H631" s="62">
        <v>4</v>
      </c>
      <c r="I631" s="60">
        <v>6</v>
      </c>
      <c r="J631" s="60">
        <v>1</v>
      </c>
      <c r="K631" s="60" t="s">
        <v>13</v>
      </c>
      <c r="L631" s="60" t="str">
        <f>IF(K631=[27]Hoja3!$B$2,[27]Hoja3!$A$2,IF(K631=[27]Hoja3!$B$3,[27]Hoja3!$A$3,IF(K631=[27]Hoja3!$B$4,[27]Hoja3!$A$4,IF(K631=[27]Hoja3!$B$5,[27]Hoja3!$A$5,IF(K631=[27]Hoja3!$B$6,[27]Hoja3!$A$6,IF(K631=[27]Hoja3!$B$7,[27]Hoja3!$A$7,IF(K631=[27]Hoja3!$B$8,[27]Hoja3!$A$8,IF(K631=[27]Hoja3!$B$9,[27]Hoja3!$A$9,IF(K631=[27]Hoja3!$B$10,[27]Hoja3!$A$10,IF(K631=[27]Hoja3!$B$11,[27]Hoja3!$A$11,IF(K631=[27]Hoja3!$B$12,[27]Hoja3!$A$12,IF(K631=[27]Hoja3!$B$13,[27]Hoja3!$A$13,IF(K631=[27]Hoja3!$B$14,[27]Hoja3!$A$14,IF(K631=[27]Hoja3!$B$15,[27]Hoja3!$A$15,IF(K631=[27]Hoja3!$B$16,[27]Hoja3!$A$16,IF(K631=[27]Hoja3!$B$17,[27]Hoja3!$A$17,IF(K631=[27]Hoja3!$B$18,[27]Hoja3!$A$18,IF(K631=[27]Hoja3!$B$19,[27]Hoja3!$A$19,IF(K631=[27]Hoja3!$B$20,[27]Hoja3!$A$20,IF(K631=[27]Hoja3!$B$21,[27]Hoja3!$A$21,""))))))))))))))))))))</f>
        <v>CCE-02</v>
      </c>
      <c r="M631" s="60" t="s">
        <v>67</v>
      </c>
      <c r="N631" s="60">
        <v>4</v>
      </c>
      <c r="O631" s="98">
        <v>9213997387</v>
      </c>
      <c r="P631" s="98">
        <f t="shared" si="181"/>
        <v>9213997387</v>
      </c>
      <c r="Q631" s="65">
        <v>0</v>
      </c>
      <c r="R631" s="60">
        <v>0</v>
      </c>
      <c r="S631" s="60" t="s">
        <v>1624</v>
      </c>
      <c r="T631" s="60" t="s">
        <v>1625</v>
      </c>
      <c r="U631" s="60" t="s">
        <v>1626</v>
      </c>
      <c r="V631" s="60" t="s">
        <v>1627</v>
      </c>
      <c r="W631" s="60" t="s">
        <v>1628</v>
      </c>
      <c r="X631" s="60" t="s">
        <v>1629</v>
      </c>
      <c r="Y631" s="60" t="s">
        <v>1630</v>
      </c>
    </row>
    <row r="632" spans="1:25" ht="75" x14ac:dyDescent="0.25">
      <c r="A632" s="60" t="s">
        <v>1689</v>
      </c>
      <c r="B632" s="60" t="str">
        <f>IFERROR(VLOOKUP(VALUE(MID(A632,1,IF(VALUE(MID(A632,1,3))=898,3,4))),[27]Hoja1!$A$3:$K$222,2,0),"")</f>
        <v>1046 Infraestructura y dotación al servicio de los ambientes de aprendizaje</v>
      </c>
      <c r="C632" s="60" t="s">
        <v>1621</v>
      </c>
      <c r="D632" s="60" t="s">
        <v>425</v>
      </c>
      <c r="E632" s="60">
        <v>81101513</v>
      </c>
      <c r="F632" s="99" t="s">
        <v>1690</v>
      </c>
      <c r="G632" s="62">
        <v>3</v>
      </c>
      <c r="H632" s="62">
        <v>4</v>
      </c>
      <c r="I632" s="60">
        <v>7</v>
      </c>
      <c r="J632" s="60">
        <v>1</v>
      </c>
      <c r="K632" s="60" t="s">
        <v>19</v>
      </c>
      <c r="L632" s="60" t="str">
        <f>IF(K632=[27]Hoja3!$B$2,[27]Hoja3!$A$2,IF(K632=[27]Hoja3!$B$3,[27]Hoja3!$A$3,IF(K632=[27]Hoja3!$B$4,[27]Hoja3!$A$4,IF(K632=[27]Hoja3!$B$5,[27]Hoja3!$A$5,IF(K632=[27]Hoja3!$B$6,[27]Hoja3!$A$6,IF(K632=[27]Hoja3!$B$7,[27]Hoja3!$A$7,IF(K632=[27]Hoja3!$B$8,[27]Hoja3!$A$8,IF(K632=[27]Hoja3!$B$9,[27]Hoja3!$A$9,IF(K632=[27]Hoja3!$B$10,[27]Hoja3!$A$10,IF(K632=[27]Hoja3!$B$11,[27]Hoja3!$A$11,IF(K632=[27]Hoja3!$B$12,[27]Hoja3!$A$12,IF(K632=[27]Hoja3!$B$13,[27]Hoja3!$A$13,IF(K632=[27]Hoja3!$B$14,[27]Hoja3!$A$14,IF(K632=[27]Hoja3!$B$15,[27]Hoja3!$A$15,IF(K632=[27]Hoja3!$B$16,[27]Hoja3!$A$16,IF(K632=[27]Hoja3!$B$17,[27]Hoja3!$A$17,IF(K632=[27]Hoja3!$B$18,[27]Hoja3!$A$18,IF(K632=[27]Hoja3!$B$19,[27]Hoja3!$A$19,IF(K632=[27]Hoja3!$B$20,[27]Hoja3!$A$20,IF(K632=[27]Hoja3!$B$21,[27]Hoja3!$A$21,""))))))))))))))))))))</f>
        <v>CCE-04</v>
      </c>
      <c r="M632" s="60" t="s">
        <v>65</v>
      </c>
      <c r="N632" s="60">
        <v>4</v>
      </c>
      <c r="O632" s="98">
        <v>565239916</v>
      </c>
      <c r="P632" s="98">
        <f t="shared" si="181"/>
        <v>565239916</v>
      </c>
      <c r="Q632" s="65">
        <v>0</v>
      </c>
      <c r="R632" s="60">
        <v>0</v>
      </c>
      <c r="S632" s="60" t="s">
        <v>1624</v>
      </c>
      <c r="T632" s="60" t="s">
        <v>1625</v>
      </c>
      <c r="U632" s="60" t="s">
        <v>1626</v>
      </c>
      <c r="V632" s="60" t="s">
        <v>1627</v>
      </c>
      <c r="W632" s="60" t="s">
        <v>1628</v>
      </c>
      <c r="X632" s="60" t="s">
        <v>1629</v>
      </c>
      <c r="Y632" s="60" t="s">
        <v>1630</v>
      </c>
    </row>
    <row r="633" spans="1:25" ht="45" x14ac:dyDescent="0.25">
      <c r="A633" s="60" t="s">
        <v>1691</v>
      </c>
      <c r="B633" s="60" t="str">
        <f>IFERROR(VLOOKUP(VALUE(MID(A633,1,IF(VALUE(MID(A633,1,3))=898,3,4))),[27]Hoja1!$A$3:$K$222,2,0),"")</f>
        <v>1046 Infraestructura y dotación al servicio de los ambientes de aprendizaje</v>
      </c>
      <c r="C633" s="60" t="s">
        <v>1621</v>
      </c>
      <c r="D633" s="60" t="s">
        <v>425</v>
      </c>
      <c r="E633" s="60">
        <v>72121406</v>
      </c>
      <c r="F633" s="99" t="s">
        <v>1692</v>
      </c>
      <c r="G633" s="62">
        <v>3</v>
      </c>
      <c r="H633" s="62">
        <v>4</v>
      </c>
      <c r="I633" s="60">
        <v>6</v>
      </c>
      <c r="J633" s="60">
        <v>1</v>
      </c>
      <c r="K633" s="60" t="s">
        <v>13</v>
      </c>
      <c r="L633" s="60" t="str">
        <f>IF(K633=[27]Hoja3!$B$2,[27]Hoja3!$A$2,IF(K633=[27]Hoja3!$B$3,[27]Hoja3!$A$3,IF(K633=[27]Hoja3!$B$4,[27]Hoja3!$A$4,IF(K633=[27]Hoja3!$B$5,[27]Hoja3!$A$5,IF(K633=[27]Hoja3!$B$6,[27]Hoja3!$A$6,IF(K633=[27]Hoja3!$B$7,[27]Hoja3!$A$7,IF(K633=[27]Hoja3!$B$8,[27]Hoja3!$A$8,IF(K633=[27]Hoja3!$B$9,[27]Hoja3!$A$9,IF(K633=[27]Hoja3!$B$10,[27]Hoja3!$A$10,IF(K633=[27]Hoja3!$B$11,[27]Hoja3!$A$11,IF(K633=[27]Hoja3!$B$12,[27]Hoja3!$A$12,IF(K633=[27]Hoja3!$B$13,[27]Hoja3!$A$13,IF(K633=[27]Hoja3!$B$14,[27]Hoja3!$A$14,IF(K633=[27]Hoja3!$B$15,[27]Hoja3!$A$15,IF(K633=[27]Hoja3!$B$16,[27]Hoja3!$A$16,IF(K633=[27]Hoja3!$B$17,[27]Hoja3!$A$17,IF(K633=[27]Hoja3!$B$18,[27]Hoja3!$A$18,IF(K633=[27]Hoja3!$B$19,[27]Hoja3!$A$19,IF(K633=[27]Hoja3!$B$20,[27]Hoja3!$A$20,IF(K633=[27]Hoja3!$B$21,[27]Hoja3!$A$21,""))))))))))))))))))))</f>
        <v>CCE-02</v>
      </c>
      <c r="M633" s="60" t="s">
        <v>67</v>
      </c>
      <c r="N633" s="60">
        <v>4</v>
      </c>
      <c r="O633" s="98">
        <v>4222821397</v>
      </c>
      <c r="P633" s="98">
        <f t="shared" si="181"/>
        <v>4222821397</v>
      </c>
      <c r="Q633" s="65">
        <v>0</v>
      </c>
      <c r="R633" s="60">
        <v>0</v>
      </c>
      <c r="S633" s="60" t="s">
        <v>1624</v>
      </c>
      <c r="T633" s="60" t="s">
        <v>1625</v>
      </c>
      <c r="U633" s="60" t="s">
        <v>1626</v>
      </c>
      <c r="V633" s="60" t="s">
        <v>1627</v>
      </c>
      <c r="W633" s="60" t="s">
        <v>1628</v>
      </c>
      <c r="X633" s="60" t="s">
        <v>1629</v>
      </c>
      <c r="Y633" s="60" t="s">
        <v>1630</v>
      </c>
    </row>
    <row r="634" spans="1:25" ht="75" x14ac:dyDescent="0.25">
      <c r="A634" s="60" t="s">
        <v>1693</v>
      </c>
      <c r="B634" s="60" t="str">
        <f>IFERROR(VLOOKUP(VALUE(MID(A634,1,IF(VALUE(MID(A634,1,3))=898,3,4))),[27]Hoja1!$A$3:$K$222,2,0),"")</f>
        <v>1046 Infraestructura y dotación al servicio de los ambientes de aprendizaje</v>
      </c>
      <c r="C634" s="60" t="s">
        <v>1621</v>
      </c>
      <c r="D634" s="60" t="s">
        <v>425</v>
      </c>
      <c r="E634" s="60">
        <v>81101513</v>
      </c>
      <c r="F634" s="99" t="s">
        <v>1694</v>
      </c>
      <c r="G634" s="62">
        <v>3</v>
      </c>
      <c r="H634" s="62">
        <v>4</v>
      </c>
      <c r="I634" s="60">
        <v>7</v>
      </c>
      <c r="J634" s="60">
        <v>1</v>
      </c>
      <c r="K634" s="60" t="s">
        <v>19</v>
      </c>
      <c r="L634" s="60" t="str">
        <f>IF(K634=[27]Hoja3!$B$2,[27]Hoja3!$A$2,IF(K634=[27]Hoja3!$B$3,[27]Hoja3!$A$3,IF(K634=[27]Hoja3!$B$4,[27]Hoja3!$A$4,IF(K634=[27]Hoja3!$B$5,[27]Hoja3!$A$5,IF(K634=[27]Hoja3!$B$6,[27]Hoja3!$A$6,IF(K634=[27]Hoja3!$B$7,[27]Hoja3!$A$7,IF(K634=[27]Hoja3!$B$8,[27]Hoja3!$A$8,IF(K634=[27]Hoja3!$B$9,[27]Hoja3!$A$9,IF(K634=[27]Hoja3!$B$10,[27]Hoja3!$A$10,IF(K634=[27]Hoja3!$B$11,[27]Hoja3!$A$11,IF(K634=[27]Hoja3!$B$12,[27]Hoja3!$A$12,IF(K634=[27]Hoja3!$B$13,[27]Hoja3!$A$13,IF(K634=[27]Hoja3!$B$14,[27]Hoja3!$A$14,IF(K634=[27]Hoja3!$B$15,[27]Hoja3!$A$15,IF(K634=[27]Hoja3!$B$16,[27]Hoja3!$A$16,IF(K634=[27]Hoja3!$B$17,[27]Hoja3!$A$17,IF(K634=[27]Hoja3!$B$18,[27]Hoja3!$A$18,IF(K634=[27]Hoja3!$B$19,[27]Hoja3!$A$19,IF(K634=[27]Hoja3!$B$20,[27]Hoja3!$A$20,IF(K634=[27]Hoja3!$B$21,[27]Hoja3!$A$21,""))))))))))))))))))))</f>
        <v>CCE-04</v>
      </c>
      <c r="M634" s="60" t="s">
        <v>65</v>
      </c>
      <c r="N634" s="60">
        <v>4</v>
      </c>
      <c r="O634" s="98">
        <v>259052300</v>
      </c>
      <c r="P634" s="98">
        <f t="shared" si="181"/>
        <v>259052300</v>
      </c>
      <c r="Q634" s="65">
        <v>0</v>
      </c>
      <c r="R634" s="60">
        <v>0</v>
      </c>
      <c r="S634" s="60" t="s">
        <v>1624</v>
      </c>
      <c r="T634" s="60" t="s">
        <v>1625</v>
      </c>
      <c r="U634" s="60" t="s">
        <v>1626</v>
      </c>
      <c r="V634" s="60" t="s">
        <v>1627</v>
      </c>
      <c r="W634" s="60" t="s">
        <v>1628</v>
      </c>
      <c r="X634" s="60" t="s">
        <v>1629</v>
      </c>
      <c r="Y634" s="60" t="s">
        <v>1630</v>
      </c>
    </row>
    <row r="635" spans="1:25" ht="45" x14ac:dyDescent="0.25">
      <c r="A635" s="60" t="s">
        <v>1695</v>
      </c>
      <c r="B635" s="60" t="str">
        <f>IFERROR(VLOOKUP(VALUE(MID(A635,1,IF(VALUE(MID(A635,1,3))=898,3,4))),[27]Hoja1!$A$3:$K$222,2,0),"")</f>
        <v>1046 Infraestructura y dotación al servicio de los ambientes de aprendizaje</v>
      </c>
      <c r="C635" s="60" t="s">
        <v>1621</v>
      </c>
      <c r="D635" s="60" t="s">
        <v>425</v>
      </c>
      <c r="E635" s="60">
        <v>72121406</v>
      </c>
      <c r="F635" s="99" t="s">
        <v>1696</v>
      </c>
      <c r="G635" s="62">
        <v>3</v>
      </c>
      <c r="H635" s="62">
        <v>4</v>
      </c>
      <c r="I635" s="60">
        <v>6</v>
      </c>
      <c r="J635" s="60">
        <v>1</v>
      </c>
      <c r="K635" s="60" t="s">
        <v>13</v>
      </c>
      <c r="L635" s="60" t="str">
        <f>IF(K635=[27]Hoja3!$B$2,[27]Hoja3!$A$2,IF(K635=[27]Hoja3!$B$3,[27]Hoja3!$A$3,IF(K635=[27]Hoja3!$B$4,[27]Hoja3!$A$4,IF(K635=[27]Hoja3!$B$5,[27]Hoja3!$A$5,IF(K635=[27]Hoja3!$B$6,[27]Hoja3!$A$6,IF(K635=[27]Hoja3!$B$7,[27]Hoja3!$A$7,IF(K635=[27]Hoja3!$B$8,[27]Hoja3!$A$8,IF(K635=[27]Hoja3!$B$9,[27]Hoja3!$A$9,IF(K635=[27]Hoja3!$B$10,[27]Hoja3!$A$10,IF(K635=[27]Hoja3!$B$11,[27]Hoja3!$A$11,IF(K635=[27]Hoja3!$B$12,[27]Hoja3!$A$12,IF(K635=[27]Hoja3!$B$13,[27]Hoja3!$A$13,IF(K635=[27]Hoja3!$B$14,[27]Hoja3!$A$14,IF(K635=[27]Hoja3!$B$15,[27]Hoja3!$A$15,IF(K635=[27]Hoja3!$B$16,[27]Hoja3!$A$16,IF(K635=[27]Hoja3!$B$17,[27]Hoja3!$A$17,IF(K635=[27]Hoja3!$B$18,[27]Hoja3!$A$18,IF(K635=[27]Hoja3!$B$19,[27]Hoja3!$A$19,IF(K635=[27]Hoja3!$B$20,[27]Hoja3!$A$20,IF(K635=[27]Hoja3!$B$21,[27]Hoja3!$A$21,""))))))))))))))))))))</f>
        <v>CCE-02</v>
      </c>
      <c r="M635" s="60" t="s">
        <v>67</v>
      </c>
      <c r="N635" s="60">
        <v>3</v>
      </c>
      <c r="O635" s="98">
        <f>4273200000-O636</f>
        <v>4026209040</v>
      </c>
      <c r="P635" s="98">
        <f t="shared" si="181"/>
        <v>4026209040</v>
      </c>
      <c r="Q635" s="65">
        <v>0</v>
      </c>
      <c r="R635" s="60">
        <v>0</v>
      </c>
      <c r="S635" s="60" t="s">
        <v>1624</v>
      </c>
      <c r="T635" s="60" t="s">
        <v>1625</v>
      </c>
      <c r="U635" s="60" t="s">
        <v>1626</v>
      </c>
      <c r="V635" s="60" t="s">
        <v>1627</v>
      </c>
      <c r="W635" s="60" t="s">
        <v>1628</v>
      </c>
      <c r="X635" s="60" t="s">
        <v>1629</v>
      </c>
      <c r="Y635" s="60" t="s">
        <v>1630</v>
      </c>
    </row>
    <row r="636" spans="1:25" ht="75" x14ac:dyDescent="0.25">
      <c r="A636" s="60" t="s">
        <v>1697</v>
      </c>
      <c r="B636" s="60" t="str">
        <f>IFERROR(VLOOKUP(VALUE(MID(A636,1,IF(VALUE(MID(A636,1,3))=898,3,4))),[27]Hoja1!$A$3:$K$222,2,0),"")</f>
        <v>1046 Infraestructura y dotación al servicio de los ambientes de aprendizaje</v>
      </c>
      <c r="C636" s="60" t="s">
        <v>1621</v>
      </c>
      <c r="D636" s="60" t="s">
        <v>425</v>
      </c>
      <c r="E636" s="60">
        <v>81101513</v>
      </c>
      <c r="F636" s="99" t="s">
        <v>1698</v>
      </c>
      <c r="G636" s="62">
        <v>3</v>
      </c>
      <c r="H636" s="62">
        <v>4</v>
      </c>
      <c r="I636" s="60">
        <v>7</v>
      </c>
      <c r="J636" s="60">
        <v>1</v>
      </c>
      <c r="K636" s="60" t="s">
        <v>19</v>
      </c>
      <c r="L636" s="60" t="str">
        <f>IF(K636=[27]Hoja3!$B$2,[27]Hoja3!$A$2,IF(K636=[27]Hoja3!$B$3,[27]Hoja3!$A$3,IF(K636=[27]Hoja3!$B$4,[27]Hoja3!$A$4,IF(K636=[27]Hoja3!$B$5,[27]Hoja3!$A$5,IF(K636=[27]Hoja3!$B$6,[27]Hoja3!$A$6,IF(K636=[27]Hoja3!$B$7,[27]Hoja3!$A$7,IF(K636=[27]Hoja3!$B$8,[27]Hoja3!$A$8,IF(K636=[27]Hoja3!$B$9,[27]Hoja3!$A$9,IF(K636=[27]Hoja3!$B$10,[27]Hoja3!$A$10,IF(K636=[27]Hoja3!$B$11,[27]Hoja3!$A$11,IF(K636=[27]Hoja3!$B$12,[27]Hoja3!$A$12,IF(K636=[27]Hoja3!$B$13,[27]Hoja3!$A$13,IF(K636=[27]Hoja3!$B$14,[27]Hoja3!$A$14,IF(K636=[27]Hoja3!$B$15,[27]Hoja3!$A$15,IF(K636=[27]Hoja3!$B$16,[27]Hoja3!$A$16,IF(K636=[27]Hoja3!$B$17,[27]Hoja3!$A$17,IF(K636=[27]Hoja3!$B$18,[27]Hoja3!$A$18,IF(K636=[27]Hoja3!$B$19,[27]Hoja3!$A$19,IF(K636=[27]Hoja3!$B$20,[27]Hoja3!$A$20,IF(K636=[27]Hoja3!$B$21,[27]Hoja3!$A$21,""))))))))))))))))))))</f>
        <v>CCE-04</v>
      </c>
      <c r="M636" s="60" t="s">
        <v>65</v>
      </c>
      <c r="N636" s="60">
        <v>3</v>
      </c>
      <c r="O636" s="98">
        <v>246990960.00000003</v>
      </c>
      <c r="P636" s="98">
        <f t="shared" si="181"/>
        <v>246990960.00000003</v>
      </c>
      <c r="Q636" s="65">
        <v>0</v>
      </c>
      <c r="R636" s="60">
        <v>0</v>
      </c>
      <c r="S636" s="60" t="s">
        <v>1624</v>
      </c>
      <c r="T636" s="60" t="s">
        <v>1625</v>
      </c>
      <c r="U636" s="60" t="s">
        <v>1626</v>
      </c>
      <c r="V636" s="60" t="s">
        <v>1627</v>
      </c>
      <c r="W636" s="60" t="s">
        <v>1628</v>
      </c>
      <c r="X636" s="60" t="s">
        <v>1629</v>
      </c>
      <c r="Y636" s="60" t="s">
        <v>1630</v>
      </c>
    </row>
    <row r="637" spans="1:25" ht="45" x14ac:dyDescent="0.25">
      <c r="A637" s="60" t="s">
        <v>1699</v>
      </c>
      <c r="B637" s="60" t="str">
        <f>IFERROR(VLOOKUP(VALUE(MID(A637,1,IF(VALUE(MID(A637,1,3))=898,3,4))),[27]Hoja1!$A$3:$K$222,2,0),"")</f>
        <v>1046 Infraestructura y dotación al servicio de los ambientes de aprendizaje</v>
      </c>
      <c r="C637" s="60" t="s">
        <v>1621</v>
      </c>
      <c r="D637" s="60" t="s">
        <v>425</v>
      </c>
      <c r="E637" s="60">
        <v>72121406</v>
      </c>
      <c r="F637" s="99" t="s">
        <v>1700</v>
      </c>
      <c r="G637" s="62">
        <v>3</v>
      </c>
      <c r="H637" s="62">
        <v>4</v>
      </c>
      <c r="I637" s="60">
        <v>6</v>
      </c>
      <c r="J637" s="60">
        <v>1</v>
      </c>
      <c r="K637" s="60" t="s">
        <v>13</v>
      </c>
      <c r="L637" s="60" t="str">
        <f>IF(K637=[27]Hoja3!$B$2,[27]Hoja3!$A$2,IF(K637=[27]Hoja3!$B$3,[27]Hoja3!$A$3,IF(K637=[27]Hoja3!$B$4,[27]Hoja3!$A$4,IF(K637=[27]Hoja3!$B$5,[27]Hoja3!$A$5,IF(K637=[27]Hoja3!$B$6,[27]Hoja3!$A$6,IF(K637=[27]Hoja3!$B$7,[27]Hoja3!$A$7,IF(K637=[27]Hoja3!$B$8,[27]Hoja3!$A$8,IF(K637=[27]Hoja3!$B$9,[27]Hoja3!$A$9,IF(K637=[27]Hoja3!$B$10,[27]Hoja3!$A$10,IF(K637=[27]Hoja3!$B$11,[27]Hoja3!$A$11,IF(K637=[27]Hoja3!$B$12,[27]Hoja3!$A$12,IF(K637=[27]Hoja3!$B$13,[27]Hoja3!$A$13,IF(K637=[27]Hoja3!$B$14,[27]Hoja3!$A$14,IF(K637=[27]Hoja3!$B$15,[27]Hoja3!$A$15,IF(K637=[27]Hoja3!$B$16,[27]Hoja3!$A$16,IF(K637=[27]Hoja3!$B$17,[27]Hoja3!$A$17,IF(K637=[27]Hoja3!$B$18,[27]Hoja3!$A$18,IF(K637=[27]Hoja3!$B$19,[27]Hoja3!$A$19,IF(K637=[27]Hoja3!$B$20,[27]Hoja3!$A$20,IF(K637=[27]Hoja3!$B$21,[27]Hoja3!$A$21,""))))))))))))))))))))</f>
        <v>CCE-02</v>
      </c>
      <c r="M637" s="60" t="s">
        <v>67</v>
      </c>
      <c r="N637" s="60">
        <v>3</v>
      </c>
      <c r="O637" s="98">
        <f>4807531286-O638</f>
        <v>4529655978</v>
      </c>
      <c r="P637" s="98">
        <f t="shared" si="181"/>
        <v>4529655978</v>
      </c>
      <c r="Q637" s="65">
        <v>0</v>
      </c>
      <c r="R637" s="60">
        <v>0</v>
      </c>
      <c r="S637" s="60" t="s">
        <v>1624</v>
      </c>
      <c r="T637" s="60" t="s">
        <v>1625</v>
      </c>
      <c r="U637" s="60" t="s">
        <v>1626</v>
      </c>
      <c r="V637" s="60" t="s">
        <v>1627</v>
      </c>
      <c r="W637" s="60" t="s">
        <v>1628</v>
      </c>
      <c r="X637" s="60" t="s">
        <v>1629</v>
      </c>
      <c r="Y637" s="60" t="s">
        <v>1630</v>
      </c>
    </row>
    <row r="638" spans="1:25" ht="60" x14ac:dyDescent="0.25">
      <c r="A638" s="60" t="s">
        <v>1701</v>
      </c>
      <c r="B638" s="60" t="str">
        <f>IFERROR(VLOOKUP(VALUE(MID(A638,1,IF(VALUE(MID(A638,1,3))=898,3,4))),[27]Hoja1!$A$3:$K$222,2,0),"")</f>
        <v>1046 Infraestructura y dotación al servicio de los ambientes de aprendizaje</v>
      </c>
      <c r="C638" s="60" t="s">
        <v>1621</v>
      </c>
      <c r="D638" s="60" t="s">
        <v>425</v>
      </c>
      <c r="E638" s="60">
        <v>81101513</v>
      </c>
      <c r="F638" s="99" t="s">
        <v>1702</v>
      </c>
      <c r="G638" s="62">
        <v>3</v>
      </c>
      <c r="H638" s="62">
        <v>4</v>
      </c>
      <c r="I638" s="60">
        <v>7</v>
      </c>
      <c r="J638" s="60">
        <v>1</v>
      </c>
      <c r="K638" s="60" t="s">
        <v>19</v>
      </c>
      <c r="L638" s="60" t="str">
        <f>IF(K638=[27]Hoja3!$B$2,[27]Hoja3!$A$2,IF(K638=[27]Hoja3!$B$3,[27]Hoja3!$A$3,IF(K638=[27]Hoja3!$B$4,[27]Hoja3!$A$4,IF(K638=[27]Hoja3!$B$5,[27]Hoja3!$A$5,IF(K638=[27]Hoja3!$B$6,[27]Hoja3!$A$6,IF(K638=[27]Hoja3!$B$7,[27]Hoja3!$A$7,IF(K638=[27]Hoja3!$B$8,[27]Hoja3!$A$8,IF(K638=[27]Hoja3!$B$9,[27]Hoja3!$A$9,IF(K638=[27]Hoja3!$B$10,[27]Hoja3!$A$10,IF(K638=[27]Hoja3!$B$11,[27]Hoja3!$A$11,IF(K638=[27]Hoja3!$B$12,[27]Hoja3!$A$12,IF(K638=[27]Hoja3!$B$13,[27]Hoja3!$A$13,IF(K638=[27]Hoja3!$B$14,[27]Hoja3!$A$14,IF(K638=[27]Hoja3!$B$15,[27]Hoja3!$A$15,IF(K638=[27]Hoja3!$B$16,[27]Hoja3!$A$16,IF(K638=[27]Hoja3!$B$17,[27]Hoja3!$A$17,IF(K638=[27]Hoja3!$B$18,[27]Hoja3!$A$18,IF(K638=[27]Hoja3!$B$19,[27]Hoja3!$A$19,IF(K638=[27]Hoja3!$B$20,[27]Hoja3!$A$20,IF(K638=[27]Hoja3!$B$21,[27]Hoja3!$A$21,""))))))))))))))))))))</f>
        <v>CCE-04</v>
      </c>
      <c r="M638" s="60" t="s">
        <v>65</v>
      </c>
      <c r="N638" s="60">
        <v>3</v>
      </c>
      <c r="O638" s="98">
        <v>277875308</v>
      </c>
      <c r="P638" s="98">
        <f t="shared" si="181"/>
        <v>277875308</v>
      </c>
      <c r="Q638" s="65">
        <v>0</v>
      </c>
      <c r="R638" s="60">
        <v>0</v>
      </c>
      <c r="S638" s="60" t="s">
        <v>1624</v>
      </c>
      <c r="T638" s="60" t="s">
        <v>1625</v>
      </c>
      <c r="U638" s="60" t="s">
        <v>1626</v>
      </c>
      <c r="V638" s="60" t="s">
        <v>1627</v>
      </c>
      <c r="W638" s="60" t="s">
        <v>1628</v>
      </c>
      <c r="X638" s="60" t="s">
        <v>1629</v>
      </c>
      <c r="Y638" s="60" t="s">
        <v>1630</v>
      </c>
    </row>
    <row r="639" spans="1:25" ht="75" x14ac:dyDescent="0.25">
      <c r="A639" s="60" t="s">
        <v>1703</v>
      </c>
      <c r="B639" s="60" t="str">
        <f>IFERROR(VLOOKUP(VALUE(MID(A639,1,IF(VALUE(MID(A639,1,3))=898,3,4))),[27]Hoja1!$A$3:$K$222,2,0),"")</f>
        <v>1046 Infraestructura y dotación al servicio de los ambientes de aprendizaje</v>
      </c>
      <c r="C639" s="60" t="s">
        <v>202</v>
      </c>
      <c r="D639" s="60" t="s">
        <v>429</v>
      </c>
      <c r="E639" s="60">
        <v>72121406</v>
      </c>
      <c r="F639" s="99" t="s">
        <v>1704</v>
      </c>
      <c r="G639" s="62">
        <v>3</v>
      </c>
      <c r="H639" s="62">
        <v>4</v>
      </c>
      <c r="I639" s="60">
        <v>10</v>
      </c>
      <c r="J639" s="60">
        <v>1</v>
      </c>
      <c r="K639" s="60" t="s">
        <v>13</v>
      </c>
      <c r="L639" s="60" t="str">
        <f>IF(K639=[27]Hoja3!$B$2,[27]Hoja3!$A$2,IF(K639=[27]Hoja3!$B$3,[27]Hoja3!$A$3,IF(K639=[27]Hoja3!$B$4,[27]Hoja3!$A$4,IF(K639=[27]Hoja3!$B$5,[27]Hoja3!$A$5,IF(K639=[27]Hoja3!$B$6,[27]Hoja3!$A$6,IF(K639=[27]Hoja3!$B$7,[27]Hoja3!$A$7,IF(K639=[27]Hoja3!$B$8,[27]Hoja3!$A$8,IF(K639=[27]Hoja3!$B$9,[27]Hoja3!$A$9,IF(K639=[27]Hoja3!$B$10,[27]Hoja3!$A$10,IF(K639=[27]Hoja3!$B$11,[27]Hoja3!$A$11,IF(K639=[27]Hoja3!$B$12,[27]Hoja3!$A$12,IF(K639=[27]Hoja3!$B$13,[27]Hoja3!$A$13,IF(K639=[27]Hoja3!$B$14,[27]Hoja3!$A$14,IF(K639=[27]Hoja3!$B$15,[27]Hoja3!$A$15,IF(K639=[27]Hoja3!$B$16,[27]Hoja3!$A$16,IF(K639=[27]Hoja3!$B$17,[27]Hoja3!$A$17,IF(K639=[27]Hoja3!$B$18,[27]Hoja3!$A$18,IF(K639=[27]Hoja3!$B$19,[27]Hoja3!$A$19,IF(K639=[27]Hoja3!$B$20,[27]Hoja3!$A$20,IF(K639=[27]Hoja3!$B$21,[27]Hoja3!$A$21,""))))))))))))))))))))</f>
        <v>CCE-02</v>
      </c>
      <c r="M639" s="60" t="s">
        <v>67</v>
      </c>
      <c r="N639" s="60" t="s">
        <v>1705</v>
      </c>
      <c r="O639" s="98">
        <f>12000000000-O640</f>
        <v>10760000000</v>
      </c>
      <c r="P639" s="98">
        <f t="shared" si="181"/>
        <v>10760000000</v>
      </c>
      <c r="Q639" s="65">
        <v>0</v>
      </c>
      <c r="R639" s="60">
        <v>0</v>
      </c>
      <c r="S639" s="60" t="s">
        <v>1624</v>
      </c>
      <c r="T639" s="60" t="s">
        <v>1625</v>
      </c>
      <c r="U639" s="60" t="s">
        <v>1626</v>
      </c>
      <c r="V639" s="60" t="s">
        <v>1627</v>
      </c>
      <c r="W639" s="60" t="s">
        <v>1628</v>
      </c>
      <c r="X639" s="60" t="s">
        <v>1629</v>
      </c>
      <c r="Y639" s="60" t="s">
        <v>1630</v>
      </c>
    </row>
    <row r="640" spans="1:25" ht="90" x14ac:dyDescent="0.25">
      <c r="A640" s="60" t="s">
        <v>1706</v>
      </c>
      <c r="B640" s="60" t="str">
        <f>IFERROR(VLOOKUP(VALUE(MID(A640,1,IF(VALUE(MID(A640,1,3))=898,3,4))),[27]Hoja1!$A$3:$K$222,2,0),"")</f>
        <v>1046 Infraestructura y dotación al servicio de los ambientes de aprendizaje</v>
      </c>
      <c r="C640" s="60" t="s">
        <v>202</v>
      </c>
      <c r="D640" s="60" t="s">
        <v>429</v>
      </c>
      <c r="E640" s="60">
        <v>81101513</v>
      </c>
      <c r="F640" s="99" t="s">
        <v>1707</v>
      </c>
      <c r="G640" s="62">
        <v>3</v>
      </c>
      <c r="H640" s="62">
        <v>4</v>
      </c>
      <c r="I640" s="60">
        <v>11</v>
      </c>
      <c r="J640" s="60">
        <v>1</v>
      </c>
      <c r="K640" s="60" t="s">
        <v>19</v>
      </c>
      <c r="L640" s="60" t="str">
        <f>IF(K640=[27]Hoja3!$B$2,[27]Hoja3!$A$2,IF(K640=[27]Hoja3!$B$3,[27]Hoja3!$A$3,IF(K640=[27]Hoja3!$B$4,[27]Hoja3!$A$4,IF(K640=[27]Hoja3!$B$5,[27]Hoja3!$A$5,IF(K640=[27]Hoja3!$B$6,[27]Hoja3!$A$6,IF(K640=[27]Hoja3!$B$7,[27]Hoja3!$A$7,IF(K640=[27]Hoja3!$B$8,[27]Hoja3!$A$8,IF(K640=[27]Hoja3!$B$9,[27]Hoja3!$A$9,IF(K640=[27]Hoja3!$B$10,[27]Hoja3!$A$10,IF(K640=[27]Hoja3!$B$11,[27]Hoja3!$A$11,IF(K640=[27]Hoja3!$B$12,[27]Hoja3!$A$12,IF(K640=[27]Hoja3!$B$13,[27]Hoja3!$A$13,IF(K640=[27]Hoja3!$B$14,[27]Hoja3!$A$14,IF(K640=[27]Hoja3!$B$15,[27]Hoja3!$A$15,IF(K640=[27]Hoja3!$B$16,[27]Hoja3!$A$16,IF(K640=[27]Hoja3!$B$17,[27]Hoja3!$A$17,IF(K640=[27]Hoja3!$B$18,[27]Hoja3!$A$18,IF(K640=[27]Hoja3!$B$19,[27]Hoja3!$A$19,IF(K640=[27]Hoja3!$B$20,[27]Hoja3!$A$20,IF(K640=[27]Hoja3!$B$21,[27]Hoja3!$A$21,""))))))))))))))))))))</f>
        <v>CCE-04</v>
      </c>
      <c r="M640" s="60" t="s">
        <v>65</v>
      </c>
      <c r="N640" s="60">
        <v>0</v>
      </c>
      <c r="O640" s="98">
        <v>1240000000</v>
      </c>
      <c r="P640" s="98">
        <f t="shared" si="181"/>
        <v>1240000000</v>
      </c>
      <c r="Q640" s="65">
        <v>0</v>
      </c>
      <c r="R640" s="60">
        <v>0</v>
      </c>
      <c r="S640" s="60" t="s">
        <v>1624</v>
      </c>
      <c r="T640" s="60" t="s">
        <v>1625</v>
      </c>
      <c r="U640" s="60" t="s">
        <v>1626</v>
      </c>
      <c r="V640" s="60" t="s">
        <v>1627</v>
      </c>
      <c r="W640" s="60" t="s">
        <v>1628</v>
      </c>
      <c r="X640" s="60" t="s">
        <v>1629</v>
      </c>
      <c r="Y640" s="60" t="s">
        <v>1630</v>
      </c>
    </row>
    <row r="641" spans="1:25" ht="60" x14ac:dyDescent="0.25">
      <c r="A641" s="60" t="s">
        <v>1708</v>
      </c>
      <c r="B641" s="60" t="str">
        <f>IFERROR(VLOOKUP(VALUE(MID(A641,1,IF(VALUE(MID(A641,1,3))=898,3,4))),[27]Hoja1!$A$3:$K$222,2,0),"")</f>
        <v>1046 Infraestructura y dotación al servicio de los ambientes de aprendizaje</v>
      </c>
      <c r="C641" s="60" t="s">
        <v>202</v>
      </c>
      <c r="D641" s="60" t="s">
        <v>430</v>
      </c>
      <c r="E641" s="60">
        <v>81101512</v>
      </c>
      <c r="F641" s="99" t="s">
        <v>1709</v>
      </c>
      <c r="G641" s="62">
        <v>3</v>
      </c>
      <c r="H641" s="62">
        <v>4</v>
      </c>
      <c r="I641" s="60">
        <v>10</v>
      </c>
      <c r="J641" s="60">
        <v>1</v>
      </c>
      <c r="K641" s="60" t="s">
        <v>19</v>
      </c>
      <c r="L641" s="60" t="str">
        <f>IF(K641=[27]Hoja3!$B$2,[27]Hoja3!$A$2,IF(K641=[27]Hoja3!$B$3,[27]Hoja3!$A$3,IF(K641=[27]Hoja3!$B$4,[27]Hoja3!$A$4,IF(K641=[27]Hoja3!$B$5,[27]Hoja3!$A$5,IF(K641=[27]Hoja3!$B$6,[27]Hoja3!$A$6,IF(K641=[27]Hoja3!$B$7,[27]Hoja3!$A$7,IF(K641=[27]Hoja3!$B$8,[27]Hoja3!$A$8,IF(K641=[27]Hoja3!$B$9,[27]Hoja3!$A$9,IF(K641=[27]Hoja3!$B$10,[27]Hoja3!$A$10,IF(K641=[27]Hoja3!$B$11,[27]Hoja3!$A$11,IF(K641=[27]Hoja3!$B$12,[27]Hoja3!$A$12,IF(K641=[27]Hoja3!$B$13,[27]Hoja3!$A$13,IF(K641=[27]Hoja3!$B$14,[27]Hoja3!$A$14,IF(K641=[27]Hoja3!$B$15,[27]Hoja3!$A$15,IF(K641=[27]Hoja3!$B$16,[27]Hoja3!$A$16,IF(K641=[27]Hoja3!$B$17,[27]Hoja3!$A$17,IF(K641=[27]Hoja3!$B$18,[27]Hoja3!$A$18,IF(K641=[27]Hoja3!$B$19,[27]Hoja3!$A$19,IF(K641=[27]Hoja3!$B$20,[27]Hoja3!$A$20,IF(K641=[27]Hoja3!$B$21,[27]Hoja3!$A$21,""))))))))))))))))))))</f>
        <v>CCE-04</v>
      </c>
      <c r="M641" s="60" t="s">
        <v>66</v>
      </c>
      <c r="N641" s="60">
        <v>0</v>
      </c>
      <c r="O641" s="98">
        <f>400000000-O642</f>
        <v>292000000</v>
      </c>
      <c r="P641" s="98">
        <f t="shared" si="181"/>
        <v>292000000</v>
      </c>
      <c r="Q641" s="65">
        <v>0</v>
      </c>
      <c r="R641" s="60">
        <v>0</v>
      </c>
      <c r="S641" s="60" t="s">
        <v>1624</v>
      </c>
      <c r="T641" s="60" t="s">
        <v>1625</v>
      </c>
      <c r="U641" s="60" t="s">
        <v>1626</v>
      </c>
      <c r="V641" s="60" t="s">
        <v>1627</v>
      </c>
      <c r="W641" s="60" t="s">
        <v>1628</v>
      </c>
      <c r="X641" s="60" t="s">
        <v>1629</v>
      </c>
      <c r="Y641" s="60" t="s">
        <v>1630</v>
      </c>
    </row>
    <row r="642" spans="1:25" ht="60" x14ac:dyDescent="0.25">
      <c r="A642" s="60" t="s">
        <v>1710</v>
      </c>
      <c r="B642" s="60" t="str">
        <f>IFERROR(VLOOKUP(VALUE(MID(A642,1,IF(VALUE(MID(A642,1,3))=898,3,4))),[27]Hoja1!$A$3:$K$222,2,0),"")</f>
        <v>1046 Infraestructura y dotación al servicio de los ambientes de aprendizaje</v>
      </c>
      <c r="C642" s="60" t="s">
        <v>202</v>
      </c>
      <c r="D642" s="60" t="s">
        <v>430</v>
      </c>
      <c r="E642" s="60">
        <v>81101512</v>
      </c>
      <c r="F642" s="99" t="s">
        <v>1711</v>
      </c>
      <c r="G642" s="62">
        <v>3</v>
      </c>
      <c r="H642" s="62">
        <v>4</v>
      </c>
      <c r="I642" s="60">
        <v>11</v>
      </c>
      <c r="J642" s="60">
        <v>1</v>
      </c>
      <c r="K642" s="60" t="s">
        <v>19</v>
      </c>
      <c r="L642" s="60" t="str">
        <f>IF(K642=[27]Hoja3!$B$2,[27]Hoja3!$A$2,IF(K642=[27]Hoja3!$B$3,[27]Hoja3!$A$3,IF(K642=[27]Hoja3!$B$4,[27]Hoja3!$A$4,IF(K642=[27]Hoja3!$B$5,[27]Hoja3!$A$5,IF(K642=[27]Hoja3!$B$6,[27]Hoja3!$A$6,IF(K642=[27]Hoja3!$B$7,[27]Hoja3!$A$7,IF(K642=[27]Hoja3!$B$8,[27]Hoja3!$A$8,IF(K642=[27]Hoja3!$B$9,[27]Hoja3!$A$9,IF(K642=[27]Hoja3!$B$10,[27]Hoja3!$A$10,IF(K642=[27]Hoja3!$B$11,[27]Hoja3!$A$11,IF(K642=[27]Hoja3!$B$12,[27]Hoja3!$A$12,IF(K642=[27]Hoja3!$B$13,[27]Hoja3!$A$13,IF(K642=[27]Hoja3!$B$14,[27]Hoja3!$A$14,IF(K642=[27]Hoja3!$B$15,[27]Hoja3!$A$15,IF(K642=[27]Hoja3!$B$16,[27]Hoja3!$A$16,IF(K642=[27]Hoja3!$B$17,[27]Hoja3!$A$17,IF(K642=[27]Hoja3!$B$18,[27]Hoja3!$A$18,IF(K642=[27]Hoja3!$B$19,[27]Hoja3!$A$19,IF(K642=[27]Hoja3!$B$20,[27]Hoja3!$A$20,IF(K642=[27]Hoja3!$B$21,[27]Hoja3!$A$21,""))))))))))))))))))))</f>
        <v>CCE-04</v>
      </c>
      <c r="M642" s="60" t="s">
        <v>65</v>
      </c>
      <c r="N642" s="60">
        <v>0</v>
      </c>
      <c r="O642" s="98">
        <v>108000000</v>
      </c>
      <c r="P642" s="98">
        <f t="shared" si="181"/>
        <v>108000000</v>
      </c>
      <c r="Q642" s="65">
        <v>0</v>
      </c>
      <c r="R642" s="60">
        <v>0</v>
      </c>
      <c r="S642" s="60" t="s">
        <v>1624</v>
      </c>
      <c r="T642" s="60" t="s">
        <v>1625</v>
      </c>
      <c r="U642" s="60" t="s">
        <v>1626</v>
      </c>
      <c r="V642" s="60" t="s">
        <v>1627</v>
      </c>
      <c r="W642" s="60" t="s">
        <v>1628</v>
      </c>
      <c r="X642" s="60" t="s">
        <v>1629</v>
      </c>
      <c r="Y642" s="60" t="s">
        <v>1630</v>
      </c>
    </row>
    <row r="643" spans="1:25" ht="60" x14ac:dyDescent="0.25">
      <c r="A643" s="60" t="s">
        <v>1712</v>
      </c>
      <c r="B643" s="60" t="str">
        <f>IFERROR(VLOOKUP(VALUE(MID(A643,1,IF(VALUE(MID(A643,1,3))=898,3,4))),[27]Hoja1!$A$3:$K$222,2,0),"")</f>
        <v>1046 Infraestructura y dotación al servicio de los ambientes de aprendizaje</v>
      </c>
      <c r="C643" s="60" t="s">
        <v>202</v>
      </c>
      <c r="D643" s="60" t="s">
        <v>435</v>
      </c>
      <c r="E643" s="60">
        <v>72121406</v>
      </c>
      <c r="F643" s="99" t="s">
        <v>1713</v>
      </c>
      <c r="G643" s="62">
        <v>2</v>
      </c>
      <c r="H643" s="62">
        <v>3</v>
      </c>
      <c r="I643" s="60">
        <v>9</v>
      </c>
      <c r="J643" s="60">
        <v>1</v>
      </c>
      <c r="K643" s="60" t="s">
        <v>13</v>
      </c>
      <c r="L643" s="60" t="str">
        <f>IF(K643=[27]Hoja3!$B$2,[27]Hoja3!$A$2,IF(K643=[27]Hoja3!$B$3,[27]Hoja3!$A$3,IF(K643=[27]Hoja3!$B$4,[27]Hoja3!$A$4,IF(K643=[27]Hoja3!$B$5,[27]Hoja3!$A$5,IF(K643=[27]Hoja3!$B$6,[27]Hoja3!$A$6,IF(K643=[27]Hoja3!$B$7,[27]Hoja3!$A$7,IF(K643=[27]Hoja3!$B$8,[27]Hoja3!$A$8,IF(K643=[27]Hoja3!$B$9,[27]Hoja3!$A$9,IF(K643=[27]Hoja3!$B$10,[27]Hoja3!$A$10,IF(K643=[27]Hoja3!$B$11,[27]Hoja3!$A$11,IF(K643=[27]Hoja3!$B$12,[27]Hoja3!$A$12,IF(K643=[27]Hoja3!$B$13,[27]Hoja3!$A$13,IF(K643=[27]Hoja3!$B$14,[27]Hoja3!$A$14,IF(K643=[27]Hoja3!$B$15,[27]Hoja3!$A$15,IF(K643=[27]Hoja3!$B$16,[27]Hoja3!$A$16,IF(K643=[27]Hoja3!$B$17,[27]Hoja3!$A$17,IF(K643=[27]Hoja3!$B$18,[27]Hoja3!$A$18,IF(K643=[27]Hoja3!$B$19,[27]Hoja3!$A$19,IF(K643=[27]Hoja3!$B$20,[27]Hoja3!$A$20,IF(K643=[27]Hoja3!$B$21,[27]Hoja3!$A$21,""))))))))))))))))))))</f>
        <v>CCE-02</v>
      </c>
      <c r="M643" s="60" t="s">
        <v>67</v>
      </c>
      <c r="N643" s="60">
        <v>0</v>
      </c>
      <c r="O643" s="98">
        <f>3000000000-O644</f>
        <v>2582000000</v>
      </c>
      <c r="P643" s="98">
        <f t="shared" si="181"/>
        <v>2582000000</v>
      </c>
      <c r="Q643" s="65">
        <v>0</v>
      </c>
      <c r="R643" s="60">
        <v>0</v>
      </c>
      <c r="S643" s="60" t="s">
        <v>1624</v>
      </c>
      <c r="T643" s="60" t="s">
        <v>1625</v>
      </c>
      <c r="U643" s="60" t="s">
        <v>1626</v>
      </c>
      <c r="V643" s="60" t="s">
        <v>1627</v>
      </c>
      <c r="W643" s="60" t="s">
        <v>1628</v>
      </c>
      <c r="X643" s="60" t="s">
        <v>1629</v>
      </c>
      <c r="Y643" s="60" t="s">
        <v>1630</v>
      </c>
    </row>
    <row r="644" spans="1:25" ht="60" x14ac:dyDescent="0.25">
      <c r="A644" s="60" t="s">
        <v>1714</v>
      </c>
      <c r="B644" s="60" t="str">
        <f>IFERROR(VLOOKUP(VALUE(MID(A644,1,IF(VALUE(MID(A644,1,3))=898,3,4))),[27]Hoja1!$A$3:$K$222,2,0),"")</f>
        <v>1046 Infraestructura y dotación al servicio de los ambientes de aprendizaje</v>
      </c>
      <c r="C644" s="60" t="s">
        <v>202</v>
      </c>
      <c r="D644" s="60" t="s">
        <v>435</v>
      </c>
      <c r="E644" s="60">
        <v>81101513</v>
      </c>
      <c r="F644" s="99" t="s">
        <v>1715</v>
      </c>
      <c r="G644" s="62">
        <v>2</v>
      </c>
      <c r="H644" s="62">
        <v>3</v>
      </c>
      <c r="I644" s="60">
        <v>10</v>
      </c>
      <c r="J644" s="60">
        <v>1</v>
      </c>
      <c r="K644" s="60" t="s">
        <v>19</v>
      </c>
      <c r="L644" s="60" t="str">
        <f>IF(K644=[27]Hoja3!$B$2,[27]Hoja3!$A$2,IF(K644=[27]Hoja3!$B$3,[27]Hoja3!$A$3,IF(K644=[27]Hoja3!$B$4,[27]Hoja3!$A$4,IF(K644=[27]Hoja3!$B$5,[27]Hoja3!$A$5,IF(K644=[27]Hoja3!$B$6,[27]Hoja3!$A$6,IF(K644=[27]Hoja3!$B$7,[27]Hoja3!$A$7,IF(K644=[27]Hoja3!$B$8,[27]Hoja3!$A$8,IF(K644=[27]Hoja3!$B$9,[27]Hoja3!$A$9,IF(K644=[27]Hoja3!$B$10,[27]Hoja3!$A$10,IF(K644=[27]Hoja3!$B$11,[27]Hoja3!$A$11,IF(K644=[27]Hoja3!$B$12,[27]Hoja3!$A$12,IF(K644=[27]Hoja3!$B$13,[27]Hoja3!$A$13,IF(K644=[27]Hoja3!$B$14,[27]Hoja3!$A$14,IF(K644=[27]Hoja3!$B$15,[27]Hoja3!$A$15,IF(K644=[27]Hoja3!$B$16,[27]Hoja3!$A$16,IF(K644=[27]Hoja3!$B$17,[27]Hoja3!$A$17,IF(K644=[27]Hoja3!$B$18,[27]Hoja3!$A$18,IF(K644=[27]Hoja3!$B$19,[27]Hoja3!$A$19,IF(K644=[27]Hoja3!$B$20,[27]Hoja3!$A$20,IF(K644=[27]Hoja3!$B$21,[27]Hoja3!$A$21,""))))))))))))))))))))</f>
        <v>CCE-04</v>
      </c>
      <c r="M644" s="60" t="s">
        <v>65</v>
      </c>
      <c r="N644" s="60">
        <v>0</v>
      </c>
      <c r="O644" s="98">
        <v>418000000</v>
      </c>
      <c r="P644" s="98">
        <f t="shared" si="181"/>
        <v>418000000</v>
      </c>
      <c r="Q644" s="65">
        <v>0</v>
      </c>
      <c r="R644" s="60">
        <v>0</v>
      </c>
      <c r="S644" s="60" t="s">
        <v>1624</v>
      </c>
      <c r="T644" s="60" t="s">
        <v>1625</v>
      </c>
      <c r="U644" s="60" t="s">
        <v>1626</v>
      </c>
      <c r="V644" s="60" t="s">
        <v>1627</v>
      </c>
      <c r="W644" s="60" t="s">
        <v>1628</v>
      </c>
      <c r="X644" s="60" t="s">
        <v>1629</v>
      </c>
      <c r="Y644" s="60" t="s">
        <v>1630</v>
      </c>
    </row>
    <row r="645" spans="1:25" ht="60" x14ac:dyDescent="0.25">
      <c r="A645" s="60" t="s">
        <v>1716</v>
      </c>
      <c r="B645" s="60" t="str">
        <f>IFERROR(VLOOKUP(VALUE(MID(A645,1,IF(VALUE(MID(A645,1,3))=898,3,4))),[27]Hoja1!$A$3:$K$222,2,0),"")</f>
        <v>1046 Infraestructura y dotación al servicio de los ambientes de aprendizaje</v>
      </c>
      <c r="C645" s="60" t="s">
        <v>202</v>
      </c>
      <c r="D645" s="60" t="s">
        <v>437</v>
      </c>
      <c r="E645" s="60">
        <v>72121406</v>
      </c>
      <c r="F645" s="99" t="s">
        <v>1717</v>
      </c>
      <c r="G645" s="62">
        <v>4</v>
      </c>
      <c r="H645" s="62">
        <v>5</v>
      </c>
      <c r="I645" s="60">
        <v>7</v>
      </c>
      <c r="J645" s="60">
        <v>1</v>
      </c>
      <c r="K645" s="60" t="s">
        <v>24</v>
      </c>
      <c r="L645" s="60" t="str">
        <f>IF(K645=[27]Hoja3!$B$2,[27]Hoja3!$A$2,IF(K645=[27]Hoja3!$B$3,[27]Hoja3!$A$3,IF(K645=[27]Hoja3!$B$4,[27]Hoja3!$A$4,IF(K645=[27]Hoja3!$B$5,[27]Hoja3!$A$5,IF(K645=[27]Hoja3!$B$6,[27]Hoja3!$A$6,IF(K645=[27]Hoja3!$B$7,[27]Hoja3!$A$7,IF(K645=[27]Hoja3!$B$8,[27]Hoja3!$A$8,IF(K645=[27]Hoja3!$B$9,[27]Hoja3!$A$9,IF(K645=[27]Hoja3!$B$10,[27]Hoja3!$A$10,IF(K645=[27]Hoja3!$B$11,[27]Hoja3!$A$11,IF(K645=[27]Hoja3!$B$12,[27]Hoja3!$A$12,IF(K645=[27]Hoja3!$B$13,[27]Hoja3!$A$13,IF(K645=[27]Hoja3!$B$14,[27]Hoja3!$A$14,IF(K645=[27]Hoja3!$B$15,[27]Hoja3!$A$15,IF(K645=[27]Hoja3!$B$16,[27]Hoja3!$A$16,IF(K645=[27]Hoja3!$B$17,[27]Hoja3!$A$17,IF(K645=[27]Hoja3!$B$18,[27]Hoja3!$A$18,IF(K645=[27]Hoja3!$B$19,[27]Hoja3!$A$19,IF(K645=[27]Hoja3!$B$20,[27]Hoja3!$A$20,IF(K645=[27]Hoja3!$B$21,[27]Hoja3!$A$21,""))))))))))))))))))))</f>
        <v>CCE-06</v>
      </c>
      <c r="M645" s="60" t="s">
        <v>67</v>
      </c>
      <c r="N645" s="60">
        <v>0</v>
      </c>
      <c r="O645" s="98">
        <v>850000000</v>
      </c>
      <c r="P645" s="98">
        <f t="shared" si="181"/>
        <v>850000000</v>
      </c>
      <c r="Q645" s="65">
        <v>0</v>
      </c>
      <c r="R645" s="60">
        <v>0</v>
      </c>
      <c r="S645" s="60" t="s">
        <v>1624</v>
      </c>
      <c r="T645" s="60" t="s">
        <v>1625</v>
      </c>
      <c r="U645" s="60" t="s">
        <v>1626</v>
      </c>
      <c r="V645" s="60" t="s">
        <v>1627</v>
      </c>
      <c r="W645" s="60" t="s">
        <v>1628</v>
      </c>
      <c r="X645" s="60" t="s">
        <v>1629</v>
      </c>
      <c r="Y645" s="60" t="s">
        <v>1630</v>
      </c>
    </row>
    <row r="646" spans="1:25" ht="120" x14ac:dyDescent="0.25">
      <c r="A646" s="60" t="s">
        <v>1718</v>
      </c>
      <c r="B646" s="60" t="str">
        <f>IFERROR(VLOOKUP(VALUE(MID(A646,1,IF(VALUE(MID(A646,1,3))=898,3,4))),[27]Hoja1!$A$3:$K$222,2,0),"")</f>
        <v>1046 Infraestructura y dotación al servicio de los ambientes de aprendizaje</v>
      </c>
      <c r="C646" s="60" t="s">
        <v>1621</v>
      </c>
      <c r="D646" s="60" t="s">
        <v>424</v>
      </c>
      <c r="E646" s="60">
        <v>80111617</v>
      </c>
      <c r="F646" s="99" t="s">
        <v>1719</v>
      </c>
      <c r="G646" s="62">
        <v>1</v>
      </c>
      <c r="H646" s="62">
        <v>1</v>
      </c>
      <c r="I646" s="60">
        <v>11.5</v>
      </c>
      <c r="J646" s="60">
        <v>1</v>
      </c>
      <c r="K646" s="60" t="s">
        <v>21</v>
      </c>
      <c r="L646" s="60" t="str">
        <f>IF(K646=[27]Hoja3!$B$2,[27]Hoja3!$A$2,IF(K646=[27]Hoja3!$B$3,[27]Hoja3!$A$3,IF(K646=[27]Hoja3!$B$4,[27]Hoja3!$A$4,IF(K646=[27]Hoja3!$B$5,[27]Hoja3!$A$5,IF(K646=[27]Hoja3!$B$6,[27]Hoja3!$A$6,IF(K646=[27]Hoja3!$B$7,[27]Hoja3!$A$7,IF(K646=[27]Hoja3!$B$8,[27]Hoja3!$A$8,IF(K646=[27]Hoja3!$B$9,[27]Hoja3!$A$9,IF(K646=[27]Hoja3!$B$10,[27]Hoja3!$A$10,IF(K646=[27]Hoja3!$B$11,[27]Hoja3!$A$11,IF(K646=[27]Hoja3!$B$12,[27]Hoja3!$A$12,IF(K646=[27]Hoja3!$B$13,[27]Hoja3!$A$13,IF(K646=[27]Hoja3!$B$14,[27]Hoja3!$A$14,IF(K646=[27]Hoja3!$B$15,[27]Hoja3!$A$15,IF(K646=[27]Hoja3!$B$16,[27]Hoja3!$A$16,IF(K646=[27]Hoja3!$B$17,[27]Hoja3!$A$17,IF(K646=[27]Hoja3!$B$18,[27]Hoja3!$A$18,IF(K646=[27]Hoja3!$B$19,[27]Hoja3!$A$19,IF(K646=[27]Hoja3!$B$20,[27]Hoja3!$A$20,IF(K646=[27]Hoja3!$B$21,[27]Hoja3!$A$21,""))))))))))))))))))))</f>
        <v>CCE-16</v>
      </c>
      <c r="M646" s="60" t="s">
        <v>63</v>
      </c>
      <c r="N646" s="60">
        <v>0</v>
      </c>
      <c r="O646" s="98">
        <v>59012066</v>
      </c>
      <c r="P646" s="98">
        <f t="shared" si="181"/>
        <v>59012066</v>
      </c>
      <c r="Q646" s="65">
        <v>0</v>
      </c>
      <c r="R646" s="60">
        <v>0</v>
      </c>
      <c r="S646" s="60" t="s">
        <v>1624</v>
      </c>
      <c r="T646" s="60" t="s">
        <v>1625</v>
      </c>
      <c r="U646" s="60" t="s">
        <v>1626</v>
      </c>
      <c r="V646" s="60" t="s">
        <v>1627</v>
      </c>
      <c r="W646" s="60" t="s">
        <v>1628</v>
      </c>
      <c r="X646" s="60" t="s">
        <v>1629</v>
      </c>
      <c r="Y646" s="60" t="s">
        <v>1630</v>
      </c>
    </row>
    <row r="647" spans="1:25" ht="90" x14ac:dyDescent="0.25">
      <c r="A647" s="60" t="s">
        <v>1720</v>
      </c>
      <c r="B647" s="60" t="str">
        <f>IFERROR(VLOOKUP(VALUE(MID(A647,1,IF(VALUE(MID(A647,1,3))=898,3,4))),[27]Hoja1!$A$3:$K$222,2,0),"")</f>
        <v>1046 Infraestructura y dotación al servicio de los ambientes de aprendizaje</v>
      </c>
      <c r="C647" s="60" t="s">
        <v>1621</v>
      </c>
      <c r="D647" s="60" t="s">
        <v>424</v>
      </c>
      <c r="E647" s="60">
        <v>93151501</v>
      </c>
      <c r="F647" s="99" t="s">
        <v>1721</v>
      </c>
      <c r="G647" s="62">
        <v>1</v>
      </c>
      <c r="H647" s="62">
        <v>1</v>
      </c>
      <c r="I647" s="60">
        <v>11</v>
      </c>
      <c r="J647" s="60">
        <v>1</v>
      </c>
      <c r="K647" s="60" t="s">
        <v>21</v>
      </c>
      <c r="L647" s="60" t="str">
        <f>IF(K647=[27]Hoja3!$B$2,[27]Hoja3!$A$2,IF(K647=[27]Hoja3!$B$3,[27]Hoja3!$A$3,IF(K647=[27]Hoja3!$B$4,[27]Hoja3!$A$4,IF(K647=[27]Hoja3!$B$5,[27]Hoja3!$A$5,IF(K647=[27]Hoja3!$B$6,[27]Hoja3!$A$6,IF(K647=[27]Hoja3!$B$7,[27]Hoja3!$A$7,IF(K647=[27]Hoja3!$B$8,[27]Hoja3!$A$8,IF(K647=[27]Hoja3!$B$9,[27]Hoja3!$A$9,IF(K647=[27]Hoja3!$B$10,[27]Hoja3!$A$10,IF(K647=[27]Hoja3!$B$11,[27]Hoja3!$A$11,IF(K647=[27]Hoja3!$B$12,[27]Hoja3!$A$12,IF(K647=[27]Hoja3!$B$13,[27]Hoja3!$A$13,IF(K647=[27]Hoja3!$B$14,[27]Hoja3!$A$14,IF(K647=[27]Hoja3!$B$15,[27]Hoja3!$A$15,IF(K647=[27]Hoja3!$B$16,[27]Hoja3!$A$16,IF(K647=[27]Hoja3!$B$17,[27]Hoja3!$A$17,IF(K647=[27]Hoja3!$B$18,[27]Hoja3!$A$18,IF(K647=[27]Hoja3!$B$19,[27]Hoja3!$A$19,IF(K647=[27]Hoja3!$B$20,[27]Hoja3!$A$20,IF(K647=[27]Hoja3!$B$21,[27]Hoja3!$A$21,""))))))))))))))))))))</f>
        <v>CCE-16</v>
      </c>
      <c r="M647" s="60" t="s">
        <v>63</v>
      </c>
      <c r="N647" s="60">
        <v>0</v>
      </c>
      <c r="O647" s="98">
        <v>49500000</v>
      </c>
      <c r="P647" s="98">
        <f t="shared" si="181"/>
        <v>49500000</v>
      </c>
      <c r="Q647" s="65">
        <v>0</v>
      </c>
      <c r="R647" s="60">
        <v>0</v>
      </c>
      <c r="S647" s="60" t="s">
        <v>1624</v>
      </c>
      <c r="T647" s="60" t="s">
        <v>1625</v>
      </c>
      <c r="U647" s="60" t="s">
        <v>1626</v>
      </c>
      <c r="V647" s="60" t="s">
        <v>1627</v>
      </c>
      <c r="W647" s="60" t="s">
        <v>1628</v>
      </c>
      <c r="X647" s="60" t="s">
        <v>1629</v>
      </c>
      <c r="Y647" s="60" t="s">
        <v>1630</v>
      </c>
    </row>
    <row r="648" spans="1:25" ht="120" x14ac:dyDescent="0.25">
      <c r="A648" s="60" t="s">
        <v>1722</v>
      </c>
      <c r="B648" s="60" t="str">
        <f>IFERROR(VLOOKUP(VALUE(MID(A648,1,IF(VALUE(MID(A648,1,3))=898,3,4))),[27]Hoja1!$A$3:$K$222,2,0),"")</f>
        <v>1046 Infraestructura y dotación al servicio de los ambientes de aprendizaje</v>
      </c>
      <c r="C648" s="60" t="s">
        <v>1621</v>
      </c>
      <c r="D648" s="60" t="s">
        <v>424</v>
      </c>
      <c r="E648" s="60">
        <v>81101500</v>
      </c>
      <c r="F648" s="99" t="s">
        <v>1723</v>
      </c>
      <c r="G648" s="62">
        <v>1</v>
      </c>
      <c r="H648" s="62">
        <v>1</v>
      </c>
      <c r="I648" s="60">
        <v>11.5</v>
      </c>
      <c r="J648" s="60">
        <v>1</v>
      </c>
      <c r="K648" s="60" t="s">
        <v>21</v>
      </c>
      <c r="L648" s="60" t="str">
        <f>IF(K648=[27]Hoja3!$B$2,[27]Hoja3!$A$2,IF(K648=[27]Hoja3!$B$3,[27]Hoja3!$A$3,IF(K648=[27]Hoja3!$B$4,[27]Hoja3!$A$4,IF(K648=[27]Hoja3!$B$5,[27]Hoja3!$A$5,IF(K648=[27]Hoja3!$B$6,[27]Hoja3!$A$6,IF(K648=[27]Hoja3!$B$7,[27]Hoja3!$A$7,IF(K648=[27]Hoja3!$B$8,[27]Hoja3!$A$8,IF(K648=[27]Hoja3!$B$9,[27]Hoja3!$A$9,IF(K648=[27]Hoja3!$B$10,[27]Hoja3!$A$10,IF(K648=[27]Hoja3!$B$11,[27]Hoja3!$A$11,IF(K648=[27]Hoja3!$B$12,[27]Hoja3!$A$12,IF(K648=[27]Hoja3!$B$13,[27]Hoja3!$A$13,IF(K648=[27]Hoja3!$B$14,[27]Hoja3!$A$14,IF(K648=[27]Hoja3!$B$15,[27]Hoja3!$A$15,IF(K648=[27]Hoja3!$B$16,[27]Hoja3!$A$16,IF(K648=[27]Hoja3!$B$17,[27]Hoja3!$A$17,IF(K648=[27]Hoja3!$B$18,[27]Hoja3!$A$18,IF(K648=[27]Hoja3!$B$19,[27]Hoja3!$A$19,IF(K648=[27]Hoja3!$B$20,[27]Hoja3!$A$20,IF(K648=[27]Hoja3!$B$21,[27]Hoja3!$A$21,""))))))))))))))))))))</f>
        <v>CCE-16</v>
      </c>
      <c r="M648" s="60" t="s">
        <v>63</v>
      </c>
      <c r="N648" s="60">
        <v>0</v>
      </c>
      <c r="O648" s="98">
        <v>74630400</v>
      </c>
      <c r="P648" s="98">
        <f t="shared" si="181"/>
        <v>74630400</v>
      </c>
      <c r="Q648" s="65">
        <v>0</v>
      </c>
      <c r="R648" s="60">
        <v>0</v>
      </c>
      <c r="S648" s="60" t="s">
        <v>1624</v>
      </c>
      <c r="T648" s="60" t="s">
        <v>1625</v>
      </c>
      <c r="U648" s="60" t="s">
        <v>1626</v>
      </c>
      <c r="V648" s="60" t="s">
        <v>1627</v>
      </c>
      <c r="W648" s="60" t="s">
        <v>1628</v>
      </c>
      <c r="X648" s="60" t="s">
        <v>1629</v>
      </c>
      <c r="Y648" s="60" t="s">
        <v>1630</v>
      </c>
    </row>
    <row r="649" spans="1:25" ht="120" x14ac:dyDescent="0.25">
      <c r="A649" s="60" t="s">
        <v>1724</v>
      </c>
      <c r="B649" s="60" t="str">
        <f>IFERROR(VLOOKUP(VALUE(MID(A649,1,IF(VALUE(MID(A649,1,3))=898,3,4))),[27]Hoja1!$A$3:$K$222,2,0),"")</f>
        <v>1046 Infraestructura y dotación al servicio de los ambientes de aprendizaje</v>
      </c>
      <c r="C649" s="60" t="s">
        <v>1621</v>
      </c>
      <c r="D649" s="60" t="s">
        <v>424</v>
      </c>
      <c r="E649" s="60">
        <v>83101800</v>
      </c>
      <c r="F649" s="99" t="s">
        <v>1725</v>
      </c>
      <c r="G649" s="62">
        <v>1</v>
      </c>
      <c r="H649" s="62">
        <v>1</v>
      </c>
      <c r="I649" s="60">
        <v>11.5</v>
      </c>
      <c r="J649" s="60">
        <v>1</v>
      </c>
      <c r="K649" s="60" t="s">
        <v>21</v>
      </c>
      <c r="L649" s="60" t="str">
        <f>IF(K649=[27]Hoja3!$B$2,[27]Hoja3!$A$2,IF(K649=[27]Hoja3!$B$3,[27]Hoja3!$A$3,IF(K649=[27]Hoja3!$B$4,[27]Hoja3!$A$4,IF(K649=[27]Hoja3!$B$5,[27]Hoja3!$A$5,IF(K649=[27]Hoja3!$B$6,[27]Hoja3!$A$6,IF(K649=[27]Hoja3!$B$7,[27]Hoja3!$A$7,IF(K649=[27]Hoja3!$B$8,[27]Hoja3!$A$8,IF(K649=[27]Hoja3!$B$9,[27]Hoja3!$A$9,IF(K649=[27]Hoja3!$B$10,[27]Hoja3!$A$10,IF(K649=[27]Hoja3!$B$11,[27]Hoja3!$A$11,IF(K649=[27]Hoja3!$B$12,[27]Hoja3!$A$12,IF(K649=[27]Hoja3!$B$13,[27]Hoja3!$A$13,IF(K649=[27]Hoja3!$B$14,[27]Hoja3!$A$14,IF(K649=[27]Hoja3!$B$15,[27]Hoja3!$A$15,IF(K649=[27]Hoja3!$B$16,[27]Hoja3!$A$16,IF(K649=[27]Hoja3!$B$17,[27]Hoja3!$A$17,IF(K649=[27]Hoja3!$B$18,[27]Hoja3!$A$18,IF(K649=[27]Hoja3!$B$19,[27]Hoja3!$A$19,IF(K649=[27]Hoja3!$B$20,[27]Hoja3!$A$20,IF(K649=[27]Hoja3!$B$21,[27]Hoja3!$A$21,""))))))))))))))))))))</f>
        <v>CCE-16</v>
      </c>
      <c r="M649" s="60" t="s">
        <v>63</v>
      </c>
      <c r="N649" s="60">
        <v>0</v>
      </c>
      <c r="O649" s="98">
        <v>49753600</v>
      </c>
      <c r="P649" s="98">
        <f t="shared" si="181"/>
        <v>49753600</v>
      </c>
      <c r="Q649" s="65">
        <v>0</v>
      </c>
      <c r="R649" s="60">
        <v>0</v>
      </c>
      <c r="S649" s="60" t="s">
        <v>1624</v>
      </c>
      <c r="T649" s="60" t="s">
        <v>1625</v>
      </c>
      <c r="U649" s="60" t="s">
        <v>1626</v>
      </c>
      <c r="V649" s="60" t="s">
        <v>1627</v>
      </c>
      <c r="W649" s="60" t="s">
        <v>1628</v>
      </c>
      <c r="X649" s="60" t="s">
        <v>1629</v>
      </c>
      <c r="Y649" s="60" t="s">
        <v>1630</v>
      </c>
    </row>
    <row r="650" spans="1:25" ht="120" x14ac:dyDescent="0.25">
      <c r="A650" s="60" t="s">
        <v>1726</v>
      </c>
      <c r="B650" s="60" t="str">
        <f>IFERROR(VLOOKUP(VALUE(MID(A650,1,IF(VALUE(MID(A650,1,3))=898,3,4))),[27]Hoja1!$A$3:$K$222,2,0),"")</f>
        <v>1046 Infraestructura y dotación al servicio de los ambientes de aprendizaje</v>
      </c>
      <c r="C650" s="60" t="s">
        <v>1621</v>
      </c>
      <c r="D650" s="60" t="s">
        <v>424</v>
      </c>
      <c r="E650" s="60">
        <v>80111617</v>
      </c>
      <c r="F650" s="99" t="s">
        <v>1727</v>
      </c>
      <c r="G650" s="62">
        <v>1</v>
      </c>
      <c r="H650" s="62">
        <v>1</v>
      </c>
      <c r="I650" s="60">
        <v>11.5</v>
      </c>
      <c r="J650" s="60">
        <v>1</v>
      </c>
      <c r="K650" s="60" t="s">
        <v>21</v>
      </c>
      <c r="L650" s="60" t="str">
        <f>IF(K650=[27]Hoja3!$B$2,[27]Hoja3!$A$2,IF(K650=[27]Hoja3!$B$3,[27]Hoja3!$A$3,IF(K650=[27]Hoja3!$B$4,[27]Hoja3!$A$4,IF(K650=[27]Hoja3!$B$5,[27]Hoja3!$A$5,IF(K650=[27]Hoja3!$B$6,[27]Hoja3!$A$6,IF(K650=[27]Hoja3!$B$7,[27]Hoja3!$A$7,IF(K650=[27]Hoja3!$B$8,[27]Hoja3!$A$8,IF(K650=[27]Hoja3!$B$9,[27]Hoja3!$A$9,IF(K650=[27]Hoja3!$B$10,[27]Hoja3!$A$10,IF(K650=[27]Hoja3!$B$11,[27]Hoja3!$A$11,IF(K650=[27]Hoja3!$B$12,[27]Hoja3!$A$12,IF(K650=[27]Hoja3!$B$13,[27]Hoja3!$A$13,IF(K650=[27]Hoja3!$B$14,[27]Hoja3!$A$14,IF(K650=[27]Hoja3!$B$15,[27]Hoja3!$A$15,IF(K650=[27]Hoja3!$B$16,[27]Hoja3!$A$16,IF(K650=[27]Hoja3!$B$17,[27]Hoja3!$A$17,IF(K650=[27]Hoja3!$B$18,[27]Hoja3!$A$18,IF(K650=[27]Hoja3!$B$19,[27]Hoja3!$A$19,IF(K650=[27]Hoja3!$B$20,[27]Hoja3!$A$20,IF(K650=[27]Hoja3!$B$21,[27]Hoja3!$A$21,""))))))))))))))))))))</f>
        <v>CCE-16</v>
      </c>
      <c r="M650" s="60" t="s">
        <v>63</v>
      </c>
      <c r="N650" s="60">
        <v>0</v>
      </c>
      <c r="O650" s="98">
        <v>77279276</v>
      </c>
      <c r="P650" s="98">
        <f t="shared" si="181"/>
        <v>77279276</v>
      </c>
      <c r="Q650" s="65">
        <v>0</v>
      </c>
      <c r="R650" s="60">
        <v>0</v>
      </c>
      <c r="S650" s="60" t="s">
        <v>1624</v>
      </c>
      <c r="T650" s="60" t="s">
        <v>1625</v>
      </c>
      <c r="U650" s="60" t="s">
        <v>1626</v>
      </c>
      <c r="V650" s="60" t="s">
        <v>1627</v>
      </c>
      <c r="W650" s="60" t="s">
        <v>1628</v>
      </c>
      <c r="X650" s="60" t="s">
        <v>1629</v>
      </c>
      <c r="Y650" s="60" t="s">
        <v>1630</v>
      </c>
    </row>
    <row r="651" spans="1:25" ht="90" x14ac:dyDescent="0.25">
      <c r="A651" s="60" t="s">
        <v>1728</v>
      </c>
      <c r="B651" s="60" t="str">
        <f>IFERROR(VLOOKUP(VALUE(MID(A651,1,IF(VALUE(MID(A651,1,3))=898,3,4))),[27]Hoja1!$A$3:$K$222,2,0),"")</f>
        <v>1046 Infraestructura y dotación al servicio de los ambientes de aprendizaje</v>
      </c>
      <c r="C651" s="60" t="s">
        <v>1621</v>
      </c>
      <c r="D651" s="60" t="s">
        <v>424</v>
      </c>
      <c r="E651" s="60">
        <v>80111617</v>
      </c>
      <c r="F651" s="99" t="s">
        <v>1729</v>
      </c>
      <c r="G651" s="62">
        <v>1</v>
      </c>
      <c r="H651" s="62">
        <v>1</v>
      </c>
      <c r="I651" s="60">
        <v>11.5</v>
      </c>
      <c r="J651" s="60">
        <v>1</v>
      </c>
      <c r="K651" s="60" t="s">
        <v>21</v>
      </c>
      <c r="L651" s="60" t="str">
        <f>IF(K651=[27]Hoja3!$B$2,[27]Hoja3!$A$2,IF(K651=[27]Hoja3!$B$3,[27]Hoja3!$A$3,IF(K651=[27]Hoja3!$B$4,[27]Hoja3!$A$4,IF(K651=[27]Hoja3!$B$5,[27]Hoja3!$A$5,IF(K651=[27]Hoja3!$B$6,[27]Hoja3!$A$6,IF(K651=[27]Hoja3!$B$7,[27]Hoja3!$A$7,IF(K651=[27]Hoja3!$B$8,[27]Hoja3!$A$8,IF(K651=[27]Hoja3!$B$9,[27]Hoja3!$A$9,IF(K651=[27]Hoja3!$B$10,[27]Hoja3!$A$10,IF(K651=[27]Hoja3!$B$11,[27]Hoja3!$A$11,IF(K651=[27]Hoja3!$B$12,[27]Hoja3!$A$12,IF(K651=[27]Hoja3!$B$13,[27]Hoja3!$A$13,IF(K651=[27]Hoja3!$B$14,[27]Hoja3!$A$14,IF(K651=[27]Hoja3!$B$15,[27]Hoja3!$A$15,IF(K651=[27]Hoja3!$B$16,[27]Hoja3!$A$16,IF(K651=[27]Hoja3!$B$17,[27]Hoja3!$A$17,IF(K651=[27]Hoja3!$B$18,[27]Hoja3!$A$18,IF(K651=[27]Hoja3!$B$19,[27]Hoja3!$A$19,IF(K651=[27]Hoja3!$B$20,[27]Hoja3!$A$20,IF(K651=[27]Hoja3!$B$21,[27]Hoja3!$A$21,""))))))))))))))))))))</f>
        <v>CCE-16</v>
      </c>
      <c r="M651" s="60" t="s">
        <v>63</v>
      </c>
      <c r="N651" s="60">
        <v>0</v>
      </c>
      <c r="O651" s="98">
        <v>52241280</v>
      </c>
      <c r="P651" s="98">
        <f t="shared" si="181"/>
        <v>52241280</v>
      </c>
      <c r="Q651" s="65">
        <v>0</v>
      </c>
      <c r="R651" s="60">
        <v>0</v>
      </c>
      <c r="S651" s="60" t="s">
        <v>1624</v>
      </c>
      <c r="T651" s="60" t="s">
        <v>1625</v>
      </c>
      <c r="U651" s="60" t="s">
        <v>1626</v>
      </c>
      <c r="V651" s="60" t="s">
        <v>1627</v>
      </c>
      <c r="W651" s="60" t="s">
        <v>1628</v>
      </c>
      <c r="X651" s="60" t="s">
        <v>1629</v>
      </c>
      <c r="Y651" s="60" t="s">
        <v>1630</v>
      </c>
    </row>
    <row r="652" spans="1:25" ht="75" x14ac:dyDescent="0.25">
      <c r="A652" s="60" t="s">
        <v>1730</v>
      </c>
      <c r="B652" s="60" t="str">
        <f>IFERROR(VLOOKUP(VALUE(MID(A652,1,IF(VALUE(MID(A652,1,3))=898,3,4))),[27]Hoja1!$A$3:$K$222,2,0),"")</f>
        <v>1046 Infraestructura y dotación al servicio de los ambientes de aprendizaje</v>
      </c>
      <c r="C652" s="60" t="s">
        <v>1621</v>
      </c>
      <c r="D652" s="60" t="s">
        <v>424</v>
      </c>
      <c r="E652" s="60">
        <v>77101700</v>
      </c>
      <c r="F652" s="99" t="s">
        <v>1731</v>
      </c>
      <c r="G652" s="62">
        <v>1</v>
      </c>
      <c r="H652" s="62">
        <v>1</v>
      </c>
      <c r="I652" s="60">
        <v>11.5</v>
      </c>
      <c r="J652" s="60">
        <v>1</v>
      </c>
      <c r="K652" s="60" t="s">
        <v>21</v>
      </c>
      <c r="L652" s="60" t="str">
        <f>IF(K652=[27]Hoja3!$B$2,[27]Hoja3!$A$2,IF(K652=[27]Hoja3!$B$3,[27]Hoja3!$A$3,IF(K652=[27]Hoja3!$B$4,[27]Hoja3!$A$4,IF(K652=[27]Hoja3!$B$5,[27]Hoja3!$A$5,IF(K652=[27]Hoja3!$B$6,[27]Hoja3!$A$6,IF(K652=[27]Hoja3!$B$7,[27]Hoja3!$A$7,IF(K652=[27]Hoja3!$B$8,[27]Hoja3!$A$8,IF(K652=[27]Hoja3!$B$9,[27]Hoja3!$A$9,IF(K652=[27]Hoja3!$B$10,[27]Hoja3!$A$10,IF(K652=[27]Hoja3!$B$11,[27]Hoja3!$A$11,IF(K652=[27]Hoja3!$B$12,[27]Hoja3!$A$12,IF(K652=[27]Hoja3!$B$13,[27]Hoja3!$A$13,IF(K652=[27]Hoja3!$B$14,[27]Hoja3!$A$14,IF(K652=[27]Hoja3!$B$15,[27]Hoja3!$A$15,IF(K652=[27]Hoja3!$B$16,[27]Hoja3!$A$16,IF(K652=[27]Hoja3!$B$17,[27]Hoja3!$A$17,IF(K652=[27]Hoja3!$B$18,[27]Hoja3!$A$18,IF(K652=[27]Hoja3!$B$19,[27]Hoja3!$A$19,IF(K652=[27]Hoja3!$B$20,[27]Hoja3!$A$20,IF(K652=[27]Hoja3!$B$21,[27]Hoja3!$A$21,""))))))))))))))))))))</f>
        <v>CCE-16</v>
      </c>
      <c r="M652" s="60" t="s">
        <v>63</v>
      </c>
      <c r="N652" s="60">
        <v>0</v>
      </c>
      <c r="O652" s="98">
        <v>71760000</v>
      </c>
      <c r="P652" s="98">
        <f t="shared" si="181"/>
        <v>71760000</v>
      </c>
      <c r="Q652" s="65">
        <v>0</v>
      </c>
      <c r="R652" s="60">
        <v>0</v>
      </c>
      <c r="S652" s="60" t="s">
        <v>1624</v>
      </c>
      <c r="T652" s="60" t="s">
        <v>1625</v>
      </c>
      <c r="U652" s="60" t="s">
        <v>1626</v>
      </c>
      <c r="V652" s="60" t="s">
        <v>1627</v>
      </c>
      <c r="W652" s="60" t="s">
        <v>1628</v>
      </c>
      <c r="X652" s="60" t="s">
        <v>1629</v>
      </c>
      <c r="Y652" s="60" t="s">
        <v>1630</v>
      </c>
    </row>
    <row r="653" spans="1:25" ht="105" x14ac:dyDescent="0.25">
      <c r="A653" s="60" t="s">
        <v>1732</v>
      </c>
      <c r="B653" s="60" t="str">
        <f>IFERROR(VLOOKUP(VALUE(MID(A653,1,IF(VALUE(MID(A653,1,3))=898,3,4))),[27]Hoja1!$A$3:$K$222,2,0),"")</f>
        <v>1046 Infraestructura y dotación al servicio de los ambientes de aprendizaje</v>
      </c>
      <c r="C653" s="60" t="s">
        <v>1621</v>
      </c>
      <c r="D653" s="60" t="s">
        <v>424</v>
      </c>
      <c r="E653" s="60">
        <v>80111617</v>
      </c>
      <c r="F653" s="99" t="s">
        <v>1733</v>
      </c>
      <c r="G653" s="62">
        <v>1</v>
      </c>
      <c r="H653" s="62">
        <v>1</v>
      </c>
      <c r="I653" s="60">
        <v>11.5</v>
      </c>
      <c r="J653" s="60">
        <v>1</v>
      </c>
      <c r="K653" s="60" t="s">
        <v>21</v>
      </c>
      <c r="L653" s="60" t="str">
        <f>IF(K653=[27]Hoja3!$B$2,[27]Hoja3!$A$2,IF(K653=[27]Hoja3!$B$3,[27]Hoja3!$A$3,IF(K653=[27]Hoja3!$B$4,[27]Hoja3!$A$4,IF(K653=[27]Hoja3!$B$5,[27]Hoja3!$A$5,IF(K653=[27]Hoja3!$B$6,[27]Hoja3!$A$6,IF(K653=[27]Hoja3!$B$7,[27]Hoja3!$A$7,IF(K653=[27]Hoja3!$B$8,[27]Hoja3!$A$8,IF(K653=[27]Hoja3!$B$9,[27]Hoja3!$A$9,IF(K653=[27]Hoja3!$B$10,[27]Hoja3!$A$10,IF(K653=[27]Hoja3!$B$11,[27]Hoja3!$A$11,IF(K653=[27]Hoja3!$B$12,[27]Hoja3!$A$12,IF(K653=[27]Hoja3!$B$13,[27]Hoja3!$A$13,IF(K653=[27]Hoja3!$B$14,[27]Hoja3!$A$14,IF(K653=[27]Hoja3!$B$15,[27]Hoja3!$A$15,IF(K653=[27]Hoja3!$B$16,[27]Hoja3!$A$16,IF(K653=[27]Hoja3!$B$17,[27]Hoja3!$A$17,IF(K653=[27]Hoja3!$B$18,[27]Hoja3!$A$18,IF(K653=[27]Hoja3!$B$19,[27]Hoja3!$A$19,IF(K653=[27]Hoja3!$B$20,[27]Hoja3!$A$20,IF(K653=[27]Hoja3!$B$21,[27]Hoja3!$A$21,""))))))))))))))))))))</f>
        <v>CCE-16</v>
      </c>
      <c r="M653" s="60" t="s">
        <v>63</v>
      </c>
      <c r="N653" s="60">
        <v>0</v>
      </c>
      <c r="O653" s="98">
        <v>83720000</v>
      </c>
      <c r="P653" s="98">
        <f t="shared" si="181"/>
        <v>83720000</v>
      </c>
      <c r="Q653" s="65">
        <v>0</v>
      </c>
      <c r="R653" s="60">
        <v>0</v>
      </c>
      <c r="S653" s="60" t="s">
        <v>1624</v>
      </c>
      <c r="T653" s="60" t="s">
        <v>1625</v>
      </c>
      <c r="U653" s="60" t="s">
        <v>1626</v>
      </c>
      <c r="V653" s="60" t="s">
        <v>1627</v>
      </c>
      <c r="W653" s="60" t="s">
        <v>1628</v>
      </c>
      <c r="X653" s="60" t="s">
        <v>1629</v>
      </c>
      <c r="Y653" s="60" t="s">
        <v>1630</v>
      </c>
    </row>
    <row r="654" spans="1:25" ht="105" x14ac:dyDescent="0.25">
      <c r="A654" s="60" t="s">
        <v>1734</v>
      </c>
      <c r="B654" s="60" t="str">
        <f>IFERROR(VLOOKUP(VALUE(MID(A654,1,IF(VALUE(MID(A654,1,3))=898,3,4))),[27]Hoja1!$A$3:$K$222,2,0),"")</f>
        <v>1046 Infraestructura y dotación al servicio de los ambientes de aprendizaje</v>
      </c>
      <c r="C654" s="60" t="s">
        <v>1621</v>
      </c>
      <c r="D654" s="60" t="s">
        <v>424</v>
      </c>
      <c r="E654" s="60">
        <v>80111617</v>
      </c>
      <c r="F654" s="99" t="s">
        <v>1735</v>
      </c>
      <c r="G654" s="62">
        <v>1</v>
      </c>
      <c r="H654" s="62">
        <v>1</v>
      </c>
      <c r="I654" s="60">
        <v>11.5</v>
      </c>
      <c r="J654" s="60">
        <v>1</v>
      </c>
      <c r="K654" s="60" t="s">
        <v>21</v>
      </c>
      <c r="L654" s="60" t="str">
        <f>IF(K654=[27]Hoja3!$B$2,[27]Hoja3!$A$2,IF(K654=[27]Hoja3!$B$3,[27]Hoja3!$A$3,IF(K654=[27]Hoja3!$B$4,[27]Hoja3!$A$4,IF(K654=[27]Hoja3!$B$5,[27]Hoja3!$A$5,IF(K654=[27]Hoja3!$B$6,[27]Hoja3!$A$6,IF(K654=[27]Hoja3!$B$7,[27]Hoja3!$A$7,IF(K654=[27]Hoja3!$B$8,[27]Hoja3!$A$8,IF(K654=[27]Hoja3!$B$9,[27]Hoja3!$A$9,IF(K654=[27]Hoja3!$B$10,[27]Hoja3!$A$10,IF(K654=[27]Hoja3!$B$11,[27]Hoja3!$A$11,IF(K654=[27]Hoja3!$B$12,[27]Hoja3!$A$12,IF(K654=[27]Hoja3!$B$13,[27]Hoja3!$A$13,IF(K654=[27]Hoja3!$B$14,[27]Hoja3!$A$14,IF(K654=[27]Hoja3!$B$15,[27]Hoja3!$A$15,IF(K654=[27]Hoja3!$B$16,[27]Hoja3!$A$16,IF(K654=[27]Hoja3!$B$17,[27]Hoja3!$A$17,IF(K654=[27]Hoja3!$B$18,[27]Hoja3!$A$18,IF(K654=[27]Hoja3!$B$19,[27]Hoja3!$A$19,IF(K654=[27]Hoja3!$B$20,[27]Hoja3!$A$20,IF(K654=[27]Hoja3!$B$21,[27]Hoja3!$A$21,""))))))))))))))))))))</f>
        <v>CCE-16</v>
      </c>
      <c r="M654" s="60" t="s">
        <v>63</v>
      </c>
      <c r="N654" s="60">
        <v>0</v>
      </c>
      <c r="O654" s="98">
        <v>77050000</v>
      </c>
      <c r="P654" s="98">
        <f t="shared" si="181"/>
        <v>77050000</v>
      </c>
      <c r="Q654" s="65">
        <v>0</v>
      </c>
      <c r="R654" s="60">
        <v>0</v>
      </c>
      <c r="S654" s="60" t="s">
        <v>1624</v>
      </c>
      <c r="T654" s="60" t="s">
        <v>1625</v>
      </c>
      <c r="U654" s="60" t="s">
        <v>1626</v>
      </c>
      <c r="V654" s="60" t="s">
        <v>1627</v>
      </c>
      <c r="W654" s="60" t="s">
        <v>1628</v>
      </c>
      <c r="X654" s="60" t="s">
        <v>1629</v>
      </c>
      <c r="Y654" s="60" t="s">
        <v>1630</v>
      </c>
    </row>
    <row r="655" spans="1:25" ht="90" x14ac:dyDescent="0.25">
      <c r="A655" s="60" t="s">
        <v>1736</v>
      </c>
      <c r="B655" s="60" t="str">
        <f>IFERROR(VLOOKUP(VALUE(MID(A655,1,IF(VALUE(MID(A655,1,3))=898,3,4))),[27]Hoja1!$A$3:$K$222,2,0),"")</f>
        <v>1046 Infraestructura y dotación al servicio de los ambientes de aprendizaje</v>
      </c>
      <c r="C655" s="60" t="s">
        <v>1621</v>
      </c>
      <c r="D655" s="60" t="s">
        <v>424</v>
      </c>
      <c r="E655" s="60">
        <v>80121704</v>
      </c>
      <c r="F655" s="99" t="s">
        <v>1737</v>
      </c>
      <c r="G655" s="62">
        <v>1</v>
      </c>
      <c r="H655" s="62">
        <v>1</v>
      </c>
      <c r="I655" s="60">
        <v>11.5</v>
      </c>
      <c r="J655" s="60">
        <v>1</v>
      </c>
      <c r="K655" s="60" t="s">
        <v>21</v>
      </c>
      <c r="L655" s="60" t="str">
        <f>IF(K655=[27]Hoja3!$B$2,[27]Hoja3!$A$2,IF(K655=[27]Hoja3!$B$3,[27]Hoja3!$A$3,IF(K655=[27]Hoja3!$B$4,[27]Hoja3!$A$4,IF(K655=[27]Hoja3!$B$5,[27]Hoja3!$A$5,IF(K655=[27]Hoja3!$B$6,[27]Hoja3!$A$6,IF(K655=[27]Hoja3!$B$7,[27]Hoja3!$A$7,IF(K655=[27]Hoja3!$B$8,[27]Hoja3!$A$8,IF(K655=[27]Hoja3!$B$9,[27]Hoja3!$A$9,IF(K655=[27]Hoja3!$B$10,[27]Hoja3!$A$10,IF(K655=[27]Hoja3!$B$11,[27]Hoja3!$A$11,IF(K655=[27]Hoja3!$B$12,[27]Hoja3!$A$12,IF(K655=[27]Hoja3!$B$13,[27]Hoja3!$A$13,IF(K655=[27]Hoja3!$B$14,[27]Hoja3!$A$14,IF(K655=[27]Hoja3!$B$15,[27]Hoja3!$A$15,IF(K655=[27]Hoja3!$B$16,[27]Hoja3!$A$16,IF(K655=[27]Hoja3!$B$17,[27]Hoja3!$A$17,IF(K655=[27]Hoja3!$B$18,[27]Hoja3!$A$18,IF(K655=[27]Hoja3!$B$19,[27]Hoja3!$A$19,IF(K655=[27]Hoja3!$B$20,[27]Hoja3!$A$20,IF(K655=[27]Hoja3!$B$21,[27]Hoja3!$A$21,""))))))))))))))))))))</f>
        <v>CCE-16</v>
      </c>
      <c r="M655" s="60" t="s">
        <v>63</v>
      </c>
      <c r="N655" s="60">
        <v>0</v>
      </c>
      <c r="O655" s="98">
        <v>90551552</v>
      </c>
      <c r="P655" s="98">
        <f t="shared" si="181"/>
        <v>90551552</v>
      </c>
      <c r="Q655" s="65">
        <v>0</v>
      </c>
      <c r="R655" s="60">
        <v>0</v>
      </c>
      <c r="S655" s="60" t="s">
        <v>1624</v>
      </c>
      <c r="T655" s="60" t="s">
        <v>1625</v>
      </c>
      <c r="U655" s="60" t="s">
        <v>1626</v>
      </c>
      <c r="V655" s="60" t="s">
        <v>1627</v>
      </c>
      <c r="W655" s="60" t="s">
        <v>1628</v>
      </c>
      <c r="X655" s="60" t="s">
        <v>1629</v>
      </c>
      <c r="Y655" s="60" t="s">
        <v>1630</v>
      </c>
    </row>
    <row r="656" spans="1:25" ht="120" x14ac:dyDescent="0.25">
      <c r="A656" s="60" t="s">
        <v>1738</v>
      </c>
      <c r="B656" s="60" t="str">
        <f>IFERROR(VLOOKUP(VALUE(MID(A656,1,IF(VALUE(MID(A656,1,3))=898,3,4))),[27]Hoja1!$A$3:$K$222,2,0),"")</f>
        <v>1046 Infraestructura y dotación al servicio de los ambientes de aprendizaje</v>
      </c>
      <c r="C656" s="60" t="s">
        <v>1621</v>
      </c>
      <c r="D656" s="60" t="s">
        <v>424</v>
      </c>
      <c r="E656" s="60">
        <v>81101500</v>
      </c>
      <c r="F656" s="99" t="s">
        <v>1739</v>
      </c>
      <c r="G656" s="62">
        <v>1</v>
      </c>
      <c r="H656" s="62">
        <v>1</v>
      </c>
      <c r="I656" s="60">
        <v>11.5</v>
      </c>
      <c r="J656" s="60">
        <v>1</v>
      </c>
      <c r="K656" s="60" t="s">
        <v>21</v>
      </c>
      <c r="L656" s="60" t="str">
        <f>IF(K656=[27]Hoja3!$B$2,[27]Hoja3!$A$2,IF(K656=[27]Hoja3!$B$3,[27]Hoja3!$A$3,IF(K656=[27]Hoja3!$B$4,[27]Hoja3!$A$4,IF(K656=[27]Hoja3!$B$5,[27]Hoja3!$A$5,IF(K656=[27]Hoja3!$B$6,[27]Hoja3!$A$6,IF(K656=[27]Hoja3!$B$7,[27]Hoja3!$A$7,IF(K656=[27]Hoja3!$B$8,[27]Hoja3!$A$8,IF(K656=[27]Hoja3!$B$9,[27]Hoja3!$A$9,IF(K656=[27]Hoja3!$B$10,[27]Hoja3!$A$10,IF(K656=[27]Hoja3!$B$11,[27]Hoja3!$A$11,IF(K656=[27]Hoja3!$B$12,[27]Hoja3!$A$12,IF(K656=[27]Hoja3!$B$13,[27]Hoja3!$A$13,IF(K656=[27]Hoja3!$B$14,[27]Hoja3!$A$14,IF(K656=[27]Hoja3!$B$15,[27]Hoja3!$A$15,IF(K656=[27]Hoja3!$B$16,[27]Hoja3!$A$16,IF(K656=[27]Hoja3!$B$17,[27]Hoja3!$A$17,IF(K656=[27]Hoja3!$B$18,[27]Hoja3!$A$18,IF(K656=[27]Hoja3!$B$19,[27]Hoja3!$A$19,IF(K656=[27]Hoja3!$B$20,[27]Hoja3!$A$20,IF(K656=[27]Hoja3!$B$21,[27]Hoja3!$A$21,""))))))))))))))))))))</f>
        <v>CCE-16</v>
      </c>
      <c r="M656" s="60" t="s">
        <v>63</v>
      </c>
      <c r="N656" s="60">
        <v>0</v>
      </c>
      <c r="O656" s="98">
        <v>77279276</v>
      </c>
      <c r="P656" s="98">
        <f t="shared" si="181"/>
        <v>77279276</v>
      </c>
      <c r="Q656" s="65">
        <v>0</v>
      </c>
      <c r="R656" s="60">
        <v>0</v>
      </c>
      <c r="S656" s="60" t="s">
        <v>1624</v>
      </c>
      <c r="T656" s="60" t="s">
        <v>1625</v>
      </c>
      <c r="U656" s="60" t="s">
        <v>1626</v>
      </c>
      <c r="V656" s="60" t="s">
        <v>1627</v>
      </c>
      <c r="W656" s="60" t="s">
        <v>1628</v>
      </c>
      <c r="X656" s="60" t="s">
        <v>1629</v>
      </c>
      <c r="Y656" s="60" t="s">
        <v>1630</v>
      </c>
    </row>
    <row r="657" spans="1:25" ht="120" x14ac:dyDescent="0.25">
      <c r="A657" s="60" t="s">
        <v>1740</v>
      </c>
      <c r="B657" s="60" t="str">
        <f>IFERROR(VLOOKUP(VALUE(MID(A657,1,IF(VALUE(MID(A657,1,3))=898,3,4))),[27]Hoja1!$A$3:$K$222,2,0),"")</f>
        <v>1046 Infraestructura y dotación al servicio de los ambientes de aprendizaje</v>
      </c>
      <c r="C657" s="60" t="s">
        <v>1621</v>
      </c>
      <c r="D657" s="60" t="s">
        <v>424</v>
      </c>
      <c r="E657" s="60">
        <v>80111617</v>
      </c>
      <c r="F657" s="99" t="s">
        <v>1741</v>
      </c>
      <c r="G657" s="62">
        <v>1</v>
      </c>
      <c r="H657" s="62">
        <v>1</v>
      </c>
      <c r="I657" s="60">
        <v>11.5</v>
      </c>
      <c r="J657" s="60">
        <v>1</v>
      </c>
      <c r="K657" s="60" t="s">
        <v>21</v>
      </c>
      <c r="L657" s="60" t="str">
        <f>IF(K657=[27]Hoja3!$B$2,[27]Hoja3!$A$2,IF(K657=[27]Hoja3!$B$3,[27]Hoja3!$A$3,IF(K657=[27]Hoja3!$B$4,[27]Hoja3!$A$4,IF(K657=[27]Hoja3!$B$5,[27]Hoja3!$A$5,IF(K657=[27]Hoja3!$B$6,[27]Hoja3!$A$6,IF(K657=[27]Hoja3!$B$7,[27]Hoja3!$A$7,IF(K657=[27]Hoja3!$B$8,[27]Hoja3!$A$8,IF(K657=[27]Hoja3!$B$9,[27]Hoja3!$A$9,IF(K657=[27]Hoja3!$B$10,[27]Hoja3!$A$10,IF(K657=[27]Hoja3!$B$11,[27]Hoja3!$A$11,IF(K657=[27]Hoja3!$B$12,[27]Hoja3!$A$12,IF(K657=[27]Hoja3!$B$13,[27]Hoja3!$A$13,IF(K657=[27]Hoja3!$B$14,[27]Hoja3!$A$14,IF(K657=[27]Hoja3!$B$15,[27]Hoja3!$A$15,IF(K657=[27]Hoja3!$B$16,[27]Hoja3!$A$16,IF(K657=[27]Hoja3!$B$17,[27]Hoja3!$A$17,IF(K657=[27]Hoja3!$B$18,[27]Hoja3!$A$18,IF(K657=[27]Hoja3!$B$19,[27]Hoja3!$A$19,IF(K657=[27]Hoja3!$B$20,[27]Hoja3!$A$20,IF(K657=[27]Hoja3!$B$21,[27]Hoja3!$A$21,""))))))))))))))))))))</f>
        <v>CCE-16</v>
      </c>
      <c r="M657" s="60" t="s">
        <v>63</v>
      </c>
      <c r="N657" s="60">
        <v>0</v>
      </c>
      <c r="O657" s="98">
        <v>97019520</v>
      </c>
      <c r="P657" s="98">
        <f t="shared" si="181"/>
        <v>97019520</v>
      </c>
      <c r="Q657" s="65">
        <v>0</v>
      </c>
      <c r="R657" s="60">
        <v>0</v>
      </c>
      <c r="S657" s="60" t="s">
        <v>1624</v>
      </c>
      <c r="T657" s="60" t="s">
        <v>1625</v>
      </c>
      <c r="U657" s="60" t="s">
        <v>1626</v>
      </c>
      <c r="V657" s="60" t="s">
        <v>1627</v>
      </c>
      <c r="W657" s="60" t="s">
        <v>1628</v>
      </c>
      <c r="X657" s="60" t="s">
        <v>1629</v>
      </c>
      <c r="Y657" s="60" t="s">
        <v>1630</v>
      </c>
    </row>
    <row r="658" spans="1:25" ht="105" x14ac:dyDescent="0.25">
      <c r="A658" s="60" t="s">
        <v>1742</v>
      </c>
      <c r="B658" s="60" t="str">
        <f>IFERROR(VLOOKUP(VALUE(MID(A658,1,IF(VALUE(MID(A658,1,3))=898,3,4))),[27]Hoja1!$A$3:$K$222,2,0),"")</f>
        <v>1046 Infraestructura y dotación al servicio de los ambientes de aprendizaje</v>
      </c>
      <c r="C658" s="60" t="s">
        <v>1621</v>
      </c>
      <c r="D658" s="60" t="s">
        <v>424</v>
      </c>
      <c r="E658" s="60">
        <v>80111617</v>
      </c>
      <c r="F658" s="99" t="s">
        <v>1743</v>
      </c>
      <c r="G658" s="62">
        <v>1</v>
      </c>
      <c r="H658" s="62">
        <v>1</v>
      </c>
      <c r="I658" s="60">
        <v>11.5</v>
      </c>
      <c r="J658" s="60">
        <v>1</v>
      </c>
      <c r="K658" s="60" t="s">
        <v>21</v>
      </c>
      <c r="L658" s="60" t="str">
        <f>IF(K658=[27]Hoja3!$B$2,[27]Hoja3!$A$2,IF(K658=[27]Hoja3!$B$3,[27]Hoja3!$A$3,IF(K658=[27]Hoja3!$B$4,[27]Hoja3!$A$4,IF(K658=[27]Hoja3!$B$5,[27]Hoja3!$A$5,IF(K658=[27]Hoja3!$B$6,[27]Hoja3!$A$6,IF(K658=[27]Hoja3!$B$7,[27]Hoja3!$A$7,IF(K658=[27]Hoja3!$B$8,[27]Hoja3!$A$8,IF(K658=[27]Hoja3!$B$9,[27]Hoja3!$A$9,IF(K658=[27]Hoja3!$B$10,[27]Hoja3!$A$10,IF(K658=[27]Hoja3!$B$11,[27]Hoja3!$A$11,IF(K658=[27]Hoja3!$B$12,[27]Hoja3!$A$12,IF(K658=[27]Hoja3!$B$13,[27]Hoja3!$A$13,IF(K658=[27]Hoja3!$B$14,[27]Hoja3!$A$14,IF(K658=[27]Hoja3!$B$15,[27]Hoja3!$A$15,IF(K658=[27]Hoja3!$B$16,[27]Hoja3!$A$16,IF(K658=[27]Hoja3!$B$17,[27]Hoja3!$A$17,IF(K658=[27]Hoja3!$B$18,[27]Hoja3!$A$18,IF(K658=[27]Hoja3!$B$19,[27]Hoja3!$A$19,IF(K658=[27]Hoja3!$B$20,[27]Hoja3!$A$20,IF(K658=[27]Hoja3!$B$21,[27]Hoja3!$A$21,""))))))))))))))))))))</f>
        <v>CCE-16</v>
      </c>
      <c r="M658" s="60" t="s">
        <v>63</v>
      </c>
      <c r="N658" s="60">
        <v>0</v>
      </c>
      <c r="O658" s="98">
        <v>67266870</v>
      </c>
      <c r="P658" s="98">
        <f t="shared" si="181"/>
        <v>67266870</v>
      </c>
      <c r="Q658" s="65">
        <v>0</v>
      </c>
      <c r="R658" s="60">
        <v>0</v>
      </c>
      <c r="S658" s="60" t="s">
        <v>1624</v>
      </c>
      <c r="T658" s="60" t="s">
        <v>1625</v>
      </c>
      <c r="U658" s="60" t="s">
        <v>1626</v>
      </c>
      <c r="V658" s="60" t="s">
        <v>1627</v>
      </c>
      <c r="W658" s="60" t="s">
        <v>1628</v>
      </c>
      <c r="X658" s="60" t="s">
        <v>1629</v>
      </c>
      <c r="Y658" s="60" t="s">
        <v>1630</v>
      </c>
    </row>
    <row r="659" spans="1:25" ht="75" x14ac:dyDescent="0.25">
      <c r="A659" s="60" t="s">
        <v>1744</v>
      </c>
      <c r="B659" s="60" t="str">
        <f>IFERROR(VLOOKUP(VALUE(MID(A659,1,IF(VALUE(MID(A659,1,3))=898,3,4))),[27]Hoja1!$A$3:$K$222,2,0),"")</f>
        <v>1046 Infraestructura y dotación al servicio de los ambientes de aprendizaje</v>
      </c>
      <c r="C659" s="60" t="s">
        <v>1621</v>
      </c>
      <c r="D659" s="60" t="s">
        <v>424</v>
      </c>
      <c r="E659" s="60">
        <v>81101500</v>
      </c>
      <c r="F659" s="99" t="s">
        <v>1745</v>
      </c>
      <c r="G659" s="62">
        <v>1</v>
      </c>
      <c r="H659" s="62">
        <v>1</v>
      </c>
      <c r="I659" s="60">
        <v>11.5</v>
      </c>
      <c r="J659" s="60">
        <v>1</v>
      </c>
      <c r="K659" s="60" t="s">
        <v>21</v>
      </c>
      <c r="L659" s="60" t="str">
        <f>IF(K659=[27]Hoja3!$B$2,[27]Hoja3!$A$2,IF(K659=[27]Hoja3!$B$3,[27]Hoja3!$A$3,IF(K659=[27]Hoja3!$B$4,[27]Hoja3!$A$4,IF(K659=[27]Hoja3!$B$5,[27]Hoja3!$A$5,IF(K659=[27]Hoja3!$B$6,[27]Hoja3!$A$6,IF(K659=[27]Hoja3!$B$7,[27]Hoja3!$A$7,IF(K659=[27]Hoja3!$B$8,[27]Hoja3!$A$8,IF(K659=[27]Hoja3!$B$9,[27]Hoja3!$A$9,IF(K659=[27]Hoja3!$B$10,[27]Hoja3!$A$10,IF(K659=[27]Hoja3!$B$11,[27]Hoja3!$A$11,IF(K659=[27]Hoja3!$B$12,[27]Hoja3!$A$12,IF(K659=[27]Hoja3!$B$13,[27]Hoja3!$A$13,IF(K659=[27]Hoja3!$B$14,[27]Hoja3!$A$14,IF(K659=[27]Hoja3!$B$15,[27]Hoja3!$A$15,IF(K659=[27]Hoja3!$B$16,[27]Hoja3!$A$16,IF(K659=[27]Hoja3!$B$17,[27]Hoja3!$A$17,IF(K659=[27]Hoja3!$B$18,[27]Hoja3!$A$18,IF(K659=[27]Hoja3!$B$19,[27]Hoja3!$A$19,IF(K659=[27]Hoja3!$B$20,[27]Hoja3!$A$20,IF(K659=[27]Hoja3!$B$21,[27]Hoja3!$A$21,""))))))))))))))))))))</f>
        <v>CCE-16</v>
      </c>
      <c r="M659" s="60" t="s">
        <v>63</v>
      </c>
      <c r="N659" s="60">
        <v>0</v>
      </c>
      <c r="O659" s="98">
        <v>97019520</v>
      </c>
      <c r="P659" s="98">
        <f t="shared" si="181"/>
        <v>97019520</v>
      </c>
      <c r="Q659" s="65">
        <v>0</v>
      </c>
      <c r="R659" s="60">
        <v>0</v>
      </c>
      <c r="S659" s="60" t="s">
        <v>1624</v>
      </c>
      <c r="T659" s="60" t="s">
        <v>1625</v>
      </c>
      <c r="U659" s="60" t="s">
        <v>1626</v>
      </c>
      <c r="V659" s="60" t="s">
        <v>1627</v>
      </c>
      <c r="W659" s="60" t="s">
        <v>1628</v>
      </c>
      <c r="X659" s="60" t="s">
        <v>1629</v>
      </c>
      <c r="Y659" s="60" t="s">
        <v>1630</v>
      </c>
    </row>
    <row r="660" spans="1:25" ht="105" x14ac:dyDescent="0.25">
      <c r="A660" s="60" t="s">
        <v>1746</v>
      </c>
      <c r="B660" s="60" t="str">
        <f>IFERROR(VLOOKUP(VALUE(MID(A660,1,IF(VALUE(MID(A660,1,3))=898,3,4))),[27]Hoja1!$A$3:$K$222,2,0),"")</f>
        <v>1046 Infraestructura y dotación al servicio de los ambientes de aprendizaje</v>
      </c>
      <c r="C660" s="60" t="s">
        <v>1621</v>
      </c>
      <c r="D660" s="60" t="s">
        <v>424</v>
      </c>
      <c r="E660" s="60">
        <v>80111617</v>
      </c>
      <c r="F660" s="99" t="s">
        <v>1743</v>
      </c>
      <c r="G660" s="62">
        <v>1</v>
      </c>
      <c r="H660" s="62">
        <v>1</v>
      </c>
      <c r="I660" s="60">
        <v>11.5</v>
      </c>
      <c r="J660" s="60">
        <v>1</v>
      </c>
      <c r="K660" s="60" t="s">
        <v>21</v>
      </c>
      <c r="L660" s="60" t="str">
        <f>IF(K660=[27]Hoja3!$B$2,[27]Hoja3!$A$2,IF(K660=[27]Hoja3!$B$3,[27]Hoja3!$A$3,IF(K660=[27]Hoja3!$B$4,[27]Hoja3!$A$4,IF(K660=[27]Hoja3!$B$5,[27]Hoja3!$A$5,IF(K660=[27]Hoja3!$B$6,[27]Hoja3!$A$6,IF(K660=[27]Hoja3!$B$7,[27]Hoja3!$A$7,IF(K660=[27]Hoja3!$B$8,[27]Hoja3!$A$8,IF(K660=[27]Hoja3!$B$9,[27]Hoja3!$A$9,IF(K660=[27]Hoja3!$B$10,[27]Hoja3!$A$10,IF(K660=[27]Hoja3!$B$11,[27]Hoja3!$A$11,IF(K660=[27]Hoja3!$B$12,[27]Hoja3!$A$12,IF(K660=[27]Hoja3!$B$13,[27]Hoja3!$A$13,IF(K660=[27]Hoja3!$B$14,[27]Hoja3!$A$14,IF(K660=[27]Hoja3!$B$15,[27]Hoja3!$A$15,IF(K660=[27]Hoja3!$B$16,[27]Hoja3!$A$16,IF(K660=[27]Hoja3!$B$17,[27]Hoja3!$A$17,IF(K660=[27]Hoja3!$B$18,[27]Hoja3!$A$18,IF(K660=[27]Hoja3!$B$19,[27]Hoja3!$A$19,IF(K660=[27]Hoja3!$B$20,[27]Hoja3!$A$20,IF(K660=[27]Hoja3!$B$21,[27]Hoja3!$A$21,""))))))))))))))))))))</f>
        <v>CCE-16</v>
      </c>
      <c r="M660" s="60" t="s">
        <v>63</v>
      </c>
      <c r="N660" s="60">
        <v>0</v>
      </c>
      <c r="O660" s="98">
        <v>83720000</v>
      </c>
      <c r="P660" s="98">
        <f t="shared" si="181"/>
        <v>83720000</v>
      </c>
      <c r="Q660" s="65">
        <v>0</v>
      </c>
      <c r="R660" s="60">
        <v>0</v>
      </c>
      <c r="S660" s="60" t="s">
        <v>1624</v>
      </c>
      <c r="T660" s="60" t="s">
        <v>1625</v>
      </c>
      <c r="U660" s="60" t="s">
        <v>1626</v>
      </c>
      <c r="V660" s="60" t="s">
        <v>1627</v>
      </c>
      <c r="W660" s="60" t="s">
        <v>1628</v>
      </c>
      <c r="X660" s="60" t="s">
        <v>1629</v>
      </c>
      <c r="Y660" s="60" t="s">
        <v>1630</v>
      </c>
    </row>
    <row r="661" spans="1:25" ht="105" x14ac:dyDescent="0.25">
      <c r="A661" s="60" t="s">
        <v>1747</v>
      </c>
      <c r="B661" s="60" t="str">
        <f>IFERROR(VLOOKUP(VALUE(MID(A661,1,IF(VALUE(MID(A661,1,3))=898,3,4))),[27]Hoja1!$A$3:$K$222,2,0),"")</f>
        <v>1046 Infraestructura y dotación al servicio de los ambientes de aprendizaje</v>
      </c>
      <c r="C661" s="60" t="s">
        <v>1621</v>
      </c>
      <c r="D661" s="60" t="s">
        <v>424</v>
      </c>
      <c r="E661" s="60">
        <v>80111617</v>
      </c>
      <c r="F661" s="99" t="s">
        <v>1748</v>
      </c>
      <c r="G661" s="62">
        <v>1</v>
      </c>
      <c r="H661" s="62">
        <v>1</v>
      </c>
      <c r="I661" s="60">
        <v>11.5</v>
      </c>
      <c r="J661" s="60">
        <v>1</v>
      </c>
      <c r="K661" s="60" t="s">
        <v>21</v>
      </c>
      <c r="L661" s="60" t="str">
        <f>IF(K661=[27]Hoja3!$B$2,[27]Hoja3!$A$2,IF(K661=[27]Hoja3!$B$3,[27]Hoja3!$A$3,IF(K661=[27]Hoja3!$B$4,[27]Hoja3!$A$4,IF(K661=[27]Hoja3!$B$5,[27]Hoja3!$A$5,IF(K661=[27]Hoja3!$B$6,[27]Hoja3!$A$6,IF(K661=[27]Hoja3!$B$7,[27]Hoja3!$A$7,IF(K661=[27]Hoja3!$B$8,[27]Hoja3!$A$8,IF(K661=[27]Hoja3!$B$9,[27]Hoja3!$A$9,IF(K661=[27]Hoja3!$B$10,[27]Hoja3!$A$10,IF(K661=[27]Hoja3!$B$11,[27]Hoja3!$A$11,IF(K661=[27]Hoja3!$B$12,[27]Hoja3!$A$12,IF(K661=[27]Hoja3!$B$13,[27]Hoja3!$A$13,IF(K661=[27]Hoja3!$B$14,[27]Hoja3!$A$14,IF(K661=[27]Hoja3!$B$15,[27]Hoja3!$A$15,IF(K661=[27]Hoja3!$B$16,[27]Hoja3!$A$16,IF(K661=[27]Hoja3!$B$17,[27]Hoja3!$A$17,IF(K661=[27]Hoja3!$B$18,[27]Hoja3!$A$18,IF(K661=[27]Hoja3!$B$19,[27]Hoja3!$A$19,IF(K661=[27]Hoja3!$B$20,[27]Hoja3!$A$20,IF(K661=[27]Hoja3!$B$21,[27]Hoja3!$A$21,""))))))))))))))))))))</f>
        <v>CCE-16</v>
      </c>
      <c r="M661" s="60" t="s">
        <v>63</v>
      </c>
      <c r="N661" s="60">
        <v>0</v>
      </c>
      <c r="O661" s="98">
        <v>115832600</v>
      </c>
      <c r="P661" s="98">
        <f t="shared" si="181"/>
        <v>115832600</v>
      </c>
      <c r="Q661" s="65">
        <v>0</v>
      </c>
      <c r="R661" s="60">
        <v>0</v>
      </c>
      <c r="S661" s="60" t="s">
        <v>1624</v>
      </c>
      <c r="T661" s="60" t="s">
        <v>1625</v>
      </c>
      <c r="U661" s="60" t="s">
        <v>1626</v>
      </c>
      <c r="V661" s="60" t="s">
        <v>1627</v>
      </c>
      <c r="W661" s="60" t="s">
        <v>1628</v>
      </c>
      <c r="X661" s="60" t="s">
        <v>1629</v>
      </c>
      <c r="Y661" s="60" t="s">
        <v>1630</v>
      </c>
    </row>
    <row r="662" spans="1:25" ht="105" x14ac:dyDescent="0.25">
      <c r="A662" s="60" t="s">
        <v>1749</v>
      </c>
      <c r="B662" s="60" t="str">
        <f>IFERROR(VLOOKUP(VALUE(MID(A662,1,IF(VALUE(MID(A662,1,3))=898,3,4))),[27]Hoja1!$A$3:$K$222,2,0),"")</f>
        <v>1046 Infraestructura y dotación al servicio de los ambientes de aprendizaje</v>
      </c>
      <c r="C662" s="60" t="s">
        <v>1621</v>
      </c>
      <c r="D662" s="60" t="s">
        <v>424</v>
      </c>
      <c r="E662" s="60">
        <v>81101500</v>
      </c>
      <c r="F662" s="99" t="s">
        <v>1743</v>
      </c>
      <c r="G662" s="62">
        <v>1</v>
      </c>
      <c r="H662" s="62">
        <v>1</v>
      </c>
      <c r="I662" s="60">
        <v>11.5</v>
      </c>
      <c r="J662" s="60">
        <v>1</v>
      </c>
      <c r="K662" s="60" t="s">
        <v>21</v>
      </c>
      <c r="L662" s="60" t="str">
        <f>IF(K662=[27]Hoja3!$B$2,[27]Hoja3!$A$2,IF(K662=[27]Hoja3!$B$3,[27]Hoja3!$A$3,IF(K662=[27]Hoja3!$B$4,[27]Hoja3!$A$4,IF(K662=[27]Hoja3!$B$5,[27]Hoja3!$A$5,IF(K662=[27]Hoja3!$B$6,[27]Hoja3!$A$6,IF(K662=[27]Hoja3!$B$7,[27]Hoja3!$A$7,IF(K662=[27]Hoja3!$B$8,[27]Hoja3!$A$8,IF(K662=[27]Hoja3!$B$9,[27]Hoja3!$A$9,IF(K662=[27]Hoja3!$B$10,[27]Hoja3!$A$10,IF(K662=[27]Hoja3!$B$11,[27]Hoja3!$A$11,IF(K662=[27]Hoja3!$B$12,[27]Hoja3!$A$12,IF(K662=[27]Hoja3!$B$13,[27]Hoja3!$A$13,IF(K662=[27]Hoja3!$B$14,[27]Hoja3!$A$14,IF(K662=[27]Hoja3!$B$15,[27]Hoja3!$A$15,IF(K662=[27]Hoja3!$B$16,[27]Hoja3!$A$16,IF(K662=[27]Hoja3!$B$17,[27]Hoja3!$A$17,IF(K662=[27]Hoja3!$B$18,[27]Hoja3!$A$18,IF(K662=[27]Hoja3!$B$19,[27]Hoja3!$A$19,IF(K662=[27]Hoja3!$B$20,[27]Hoja3!$A$20,IF(K662=[27]Hoja3!$B$21,[27]Hoja3!$A$21,""))))))))))))))))))))</f>
        <v>CCE-16</v>
      </c>
      <c r="M662" s="60" t="s">
        <v>63</v>
      </c>
      <c r="N662" s="60">
        <v>0</v>
      </c>
      <c r="O662" s="98">
        <v>80500000</v>
      </c>
      <c r="P662" s="98">
        <f t="shared" si="181"/>
        <v>80500000</v>
      </c>
      <c r="Q662" s="65">
        <v>0</v>
      </c>
      <c r="R662" s="60">
        <v>0</v>
      </c>
      <c r="S662" s="60" t="s">
        <v>1624</v>
      </c>
      <c r="T662" s="60" t="s">
        <v>1625</v>
      </c>
      <c r="U662" s="60" t="s">
        <v>1626</v>
      </c>
      <c r="V662" s="60" t="s">
        <v>1627</v>
      </c>
      <c r="W662" s="60" t="s">
        <v>1628</v>
      </c>
      <c r="X662" s="60" t="s">
        <v>1629</v>
      </c>
      <c r="Y662" s="60" t="s">
        <v>1630</v>
      </c>
    </row>
    <row r="663" spans="1:25" ht="60" x14ac:dyDescent="0.25">
      <c r="A663" s="60" t="s">
        <v>1750</v>
      </c>
      <c r="B663" s="60" t="str">
        <f>IFERROR(VLOOKUP(VALUE(MID(A663,1,IF(VALUE(MID(A663,1,3))=898,3,4))),[27]Hoja1!$A$3:$K$222,2,0),"")</f>
        <v>1046 Infraestructura y dotación al servicio de los ambientes de aprendizaje</v>
      </c>
      <c r="C663" s="60" t="s">
        <v>1621</v>
      </c>
      <c r="D663" s="60" t="s">
        <v>424</v>
      </c>
      <c r="E663" s="60">
        <v>80121704</v>
      </c>
      <c r="F663" s="99" t="s">
        <v>1751</v>
      </c>
      <c r="G663" s="62">
        <v>1</v>
      </c>
      <c r="H663" s="62">
        <v>1</v>
      </c>
      <c r="I663" s="60">
        <v>11.5</v>
      </c>
      <c r="J663" s="60">
        <v>1</v>
      </c>
      <c r="K663" s="60" t="s">
        <v>21</v>
      </c>
      <c r="L663" s="60" t="str">
        <f>IF(K663=[27]Hoja3!$B$2,[27]Hoja3!$A$2,IF(K663=[27]Hoja3!$B$3,[27]Hoja3!$A$3,IF(K663=[27]Hoja3!$B$4,[27]Hoja3!$A$4,IF(K663=[27]Hoja3!$B$5,[27]Hoja3!$A$5,IF(K663=[27]Hoja3!$B$6,[27]Hoja3!$A$6,IF(K663=[27]Hoja3!$B$7,[27]Hoja3!$A$7,IF(K663=[27]Hoja3!$B$8,[27]Hoja3!$A$8,IF(K663=[27]Hoja3!$B$9,[27]Hoja3!$A$9,IF(K663=[27]Hoja3!$B$10,[27]Hoja3!$A$10,IF(K663=[27]Hoja3!$B$11,[27]Hoja3!$A$11,IF(K663=[27]Hoja3!$B$12,[27]Hoja3!$A$12,IF(K663=[27]Hoja3!$B$13,[27]Hoja3!$A$13,IF(K663=[27]Hoja3!$B$14,[27]Hoja3!$A$14,IF(K663=[27]Hoja3!$B$15,[27]Hoja3!$A$15,IF(K663=[27]Hoja3!$B$16,[27]Hoja3!$A$16,IF(K663=[27]Hoja3!$B$17,[27]Hoja3!$A$17,IF(K663=[27]Hoja3!$B$18,[27]Hoja3!$A$18,IF(K663=[27]Hoja3!$B$19,[27]Hoja3!$A$19,IF(K663=[27]Hoja3!$B$20,[27]Hoja3!$A$20,IF(K663=[27]Hoja3!$B$21,[27]Hoja3!$A$21,""))))))))))))))))))))</f>
        <v>CCE-16</v>
      </c>
      <c r="M663" s="60" t="s">
        <v>63</v>
      </c>
      <c r="N663" s="60">
        <v>0</v>
      </c>
      <c r="O663" s="98">
        <v>64679680</v>
      </c>
      <c r="P663" s="98">
        <f t="shared" si="181"/>
        <v>64679680</v>
      </c>
      <c r="Q663" s="65">
        <v>0</v>
      </c>
      <c r="R663" s="60">
        <v>0</v>
      </c>
      <c r="S663" s="60" t="s">
        <v>1624</v>
      </c>
      <c r="T663" s="60" t="s">
        <v>1625</v>
      </c>
      <c r="U663" s="60" t="s">
        <v>1626</v>
      </c>
      <c r="V663" s="60" t="s">
        <v>1627</v>
      </c>
      <c r="W663" s="60" t="s">
        <v>1628</v>
      </c>
      <c r="X663" s="60" t="s">
        <v>1629</v>
      </c>
      <c r="Y663" s="60" t="s">
        <v>1630</v>
      </c>
    </row>
    <row r="664" spans="1:25" ht="105" x14ac:dyDescent="0.25">
      <c r="A664" s="60" t="s">
        <v>1752</v>
      </c>
      <c r="B664" s="60" t="str">
        <f>IFERROR(VLOOKUP(VALUE(MID(A664,1,IF(VALUE(MID(A664,1,3))=898,3,4))),[27]Hoja1!$A$3:$K$222,2,0),"")</f>
        <v>1046 Infraestructura y dotación al servicio de los ambientes de aprendizaje</v>
      </c>
      <c r="C664" s="60" t="s">
        <v>1621</v>
      </c>
      <c r="D664" s="60" t="s">
        <v>424</v>
      </c>
      <c r="E664" s="60">
        <v>81101500</v>
      </c>
      <c r="F664" s="99" t="s">
        <v>1743</v>
      </c>
      <c r="G664" s="62">
        <v>1</v>
      </c>
      <c r="H664" s="62">
        <v>1</v>
      </c>
      <c r="I664" s="60">
        <v>11.5</v>
      </c>
      <c r="J664" s="60">
        <v>1</v>
      </c>
      <c r="K664" s="60" t="s">
        <v>21</v>
      </c>
      <c r="L664" s="60" t="str">
        <f>IF(K664=[27]Hoja3!$B$2,[27]Hoja3!$A$2,IF(K664=[27]Hoja3!$B$3,[27]Hoja3!$A$3,IF(K664=[27]Hoja3!$B$4,[27]Hoja3!$A$4,IF(K664=[27]Hoja3!$B$5,[27]Hoja3!$A$5,IF(K664=[27]Hoja3!$B$6,[27]Hoja3!$A$6,IF(K664=[27]Hoja3!$B$7,[27]Hoja3!$A$7,IF(K664=[27]Hoja3!$B$8,[27]Hoja3!$A$8,IF(K664=[27]Hoja3!$B$9,[27]Hoja3!$A$9,IF(K664=[27]Hoja3!$B$10,[27]Hoja3!$A$10,IF(K664=[27]Hoja3!$B$11,[27]Hoja3!$A$11,IF(K664=[27]Hoja3!$B$12,[27]Hoja3!$A$12,IF(K664=[27]Hoja3!$B$13,[27]Hoja3!$A$13,IF(K664=[27]Hoja3!$B$14,[27]Hoja3!$A$14,IF(K664=[27]Hoja3!$B$15,[27]Hoja3!$A$15,IF(K664=[27]Hoja3!$B$16,[27]Hoja3!$A$16,IF(K664=[27]Hoja3!$B$17,[27]Hoja3!$A$17,IF(K664=[27]Hoja3!$B$18,[27]Hoja3!$A$18,IF(K664=[27]Hoja3!$B$19,[27]Hoja3!$A$19,IF(K664=[27]Hoja3!$B$20,[27]Hoja3!$A$20,IF(K664=[27]Hoja3!$B$21,[27]Hoja3!$A$21,""))))))))))))))))))))</f>
        <v>CCE-16</v>
      </c>
      <c r="M664" s="60" t="s">
        <v>63</v>
      </c>
      <c r="N664" s="60">
        <v>0</v>
      </c>
      <c r="O664" s="98">
        <v>61290469</v>
      </c>
      <c r="P664" s="98">
        <f t="shared" si="181"/>
        <v>61290469</v>
      </c>
      <c r="Q664" s="65">
        <v>0</v>
      </c>
      <c r="R664" s="60">
        <v>0</v>
      </c>
      <c r="S664" s="60" t="s">
        <v>1624</v>
      </c>
      <c r="T664" s="60" t="s">
        <v>1625</v>
      </c>
      <c r="U664" s="60" t="s">
        <v>1626</v>
      </c>
      <c r="V664" s="60" t="s">
        <v>1627</v>
      </c>
      <c r="W664" s="60" t="s">
        <v>1628</v>
      </c>
      <c r="X664" s="60" t="s">
        <v>1629</v>
      </c>
      <c r="Y664" s="60" t="s">
        <v>1630</v>
      </c>
    </row>
    <row r="665" spans="1:25" ht="105" x14ac:dyDescent="0.25">
      <c r="A665" s="60" t="s">
        <v>1753</v>
      </c>
      <c r="B665" s="60" t="str">
        <f>IFERROR(VLOOKUP(VALUE(MID(A665,1,IF(VALUE(MID(A665,1,3))=898,3,4))),[27]Hoja1!$A$3:$K$222,2,0),"")</f>
        <v>1046 Infraestructura y dotación al servicio de los ambientes de aprendizaje</v>
      </c>
      <c r="C665" s="60" t="s">
        <v>1621</v>
      </c>
      <c r="D665" s="60" t="s">
        <v>424</v>
      </c>
      <c r="E665" s="60">
        <v>81101500</v>
      </c>
      <c r="F665" s="99" t="s">
        <v>1743</v>
      </c>
      <c r="G665" s="62">
        <v>1</v>
      </c>
      <c r="H665" s="62">
        <v>1</v>
      </c>
      <c r="I665" s="60">
        <v>11.5</v>
      </c>
      <c r="J665" s="60">
        <v>1</v>
      </c>
      <c r="K665" s="60" t="s">
        <v>21</v>
      </c>
      <c r="L665" s="60" t="str">
        <f>IF(K665=[27]Hoja3!$B$2,[27]Hoja3!$A$2,IF(K665=[27]Hoja3!$B$3,[27]Hoja3!$A$3,IF(K665=[27]Hoja3!$B$4,[27]Hoja3!$A$4,IF(K665=[27]Hoja3!$B$5,[27]Hoja3!$A$5,IF(K665=[27]Hoja3!$B$6,[27]Hoja3!$A$6,IF(K665=[27]Hoja3!$B$7,[27]Hoja3!$A$7,IF(K665=[27]Hoja3!$B$8,[27]Hoja3!$A$8,IF(K665=[27]Hoja3!$B$9,[27]Hoja3!$A$9,IF(K665=[27]Hoja3!$B$10,[27]Hoja3!$A$10,IF(K665=[27]Hoja3!$B$11,[27]Hoja3!$A$11,IF(K665=[27]Hoja3!$B$12,[27]Hoja3!$A$12,IF(K665=[27]Hoja3!$B$13,[27]Hoja3!$A$13,IF(K665=[27]Hoja3!$B$14,[27]Hoja3!$A$14,IF(K665=[27]Hoja3!$B$15,[27]Hoja3!$A$15,IF(K665=[27]Hoja3!$B$16,[27]Hoja3!$A$16,IF(K665=[27]Hoja3!$B$17,[27]Hoja3!$A$17,IF(K665=[27]Hoja3!$B$18,[27]Hoja3!$A$18,IF(K665=[27]Hoja3!$B$19,[27]Hoja3!$A$19,IF(K665=[27]Hoja3!$B$20,[27]Hoja3!$A$20,IF(K665=[27]Hoja3!$B$21,[27]Hoja3!$A$21,""))))))))))))))))))))</f>
        <v>CCE-16</v>
      </c>
      <c r="M665" s="60" t="s">
        <v>63</v>
      </c>
      <c r="N665" s="60">
        <v>0</v>
      </c>
      <c r="O665" s="98">
        <v>77740000</v>
      </c>
      <c r="P665" s="98">
        <f t="shared" ref="P665:P728" si="182">O665</f>
        <v>77740000</v>
      </c>
      <c r="Q665" s="65">
        <v>0</v>
      </c>
      <c r="R665" s="60">
        <v>0</v>
      </c>
      <c r="S665" s="60" t="s">
        <v>1624</v>
      </c>
      <c r="T665" s="60" t="s">
        <v>1625</v>
      </c>
      <c r="U665" s="60" t="s">
        <v>1626</v>
      </c>
      <c r="V665" s="60" t="s">
        <v>1627</v>
      </c>
      <c r="W665" s="60" t="s">
        <v>1628</v>
      </c>
      <c r="X665" s="60" t="s">
        <v>1629</v>
      </c>
      <c r="Y665" s="60" t="s">
        <v>1630</v>
      </c>
    </row>
    <row r="666" spans="1:25" ht="105" x14ac:dyDescent="0.25">
      <c r="A666" s="60" t="s">
        <v>1754</v>
      </c>
      <c r="B666" s="60" t="str">
        <f>IFERROR(VLOOKUP(VALUE(MID(A666,1,IF(VALUE(MID(A666,1,3))=898,3,4))),[27]Hoja1!$A$3:$K$222,2,0),"")</f>
        <v>1046 Infraestructura y dotación al servicio de los ambientes de aprendizaje</v>
      </c>
      <c r="C666" s="60" t="s">
        <v>1621</v>
      </c>
      <c r="D666" s="60" t="s">
        <v>424</v>
      </c>
      <c r="E666" s="60">
        <v>80111617</v>
      </c>
      <c r="F666" s="99" t="s">
        <v>1743</v>
      </c>
      <c r="G666" s="62">
        <v>1</v>
      </c>
      <c r="H666" s="62">
        <v>1</v>
      </c>
      <c r="I666" s="60">
        <v>11.5</v>
      </c>
      <c r="J666" s="60">
        <v>1</v>
      </c>
      <c r="K666" s="60" t="s">
        <v>21</v>
      </c>
      <c r="L666" s="60" t="str">
        <f>IF(K666=[27]Hoja3!$B$2,[27]Hoja3!$A$2,IF(K666=[27]Hoja3!$B$3,[27]Hoja3!$A$3,IF(K666=[27]Hoja3!$B$4,[27]Hoja3!$A$4,IF(K666=[27]Hoja3!$B$5,[27]Hoja3!$A$5,IF(K666=[27]Hoja3!$B$6,[27]Hoja3!$A$6,IF(K666=[27]Hoja3!$B$7,[27]Hoja3!$A$7,IF(K666=[27]Hoja3!$B$8,[27]Hoja3!$A$8,IF(K666=[27]Hoja3!$B$9,[27]Hoja3!$A$9,IF(K666=[27]Hoja3!$B$10,[27]Hoja3!$A$10,IF(K666=[27]Hoja3!$B$11,[27]Hoja3!$A$11,IF(K666=[27]Hoja3!$B$12,[27]Hoja3!$A$12,IF(K666=[27]Hoja3!$B$13,[27]Hoja3!$A$13,IF(K666=[27]Hoja3!$B$14,[27]Hoja3!$A$14,IF(K666=[27]Hoja3!$B$15,[27]Hoja3!$A$15,IF(K666=[27]Hoja3!$B$16,[27]Hoja3!$A$16,IF(K666=[27]Hoja3!$B$17,[27]Hoja3!$A$17,IF(K666=[27]Hoja3!$B$18,[27]Hoja3!$A$18,IF(K666=[27]Hoja3!$B$19,[27]Hoja3!$A$19,IF(K666=[27]Hoja3!$B$20,[27]Hoja3!$A$20,IF(K666=[27]Hoja3!$B$21,[27]Hoja3!$A$21,""))))))))))))))))))))</f>
        <v>CCE-16</v>
      </c>
      <c r="M666" s="60" t="s">
        <v>63</v>
      </c>
      <c r="N666" s="60">
        <v>0</v>
      </c>
      <c r="O666" s="98">
        <v>71760000</v>
      </c>
      <c r="P666" s="98">
        <f t="shared" si="182"/>
        <v>71760000</v>
      </c>
      <c r="Q666" s="65">
        <v>0</v>
      </c>
      <c r="R666" s="60">
        <v>0</v>
      </c>
      <c r="S666" s="60" t="s">
        <v>1624</v>
      </c>
      <c r="T666" s="60" t="s">
        <v>1625</v>
      </c>
      <c r="U666" s="60" t="s">
        <v>1626</v>
      </c>
      <c r="V666" s="60" t="s">
        <v>1627</v>
      </c>
      <c r="W666" s="60" t="s">
        <v>1628</v>
      </c>
      <c r="X666" s="60" t="s">
        <v>1629</v>
      </c>
      <c r="Y666" s="60" t="s">
        <v>1630</v>
      </c>
    </row>
    <row r="667" spans="1:25" ht="75" x14ac:dyDescent="0.25">
      <c r="A667" s="60" t="s">
        <v>1755</v>
      </c>
      <c r="B667" s="60" t="str">
        <f>IFERROR(VLOOKUP(VALUE(MID(A667,1,IF(VALUE(MID(A667,1,3))=898,3,4))),[27]Hoja1!$A$3:$K$222,2,0),"")</f>
        <v>1046 Infraestructura y dotación al servicio de los ambientes de aprendizaje</v>
      </c>
      <c r="C667" s="60" t="s">
        <v>1621</v>
      </c>
      <c r="D667" s="60" t="s">
        <v>424</v>
      </c>
      <c r="E667" s="60">
        <v>93141511</v>
      </c>
      <c r="F667" s="99" t="s">
        <v>1756</v>
      </c>
      <c r="G667" s="62">
        <v>1</v>
      </c>
      <c r="H667" s="62">
        <v>1</v>
      </c>
      <c r="I667" s="60">
        <v>11.5</v>
      </c>
      <c r="J667" s="60">
        <v>1</v>
      </c>
      <c r="K667" s="60" t="s">
        <v>21</v>
      </c>
      <c r="L667" s="60" t="str">
        <f>IF(K667=[27]Hoja3!$B$2,[27]Hoja3!$A$2,IF(K667=[27]Hoja3!$B$3,[27]Hoja3!$A$3,IF(K667=[27]Hoja3!$B$4,[27]Hoja3!$A$4,IF(K667=[27]Hoja3!$B$5,[27]Hoja3!$A$5,IF(K667=[27]Hoja3!$B$6,[27]Hoja3!$A$6,IF(K667=[27]Hoja3!$B$7,[27]Hoja3!$A$7,IF(K667=[27]Hoja3!$B$8,[27]Hoja3!$A$8,IF(K667=[27]Hoja3!$B$9,[27]Hoja3!$A$9,IF(K667=[27]Hoja3!$B$10,[27]Hoja3!$A$10,IF(K667=[27]Hoja3!$B$11,[27]Hoja3!$A$11,IF(K667=[27]Hoja3!$B$12,[27]Hoja3!$A$12,IF(K667=[27]Hoja3!$B$13,[27]Hoja3!$A$13,IF(K667=[27]Hoja3!$B$14,[27]Hoja3!$A$14,IF(K667=[27]Hoja3!$B$15,[27]Hoja3!$A$15,IF(K667=[27]Hoja3!$B$16,[27]Hoja3!$A$16,IF(K667=[27]Hoja3!$B$17,[27]Hoja3!$A$17,IF(K667=[27]Hoja3!$B$18,[27]Hoja3!$A$18,IF(K667=[27]Hoja3!$B$19,[27]Hoja3!$A$19,IF(K667=[27]Hoja3!$B$20,[27]Hoja3!$A$20,IF(K667=[27]Hoja3!$B$21,[27]Hoja3!$A$21,""))))))))))))))))))))</f>
        <v>CCE-16</v>
      </c>
      <c r="M667" s="60" t="s">
        <v>63</v>
      </c>
      <c r="N667" s="60">
        <v>0</v>
      </c>
      <c r="O667" s="98">
        <v>44252000</v>
      </c>
      <c r="P667" s="98">
        <f t="shared" si="182"/>
        <v>44252000</v>
      </c>
      <c r="Q667" s="65">
        <v>0</v>
      </c>
      <c r="R667" s="60">
        <v>0</v>
      </c>
      <c r="S667" s="60" t="s">
        <v>1624</v>
      </c>
      <c r="T667" s="60" t="s">
        <v>1625</v>
      </c>
      <c r="U667" s="60" t="s">
        <v>1626</v>
      </c>
      <c r="V667" s="60" t="s">
        <v>1627</v>
      </c>
      <c r="W667" s="60" t="s">
        <v>1628</v>
      </c>
      <c r="X667" s="60" t="s">
        <v>1629</v>
      </c>
      <c r="Y667" s="60" t="s">
        <v>1630</v>
      </c>
    </row>
    <row r="668" spans="1:25" ht="120" x14ac:dyDescent="0.25">
      <c r="A668" s="60" t="s">
        <v>1757</v>
      </c>
      <c r="B668" s="60" t="str">
        <f>IFERROR(VLOOKUP(VALUE(MID(A668,1,IF(VALUE(MID(A668,1,3))=898,3,4))),[27]Hoja1!$A$3:$K$222,2,0),"")</f>
        <v>1046 Infraestructura y dotación al servicio de los ambientes de aprendizaje</v>
      </c>
      <c r="C668" s="60" t="s">
        <v>1621</v>
      </c>
      <c r="D668" s="60" t="s">
        <v>424</v>
      </c>
      <c r="E668" s="60">
        <v>81101500</v>
      </c>
      <c r="F668" s="99" t="s">
        <v>1758</v>
      </c>
      <c r="G668" s="62">
        <v>1</v>
      </c>
      <c r="H668" s="62">
        <v>1</v>
      </c>
      <c r="I668" s="60">
        <v>11.5</v>
      </c>
      <c r="J668" s="60">
        <v>1</v>
      </c>
      <c r="K668" s="60" t="s">
        <v>21</v>
      </c>
      <c r="L668" s="60" t="str">
        <f>IF(K668=[27]Hoja3!$B$2,[27]Hoja3!$A$2,IF(K668=[27]Hoja3!$B$3,[27]Hoja3!$A$3,IF(K668=[27]Hoja3!$B$4,[27]Hoja3!$A$4,IF(K668=[27]Hoja3!$B$5,[27]Hoja3!$A$5,IF(K668=[27]Hoja3!$B$6,[27]Hoja3!$A$6,IF(K668=[27]Hoja3!$B$7,[27]Hoja3!$A$7,IF(K668=[27]Hoja3!$B$8,[27]Hoja3!$A$8,IF(K668=[27]Hoja3!$B$9,[27]Hoja3!$A$9,IF(K668=[27]Hoja3!$B$10,[27]Hoja3!$A$10,IF(K668=[27]Hoja3!$B$11,[27]Hoja3!$A$11,IF(K668=[27]Hoja3!$B$12,[27]Hoja3!$A$12,IF(K668=[27]Hoja3!$B$13,[27]Hoja3!$A$13,IF(K668=[27]Hoja3!$B$14,[27]Hoja3!$A$14,IF(K668=[27]Hoja3!$B$15,[27]Hoja3!$A$15,IF(K668=[27]Hoja3!$B$16,[27]Hoja3!$A$16,IF(K668=[27]Hoja3!$B$17,[27]Hoja3!$A$17,IF(K668=[27]Hoja3!$B$18,[27]Hoja3!$A$18,IF(K668=[27]Hoja3!$B$19,[27]Hoja3!$A$19,IF(K668=[27]Hoja3!$B$20,[27]Hoja3!$A$20,IF(K668=[27]Hoja3!$B$21,[27]Hoja3!$A$21,""))))))))))))))))))))</f>
        <v>CCE-16</v>
      </c>
      <c r="M668" s="60" t="s">
        <v>63</v>
      </c>
      <c r="N668" s="60">
        <v>0</v>
      </c>
      <c r="O668" s="98">
        <v>82342415</v>
      </c>
      <c r="P668" s="98">
        <f t="shared" si="182"/>
        <v>82342415</v>
      </c>
      <c r="Q668" s="65">
        <v>0</v>
      </c>
      <c r="R668" s="60">
        <v>0</v>
      </c>
      <c r="S668" s="60" t="s">
        <v>1624</v>
      </c>
      <c r="T668" s="60" t="s">
        <v>1625</v>
      </c>
      <c r="U668" s="60" t="s">
        <v>1626</v>
      </c>
      <c r="V668" s="60" t="s">
        <v>1627</v>
      </c>
      <c r="W668" s="60" t="s">
        <v>1628</v>
      </c>
      <c r="X668" s="60" t="s">
        <v>1629</v>
      </c>
      <c r="Y668" s="60" t="s">
        <v>1630</v>
      </c>
    </row>
    <row r="669" spans="1:25" ht="90" x14ac:dyDescent="0.25">
      <c r="A669" s="60" t="s">
        <v>1759</v>
      </c>
      <c r="B669" s="60" t="str">
        <f>IFERROR(VLOOKUP(VALUE(MID(A669,1,IF(VALUE(MID(A669,1,3))=898,3,4))),[27]Hoja1!$A$3:$K$222,2,0),"")</f>
        <v>1046 Infraestructura y dotación al servicio de los ambientes de aprendizaje</v>
      </c>
      <c r="C669" s="60" t="s">
        <v>1621</v>
      </c>
      <c r="D669" s="60" t="s">
        <v>424</v>
      </c>
      <c r="E669" s="60">
        <v>80111617</v>
      </c>
      <c r="F669" s="99" t="s">
        <v>1760</v>
      </c>
      <c r="G669" s="62">
        <v>1</v>
      </c>
      <c r="H669" s="62">
        <v>1</v>
      </c>
      <c r="I669" s="60">
        <v>11.5</v>
      </c>
      <c r="J669" s="60">
        <v>1</v>
      </c>
      <c r="K669" s="60" t="s">
        <v>21</v>
      </c>
      <c r="L669" s="60" t="str">
        <f>IF(K669=[27]Hoja3!$B$2,[27]Hoja3!$A$2,IF(K669=[27]Hoja3!$B$3,[27]Hoja3!$A$3,IF(K669=[27]Hoja3!$B$4,[27]Hoja3!$A$4,IF(K669=[27]Hoja3!$B$5,[27]Hoja3!$A$5,IF(K669=[27]Hoja3!$B$6,[27]Hoja3!$A$6,IF(K669=[27]Hoja3!$B$7,[27]Hoja3!$A$7,IF(K669=[27]Hoja3!$B$8,[27]Hoja3!$A$8,IF(K669=[27]Hoja3!$B$9,[27]Hoja3!$A$9,IF(K669=[27]Hoja3!$B$10,[27]Hoja3!$A$10,IF(K669=[27]Hoja3!$B$11,[27]Hoja3!$A$11,IF(K669=[27]Hoja3!$B$12,[27]Hoja3!$A$12,IF(K669=[27]Hoja3!$B$13,[27]Hoja3!$A$13,IF(K669=[27]Hoja3!$B$14,[27]Hoja3!$A$14,IF(K669=[27]Hoja3!$B$15,[27]Hoja3!$A$15,IF(K669=[27]Hoja3!$B$16,[27]Hoja3!$A$16,IF(K669=[27]Hoja3!$B$17,[27]Hoja3!$A$17,IF(K669=[27]Hoja3!$B$18,[27]Hoja3!$A$18,IF(K669=[27]Hoja3!$B$19,[27]Hoja3!$A$19,IF(K669=[27]Hoja3!$B$20,[27]Hoja3!$A$20,IF(K669=[27]Hoja3!$B$21,[27]Hoja3!$A$21,""))))))))))))))))))))</f>
        <v>CCE-16</v>
      </c>
      <c r="M669" s="60" t="s">
        <v>63</v>
      </c>
      <c r="N669" s="60">
        <v>0</v>
      </c>
      <c r="O669" s="98">
        <v>119600000</v>
      </c>
      <c r="P669" s="98">
        <f t="shared" si="182"/>
        <v>119600000</v>
      </c>
      <c r="Q669" s="65">
        <v>0</v>
      </c>
      <c r="R669" s="60">
        <v>0</v>
      </c>
      <c r="S669" s="60" t="s">
        <v>1624</v>
      </c>
      <c r="T669" s="60" t="s">
        <v>1625</v>
      </c>
      <c r="U669" s="60" t="s">
        <v>1626</v>
      </c>
      <c r="V669" s="60" t="s">
        <v>1627</v>
      </c>
      <c r="W669" s="60" t="s">
        <v>1628</v>
      </c>
      <c r="X669" s="60" t="s">
        <v>1629</v>
      </c>
      <c r="Y669" s="60" t="s">
        <v>1630</v>
      </c>
    </row>
    <row r="670" spans="1:25" ht="75" x14ac:dyDescent="0.25">
      <c r="A670" s="60" t="s">
        <v>1761</v>
      </c>
      <c r="B670" s="60" t="str">
        <f>IFERROR(VLOOKUP(VALUE(MID(A670,1,IF(VALUE(MID(A670,1,3))=898,3,4))),[27]Hoja1!$A$3:$K$222,2,0),"")</f>
        <v>1046 Infraestructura y dotación al servicio de los ambientes de aprendizaje</v>
      </c>
      <c r="C670" s="60" t="s">
        <v>1621</v>
      </c>
      <c r="D670" s="60" t="s">
        <v>424</v>
      </c>
      <c r="E670" s="60">
        <v>93151501</v>
      </c>
      <c r="F670" s="99" t="s">
        <v>1762</v>
      </c>
      <c r="G670" s="62">
        <v>1</v>
      </c>
      <c r="H670" s="62">
        <v>1</v>
      </c>
      <c r="I670" s="60">
        <v>11.5</v>
      </c>
      <c r="J670" s="60">
        <v>1</v>
      </c>
      <c r="K670" s="60" t="s">
        <v>21</v>
      </c>
      <c r="L670" s="60" t="str">
        <f>IF(K670=[27]Hoja3!$B$2,[27]Hoja3!$A$2,IF(K670=[27]Hoja3!$B$3,[27]Hoja3!$A$3,IF(K670=[27]Hoja3!$B$4,[27]Hoja3!$A$4,IF(K670=[27]Hoja3!$B$5,[27]Hoja3!$A$5,IF(K670=[27]Hoja3!$B$6,[27]Hoja3!$A$6,IF(K670=[27]Hoja3!$B$7,[27]Hoja3!$A$7,IF(K670=[27]Hoja3!$B$8,[27]Hoja3!$A$8,IF(K670=[27]Hoja3!$B$9,[27]Hoja3!$A$9,IF(K670=[27]Hoja3!$B$10,[27]Hoja3!$A$10,IF(K670=[27]Hoja3!$B$11,[27]Hoja3!$A$11,IF(K670=[27]Hoja3!$B$12,[27]Hoja3!$A$12,IF(K670=[27]Hoja3!$B$13,[27]Hoja3!$A$13,IF(K670=[27]Hoja3!$B$14,[27]Hoja3!$A$14,IF(K670=[27]Hoja3!$B$15,[27]Hoja3!$A$15,IF(K670=[27]Hoja3!$B$16,[27]Hoja3!$A$16,IF(K670=[27]Hoja3!$B$17,[27]Hoja3!$A$17,IF(K670=[27]Hoja3!$B$18,[27]Hoja3!$A$18,IF(K670=[27]Hoja3!$B$19,[27]Hoja3!$A$19,IF(K670=[27]Hoja3!$B$20,[27]Hoja3!$A$20,IF(K670=[27]Hoja3!$B$21,[27]Hoja3!$A$21,""))))))))))))))))))))</f>
        <v>CCE-16</v>
      </c>
      <c r="M670" s="60" t="s">
        <v>63</v>
      </c>
      <c r="N670" s="60">
        <v>0</v>
      </c>
      <c r="O670" s="98">
        <v>60375989</v>
      </c>
      <c r="P670" s="98">
        <f t="shared" si="182"/>
        <v>60375989</v>
      </c>
      <c r="Q670" s="65">
        <v>0</v>
      </c>
      <c r="R670" s="60">
        <v>0</v>
      </c>
      <c r="S670" s="60" t="s">
        <v>1624</v>
      </c>
      <c r="T670" s="60" t="s">
        <v>1625</v>
      </c>
      <c r="U670" s="60" t="s">
        <v>1626</v>
      </c>
      <c r="V670" s="60" t="s">
        <v>1627</v>
      </c>
      <c r="W670" s="60" t="s">
        <v>1628</v>
      </c>
      <c r="X670" s="60" t="s">
        <v>1629</v>
      </c>
      <c r="Y670" s="60" t="s">
        <v>1630</v>
      </c>
    </row>
    <row r="671" spans="1:25" ht="120" x14ac:dyDescent="0.25">
      <c r="A671" s="60" t="s">
        <v>1763</v>
      </c>
      <c r="B671" s="60" t="str">
        <f>IFERROR(VLOOKUP(VALUE(MID(A671,1,IF(VALUE(MID(A671,1,3))=898,3,4))),[27]Hoja1!$A$3:$K$222,2,0),"")</f>
        <v>1046 Infraestructura y dotación al servicio de los ambientes de aprendizaje</v>
      </c>
      <c r="C671" s="60" t="s">
        <v>1621</v>
      </c>
      <c r="D671" s="60" t="s">
        <v>424</v>
      </c>
      <c r="E671" s="60">
        <v>81101500</v>
      </c>
      <c r="F671" s="99" t="s">
        <v>1764</v>
      </c>
      <c r="G671" s="62">
        <v>1</v>
      </c>
      <c r="H671" s="62">
        <v>1</v>
      </c>
      <c r="I671" s="60">
        <v>11.5</v>
      </c>
      <c r="J671" s="60">
        <v>1</v>
      </c>
      <c r="K671" s="60" t="s">
        <v>21</v>
      </c>
      <c r="L671" s="60" t="str">
        <f>IF(K671=[27]Hoja3!$B$2,[27]Hoja3!$A$2,IF(K671=[27]Hoja3!$B$3,[27]Hoja3!$A$3,IF(K671=[27]Hoja3!$B$4,[27]Hoja3!$A$4,IF(K671=[27]Hoja3!$B$5,[27]Hoja3!$A$5,IF(K671=[27]Hoja3!$B$6,[27]Hoja3!$A$6,IF(K671=[27]Hoja3!$B$7,[27]Hoja3!$A$7,IF(K671=[27]Hoja3!$B$8,[27]Hoja3!$A$8,IF(K671=[27]Hoja3!$B$9,[27]Hoja3!$A$9,IF(K671=[27]Hoja3!$B$10,[27]Hoja3!$A$10,IF(K671=[27]Hoja3!$B$11,[27]Hoja3!$A$11,IF(K671=[27]Hoja3!$B$12,[27]Hoja3!$A$12,IF(K671=[27]Hoja3!$B$13,[27]Hoja3!$A$13,IF(K671=[27]Hoja3!$B$14,[27]Hoja3!$A$14,IF(K671=[27]Hoja3!$B$15,[27]Hoja3!$A$15,IF(K671=[27]Hoja3!$B$16,[27]Hoja3!$A$16,IF(K671=[27]Hoja3!$B$17,[27]Hoja3!$A$17,IF(K671=[27]Hoja3!$B$18,[27]Hoja3!$A$18,IF(K671=[27]Hoja3!$B$19,[27]Hoja3!$A$19,IF(K671=[27]Hoja3!$B$20,[27]Hoja3!$A$20,IF(K671=[27]Hoja3!$B$21,[27]Hoja3!$A$21,""))))))))))))))))))))</f>
        <v>CCE-16</v>
      </c>
      <c r="M671" s="60" t="s">
        <v>63</v>
      </c>
      <c r="N671" s="60">
        <v>0</v>
      </c>
      <c r="O671" s="98">
        <v>101636080</v>
      </c>
      <c r="P671" s="98">
        <f t="shared" si="182"/>
        <v>101636080</v>
      </c>
      <c r="Q671" s="65">
        <v>0</v>
      </c>
      <c r="R671" s="60">
        <v>0</v>
      </c>
      <c r="S671" s="60" t="s">
        <v>1624</v>
      </c>
      <c r="T671" s="60" t="s">
        <v>1625</v>
      </c>
      <c r="U671" s="60" t="s">
        <v>1626</v>
      </c>
      <c r="V671" s="60" t="s">
        <v>1627</v>
      </c>
      <c r="W671" s="60" t="s">
        <v>1628</v>
      </c>
      <c r="X671" s="60" t="s">
        <v>1629</v>
      </c>
      <c r="Y671" s="60" t="s">
        <v>1630</v>
      </c>
    </row>
    <row r="672" spans="1:25" ht="105" x14ac:dyDescent="0.25">
      <c r="A672" s="60" t="s">
        <v>1765</v>
      </c>
      <c r="B672" s="60" t="str">
        <f>IFERROR(VLOOKUP(VALUE(MID(A672,1,IF(VALUE(MID(A672,1,3))=898,3,4))),[27]Hoja1!$A$3:$K$222,2,0),"")</f>
        <v>1046 Infraestructura y dotación al servicio de los ambientes de aprendizaje</v>
      </c>
      <c r="C672" s="60" t="s">
        <v>1621</v>
      </c>
      <c r="D672" s="60" t="s">
        <v>424</v>
      </c>
      <c r="E672" s="60">
        <v>80111617</v>
      </c>
      <c r="F672" s="99" t="s">
        <v>1733</v>
      </c>
      <c r="G672" s="62">
        <v>1</v>
      </c>
      <c r="H672" s="62">
        <v>1</v>
      </c>
      <c r="I672" s="60">
        <v>11.5</v>
      </c>
      <c r="J672" s="60">
        <v>1</v>
      </c>
      <c r="K672" s="60" t="s">
        <v>21</v>
      </c>
      <c r="L672" s="60" t="str">
        <f>IF(K672=[27]Hoja3!$B$2,[27]Hoja3!$A$2,IF(K672=[27]Hoja3!$B$3,[27]Hoja3!$A$3,IF(K672=[27]Hoja3!$B$4,[27]Hoja3!$A$4,IF(K672=[27]Hoja3!$B$5,[27]Hoja3!$A$5,IF(K672=[27]Hoja3!$B$6,[27]Hoja3!$A$6,IF(K672=[27]Hoja3!$B$7,[27]Hoja3!$A$7,IF(K672=[27]Hoja3!$B$8,[27]Hoja3!$A$8,IF(K672=[27]Hoja3!$B$9,[27]Hoja3!$A$9,IF(K672=[27]Hoja3!$B$10,[27]Hoja3!$A$10,IF(K672=[27]Hoja3!$B$11,[27]Hoja3!$A$11,IF(K672=[27]Hoja3!$B$12,[27]Hoja3!$A$12,IF(K672=[27]Hoja3!$B$13,[27]Hoja3!$A$13,IF(K672=[27]Hoja3!$B$14,[27]Hoja3!$A$14,IF(K672=[27]Hoja3!$B$15,[27]Hoja3!$A$15,IF(K672=[27]Hoja3!$B$16,[27]Hoja3!$A$16,IF(K672=[27]Hoja3!$B$17,[27]Hoja3!$A$17,IF(K672=[27]Hoja3!$B$18,[27]Hoja3!$A$18,IF(K672=[27]Hoja3!$B$19,[27]Hoja3!$A$19,IF(K672=[27]Hoja3!$B$20,[27]Hoja3!$A$20,IF(K672=[27]Hoja3!$B$21,[27]Hoja3!$A$21,""))))))))))))))))))))</f>
        <v>CCE-16</v>
      </c>
      <c r="M672" s="60" t="s">
        <v>63</v>
      </c>
      <c r="N672" s="60">
        <v>0</v>
      </c>
      <c r="O672" s="98">
        <v>83720000</v>
      </c>
      <c r="P672" s="98">
        <f t="shared" si="182"/>
        <v>83720000</v>
      </c>
      <c r="Q672" s="65">
        <v>0</v>
      </c>
      <c r="R672" s="60">
        <v>0</v>
      </c>
      <c r="S672" s="60" t="s">
        <v>1624</v>
      </c>
      <c r="T672" s="60" t="s">
        <v>1625</v>
      </c>
      <c r="U672" s="60" t="s">
        <v>1626</v>
      </c>
      <c r="V672" s="60" t="s">
        <v>1627</v>
      </c>
      <c r="W672" s="60" t="s">
        <v>1628</v>
      </c>
      <c r="X672" s="60" t="s">
        <v>1629</v>
      </c>
      <c r="Y672" s="60" t="s">
        <v>1630</v>
      </c>
    </row>
    <row r="673" spans="1:25" ht="60" x14ac:dyDescent="0.25">
      <c r="A673" s="60" t="s">
        <v>1766</v>
      </c>
      <c r="B673" s="60" t="str">
        <f>IFERROR(VLOOKUP(VALUE(MID(A673,1,IF(VALUE(MID(A673,1,3))=898,3,4))),[27]Hoja1!$A$3:$K$222,2,0),"")</f>
        <v>1046 Infraestructura y dotación al servicio de los ambientes de aprendizaje</v>
      </c>
      <c r="C673" s="60" t="s">
        <v>1621</v>
      </c>
      <c r="D673" s="60" t="s">
        <v>424</v>
      </c>
      <c r="E673" s="60">
        <v>80121704</v>
      </c>
      <c r="F673" s="99" t="s">
        <v>1767</v>
      </c>
      <c r="G673" s="62">
        <v>1</v>
      </c>
      <c r="H673" s="62">
        <v>1</v>
      </c>
      <c r="I673" s="60">
        <v>11</v>
      </c>
      <c r="J673" s="60">
        <v>1</v>
      </c>
      <c r="K673" s="60" t="s">
        <v>21</v>
      </c>
      <c r="L673" s="60" t="str">
        <f>IF(K673=[27]Hoja3!$B$2,[27]Hoja3!$A$2,IF(K673=[27]Hoja3!$B$3,[27]Hoja3!$A$3,IF(K673=[27]Hoja3!$B$4,[27]Hoja3!$A$4,IF(K673=[27]Hoja3!$B$5,[27]Hoja3!$A$5,IF(K673=[27]Hoja3!$B$6,[27]Hoja3!$A$6,IF(K673=[27]Hoja3!$B$7,[27]Hoja3!$A$7,IF(K673=[27]Hoja3!$B$8,[27]Hoja3!$A$8,IF(K673=[27]Hoja3!$B$9,[27]Hoja3!$A$9,IF(K673=[27]Hoja3!$B$10,[27]Hoja3!$A$10,IF(K673=[27]Hoja3!$B$11,[27]Hoja3!$A$11,IF(K673=[27]Hoja3!$B$12,[27]Hoja3!$A$12,IF(K673=[27]Hoja3!$B$13,[27]Hoja3!$A$13,IF(K673=[27]Hoja3!$B$14,[27]Hoja3!$A$14,IF(K673=[27]Hoja3!$B$15,[27]Hoja3!$A$15,IF(K673=[27]Hoja3!$B$16,[27]Hoja3!$A$16,IF(K673=[27]Hoja3!$B$17,[27]Hoja3!$A$17,IF(K673=[27]Hoja3!$B$18,[27]Hoja3!$A$18,IF(K673=[27]Hoja3!$B$19,[27]Hoja3!$A$19,IF(K673=[27]Hoja3!$B$20,[27]Hoja3!$A$20,IF(K673=[27]Hoja3!$B$21,[27]Hoja3!$A$21,""))))))))))))))))))))</f>
        <v>CCE-16</v>
      </c>
      <c r="M673" s="60" t="s">
        <v>63</v>
      </c>
      <c r="N673" s="60">
        <v>0</v>
      </c>
      <c r="O673" s="98">
        <v>82500000</v>
      </c>
      <c r="P673" s="98">
        <f t="shared" si="182"/>
        <v>82500000</v>
      </c>
      <c r="Q673" s="65">
        <v>0</v>
      </c>
      <c r="R673" s="60">
        <v>0</v>
      </c>
      <c r="S673" s="60" t="s">
        <v>1624</v>
      </c>
      <c r="T673" s="60" t="s">
        <v>1625</v>
      </c>
      <c r="U673" s="60" t="s">
        <v>1626</v>
      </c>
      <c r="V673" s="60" t="s">
        <v>1627</v>
      </c>
      <c r="W673" s="60" t="s">
        <v>1628</v>
      </c>
      <c r="X673" s="60" t="s">
        <v>1629</v>
      </c>
      <c r="Y673" s="60" t="s">
        <v>1630</v>
      </c>
    </row>
    <row r="674" spans="1:25" ht="120" x14ac:dyDescent="0.25">
      <c r="A674" s="60" t="s">
        <v>1768</v>
      </c>
      <c r="B674" s="60" t="str">
        <f>IFERROR(VLOOKUP(VALUE(MID(A674,1,IF(VALUE(MID(A674,1,3))=898,3,4))),[27]Hoja1!$A$3:$K$222,2,0),"")</f>
        <v>1046 Infraestructura y dotación al servicio de los ambientes de aprendizaje</v>
      </c>
      <c r="C674" s="60" t="s">
        <v>1621</v>
      </c>
      <c r="D674" s="60" t="s">
        <v>424</v>
      </c>
      <c r="E674" s="60">
        <v>80111617</v>
      </c>
      <c r="F674" s="99" t="s">
        <v>1769</v>
      </c>
      <c r="G674" s="62">
        <v>1</v>
      </c>
      <c r="H674" s="62">
        <v>1</v>
      </c>
      <c r="I674" s="60">
        <v>11</v>
      </c>
      <c r="J674" s="60">
        <v>1</v>
      </c>
      <c r="K674" s="60" t="s">
        <v>21</v>
      </c>
      <c r="L674" s="60" t="str">
        <f>IF(K674=[27]Hoja3!$B$2,[27]Hoja3!$A$2,IF(K674=[27]Hoja3!$B$3,[27]Hoja3!$A$3,IF(K674=[27]Hoja3!$B$4,[27]Hoja3!$A$4,IF(K674=[27]Hoja3!$B$5,[27]Hoja3!$A$5,IF(K674=[27]Hoja3!$B$6,[27]Hoja3!$A$6,IF(K674=[27]Hoja3!$B$7,[27]Hoja3!$A$7,IF(K674=[27]Hoja3!$B$8,[27]Hoja3!$A$8,IF(K674=[27]Hoja3!$B$9,[27]Hoja3!$A$9,IF(K674=[27]Hoja3!$B$10,[27]Hoja3!$A$10,IF(K674=[27]Hoja3!$B$11,[27]Hoja3!$A$11,IF(K674=[27]Hoja3!$B$12,[27]Hoja3!$A$12,IF(K674=[27]Hoja3!$B$13,[27]Hoja3!$A$13,IF(K674=[27]Hoja3!$B$14,[27]Hoja3!$A$14,IF(K674=[27]Hoja3!$B$15,[27]Hoja3!$A$15,IF(K674=[27]Hoja3!$B$16,[27]Hoja3!$A$16,IF(K674=[27]Hoja3!$B$17,[27]Hoja3!$A$17,IF(K674=[27]Hoja3!$B$18,[27]Hoja3!$A$18,IF(K674=[27]Hoja3!$B$19,[27]Hoja3!$A$19,IF(K674=[27]Hoja3!$B$20,[27]Hoja3!$A$20,IF(K674=[27]Hoja3!$B$21,[27]Hoja3!$A$21,""))))))))))))))))))))</f>
        <v>CCE-16</v>
      </c>
      <c r="M674" s="60" t="s">
        <v>63</v>
      </c>
      <c r="N674" s="60">
        <v>0</v>
      </c>
      <c r="O674" s="98">
        <v>106392000</v>
      </c>
      <c r="P674" s="98">
        <f t="shared" si="182"/>
        <v>106392000</v>
      </c>
      <c r="Q674" s="65">
        <v>0</v>
      </c>
      <c r="R674" s="60">
        <v>0</v>
      </c>
      <c r="S674" s="60" t="s">
        <v>1624</v>
      </c>
      <c r="T674" s="60" t="s">
        <v>1625</v>
      </c>
      <c r="U674" s="60" t="s">
        <v>1626</v>
      </c>
      <c r="V674" s="60" t="s">
        <v>1627</v>
      </c>
      <c r="W674" s="60" t="s">
        <v>1628</v>
      </c>
      <c r="X674" s="60" t="s">
        <v>1629</v>
      </c>
      <c r="Y674" s="60" t="s">
        <v>1630</v>
      </c>
    </row>
    <row r="675" spans="1:25" ht="105" x14ac:dyDescent="0.25">
      <c r="A675" s="60" t="s">
        <v>1770</v>
      </c>
      <c r="B675" s="60" t="str">
        <f>IFERROR(VLOOKUP(VALUE(MID(A675,1,IF(VALUE(MID(A675,1,3))=898,3,4))),[27]Hoja1!$A$3:$K$222,2,0),"")</f>
        <v>1046 Infraestructura y dotación al servicio de los ambientes de aprendizaje</v>
      </c>
      <c r="C675" s="60" t="s">
        <v>1621</v>
      </c>
      <c r="D675" s="60" t="s">
        <v>424</v>
      </c>
      <c r="E675" s="60">
        <v>80111617</v>
      </c>
      <c r="F675" s="99" t="s">
        <v>1771</v>
      </c>
      <c r="G675" s="62">
        <v>1</v>
      </c>
      <c r="H675" s="62">
        <v>1</v>
      </c>
      <c r="I675" s="60">
        <v>11.5</v>
      </c>
      <c r="J675" s="60">
        <v>1</v>
      </c>
      <c r="K675" s="60" t="s">
        <v>21</v>
      </c>
      <c r="L675" s="60" t="str">
        <f>IF(K675=[27]Hoja3!$B$2,[27]Hoja3!$A$2,IF(K675=[27]Hoja3!$B$3,[27]Hoja3!$A$3,IF(K675=[27]Hoja3!$B$4,[27]Hoja3!$A$4,IF(K675=[27]Hoja3!$B$5,[27]Hoja3!$A$5,IF(K675=[27]Hoja3!$B$6,[27]Hoja3!$A$6,IF(K675=[27]Hoja3!$B$7,[27]Hoja3!$A$7,IF(K675=[27]Hoja3!$B$8,[27]Hoja3!$A$8,IF(K675=[27]Hoja3!$B$9,[27]Hoja3!$A$9,IF(K675=[27]Hoja3!$B$10,[27]Hoja3!$A$10,IF(K675=[27]Hoja3!$B$11,[27]Hoja3!$A$11,IF(K675=[27]Hoja3!$B$12,[27]Hoja3!$A$12,IF(K675=[27]Hoja3!$B$13,[27]Hoja3!$A$13,IF(K675=[27]Hoja3!$B$14,[27]Hoja3!$A$14,IF(K675=[27]Hoja3!$B$15,[27]Hoja3!$A$15,IF(K675=[27]Hoja3!$B$16,[27]Hoja3!$A$16,IF(K675=[27]Hoja3!$B$17,[27]Hoja3!$A$17,IF(K675=[27]Hoja3!$B$18,[27]Hoja3!$A$18,IF(K675=[27]Hoja3!$B$19,[27]Hoja3!$A$19,IF(K675=[27]Hoja3!$B$20,[27]Hoja3!$A$20,IF(K675=[27]Hoja3!$B$21,[27]Hoja3!$A$21,""))))))))))))))))))))</f>
        <v>CCE-16</v>
      </c>
      <c r="M675" s="60" t="s">
        <v>63</v>
      </c>
      <c r="N675" s="60">
        <v>0</v>
      </c>
      <c r="O675" s="98">
        <v>74630400</v>
      </c>
      <c r="P675" s="98">
        <f t="shared" si="182"/>
        <v>74630400</v>
      </c>
      <c r="Q675" s="65">
        <v>0</v>
      </c>
      <c r="R675" s="60">
        <v>0</v>
      </c>
      <c r="S675" s="60" t="s">
        <v>1624</v>
      </c>
      <c r="T675" s="60" t="s">
        <v>1625</v>
      </c>
      <c r="U675" s="60" t="s">
        <v>1626</v>
      </c>
      <c r="V675" s="60" t="s">
        <v>1627</v>
      </c>
      <c r="W675" s="60" t="s">
        <v>1628</v>
      </c>
      <c r="X675" s="60" t="s">
        <v>1629</v>
      </c>
      <c r="Y675" s="60" t="s">
        <v>1630</v>
      </c>
    </row>
    <row r="676" spans="1:25" ht="60" x14ac:dyDescent="0.25">
      <c r="A676" s="60" t="s">
        <v>1772</v>
      </c>
      <c r="B676" s="60" t="str">
        <f>IFERROR(VLOOKUP(VALUE(MID(A676,1,IF(VALUE(MID(A676,1,3))=898,3,4))),[27]Hoja1!$A$3:$K$222,2,0),"")</f>
        <v>1046 Infraestructura y dotación al servicio de los ambientes de aprendizaje</v>
      </c>
      <c r="C676" s="60" t="s">
        <v>1621</v>
      </c>
      <c r="D676" s="60" t="s">
        <v>424</v>
      </c>
      <c r="E676" s="60">
        <v>80121704</v>
      </c>
      <c r="F676" s="99" t="s">
        <v>1773</v>
      </c>
      <c r="G676" s="62">
        <v>1</v>
      </c>
      <c r="H676" s="62">
        <v>1</v>
      </c>
      <c r="I676" s="60">
        <v>11.5</v>
      </c>
      <c r="J676" s="60">
        <v>1</v>
      </c>
      <c r="K676" s="60" t="s">
        <v>21</v>
      </c>
      <c r="L676" s="60" t="str">
        <f>IF(K676=[27]Hoja3!$B$2,[27]Hoja3!$A$2,IF(K676=[27]Hoja3!$B$3,[27]Hoja3!$A$3,IF(K676=[27]Hoja3!$B$4,[27]Hoja3!$A$4,IF(K676=[27]Hoja3!$B$5,[27]Hoja3!$A$5,IF(K676=[27]Hoja3!$B$6,[27]Hoja3!$A$6,IF(K676=[27]Hoja3!$B$7,[27]Hoja3!$A$7,IF(K676=[27]Hoja3!$B$8,[27]Hoja3!$A$8,IF(K676=[27]Hoja3!$B$9,[27]Hoja3!$A$9,IF(K676=[27]Hoja3!$B$10,[27]Hoja3!$A$10,IF(K676=[27]Hoja3!$B$11,[27]Hoja3!$A$11,IF(K676=[27]Hoja3!$B$12,[27]Hoja3!$A$12,IF(K676=[27]Hoja3!$B$13,[27]Hoja3!$A$13,IF(K676=[27]Hoja3!$B$14,[27]Hoja3!$A$14,IF(K676=[27]Hoja3!$B$15,[27]Hoja3!$A$15,IF(K676=[27]Hoja3!$B$16,[27]Hoja3!$A$16,IF(K676=[27]Hoja3!$B$17,[27]Hoja3!$A$17,IF(K676=[27]Hoja3!$B$18,[27]Hoja3!$A$18,IF(K676=[27]Hoja3!$B$19,[27]Hoja3!$A$19,IF(K676=[27]Hoja3!$B$20,[27]Hoja3!$A$20,IF(K676=[27]Hoja3!$B$21,[27]Hoja3!$A$21,""))))))))))))))))))))</f>
        <v>CCE-16</v>
      </c>
      <c r="M676" s="60" t="s">
        <v>63</v>
      </c>
      <c r="N676" s="60">
        <v>0</v>
      </c>
      <c r="O676" s="98">
        <v>64679680</v>
      </c>
      <c r="P676" s="98">
        <f t="shared" si="182"/>
        <v>64679680</v>
      </c>
      <c r="Q676" s="65">
        <v>0</v>
      </c>
      <c r="R676" s="60">
        <v>0</v>
      </c>
      <c r="S676" s="60" t="s">
        <v>1624</v>
      </c>
      <c r="T676" s="60" t="s">
        <v>1625</v>
      </c>
      <c r="U676" s="60" t="s">
        <v>1626</v>
      </c>
      <c r="V676" s="60" t="s">
        <v>1627</v>
      </c>
      <c r="W676" s="60" t="s">
        <v>1628</v>
      </c>
      <c r="X676" s="60" t="s">
        <v>1629</v>
      </c>
      <c r="Y676" s="60" t="s">
        <v>1630</v>
      </c>
    </row>
    <row r="677" spans="1:25" ht="120" x14ac:dyDescent="0.25">
      <c r="A677" s="60" t="s">
        <v>1774</v>
      </c>
      <c r="B677" s="60" t="str">
        <f>IFERROR(VLOOKUP(VALUE(MID(A677,1,IF(VALUE(MID(A677,1,3))=898,3,4))),[27]Hoja1!$A$3:$K$222,2,0),"")</f>
        <v>1046 Infraestructura y dotación al servicio de los ambientes de aprendizaje</v>
      </c>
      <c r="C677" s="60" t="s">
        <v>1621</v>
      </c>
      <c r="D677" s="60" t="s">
        <v>424</v>
      </c>
      <c r="E677" s="60">
        <v>81101500</v>
      </c>
      <c r="F677" s="99" t="s">
        <v>1775</v>
      </c>
      <c r="G677" s="62">
        <v>1</v>
      </c>
      <c r="H677" s="62">
        <v>1</v>
      </c>
      <c r="I677" s="60">
        <v>11.5</v>
      </c>
      <c r="J677" s="60">
        <v>1</v>
      </c>
      <c r="K677" s="60" t="s">
        <v>21</v>
      </c>
      <c r="L677" s="60" t="str">
        <f>IF(K677=[27]Hoja3!$B$2,[27]Hoja3!$A$2,IF(K677=[27]Hoja3!$B$3,[27]Hoja3!$A$3,IF(K677=[27]Hoja3!$B$4,[27]Hoja3!$A$4,IF(K677=[27]Hoja3!$B$5,[27]Hoja3!$A$5,IF(K677=[27]Hoja3!$B$6,[27]Hoja3!$A$6,IF(K677=[27]Hoja3!$B$7,[27]Hoja3!$A$7,IF(K677=[27]Hoja3!$B$8,[27]Hoja3!$A$8,IF(K677=[27]Hoja3!$B$9,[27]Hoja3!$A$9,IF(K677=[27]Hoja3!$B$10,[27]Hoja3!$A$10,IF(K677=[27]Hoja3!$B$11,[27]Hoja3!$A$11,IF(K677=[27]Hoja3!$B$12,[27]Hoja3!$A$12,IF(K677=[27]Hoja3!$B$13,[27]Hoja3!$A$13,IF(K677=[27]Hoja3!$B$14,[27]Hoja3!$A$14,IF(K677=[27]Hoja3!$B$15,[27]Hoja3!$A$15,IF(K677=[27]Hoja3!$B$16,[27]Hoja3!$A$16,IF(K677=[27]Hoja3!$B$17,[27]Hoja3!$A$17,IF(K677=[27]Hoja3!$B$18,[27]Hoja3!$A$18,IF(K677=[27]Hoja3!$B$19,[27]Hoja3!$A$19,IF(K677=[27]Hoja3!$B$20,[27]Hoja3!$A$20,IF(K677=[27]Hoja3!$B$21,[27]Hoja3!$A$21,""))))))))))))))))))))</f>
        <v>CCE-16</v>
      </c>
      <c r="M677" s="60" t="s">
        <v>63</v>
      </c>
      <c r="N677" s="60">
        <v>0</v>
      </c>
      <c r="O677" s="98">
        <v>106592109</v>
      </c>
      <c r="P677" s="98">
        <f t="shared" si="182"/>
        <v>106592109</v>
      </c>
      <c r="Q677" s="65">
        <v>0</v>
      </c>
      <c r="R677" s="60">
        <v>0</v>
      </c>
      <c r="S677" s="60" t="s">
        <v>1624</v>
      </c>
      <c r="T677" s="60" t="s">
        <v>1625</v>
      </c>
      <c r="U677" s="60" t="s">
        <v>1626</v>
      </c>
      <c r="V677" s="60" t="s">
        <v>1627</v>
      </c>
      <c r="W677" s="60" t="s">
        <v>1628</v>
      </c>
      <c r="X677" s="60" t="s">
        <v>1629</v>
      </c>
      <c r="Y677" s="60" t="s">
        <v>1630</v>
      </c>
    </row>
    <row r="678" spans="1:25" ht="75" x14ac:dyDescent="0.25">
      <c r="A678" s="60" t="s">
        <v>1776</v>
      </c>
      <c r="B678" s="60" t="str">
        <f>IFERROR(VLOOKUP(VALUE(MID(A678,1,IF(VALUE(MID(A678,1,3))=898,3,4))),[27]Hoja1!$A$3:$K$222,2,0),"")</f>
        <v>1046 Infraestructura y dotación al servicio de los ambientes de aprendizaje</v>
      </c>
      <c r="C678" s="60" t="s">
        <v>1621</v>
      </c>
      <c r="D678" s="60" t="s">
        <v>424</v>
      </c>
      <c r="E678" s="60">
        <v>93141511</v>
      </c>
      <c r="F678" s="99" t="s">
        <v>1777</v>
      </c>
      <c r="G678" s="62">
        <v>1</v>
      </c>
      <c r="H678" s="62">
        <v>1</v>
      </c>
      <c r="I678" s="60">
        <v>11.5</v>
      </c>
      <c r="J678" s="60">
        <v>1</v>
      </c>
      <c r="K678" s="60" t="s">
        <v>21</v>
      </c>
      <c r="L678" s="60" t="str">
        <f>IF(K678=[27]Hoja3!$B$2,[27]Hoja3!$A$2,IF(K678=[27]Hoja3!$B$3,[27]Hoja3!$A$3,IF(K678=[27]Hoja3!$B$4,[27]Hoja3!$A$4,IF(K678=[27]Hoja3!$B$5,[27]Hoja3!$A$5,IF(K678=[27]Hoja3!$B$6,[27]Hoja3!$A$6,IF(K678=[27]Hoja3!$B$7,[27]Hoja3!$A$7,IF(K678=[27]Hoja3!$B$8,[27]Hoja3!$A$8,IF(K678=[27]Hoja3!$B$9,[27]Hoja3!$A$9,IF(K678=[27]Hoja3!$B$10,[27]Hoja3!$A$10,IF(K678=[27]Hoja3!$B$11,[27]Hoja3!$A$11,IF(K678=[27]Hoja3!$B$12,[27]Hoja3!$A$12,IF(K678=[27]Hoja3!$B$13,[27]Hoja3!$A$13,IF(K678=[27]Hoja3!$B$14,[27]Hoja3!$A$14,IF(K678=[27]Hoja3!$B$15,[27]Hoja3!$A$15,IF(K678=[27]Hoja3!$B$16,[27]Hoja3!$A$16,IF(K678=[27]Hoja3!$B$17,[27]Hoja3!$A$17,IF(K678=[27]Hoja3!$B$18,[27]Hoja3!$A$18,IF(K678=[27]Hoja3!$B$19,[27]Hoja3!$A$19,IF(K678=[27]Hoja3!$B$20,[27]Hoja3!$A$20,IF(K678=[27]Hoja3!$B$21,[27]Hoja3!$A$21,""))))))))))))))))))))</f>
        <v>CCE-16</v>
      </c>
      <c r="M678" s="60" t="s">
        <v>63</v>
      </c>
      <c r="N678" s="60">
        <v>0</v>
      </c>
      <c r="O678" s="98">
        <v>92092000</v>
      </c>
      <c r="P678" s="98">
        <f t="shared" si="182"/>
        <v>92092000</v>
      </c>
      <c r="Q678" s="65">
        <v>0</v>
      </c>
      <c r="R678" s="60">
        <v>0</v>
      </c>
      <c r="S678" s="60" t="s">
        <v>1624</v>
      </c>
      <c r="T678" s="60" t="s">
        <v>1625</v>
      </c>
      <c r="U678" s="60" t="s">
        <v>1626</v>
      </c>
      <c r="V678" s="60" t="s">
        <v>1627</v>
      </c>
      <c r="W678" s="60" t="s">
        <v>1628</v>
      </c>
      <c r="X678" s="60" t="s">
        <v>1629</v>
      </c>
      <c r="Y678" s="60" t="s">
        <v>1630</v>
      </c>
    </row>
    <row r="679" spans="1:25" ht="90" x14ac:dyDescent="0.25">
      <c r="A679" s="60" t="s">
        <v>1778</v>
      </c>
      <c r="B679" s="60" t="str">
        <f>IFERROR(VLOOKUP(VALUE(MID(A679,1,IF(VALUE(MID(A679,1,3))=898,3,4))),[27]Hoja1!$A$3:$K$222,2,0),"")</f>
        <v>1046 Infraestructura y dotación al servicio de los ambientes de aprendizaje</v>
      </c>
      <c r="C679" s="60" t="s">
        <v>1621</v>
      </c>
      <c r="D679" s="60" t="s">
        <v>424</v>
      </c>
      <c r="E679" s="60">
        <v>81101500</v>
      </c>
      <c r="F679" s="99" t="s">
        <v>1779</v>
      </c>
      <c r="G679" s="62">
        <v>1</v>
      </c>
      <c r="H679" s="62">
        <v>1</v>
      </c>
      <c r="I679" s="60">
        <v>11</v>
      </c>
      <c r="J679" s="60">
        <v>1</v>
      </c>
      <c r="K679" s="60" t="s">
        <v>21</v>
      </c>
      <c r="L679" s="60" t="str">
        <f>IF(K679=[27]Hoja3!$B$2,[27]Hoja3!$A$2,IF(K679=[27]Hoja3!$B$3,[27]Hoja3!$A$3,IF(K679=[27]Hoja3!$B$4,[27]Hoja3!$A$4,IF(K679=[27]Hoja3!$B$5,[27]Hoja3!$A$5,IF(K679=[27]Hoja3!$B$6,[27]Hoja3!$A$6,IF(K679=[27]Hoja3!$B$7,[27]Hoja3!$A$7,IF(K679=[27]Hoja3!$B$8,[27]Hoja3!$A$8,IF(K679=[27]Hoja3!$B$9,[27]Hoja3!$A$9,IF(K679=[27]Hoja3!$B$10,[27]Hoja3!$A$10,IF(K679=[27]Hoja3!$B$11,[27]Hoja3!$A$11,IF(K679=[27]Hoja3!$B$12,[27]Hoja3!$A$12,IF(K679=[27]Hoja3!$B$13,[27]Hoja3!$A$13,IF(K679=[27]Hoja3!$B$14,[27]Hoja3!$A$14,IF(K679=[27]Hoja3!$B$15,[27]Hoja3!$A$15,IF(K679=[27]Hoja3!$B$16,[27]Hoja3!$A$16,IF(K679=[27]Hoja3!$B$17,[27]Hoja3!$A$17,IF(K679=[27]Hoja3!$B$18,[27]Hoja3!$A$18,IF(K679=[27]Hoja3!$B$19,[27]Hoja3!$A$19,IF(K679=[27]Hoja3!$B$20,[27]Hoja3!$A$20,IF(K679=[27]Hoja3!$B$21,[27]Hoja3!$A$21,""))))))))))))))))))))</f>
        <v>CCE-16</v>
      </c>
      <c r="M679" s="60" t="s">
        <v>63</v>
      </c>
      <c r="N679" s="60">
        <v>0</v>
      </c>
      <c r="O679" s="98">
        <v>147244702</v>
      </c>
      <c r="P679" s="98">
        <f t="shared" si="182"/>
        <v>147244702</v>
      </c>
      <c r="Q679" s="65">
        <v>0</v>
      </c>
      <c r="R679" s="60">
        <v>0</v>
      </c>
      <c r="S679" s="60" t="s">
        <v>1624</v>
      </c>
      <c r="T679" s="60" t="s">
        <v>1625</v>
      </c>
      <c r="U679" s="60" t="s">
        <v>1626</v>
      </c>
      <c r="V679" s="60" t="s">
        <v>1627</v>
      </c>
      <c r="W679" s="60" t="s">
        <v>1628</v>
      </c>
      <c r="X679" s="60" t="s">
        <v>1629</v>
      </c>
      <c r="Y679" s="60" t="s">
        <v>1630</v>
      </c>
    </row>
    <row r="680" spans="1:25" ht="45" x14ac:dyDescent="0.25">
      <c r="A680" s="60" t="s">
        <v>1780</v>
      </c>
      <c r="B680" s="60" t="str">
        <f>IFERROR(VLOOKUP(VALUE(MID(A680,1,IF(VALUE(MID(A680,1,3))=898,3,4))),[27]Hoja1!$A$3:$K$222,2,0),"")</f>
        <v>1046 Infraestructura y dotación al servicio de los ambientes de aprendizaje</v>
      </c>
      <c r="C680" s="60" t="s">
        <v>1621</v>
      </c>
      <c r="D680" s="60" t="s">
        <v>424</v>
      </c>
      <c r="E680" s="60">
        <v>80111601</v>
      </c>
      <c r="F680" s="99" t="s">
        <v>1781</v>
      </c>
      <c r="G680" s="62">
        <v>1</v>
      </c>
      <c r="H680" s="62">
        <v>1</v>
      </c>
      <c r="I680" s="60">
        <v>11.5</v>
      </c>
      <c r="J680" s="60">
        <v>1</v>
      </c>
      <c r="K680" s="60" t="s">
        <v>21</v>
      </c>
      <c r="L680" s="60" t="str">
        <f>IF(K680=[27]Hoja3!$B$2,[27]Hoja3!$A$2,IF(K680=[27]Hoja3!$B$3,[27]Hoja3!$A$3,IF(K680=[27]Hoja3!$B$4,[27]Hoja3!$A$4,IF(K680=[27]Hoja3!$B$5,[27]Hoja3!$A$5,IF(K680=[27]Hoja3!$B$6,[27]Hoja3!$A$6,IF(K680=[27]Hoja3!$B$7,[27]Hoja3!$A$7,IF(K680=[27]Hoja3!$B$8,[27]Hoja3!$A$8,IF(K680=[27]Hoja3!$B$9,[27]Hoja3!$A$9,IF(K680=[27]Hoja3!$B$10,[27]Hoja3!$A$10,IF(K680=[27]Hoja3!$B$11,[27]Hoja3!$A$11,IF(K680=[27]Hoja3!$B$12,[27]Hoja3!$A$12,IF(K680=[27]Hoja3!$B$13,[27]Hoja3!$A$13,IF(K680=[27]Hoja3!$B$14,[27]Hoja3!$A$14,IF(K680=[27]Hoja3!$B$15,[27]Hoja3!$A$15,IF(K680=[27]Hoja3!$B$16,[27]Hoja3!$A$16,IF(K680=[27]Hoja3!$B$17,[27]Hoja3!$A$17,IF(K680=[27]Hoja3!$B$18,[27]Hoja3!$A$18,IF(K680=[27]Hoja3!$B$19,[27]Hoja3!$A$19,IF(K680=[27]Hoja3!$B$20,[27]Hoja3!$A$20,IF(K680=[27]Hoja3!$B$21,[27]Hoja3!$A$21,""))))))))))))))))))))</f>
        <v>CCE-16</v>
      </c>
      <c r="M680" s="60" t="s">
        <v>63</v>
      </c>
      <c r="N680" s="60">
        <v>0</v>
      </c>
      <c r="O680" s="98">
        <v>123508333</v>
      </c>
      <c r="P680" s="98">
        <f t="shared" si="182"/>
        <v>123508333</v>
      </c>
      <c r="Q680" s="65">
        <v>0</v>
      </c>
      <c r="R680" s="60">
        <v>0</v>
      </c>
      <c r="S680" s="60" t="s">
        <v>1624</v>
      </c>
      <c r="T680" s="60" t="s">
        <v>1625</v>
      </c>
      <c r="U680" s="60" t="s">
        <v>1626</v>
      </c>
      <c r="V680" s="60" t="s">
        <v>1627</v>
      </c>
      <c r="W680" s="60" t="s">
        <v>1628</v>
      </c>
      <c r="X680" s="60" t="s">
        <v>1629</v>
      </c>
      <c r="Y680" s="60" t="s">
        <v>1630</v>
      </c>
    </row>
    <row r="681" spans="1:25" ht="60" x14ac:dyDescent="0.25">
      <c r="A681" s="60" t="s">
        <v>1782</v>
      </c>
      <c r="B681" s="60" t="str">
        <f>IFERROR(VLOOKUP(VALUE(MID(A681,1,IF(VALUE(MID(A681,1,3))=898,3,4))),[27]Hoja1!$A$3:$K$222,2,0),"")</f>
        <v>1046 Infraestructura y dotación al servicio de los ambientes de aprendizaje</v>
      </c>
      <c r="C681" s="60" t="s">
        <v>1621</v>
      </c>
      <c r="D681" s="60" t="s">
        <v>424</v>
      </c>
      <c r="E681" s="60">
        <v>80111617</v>
      </c>
      <c r="F681" s="99" t="s">
        <v>1783</v>
      </c>
      <c r="G681" s="62">
        <v>1</v>
      </c>
      <c r="H681" s="62">
        <v>1</v>
      </c>
      <c r="I681" s="60">
        <v>11.5</v>
      </c>
      <c r="J681" s="60">
        <v>1</v>
      </c>
      <c r="K681" s="60" t="s">
        <v>21</v>
      </c>
      <c r="L681" s="60" t="str">
        <f>IF(K681=[27]Hoja3!$B$2,[27]Hoja3!$A$2,IF(K681=[27]Hoja3!$B$3,[27]Hoja3!$A$3,IF(K681=[27]Hoja3!$B$4,[27]Hoja3!$A$4,IF(K681=[27]Hoja3!$B$5,[27]Hoja3!$A$5,IF(K681=[27]Hoja3!$B$6,[27]Hoja3!$A$6,IF(K681=[27]Hoja3!$B$7,[27]Hoja3!$A$7,IF(K681=[27]Hoja3!$B$8,[27]Hoja3!$A$8,IF(K681=[27]Hoja3!$B$9,[27]Hoja3!$A$9,IF(K681=[27]Hoja3!$B$10,[27]Hoja3!$A$10,IF(K681=[27]Hoja3!$B$11,[27]Hoja3!$A$11,IF(K681=[27]Hoja3!$B$12,[27]Hoja3!$A$12,IF(K681=[27]Hoja3!$B$13,[27]Hoja3!$A$13,IF(K681=[27]Hoja3!$B$14,[27]Hoja3!$A$14,IF(K681=[27]Hoja3!$B$15,[27]Hoja3!$A$15,IF(K681=[27]Hoja3!$B$16,[27]Hoja3!$A$16,IF(K681=[27]Hoja3!$B$17,[27]Hoja3!$A$17,IF(K681=[27]Hoja3!$B$18,[27]Hoja3!$A$18,IF(K681=[27]Hoja3!$B$19,[27]Hoja3!$A$19,IF(K681=[27]Hoja3!$B$20,[27]Hoja3!$A$20,IF(K681=[27]Hoja3!$B$21,[27]Hoja3!$A$21,""))))))))))))))))))))</f>
        <v>CCE-16</v>
      </c>
      <c r="M681" s="60" t="s">
        <v>63</v>
      </c>
      <c r="N681" s="60">
        <v>0</v>
      </c>
      <c r="O681" s="98">
        <v>77615616</v>
      </c>
      <c r="P681" s="98">
        <f t="shared" si="182"/>
        <v>77615616</v>
      </c>
      <c r="Q681" s="65">
        <v>0</v>
      </c>
      <c r="R681" s="60">
        <v>0</v>
      </c>
      <c r="S681" s="60" t="s">
        <v>1624</v>
      </c>
      <c r="T681" s="60" t="s">
        <v>1625</v>
      </c>
      <c r="U681" s="60" t="s">
        <v>1626</v>
      </c>
      <c r="V681" s="60" t="s">
        <v>1627</v>
      </c>
      <c r="W681" s="60" t="s">
        <v>1628</v>
      </c>
      <c r="X681" s="60" t="s">
        <v>1629</v>
      </c>
      <c r="Y681" s="60" t="s">
        <v>1630</v>
      </c>
    </row>
    <row r="682" spans="1:25" ht="45" x14ac:dyDescent="0.25">
      <c r="A682" s="60" t="s">
        <v>1784</v>
      </c>
      <c r="B682" s="60" t="str">
        <f>IFERROR(VLOOKUP(VALUE(MID(A682,1,IF(VALUE(MID(A682,1,3))=898,3,4))),[27]Hoja1!$A$3:$K$222,2,0),"")</f>
        <v>1046 Infraestructura y dotación al servicio de los ambientes de aprendizaje</v>
      </c>
      <c r="C682" s="60" t="s">
        <v>1621</v>
      </c>
      <c r="D682" s="60" t="s">
        <v>424</v>
      </c>
      <c r="E682" s="60">
        <v>72101507</v>
      </c>
      <c r="F682" s="99" t="s">
        <v>1785</v>
      </c>
      <c r="G682" s="62">
        <v>1</v>
      </c>
      <c r="H682" s="62">
        <v>1</v>
      </c>
      <c r="I682" s="60">
        <v>11.5</v>
      </c>
      <c r="J682" s="60">
        <v>1</v>
      </c>
      <c r="K682" s="60" t="s">
        <v>21</v>
      </c>
      <c r="L682" s="60" t="str">
        <f>IF(K682=[27]Hoja3!$B$2,[27]Hoja3!$A$2,IF(K682=[27]Hoja3!$B$3,[27]Hoja3!$A$3,IF(K682=[27]Hoja3!$B$4,[27]Hoja3!$A$4,IF(K682=[27]Hoja3!$B$5,[27]Hoja3!$A$5,IF(K682=[27]Hoja3!$B$6,[27]Hoja3!$A$6,IF(K682=[27]Hoja3!$B$7,[27]Hoja3!$A$7,IF(K682=[27]Hoja3!$B$8,[27]Hoja3!$A$8,IF(K682=[27]Hoja3!$B$9,[27]Hoja3!$A$9,IF(K682=[27]Hoja3!$B$10,[27]Hoja3!$A$10,IF(K682=[27]Hoja3!$B$11,[27]Hoja3!$A$11,IF(K682=[27]Hoja3!$B$12,[27]Hoja3!$A$12,IF(K682=[27]Hoja3!$B$13,[27]Hoja3!$A$13,IF(K682=[27]Hoja3!$B$14,[27]Hoja3!$A$14,IF(K682=[27]Hoja3!$B$15,[27]Hoja3!$A$15,IF(K682=[27]Hoja3!$B$16,[27]Hoja3!$A$16,IF(K682=[27]Hoja3!$B$17,[27]Hoja3!$A$17,IF(K682=[27]Hoja3!$B$18,[27]Hoja3!$A$18,IF(K682=[27]Hoja3!$B$19,[27]Hoja3!$A$19,IF(K682=[27]Hoja3!$B$20,[27]Hoja3!$A$20,IF(K682=[27]Hoja3!$B$21,[27]Hoja3!$A$21,""))))))))))))))))))))</f>
        <v>CCE-16</v>
      </c>
      <c r="M682" s="60" t="s">
        <v>575</v>
      </c>
      <c r="N682" s="60">
        <v>0</v>
      </c>
      <c r="O682" s="98">
        <v>31096000</v>
      </c>
      <c r="P682" s="98">
        <f t="shared" si="182"/>
        <v>31096000</v>
      </c>
      <c r="Q682" s="65">
        <v>0</v>
      </c>
      <c r="R682" s="60">
        <v>0</v>
      </c>
      <c r="S682" s="60" t="s">
        <v>1624</v>
      </c>
      <c r="T682" s="60" t="s">
        <v>1625</v>
      </c>
      <c r="U682" s="60" t="s">
        <v>1626</v>
      </c>
      <c r="V682" s="60" t="s">
        <v>1627</v>
      </c>
      <c r="W682" s="60" t="s">
        <v>1628</v>
      </c>
      <c r="X682" s="60" t="s">
        <v>1629</v>
      </c>
      <c r="Y682" s="60" t="s">
        <v>1630</v>
      </c>
    </row>
    <row r="683" spans="1:25" ht="45" x14ac:dyDescent="0.25">
      <c r="A683" s="60" t="s">
        <v>1786</v>
      </c>
      <c r="B683" s="60" t="str">
        <f>IFERROR(VLOOKUP(VALUE(MID(A683,1,IF(VALUE(MID(A683,1,3))=898,3,4))),[27]Hoja1!$A$3:$K$222,2,0),"")</f>
        <v>1046 Infraestructura y dotación al servicio de los ambientes de aprendizaje</v>
      </c>
      <c r="C683" s="60" t="s">
        <v>1621</v>
      </c>
      <c r="D683" s="60" t="s">
        <v>424</v>
      </c>
      <c r="E683" s="60">
        <v>72101507</v>
      </c>
      <c r="F683" s="99" t="s">
        <v>1785</v>
      </c>
      <c r="G683" s="62">
        <v>1</v>
      </c>
      <c r="H683" s="62">
        <v>1</v>
      </c>
      <c r="I683" s="60">
        <v>11.5</v>
      </c>
      <c r="J683" s="60">
        <v>1</v>
      </c>
      <c r="K683" s="60" t="s">
        <v>21</v>
      </c>
      <c r="L683" s="60" t="str">
        <f>IF(K683=[27]Hoja3!$B$2,[27]Hoja3!$A$2,IF(K683=[27]Hoja3!$B$3,[27]Hoja3!$A$3,IF(K683=[27]Hoja3!$B$4,[27]Hoja3!$A$4,IF(K683=[27]Hoja3!$B$5,[27]Hoja3!$A$5,IF(K683=[27]Hoja3!$B$6,[27]Hoja3!$A$6,IF(K683=[27]Hoja3!$B$7,[27]Hoja3!$A$7,IF(K683=[27]Hoja3!$B$8,[27]Hoja3!$A$8,IF(K683=[27]Hoja3!$B$9,[27]Hoja3!$A$9,IF(K683=[27]Hoja3!$B$10,[27]Hoja3!$A$10,IF(K683=[27]Hoja3!$B$11,[27]Hoja3!$A$11,IF(K683=[27]Hoja3!$B$12,[27]Hoja3!$A$12,IF(K683=[27]Hoja3!$B$13,[27]Hoja3!$A$13,IF(K683=[27]Hoja3!$B$14,[27]Hoja3!$A$14,IF(K683=[27]Hoja3!$B$15,[27]Hoja3!$A$15,IF(K683=[27]Hoja3!$B$16,[27]Hoja3!$A$16,IF(K683=[27]Hoja3!$B$17,[27]Hoja3!$A$17,IF(K683=[27]Hoja3!$B$18,[27]Hoja3!$A$18,IF(K683=[27]Hoja3!$B$19,[27]Hoja3!$A$19,IF(K683=[27]Hoja3!$B$20,[27]Hoja3!$A$20,IF(K683=[27]Hoja3!$B$21,[27]Hoja3!$A$21,""))))))))))))))))))))</f>
        <v>CCE-16</v>
      </c>
      <c r="M683" s="60" t="s">
        <v>575</v>
      </c>
      <c r="N683" s="60">
        <v>0</v>
      </c>
      <c r="O683" s="98">
        <v>31096000</v>
      </c>
      <c r="P683" s="98">
        <f t="shared" si="182"/>
        <v>31096000</v>
      </c>
      <c r="Q683" s="65">
        <v>0</v>
      </c>
      <c r="R683" s="60">
        <v>0</v>
      </c>
      <c r="S683" s="60" t="s">
        <v>1624</v>
      </c>
      <c r="T683" s="60" t="s">
        <v>1625</v>
      </c>
      <c r="U683" s="60" t="s">
        <v>1626</v>
      </c>
      <c r="V683" s="60" t="s">
        <v>1627</v>
      </c>
      <c r="W683" s="60" t="s">
        <v>1628</v>
      </c>
      <c r="X683" s="60" t="s">
        <v>1629</v>
      </c>
      <c r="Y683" s="60" t="s">
        <v>1630</v>
      </c>
    </row>
    <row r="684" spans="1:25" ht="75" x14ac:dyDescent="0.25">
      <c r="A684" s="60" t="s">
        <v>1787</v>
      </c>
      <c r="B684" s="60" t="str">
        <f>IFERROR(VLOOKUP(VALUE(MID(A684,1,IF(VALUE(MID(A684,1,3))=898,3,4))),[27]Hoja1!$A$3:$K$222,2,0),"")</f>
        <v>1046 Infraestructura y dotación al servicio de los ambientes de aprendizaje</v>
      </c>
      <c r="C684" s="60" t="s">
        <v>1621</v>
      </c>
      <c r="D684" s="60" t="s">
        <v>424</v>
      </c>
      <c r="E684" s="60">
        <v>80111617</v>
      </c>
      <c r="F684" s="99" t="s">
        <v>1788</v>
      </c>
      <c r="G684" s="62">
        <v>1</v>
      </c>
      <c r="H684" s="62">
        <v>1</v>
      </c>
      <c r="I684" s="60">
        <v>11.5</v>
      </c>
      <c r="J684" s="60">
        <v>1</v>
      </c>
      <c r="K684" s="60" t="s">
        <v>21</v>
      </c>
      <c r="L684" s="60" t="str">
        <f>IF(K684=[27]Hoja3!$B$2,[27]Hoja3!$A$2,IF(K684=[27]Hoja3!$B$3,[27]Hoja3!$A$3,IF(K684=[27]Hoja3!$B$4,[27]Hoja3!$A$4,IF(K684=[27]Hoja3!$B$5,[27]Hoja3!$A$5,IF(K684=[27]Hoja3!$B$6,[27]Hoja3!$A$6,IF(K684=[27]Hoja3!$B$7,[27]Hoja3!$A$7,IF(K684=[27]Hoja3!$B$8,[27]Hoja3!$A$8,IF(K684=[27]Hoja3!$B$9,[27]Hoja3!$A$9,IF(K684=[27]Hoja3!$B$10,[27]Hoja3!$A$10,IF(K684=[27]Hoja3!$B$11,[27]Hoja3!$A$11,IF(K684=[27]Hoja3!$B$12,[27]Hoja3!$A$12,IF(K684=[27]Hoja3!$B$13,[27]Hoja3!$A$13,IF(K684=[27]Hoja3!$B$14,[27]Hoja3!$A$14,IF(K684=[27]Hoja3!$B$15,[27]Hoja3!$A$15,IF(K684=[27]Hoja3!$B$16,[27]Hoja3!$A$16,IF(K684=[27]Hoja3!$B$17,[27]Hoja3!$A$17,IF(K684=[27]Hoja3!$B$18,[27]Hoja3!$A$18,IF(K684=[27]Hoja3!$B$19,[27]Hoja3!$A$19,IF(K684=[27]Hoja3!$B$20,[27]Hoja3!$A$20,IF(K684=[27]Hoja3!$B$21,[27]Hoja3!$A$21,""))))))))))))))))))))</f>
        <v>CCE-16</v>
      </c>
      <c r="M684" s="60" t="s">
        <v>63</v>
      </c>
      <c r="N684" s="60">
        <v>0</v>
      </c>
      <c r="O684" s="98">
        <v>97019520</v>
      </c>
      <c r="P684" s="98">
        <f t="shared" si="182"/>
        <v>97019520</v>
      </c>
      <c r="Q684" s="65">
        <v>0</v>
      </c>
      <c r="R684" s="60">
        <v>0</v>
      </c>
      <c r="S684" s="60" t="s">
        <v>1624</v>
      </c>
      <c r="T684" s="60" t="s">
        <v>1625</v>
      </c>
      <c r="U684" s="60" t="s">
        <v>1626</v>
      </c>
      <c r="V684" s="60" t="s">
        <v>1627</v>
      </c>
      <c r="W684" s="60" t="s">
        <v>1628</v>
      </c>
      <c r="X684" s="60" t="s">
        <v>1629</v>
      </c>
      <c r="Y684" s="60" t="s">
        <v>1630</v>
      </c>
    </row>
    <row r="685" spans="1:25" ht="120" x14ac:dyDescent="0.25">
      <c r="A685" s="60" t="s">
        <v>1789</v>
      </c>
      <c r="B685" s="60" t="str">
        <f>IFERROR(VLOOKUP(VALUE(MID(A685,1,IF(VALUE(MID(A685,1,3))=898,3,4))),[27]Hoja1!$A$3:$K$222,2,0),"")</f>
        <v>1046 Infraestructura y dotación al servicio de los ambientes de aprendizaje</v>
      </c>
      <c r="C685" s="60" t="s">
        <v>1621</v>
      </c>
      <c r="D685" s="60" t="s">
        <v>424</v>
      </c>
      <c r="E685" s="60">
        <v>80111617</v>
      </c>
      <c r="F685" s="99" t="s">
        <v>1790</v>
      </c>
      <c r="G685" s="62">
        <v>1</v>
      </c>
      <c r="H685" s="62">
        <v>1</v>
      </c>
      <c r="I685" s="60">
        <v>11.5</v>
      </c>
      <c r="J685" s="60">
        <v>1</v>
      </c>
      <c r="K685" s="60" t="s">
        <v>21</v>
      </c>
      <c r="L685" s="60" t="str">
        <f>IF(K685=[27]Hoja3!$B$2,[27]Hoja3!$A$2,IF(K685=[27]Hoja3!$B$3,[27]Hoja3!$A$3,IF(K685=[27]Hoja3!$B$4,[27]Hoja3!$A$4,IF(K685=[27]Hoja3!$B$5,[27]Hoja3!$A$5,IF(K685=[27]Hoja3!$B$6,[27]Hoja3!$A$6,IF(K685=[27]Hoja3!$B$7,[27]Hoja3!$A$7,IF(K685=[27]Hoja3!$B$8,[27]Hoja3!$A$8,IF(K685=[27]Hoja3!$B$9,[27]Hoja3!$A$9,IF(K685=[27]Hoja3!$B$10,[27]Hoja3!$A$10,IF(K685=[27]Hoja3!$B$11,[27]Hoja3!$A$11,IF(K685=[27]Hoja3!$B$12,[27]Hoja3!$A$12,IF(K685=[27]Hoja3!$B$13,[27]Hoja3!$A$13,IF(K685=[27]Hoja3!$B$14,[27]Hoja3!$A$14,IF(K685=[27]Hoja3!$B$15,[27]Hoja3!$A$15,IF(K685=[27]Hoja3!$B$16,[27]Hoja3!$A$16,IF(K685=[27]Hoja3!$B$17,[27]Hoja3!$A$17,IF(K685=[27]Hoja3!$B$18,[27]Hoja3!$A$18,IF(K685=[27]Hoja3!$B$19,[27]Hoja3!$A$19,IF(K685=[27]Hoja3!$B$20,[27]Hoja3!$A$20,IF(K685=[27]Hoja3!$B$21,[27]Hoja3!$A$21,""))))))))))))))))))))</f>
        <v>CCE-16</v>
      </c>
      <c r="M685" s="60" t="s">
        <v>63</v>
      </c>
      <c r="N685" s="60">
        <v>0</v>
      </c>
      <c r="O685" s="98">
        <v>77279276</v>
      </c>
      <c r="P685" s="98">
        <f t="shared" si="182"/>
        <v>77279276</v>
      </c>
      <c r="Q685" s="65">
        <v>0</v>
      </c>
      <c r="R685" s="60">
        <v>0</v>
      </c>
      <c r="S685" s="60" t="s">
        <v>1624</v>
      </c>
      <c r="T685" s="60" t="s">
        <v>1625</v>
      </c>
      <c r="U685" s="60" t="s">
        <v>1626</v>
      </c>
      <c r="V685" s="60" t="s">
        <v>1627</v>
      </c>
      <c r="W685" s="60" t="s">
        <v>1628</v>
      </c>
      <c r="X685" s="60" t="s">
        <v>1629</v>
      </c>
      <c r="Y685" s="60" t="s">
        <v>1630</v>
      </c>
    </row>
    <row r="686" spans="1:25" ht="60" x14ac:dyDescent="0.25">
      <c r="A686" s="60" t="s">
        <v>1791</v>
      </c>
      <c r="B686" s="60" t="str">
        <f>IFERROR(VLOOKUP(VALUE(MID(A686,1,IF(VALUE(MID(A686,1,3))=898,3,4))),[27]Hoja1!$A$3:$K$222,2,0),"")</f>
        <v>1046 Infraestructura y dotación al servicio de los ambientes de aprendizaje</v>
      </c>
      <c r="C686" s="60" t="s">
        <v>1621</v>
      </c>
      <c r="D686" s="60" t="s">
        <v>424</v>
      </c>
      <c r="E686" s="60">
        <v>81101500</v>
      </c>
      <c r="F686" s="99" t="s">
        <v>1792</v>
      </c>
      <c r="G686" s="62">
        <v>1</v>
      </c>
      <c r="H686" s="62">
        <v>1</v>
      </c>
      <c r="I686" s="60">
        <v>11.5</v>
      </c>
      <c r="J686" s="60">
        <v>1</v>
      </c>
      <c r="K686" s="60" t="s">
        <v>21</v>
      </c>
      <c r="L686" s="60" t="str">
        <f>IF(K686=[27]Hoja3!$B$2,[27]Hoja3!$A$2,IF(K686=[27]Hoja3!$B$3,[27]Hoja3!$A$3,IF(K686=[27]Hoja3!$B$4,[27]Hoja3!$A$4,IF(K686=[27]Hoja3!$B$5,[27]Hoja3!$A$5,IF(K686=[27]Hoja3!$B$6,[27]Hoja3!$A$6,IF(K686=[27]Hoja3!$B$7,[27]Hoja3!$A$7,IF(K686=[27]Hoja3!$B$8,[27]Hoja3!$A$8,IF(K686=[27]Hoja3!$B$9,[27]Hoja3!$A$9,IF(K686=[27]Hoja3!$B$10,[27]Hoja3!$A$10,IF(K686=[27]Hoja3!$B$11,[27]Hoja3!$A$11,IF(K686=[27]Hoja3!$B$12,[27]Hoja3!$A$12,IF(K686=[27]Hoja3!$B$13,[27]Hoja3!$A$13,IF(K686=[27]Hoja3!$B$14,[27]Hoja3!$A$14,IF(K686=[27]Hoja3!$B$15,[27]Hoja3!$A$15,IF(K686=[27]Hoja3!$B$16,[27]Hoja3!$A$16,IF(K686=[27]Hoja3!$B$17,[27]Hoja3!$A$17,IF(K686=[27]Hoja3!$B$18,[27]Hoja3!$A$18,IF(K686=[27]Hoja3!$B$19,[27]Hoja3!$A$19,IF(K686=[27]Hoja3!$B$20,[27]Hoja3!$A$20,IF(K686=[27]Hoja3!$B$21,[27]Hoja3!$A$21,""))))))))))))))))))))</f>
        <v>CCE-16</v>
      </c>
      <c r="M686" s="60" t="s">
        <v>63</v>
      </c>
      <c r="N686" s="60">
        <v>0</v>
      </c>
      <c r="O686" s="98">
        <v>59800000</v>
      </c>
      <c r="P686" s="98">
        <f t="shared" si="182"/>
        <v>59800000</v>
      </c>
      <c r="Q686" s="65">
        <v>0</v>
      </c>
      <c r="R686" s="60">
        <v>0</v>
      </c>
      <c r="S686" s="60" t="s">
        <v>1624</v>
      </c>
      <c r="T686" s="60" t="s">
        <v>1625</v>
      </c>
      <c r="U686" s="60" t="s">
        <v>1626</v>
      </c>
      <c r="V686" s="60" t="s">
        <v>1627</v>
      </c>
      <c r="W686" s="60" t="s">
        <v>1628</v>
      </c>
      <c r="X686" s="60" t="s">
        <v>1629</v>
      </c>
      <c r="Y686" s="60" t="s">
        <v>1630</v>
      </c>
    </row>
    <row r="687" spans="1:25" ht="105" x14ac:dyDescent="0.25">
      <c r="A687" s="60" t="s">
        <v>1793</v>
      </c>
      <c r="B687" s="60" t="str">
        <f>IFERROR(VLOOKUP(VALUE(MID(A687,1,IF(VALUE(MID(A687,1,3))=898,3,4))),[27]Hoja1!$A$3:$K$222,2,0),"")</f>
        <v>1046 Infraestructura y dotación al servicio de los ambientes de aprendizaje</v>
      </c>
      <c r="C687" s="60" t="s">
        <v>1621</v>
      </c>
      <c r="D687" s="60" t="s">
        <v>424</v>
      </c>
      <c r="E687" s="60">
        <v>80111617</v>
      </c>
      <c r="F687" s="99" t="s">
        <v>1733</v>
      </c>
      <c r="G687" s="62">
        <v>1</v>
      </c>
      <c r="H687" s="62">
        <v>1</v>
      </c>
      <c r="I687" s="60">
        <v>11.5</v>
      </c>
      <c r="J687" s="60">
        <v>1</v>
      </c>
      <c r="K687" s="60" t="s">
        <v>21</v>
      </c>
      <c r="L687" s="60" t="str">
        <f>IF(K687=[27]Hoja3!$B$2,[27]Hoja3!$A$2,IF(K687=[27]Hoja3!$B$3,[27]Hoja3!$A$3,IF(K687=[27]Hoja3!$B$4,[27]Hoja3!$A$4,IF(K687=[27]Hoja3!$B$5,[27]Hoja3!$A$5,IF(K687=[27]Hoja3!$B$6,[27]Hoja3!$A$6,IF(K687=[27]Hoja3!$B$7,[27]Hoja3!$A$7,IF(K687=[27]Hoja3!$B$8,[27]Hoja3!$A$8,IF(K687=[27]Hoja3!$B$9,[27]Hoja3!$A$9,IF(K687=[27]Hoja3!$B$10,[27]Hoja3!$A$10,IF(K687=[27]Hoja3!$B$11,[27]Hoja3!$A$11,IF(K687=[27]Hoja3!$B$12,[27]Hoja3!$A$12,IF(K687=[27]Hoja3!$B$13,[27]Hoja3!$A$13,IF(K687=[27]Hoja3!$B$14,[27]Hoja3!$A$14,IF(K687=[27]Hoja3!$B$15,[27]Hoja3!$A$15,IF(K687=[27]Hoja3!$B$16,[27]Hoja3!$A$16,IF(K687=[27]Hoja3!$B$17,[27]Hoja3!$A$17,IF(K687=[27]Hoja3!$B$18,[27]Hoja3!$A$18,IF(K687=[27]Hoja3!$B$19,[27]Hoja3!$A$19,IF(K687=[27]Hoja3!$B$20,[27]Hoja3!$A$20,IF(K687=[27]Hoja3!$B$21,[27]Hoja3!$A$21,""))))))))))))))))))))</f>
        <v>CCE-16</v>
      </c>
      <c r="M687" s="60" t="s">
        <v>63</v>
      </c>
      <c r="N687" s="60">
        <v>0</v>
      </c>
      <c r="O687" s="98">
        <v>83720000</v>
      </c>
      <c r="P687" s="98">
        <f t="shared" si="182"/>
        <v>83720000</v>
      </c>
      <c r="Q687" s="65">
        <v>0</v>
      </c>
      <c r="R687" s="60">
        <v>0</v>
      </c>
      <c r="S687" s="60" t="s">
        <v>1624</v>
      </c>
      <c r="T687" s="60" t="s">
        <v>1625</v>
      </c>
      <c r="U687" s="60" t="s">
        <v>1626</v>
      </c>
      <c r="V687" s="60" t="s">
        <v>1627</v>
      </c>
      <c r="W687" s="60" t="s">
        <v>1628</v>
      </c>
      <c r="X687" s="60" t="s">
        <v>1629</v>
      </c>
      <c r="Y687" s="60" t="s">
        <v>1630</v>
      </c>
    </row>
    <row r="688" spans="1:25" ht="45" x14ac:dyDescent="0.25">
      <c r="A688" s="60" t="s">
        <v>1794</v>
      </c>
      <c r="B688" s="60" t="str">
        <f>IFERROR(VLOOKUP(VALUE(MID(A688,1,IF(VALUE(MID(A688,1,3))=898,3,4))),[27]Hoja1!$A$3:$K$222,2,0),"")</f>
        <v>1046 Infraestructura y dotación al servicio de los ambientes de aprendizaje</v>
      </c>
      <c r="C688" s="60" t="s">
        <v>1621</v>
      </c>
      <c r="D688" s="60" t="s">
        <v>424</v>
      </c>
      <c r="E688" s="60">
        <v>93151501</v>
      </c>
      <c r="F688" s="99" t="s">
        <v>1795</v>
      </c>
      <c r="G688" s="62">
        <v>1</v>
      </c>
      <c r="H688" s="62">
        <v>1</v>
      </c>
      <c r="I688" s="60">
        <v>11.5</v>
      </c>
      <c r="J688" s="60">
        <v>1</v>
      </c>
      <c r="K688" s="60" t="s">
        <v>21</v>
      </c>
      <c r="L688" s="60" t="str">
        <f>IF(K688=[27]Hoja3!$B$2,[27]Hoja3!$A$2,IF(K688=[27]Hoja3!$B$3,[27]Hoja3!$A$3,IF(K688=[27]Hoja3!$B$4,[27]Hoja3!$A$4,IF(K688=[27]Hoja3!$B$5,[27]Hoja3!$A$5,IF(K688=[27]Hoja3!$B$6,[27]Hoja3!$A$6,IF(K688=[27]Hoja3!$B$7,[27]Hoja3!$A$7,IF(K688=[27]Hoja3!$B$8,[27]Hoja3!$A$8,IF(K688=[27]Hoja3!$B$9,[27]Hoja3!$A$9,IF(K688=[27]Hoja3!$B$10,[27]Hoja3!$A$10,IF(K688=[27]Hoja3!$B$11,[27]Hoja3!$A$11,IF(K688=[27]Hoja3!$B$12,[27]Hoja3!$A$12,IF(K688=[27]Hoja3!$B$13,[27]Hoja3!$A$13,IF(K688=[27]Hoja3!$B$14,[27]Hoja3!$A$14,IF(K688=[27]Hoja3!$B$15,[27]Hoja3!$A$15,IF(K688=[27]Hoja3!$B$16,[27]Hoja3!$A$16,IF(K688=[27]Hoja3!$B$17,[27]Hoja3!$A$17,IF(K688=[27]Hoja3!$B$18,[27]Hoja3!$A$18,IF(K688=[27]Hoja3!$B$19,[27]Hoja3!$A$19,IF(K688=[27]Hoja3!$B$20,[27]Hoja3!$A$20,IF(K688=[27]Hoja3!$B$21,[27]Hoja3!$A$21,""))))))))))))))))))))</f>
        <v>CCE-16</v>
      </c>
      <c r="M688" s="60" t="s">
        <v>63</v>
      </c>
      <c r="N688" s="60">
        <v>0</v>
      </c>
      <c r="O688" s="98">
        <v>67266870</v>
      </c>
      <c r="P688" s="98">
        <f t="shared" si="182"/>
        <v>67266870</v>
      </c>
      <c r="Q688" s="65">
        <v>0</v>
      </c>
      <c r="R688" s="60">
        <v>0</v>
      </c>
      <c r="S688" s="60" t="s">
        <v>1624</v>
      </c>
      <c r="T688" s="60" t="s">
        <v>1625</v>
      </c>
      <c r="U688" s="60" t="s">
        <v>1626</v>
      </c>
      <c r="V688" s="60" t="s">
        <v>1627</v>
      </c>
      <c r="W688" s="60" t="s">
        <v>1628</v>
      </c>
      <c r="X688" s="60" t="s">
        <v>1629</v>
      </c>
      <c r="Y688" s="60" t="s">
        <v>1630</v>
      </c>
    </row>
    <row r="689" spans="1:25" ht="90" x14ac:dyDescent="0.25">
      <c r="A689" s="60" t="s">
        <v>1796</v>
      </c>
      <c r="B689" s="60" t="str">
        <f>IFERROR(VLOOKUP(VALUE(MID(A689,1,IF(VALUE(MID(A689,1,3))=898,3,4))),[27]Hoja1!$A$3:$K$222,2,0),"")</f>
        <v>1046 Infraestructura y dotación al servicio de los ambientes de aprendizaje</v>
      </c>
      <c r="C689" s="60" t="s">
        <v>1621</v>
      </c>
      <c r="D689" s="60" t="s">
        <v>424</v>
      </c>
      <c r="E689" s="60">
        <v>81101512</v>
      </c>
      <c r="F689" s="99" t="s">
        <v>1797</v>
      </c>
      <c r="G689" s="62">
        <v>1</v>
      </c>
      <c r="H689" s="62">
        <v>1</v>
      </c>
      <c r="I689" s="60">
        <v>11.5</v>
      </c>
      <c r="J689" s="60">
        <v>1</v>
      </c>
      <c r="K689" s="60" t="s">
        <v>21</v>
      </c>
      <c r="L689" s="60" t="str">
        <f>IF(K689=[27]Hoja3!$B$2,[27]Hoja3!$A$2,IF(K689=[27]Hoja3!$B$3,[27]Hoja3!$A$3,IF(K689=[27]Hoja3!$B$4,[27]Hoja3!$A$4,IF(K689=[27]Hoja3!$B$5,[27]Hoja3!$A$5,IF(K689=[27]Hoja3!$B$6,[27]Hoja3!$A$6,IF(K689=[27]Hoja3!$B$7,[27]Hoja3!$A$7,IF(K689=[27]Hoja3!$B$8,[27]Hoja3!$A$8,IF(K689=[27]Hoja3!$B$9,[27]Hoja3!$A$9,IF(K689=[27]Hoja3!$B$10,[27]Hoja3!$A$10,IF(K689=[27]Hoja3!$B$11,[27]Hoja3!$A$11,IF(K689=[27]Hoja3!$B$12,[27]Hoja3!$A$12,IF(K689=[27]Hoja3!$B$13,[27]Hoja3!$A$13,IF(K689=[27]Hoja3!$B$14,[27]Hoja3!$A$14,IF(K689=[27]Hoja3!$B$15,[27]Hoja3!$A$15,IF(K689=[27]Hoja3!$B$16,[27]Hoja3!$A$16,IF(K689=[27]Hoja3!$B$17,[27]Hoja3!$A$17,IF(K689=[27]Hoja3!$B$18,[27]Hoja3!$A$18,IF(K689=[27]Hoja3!$B$19,[27]Hoja3!$A$19,IF(K689=[27]Hoja3!$B$20,[27]Hoja3!$A$20,IF(K689=[27]Hoja3!$B$21,[27]Hoja3!$A$21,""))))))))))))))))))))</f>
        <v>CCE-16</v>
      </c>
      <c r="M689" s="60" t="s">
        <v>63</v>
      </c>
      <c r="N689" s="60">
        <v>0</v>
      </c>
      <c r="O689" s="98">
        <v>59505301</v>
      </c>
      <c r="P689" s="98">
        <f t="shared" si="182"/>
        <v>59505301</v>
      </c>
      <c r="Q689" s="65">
        <v>0</v>
      </c>
      <c r="R689" s="60">
        <v>0</v>
      </c>
      <c r="S689" s="60" t="s">
        <v>1624</v>
      </c>
      <c r="T689" s="60" t="s">
        <v>1625</v>
      </c>
      <c r="U689" s="60" t="s">
        <v>1626</v>
      </c>
      <c r="V689" s="60" t="s">
        <v>1627</v>
      </c>
      <c r="W689" s="60" t="s">
        <v>1628</v>
      </c>
      <c r="X689" s="60" t="s">
        <v>1629</v>
      </c>
      <c r="Y689" s="60" t="s">
        <v>1630</v>
      </c>
    </row>
    <row r="690" spans="1:25" ht="60" x14ac:dyDescent="0.25">
      <c r="A690" s="60" t="s">
        <v>1798</v>
      </c>
      <c r="B690" s="60" t="str">
        <f>IFERROR(VLOOKUP(VALUE(MID(A690,1,IF(VALUE(MID(A690,1,3))=898,3,4))),[27]Hoja1!$A$3:$K$222,2,0),"")</f>
        <v>1046 Infraestructura y dotación al servicio de los ambientes de aprendizaje</v>
      </c>
      <c r="C690" s="60" t="s">
        <v>1621</v>
      </c>
      <c r="D690" s="60" t="s">
        <v>424</v>
      </c>
      <c r="E690" s="60">
        <v>80111617</v>
      </c>
      <c r="F690" s="99" t="s">
        <v>1799</v>
      </c>
      <c r="G690" s="62">
        <v>1</v>
      </c>
      <c r="H690" s="62">
        <v>1</v>
      </c>
      <c r="I690" s="60">
        <v>11.5</v>
      </c>
      <c r="J690" s="60">
        <v>1</v>
      </c>
      <c r="K690" s="60" t="s">
        <v>21</v>
      </c>
      <c r="L690" s="60" t="str">
        <f>IF(K690=[27]Hoja3!$B$2,[27]Hoja3!$A$2,IF(K690=[27]Hoja3!$B$3,[27]Hoja3!$A$3,IF(K690=[27]Hoja3!$B$4,[27]Hoja3!$A$4,IF(K690=[27]Hoja3!$B$5,[27]Hoja3!$A$5,IF(K690=[27]Hoja3!$B$6,[27]Hoja3!$A$6,IF(K690=[27]Hoja3!$B$7,[27]Hoja3!$A$7,IF(K690=[27]Hoja3!$B$8,[27]Hoja3!$A$8,IF(K690=[27]Hoja3!$B$9,[27]Hoja3!$A$9,IF(K690=[27]Hoja3!$B$10,[27]Hoja3!$A$10,IF(K690=[27]Hoja3!$B$11,[27]Hoja3!$A$11,IF(K690=[27]Hoja3!$B$12,[27]Hoja3!$A$12,IF(K690=[27]Hoja3!$B$13,[27]Hoja3!$A$13,IF(K690=[27]Hoja3!$B$14,[27]Hoja3!$A$14,IF(K690=[27]Hoja3!$B$15,[27]Hoja3!$A$15,IF(K690=[27]Hoja3!$B$16,[27]Hoja3!$A$16,IF(K690=[27]Hoja3!$B$17,[27]Hoja3!$A$17,IF(K690=[27]Hoja3!$B$18,[27]Hoja3!$A$18,IF(K690=[27]Hoja3!$B$19,[27]Hoja3!$A$19,IF(K690=[27]Hoja3!$B$20,[27]Hoja3!$A$20,IF(K690=[27]Hoja3!$B$21,[27]Hoja3!$A$21,""))))))))))))))))))))</f>
        <v>CCE-16</v>
      </c>
      <c r="M690" s="60" t="s">
        <v>63</v>
      </c>
      <c r="N690" s="60">
        <v>0</v>
      </c>
      <c r="O690" s="98">
        <v>65780000</v>
      </c>
      <c r="P690" s="98">
        <f t="shared" si="182"/>
        <v>65780000</v>
      </c>
      <c r="Q690" s="65">
        <v>0</v>
      </c>
      <c r="R690" s="60">
        <v>0</v>
      </c>
      <c r="S690" s="60" t="s">
        <v>1624</v>
      </c>
      <c r="T690" s="60" t="s">
        <v>1625</v>
      </c>
      <c r="U690" s="60" t="s">
        <v>1626</v>
      </c>
      <c r="V690" s="60" t="s">
        <v>1627</v>
      </c>
      <c r="W690" s="60" t="s">
        <v>1628</v>
      </c>
      <c r="X690" s="60" t="s">
        <v>1629</v>
      </c>
      <c r="Y690" s="60" t="s">
        <v>1630</v>
      </c>
    </row>
    <row r="691" spans="1:25" ht="120" x14ac:dyDescent="0.25">
      <c r="A691" s="60" t="s">
        <v>1800</v>
      </c>
      <c r="B691" s="60" t="str">
        <f>IFERROR(VLOOKUP(VALUE(MID(A691,1,IF(VALUE(MID(A691,1,3))=898,3,4))),[27]Hoja1!$A$3:$K$222,2,0),"")</f>
        <v>1046 Infraestructura y dotación al servicio de los ambientes de aprendizaje</v>
      </c>
      <c r="C691" s="60" t="s">
        <v>1621</v>
      </c>
      <c r="D691" s="60" t="s">
        <v>424</v>
      </c>
      <c r="E691" s="60">
        <v>81101500</v>
      </c>
      <c r="F691" s="99" t="s">
        <v>1801</v>
      </c>
      <c r="G691" s="62">
        <v>1</v>
      </c>
      <c r="H691" s="62">
        <v>1</v>
      </c>
      <c r="I691" s="60">
        <v>11.5</v>
      </c>
      <c r="J691" s="60">
        <v>1</v>
      </c>
      <c r="K691" s="60" t="s">
        <v>21</v>
      </c>
      <c r="L691" s="60" t="str">
        <f>IF(K691=[27]Hoja3!$B$2,[27]Hoja3!$A$2,IF(K691=[27]Hoja3!$B$3,[27]Hoja3!$A$3,IF(K691=[27]Hoja3!$B$4,[27]Hoja3!$A$4,IF(K691=[27]Hoja3!$B$5,[27]Hoja3!$A$5,IF(K691=[27]Hoja3!$B$6,[27]Hoja3!$A$6,IF(K691=[27]Hoja3!$B$7,[27]Hoja3!$A$7,IF(K691=[27]Hoja3!$B$8,[27]Hoja3!$A$8,IF(K691=[27]Hoja3!$B$9,[27]Hoja3!$A$9,IF(K691=[27]Hoja3!$B$10,[27]Hoja3!$A$10,IF(K691=[27]Hoja3!$B$11,[27]Hoja3!$A$11,IF(K691=[27]Hoja3!$B$12,[27]Hoja3!$A$12,IF(K691=[27]Hoja3!$B$13,[27]Hoja3!$A$13,IF(K691=[27]Hoja3!$B$14,[27]Hoja3!$A$14,IF(K691=[27]Hoja3!$B$15,[27]Hoja3!$A$15,IF(K691=[27]Hoja3!$B$16,[27]Hoja3!$A$16,IF(K691=[27]Hoja3!$B$17,[27]Hoja3!$A$17,IF(K691=[27]Hoja3!$B$18,[27]Hoja3!$A$18,IF(K691=[27]Hoja3!$B$19,[27]Hoja3!$A$19,IF(K691=[27]Hoja3!$B$20,[27]Hoja3!$A$20,IF(K691=[27]Hoja3!$B$21,[27]Hoja3!$A$21,""))))))))))))))))))))</f>
        <v>CCE-16</v>
      </c>
      <c r="M691" s="60" t="s">
        <v>63</v>
      </c>
      <c r="N691" s="60">
        <v>0</v>
      </c>
      <c r="O691" s="98">
        <v>73282083</v>
      </c>
      <c r="P691" s="98">
        <f t="shared" si="182"/>
        <v>73282083</v>
      </c>
      <c r="Q691" s="65">
        <v>0</v>
      </c>
      <c r="R691" s="60">
        <v>0</v>
      </c>
      <c r="S691" s="60" t="s">
        <v>1624</v>
      </c>
      <c r="T691" s="60" t="s">
        <v>1625</v>
      </c>
      <c r="U691" s="60" t="s">
        <v>1626</v>
      </c>
      <c r="V691" s="60" t="s">
        <v>1627</v>
      </c>
      <c r="W691" s="60" t="s">
        <v>1628</v>
      </c>
      <c r="X691" s="60" t="s">
        <v>1629</v>
      </c>
      <c r="Y691" s="60" t="s">
        <v>1630</v>
      </c>
    </row>
    <row r="692" spans="1:25" ht="105" x14ac:dyDescent="0.25">
      <c r="A692" s="60" t="s">
        <v>1802</v>
      </c>
      <c r="B692" s="60" t="str">
        <f>IFERROR(VLOOKUP(VALUE(MID(A692,1,IF(VALUE(MID(A692,1,3))=898,3,4))),[27]Hoja1!$A$3:$K$222,2,0),"")</f>
        <v>1046 Infraestructura y dotación al servicio de los ambientes de aprendizaje</v>
      </c>
      <c r="C692" s="60" t="s">
        <v>1621</v>
      </c>
      <c r="D692" s="60" t="s">
        <v>424</v>
      </c>
      <c r="E692" s="60">
        <v>80111617</v>
      </c>
      <c r="F692" s="99" t="s">
        <v>1733</v>
      </c>
      <c r="G692" s="62">
        <v>1</v>
      </c>
      <c r="H692" s="62">
        <v>1</v>
      </c>
      <c r="I692" s="60">
        <v>11.5</v>
      </c>
      <c r="J692" s="60">
        <v>1</v>
      </c>
      <c r="K692" s="60" t="s">
        <v>21</v>
      </c>
      <c r="L692" s="60" t="str">
        <f>IF(K692=[27]Hoja3!$B$2,[27]Hoja3!$A$2,IF(K692=[27]Hoja3!$B$3,[27]Hoja3!$A$3,IF(K692=[27]Hoja3!$B$4,[27]Hoja3!$A$4,IF(K692=[27]Hoja3!$B$5,[27]Hoja3!$A$5,IF(K692=[27]Hoja3!$B$6,[27]Hoja3!$A$6,IF(K692=[27]Hoja3!$B$7,[27]Hoja3!$A$7,IF(K692=[27]Hoja3!$B$8,[27]Hoja3!$A$8,IF(K692=[27]Hoja3!$B$9,[27]Hoja3!$A$9,IF(K692=[27]Hoja3!$B$10,[27]Hoja3!$A$10,IF(K692=[27]Hoja3!$B$11,[27]Hoja3!$A$11,IF(K692=[27]Hoja3!$B$12,[27]Hoja3!$A$12,IF(K692=[27]Hoja3!$B$13,[27]Hoja3!$A$13,IF(K692=[27]Hoja3!$B$14,[27]Hoja3!$A$14,IF(K692=[27]Hoja3!$B$15,[27]Hoja3!$A$15,IF(K692=[27]Hoja3!$B$16,[27]Hoja3!$A$16,IF(K692=[27]Hoja3!$B$17,[27]Hoja3!$A$17,IF(K692=[27]Hoja3!$B$18,[27]Hoja3!$A$18,IF(K692=[27]Hoja3!$B$19,[27]Hoja3!$A$19,IF(K692=[27]Hoja3!$B$20,[27]Hoja3!$A$20,IF(K692=[27]Hoja3!$B$21,[27]Hoja3!$A$21,""))))))))))))))))))))</f>
        <v>CCE-16</v>
      </c>
      <c r="M692" s="60" t="s">
        <v>63</v>
      </c>
      <c r="N692" s="60">
        <v>0</v>
      </c>
      <c r="O692" s="98">
        <v>71760000</v>
      </c>
      <c r="P692" s="98">
        <f t="shared" si="182"/>
        <v>71760000</v>
      </c>
      <c r="Q692" s="65">
        <v>0</v>
      </c>
      <c r="R692" s="60">
        <v>0</v>
      </c>
      <c r="S692" s="60" t="s">
        <v>1624</v>
      </c>
      <c r="T692" s="60" t="s">
        <v>1625</v>
      </c>
      <c r="U692" s="60" t="s">
        <v>1626</v>
      </c>
      <c r="V692" s="60" t="s">
        <v>1627</v>
      </c>
      <c r="W692" s="60" t="s">
        <v>1628</v>
      </c>
      <c r="X692" s="60" t="s">
        <v>1629</v>
      </c>
      <c r="Y692" s="60" t="s">
        <v>1630</v>
      </c>
    </row>
    <row r="693" spans="1:25" ht="135" x14ac:dyDescent="0.25">
      <c r="A693" s="60" t="s">
        <v>1803</v>
      </c>
      <c r="B693" s="60" t="str">
        <f>IFERROR(VLOOKUP(VALUE(MID(A693,1,IF(VALUE(MID(A693,1,3))=898,3,4))),[27]Hoja1!$A$3:$K$222,2,0),"")</f>
        <v>1046 Infraestructura y dotación al servicio de los ambientes de aprendizaje</v>
      </c>
      <c r="C693" s="60" t="s">
        <v>1621</v>
      </c>
      <c r="D693" s="60" t="s">
        <v>424</v>
      </c>
      <c r="E693" s="60">
        <v>80111617</v>
      </c>
      <c r="F693" s="99" t="s">
        <v>1804</v>
      </c>
      <c r="G693" s="62">
        <v>1</v>
      </c>
      <c r="H693" s="62">
        <v>1</v>
      </c>
      <c r="I693" s="60">
        <v>11.5</v>
      </c>
      <c r="J693" s="60">
        <v>1</v>
      </c>
      <c r="K693" s="60" t="s">
        <v>21</v>
      </c>
      <c r="L693" s="60" t="str">
        <f>IF(K693=[27]Hoja3!$B$2,[27]Hoja3!$A$2,IF(K693=[27]Hoja3!$B$3,[27]Hoja3!$A$3,IF(K693=[27]Hoja3!$B$4,[27]Hoja3!$A$4,IF(K693=[27]Hoja3!$B$5,[27]Hoja3!$A$5,IF(K693=[27]Hoja3!$B$6,[27]Hoja3!$A$6,IF(K693=[27]Hoja3!$B$7,[27]Hoja3!$A$7,IF(K693=[27]Hoja3!$B$8,[27]Hoja3!$A$8,IF(K693=[27]Hoja3!$B$9,[27]Hoja3!$A$9,IF(K693=[27]Hoja3!$B$10,[27]Hoja3!$A$10,IF(K693=[27]Hoja3!$B$11,[27]Hoja3!$A$11,IF(K693=[27]Hoja3!$B$12,[27]Hoja3!$A$12,IF(K693=[27]Hoja3!$B$13,[27]Hoja3!$A$13,IF(K693=[27]Hoja3!$B$14,[27]Hoja3!$A$14,IF(K693=[27]Hoja3!$B$15,[27]Hoja3!$A$15,IF(K693=[27]Hoja3!$B$16,[27]Hoja3!$A$16,IF(K693=[27]Hoja3!$B$17,[27]Hoja3!$A$17,IF(K693=[27]Hoja3!$B$18,[27]Hoja3!$A$18,IF(K693=[27]Hoja3!$B$19,[27]Hoja3!$A$19,IF(K693=[27]Hoja3!$B$20,[27]Hoja3!$A$20,IF(K693=[27]Hoja3!$B$21,[27]Hoja3!$A$21,""))))))))))))))))))))</f>
        <v>CCE-16</v>
      </c>
      <c r="M693" s="60" t="s">
        <v>63</v>
      </c>
      <c r="N693" s="60">
        <v>0</v>
      </c>
      <c r="O693" s="98">
        <v>115677120</v>
      </c>
      <c r="P693" s="98">
        <f t="shared" si="182"/>
        <v>115677120</v>
      </c>
      <c r="Q693" s="65">
        <v>0</v>
      </c>
      <c r="R693" s="60">
        <v>0</v>
      </c>
      <c r="S693" s="60" t="s">
        <v>1624</v>
      </c>
      <c r="T693" s="60" t="s">
        <v>1625</v>
      </c>
      <c r="U693" s="60" t="s">
        <v>1626</v>
      </c>
      <c r="V693" s="60" t="s">
        <v>1627</v>
      </c>
      <c r="W693" s="60" t="s">
        <v>1628</v>
      </c>
      <c r="X693" s="60" t="s">
        <v>1629</v>
      </c>
      <c r="Y693" s="60" t="s">
        <v>1630</v>
      </c>
    </row>
    <row r="694" spans="1:25" ht="120" x14ac:dyDescent="0.25">
      <c r="A694" s="60" t="s">
        <v>1805</v>
      </c>
      <c r="B694" s="60" t="str">
        <f>IFERROR(VLOOKUP(VALUE(MID(A694,1,IF(VALUE(MID(A694,1,3))=898,3,4))),[27]Hoja1!$A$3:$K$222,2,0),"")</f>
        <v>1046 Infraestructura y dotación al servicio de los ambientes de aprendizaje</v>
      </c>
      <c r="C694" s="60" t="s">
        <v>1621</v>
      </c>
      <c r="D694" s="60" t="s">
        <v>424</v>
      </c>
      <c r="E694" s="60">
        <v>81101500</v>
      </c>
      <c r="F694" s="99" t="s">
        <v>1806</v>
      </c>
      <c r="G694" s="62">
        <v>1</v>
      </c>
      <c r="H694" s="62">
        <v>1</v>
      </c>
      <c r="I694" s="60">
        <v>11.5</v>
      </c>
      <c r="J694" s="60">
        <v>1</v>
      </c>
      <c r="K694" s="60" t="s">
        <v>21</v>
      </c>
      <c r="L694" s="60" t="str">
        <f>IF(K694=[27]Hoja3!$B$2,[27]Hoja3!$A$2,IF(K694=[27]Hoja3!$B$3,[27]Hoja3!$A$3,IF(K694=[27]Hoja3!$B$4,[27]Hoja3!$A$4,IF(K694=[27]Hoja3!$B$5,[27]Hoja3!$A$5,IF(K694=[27]Hoja3!$B$6,[27]Hoja3!$A$6,IF(K694=[27]Hoja3!$B$7,[27]Hoja3!$A$7,IF(K694=[27]Hoja3!$B$8,[27]Hoja3!$A$8,IF(K694=[27]Hoja3!$B$9,[27]Hoja3!$A$9,IF(K694=[27]Hoja3!$B$10,[27]Hoja3!$A$10,IF(K694=[27]Hoja3!$B$11,[27]Hoja3!$A$11,IF(K694=[27]Hoja3!$B$12,[27]Hoja3!$A$12,IF(K694=[27]Hoja3!$B$13,[27]Hoja3!$A$13,IF(K694=[27]Hoja3!$B$14,[27]Hoja3!$A$14,IF(K694=[27]Hoja3!$B$15,[27]Hoja3!$A$15,IF(K694=[27]Hoja3!$B$16,[27]Hoja3!$A$16,IF(K694=[27]Hoja3!$B$17,[27]Hoja3!$A$17,IF(K694=[27]Hoja3!$B$18,[27]Hoja3!$A$18,IF(K694=[27]Hoja3!$B$19,[27]Hoja3!$A$19,IF(K694=[27]Hoja3!$B$20,[27]Hoja3!$A$20,IF(K694=[27]Hoja3!$B$21,[27]Hoja3!$A$21,""))))))))))))))))))))</f>
        <v>CCE-16</v>
      </c>
      <c r="M694" s="60" t="s">
        <v>63</v>
      </c>
      <c r="N694" s="60">
        <v>0</v>
      </c>
      <c r="O694" s="98">
        <v>69284878</v>
      </c>
      <c r="P694" s="98">
        <f t="shared" si="182"/>
        <v>69284878</v>
      </c>
      <c r="Q694" s="65">
        <v>0</v>
      </c>
      <c r="R694" s="60">
        <v>0</v>
      </c>
      <c r="S694" s="60" t="s">
        <v>1624</v>
      </c>
      <c r="T694" s="60" t="s">
        <v>1625</v>
      </c>
      <c r="U694" s="60" t="s">
        <v>1626</v>
      </c>
      <c r="V694" s="60" t="s">
        <v>1627</v>
      </c>
      <c r="W694" s="60" t="s">
        <v>1628</v>
      </c>
      <c r="X694" s="60" t="s">
        <v>1629</v>
      </c>
      <c r="Y694" s="60" t="s">
        <v>1630</v>
      </c>
    </row>
    <row r="695" spans="1:25" ht="105" x14ac:dyDescent="0.25">
      <c r="A695" s="60" t="s">
        <v>1807</v>
      </c>
      <c r="B695" s="60" t="str">
        <f>IFERROR(VLOOKUP(VALUE(MID(A695,1,IF(VALUE(MID(A695,1,3))=898,3,4))),[27]Hoja1!$A$3:$K$222,2,0),"")</f>
        <v>1046 Infraestructura y dotación al servicio de los ambientes de aprendizaje</v>
      </c>
      <c r="C695" s="60" t="s">
        <v>1621</v>
      </c>
      <c r="D695" s="60" t="s">
        <v>424</v>
      </c>
      <c r="E695" s="60">
        <v>80121704</v>
      </c>
      <c r="F695" s="99" t="s">
        <v>1808</v>
      </c>
      <c r="G695" s="62">
        <v>1</v>
      </c>
      <c r="H695" s="62">
        <v>1</v>
      </c>
      <c r="I695" s="60">
        <v>11</v>
      </c>
      <c r="J695" s="60">
        <v>1</v>
      </c>
      <c r="K695" s="60" t="s">
        <v>21</v>
      </c>
      <c r="L695" s="60" t="str">
        <f>IF(K695=[27]Hoja3!$B$2,[27]Hoja3!$A$2,IF(K695=[27]Hoja3!$B$3,[27]Hoja3!$A$3,IF(K695=[27]Hoja3!$B$4,[27]Hoja3!$A$4,IF(K695=[27]Hoja3!$B$5,[27]Hoja3!$A$5,IF(K695=[27]Hoja3!$B$6,[27]Hoja3!$A$6,IF(K695=[27]Hoja3!$B$7,[27]Hoja3!$A$7,IF(K695=[27]Hoja3!$B$8,[27]Hoja3!$A$8,IF(K695=[27]Hoja3!$B$9,[27]Hoja3!$A$9,IF(K695=[27]Hoja3!$B$10,[27]Hoja3!$A$10,IF(K695=[27]Hoja3!$B$11,[27]Hoja3!$A$11,IF(K695=[27]Hoja3!$B$12,[27]Hoja3!$A$12,IF(K695=[27]Hoja3!$B$13,[27]Hoja3!$A$13,IF(K695=[27]Hoja3!$B$14,[27]Hoja3!$A$14,IF(K695=[27]Hoja3!$B$15,[27]Hoja3!$A$15,IF(K695=[27]Hoja3!$B$16,[27]Hoja3!$A$16,IF(K695=[27]Hoja3!$B$17,[27]Hoja3!$A$17,IF(K695=[27]Hoja3!$B$18,[27]Hoja3!$A$18,IF(K695=[27]Hoja3!$B$19,[27]Hoja3!$A$19,IF(K695=[27]Hoja3!$B$20,[27]Hoja3!$A$20,IF(K695=[27]Hoja3!$B$21,[27]Hoja3!$A$21,""))))))))))))))))))))</f>
        <v>CCE-16</v>
      </c>
      <c r="M695" s="60" t="s">
        <v>63</v>
      </c>
      <c r="N695" s="60">
        <v>0</v>
      </c>
      <c r="O695" s="98">
        <v>118138405</v>
      </c>
      <c r="P695" s="98">
        <f t="shared" si="182"/>
        <v>118138405</v>
      </c>
      <c r="Q695" s="65">
        <v>0</v>
      </c>
      <c r="R695" s="60">
        <v>0</v>
      </c>
      <c r="S695" s="60" t="s">
        <v>1624</v>
      </c>
      <c r="T695" s="60" t="s">
        <v>1625</v>
      </c>
      <c r="U695" s="60" t="s">
        <v>1626</v>
      </c>
      <c r="V695" s="60" t="s">
        <v>1627</v>
      </c>
      <c r="W695" s="60" t="s">
        <v>1628</v>
      </c>
      <c r="X695" s="60" t="s">
        <v>1629</v>
      </c>
      <c r="Y695" s="60" t="s">
        <v>1630</v>
      </c>
    </row>
    <row r="696" spans="1:25" ht="105" x14ac:dyDescent="0.25">
      <c r="A696" s="60" t="s">
        <v>1809</v>
      </c>
      <c r="B696" s="60" t="str">
        <f>IFERROR(VLOOKUP(VALUE(MID(A696,1,IF(VALUE(MID(A696,1,3))=898,3,4))),[27]Hoja1!$A$3:$K$222,2,0),"")</f>
        <v>1046 Infraestructura y dotación al servicio de los ambientes de aprendizaje</v>
      </c>
      <c r="C696" s="60" t="s">
        <v>1621</v>
      </c>
      <c r="D696" s="60" t="s">
        <v>424</v>
      </c>
      <c r="E696" s="60">
        <v>80111617</v>
      </c>
      <c r="F696" s="99" t="s">
        <v>1810</v>
      </c>
      <c r="G696" s="62">
        <v>1</v>
      </c>
      <c r="H696" s="62">
        <v>1</v>
      </c>
      <c r="I696" s="60">
        <v>11.5</v>
      </c>
      <c r="J696" s="60">
        <v>1</v>
      </c>
      <c r="K696" s="60" t="s">
        <v>21</v>
      </c>
      <c r="L696" s="60" t="str">
        <f>IF(K696=[27]Hoja3!$B$2,[27]Hoja3!$A$2,IF(K696=[27]Hoja3!$B$3,[27]Hoja3!$A$3,IF(K696=[27]Hoja3!$B$4,[27]Hoja3!$A$4,IF(K696=[27]Hoja3!$B$5,[27]Hoja3!$A$5,IF(K696=[27]Hoja3!$B$6,[27]Hoja3!$A$6,IF(K696=[27]Hoja3!$B$7,[27]Hoja3!$A$7,IF(K696=[27]Hoja3!$B$8,[27]Hoja3!$A$8,IF(K696=[27]Hoja3!$B$9,[27]Hoja3!$A$9,IF(K696=[27]Hoja3!$B$10,[27]Hoja3!$A$10,IF(K696=[27]Hoja3!$B$11,[27]Hoja3!$A$11,IF(K696=[27]Hoja3!$B$12,[27]Hoja3!$A$12,IF(K696=[27]Hoja3!$B$13,[27]Hoja3!$A$13,IF(K696=[27]Hoja3!$B$14,[27]Hoja3!$A$14,IF(K696=[27]Hoja3!$B$15,[27]Hoja3!$A$15,IF(K696=[27]Hoja3!$B$16,[27]Hoja3!$A$16,IF(K696=[27]Hoja3!$B$17,[27]Hoja3!$A$17,IF(K696=[27]Hoja3!$B$18,[27]Hoja3!$A$18,IF(K696=[27]Hoja3!$B$19,[27]Hoja3!$A$19,IF(K696=[27]Hoja3!$B$20,[27]Hoja3!$A$20,IF(K696=[27]Hoja3!$B$21,[27]Hoja3!$A$21,""))))))))))))))))))))</f>
        <v>CCE-16</v>
      </c>
      <c r="M696" s="60" t="s">
        <v>63</v>
      </c>
      <c r="N696" s="60">
        <v>0</v>
      </c>
      <c r="O696" s="98">
        <v>103487488</v>
      </c>
      <c r="P696" s="98">
        <f t="shared" si="182"/>
        <v>103487488</v>
      </c>
      <c r="Q696" s="65">
        <v>0</v>
      </c>
      <c r="R696" s="60">
        <v>0</v>
      </c>
      <c r="S696" s="60" t="s">
        <v>1624</v>
      </c>
      <c r="T696" s="60" t="s">
        <v>1625</v>
      </c>
      <c r="U696" s="60" t="s">
        <v>1626</v>
      </c>
      <c r="V696" s="60" t="s">
        <v>1627</v>
      </c>
      <c r="W696" s="60" t="s">
        <v>1628</v>
      </c>
      <c r="X696" s="60" t="s">
        <v>1629</v>
      </c>
      <c r="Y696" s="60" t="s">
        <v>1630</v>
      </c>
    </row>
    <row r="697" spans="1:25" ht="75" x14ac:dyDescent="0.25">
      <c r="A697" s="60" t="s">
        <v>1811</v>
      </c>
      <c r="B697" s="60" t="str">
        <f>IFERROR(VLOOKUP(VALUE(MID(A697,1,IF(VALUE(MID(A697,1,3))=898,3,4))),[27]Hoja1!$A$3:$K$222,2,0),"")</f>
        <v>1046 Infraestructura y dotación al servicio de los ambientes de aprendizaje</v>
      </c>
      <c r="C697" s="60" t="s">
        <v>1621</v>
      </c>
      <c r="D697" s="60" t="s">
        <v>424</v>
      </c>
      <c r="E697" s="60">
        <v>80121704</v>
      </c>
      <c r="F697" s="99" t="s">
        <v>1812</v>
      </c>
      <c r="G697" s="62">
        <v>1</v>
      </c>
      <c r="H697" s="62">
        <v>1</v>
      </c>
      <c r="I697" s="60">
        <v>11.5</v>
      </c>
      <c r="J697" s="60">
        <v>1</v>
      </c>
      <c r="K697" s="60" t="s">
        <v>21</v>
      </c>
      <c r="L697" s="60" t="str">
        <f>IF(K697=[27]Hoja3!$B$2,[27]Hoja3!$A$2,IF(K697=[27]Hoja3!$B$3,[27]Hoja3!$A$3,IF(K697=[27]Hoja3!$B$4,[27]Hoja3!$A$4,IF(K697=[27]Hoja3!$B$5,[27]Hoja3!$A$5,IF(K697=[27]Hoja3!$B$6,[27]Hoja3!$A$6,IF(K697=[27]Hoja3!$B$7,[27]Hoja3!$A$7,IF(K697=[27]Hoja3!$B$8,[27]Hoja3!$A$8,IF(K697=[27]Hoja3!$B$9,[27]Hoja3!$A$9,IF(K697=[27]Hoja3!$B$10,[27]Hoja3!$A$10,IF(K697=[27]Hoja3!$B$11,[27]Hoja3!$A$11,IF(K697=[27]Hoja3!$B$12,[27]Hoja3!$A$12,IF(K697=[27]Hoja3!$B$13,[27]Hoja3!$A$13,IF(K697=[27]Hoja3!$B$14,[27]Hoja3!$A$14,IF(K697=[27]Hoja3!$B$15,[27]Hoja3!$A$15,IF(K697=[27]Hoja3!$B$16,[27]Hoja3!$A$16,IF(K697=[27]Hoja3!$B$17,[27]Hoja3!$A$17,IF(K697=[27]Hoja3!$B$18,[27]Hoja3!$A$18,IF(K697=[27]Hoja3!$B$19,[27]Hoja3!$A$19,IF(K697=[27]Hoja3!$B$20,[27]Hoja3!$A$20,IF(K697=[27]Hoja3!$B$21,[27]Hoja3!$A$21,""))))))))))))))))))))</f>
        <v>CCE-16</v>
      </c>
      <c r="M697" s="60" t="s">
        <v>63</v>
      </c>
      <c r="N697" s="60">
        <v>0</v>
      </c>
      <c r="O697" s="98">
        <v>69000000</v>
      </c>
      <c r="P697" s="98">
        <f t="shared" si="182"/>
        <v>69000000</v>
      </c>
      <c r="Q697" s="65">
        <v>0</v>
      </c>
      <c r="R697" s="60">
        <v>0</v>
      </c>
      <c r="S697" s="60" t="s">
        <v>1624</v>
      </c>
      <c r="T697" s="60" t="s">
        <v>1625</v>
      </c>
      <c r="U697" s="60" t="s">
        <v>1626</v>
      </c>
      <c r="V697" s="60" t="s">
        <v>1627</v>
      </c>
      <c r="W697" s="60" t="s">
        <v>1628</v>
      </c>
      <c r="X697" s="60" t="s">
        <v>1629</v>
      </c>
      <c r="Y697" s="60" t="s">
        <v>1630</v>
      </c>
    </row>
    <row r="698" spans="1:25" ht="120" x14ac:dyDescent="0.25">
      <c r="A698" s="60" t="s">
        <v>1813</v>
      </c>
      <c r="B698" s="60" t="str">
        <f>IFERROR(VLOOKUP(VALUE(MID(A698,1,IF(VALUE(MID(A698,1,3))=898,3,4))),[27]Hoja1!$A$3:$K$222,2,0),"")</f>
        <v>1046 Infraestructura y dotación al servicio de los ambientes de aprendizaje</v>
      </c>
      <c r="C698" s="60" t="s">
        <v>1621</v>
      </c>
      <c r="D698" s="60" t="s">
        <v>424</v>
      </c>
      <c r="E698" s="60">
        <v>80111617</v>
      </c>
      <c r="F698" s="99" t="s">
        <v>1775</v>
      </c>
      <c r="G698" s="62">
        <v>1</v>
      </c>
      <c r="H698" s="62">
        <v>1</v>
      </c>
      <c r="I698" s="60">
        <v>11.5</v>
      </c>
      <c r="J698" s="60">
        <v>1</v>
      </c>
      <c r="K698" s="60" t="s">
        <v>21</v>
      </c>
      <c r="L698" s="60" t="str">
        <f>IF(K698=[27]Hoja3!$B$2,[27]Hoja3!$A$2,IF(K698=[27]Hoja3!$B$3,[27]Hoja3!$A$3,IF(K698=[27]Hoja3!$B$4,[27]Hoja3!$A$4,IF(K698=[27]Hoja3!$B$5,[27]Hoja3!$A$5,IF(K698=[27]Hoja3!$B$6,[27]Hoja3!$A$6,IF(K698=[27]Hoja3!$B$7,[27]Hoja3!$A$7,IF(K698=[27]Hoja3!$B$8,[27]Hoja3!$A$8,IF(K698=[27]Hoja3!$B$9,[27]Hoja3!$A$9,IF(K698=[27]Hoja3!$B$10,[27]Hoja3!$A$10,IF(K698=[27]Hoja3!$B$11,[27]Hoja3!$A$11,IF(K698=[27]Hoja3!$B$12,[27]Hoja3!$A$12,IF(K698=[27]Hoja3!$B$13,[27]Hoja3!$A$13,IF(K698=[27]Hoja3!$B$14,[27]Hoja3!$A$14,IF(K698=[27]Hoja3!$B$15,[27]Hoja3!$A$15,IF(K698=[27]Hoja3!$B$16,[27]Hoja3!$A$16,IF(K698=[27]Hoja3!$B$17,[27]Hoja3!$A$17,IF(K698=[27]Hoja3!$B$18,[27]Hoja3!$A$18,IF(K698=[27]Hoja3!$B$19,[27]Hoja3!$A$19,IF(K698=[27]Hoja3!$B$20,[27]Hoja3!$A$20,IF(K698=[27]Hoja3!$B$21,[27]Hoja3!$A$21,""))))))))))))))))))))</f>
        <v>CCE-16</v>
      </c>
      <c r="M698" s="60" t="s">
        <v>63</v>
      </c>
      <c r="N698" s="60">
        <v>0</v>
      </c>
      <c r="O698" s="98">
        <v>80849600</v>
      </c>
      <c r="P698" s="98">
        <f t="shared" si="182"/>
        <v>80849600</v>
      </c>
      <c r="Q698" s="65">
        <v>0</v>
      </c>
      <c r="R698" s="60">
        <v>0</v>
      </c>
      <c r="S698" s="60" t="s">
        <v>1624</v>
      </c>
      <c r="T698" s="60" t="s">
        <v>1625</v>
      </c>
      <c r="U698" s="60" t="s">
        <v>1626</v>
      </c>
      <c r="V698" s="60" t="s">
        <v>1627</v>
      </c>
      <c r="W698" s="60" t="s">
        <v>1628</v>
      </c>
      <c r="X698" s="60" t="s">
        <v>1629</v>
      </c>
      <c r="Y698" s="60" t="s">
        <v>1630</v>
      </c>
    </row>
    <row r="699" spans="1:25" ht="105" x14ac:dyDescent="0.25">
      <c r="A699" s="60" t="s">
        <v>1814</v>
      </c>
      <c r="B699" s="60" t="str">
        <f>IFERROR(VLOOKUP(VALUE(MID(A699,1,IF(VALUE(MID(A699,1,3))=898,3,4))),[27]Hoja1!$A$3:$K$222,2,0),"")</f>
        <v>1046 Infraestructura y dotación al servicio de los ambientes de aprendizaje</v>
      </c>
      <c r="C699" s="60" t="s">
        <v>1621</v>
      </c>
      <c r="D699" s="60" t="s">
        <v>424</v>
      </c>
      <c r="E699" s="60">
        <v>80111617</v>
      </c>
      <c r="F699" s="99" t="s">
        <v>1815</v>
      </c>
      <c r="G699" s="62">
        <v>1</v>
      </c>
      <c r="H699" s="62">
        <v>1</v>
      </c>
      <c r="I699" s="60">
        <v>11.5</v>
      </c>
      <c r="J699" s="60">
        <v>1</v>
      </c>
      <c r="K699" s="60" t="s">
        <v>21</v>
      </c>
      <c r="L699" s="60" t="str">
        <f>IF(K699=[27]Hoja3!$B$2,[27]Hoja3!$A$2,IF(K699=[27]Hoja3!$B$3,[27]Hoja3!$A$3,IF(K699=[27]Hoja3!$B$4,[27]Hoja3!$A$4,IF(K699=[27]Hoja3!$B$5,[27]Hoja3!$A$5,IF(K699=[27]Hoja3!$B$6,[27]Hoja3!$A$6,IF(K699=[27]Hoja3!$B$7,[27]Hoja3!$A$7,IF(K699=[27]Hoja3!$B$8,[27]Hoja3!$A$8,IF(K699=[27]Hoja3!$B$9,[27]Hoja3!$A$9,IF(K699=[27]Hoja3!$B$10,[27]Hoja3!$A$10,IF(K699=[27]Hoja3!$B$11,[27]Hoja3!$A$11,IF(K699=[27]Hoja3!$B$12,[27]Hoja3!$A$12,IF(K699=[27]Hoja3!$B$13,[27]Hoja3!$A$13,IF(K699=[27]Hoja3!$B$14,[27]Hoja3!$A$14,IF(K699=[27]Hoja3!$B$15,[27]Hoja3!$A$15,IF(K699=[27]Hoja3!$B$16,[27]Hoja3!$A$16,IF(K699=[27]Hoja3!$B$17,[27]Hoja3!$A$17,IF(K699=[27]Hoja3!$B$18,[27]Hoja3!$A$18,IF(K699=[27]Hoja3!$B$19,[27]Hoja3!$A$19,IF(K699=[27]Hoja3!$B$20,[27]Hoja3!$A$20,IF(K699=[27]Hoja3!$B$21,[27]Hoja3!$A$21,""))))))))))))))))))))</f>
        <v>CCE-16</v>
      </c>
      <c r="M699" s="60" t="s">
        <v>63</v>
      </c>
      <c r="N699" s="60">
        <v>0</v>
      </c>
      <c r="O699" s="98">
        <v>67266870</v>
      </c>
      <c r="P699" s="98">
        <f t="shared" si="182"/>
        <v>67266870</v>
      </c>
      <c r="Q699" s="65">
        <v>0</v>
      </c>
      <c r="R699" s="60">
        <v>0</v>
      </c>
      <c r="S699" s="60" t="s">
        <v>1624</v>
      </c>
      <c r="T699" s="60" t="s">
        <v>1625</v>
      </c>
      <c r="U699" s="60" t="s">
        <v>1626</v>
      </c>
      <c r="V699" s="60" t="s">
        <v>1627</v>
      </c>
      <c r="W699" s="60" t="s">
        <v>1628</v>
      </c>
      <c r="X699" s="60" t="s">
        <v>1629</v>
      </c>
      <c r="Y699" s="60" t="s">
        <v>1630</v>
      </c>
    </row>
    <row r="700" spans="1:25" ht="105" x14ac:dyDescent="0.25">
      <c r="A700" s="60" t="s">
        <v>1816</v>
      </c>
      <c r="B700" s="60" t="str">
        <f>IFERROR(VLOOKUP(VALUE(MID(A700,1,IF(VALUE(MID(A700,1,3))=898,3,4))),[27]Hoja1!$A$3:$K$222,2,0),"")</f>
        <v>1046 Infraestructura y dotación al servicio de los ambientes de aprendizaje</v>
      </c>
      <c r="C700" s="60" t="s">
        <v>1621</v>
      </c>
      <c r="D700" s="60" t="s">
        <v>424</v>
      </c>
      <c r="E700" s="60">
        <v>80111617</v>
      </c>
      <c r="F700" s="99" t="s">
        <v>1733</v>
      </c>
      <c r="G700" s="62">
        <v>1</v>
      </c>
      <c r="H700" s="62">
        <v>1</v>
      </c>
      <c r="I700" s="60">
        <v>11.5</v>
      </c>
      <c r="J700" s="60">
        <v>1</v>
      </c>
      <c r="K700" s="60" t="s">
        <v>21</v>
      </c>
      <c r="L700" s="60" t="str">
        <f>IF(K700=[27]Hoja3!$B$2,[27]Hoja3!$A$2,IF(K700=[27]Hoja3!$B$3,[27]Hoja3!$A$3,IF(K700=[27]Hoja3!$B$4,[27]Hoja3!$A$4,IF(K700=[27]Hoja3!$B$5,[27]Hoja3!$A$5,IF(K700=[27]Hoja3!$B$6,[27]Hoja3!$A$6,IF(K700=[27]Hoja3!$B$7,[27]Hoja3!$A$7,IF(K700=[27]Hoja3!$B$8,[27]Hoja3!$A$8,IF(K700=[27]Hoja3!$B$9,[27]Hoja3!$A$9,IF(K700=[27]Hoja3!$B$10,[27]Hoja3!$A$10,IF(K700=[27]Hoja3!$B$11,[27]Hoja3!$A$11,IF(K700=[27]Hoja3!$B$12,[27]Hoja3!$A$12,IF(K700=[27]Hoja3!$B$13,[27]Hoja3!$A$13,IF(K700=[27]Hoja3!$B$14,[27]Hoja3!$A$14,IF(K700=[27]Hoja3!$B$15,[27]Hoja3!$A$15,IF(K700=[27]Hoja3!$B$16,[27]Hoja3!$A$16,IF(K700=[27]Hoja3!$B$17,[27]Hoja3!$A$17,IF(K700=[27]Hoja3!$B$18,[27]Hoja3!$A$18,IF(K700=[27]Hoja3!$B$19,[27]Hoja3!$A$19,IF(K700=[27]Hoja3!$B$20,[27]Hoja3!$A$20,IF(K700=[27]Hoja3!$B$21,[27]Hoja3!$A$21,""))))))))))))))))))))</f>
        <v>CCE-16</v>
      </c>
      <c r="M700" s="60" t="s">
        <v>63</v>
      </c>
      <c r="N700" s="60">
        <v>0</v>
      </c>
      <c r="O700" s="98">
        <v>71760000</v>
      </c>
      <c r="P700" s="98">
        <f t="shared" si="182"/>
        <v>71760000</v>
      </c>
      <c r="Q700" s="65">
        <v>0</v>
      </c>
      <c r="R700" s="60">
        <v>0</v>
      </c>
      <c r="S700" s="60" t="s">
        <v>1624</v>
      </c>
      <c r="T700" s="60" t="s">
        <v>1625</v>
      </c>
      <c r="U700" s="60" t="s">
        <v>1626</v>
      </c>
      <c r="V700" s="60" t="s">
        <v>1627</v>
      </c>
      <c r="W700" s="60" t="s">
        <v>1628</v>
      </c>
      <c r="X700" s="60" t="s">
        <v>1629</v>
      </c>
      <c r="Y700" s="60" t="s">
        <v>1630</v>
      </c>
    </row>
    <row r="701" spans="1:25" ht="120" x14ac:dyDescent="0.25">
      <c r="A701" s="60" t="s">
        <v>1817</v>
      </c>
      <c r="B701" s="60" t="str">
        <f>IFERROR(VLOOKUP(VALUE(MID(A701,1,IF(VALUE(MID(A701,1,3))=898,3,4))),[27]Hoja1!$A$3:$K$222,2,0),"")</f>
        <v>1046 Infraestructura y dotación al servicio de los ambientes de aprendizaje</v>
      </c>
      <c r="C701" s="60" t="s">
        <v>1621</v>
      </c>
      <c r="D701" s="60" t="s">
        <v>424</v>
      </c>
      <c r="E701" s="60">
        <v>80111617</v>
      </c>
      <c r="F701" s="99" t="s">
        <v>1818</v>
      </c>
      <c r="G701" s="62">
        <v>1</v>
      </c>
      <c r="H701" s="62">
        <v>1</v>
      </c>
      <c r="I701" s="60">
        <v>11.5</v>
      </c>
      <c r="J701" s="60">
        <v>1</v>
      </c>
      <c r="K701" s="60" t="s">
        <v>21</v>
      </c>
      <c r="L701" s="60" t="str">
        <f>IF(K701=[27]Hoja3!$B$2,[27]Hoja3!$A$2,IF(K701=[27]Hoja3!$B$3,[27]Hoja3!$A$3,IF(K701=[27]Hoja3!$B$4,[27]Hoja3!$A$4,IF(K701=[27]Hoja3!$B$5,[27]Hoja3!$A$5,IF(K701=[27]Hoja3!$B$6,[27]Hoja3!$A$6,IF(K701=[27]Hoja3!$B$7,[27]Hoja3!$A$7,IF(K701=[27]Hoja3!$B$8,[27]Hoja3!$A$8,IF(K701=[27]Hoja3!$B$9,[27]Hoja3!$A$9,IF(K701=[27]Hoja3!$B$10,[27]Hoja3!$A$10,IF(K701=[27]Hoja3!$B$11,[27]Hoja3!$A$11,IF(K701=[27]Hoja3!$B$12,[27]Hoja3!$A$12,IF(K701=[27]Hoja3!$B$13,[27]Hoja3!$A$13,IF(K701=[27]Hoja3!$B$14,[27]Hoja3!$A$14,IF(K701=[27]Hoja3!$B$15,[27]Hoja3!$A$15,IF(K701=[27]Hoja3!$B$16,[27]Hoja3!$A$16,IF(K701=[27]Hoja3!$B$17,[27]Hoja3!$A$17,IF(K701=[27]Hoja3!$B$18,[27]Hoja3!$A$18,IF(K701=[27]Hoja3!$B$19,[27]Hoja3!$A$19,IF(K701=[27]Hoja3!$B$20,[27]Hoja3!$A$20,IF(K701=[27]Hoja3!$B$21,[27]Hoja3!$A$21,""))))))))))))))))))))</f>
        <v>CCE-16</v>
      </c>
      <c r="M701" s="60" t="s">
        <v>63</v>
      </c>
      <c r="N701" s="60">
        <v>0</v>
      </c>
      <c r="O701" s="98">
        <v>77279276</v>
      </c>
      <c r="P701" s="98">
        <f t="shared" si="182"/>
        <v>77279276</v>
      </c>
      <c r="Q701" s="65">
        <v>0</v>
      </c>
      <c r="R701" s="60">
        <v>0</v>
      </c>
      <c r="S701" s="60" t="s">
        <v>1624</v>
      </c>
      <c r="T701" s="60" t="s">
        <v>1625</v>
      </c>
      <c r="U701" s="60" t="s">
        <v>1626</v>
      </c>
      <c r="V701" s="60" t="s">
        <v>1627</v>
      </c>
      <c r="W701" s="60" t="s">
        <v>1628</v>
      </c>
      <c r="X701" s="60" t="s">
        <v>1629</v>
      </c>
      <c r="Y701" s="60" t="s">
        <v>1630</v>
      </c>
    </row>
    <row r="702" spans="1:25" ht="105" x14ac:dyDescent="0.25">
      <c r="A702" s="60" t="s">
        <v>1819</v>
      </c>
      <c r="B702" s="60" t="str">
        <f>IFERROR(VLOOKUP(VALUE(MID(A702,1,IF(VALUE(MID(A702,1,3))=898,3,4))),[27]Hoja1!$A$3:$K$222,2,0),"")</f>
        <v>1046 Infraestructura y dotación al servicio de los ambientes de aprendizaje</v>
      </c>
      <c r="C702" s="60" t="s">
        <v>1621</v>
      </c>
      <c r="D702" s="60" t="s">
        <v>424</v>
      </c>
      <c r="E702" s="60">
        <v>81101500</v>
      </c>
      <c r="F702" s="99" t="s">
        <v>1820</v>
      </c>
      <c r="G702" s="62">
        <v>1</v>
      </c>
      <c r="H702" s="62">
        <v>1</v>
      </c>
      <c r="I702" s="60">
        <v>11.5</v>
      </c>
      <c r="J702" s="60">
        <v>1</v>
      </c>
      <c r="K702" s="60" t="s">
        <v>21</v>
      </c>
      <c r="L702" s="60" t="str">
        <f>IF(K702=[27]Hoja3!$B$2,[27]Hoja3!$A$2,IF(K702=[27]Hoja3!$B$3,[27]Hoja3!$A$3,IF(K702=[27]Hoja3!$B$4,[27]Hoja3!$A$4,IF(K702=[27]Hoja3!$B$5,[27]Hoja3!$A$5,IF(K702=[27]Hoja3!$B$6,[27]Hoja3!$A$6,IF(K702=[27]Hoja3!$B$7,[27]Hoja3!$A$7,IF(K702=[27]Hoja3!$B$8,[27]Hoja3!$A$8,IF(K702=[27]Hoja3!$B$9,[27]Hoja3!$A$9,IF(K702=[27]Hoja3!$B$10,[27]Hoja3!$A$10,IF(K702=[27]Hoja3!$B$11,[27]Hoja3!$A$11,IF(K702=[27]Hoja3!$B$12,[27]Hoja3!$A$12,IF(K702=[27]Hoja3!$B$13,[27]Hoja3!$A$13,IF(K702=[27]Hoja3!$B$14,[27]Hoja3!$A$14,IF(K702=[27]Hoja3!$B$15,[27]Hoja3!$A$15,IF(K702=[27]Hoja3!$B$16,[27]Hoja3!$A$16,IF(K702=[27]Hoja3!$B$17,[27]Hoja3!$A$17,IF(K702=[27]Hoja3!$B$18,[27]Hoja3!$A$18,IF(K702=[27]Hoja3!$B$19,[27]Hoja3!$A$19,IF(K702=[27]Hoja3!$B$20,[27]Hoja3!$A$20,IF(K702=[27]Hoja3!$B$21,[27]Hoja3!$A$21,""))))))))))))))))))))</f>
        <v>CCE-16</v>
      </c>
      <c r="M702" s="60" t="s">
        <v>63</v>
      </c>
      <c r="N702" s="60">
        <v>0</v>
      </c>
      <c r="O702" s="98">
        <v>68411200</v>
      </c>
      <c r="P702" s="98">
        <f t="shared" si="182"/>
        <v>68411200</v>
      </c>
      <c r="Q702" s="65">
        <v>0</v>
      </c>
      <c r="R702" s="60">
        <v>0</v>
      </c>
      <c r="S702" s="60" t="s">
        <v>1624</v>
      </c>
      <c r="T702" s="60" t="s">
        <v>1625</v>
      </c>
      <c r="U702" s="60" t="s">
        <v>1626</v>
      </c>
      <c r="V702" s="60" t="s">
        <v>1627</v>
      </c>
      <c r="W702" s="60" t="s">
        <v>1628</v>
      </c>
      <c r="X702" s="60" t="s">
        <v>1629</v>
      </c>
      <c r="Y702" s="60" t="s">
        <v>1630</v>
      </c>
    </row>
    <row r="703" spans="1:25" ht="105" x14ac:dyDescent="0.25">
      <c r="A703" s="60" t="s">
        <v>1821</v>
      </c>
      <c r="B703" s="60" t="str">
        <f>IFERROR(VLOOKUP(VALUE(MID(A703,1,IF(VALUE(MID(A703,1,3))=898,3,4))),[27]Hoja1!$A$3:$K$222,2,0),"")</f>
        <v>1046 Infraestructura y dotación al servicio de los ambientes de aprendizaje</v>
      </c>
      <c r="C703" s="60" t="s">
        <v>1621</v>
      </c>
      <c r="D703" s="60" t="s">
        <v>424</v>
      </c>
      <c r="E703" s="60">
        <v>80111617</v>
      </c>
      <c r="F703" s="99" t="s">
        <v>1743</v>
      </c>
      <c r="G703" s="62">
        <v>1</v>
      </c>
      <c r="H703" s="62">
        <v>1</v>
      </c>
      <c r="I703" s="60">
        <v>11.5</v>
      </c>
      <c r="J703" s="60">
        <v>1</v>
      </c>
      <c r="K703" s="60" t="s">
        <v>21</v>
      </c>
      <c r="L703" s="60" t="str">
        <f>IF(K703=[27]Hoja3!$B$2,[27]Hoja3!$A$2,IF(K703=[27]Hoja3!$B$3,[27]Hoja3!$A$3,IF(K703=[27]Hoja3!$B$4,[27]Hoja3!$A$4,IF(K703=[27]Hoja3!$B$5,[27]Hoja3!$A$5,IF(K703=[27]Hoja3!$B$6,[27]Hoja3!$A$6,IF(K703=[27]Hoja3!$B$7,[27]Hoja3!$A$7,IF(K703=[27]Hoja3!$B$8,[27]Hoja3!$A$8,IF(K703=[27]Hoja3!$B$9,[27]Hoja3!$A$9,IF(K703=[27]Hoja3!$B$10,[27]Hoja3!$A$10,IF(K703=[27]Hoja3!$B$11,[27]Hoja3!$A$11,IF(K703=[27]Hoja3!$B$12,[27]Hoja3!$A$12,IF(K703=[27]Hoja3!$B$13,[27]Hoja3!$A$13,IF(K703=[27]Hoja3!$B$14,[27]Hoja3!$A$14,IF(K703=[27]Hoja3!$B$15,[27]Hoja3!$A$15,IF(K703=[27]Hoja3!$B$16,[27]Hoja3!$A$16,IF(K703=[27]Hoja3!$B$17,[27]Hoja3!$A$17,IF(K703=[27]Hoja3!$B$18,[27]Hoja3!$A$18,IF(K703=[27]Hoja3!$B$19,[27]Hoja3!$A$19,IF(K703=[27]Hoja3!$B$20,[27]Hoja3!$A$20,IF(K703=[27]Hoja3!$B$21,[27]Hoja3!$A$21,""))))))))))))))))))))</f>
        <v>CCE-16</v>
      </c>
      <c r="M703" s="60" t="s">
        <v>63</v>
      </c>
      <c r="N703" s="60">
        <v>0</v>
      </c>
      <c r="O703" s="98">
        <v>54887177</v>
      </c>
      <c r="P703" s="98">
        <f t="shared" si="182"/>
        <v>54887177</v>
      </c>
      <c r="Q703" s="65">
        <v>0</v>
      </c>
      <c r="R703" s="60">
        <v>0</v>
      </c>
      <c r="S703" s="60" t="s">
        <v>1624</v>
      </c>
      <c r="T703" s="60" t="s">
        <v>1625</v>
      </c>
      <c r="U703" s="60" t="s">
        <v>1626</v>
      </c>
      <c r="V703" s="60" t="s">
        <v>1627</v>
      </c>
      <c r="W703" s="60" t="s">
        <v>1628</v>
      </c>
      <c r="X703" s="60" t="s">
        <v>1629</v>
      </c>
      <c r="Y703" s="60" t="s">
        <v>1630</v>
      </c>
    </row>
    <row r="704" spans="1:25" ht="120" x14ac:dyDescent="0.25">
      <c r="A704" s="60" t="s">
        <v>1822</v>
      </c>
      <c r="B704" s="60" t="str">
        <f>IFERROR(VLOOKUP(VALUE(MID(A704,1,IF(VALUE(MID(A704,1,3))=898,3,4))),[27]Hoja1!$A$3:$K$222,2,0),"")</f>
        <v>1046 Infraestructura y dotación al servicio de los ambientes de aprendizaje</v>
      </c>
      <c r="C704" s="60" t="s">
        <v>1621</v>
      </c>
      <c r="D704" s="60" t="s">
        <v>424</v>
      </c>
      <c r="E704" s="60">
        <v>81101500</v>
      </c>
      <c r="F704" s="99" t="s">
        <v>1823</v>
      </c>
      <c r="G704" s="62">
        <v>1</v>
      </c>
      <c r="H704" s="62">
        <v>1</v>
      </c>
      <c r="I704" s="60">
        <v>11.5</v>
      </c>
      <c r="J704" s="60">
        <v>1</v>
      </c>
      <c r="K704" s="60" t="s">
        <v>21</v>
      </c>
      <c r="L704" s="60" t="str">
        <f>IF(K704=[27]Hoja3!$B$2,[27]Hoja3!$A$2,IF(K704=[27]Hoja3!$B$3,[27]Hoja3!$A$3,IF(K704=[27]Hoja3!$B$4,[27]Hoja3!$A$4,IF(K704=[27]Hoja3!$B$5,[27]Hoja3!$A$5,IF(K704=[27]Hoja3!$B$6,[27]Hoja3!$A$6,IF(K704=[27]Hoja3!$B$7,[27]Hoja3!$A$7,IF(K704=[27]Hoja3!$B$8,[27]Hoja3!$A$8,IF(K704=[27]Hoja3!$B$9,[27]Hoja3!$A$9,IF(K704=[27]Hoja3!$B$10,[27]Hoja3!$A$10,IF(K704=[27]Hoja3!$B$11,[27]Hoja3!$A$11,IF(K704=[27]Hoja3!$B$12,[27]Hoja3!$A$12,IF(K704=[27]Hoja3!$B$13,[27]Hoja3!$A$13,IF(K704=[27]Hoja3!$B$14,[27]Hoja3!$A$14,IF(K704=[27]Hoja3!$B$15,[27]Hoja3!$A$15,IF(K704=[27]Hoja3!$B$16,[27]Hoja3!$A$16,IF(K704=[27]Hoja3!$B$17,[27]Hoja3!$A$17,IF(K704=[27]Hoja3!$B$18,[27]Hoja3!$A$18,IF(K704=[27]Hoja3!$B$19,[27]Hoja3!$A$19,IF(K704=[27]Hoja3!$B$20,[27]Hoja3!$A$20,IF(K704=[27]Hoja3!$B$21,[27]Hoja3!$A$21,""))))))))))))))))))))</f>
        <v>CCE-16</v>
      </c>
      <c r="M704" s="60" t="s">
        <v>63</v>
      </c>
      <c r="N704" s="60">
        <v>0</v>
      </c>
      <c r="O704" s="98">
        <v>80849600</v>
      </c>
      <c r="P704" s="98">
        <f t="shared" si="182"/>
        <v>80849600</v>
      </c>
      <c r="Q704" s="65">
        <v>0</v>
      </c>
      <c r="R704" s="60">
        <v>0</v>
      </c>
      <c r="S704" s="60" t="s">
        <v>1624</v>
      </c>
      <c r="T704" s="60" t="s">
        <v>1625</v>
      </c>
      <c r="U704" s="60" t="s">
        <v>1626</v>
      </c>
      <c r="V704" s="60" t="s">
        <v>1627</v>
      </c>
      <c r="W704" s="60" t="s">
        <v>1628</v>
      </c>
      <c r="X704" s="60" t="s">
        <v>1629</v>
      </c>
      <c r="Y704" s="60" t="s">
        <v>1630</v>
      </c>
    </row>
    <row r="705" spans="1:25" ht="75" x14ac:dyDescent="0.25">
      <c r="A705" s="60" t="s">
        <v>1824</v>
      </c>
      <c r="B705" s="60" t="str">
        <f>IFERROR(VLOOKUP(VALUE(MID(A705,1,IF(VALUE(MID(A705,1,3))=898,3,4))),[27]Hoja1!$A$3:$K$222,2,0),"")</f>
        <v>1046 Infraestructura y dotación al servicio de los ambientes de aprendizaje</v>
      </c>
      <c r="C705" s="60" t="s">
        <v>1621</v>
      </c>
      <c r="D705" s="60" t="s">
        <v>424</v>
      </c>
      <c r="E705" s="60">
        <v>80111617</v>
      </c>
      <c r="F705" s="99" t="s">
        <v>1825</v>
      </c>
      <c r="G705" s="62">
        <v>1</v>
      </c>
      <c r="H705" s="62">
        <v>1</v>
      </c>
      <c r="I705" s="60">
        <v>11</v>
      </c>
      <c r="J705" s="60">
        <v>1</v>
      </c>
      <c r="K705" s="60" t="s">
        <v>21</v>
      </c>
      <c r="L705" s="60" t="str">
        <f>IF(K705=[27]Hoja3!$B$2,[27]Hoja3!$A$2,IF(K705=[27]Hoja3!$B$3,[27]Hoja3!$A$3,IF(K705=[27]Hoja3!$B$4,[27]Hoja3!$A$4,IF(K705=[27]Hoja3!$B$5,[27]Hoja3!$A$5,IF(K705=[27]Hoja3!$B$6,[27]Hoja3!$A$6,IF(K705=[27]Hoja3!$B$7,[27]Hoja3!$A$7,IF(K705=[27]Hoja3!$B$8,[27]Hoja3!$A$8,IF(K705=[27]Hoja3!$B$9,[27]Hoja3!$A$9,IF(K705=[27]Hoja3!$B$10,[27]Hoja3!$A$10,IF(K705=[27]Hoja3!$B$11,[27]Hoja3!$A$11,IF(K705=[27]Hoja3!$B$12,[27]Hoja3!$A$12,IF(K705=[27]Hoja3!$B$13,[27]Hoja3!$A$13,IF(K705=[27]Hoja3!$B$14,[27]Hoja3!$A$14,IF(K705=[27]Hoja3!$B$15,[27]Hoja3!$A$15,IF(K705=[27]Hoja3!$B$16,[27]Hoja3!$A$16,IF(K705=[27]Hoja3!$B$17,[27]Hoja3!$A$17,IF(K705=[27]Hoja3!$B$18,[27]Hoja3!$A$18,IF(K705=[27]Hoja3!$B$19,[27]Hoja3!$A$19,IF(K705=[27]Hoja3!$B$20,[27]Hoja3!$A$20,IF(K705=[27]Hoja3!$B$21,[27]Hoja3!$A$21,""))))))))))))))))))))</f>
        <v>CCE-16</v>
      </c>
      <c r="M705" s="60" t="s">
        <v>63</v>
      </c>
      <c r="N705" s="60">
        <v>0</v>
      </c>
      <c r="O705" s="98">
        <v>80080000</v>
      </c>
      <c r="P705" s="98">
        <f t="shared" si="182"/>
        <v>80080000</v>
      </c>
      <c r="Q705" s="65">
        <v>0</v>
      </c>
      <c r="R705" s="60">
        <v>0</v>
      </c>
      <c r="S705" s="60" t="s">
        <v>1624</v>
      </c>
      <c r="T705" s="60" t="s">
        <v>1625</v>
      </c>
      <c r="U705" s="60" t="s">
        <v>1626</v>
      </c>
      <c r="V705" s="60" t="s">
        <v>1627</v>
      </c>
      <c r="W705" s="60" t="s">
        <v>1628</v>
      </c>
      <c r="X705" s="60" t="s">
        <v>1629</v>
      </c>
      <c r="Y705" s="60" t="s">
        <v>1630</v>
      </c>
    </row>
    <row r="706" spans="1:25" ht="75" x14ac:dyDescent="0.25">
      <c r="A706" s="60" t="s">
        <v>1826</v>
      </c>
      <c r="B706" s="60" t="str">
        <f>IFERROR(VLOOKUP(VALUE(MID(A706,1,IF(VALUE(MID(A706,1,3))=898,3,4))),[27]Hoja1!$A$3:$K$222,2,0),"")</f>
        <v>1046 Infraestructura y dotación al servicio de los ambientes de aprendizaje</v>
      </c>
      <c r="C706" s="60" t="s">
        <v>1621</v>
      </c>
      <c r="D706" s="60" t="s">
        <v>424</v>
      </c>
      <c r="E706" s="60">
        <v>93141511</v>
      </c>
      <c r="F706" s="99" t="s">
        <v>1756</v>
      </c>
      <c r="G706" s="62">
        <v>1</v>
      </c>
      <c r="H706" s="62">
        <v>1</v>
      </c>
      <c r="I706" s="60">
        <v>11.5</v>
      </c>
      <c r="J706" s="60">
        <v>1</v>
      </c>
      <c r="K706" s="60" t="s">
        <v>21</v>
      </c>
      <c r="L706" s="60" t="str">
        <f>IF(K706=[27]Hoja3!$B$2,[27]Hoja3!$A$2,IF(K706=[27]Hoja3!$B$3,[27]Hoja3!$A$3,IF(K706=[27]Hoja3!$B$4,[27]Hoja3!$A$4,IF(K706=[27]Hoja3!$B$5,[27]Hoja3!$A$5,IF(K706=[27]Hoja3!$B$6,[27]Hoja3!$A$6,IF(K706=[27]Hoja3!$B$7,[27]Hoja3!$A$7,IF(K706=[27]Hoja3!$B$8,[27]Hoja3!$A$8,IF(K706=[27]Hoja3!$B$9,[27]Hoja3!$A$9,IF(K706=[27]Hoja3!$B$10,[27]Hoja3!$A$10,IF(K706=[27]Hoja3!$B$11,[27]Hoja3!$A$11,IF(K706=[27]Hoja3!$B$12,[27]Hoja3!$A$12,IF(K706=[27]Hoja3!$B$13,[27]Hoja3!$A$13,IF(K706=[27]Hoja3!$B$14,[27]Hoja3!$A$14,IF(K706=[27]Hoja3!$B$15,[27]Hoja3!$A$15,IF(K706=[27]Hoja3!$B$16,[27]Hoja3!$A$16,IF(K706=[27]Hoja3!$B$17,[27]Hoja3!$A$17,IF(K706=[27]Hoja3!$B$18,[27]Hoja3!$A$18,IF(K706=[27]Hoja3!$B$19,[27]Hoja3!$A$19,IF(K706=[27]Hoja3!$B$20,[27]Hoja3!$A$20,IF(K706=[27]Hoja3!$B$21,[27]Hoja3!$A$21,""))))))))))))))))))))</f>
        <v>CCE-16</v>
      </c>
      <c r="M706" s="60" t="s">
        <v>63</v>
      </c>
      <c r="N706" s="60">
        <v>0</v>
      </c>
      <c r="O706" s="98">
        <v>50232000</v>
      </c>
      <c r="P706" s="98">
        <f t="shared" si="182"/>
        <v>50232000</v>
      </c>
      <c r="Q706" s="65">
        <v>0</v>
      </c>
      <c r="R706" s="60">
        <v>0</v>
      </c>
      <c r="S706" s="60" t="s">
        <v>1624</v>
      </c>
      <c r="T706" s="60" t="s">
        <v>1625</v>
      </c>
      <c r="U706" s="60" t="s">
        <v>1626</v>
      </c>
      <c r="V706" s="60" t="s">
        <v>1627</v>
      </c>
      <c r="W706" s="60" t="s">
        <v>1628</v>
      </c>
      <c r="X706" s="60" t="s">
        <v>1629</v>
      </c>
      <c r="Y706" s="60" t="s">
        <v>1630</v>
      </c>
    </row>
    <row r="707" spans="1:25" ht="105" x14ac:dyDescent="0.25">
      <c r="A707" s="60" t="s">
        <v>1827</v>
      </c>
      <c r="B707" s="60" t="str">
        <f>IFERROR(VLOOKUP(VALUE(MID(A707,1,IF(VALUE(MID(A707,1,3))=898,3,4))),[27]Hoja1!$A$3:$K$222,2,0),"")</f>
        <v>1046 Infraestructura y dotación al servicio de los ambientes de aprendizaje</v>
      </c>
      <c r="C707" s="60" t="s">
        <v>1621</v>
      </c>
      <c r="D707" s="60" t="s">
        <v>424</v>
      </c>
      <c r="E707" s="60">
        <v>80111617</v>
      </c>
      <c r="F707" s="99" t="s">
        <v>1743</v>
      </c>
      <c r="G707" s="62">
        <v>1</v>
      </c>
      <c r="H707" s="62">
        <v>1</v>
      </c>
      <c r="I707" s="60">
        <v>11.5</v>
      </c>
      <c r="J707" s="60">
        <v>1</v>
      </c>
      <c r="K707" s="60" t="s">
        <v>21</v>
      </c>
      <c r="L707" s="60" t="str">
        <f>IF(K707=[27]Hoja3!$B$2,[27]Hoja3!$A$2,IF(K707=[27]Hoja3!$B$3,[27]Hoja3!$A$3,IF(K707=[27]Hoja3!$B$4,[27]Hoja3!$A$4,IF(K707=[27]Hoja3!$B$5,[27]Hoja3!$A$5,IF(K707=[27]Hoja3!$B$6,[27]Hoja3!$A$6,IF(K707=[27]Hoja3!$B$7,[27]Hoja3!$A$7,IF(K707=[27]Hoja3!$B$8,[27]Hoja3!$A$8,IF(K707=[27]Hoja3!$B$9,[27]Hoja3!$A$9,IF(K707=[27]Hoja3!$B$10,[27]Hoja3!$A$10,IF(K707=[27]Hoja3!$B$11,[27]Hoja3!$A$11,IF(K707=[27]Hoja3!$B$12,[27]Hoja3!$A$12,IF(K707=[27]Hoja3!$B$13,[27]Hoja3!$A$13,IF(K707=[27]Hoja3!$B$14,[27]Hoja3!$A$14,IF(K707=[27]Hoja3!$B$15,[27]Hoja3!$A$15,IF(K707=[27]Hoja3!$B$16,[27]Hoja3!$A$16,IF(K707=[27]Hoja3!$B$17,[27]Hoja3!$A$17,IF(K707=[27]Hoja3!$B$18,[27]Hoja3!$A$18,IF(K707=[27]Hoja3!$B$19,[27]Hoja3!$A$19,IF(K707=[27]Hoja3!$B$20,[27]Hoja3!$A$20,IF(K707=[27]Hoja3!$B$21,[27]Hoja3!$A$21,""))))))))))))))))))))</f>
        <v>CCE-16</v>
      </c>
      <c r="M707" s="60" t="s">
        <v>63</v>
      </c>
      <c r="N707" s="60">
        <v>0</v>
      </c>
      <c r="O707" s="98">
        <v>59704320</v>
      </c>
      <c r="P707" s="98">
        <f t="shared" si="182"/>
        <v>59704320</v>
      </c>
      <c r="Q707" s="65">
        <v>0</v>
      </c>
      <c r="R707" s="60">
        <v>0</v>
      </c>
      <c r="S707" s="60" t="s">
        <v>1624</v>
      </c>
      <c r="T707" s="60" t="s">
        <v>1625</v>
      </c>
      <c r="U707" s="60" t="s">
        <v>1626</v>
      </c>
      <c r="V707" s="60" t="s">
        <v>1627</v>
      </c>
      <c r="W707" s="60" t="s">
        <v>1628</v>
      </c>
      <c r="X707" s="60" t="s">
        <v>1629</v>
      </c>
      <c r="Y707" s="60" t="s">
        <v>1630</v>
      </c>
    </row>
    <row r="708" spans="1:25" ht="60" x14ac:dyDescent="0.25">
      <c r="A708" s="60" t="s">
        <v>1828</v>
      </c>
      <c r="B708" s="60" t="str">
        <f>IFERROR(VLOOKUP(VALUE(MID(A708,1,IF(VALUE(MID(A708,1,3))=898,3,4))),[27]Hoja1!$A$3:$K$222,2,0),"")</f>
        <v>1046 Infraestructura y dotación al servicio de los ambientes de aprendizaje</v>
      </c>
      <c r="C708" s="60" t="s">
        <v>1621</v>
      </c>
      <c r="D708" s="60" t="s">
        <v>424</v>
      </c>
      <c r="E708" s="60">
        <v>80111617</v>
      </c>
      <c r="F708" s="99" t="s">
        <v>1829</v>
      </c>
      <c r="G708" s="62">
        <v>1</v>
      </c>
      <c r="H708" s="62">
        <v>1</v>
      </c>
      <c r="I708" s="60">
        <v>11.5</v>
      </c>
      <c r="J708" s="60">
        <v>1</v>
      </c>
      <c r="K708" s="60" t="s">
        <v>21</v>
      </c>
      <c r="L708" s="60" t="str">
        <f>IF(K708=[27]Hoja3!$B$2,[27]Hoja3!$A$2,IF(K708=[27]Hoja3!$B$3,[27]Hoja3!$A$3,IF(K708=[27]Hoja3!$B$4,[27]Hoja3!$A$4,IF(K708=[27]Hoja3!$B$5,[27]Hoja3!$A$5,IF(K708=[27]Hoja3!$B$6,[27]Hoja3!$A$6,IF(K708=[27]Hoja3!$B$7,[27]Hoja3!$A$7,IF(K708=[27]Hoja3!$B$8,[27]Hoja3!$A$8,IF(K708=[27]Hoja3!$B$9,[27]Hoja3!$A$9,IF(K708=[27]Hoja3!$B$10,[27]Hoja3!$A$10,IF(K708=[27]Hoja3!$B$11,[27]Hoja3!$A$11,IF(K708=[27]Hoja3!$B$12,[27]Hoja3!$A$12,IF(K708=[27]Hoja3!$B$13,[27]Hoja3!$A$13,IF(K708=[27]Hoja3!$B$14,[27]Hoja3!$A$14,IF(K708=[27]Hoja3!$B$15,[27]Hoja3!$A$15,IF(K708=[27]Hoja3!$B$16,[27]Hoja3!$A$16,IF(K708=[27]Hoja3!$B$17,[27]Hoja3!$A$17,IF(K708=[27]Hoja3!$B$18,[27]Hoja3!$A$18,IF(K708=[27]Hoja3!$B$19,[27]Hoja3!$A$19,IF(K708=[27]Hoja3!$B$20,[27]Hoja3!$A$20,IF(K708=[27]Hoja3!$B$21,[27]Hoja3!$A$21,""))))))))))))))))))))</f>
        <v>CCE-16</v>
      </c>
      <c r="M708" s="60" t="s">
        <v>63</v>
      </c>
      <c r="N708" s="60">
        <v>0</v>
      </c>
      <c r="O708" s="98">
        <v>73282083</v>
      </c>
      <c r="P708" s="98">
        <f t="shared" si="182"/>
        <v>73282083</v>
      </c>
      <c r="Q708" s="65">
        <v>0</v>
      </c>
      <c r="R708" s="60">
        <v>0</v>
      </c>
      <c r="S708" s="60" t="s">
        <v>1624</v>
      </c>
      <c r="T708" s="60" t="s">
        <v>1625</v>
      </c>
      <c r="U708" s="60" t="s">
        <v>1626</v>
      </c>
      <c r="V708" s="60" t="s">
        <v>1627</v>
      </c>
      <c r="W708" s="60" t="s">
        <v>1628</v>
      </c>
      <c r="X708" s="60" t="s">
        <v>1629</v>
      </c>
      <c r="Y708" s="60" t="s">
        <v>1630</v>
      </c>
    </row>
    <row r="709" spans="1:25" ht="75" x14ac:dyDescent="0.25">
      <c r="A709" s="60" t="s">
        <v>1830</v>
      </c>
      <c r="B709" s="60" t="str">
        <f>IFERROR(VLOOKUP(VALUE(MID(A709,1,IF(VALUE(MID(A709,1,3))=898,3,4))),[27]Hoja1!$A$3:$K$222,2,0),"")</f>
        <v>1046 Infraestructura y dotación al servicio de los ambientes de aprendizaje</v>
      </c>
      <c r="C709" s="60" t="s">
        <v>1621</v>
      </c>
      <c r="D709" s="60" t="s">
        <v>424</v>
      </c>
      <c r="E709" s="60">
        <v>81101500</v>
      </c>
      <c r="F709" s="99" t="s">
        <v>1831</v>
      </c>
      <c r="G709" s="62">
        <v>1</v>
      </c>
      <c r="H709" s="62">
        <v>1</v>
      </c>
      <c r="I709" s="60">
        <v>11</v>
      </c>
      <c r="J709" s="60">
        <v>1</v>
      </c>
      <c r="K709" s="60" t="s">
        <v>21</v>
      </c>
      <c r="L709" s="60" t="str">
        <f>IF(K709=[27]Hoja3!$B$2,[27]Hoja3!$A$2,IF(K709=[27]Hoja3!$B$3,[27]Hoja3!$A$3,IF(K709=[27]Hoja3!$B$4,[27]Hoja3!$A$4,IF(K709=[27]Hoja3!$B$5,[27]Hoja3!$A$5,IF(K709=[27]Hoja3!$B$6,[27]Hoja3!$A$6,IF(K709=[27]Hoja3!$B$7,[27]Hoja3!$A$7,IF(K709=[27]Hoja3!$B$8,[27]Hoja3!$A$8,IF(K709=[27]Hoja3!$B$9,[27]Hoja3!$A$9,IF(K709=[27]Hoja3!$B$10,[27]Hoja3!$A$10,IF(K709=[27]Hoja3!$B$11,[27]Hoja3!$A$11,IF(K709=[27]Hoja3!$B$12,[27]Hoja3!$A$12,IF(K709=[27]Hoja3!$B$13,[27]Hoja3!$A$13,IF(K709=[27]Hoja3!$B$14,[27]Hoja3!$A$14,IF(K709=[27]Hoja3!$B$15,[27]Hoja3!$A$15,IF(K709=[27]Hoja3!$B$16,[27]Hoja3!$A$16,IF(K709=[27]Hoja3!$B$17,[27]Hoja3!$A$17,IF(K709=[27]Hoja3!$B$18,[27]Hoja3!$A$18,IF(K709=[27]Hoja3!$B$19,[27]Hoja3!$A$19,IF(K709=[27]Hoja3!$B$20,[27]Hoja3!$A$20,IF(K709=[27]Hoja3!$B$21,[27]Hoja3!$A$21,""))))))))))))))))))))</f>
        <v>CCE-16</v>
      </c>
      <c r="M709" s="60" t="s">
        <v>63</v>
      </c>
      <c r="N709" s="60">
        <v>0</v>
      </c>
      <c r="O709" s="98">
        <v>73919307</v>
      </c>
      <c r="P709" s="98">
        <f t="shared" si="182"/>
        <v>73919307</v>
      </c>
      <c r="Q709" s="65">
        <v>0</v>
      </c>
      <c r="R709" s="60">
        <v>0</v>
      </c>
      <c r="S709" s="60" t="s">
        <v>1624</v>
      </c>
      <c r="T709" s="60" t="s">
        <v>1625</v>
      </c>
      <c r="U709" s="60" t="s">
        <v>1626</v>
      </c>
      <c r="V709" s="60" t="s">
        <v>1627</v>
      </c>
      <c r="W709" s="60" t="s">
        <v>1628</v>
      </c>
      <c r="X709" s="60" t="s">
        <v>1629</v>
      </c>
      <c r="Y709" s="60" t="s">
        <v>1630</v>
      </c>
    </row>
    <row r="710" spans="1:25" ht="60" x14ac:dyDescent="0.25">
      <c r="A710" s="60" t="s">
        <v>1832</v>
      </c>
      <c r="B710" s="60" t="str">
        <f>IFERROR(VLOOKUP(VALUE(MID(A710,1,IF(VALUE(MID(A710,1,3))=898,3,4))),[27]Hoja1!$A$3:$K$222,2,0),"")</f>
        <v>1046 Infraestructura y dotación al servicio de los ambientes de aprendizaje</v>
      </c>
      <c r="C710" s="60" t="s">
        <v>1621</v>
      </c>
      <c r="D710" s="60" t="s">
        <v>424</v>
      </c>
      <c r="E710" s="60">
        <v>80111706</v>
      </c>
      <c r="F710" s="99" t="s">
        <v>1833</v>
      </c>
      <c r="G710" s="62">
        <v>1</v>
      </c>
      <c r="H710" s="62">
        <v>1</v>
      </c>
      <c r="I710" s="60">
        <v>11</v>
      </c>
      <c r="J710" s="60">
        <v>1</v>
      </c>
      <c r="K710" s="60" t="s">
        <v>21</v>
      </c>
      <c r="L710" s="60" t="str">
        <f>IF(K710=[27]Hoja3!$B$2,[27]Hoja3!$A$2,IF(K710=[27]Hoja3!$B$3,[27]Hoja3!$A$3,IF(K710=[27]Hoja3!$B$4,[27]Hoja3!$A$4,IF(K710=[27]Hoja3!$B$5,[27]Hoja3!$A$5,IF(K710=[27]Hoja3!$B$6,[27]Hoja3!$A$6,IF(K710=[27]Hoja3!$B$7,[27]Hoja3!$A$7,IF(K710=[27]Hoja3!$B$8,[27]Hoja3!$A$8,IF(K710=[27]Hoja3!$B$9,[27]Hoja3!$A$9,IF(K710=[27]Hoja3!$B$10,[27]Hoja3!$A$10,IF(K710=[27]Hoja3!$B$11,[27]Hoja3!$A$11,IF(K710=[27]Hoja3!$B$12,[27]Hoja3!$A$12,IF(K710=[27]Hoja3!$B$13,[27]Hoja3!$A$13,IF(K710=[27]Hoja3!$B$14,[27]Hoja3!$A$14,IF(K710=[27]Hoja3!$B$15,[27]Hoja3!$A$15,IF(K710=[27]Hoja3!$B$16,[27]Hoja3!$A$16,IF(K710=[27]Hoja3!$B$17,[27]Hoja3!$A$17,IF(K710=[27]Hoja3!$B$18,[27]Hoja3!$A$18,IF(K710=[27]Hoja3!$B$19,[27]Hoja3!$A$19,IF(K710=[27]Hoja3!$B$20,[27]Hoja3!$A$20,IF(K710=[27]Hoja3!$B$21,[27]Hoja3!$A$21,""))))))))))))))))))))</f>
        <v>CCE-16</v>
      </c>
      <c r="M710" s="60" t="s">
        <v>575</v>
      </c>
      <c r="N710" s="60">
        <v>0</v>
      </c>
      <c r="O710" s="98">
        <v>40783072</v>
      </c>
      <c r="P710" s="98">
        <f t="shared" si="182"/>
        <v>40783072</v>
      </c>
      <c r="Q710" s="65">
        <v>0</v>
      </c>
      <c r="R710" s="60">
        <v>0</v>
      </c>
      <c r="S710" s="60" t="s">
        <v>1624</v>
      </c>
      <c r="T710" s="60" t="s">
        <v>1625</v>
      </c>
      <c r="U710" s="60" t="s">
        <v>1626</v>
      </c>
      <c r="V710" s="60" t="s">
        <v>1627</v>
      </c>
      <c r="W710" s="60" t="s">
        <v>1628</v>
      </c>
      <c r="X710" s="60" t="s">
        <v>1629</v>
      </c>
      <c r="Y710" s="60" t="s">
        <v>1630</v>
      </c>
    </row>
    <row r="711" spans="1:25" ht="90" x14ac:dyDescent="0.25">
      <c r="A711" s="60" t="s">
        <v>1834</v>
      </c>
      <c r="B711" s="60" t="str">
        <f>IFERROR(VLOOKUP(VALUE(MID(A711,1,IF(VALUE(MID(A711,1,3))=898,3,4))),[27]Hoja1!$A$3:$K$222,2,0),"")</f>
        <v>1046 Infraestructura y dotación al servicio de los ambientes de aprendizaje</v>
      </c>
      <c r="C711" s="60" t="s">
        <v>1621</v>
      </c>
      <c r="D711" s="60" t="s">
        <v>424</v>
      </c>
      <c r="E711" s="60">
        <v>80121704</v>
      </c>
      <c r="F711" s="99" t="s">
        <v>1835</v>
      </c>
      <c r="G711" s="62">
        <v>1</v>
      </c>
      <c r="H711" s="62">
        <v>1</v>
      </c>
      <c r="I711" s="60">
        <v>11.5</v>
      </c>
      <c r="J711" s="60">
        <v>1</v>
      </c>
      <c r="K711" s="60" t="s">
        <v>21</v>
      </c>
      <c r="L711" s="60" t="str">
        <f>IF(K711=[27]Hoja3!$B$2,[27]Hoja3!$A$2,IF(K711=[27]Hoja3!$B$3,[27]Hoja3!$A$3,IF(K711=[27]Hoja3!$B$4,[27]Hoja3!$A$4,IF(K711=[27]Hoja3!$B$5,[27]Hoja3!$A$5,IF(K711=[27]Hoja3!$B$6,[27]Hoja3!$A$6,IF(K711=[27]Hoja3!$B$7,[27]Hoja3!$A$7,IF(K711=[27]Hoja3!$B$8,[27]Hoja3!$A$8,IF(K711=[27]Hoja3!$B$9,[27]Hoja3!$A$9,IF(K711=[27]Hoja3!$B$10,[27]Hoja3!$A$10,IF(K711=[27]Hoja3!$B$11,[27]Hoja3!$A$11,IF(K711=[27]Hoja3!$B$12,[27]Hoja3!$A$12,IF(K711=[27]Hoja3!$B$13,[27]Hoja3!$A$13,IF(K711=[27]Hoja3!$B$14,[27]Hoja3!$A$14,IF(K711=[27]Hoja3!$B$15,[27]Hoja3!$A$15,IF(K711=[27]Hoja3!$B$16,[27]Hoja3!$A$16,IF(K711=[27]Hoja3!$B$17,[27]Hoja3!$A$17,IF(K711=[27]Hoja3!$B$18,[27]Hoja3!$A$18,IF(K711=[27]Hoja3!$B$19,[27]Hoja3!$A$19,IF(K711=[27]Hoja3!$B$20,[27]Hoja3!$A$20,IF(K711=[27]Hoja3!$B$21,[27]Hoja3!$A$21,""))))))))))))))))))))</f>
        <v>CCE-16</v>
      </c>
      <c r="M711" s="60" t="s">
        <v>63</v>
      </c>
      <c r="N711" s="60">
        <v>0</v>
      </c>
      <c r="O711" s="98">
        <v>76544000</v>
      </c>
      <c r="P711" s="98">
        <f t="shared" si="182"/>
        <v>76544000</v>
      </c>
      <c r="Q711" s="65">
        <v>0</v>
      </c>
      <c r="R711" s="60">
        <v>0</v>
      </c>
      <c r="S711" s="60" t="s">
        <v>1624</v>
      </c>
      <c r="T711" s="60" t="s">
        <v>1625</v>
      </c>
      <c r="U711" s="60" t="s">
        <v>1626</v>
      </c>
      <c r="V711" s="60" t="s">
        <v>1627</v>
      </c>
      <c r="W711" s="60" t="s">
        <v>1628</v>
      </c>
      <c r="X711" s="60" t="s">
        <v>1629</v>
      </c>
      <c r="Y711" s="60" t="s">
        <v>1630</v>
      </c>
    </row>
    <row r="712" spans="1:25" ht="75" x14ac:dyDescent="0.25">
      <c r="A712" s="60" t="s">
        <v>1836</v>
      </c>
      <c r="B712" s="60" t="str">
        <f>IFERROR(VLOOKUP(VALUE(MID(A712,1,IF(VALUE(MID(A712,1,3))=898,3,4))),[27]Hoja1!$A$3:$K$222,2,0),"")</f>
        <v>1046 Infraestructura y dotación al servicio de los ambientes de aprendizaje</v>
      </c>
      <c r="C712" s="60" t="s">
        <v>1621</v>
      </c>
      <c r="D712" s="60" t="s">
        <v>424</v>
      </c>
      <c r="E712" s="60">
        <v>93142009</v>
      </c>
      <c r="F712" s="99" t="s">
        <v>1837</v>
      </c>
      <c r="G712" s="62">
        <v>1</v>
      </c>
      <c r="H712" s="62">
        <v>1</v>
      </c>
      <c r="I712" s="60">
        <v>11.5</v>
      </c>
      <c r="J712" s="60">
        <v>1</v>
      </c>
      <c r="K712" s="60" t="s">
        <v>21</v>
      </c>
      <c r="L712" s="60" t="str">
        <f>IF(K712=[27]Hoja3!$B$2,[27]Hoja3!$A$2,IF(K712=[27]Hoja3!$B$3,[27]Hoja3!$A$3,IF(K712=[27]Hoja3!$B$4,[27]Hoja3!$A$4,IF(K712=[27]Hoja3!$B$5,[27]Hoja3!$A$5,IF(K712=[27]Hoja3!$B$6,[27]Hoja3!$A$6,IF(K712=[27]Hoja3!$B$7,[27]Hoja3!$A$7,IF(K712=[27]Hoja3!$B$8,[27]Hoja3!$A$8,IF(K712=[27]Hoja3!$B$9,[27]Hoja3!$A$9,IF(K712=[27]Hoja3!$B$10,[27]Hoja3!$A$10,IF(K712=[27]Hoja3!$B$11,[27]Hoja3!$A$11,IF(K712=[27]Hoja3!$B$12,[27]Hoja3!$A$12,IF(K712=[27]Hoja3!$B$13,[27]Hoja3!$A$13,IF(K712=[27]Hoja3!$B$14,[27]Hoja3!$A$14,IF(K712=[27]Hoja3!$B$15,[27]Hoja3!$A$15,IF(K712=[27]Hoja3!$B$16,[27]Hoja3!$A$16,IF(K712=[27]Hoja3!$B$17,[27]Hoja3!$A$17,IF(K712=[27]Hoja3!$B$18,[27]Hoja3!$A$18,IF(K712=[27]Hoja3!$B$19,[27]Hoja3!$A$19,IF(K712=[27]Hoja3!$B$20,[27]Hoja3!$A$20,IF(K712=[27]Hoja3!$B$21,[27]Hoja3!$A$21,""))))))))))))))))))))</f>
        <v>CCE-16</v>
      </c>
      <c r="M712" s="60" t="s">
        <v>63</v>
      </c>
      <c r="N712" s="60">
        <v>0</v>
      </c>
      <c r="O712" s="98">
        <v>57500000</v>
      </c>
      <c r="P712" s="98">
        <f t="shared" si="182"/>
        <v>57500000</v>
      </c>
      <c r="Q712" s="65">
        <v>0</v>
      </c>
      <c r="R712" s="60">
        <v>0</v>
      </c>
      <c r="S712" s="60" t="s">
        <v>1624</v>
      </c>
      <c r="T712" s="60" t="s">
        <v>1625</v>
      </c>
      <c r="U712" s="60" t="s">
        <v>1626</v>
      </c>
      <c r="V712" s="60" t="s">
        <v>1627</v>
      </c>
      <c r="W712" s="60" t="s">
        <v>1628</v>
      </c>
      <c r="X712" s="60" t="s">
        <v>1629</v>
      </c>
      <c r="Y712" s="60" t="s">
        <v>1630</v>
      </c>
    </row>
    <row r="713" spans="1:25" ht="120" x14ac:dyDescent="0.25">
      <c r="A713" s="60" t="s">
        <v>1838</v>
      </c>
      <c r="B713" s="60" t="str">
        <f>IFERROR(VLOOKUP(VALUE(MID(A713,1,IF(VALUE(MID(A713,1,3))=898,3,4))),[27]Hoja1!$A$3:$K$222,2,0),"")</f>
        <v>1046 Infraestructura y dotación al servicio de los ambientes de aprendizaje</v>
      </c>
      <c r="C713" s="60" t="s">
        <v>1621</v>
      </c>
      <c r="D713" s="60" t="s">
        <v>424</v>
      </c>
      <c r="E713" s="60">
        <v>83101800</v>
      </c>
      <c r="F713" s="99" t="s">
        <v>1839</v>
      </c>
      <c r="G713" s="62">
        <v>1</v>
      </c>
      <c r="H713" s="62">
        <v>1</v>
      </c>
      <c r="I713" s="60">
        <v>11.5</v>
      </c>
      <c r="J713" s="60">
        <v>1</v>
      </c>
      <c r="K713" s="60" t="s">
        <v>21</v>
      </c>
      <c r="L713" s="60" t="str">
        <f>IF(K713=[27]Hoja3!$B$2,[27]Hoja3!$A$2,IF(K713=[27]Hoja3!$B$3,[27]Hoja3!$A$3,IF(K713=[27]Hoja3!$B$4,[27]Hoja3!$A$4,IF(K713=[27]Hoja3!$B$5,[27]Hoja3!$A$5,IF(K713=[27]Hoja3!$B$6,[27]Hoja3!$A$6,IF(K713=[27]Hoja3!$B$7,[27]Hoja3!$A$7,IF(K713=[27]Hoja3!$B$8,[27]Hoja3!$A$8,IF(K713=[27]Hoja3!$B$9,[27]Hoja3!$A$9,IF(K713=[27]Hoja3!$B$10,[27]Hoja3!$A$10,IF(K713=[27]Hoja3!$B$11,[27]Hoja3!$A$11,IF(K713=[27]Hoja3!$B$12,[27]Hoja3!$A$12,IF(K713=[27]Hoja3!$B$13,[27]Hoja3!$A$13,IF(K713=[27]Hoja3!$B$14,[27]Hoja3!$A$14,IF(K713=[27]Hoja3!$B$15,[27]Hoja3!$A$15,IF(K713=[27]Hoja3!$B$16,[27]Hoja3!$A$16,IF(K713=[27]Hoja3!$B$17,[27]Hoja3!$A$17,IF(K713=[27]Hoja3!$B$18,[27]Hoja3!$A$18,IF(K713=[27]Hoja3!$B$19,[27]Hoja3!$A$19,IF(K713=[27]Hoja3!$B$20,[27]Hoja3!$A$20,IF(K713=[27]Hoja3!$B$21,[27]Hoja3!$A$21,""))))))))))))))))))))</f>
        <v>CCE-16</v>
      </c>
      <c r="M713" s="60" t="s">
        <v>63</v>
      </c>
      <c r="N713" s="60">
        <v>0</v>
      </c>
      <c r="O713" s="98">
        <v>69284878</v>
      </c>
      <c r="P713" s="98">
        <f t="shared" si="182"/>
        <v>69284878</v>
      </c>
      <c r="Q713" s="65">
        <v>0</v>
      </c>
      <c r="R713" s="60">
        <v>0</v>
      </c>
      <c r="S713" s="60" t="s">
        <v>1624</v>
      </c>
      <c r="T713" s="60" t="s">
        <v>1625</v>
      </c>
      <c r="U713" s="60" t="s">
        <v>1626</v>
      </c>
      <c r="V713" s="60" t="s">
        <v>1627</v>
      </c>
      <c r="W713" s="60" t="s">
        <v>1628</v>
      </c>
      <c r="X713" s="60" t="s">
        <v>1629</v>
      </c>
      <c r="Y713" s="60" t="s">
        <v>1630</v>
      </c>
    </row>
    <row r="714" spans="1:25" ht="120" x14ac:dyDescent="0.25">
      <c r="A714" s="60" t="s">
        <v>1840</v>
      </c>
      <c r="B714" s="60" t="str">
        <f>IFERROR(VLOOKUP(VALUE(MID(A714,1,IF(VALUE(MID(A714,1,3))=898,3,4))),[27]Hoja1!$A$3:$K$222,2,0),"")</f>
        <v>1046 Infraestructura y dotación al servicio de los ambientes de aprendizaje</v>
      </c>
      <c r="C714" s="60" t="s">
        <v>1621</v>
      </c>
      <c r="D714" s="60" t="s">
        <v>424</v>
      </c>
      <c r="E714" s="60">
        <v>80111617</v>
      </c>
      <c r="F714" s="99" t="s">
        <v>1841</v>
      </c>
      <c r="G714" s="62">
        <v>1</v>
      </c>
      <c r="H714" s="62">
        <v>1</v>
      </c>
      <c r="I714" s="60">
        <v>11.5</v>
      </c>
      <c r="J714" s="60">
        <v>1</v>
      </c>
      <c r="K714" s="60" t="s">
        <v>21</v>
      </c>
      <c r="L714" s="60" t="str">
        <f>IF(K714=[27]Hoja3!$B$2,[27]Hoja3!$A$2,IF(K714=[27]Hoja3!$B$3,[27]Hoja3!$A$3,IF(K714=[27]Hoja3!$B$4,[27]Hoja3!$A$4,IF(K714=[27]Hoja3!$B$5,[27]Hoja3!$A$5,IF(K714=[27]Hoja3!$B$6,[27]Hoja3!$A$6,IF(K714=[27]Hoja3!$B$7,[27]Hoja3!$A$7,IF(K714=[27]Hoja3!$B$8,[27]Hoja3!$A$8,IF(K714=[27]Hoja3!$B$9,[27]Hoja3!$A$9,IF(K714=[27]Hoja3!$B$10,[27]Hoja3!$A$10,IF(K714=[27]Hoja3!$B$11,[27]Hoja3!$A$11,IF(K714=[27]Hoja3!$B$12,[27]Hoja3!$A$12,IF(K714=[27]Hoja3!$B$13,[27]Hoja3!$A$13,IF(K714=[27]Hoja3!$B$14,[27]Hoja3!$A$14,IF(K714=[27]Hoja3!$B$15,[27]Hoja3!$A$15,IF(K714=[27]Hoja3!$B$16,[27]Hoja3!$A$16,IF(K714=[27]Hoja3!$B$17,[27]Hoja3!$A$17,IF(K714=[27]Hoja3!$B$18,[27]Hoja3!$A$18,IF(K714=[27]Hoja3!$B$19,[27]Hoja3!$A$19,IF(K714=[27]Hoja3!$B$20,[27]Hoja3!$A$20,IF(K714=[27]Hoja3!$B$21,[27]Hoja3!$A$21,""))))))))))))))))))))</f>
        <v>CCE-16</v>
      </c>
      <c r="M714" s="60" t="s">
        <v>63</v>
      </c>
      <c r="N714" s="60">
        <v>0</v>
      </c>
      <c r="O714" s="98">
        <v>80849600</v>
      </c>
      <c r="P714" s="98">
        <f t="shared" si="182"/>
        <v>80849600</v>
      </c>
      <c r="Q714" s="65">
        <v>0</v>
      </c>
      <c r="R714" s="60">
        <v>0</v>
      </c>
      <c r="S714" s="60" t="s">
        <v>1624</v>
      </c>
      <c r="T714" s="60" t="s">
        <v>1625</v>
      </c>
      <c r="U714" s="60" t="s">
        <v>1626</v>
      </c>
      <c r="V714" s="60" t="s">
        <v>1627</v>
      </c>
      <c r="W714" s="60" t="s">
        <v>1628</v>
      </c>
      <c r="X714" s="60" t="s">
        <v>1629</v>
      </c>
      <c r="Y714" s="60" t="s">
        <v>1630</v>
      </c>
    </row>
    <row r="715" spans="1:25" ht="60" x14ac:dyDescent="0.25">
      <c r="A715" s="60" t="s">
        <v>1842</v>
      </c>
      <c r="B715" s="60" t="str">
        <f>IFERROR(VLOOKUP(VALUE(MID(A715,1,IF(VALUE(MID(A715,1,3))=898,3,4))),[27]Hoja1!$A$3:$K$222,2,0),"")</f>
        <v>1046 Infraestructura y dotación al servicio de los ambientes de aprendizaje</v>
      </c>
      <c r="C715" s="60" t="s">
        <v>1621</v>
      </c>
      <c r="D715" s="60" t="s">
        <v>424</v>
      </c>
      <c r="E715" s="60">
        <v>80111706</v>
      </c>
      <c r="F715" s="99" t="s">
        <v>1843</v>
      </c>
      <c r="G715" s="62">
        <v>1</v>
      </c>
      <c r="H715" s="62">
        <v>1</v>
      </c>
      <c r="I715" s="60">
        <v>11.5</v>
      </c>
      <c r="J715" s="60">
        <v>1</v>
      </c>
      <c r="K715" s="60" t="s">
        <v>21</v>
      </c>
      <c r="L715" s="60" t="str">
        <f>IF(K715=[27]Hoja3!$B$2,[27]Hoja3!$A$2,IF(K715=[27]Hoja3!$B$3,[27]Hoja3!$A$3,IF(K715=[27]Hoja3!$B$4,[27]Hoja3!$A$4,IF(K715=[27]Hoja3!$B$5,[27]Hoja3!$A$5,IF(K715=[27]Hoja3!$B$6,[27]Hoja3!$A$6,IF(K715=[27]Hoja3!$B$7,[27]Hoja3!$A$7,IF(K715=[27]Hoja3!$B$8,[27]Hoja3!$A$8,IF(K715=[27]Hoja3!$B$9,[27]Hoja3!$A$9,IF(K715=[27]Hoja3!$B$10,[27]Hoja3!$A$10,IF(K715=[27]Hoja3!$B$11,[27]Hoja3!$A$11,IF(K715=[27]Hoja3!$B$12,[27]Hoja3!$A$12,IF(K715=[27]Hoja3!$B$13,[27]Hoja3!$A$13,IF(K715=[27]Hoja3!$B$14,[27]Hoja3!$A$14,IF(K715=[27]Hoja3!$B$15,[27]Hoja3!$A$15,IF(K715=[27]Hoja3!$B$16,[27]Hoja3!$A$16,IF(K715=[27]Hoja3!$B$17,[27]Hoja3!$A$17,IF(K715=[27]Hoja3!$B$18,[27]Hoja3!$A$18,IF(K715=[27]Hoja3!$B$19,[27]Hoja3!$A$19,IF(K715=[27]Hoja3!$B$20,[27]Hoja3!$A$20,IF(K715=[27]Hoja3!$B$21,[27]Hoja3!$A$21,""))))))))))))))))))))</f>
        <v>CCE-16</v>
      </c>
      <c r="M715" s="60" t="s">
        <v>575</v>
      </c>
      <c r="N715" s="60">
        <v>0</v>
      </c>
      <c r="O715" s="98">
        <v>15523126</v>
      </c>
      <c r="P715" s="98">
        <f t="shared" si="182"/>
        <v>15523126</v>
      </c>
      <c r="Q715" s="65">
        <v>0</v>
      </c>
      <c r="R715" s="60">
        <v>0</v>
      </c>
      <c r="S715" s="60" t="s">
        <v>1624</v>
      </c>
      <c r="T715" s="60" t="s">
        <v>1625</v>
      </c>
      <c r="U715" s="60" t="s">
        <v>1626</v>
      </c>
      <c r="V715" s="60" t="s">
        <v>1627</v>
      </c>
      <c r="W715" s="60" t="s">
        <v>1628</v>
      </c>
      <c r="X715" s="60" t="s">
        <v>1629</v>
      </c>
      <c r="Y715" s="60" t="s">
        <v>1630</v>
      </c>
    </row>
    <row r="716" spans="1:25" ht="75" x14ac:dyDescent="0.25">
      <c r="A716" s="60" t="s">
        <v>1844</v>
      </c>
      <c r="B716" s="60" t="str">
        <f>IFERROR(VLOOKUP(VALUE(MID(A716,1,IF(VALUE(MID(A716,1,3))=898,3,4))),[27]Hoja1!$A$3:$K$222,2,0),"")</f>
        <v>1046 Infraestructura y dotación al servicio de los ambientes de aprendizaje</v>
      </c>
      <c r="C716" s="60" t="s">
        <v>1621</v>
      </c>
      <c r="D716" s="60" t="s">
        <v>424</v>
      </c>
      <c r="E716" s="60">
        <v>81101500</v>
      </c>
      <c r="F716" s="99" t="s">
        <v>1845</v>
      </c>
      <c r="G716" s="62">
        <v>1</v>
      </c>
      <c r="H716" s="62">
        <v>1</v>
      </c>
      <c r="I716" s="60">
        <v>11.5</v>
      </c>
      <c r="J716" s="60">
        <v>1</v>
      </c>
      <c r="K716" s="60" t="s">
        <v>21</v>
      </c>
      <c r="L716" s="60" t="str">
        <f>IF(K716=[27]Hoja3!$B$2,[27]Hoja3!$A$2,IF(K716=[27]Hoja3!$B$3,[27]Hoja3!$A$3,IF(K716=[27]Hoja3!$B$4,[27]Hoja3!$A$4,IF(K716=[27]Hoja3!$B$5,[27]Hoja3!$A$5,IF(K716=[27]Hoja3!$B$6,[27]Hoja3!$A$6,IF(K716=[27]Hoja3!$B$7,[27]Hoja3!$A$7,IF(K716=[27]Hoja3!$B$8,[27]Hoja3!$A$8,IF(K716=[27]Hoja3!$B$9,[27]Hoja3!$A$9,IF(K716=[27]Hoja3!$B$10,[27]Hoja3!$A$10,IF(K716=[27]Hoja3!$B$11,[27]Hoja3!$A$11,IF(K716=[27]Hoja3!$B$12,[27]Hoja3!$A$12,IF(K716=[27]Hoja3!$B$13,[27]Hoja3!$A$13,IF(K716=[27]Hoja3!$B$14,[27]Hoja3!$A$14,IF(K716=[27]Hoja3!$B$15,[27]Hoja3!$A$15,IF(K716=[27]Hoja3!$B$16,[27]Hoja3!$A$16,IF(K716=[27]Hoja3!$B$17,[27]Hoja3!$A$17,IF(K716=[27]Hoja3!$B$18,[27]Hoja3!$A$18,IF(K716=[27]Hoja3!$B$19,[27]Hoja3!$A$19,IF(K716=[27]Hoja3!$B$20,[27]Hoja3!$A$20,IF(K716=[27]Hoja3!$B$21,[27]Hoja3!$A$21,""))))))))))))))))))))</f>
        <v>CCE-16</v>
      </c>
      <c r="M716" s="60" t="s">
        <v>63</v>
      </c>
      <c r="N716" s="60">
        <v>0</v>
      </c>
      <c r="O716" s="98">
        <v>137655771</v>
      </c>
      <c r="P716" s="98">
        <f t="shared" si="182"/>
        <v>137655771</v>
      </c>
      <c r="Q716" s="65">
        <v>0</v>
      </c>
      <c r="R716" s="60">
        <v>0</v>
      </c>
      <c r="S716" s="60" t="s">
        <v>1624</v>
      </c>
      <c r="T716" s="60" t="s">
        <v>1625</v>
      </c>
      <c r="U716" s="60" t="s">
        <v>1626</v>
      </c>
      <c r="V716" s="60" t="s">
        <v>1627</v>
      </c>
      <c r="W716" s="60" t="s">
        <v>1628</v>
      </c>
      <c r="X716" s="60" t="s">
        <v>1629</v>
      </c>
      <c r="Y716" s="60" t="s">
        <v>1630</v>
      </c>
    </row>
    <row r="717" spans="1:25" ht="45" x14ac:dyDescent="0.25">
      <c r="A717" s="60" t="s">
        <v>1846</v>
      </c>
      <c r="B717" s="60" t="str">
        <f>IFERROR(VLOOKUP(VALUE(MID(A717,1,IF(VALUE(MID(A717,1,3))=898,3,4))),[27]Hoja1!$A$3:$K$222,2,0),"")</f>
        <v>1046 Infraestructura y dotación al servicio de los ambientes de aprendizaje</v>
      </c>
      <c r="C717" s="60" t="s">
        <v>1621</v>
      </c>
      <c r="D717" s="60" t="s">
        <v>424</v>
      </c>
      <c r="E717" s="60">
        <v>80111706</v>
      </c>
      <c r="F717" s="99" t="s">
        <v>1847</v>
      </c>
      <c r="G717" s="62">
        <v>1</v>
      </c>
      <c r="H717" s="62">
        <v>1</v>
      </c>
      <c r="I717" s="60">
        <v>11.5</v>
      </c>
      <c r="J717" s="60">
        <v>1</v>
      </c>
      <c r="K717" s="60" t="s">
        <v>21</v>
      </c>
      <c r="L717" s="60" t="str">
        <f>IF(K717=[27]Hoja3!$B$2,[27]Hoja3!$A$2,IF(K717=[27]Hoja3!$B$3,[27]Hoja3!$A$3,IF(K717=[27]Hoja3!$B$4,[27]Hoja3!$A$4,IF(K717=[27]Hoja3!$B$5,[27]Hoja3!$A$5,IF(K717=[27]Hoja3!$B$6,[27]Hoja3!$A$6,IF(K717=[27]Hoja3!$B$7,[27]Hoja3!$A$7,IF(K717=[27]Hoja3!$B$8,[27]Hoja3!$A$8,IF(K717=[27]Hoja3!$B$9,[27]Hoja3!$A$9,IF(K717=[27]Hoja3!$B$10,[27]Hoja3!$A$10,IF(K717=[27]Hoja3!$B$11,[27]Hoja3!$A$11,IF(K717=[27]Hoja3!$B$12,[27]Hoja3!$A$12,IF(K717=[27]Hoja3!$B$13,[27]Hoja3!$A$13,IF(K717=[27]Hoja3!$B$14,[27]Hoja3!$A$14,IF(K717=[27]Hoja3!$B$15,[27]Hoja3!$A$15,IF(K717=[27]Hoja3!$B$16,[27]Hoja3!$A$16,IF(K717=[27]Hoja3!$B$17,[27]Hoja3!$A$17,IF(K717=[27]Hoja3!$B$18,[27]Hoja3!$A$18,IF(K717=[27]Hoja3!$B$19,[27]Hoja3!$A$19,IF(K717=[27]Hoja3!$B$20,[27]Hoja3!$A$20,IF(K717=[27]Hoja3!$B$21,[27]Hoja3!$A$21,""))))))))))))))))))))</f>
        <v>CCE-16</v>
      </c>
      <c r="M717" s="60" t="s">
        <v>575</v>
      </c>
      <c r="N717" s="60">
        <v>0</v>
      </c>
      <c r="O717" s="98">
        <v>27980432</v>
      </c>
      <c r="P717" s="98">
        <f t="shared" si="182"/>
        <v>27980432</v>
      </c>
      <c r="Q717" s="65">
        <v>0</v>
      </c>
      <c r="R717" s="60">
        <v>0</v>
      </c>
      <c r="S717" s="60" t="s">
        <v>1624</v>
      </c>
      <c r="T717" s="60" t="s">
        <v>1625</v>
      </c>
      <c r="U717" s="60" t="s">
        <v>1626</v>
      </c>
      <c r="V717" s="60" t="s">
        <v>1627</v>
      </c>
      <c r="W717" s="60" t="s">
        <v>1628</v>
      </c>
      <c r="X717" s="60" t="s">
        <v>1629</v>
      </c>
      <c r="Y717" s="60" t="s">
        <v>1630</v>
      </c>
    </row>
    <row r="718" spans="1:25" ht="150" x14ac:dyDescent="0.25">
      <c r="A718" s="60" t="s">
        <v>1848</v>
      </c>
      <c r="B718" s="60" t="str">
        <f>IFERROR(VLOOKUP(VALUE(MID(A718,1,IF(VALUE(MID(A718,1,3))=898,3,4))),[27]Hoja1!$A$3:$K$222,2,0),"")</f>
        <v>1046 Infraestructura y dotación al servicio de los ambientes de aprendizaje</v>
      </c>
      <c r="C718" s="60" t="s">
        <v>1621</v>
      </c>
      <c r="D718" s="60" t="s">
        <v>424</v>
      </c>
      <c r="E718" s="60">
        <v>81101500</v>
      </c>
      <c r="F718" s="99" t="s">
        <v>1849</v>
      </c>
      <c r="G718" s="62">
        <v>1</v>
      </c>
      <c r="H718" s="62">
        <v>1</v>
      </c>
      <c r="I718" s="60">
        <v>11.5</v>
      </c>
      <c r="J718" s="60">
        <v>1</v>
      </c>
      <c r="K718" s="60" t="s">
        <v>21</v>
      </c>
      <c r="L718" s="60" t="str">
        <f>IF(K718=[27]Hoja3!$B$2,[27]Hoja3!$A$2,IF(K718=[27]Hoja3!$B$3,[27]Hoja3!$A$3,IF(K718=[27]Hoja3!$B$4,[27]Hoja3!$A$4,IF(K718=[27]Hoja3!$B$5,[27]Hoja3!$A$5,IF(K718=[27]Hoja3!$B$6,[27]Hoja3!$A$6,IF(K718=[27]Hoja3!$B$7,[27]Hoja3!$A$7,IF(K718=[27]Hoja3!$B$8,[27]Hoja3!$A$8,IF(K718=[27]Hoja3!$B$9,[27]Hoja3!$A$9,IF(K718=[27]Hoja3!$B$10,[27]Hoja3!$A$10,IF(K718=[27]Hoja3!$B$11,[27]Hoja3!$A$11,IF(K718=[27]Hoja3!$B$12,[27]Hoja3!$A$12,IF(K718=[27]Hoja3!$B$13,[27]Hoja3!$A$13,IF(K718=[27]Hoja3!$B$14,[27]Hoja3!$A$14,IF(K718=[27]Hoja3!$B$15,[27]Hoja3!$A$15,IF(K718=[27]Hoja3!$B$16,[27]Hoja3!$A$16,IF(K718=[27]Hoja3!$B$17,[27]Hoja3!$A$17,IF(K718=[27]Hoja3!$B$18,[27]Hoja3!$A$18,IF(K718=[27]Hoja3!$B$19,[27]Hoja3!$A$19,IF(K718=[27]Hoja3!$B$20,[27]Hoja3!$A$20,IF(K718=[27]Hoja3!$B$21,[27]Hoja3!$A$21,""))))))))))))))))))))</f>
        <v>CCE-16</v>
      </c>
      <c r="M718" s="60" t="s">
        <v>63</v>
      </c>
      <c r="N718" s="60">
        <v>0</v>
      </c>
      <c r="O718" s="98">
        <v>109789879</v>
      </c>
      <c r="P718" s="98">
        <f t="shared" si="182"/>
        <v>109789879</v>
      </c>
      <c r="Q718" s="65">
        <v>0</v>
      </c>
      <c r="R718" s="60">
        <v>0</v>
      </c>
      <c r="S718" s="60" t="s">
        <v>1624</v>
      </c>
      <c r="T718" s="60" t="s">
        <v>1625</v>
      </c>
      <c r="U718" s="60" t="s">
        <v>1626</v>
      </c>
      <c r="V718" s="60" t="s">
        <v>1627</v>
      </c>
      <c r="W718" s="60" t="s">
        <v>1628</v>
      </c>
      <c r="X718" s="60" t="s">
        <v>1629</v>
      </c>
      <c r="Y718" s="60" t="s">
        <v>1630</v>
      </c>
    </row>
    <row r="719" spans="1:25" ht="60" x14ac:dyDescent="0.25">
      <c r="A719" s="60" t="s">
        <v>1850</v>
      </c>
      <c r="B719" s="60" t="str">
        <f>IFERROR(VLOOKUP(VALUE(MID(A719,1,IF(VALUE(MID(A719,1,3))=898,3,4))),[27]Hoja1!$A$3:$K$222,2,0),"")</f>
        <v>1046 Infraestructura y dotación al servicio de los ambientes de aprendizaje</v>
      </c>
      <c r="C719" s="60" t="s">
        <v>1621</v>
      </c>
      <c r="D719" s="60" t="s">
        <v>424</v>
      </c>
      <c r="E719" s="60">
        <v>81101500</v>
      </c>
      <c r="F719" s="99" t="s">
        <v>1851</v>
      </c>
      <c r="G719" s="62">
        <v>1</v>
      </c>
      <c r="H719" s="62">
        <v>1</v>
      </c>
      <c r="I719" s="60">
        <v>11.5</v>
      </c>
      <c r="J719" s="60">
        <v>1</v>
      </c>
      <c r="K719" s="60" t="s">
        <v>21</v>
      </c>
      <c r="L719" s="60" t="str">
        <f>IF(K719=[27]Hoja3!$B$2,[27]Hoja3!$A$2,IF(K719=[27]Hoja3!$B$3,[27]Hoja3!$A$3,IF(K719=[27]Hoja3!$B$4,[27]Hoja3!$A$4,IF(K719=[27]Hoja3!$B$5,[27]Hoja3!$A$5,IF(K719=[27]Hoja3!$B$6,[27]Hoja3!$A$6,IF(K719=[27]Hoja3!$B$7,[27]Hoja3!$A$7,IF(K719=[27]Hoja3!$B$8,[27]Hoja3!$A$8,IF(K719=[27]Hoja3!$B$9,[27]Hoja3!$A$9,IF(K719=[27]Hoja3!$B$10,[27]Hoja3!$A$10,IF(K719=[27]Hoja3!$B$11,[27]Hoja3!$A$11,IF(K719=[27]Hoja3!$B$12,[27]Hoja3!$A$12,IF(K719=[27]Hoja3!$B$13,[27]Hoja3!$A$13,IF(K719=[27]Hoja3!$B$14,[27]Hoja3!$A$14,IF(K719=[27]Hoja3!$B$15,[27]Hoja3!$A$15,IF(K719=[27]Hoja3!$B$16,[27]Hoja3!$A$16,IF(K719=[27]Hoja3!$B$17,[27]Hoja3!$A$17,IF(K719=[27]Hoja3!$B$18,[27]Hoja3!$A$18,IF(K719=[27]Hoja3!$B$19,[27]Hoja3!$A$19,IF(K719=[27]Hoja3!$B$20,[27]Hoja3!$A$20,IF(K719=[27]Hoja3!$B$21,[27]Hoja3!$A$21,""))))))))))))))))))))</f>
        <v>CCE-16</v>
      </c>
      <c r="M719" s="60" t="s">
        <v>63</v>
      </c>
      <c r="N719" s="60">
        <v>0</v>
      </c>
      <c r="O719" s="98">
        <v>53037333</v>
      </c>
      <c r="P719" s="98">
        <f t="shared" si="182"/>
        <v>53037333</v>
      </c>
      <c r="Q719" s="65">
        <v>0</v>
      </c>
      <c r="R719" s="60">
        <v>0</v>
      </c>
      <c r="S719" s="60" t="s">
        <v>1624</v>
      </c>
      <c r="T719" s="60" t="s">
        <v>1625</v>
      </c>
      <c r="U719" s="60" t="s">
        <v>1626</v>
      </c>
      <c r="V719" s="60" t="s">
        <v>1627</v>
      </c>
      <c r="W719" s="60" t="s">
        <v>1628</v>
      </c>
      <c r="X719" s="60" t="s">
        <v>1629</v>
      </c>
      <c r="Y719" s="60" t="s">
        <v>1630</v>
      </c>
    </row>
    <row r="720" spans="1:25" ht="120" x14ac:dyDescent="0.25">
      <c r="A720" s="60" t="s">
        <v>1852</v>
      </c>
      <c r="B720" s="60" t="str">
        <f>IFERROR(VLOOKUP(VALUE(MID(A720,1,IF(VALUE(MID(A720,1,3))=898,3,4))),[27]Hoja1!$A$3:$K$222,2,0),"")</f>
        <v>1046 Infraestructura y dotación al servicio de los ambientes de aprendizaje</v>
      </c>
      <c r="C720" s="60" t="s">
        <v>1621</v>
      </c>
      <c r="D720" s="60" t="s">
        <v>424</v>
      </c>
      <c r="E720" s="60">
        <v>81101500</v>
      </c>
      <c r="F720" s="99" t="s">
        <v>1853</v>
      </c>
      <c r="G720" s="62">
        <v>1</v>
      </c>
      <c r="H720" s="62">
        <v>1</v>
      </c>
      <c r="I720" s="60">
        <v>11.5</v>
      </c>
      <c r="J720" s="60">
        <v>1</v>
      </c>
      <c r="K720" s="60" t="s">
        <v>21</v>
      </c>
      <c r="L720" s="60" t="str">
        <f>IF(K720=[27]Hoja3!$B$2,[27]Hoja3!$A$2,IF(K720=[27]Hoja3!$B$3,[27]Hoja3!$A$3,IF(K720=[27]Hoja3!$B$4,[27]Hoja3!$A$4,IF(K720=[27]Hoja3!$B$5,[27]Hoja3!$A$5,IF(K720=[27]Hoja3!$B$6,[27]Hoja3!$A$6,IF(K720=[27]Hoja3!$B$7,[27]Hoja3!$A$7,IF(K720=[27]Hoja3!$B$8,[27]Hoja3!$A$8,IF(K720=[27]Hoja3!$B$9,[27]Hoja3!$A$9,IF(K720=[27]Hoja3!$B$10,[27]Hoja3!$A$10,IF(K720=[27]Hoja3!$B$11,[27]Hoja3!$A$11,IF(K720=[27]Hoja3!$B$12,[27]Hoja3!$A$12,IF(K720=[27]Hoja3!$B$13,[27]Hoja3!$A$13,IF(K720=[27]Hoja3!$B$14,[27]Hoja3!$A$14,IF(K720=[27]Hoja3!$B$15,[27]Hoja3!$A$15,IF(K720=[27]Hoja3!$B$16,[27]Hoja3!$A$16,IF(K720=[27]Hoja3!$B$17,[27]Hoja3!$A$17,IF(K720=[27]Hoja3!$B$18,[27]Hoja3!$A$18,IF(K720=[27]Hoja3!$B$19,[27]Hoja3!$A$19,IF(K720=[27]Hoja3!$B$20,[27]Hoja3!$A$20,IF(K720=[27]Hoja3!$B$21,[27]Hoja3!$A$21,""))))))))))))))))))))</f>
        <v>CCE-16</v>
      </c>
      <c r="M720" s="60" t="s">
        <v>63</v>
      </c>
      <c r="N720" s="60">
        <v>0</v>
      </c>
      <c r="O720" s="98">
        <v>86605971</v>
      </c>
      <c r="P720" s="98">
        <f t="shared" si="182"/>
        <v>86605971</v>
      </c>
      <c r="Q720" s="65">
        <v>0</v>
      </c>
      <c r="R720" s="60">
        <v>0</v>
      </c>
      <c r="S720" s="60" t="s">
        <v>1624</v>
      </c>
      <c r="T720" s="60" t="s">
        <v>1625</v>
      </c>
      <c r="U720" s="60" t="s">
        <v>1626</v>
      </c>
      <c r="V720" s="60" t="s">
        <v>1627</v>
      </c>
      <c r="W720" s="60" t="s">
        <v>1628</v>
      </c>
      <c r="X720" s="60" t="s">
        <v>1629</v>
      </c>
      <c r="Y720" s="60" t="s">
        <v>1630</v>
      </c>
    </row>
    <row r="721" spans="1:25" ht="75" x14ac:dyDescent="0.25">
      <c r="A721" s="60" t="s">
        <v>1854</v>
      </c>
      <c r="B721" s="60" t="str">
        <f>IFERROR(VLOOKUP(VALUE(MID(A721,1,IF(VALUE(MID(A721,1,3))=898,3,4))),[27]Hoja1!$A$3:$K$222,2,0),"")</f>
        <v>1046 Infraestructura y dotación al servicio de los ambientes de aprendizaje</v>
      </c>
      <c r="C721" s="60" t="s">
        <v>1621</v>
      </c>
      <c r="D721" s="60" t="s">
        <v>424</v>
      </c>
      <c r="E721" s="60">
        <v>93141511</v>
      </c>
      <c r="F721" s="99" t="s">
        <v>1855</v>
      </c>
      <c r="G721" s="62">
        <v>1</v>
      </c>
      <c r="H721" s="62">
        <v>1</v>
      </c>
      <c r="I721" s="60">
        <v>11.5</v>
      </c>
      <c r="J721" s="60">
        <v>1</v>
      </c>
      <c r="K721" s="60" t="s">
        <v>21</v>
      </c>
      <c r="L721" s="60" t="str">
        <f>IF(K721=[27]Hoja3!$B$2,[27]Hoja3!$A$2,IF(K721=[27]Hoja3!$B$3,[27]Hoja3!$A$3,IF(K721=[27]Hoja3!$B$4,[27]Hoja3!$A$4,IF(K721=[27]Hoja3!$B$5,[27]Hoja3!$A$5,IF(K721=[27]Hoja3!$B$6,[27]Hoja3!$A$6,IF(K721=[27]Hoja3!$B$7,[27]Hoja3!$A$7,IF(K721=[27]Hoja3!$B$8,[27]Hoja3!$A$8,IF(K721=[27]Hoja3!$B$9,[27]Hoja3!$A$9,IF(K721=[27]Hoja3!$B$10,[27]Hoja3!$A$10,IF(K721=[27]Hoja3!$B$11,[27]Hoja3!$A$11,IF(K721=[27]Hoja3!$B$12,[27]Hoja3!$A$12,IF(K721=[27]Hoja3!$B$13,[27]Hoja3!$A$13,IF(K721=[27]Hoja3!$B$14,[27]Hoja3!$A$14,IF(K721=[27]Hoja3!$B$15,[27]Hoja3!$A$15,IF(K721=[27]Hoja3!$B$16,[27]Hoja3!$A$16,IF(K721=[27]Hoja3!$B$17,[27]Hoja3!$A$17,IF(K721=[27]Hoja3!$B$18,[27]Hoja3!$A$18,IF(K721=[27]Hoja3!$B$19,[27]Hoja3!$A$19,IF(K721=[27]Hoja3!$B$20,[27]Hoja3!$A$20,IF(K721=[27]Hoja3!$B$21,[27]Hoja3!$A$21,""))))))))))))))))))))</f>
        <v>CCE-16</v>
      </c>
      <c r="M721" s="60" t="s">
        <v>63</v>
      </c>
      <c r="N721" s="60">
        <v>0</v>
      </c>
      <c r="O721" s="98">
        <v>71760000</v>
      </c>
      <c r="P721" s="98">
        <f t="shared" si="182"/>
        <v>71760000</v>
      </c>
      <c r="Q721" s="65">
        <v>0</v>
      </c>
      <c r="R721" s="60">
        <v>0</v>
      </c>
      <c r="S721" s="60" t="s">
        <v>1624</v>
      </c>
      <c r="T721" s="60" t="s">
        <v>1625</v>
      </c>
      <c r="U721" s="60" t="s">
        <v>1626</v>
      </c>
      <c r="V721" s="60" t="s">
        <v>1627</v>
      </c>
      <c r="W721" s="60" t="s">
        <v>1628</v>
      </c>
      <c r="X721" s="60" t="s">
        <v>1629</v>
      </c>
      <c r="Y721" s="60" t="s">
        <v>1630</v>
      </c>
    </row>
    <row r="722" spans="1:25" ht="105" x14ac:dyDescent="0.25">
      <c r="A722" s="60" t="s">
        <v>1856</v>
      </c>
      <c r="B722" s="60" t="str">
        <f>IFERROR(VLOOKUP(VALUE(MID(A722,1,IF(VALUE(MID(A722,1,3))=898,3,4))),[27]Hoja1!$A$3:$K$222,2,0),"")</f>
        <v>1046 Infraestructura y dotación al servicio de los ambientes de aprendizaje</v>
      </c>
      <c r="C722" s="60" t="s">
        <v>1621</v>
      </c>
      <c r="D722" s="60" t="s">
        <v>424</v>
      </c>
      <c r="E722" s="60">
        <v>81101500</v>
      </c>
      <c r="F722" s="99" t="s">
        <v>1857</v>
      </c>
      <c r="G722" s="62">
        <v>1</v>
      </c>
      <c r="H722" s="62">
        <v>1</v>
      </c>
      <c r="I722" s="60">
        <v>11.5</v>
      </c>
      <c r="J722" s="60">
        <v>1</v>
      </c>
      <c r="K722" s="60" t="s">
        <v>21</v>
      </c>
      <c r="L722" s="60" t="str">
        <f>IF(K722=[27]Hoja3!$B$2,[27]Hoja3!$A$2,IF(K722=[27]Hoja3!$B$3,[27]Hoja3!$A$3,IF(K722=[27]Hoja3!$B$4,[27]Hoja3!$A$4,IF(K722=[27]Hoja3!$B$5,[27]Hoja3!$A$5,IF(K722=[27]Hoja3!$B$6,[27]Hoja3!$A$6,IF(K722=[27]Hoja3!$B$7,[27]Hoja3!$A$7,IF(K722=[27]Hoja3!$B$8,[27]Hoja3!$A$8,IF(K722=[27]Hoja3!$B$9,[27]Hoja3!$A$9,IF(K722=[27]Hoja3!$B$10,[27]Hoja3!$A$10,IF(K722=[27]Hoja3!$B$11,[27]Hoja3!$A$11,IF(K722=[27]Hoja3!$B$12,[27]Hoja3!$A$12,IF(K722=[27]Hoja3!$B$13,[27]Hoja3!$A$13,IF(K722=[27]Hoja3!$B$14,[27]Hoja3!$A$14,IF(K722=[27]Hoja3!$B$15,[27]Hoja3!$A$15,IF(K722=[27]Hoja3!$B$16,[27]Hoja3!$A$16,IF(K722=[27]Hoja3!$B$17,[27]Hoja3!$A$17,IF(K722=[27]Hoja3!$B$18,[27]Hoja3!$A$18,IF(K722=[27]Hoja3!$B$19,[27]Hoja3!$A$19,IF(K722=[27]Hoja3!$B$20,[27]Hoja3!$A$20,IF(K722=[27]Hoja3!$B$21,[27]Hoja3!$A$21,""))))))))))))))))))))</f>
        <v>CCE-16</v>
      </c>
      <c r="M722" s="60" t="s">
        <v>63</v>
      </c>
      <c r="N722" s="60">
        <v>0</v>
      </c>
      <c r="O722" s="98">
        <v>77740000</v>
      </c>
      <c r="P722" s="98">
        <f t="shared" si="182"/>
        <v>77740000</v>
      </c>
      <c r="Q722" s="65">
        <v>0</v>
      </c>
      <c r="R722" s="60">
        <v>0</v>
      </c>
      <c r="S722" s="60" t="s">
        <v>1624</v>
      </c>
      <c r="T722" s="60" t="s">
        <v>1625</v>
      </c>
      <c r="U722" s="60" t="s">
        <v>1626</v>
      </c>
      <c r="V722" s="60" t="s">
        <v>1627</v>
      </c>
      <c r="W722" s="60" t="s">
        <v>1628</v>
      </c>
      <c r="X722" s="60" t="s">
        <v>1629</v>
      </c>
      <c r="Y722" s="60" t="s">
        <v>1630</v>
      </c>
    </row>
    <row r="723" spans="1:25" ht="105" x14ac:dyDescent="0.25">
      <c r="A723" s="60" t="s">
        <v>1858</v>
      </c>
      <c r="B723" s="60" t="str">
        <f>IFERROR(VLOOKUP(VALUE(MID(A723,1,IF(VALUE(MID(A723,1,3))=898,3,4))),[27]Hoja1!$A$3:$K$222,2,0),"")</f>
        <v>1046 Infraestructura y dotación al servicio de los ambientes de aprendizaje</v>
      </c>
      <c r="C723" s="60" t="s">
        <v>1621</v>
      </c>
      <c r="D723" s="60" t="s">
        <v>424</v>
      </c>
      <c r="E723" s="60">
        <v>80111617</v>
      </c>
      <c r="F723" s="99" t="s">
        <v>1743</v>
      </c>
      <c r="G723" s="62">
        <v>1</v>
      </c>
      <c r="H723" s="62">
        <v>1</v>
      </c>
      <c r="I723" s="60">
        <v>11.5</v>
      </c>
      <c r="J723" s="60">
        <v>1</v>
      </c>
      <c r="K723" s="60" t="s">
        <v>21</v>
      </c>
      <c r="L723" s="60" t="str">
        <f>IF(K723=[27]Hoja3!$B$2,[27]Hoja3!$A$2,IF(K723=[27]Hoja3!$B$3,[27]Hoja3!$A$3,IF(K723=[27]Hoja3!$B$4,[27]Hoja3!$A$4,IF(K723=[27]Hoja3!$B$5,[27]Hoja3!$A$5,IF(K723=[27]Hoja3!$B$6,[27]Hoja3!$A$6,IF(K723=[27]Hoja3!$B$7,[27]Hoja3!$A$7,IF(K723=[27]Hoja3!$B$8,[27]Hoja3!$A$8,IF(K723=[27]Hoja3!$B$9,[27]Hoja3!$A$9,IF(K723=[27]Hoja3!$B$10,[27]Hoja3!$A$10,IF(K723=[27]Hoja3!$B$11,[27]Hoja3!$A$11,IF(K723=[27]Hoja3!$B$12,[27]Hoja3!$A$12,IF(K723=[27]Hoja3!$B$13,[27]Hoja3!$A$13,IF(K723=[27]Hoja3!$B$14,[27]Hoja3!$A$14,IF(K723=[27]Hoja3!$B$15,[27]Hoja3!$A$15,IF(K723=[27]Hoja3!$B$16,[27]Hoja3!$A$16,IF(K723=[27]Hoja3!$B$17,[27]Hoja3!$A$17,IF(K723=[27]Hoja3!$B$18,[27]Hoja3!$A$18,IF(K723=[27]Hoja3!$B$19,[27]Hoja3!$A$19,IF(K723=[27]Hoja3!$B$20,[27]Hoja3!$A$20,IF(K723=[27]Hoja3!$B$21,[27]Hoja3!$A$21,""))))))))))))))))))))</f>
        <v>CCE-16</v>
      </c>
      <c r="M723" s="60" t="s">
        <v>63</v>
      </c>
      <c r="N723" s="60">
        <v>0</v>
      </c>
      <c r="O723" s="98">
        <v>64679680</v>
      </c>
      <c r="P723" s="98">
        <f t="shared" si="182"/>
        <v>64679680</v>
      </c>
      <c r="Q723" s="65">
        <v>0</v>
      </c>
      <c r="R723" s="60">
        <v>0</v>
      </c>
      <c r="S723" s="60" t="s">
        <v>1624</v>
      </c>
      <c r="T723" s="60" t="s">
        <v>1625</v>
      </c>
      <c r="U723" s="60" t="s">
        <v>1626</v>
      </c>
      <c r="V723" s="60" t="s">
        <v>1627</v>
      </c>
      <c r="W723" s="60" t="s">
        <v>1628</v>
      </c>
      <c r="X723" s="60" t="s">
        <v>1629</v>
      </c>
      <c r="Y723" s="60" t="s">
        <v>1630</v>
      </c>
    </row>
    <row r="724" spans="1:25" ht="120" x14ac:dyDescent="0.25">
      <c r="A724" s="60" t="s">
        <v>1859</v>
      </c>
      <c r="B724" s="60" t="str">
        <f>IFERROR(VLOOKUP(VALUE(MID(A724,1,IF(VALUE(MID(A724,1,3))=898,3,4))),[27]Hoja1!$A$3:$K$222,2,0),"")</f>
        <v>1046 Infraestructura y dotación al servicio de los ambientes de aprendizaje</v>
      </c>
      <c r="C724" s="60" t="s">
        <v>1621</v>
      </c>
      <c r="D724" s="60" t="s">
        <v>424</v>
      </c>
      <c r="E724" s="60">
        <v>81101512</v>
      </c>
      <c r="F724" s="99" t="s">
        <v>1860</v>
      </c>
      <c r="G724" s="62">
        <v>1</v>
      </c>
      <c r="H724" s="62">
        <v>1</v>
      </c>
      <c r="I724" s="60">
        <v>11.5</v>
      </c>
      <c r="J724" s="60">
        <v>1</v>
      </c>
      <c r="K724" s="60" t="s">
        <v>21</v>
      </c>
      <c r="L724" s="60" t="str">
        <f>IF(K724=[27]Hoja3!$B$2,[27]Hoja3!$A$2,IF(K724=[27]Hoja3!$B$3,[27]Hoja3!$A$3,IF(K724=[27]Hoja3!$B$4,[27]Hoja3!$A$4,IF(K724=[27]Hoja3!$B$5,[27]Hoja3!$A$5,IF(K724=[27]Hoja3!$B$6,[27]Hoja3!$A$6,IF(K724=[27]Hoja3!$B$7,[27]Hoja3!$A$7,IF(K724=[27]Hoja3!$B$8,[27]Hoja3!$A$8,IF(K724=[27]Hoja3!$B$9,[27]Hoja3!$A$9,IF(K724=[27]Hoja3!$B$10,[27]Hoja3!$A$10,IF(K724=[27]Hoja3!$B$11,[27]Hoja3!$A$11,IF(K724=[27]Hoja3!$B$12,[27]Hoja3!$A$12,IF(K724=[27]Hoja3!$B$13,[27]Hoja3!$A$13,IF(K724=[27]Hoja3!$B$14,[27]Hoja3!$A$14,IF(K724=[27]Hoja3!$B$15,[27]Hoja3!$A$15,IF(K724=[27]Hoja3!$B$16,[27]Hoja3!$A$16,IF(K724=[27]Hoja3!$B$17,[27]Hoja3!$A$17,IF(K724=[27]Hoja3!$B$18,[27]Hoja3!$A$18,IF(K724=[27]Hoja3!$B$19,[27]Hoja3!$A$19,IF(K724=[27]Hoja3!$B$20,[27]Hoja3!$A$20,IF(K724=[27]Hoja3!$B$21,[27]Hoja3!$A$21,""))))))))))))))))))))</f>
        <v>CCE-16</v>
      </c>
      <c r="M724" s="60" t="s">
        <v>63</v>
      </c>
      <c r="N724" s="60">
        <v>0</v>
      </c>
      <c r="O724" s="98">
        <v>37315200</v>
      </c>
      <c r="P724" s="98">
        <f t="shared" si="182"/>
        <v>37315200</v>
      </c>
      <c r="Q724" s="65">
        <v>0</v>
      </c>
      <c r="R724" s="60">
        <v>0</v>
      </c>
      <c r="S724" s="60" t="s">
        <v>1624</v>
      </c>
      <c r="T724" s="60" t="s">
        <v>1625</v>
      </c>
      <c r="U724" s="60" t="s">
        <v>1626</v>
      </c>
      <c r="V724" s="60" t="s">
        <v>1627</v>
      </c>
      <c r="W724" s="60" t="s">
        <v>1628</v>
      </c>
      <c r="X724" s="60" t="s">
        <v>1629</v>
      </c>
      <c r="Y724" s="60" t="s">
        <v>1630</v>
      </c>
    </row>
    <row r="725" spans="1:25" ht="60" x14ac:dyDescent="0.25">
      <c r="A725" s="60" t="s">
        <v>1861</v>
      </c>
      <c r="B725" s="60" t="str">
        <f>IFERROR(VLOOKUP(VALUE(MID(A725,1,IF(VALUE(MID(A725,1,3))=898,3,4))),[27]Hoja1!$A$3:$K$222,2,0),"")</f>
        <v>1046 Infraestructura y dotación al servicio de los ambientes de aprendizaje</v>
      </c>
      <c r="C725" s="60" t="s">
        <v>1621</v>
      </c>
      <c r="D725" s="60" t="s">
        <v>424</v>
      </c>
      <c r="E725" s="60">
        <v>80121704</v>
      </c>
      <c r="F725" s="99" t="s">
        <v>1751</v>
      </c>
      <c r="G725" s="62">
        <v>1</v>
      </c>
      <c r="H725" s="62">
        <v>1</v>
      </c>
      <c r="I725" s="60">
        <v>11.5</v>
      </c>
      <c r="J725" s="60">
        <v>1</v>
      </c>
      <c r="K725" s="60" t="s">
        <v>21</v>
      </c>
      <c r="L725" s="60" t="str">
        <f>IF(K725=[27]Hoja3!$B$2,[27]Hoja3!$A$2,IF(K725=[27]Hoja3!$B$3,[27]Hoja3!$A$3,IF(K725=[27]Hoja3!$B$4,[27]Hoja3!$A$4,IF(K725=[27]Hoja3!$B$5,[27]Hoja3!$A$5,IF(K725=[27]Hoja3!$B$6,[27]Hoja3!$A$6,IF(K725=[27]Hoja3!$B$7,[27]Hoja3!$A$7,IF(K725=[27]Hoja3!$B$8,[27]Hoja3!$A$8,IF(K725=[27]Hoja3!$B$9,[27]Hoja3!$A$9,IF(K725=[27]Hoja3!$B$10,[27]Hoja3!$A$10,IF(K725=[27]Hoja3!$B$11,[27]Hoja3!$A$11,IF(K725=[27]Hoja3!$B$12,[27]Hoja3!$A$12,IF(K725=[27]Hoja3!$B$13,[27]Hoja3!$A$13,IF(K725=[27]Hoja3!$B$14,[27]Hoja3!$A$14,IF(K725=[27]Hoja3!$B$15,[27]Hoja3!$A$15,IF(K725=[27]Hoja3!$B$16,[27]Hoja3!$A$16,IF(K725=[27]Hoja3!$B$17,[27]Hoja3!$A$17,IF(K725=[27]Hoja3!$B$18,[27]Hoja3!$A$18,IF(K725=[27]Hoja3!$B$19,[27]Hoja3!$A$19,IF(K725=[27]Hoja3!$B$20,[27]Hoja3!$A$20,IF(K725=[27]Hoja3!$B$21,[27]Hoja3!$A$21,""))))))))))))))))))))</f>
        <v>CCE-16</v>
      </c>
      <c r="M725" s="60" t="s">
        <v>63</v>
      </c>
      <c r="N725" s="60">
        <v>0</v>
      </c>
      <c r="O725" s="98">
        <v>63480000</v>
      </c>
      <c r="P725" s="98">
        <f t="shared" si="182"/>
        <v>63480000</v>
      </c>
      <c r="Q725" s="65">
        <v>0</v>
      </c>
      <c r="R725" s="60">
        <v>0</v>
      </c>
      <c r="S725" s="60" t="s">
        <v>1624</v>
      </c>
      <c r="T725" s="60" t="s">
        <v>1625</v>
      </c>
      <c r="U725" s="60" t="s">
        <v>1626</v>
      </c>
      <c r="V725" s="60" t="s">
        <v>1627</v>
      </c>
      <c r="W725" s="60" t="s">
        <v>1628</v>
      </c>
      <c r="X725" s="60" t="s">
        <v>1629</v>
      </c>
      <c r="Y725" s="60" t="s">
        <v>1630</v>
      </c>
    </row>
    <row r="726" spans="1:25" ht="60" x14ac:dyDescent="0.25">
      <c r="A726" s="60" t="s">
        <v>1862</v>
      </c>
      <c r="B726" s="60" t="str">
        <f>IFERROR(VLOOKUP(VALUE(MID(A726,1,IF(VALUE(MID(A726,1,3))=898,3,4))),[27]Hoja1!$A$3:$K$222,2,0),"")</f>
        <v>1046 Infraestructura y dotación al servicio de los ambientes de aprendizaje</v>
      </c>
      <c r="C726" s="60" t="s">
        <v>1621</v>
      </c>
      <c r="D726" s="60" t="s">
        <v>424</v>
      </c>
      <c r="E726" s="60">
        <v>81101500</v>
      </c>
      <c r="F726" s="99" t="s">
        <v>1863</v>
      </c>
      <c r="G726" s="62">
        <v>1</v>
      </c>
      <c r="H726" s="62">
        <v>1</v>
      </c>
      <c r="I726" s="60">
        <v>11</v>
      </c>
      <c r="J726" s="60">
        <v>1</v>
      </c>
      <c r="K726" s="60" t="s">
        <v>21</v>
      </c>
      <c r="L726" s="60" t="str">
        <f>IF(K726=[27]Hoja3!$B$2,[27]Hoja3!$A$2,IF(K726=[27]Hoja3!$B$3,[27]Hoja3!$A$3,IF(K726=[27]Hoja3!$B$4,[27]Hoja3!$A$4,IF(K726=[27]Hoja3!$B$5,[27]Hoja3!$A$5,IF(K726=[27]Hoja3!$B$6,[27]Hoja3!$A$6,IF(K726=[27]Hoja3!$B$7,[27]Hoja3!$A$7,IF(K726=[27]Hoja3!$B$8,[27]Hoja3!$A$8,IF(K726=[27]Hoja3!$B$9,[27]Hoja3!$A$9,IF(K726=[27]Hoja3!$B$10,[27]Hoja3!$A$10,IF(K726=[27]Hoja3!$B$11,[27]Hoja3!$A$11,IF(K726=[27]Hoja3!$B$12,[27]Hoja3!$A$12,IF(K726=[27]Hoja3!$B$13,[27]Hoja3!$A$13,IF(K726=[27]Hoja3!$B$14,[27]Hoja3!$A$14,IF(K726=[27]Hoja3!$B$15,[27]Hoja3!$A$15,IF(K726=[27]Hoja3!$B$16,[27]Hoja3!$A$16,IF(K726=[27]Hoja3!$B$17,[27]Hoja3!$A$17,IF(K726=[27]Hoja3!$B$18,[27]Hoja3!$A$18,IF(K726=[27]Hoja3!$B$19,[27]Hoja3!$A$19,IF(K726=[27]Hoja3!$B$20,[27]Hoja3!$A$20,IF(K726=[27]Hoja3!$B$21,[27]Hoja3!$A$21,""))))))))))))))))))))</f>
        <v>CCE-16</v>
      </c>
      <c r="M726" s="60" t="s">
        <v>63</v>
      </c>
      <c r="N726" s="60">
        <v>0</v>
      </c>
      <c r="O726" s="98">
        <v>56918114</v>
      </c>
      <c r="P726" s="98">
        <f t="shared" si="182"/>
        <v>56918114</v>
      </c>
      <c r="Q726" s="65">
        <v>0</v>
      </c>
      <c r="R726" s="60">
        <v>0</v>
      </c>
      <c r="S726" s="60" t="s">
        <v>1624</v>
      </c>
      <c r="T726" s="60" t="s">
        <v>1625</v>
      </c>
      <c r="U726" s="60" t="s">
        <v>1626</v>
      </c>
      <c r="V726" s="60" t="s">
        <v>1627</v>
      </c>
      <c r="W726" s="60" t="s">
        <v>1628</v>
      </c>
      <c r="X726" s="60" t="s">
        <v>1629</v>
      </c>
      <c r="Y726" s="60" t="s">
        <v>1630</v>
      </c>
    </row>
    <row r="727" spans="1:25" ht="120" x14ac:dyDescent="0.25">
      <c r="A727" s="60" t="s">
        <v>1864</v>
      </c>
      <c r="B727" s="60" t="str">
        <f>IFERROR(VLOOKUP(VALUE(MID(A727,1,IF(VALUE(MID(A727,1,3))=898,3,4))),[27]Hoja1!$A$3:$K$222,2,0),"")</f>
        <v>1046 Infraestructura y dotación al servicio de los ambientes de aprendizaje</v>
      </c>
      <c r="C727" s="60" t="s">
        <v>1621</v>
      </c>
      <c r="D727" s="60" t="s">
        <v>424</v>
      </c>
      <c r="E727" s="60">
        <v>80111617</v>
      </c>
      <c r="F727" s="99" t="s">
        <v>1865</v>
      </c>
      <c r="G727" s="62">
        <v>1</v>
      </c>
      <c r="H727" s="62">
        <v>1</v>
      </c>
      <c r="I727" s="60">
        <v>11.5</v>
      </c>
      <c r="J727" s="60">
        <v>1</v>
      </c>
      <c r="K727" s="60" t="s">
        <v>21</v>
      </c>
      <c r="L727" s="60" t="str">
        <f>IF(K727=[27]Hoja3!$B$2,[27]Hoja3!$A$2,IF(K727=[27]Hoja3!$B$3,[27]Hoja3!$A$3,IF(K727=[27]Hoja3!$B$4,[27]Hoja3!$A$4,IF(K727=[27]Hoja3!$B$5,[27]Hoja3!$A$5,IF(K727=[27]Hoja3!$B$6,[27]Hoja3!$A$6,IF(K727=[27]Hoja3!$B$7,[27]Hoja3!$A$7,IF(K727=[27]Hoja3!$B$8,[27]Hoja3!$A$8,IF(K727=[27]Hoja3!$B$9,[27]Hoja3!$A$9,IF(K727=[27]Hoja3!$B$10,[27]Hoja3!$A$10,IF(K727=[27]Hoja3!$B$11,[27]Hoja3!$A$11,IF(K727=[27]Hoja3!$B$12,[27]Hoja3!$A$12,IF(K727=[27]Hoja3!$B$13,[27]Hoja3!$A$13,IF(K727=[27]Hoja3!$B$14,[27]Hoja3!$A$14,IF(K727=[27]Hoja3!$B$15,[27]Hoja3!$A$15,IF(K727=[27]Hoja3!$B$16,[27]Hoja3!$A$16,IF(K727=[27]Hoja3!$B$17,[27]Hoja3!$A$17,IF(K727=[27]Hoja3!$B$18,[27]Hoja3!$A$18,IF(K727=[27]Hoja3!$B$19,[27]Hoja3!$A$19,IF(K727=[27]Hoja3!$B$20,[27]Hoja3!$A$20,IF(K727=[27]Hoja3!$B$21,[27]Hoja3!$A$21,""))))))))))))))))))))</f>
        <v>CCE-16</v>
      </c>
      <c r="M727" s="60" t="s">
        <v>63</v>
      </c>
      <c r="N727" s="60">
        <v>0</v>
      </c>
      <c r="O727" s="98">
        <v>74630400</v>
      </c>
      <c r="P727" s="98">
        <f t="shared" si="182"/>
        <v>74630400</v>
      </c>
      <c r="Q727" s="65">
        <v>0</v>
      </c>
      <c r="R727" s="60">
        <v>0</v>
      </c>
      <c r="S727" s="60" t="s">
        <v>1624</v>
      </c>
      <c r="T727" s="60" t="s">
        <v>1625</v>
      </c>
      <c r="U727" s="60" t="s">
        <v>1626</v>
      </c>
      <c r="V727" s="60" t="s">
        <v>1627</v>
      </c>
      <c r="W727" s="60" t="s">
        <v>1628</v>
      </c>
      <c r="X727" s="60" t="s">
        <v>1629</v>
      </c>
      <c r="Y727" s="60" t="s">
        <v>1630</v>
      </c>
    </row>
    <row r="728" spans="1:25" ht="75" x14ac:dyDescent="0.25">
      <c r="A728" s="60" t="s">
        <v>1866</v>
      </c>
      <c r="B728" s="60" t="str">
        <f>IFERROR(VLOOKUP(VALUE(MID(A728,1,IF(VALUE(MID(A728,1,3))=898,3,4))),[27]Hoja1!$A$3:$K$222,2,0),"")</f>
        <v>1046 Infraestructura y dotación al servicio de los ambientes de aprendizaje</v>
      </c>
      <c r="C728" s="60" t="s">
        <v>1621</v>
      </c>
      <c r="D728" s="60" t="s">
        <v>424</v>
      </c>
      <c r="E728" s="60">
        <v>81101500</v>
      </c>
      <c r="F728" s="99" t="s">
        <v>1867</v>
      </c>
      <c r="G728" s="62">
        <v>1</v>
      </c>
      <c r="H728" s="62">
        <v>1</v>
      </c>
      <c r="I728" s="60">
        <v>11.5</v>
      </c>
      <c r="J728" s="60">
        <v>1</v>
      </c>
      <c r="K728" s="60" t="s">
        <v>21</v>
      </c>
      <c r="L728" s="60" t="str">
        <f>IF(K728=[27]Hoja3!$B$2,[27]Hoja3!$A$2,IF(K728=[27]Hoja3!$B$3,[27]Hoja3!$A$3,IF(K728=[27]Hoja3!$B$4,[27]Hoja3!$A$4,IF(K728=[27]Hoja3!$B$5,[27]Hoja3!$A$5,IF(K728=[27]Hoja3!$B$6,[27]Hoja3!$A$6,IF(K728=[27]Hoja3!$B$7,[27]Hoja3!$A$7,IF(K728=[27]Hoja3!$B$8,[27]Hoja3!$A$8,IF(K728=[27]Hoja3!$B$9,[27]Hoja3!$A$9,IF(K728=[27]Hoja3!$B$10,[27]Hoja3!$A$10,IF(K728=[27]Hoja3!$B$11,[27]Hoja3!$A$11,IF(K728=[27]Hoja3!$B$12,[27]Hoja3!$A$12,IF(K728=[27]Hoja3!$B$13,[27]Hoja3!$A$13,IF(K728=[27]Hoja3!$B$14,[27]Hoja3!$A$14,IF(K728=[27]Hoja3!$B$15,[27]Hoja3!$A$15,IF(K728=[27]Hoja3!$B$16,[27]Hoja3!$A$16,IF(K728=[27]Hoja3!$B$17,[27]Hoja3!$A$17,IF(K728=[27]Hoja3!$B$18,[27]Hoja3!$A$18,IF(K728=[27]Hoja3!$B$19,[27]Hoja3!$A$19,IF(K728=[27]Hoja3!$B$20,[27]Hoja3!$A$20,IF(K728=[27]Hoja3!$B$21,[27]Hoja3!$A$21,""))))))))))))))))))))</f>
        <v>CCE-16</v>
      </c>
      <c r="M728" s="60" t="s">
        <v>63</v>
      </c>
      <c r="N728" s="60">
        <v>0</v>
      </c>
      <c r="O728" s="98">
        <v>80849600</v>
      </c>
      <c r="P728" s="98">
        <f t="shared" si="182"/>
        <v>80849600</v>
      </c>
      <c r="Q728" s="65">
        <v>0</v>
      </c>
      <c r="R728" s="60">
        <v>0</v>
      </c>
      <c r="S728" s="60" t="s">
        <v>1624</v>
      </c>
      <c r="T728" s="60" t="s">
        <v>1625</v>
      </c>
      <c r="U728" s="60" t="s">
        <v>1626</v>
      </c>
      <c r="V728" s="60" t="s">
        <v>1627</v>
      </c>
      <c r="W728" s="60" t="s">
        <v>1628</v>
      </c>
      <c r="X728" s="60" t="s">
        <v>1629</v>
      </c>
      <c r="Y728" s="60" t="s">
        <v>1630</v>
      </c>
    </row>
    <row r="729" spans="1:25" ht="90" x14ac:dyDescent="0.25">
      <c r="A729" s="60" t="s">
        <v>1868</v>
      </c>
      <c r="B729" s="60" t="str">
        <f>IFERROR(VLOOKUP(VALUE(MID(A729,1,IF(VALUE(MID(A729,1,3))=898,3,4))),[27]Hoja1!$A$3:$K$222,2,0),"")</f>
        <v>1046 Infraestructura y dotación al servicio de los ambientes de aprendizaje</v>
      </c>
      <c r="C729" s="60" t="s">
        <v>1621</v>
      </c>
      <c r="D729" s="60" t="s">
        <v>424</v>
      </c>
      <c r="E729" s="60">
        <v>80121704</v>
      </c>
      <c r="F729" s="99" t="s">
        <v>1869</v>
      </c>
      <c r="G729" s="62">
        <v>1</v>
      </c>
      <c r="H729" s="62">
        <v>1</v>
      </c>
      <c r="I729" s="60">
        <v>11.5</v>
      </c>
      <c r="J729" s="60">
        <v>1</v>
      </c>
      <c r="K729" s="60" t="s">
        <v>21</v>
      </c>
      <c r="L729" s="60" t="str">
        <f>IF(K729=[27]Hoja3!$B$2,[27]Hoja3!$A$2,IF(K729=[27]Hoja3!$B$3,[27]Hoja3!$A$3,IF(K729=[27]Hoja3!$B$4,[27]Hoja3!$A$4,IF(K729=[27]Hoja3!$B$5,[27]Hoja3!$A$5,IF(K729=[27]Hoja3!$B$6,[27]Hoja3!$A$6,IF(K729=[27]Hoja3!$B$7,[27]Hoja3!$A$7,IF(K729=[27]Hoja3!$B$8,[27]Hoja3!$A$8,IF(K729=[27]Hoja3!$B$9,[27]Hoja3!$A$9,IF(K729=[27]Hoja3!$B$10,[27]Hoja3!$A$10,IF(K729=[27]Hoja3!$B$11,[27]Hoja3!$A$11,IF(K729=[27]Hoja3!$B$12,[27]Hoja3!$A$12,IF(K729=[27]Hoja3!$B$13,[27]Hoja3!$A$13,IF(K729=[27]Hoja3!$B$14,[27]Hoja3!$A$14,IF(K729=[27]Hoja3!$B$15,[27]Hoja3!$A$15,IF(K729=[27]Hoja3!$B$16,[27]Hoja3!$A$16,IF(K729=[27]Hoja3!$B$17,[27]Hoja3!$A$17,IF(K729=[27]Hoja3!$B$18,[27]Hoja3!$A$18,IF(K729=[27]Hoja3!$B$19,[27]Hoja3!$A$19,IF(K729=[27]Hoja3!$B$20,[27]Hoja3!$A$20,IF(K729=[27]Hoja3!$B$21,[27]Hoja3!$A$21,""))))))))))))))))))))</f>
        <v>CCE-16</v>
      </c>
      <c r="M729" s="60" t="s">
        <v>63</v>
      </c>
      <c r="N729" s="60">
        <v>0</v>
      </c>
      <c r="O729" s="98">
        <v>102594916</v>
      </c>
      <c r="P729" s="98">
        <f t="shared" ref="P729:P792" si="183">O729</f>
        <v>102594916</v>
      </c>
      <c r="Q729" s="65">
        <v>0</v>
      </c>
      <c r="R729" s="60">
        <v>0</v>
      </c>
      <c r="S729" s="60" t="s">
        <v>1624</v>
      </c>
      <c r="T729" s="60" t="s">
        <v>1625</v>
      </c>
      <c r="U729" s="60" t="s">
        <v>1626</v>
      </c>
      <c r="V729" s="60" t="s">
        <v>1627</v>
      </c>
      <c r="W729" s="60" t="s">
        <v>1628</v>
      </c>
      <c r="X729" s="60" t="s">
        <v>1629</v>
      </c>
      <c r="Y729" s="60" t="s">
        <v>1630</v>
      </c>
    </row>
    <row r="730" spans="1:25" ht="60" x14ac:dyDescent="0.25">
      <c r="A730" s="60" t="s">
        <v>1870</v>
      </c>
      <c r="B730" s="60" t="str">
        <f>IFERROR(VLOOKUP(VALUE(MID(A730,1,IF(VALUE(MID(A730,1,3))=898,3,4))),[27]Hoja1!$A$3:$K$222,2,0),"")</f>
        <v>1046 Infraestructura y dotación al servicio de los ambientes de aprendizaje</v>
      </c>
      <c r="C730" s="60" t="s">
        <v>1621</v>
      </c>
      <c r="D730" s="60" t="s">
        <v>424</v>
      </c>
      <c r="E730" s="60">
        <v>80111706</v>
      </c>
      <c r="F730" s="99" t="s">
        <v>1871</v>
      </c>
      <c r="G730" s="62">
        <v>1</v>
      </c>
      <c r="H730" s="62">
        <v>1</v>
      </c>
      <c r="I730" s="60">
        <v>11.5</v>
      </c>
      <c r="J730" s="60">
        <v>1</v>
      </c>
      <c r="K730" s="60" t="s">
        <v>21</v>
      </c>
      <c r="L730" s="60" t="str">
        <f>IF(K730=[27]Hoja3!$B$2,[27]Hoja3!$A$2,IF(K730=[27]Hoja3!$B$3,[27]Hoja3!$A$3,IF(K730=[27]Hoja3!$B$4,[27]Hoja3!$A$4,IF(K730=[27]Hoja3!$B$5,[27]Hoja3!$A$5,IF(K730=[27]Hoja3!$B$6,[27]Hoja3!$A$6,IF(K730=[27]Hoja3!$B$7,[27]Hoja3!$A$7,IF(K730=[27]Hoja3!$B$8,[27]Hoja3!$A$8,IF(K730=[27]Hoja3!$B$9,[27]Hoja3!$A$9,IF(K730=[27]Hoja3!$B$10,[27]Hoja3!$A$10,IF(K730=[27]Hoja3!$B$11,[27]Hoja3!$A$11,IF(K730=[27]Hoja3!$B$12,[27]Hoja3!$A$12,IF(K730=[27]Hoja3!$B$13,[27]Hoja3!$A$13,IF(K730=[27]Hoja3!$B$14,[27]Hoja3!$A$14,IF(K730=[27]Hoja3!$B$15,[27]Hoja3!$A$15,IF(K730=[27]Hoja3!$B$16,[27]Hoja3!$A$16,IF(K730=[27]Hoja3!$B$17,[27]Hoja3!$A$17,IF(K730=[27]Hoja3!$B$18,[27]Hoja3!$A$18,IF(K730=[27]Hoja3!$B$19,[27]Hoja3!$A$19,IF(K730=[27]Hoja3!$B$20,[27]Hoja3!$A$20,IF(K730=[27]Hoja3!$B$21,[27]Hoja3!$A$21,""))))))))))))))))))))</f>
        <v>CCE-16</v>
      </c>
      <c r="M730" s="60" t="s">
        <v>575</v>
      </c>
      <c r="N730" s="60">
        <v>0</v>
      </c>
      <c r="O730" s="98">
        <v>35974841</v>
      </c>
      <c r="P730" s="98">
        <f t="shared" si="183"/>
        <v>35974841</v>
      </c>
      <c r="Q730" s="65">
        <v>0</v>
      </c>
      <c r="R730" s="60">
        <v>0</v>
      </c>
      <c r="S730" s="60" t="s">
        <v>1624</v>
      </c>
      <c r="T730" s="60" t="s">
        <v>1625</v>
      </c>
      <c r="U730" s="60" t="s">
        <v>1626</v>
      </c>
      <c r="V730" s="60" t="s">
        <v>1627</v>
      </c>
      <c r="W730" s="60" t="s">
        <v>1628</v>
      </c>
      <c r="X730" s="60" t="s">
        <v>1629</v>
      </c>
      <c r="Y730" s="60" t="s">
        <v>1630</v>
      </c>
    </row>
    <row r="731" spans="1:25" ht="60" x14ac:dyDescent="0.25">
      <c r="A731" s="60" t="s">
        <v>1872</v>
      </c>
      <c r="B731" s="60" t="str">
        <f>IFERROR(VLOOKUP(VALUE(MID(A731,1,IF(VALUE(MID(A731,1,3))=898,3,4))),[27]Hoja1!$A$3:$K$222,2,0),"")</f>
        <v>1046 Infraestructura y dotación al servicio de los ambientes de aprendizaje</v>
      </c>
      <c r="C731" s="60" t="s">
        <v>1621</v>
      </c>
      <c r="D731" s="60" t="s">
        <v>424</v>
      </c>
      <c r="E731" s="60">
        <v>93151501</v>
      </c>
      <c r="F731" s="99" t="s">
        <v>1863</v>
      </c>
      <c r="G731" s="62">
        <v>1</v>
      </c>
      <c r="H731" s="62">
        <v>1</v>
      </c>
      <c r="I731" s="60">
        <v>11.5</v>
      </c>
      <c r="J731" s="60">
        <v>1</v>
      </c>
      <c r="K731" s="60" t="s">
        <v>21</v>
      </c>
      <c r="L731" s="60" t="str">
        <f>IF(K731=[27]Hoja3!$B$2,[27]Hoja3!$A$2,IF(K731=[27]Hoja3!$B$3,[27]Hoja3!$A$3,IF(K731=[27]Hoja3!$B$4,[27]Hoja3!$A$4,IF(K731=[27]Hoja3!$B$5,[27]Hoja3!$A$5,IF(K731=[27]Hoja3!$B$6,[27]Hoja3!$A$6,IF(K731=[27]Hoja3!$B$7,[27]Hoja3!$A$7,IF(K731=[27]Hoja3!$B$8,[27]Hoja3!$A$8,IF(K731=[27]Hoja3!$B$9,[27]Hoja3!$A$9,IF(K731=[27]Hoja3!$B$10,[27]Hoja3!$A$10,IF(K731=[27]Hoja3!$B$11,[27]Hoja3!$A$11,IF(K731=[27]Hoja3!$B$12,[27]Hoja3!$A$12,IF(K731=[27]Hoja3!$B$13,[27]Hoja3!$A$13,IF(K731=[27]Hoja3!$B$14,[27]Hoja3!$A$14,IF(K731=[27]Hoja3!$B$15,[27]Hoja3!$A$15,IF(K731=[27]Hoja3!$B$16,[27]Hoja3!$A$16,IF(K731=[27]Hoja3!$B$17,[27]Hoja3!$A$17,IF(K731=[27]Hoja3!$B$18,[27]Hoja3!$A$18,IF(K731=[27]Hoja3!$B$19,[27]Hoja3!$A$19,IF(K731=[27]Hoja3!$B$20,[27]Hoja3!$A$20,IF(K731=[27]Hoja3!$B$21,[27]Hoja3!$A$21,""))))))))))))))))))))</f>
        <v>CCE-16</v>
      </c>
      <c r="M731" s="60" t="s">
        <v>63</v>
      </c>
      <c r="N731" s="60">
        <v>0</v>
      </c>
      <c r="O731" s="98">
        <v>67266870</v>
      </c>
      <c r="P731" s="98">
        <f t="shared" si="183"/>
        <v>67266870</v>
      </c>
      <c r="Q731" s="65">
        <v>0</v>
      </c>
      <c r="R731" s="60">
        <v>0</v>
      </c>
      <c r="S731" s="60" t="s">
        <v>1624</v>
      </c>
      <c r="T731" s="60" t="s">
        <v>1625</v>
      </c>
      <c r="U731" s="60" t="s">
        <v>1626</v>
      </c>
      <c r="V731" s="60" t="s">
        <v>1627</v>
      </c>
      <c r="W731" s="60" t="s">
        <v>1628</v>
      </c>
      <c r="X731" s="60" t="s">
        <v>1629</v>
      </c>
      <c r="Y731" s="60" t="s">
        <v>1630</v>
      </c>
    </row>
    <row r="732" spans="1:25" ht="105" x14ac:dyDescent="0.25">
      <c r="A732" s="60" t="s">
        <v>1873</v>
      </c>
      <c r="B732" s="60" t="str">
        <f>IFERROR(VLOOKUP(VALUE(MID(A732,1,IF(VALUE(MID(A732,1,3))=898,3,4))),[27]Hoja1!$A$3:$K$222,2,0),"")</f>
        <v>1046 Infraestructura y dotación al servicio de los ambientes de aprendizaje</v>
      </c>
      <c r="C732" s="60" t="s">
        <v>1621</v>
      </c>
      <c r="D732" s="60" t="s">
        <v>424</v>
      </c>
      <c r="E732" s="60">
        <v>80111617</v>
      </c>
      <c r="F732" s="99" t="s">
        <v>1733</v>
      </c>
      <c r="G732" s="62">
        <v>1</v>
      </c>
      <c r="H732" s="62">
        <v>1</v>
      </c>
      <c r="I732" s="60">
        <v>11.5</v>
      </c>
      <c r="J732" s="60">
        <v>1</v>
      </c>
      <c r="K732" s="60" t="s">
        <v>21</v>
      </c>
      <c r="L732" s="60" t="str">
        <f>IF(K732=[27]Hoja3!$B$2,[27]Hoja3!$A$2,IF(K732=[27]Hoja3!$B$3,[27]Hoja3!$A$3,IF(K732=[27]Hoja3!$B$4,[27]Hoja3!$A$4,IF(K732=[27]Hoja3!$B$5,[27]Hoja3!$A$5,IF(K732=[27]Hoja3!$B$6,[27]Hoja3!$A$6,IF(K732=[27]Hoja3!$B$7,[27]Hoja3!$A$7,IF(K732=[27]Hoja3!$B$8,[27]Hoja3!$A$8,IF(K732=[27]Hoja3!$B$9,[27]Hoja3!$A$9,IF(K732=[27]Hoja3!$B$10,[27]Hoja3!$A$10,IF(K732=[27]Hoja3!$B$11,[27]Hoja3!$A$11,IF(K732=[27]Hoja3!$B$12,[27]Hoja3!$A$12,IF(K732=[27]Hoja3!$B$13,[27]Hoja3!$A$13,IF(K732=[27]Hoja3!$B$14,[27]Hoja3!$A$14,IF(K732=[27]Hoja3!$B$15,[27]Hoja3!$A$15,IF(K732=[27]Hoja3!$B$16,[27]Hoja3!$A$16,IF(K732=[27]Hoja3!$B$17,[27]Hoja3!$A$17,IF(K732=[27]Hoja3!$B$18,[27]Hoja3!$A$18,IF(K732=[27]Hoja3!$B$19,[27]Hoja3!$A$19,IF(K732=[27]Hoja3!$B$20,[27]Hoja3!$A$20,IF(K732=[27]Hoja3!$B$21,[27]Hoja3!$A$21,""))))))))))))))))))))</f>
        <v>CCE-16</v>
      </c>
      <c r="M732" s="60" t="s">
        <v>63</v>
      </c>
      <c r="N732" s="60">
        <v>0</v>
      </c>
      <c r="O732" s="98">
        <v>54894940</v>
      </c>
      <c r="P732" s="98">
        <f t="shared" si="183"/>
        <v>54894940</v>
      </c>
      <c r="Q732" s="65">
        <v>0</v>
      </c>
      <c r="R732" s="60">
        <v>0</v>
      </c>
      <c r="S732" s="60" t="s">
        <v>1624</v>
      </c>
      <c r="T732" s="60" t="s">
        <v>1625</v>
      </c>
      <c r="U732" s="60" t="s">
        <v>1626</v>
      </c>
      <c r="V732" s="60" t="s">
        <v>1627</v>
      </c>
      <c r="W732" s="60" t="s">
        <v>1628</v>
      </c>
      <c r="X732" s="60" t="s">
        <v>1629</v>
      </c>
      <c r="Y732" s="60" t="s">
        <v>1630</v>
      </c>
    </row>
    <row r="733" spans="1:25" ht="90" x14ac:dyDescent="0.25">
      <c r="A733" s="60" t="s">
        <v>1874</v>
      </c>
      <c r="B733" s="60" t="str">
        <f>IFERROR(VLOOKUP(VALUE(MID(A733,1,IF(VALUE(MID(A733,1,3))=898,3,4))),[27]Hoja1!$A$3:$K$222,2,0),"")</f>
        <v>1046 Infraestructura y dotación al servicio de los ambientes de aprendizaje</v>
      </c>
      <c r="C733" s="60" t="s">
        <v>1621</v>
      </c>
      <c r="D733" s="60" t="s">
        <v>424</v>
      </c>
      <c r="E733" s="60">
        <v>80121704</v>
      </c>
      <c r="F733" s="99" t="s">
        <v>1875</v>
      </c>
      <c r="G733" s="62">
        <v>1</v>
      </c>
      <c r="H733" s="62">
        <v>1</v>
      </c>
      <c r="I733" s="60">
        <v>11.5</v>
      </c>
      <c r="J733" s="60">
        <v>1</v>
      </c>
      <c r="K733" s="60" t="s">
        <v>21</v>
      </c>
      <c r="L733" s="60" t="str">
        <f>IF(K733=[27]Hoja3!$B$2,[27]Hoja3!$A$2,IF(K733=[27]Hoja3!$B$3,[27]Hoja3!$A$3,IF(K733=[27]Hoja3!$B$4,[27]Hoja3!$A$4,IF(K733=[27]Hoja3!$B$5,[27]Hoja3!$A$5,IF(K733=[27]Hoja3!$B$6,[27]Hoja3!$A$6,IF(K733=[27]Hoja3!$B$7,[27]Hoja3!$A$7,IF(K733=[27]Hoja3!$B$8,[27]Hoja3!$A$8,IF(K733=[27]Hoja3!$B$9,[27]Hoja3!$A$9,IF(K733=[27]Hoja3!$B$10,[27]Hoja3!$A$10,IF(K733=[27]Hoja3!$B$11,[27]Hoja3!$A$11,IF(K733=[27]Hoja3!$B$12,[27]Hoja3!$A$12,IF(K733=[27]Hoja3!$B$13,[27]Hoja3!$A$13,IF(K733=[27]Hoja3!$B$14,[27]Hoja3!$A$14,IF(K733=[27]Hoja3!$B$15,[27]Hoja3!$A$15,IF(K733=[27]Hoja3!$B$16,[27]Hoja3!$A$16,IF(K733=[27]Hoja3!$B$17,[27]Hoja3!$A$17,IF(K733=[27]Hoja3!$B$18,[27]Hoja3!$A$18,IF(K733=[27]Hoja3!$B$19,[27]Hoja3!$A$19,IF(K733=[27]Hoja3!$B$20,[27]Hoja3!$A$20,IF(K733=[27]Hoja3!$B$21,[27]Hoja3!$A$21,""))))))))))))))))))))</f>
        <v>CCE-16</v>
      </c>
      <c r="M733" s="60" t="s">
        <v>63</v>
      </c>
      <c r="N733" s="60">
        <v>0</v>
      </c>
      <c r="O733" s="98">
        <v>71147648</v>
      </c>
      <c r="P733" s="98">
        <f t="shared" si="183"/>
        <v>71147648</v>
      </c>
      <c r="Q733" s="65">
        <v>0</v>
      </c>
      <c r="R733" s="60">
        <v>0</v>
      </c>
      <c r="S733" s="60" t="s">
        <v>1624</v>
      </c>
      <c r="T733" s="60" t="s">
        <v>1625</v>
      </c>
      <c r="U733" s="60" t="s">
        <v>1626</v>
      </c>
      <c r="V733" s="60" t="s">
        <v>1627</v>
      </c>
      <c r="W733" s="60" t="s">
        <v>1628</v>
      </c>
      <c r="X733" s="60" t="s">
        <v>1629</v>
      </c>
      <c r="Y733" s="60" t="s">
        <v>1630</v>
      </c>
    </row>
    <row r="734" spans="1:25" ht="45" x14ac:dyDescent="0.25">
      <c r="A734" s="60" t="s">
        <v>1876</v>
      </c>
      <c r="B734" s="60" t="str">
        <f>IFERROR(VLOOKUP(VALUE(MID(A734,1,IF(VALUE(MID(A734,1,3))=898,3,4))),[27]Hoja1!$A$3:$K$222,2,0),"")</f>
        <v>1046 Infraestructura y dotación al servicio de los ambientes de aprendizaje</v>
      </c>
      <c r="C734" s="60" t="s">
        <v>1621</v>
      </c>
      <c r="D734" s="60" t="s">
        <v>424</v>
      </c>
      <c r="E734" s="60">
        <v>80121704</v>
      </c>
      <c r="F734" s="99" t="s">
        <v>1877</v>
      </c>
      <c r="G734" s="62">
        <v>1</v>
      </c>
      <c r="H734" s="62">
        <v>1</v>
      </c>
      <c r="I734" s="60">
        <v>11.5</v>
      </c>
      <c r="J734" s="60">
        <v>1</v>
      </c>
      <c r="K734" s="60" t="s">
        <v>21</v>
      </c>
      <c r="L734" s="60" t="str">
        <f>IF(K734=[27]Hoja3!$B$2,[27]Hoja3!$A$2,IF(K734=[27]Hoja3!$B$3,[27]Hoja3!$A$3,IF(K734=[27]Hoja3!$B$4,[27]Hoja3!$A$4,IF(K734=[27]Hoja3!$B$5,[27]Hoja3!$A$5,IF(K734=[27]Hoja3!$B$6,[27]Hoja3!$A$6,IF(K734=[27]Hoja3!$B$7,[27]Hoja3!$A$7,IF(K734=[27]Hoja3!$B$8,[27]Hoja3!$A$8,IF(K734=[27]Hoja3!$B$9,[27]Hoja3!$A$9,IF(K734=[27]Hoja3!$B$10,[27]Hoja3!$A$10,IF(K734=[27]Hoja3!$B$11,[27]Hoja3!$A$11,IF(K734=[27]Hoja3!$B$12,[27]Hoja3!$A$12,IF(K734=[27]Hoja3!$B$13,[27]Hoja3!$A$13,IF(K734=[27]Hoja3!$B$14,[27]Hoja3!$A$14,IF(K734=[27]Hoja3!$B$15,[27]Hoja3!$A$15,IF(K734=[27]Hoja3!$B$16,[27]Hoja3!$A$16,IF(K734=[27]Hoja3!$B$17,[27]Hoja3!$A$17,IF(K734=[27]Hoja3!$B$18,[27]Hoja3!$A$18,IF(K734=[27]Hoja3!$B$19,[27]Hoja3!$A$19,IF(K734=[27]Hoja3!$B$20,[27]Hoja3!$A$20,IF(K734=[27]Hoja3!$B$21,[27]Hoja3!$A$21,""))))))))))))))))))))</f>
        <v>CCE-16</v>
      </c>
      <c r="M734" s="60" t="s">
        <v>63</v>
      </c>
      <c r="N734" s="60">
        <v>0</v>
      </c>
      <c r="O734" s="98">
        <v>150038154</v>
      </c>
      <c r="P734" s="98">
        <f t="shared" si="183"/>
        <v>150038154</v>
      </c>
      <c r="Q734" s="65">
        <v>0</v>
      </c>
      <c r="R734" s="60">
        <v>0</v>
      </c>
      <c r="S734" s="60" t="s">
        <v>1624</v>
      </c>
      <c r="T734" s="60" t="s">
        <v>1625</v>
      </c>
      <c r="U734" s="60" t="s">
        <v>1626</v>
      </c>
      <c r="V734" s="60" t="s">
        <v>1627</v>
      </c>
      <c r="W734" s="60" t="s">
        <v>1628</v>
      </c>
      <c r="X734" s="60" t="s">
        <v>1629</v>
      </c>
      <c r="Y734" s="60" t="s">
        <v>1630</v>
      </c>
    </row>
    <row r="735" spans="1:25" ht="120" x14ac:dyDescent="0.25">
      <c r="A735" s="60" t="s">
        <v>1878</v>
      </c>
      <c r="B735" s="60" t="str">
        <f>IFERROR(VLOOKUP(VALUE(MID(A735,1,IF(VALUE(MID(A735,1,3))=898,3,4))),[27]Hoja1!$A$3:$K$222,2,0),"")</f>
        <v>1046 Infraestructura y dotación al servicio de los ambientes de aprendizaje</v>
      </c>
      <c r="C735" s="60" t="s">
        <v>1621</v>
      </c>
      <c r="D735" s="60" t="s">
        <v>424</v>
      </c>
      <c r="E735" s="60">
        <v>81101500</v>
      </c>
      <c r="F735" s="99" t="s">
        <v>1879</v>
      </c>
      <c r="G735" s="62">
        <v>1</v>
      </c>
      <c r="H735" s="62">
        <v>1</v>
      </c>
      <c r="I735" s="60">
        <v>11.5</v>
      </c>
      <c r="J735" s="60">
        <v>1</v>
      </c>
      <c r="K735" s="60" t="s">
        <v>21</v>
      </c>
      <c r="L735" s="60" t="str">
        <f>IF(K735=[27]Hoja3!$B$2,[27]Hoja3!$A$2,IF(K735=[27]Hoja3!$B$3,[27]Hoja3!$A$3,IF(K735=[27]Hoja3!$B$4,[27]Hoja3!$A$4,IF(K735=[27]Hoja3!$B$5,[27]Hoja3!$A$5,IF(K735=[27]Hoja3!$B$6,[27]Hoja3!$A$6,IF(K735=[27]Hoja3!$B$7,[27]Hoja3!$A$7,IF(K735=[27]Hoja3!$B$8,[27]Hoja3!$A$8,IF(K735=[27]Hoja3!$B$9,[27]Hoja3!$A$9,IF(K735=[27]Hoja3!$B$10,[27]Hoja3!$A$10,IF(K735=[27]Hoja3!$B$11,[27]Hoja3!$A$11,IF(K735=[27]Hoja3!$B$12,[27]Hoja3!$A$12,IF(K735=[27]Hoja3!$B$13,[27]Hoja3!$A$13,IF(K735=[27]Hoja3!$B$14,[27]Hoja3!$A$14,IF(K735=[27]Hoja3!$B$15,[27]Hoja3!$A$15,IF(K735=[27]Hoja3!$B$16,[27]Hoja3!$A$16,IF(K735=[27]Hoja3!$B$17,[27]Hoja3!$A$17,IF(K735=[27]Hoja3!$B$18,[27]Hoja3!$A$18,IF(K735=[27]Hoja3!$B$19,[27]Hoja3!$A$19,IF(K735=[27]Hoja3!$B$20,[27]Hoja3!$A$20,IF(K735=[27]Hoja3!$B$21,[27]Hoja3!$A$21,""))))))))))))))))))))</f>
        <v>CCE-16</v>
      </c>
      <c r="M735" s="60" t="s">
        <v>63</v>
      </c>
      <c r="N735" s="60">
        <v>0</v>
      </c>
      <c r="O735" s="98">
        <v>77279276</v>
      </c>
      <c r="P735" s="98">
        <f t="shared" si="183"/>
        <v>77279276</v>
      </c>
      <c r="Q735" s="65">
        <v>0</v>
      </c>
      <c r="R735" s="60">
        <v>0</v>
      </c>
      <c r="S735" s="60" t="s">
        <v>1624</v>
      </c>
      <c r="T735" s="60" t="s">
        <v>1625</v>
      </c>
      <c r="U735" s="60" t="s">
        <v>1626</v>
      </c>
      <c r="V735" s="60" t="s">
        <v>1627</v>
      </c>
      <c r="W735" s="60" t="s">
        <v>1628</v>
      </c>
      <c r="X735" s="60" t="s">
        <v>1629</v>
      </c>
      <c r="Y735" s="60" t="s">
        <v>1630</v>
      </c>
    </row>
    <row r="736" spans="1:25" ht="60" x14ac:dyDescent="0.25">
      <c r="A736" s="60" t="s">
        <v>1880</v>
      </c>
      <c r="B736" s="60" t="str">
        <f>IFERROR(VLOOKUP(VALUE(MID(A736,1,IF(VALUE(MID(A736,1,3))=898,3,4))),[27]Hoja1!$A$3:$K$222,2,0),"")</f>
        <v>1046 Infraestructura y dotación al servicio de los ambientes de aprendizaje</v>
      </c>
      <c r="C736" s="60" t="s">
        <v>1621</v>
      </c>
      <c r="D736" s="60" t="s">
        <v>424</v>
      </c>
      <c r="E736" s="60">
        <v>81101500</v>
      </c>
      <c r="F736" s="99" t="s">
        <v>1881</v>
      </c>
      <c r="G736" s="62">
        <v>1</v>
      </c>
      <c r="H736" s="62">
        <v>1</v>
      </c>
      <c r="I736" s="60">
        <v>11.5</v>
      </c>
      <c r="J736" s="60">
        <v>1</v>
      </c>
      <c r="K736" s="60" t="s">
        <v>21</v>
      </c>
      <c r="L736" s="60" t="str">
        <f>IF(K736=[27]Hoja3!$B$2,[27]Hoja3!$A$2,IF(K736=[27]Hoja3!$B$3,[27]Hoja3!$A$3,IF(K736=[27]Hoja3!$B$4,[27]Hoja3!$A$4,IF(K736=[27]Hoja3!$B$5,[27]Hoja3!$A$5,IF(K736=[27]Hoja3!$B$6,[27]Hoja3!$A$6,IF(K736=[27]Hoja3!$B$7,[27]Hoja3!$A$7,IF(K736=[27]Hoja3!$B$8,[27]Hoja3!$A$8,IF(K736=[27]Hoja3!$B$9,[27]Hoja3!$A$9,IF(K736=[27]Hoja3!$B$10,[27]Hoja3!$A$10,IF(K736=[27]Hoja3!$B$11,[27]Hoja3!$A$11,IF(K736=[27]Hoja3!$B$12,[27]Hoja3!$A$12,IF(K736=[27]Hoja3!$B$13,[27]Hoja3!$A$13,IF(K736=[27]Hoja3!$B$14,[27]Hoja3!$A$14,IF(K736=[27]Hoja3!$B$15,[27]Hoja3!$A$15,IF(K736=[27]Hoja3!$B$16,[27]Hoja3!$A$16,IF(K736=[27]Hoja3!$B$17,[27]Hoja3!$A$17,IF(K736=[27]Hoja3!$B$18,[27]Hoja3!$A$18,IF(K736=[27]Hoja3!$B$19,[27]Hoja3!$A$19,IF(K736=[27]Hoja3!$B$20,[27]Hoja3!$A$20,IF(K736=[27]Hoja3!$B$21,[27]Hoja3!$A$21,""))))))))))))))))))))</f>
        <v>CCE-16</v>
      </c>
      <c r="M736" s="60" t="s">
        <v>63</v>
      </c>
      <c r="N736" s="60">
        <v>0</v>
      </c>
      <c r="O736" s="98">
        <v>59704320</v>
      </c>
      <c r="P736" s="98">
        <f t="shared" si="183"/>
        <v>59704320</v>
      </c>
      <c r="Q736" s="65">
        <v>0</v>
      </c>
      <c r="R736" s="60">
        <v>0</v>
      </c>
      <c r="S736" s="60" t="s">
        <v>1624</v>
      </c>
      <c r="T736" s="60" t="s">
        <v>1625</v>
      </c>
      <c r="U736" s="60" t="s">
        <v>1626</v>
      </c>
      <c r="V736" s="60" t="s">
        <v>1627</v>
      </c>
      <c r="W736" s="60" t="s">
        <v>1628</v>
      </c>
      <c r="X736" s="60" t="s">
        <v>1629</v>
      </c>
      <c r="Y736" s="60" t="s">
        <v>1630</v>
      </c>
    </row>
    <row r="737" spans="1:25" ht="105" x14ac:dyDescent="0.25">
      <c r="A737" s="60" t="s">
        <v>1882</v>
      </c>
      <c r="B737" s="60" t="str">
        <f>IFERROR(VLOOKUP(VALUE(MID(A737,1,IF(VALUE(MID(A737,1,3))=898,3,4))),[27]Hoja1!$A$3:$K$222,2,0),"")</f>
        <v>1046 Infraestructura y dotación al servicio de los ambientes de aprendizaje</v>
      </c>
      <c r="C737" s="60" t="s">
        <v>1621</v>
      </c>
      <c r="D737" s="60" t="s">
        <v>424</v>
      </c>
      <c r="E737" s="60">
        <v>80111617</v>
      </c>
      <c r="F737" s="99" t="s">
        <v>1883</v>
      </c>
      <c r="G737" s="62">
        <v>1</v>
      </c>
      <c r="H737" s="62">
        <v>1</v>
      </c>
      <c r="I737" s="60">
        <v>11.5</v>
      </c>
      <c r="J737" s="60">
        <v>1</v>
      </c>
      <c r="K737" s="60" t="s">
        <v>21</v>
      </c>
      <c r="L737" s="60" t="str">
        <f>IF(K737=[27]Hoja3!$B$2,[27]Hoja3!$A$2,IF(K737=[27]Hoja3!$B$3,[27]Hoja3!$A$3,IF(K737=[27]Hoja3!$B$4,[27]Hoja3!$A$4,IF(K737=[27]Hoja3!$B$5,[27]Hoja3!$A$5,IF(K737=[27]Hoja3!$B$6,[27]Hoja3!$A$6,IF(K737=[27]Hoja3!$B$7,[27]Hoja3!$A$7,IF(K737=[27]Hoja3!$B$8,[27]Hoja3!$A$8,IF(K737=[27]Hoja3!$B$9,[27]Hoja3!$A$9,IF(K737=[27]Hoja3!$B$10,[27]Hoja3!$A$10,IF(K737=[27]Hoja3!$B$11,[27]Hoja3!$A$11,IF(K737=[27]Hoja3!$B$12,[27]Hoja3!$A$12,IF(K737=[27]Hoja3!$B$13,[27]Hoja3!$A$13,IF(K737=[27]Hoja3!$B$14,[27]Hoja3!$A$14,IF(K737=[27]Hoja3!$B$15,[27]Hoja3!$A$15,IF(K737=[27]Hoja3!$B$16,[27]Hoja3!$A$16,IF(K737=[27]Hoja3!$B$17,[27]Hoja3!$A$17,IF(K737=[27]Hoja3!$B$18,[27]Hoja3!$A$18,IF(K737=[27]Hoja3!$B$19,[27]Hoja3!$A$19,IF(K737=[27]Hoja3!$B$20,[27]Hoja3!$A$20,IF(K737=[27]Hoja3!$B$21,[27]Hoja3!$A$21,""))))))))))))))))))))</f>
        <v>CCE-16</v>
      </c>
      <c r="M737" s="60" t="s">
        <v>63</v>
      </c>
      <c r="N737" s="60">
        <v>0</v>
      </c>
      <c r="O737" s="98">
        <v>62092491</v>
      </c>
      <c r="P737" s="98">
        <f t="shared" si="183"/>
        <v>62092491</v>
      </c>
      <c r="Q737" s="65">
        <v>0</v>
      </c>
      <c r="R737" s="60">
        <v>0</v>
      </c>
      <c r="S737" s="60" t="s">
        <v>1624</v>
      </c>
      <c r="T737" s="60" t="s">
        <v>1625</v>
      </c>
      <c r="U737" s="60" t="s">
        <v>1626</v>
      </c>
      <c r="V737" s="60" t="s">
        <v>1627</v>
      </c>
      <c r="W737" s="60" t="s">
        <v>1628</v>
      </c>
      <c r="X737" s="60" t="s">
        <v>1629</v>
      </c>
      <c r="Y737" s="60" t="s">
        <v>1630</v>
      </c>
    </row>
    <row r="738" spans="1:25" ht="120" x14ac:dyDescent="0.25">
      <c r="A738" s="60" t="s">
        <v>1884</v>
      </c>
      <c r="B738" s="60" t="str">
        <f>IFERROR(VLOOKUP(VALUE(MID(A738,1,IF(VALUE(MID(A738,1,3))=898,3,4))),[27]Hoja1!$A$3:$K$222,2,0),"")</f>
        <v>1046 Infraestructura y dotación al servicio de los ambientes de aprendizaje</v>
      </c>
      <c r="C738" s="60" t="s">
        <v>1621</v>
      </c>
      <c r="D738" s="60" t="s">
        <v>424</v>
      </c>
      <c r="E738" s="60">
        <v>80111617</v>
      </c>
      <c r="F738" s="99" t="s">
        <v>1885</v>
      </c>
      <c r="G738" s="62">
        <v>1</v>
      </c>
      <c r="H738" s="62">
        <v>1</v>
      </c>
      <c r="I738" s="60">
        <v>11.5</v>
      </c>
      <c r="J738" s="60">
        <v>1</v>
      </c>
      <c r="K738" s="60" t="s">
        <v>21</v>
      </c>
      <c r="L738" s="60" t="str">
        <f>IF(K738=[27]Hoja3!$B$2,[27]Hoja3!$A$2,IF(K738=[27]Hoja3!$B$3,[27]Hoja3!$A$3,IF(K738=[27]Hoja3!$B$4,[27]Hoja3!$A$4,IF(K738=[27]Hoja3!$B$5,[27]Hoja3!$A$5,IF(K738=[27]Hoja3!$B$6,[27]Hoja3!$A$6,IF(K738=[27]Hoja3!$B$7,[27]Hoja3!$A$7,IF(K738=[27]Hoja3!$B$8,[27]Hoja3!$A$8,IF(K738=[27]Hoja3!$B$9,[27]Hoja3!$A$9,IF(K738=[27]Hoja3!$B$10,[27]Hoja3!$A$10,IF(K738=[27]Hoja3!$B$11,[27]Hoja3!$A$11,IF(K738=[27]Hoja3!$B$12,[27]Hoja3!$A$12,IF(K738=[27]Hoja3!$B$13,[27]Hoja3!$A$13,IF(K738=[27]Hoja3!$B$14,[27]Hoja3!$A$14,IF(K738=[27]Hoja3!$B$15,[27]Hoja3!$A$15,IF(K738=[27]Hoja3!$B$16,[27]Hoja3!$A$16,IF(K738=[27]Hoja3!$B$17,[27]Hoja3!$A$17,IF(K738=[27]Hoja3!$B$18,[27]Hoja3!$A$18,IF(K738=[27]Hoja3!$B$19,[27]Hoja3!$A$19,IF(K738=[27]Hoja3!$B$20,[27]Hoja3!$A$20,IF(K738=[27]Hoja3!$B$21,[27]Hoja3!$A$21,""))))))))))))))))))))</f>
        <v>CCE-16</v>
      </c>
      <c r="M738" s="60" t="s">
        <v>63</v>
      </c>
      <c r="N738" s="60">
        <v>0</v>
      </c>
      <c r="O738" s="98">
        <v>65799136</v>
      </c>
      <c r="P738" s="98">
        <f t="shared" si="183"/>
        <v>65799136</v>
      </c>
      <c r="Q738" s="65">
        <v>0</v>
      </c>
      <c r="R738" s="60">
        <v>0</v>
      </c>
      <c r="S738" s="60" t="s">
        <v>1624</v>
      </c>
      <c r="T738" s="60" t="s">
        <v>1625</v>
      </c>
      <c r="U738" s="60" t="s">
        <v>1626</v>
      </c>
      <c r="V738" s="60" t="s">
        <v>1627</v>
      </c>
      <c r="W738" s="60" t="s">
        <v>1628</v>
      </c>
      <c r="X738" s="60" t="s">
        <v>1629</v>
      </c>
      <c r="Y738" s="60" t="s">
        <v>1630</v>
      </c>
    </row>
    <row r="739" spans="1:25" ht="105" x14ac:dyDescent="0.25">
      <c r="A739" s="60" t="s">
        <v>1886</v>
      </c>
      <c r="B739" s="60" t="str">
        <f>IFERROR(VLOOKUP(VALUE(MID(A739,1,IF(VALUE(MID(A739,1,3))=898,3,4))),[27]Hoja1!$A$3:$K$222,2,0),"")</f>
        <v>1046 Infraestructura y dotación al servicio de los ambientes de aprendizaje</v>
      </c>
      <c r="C739" s="60" t="s">
        <v>1621</v>
      </c>
      <c r="D739" s="60" t="s">
        <v>424</v>
      </c>
      <c r="E739" s="60">
        <v>81101500</v>
      </c>
      <c r="F739" s="99" t="s">
        <v>1887</v>
      </c>
      <c r="G739" s="62">
        <v>1</v>
      </c>
      <c r="H739" s="62">
        <v>1</v>
      </c>
      <c r="I739" s="60">
        <v>11</v>
      </c>
      <c r="J739" s="60">
        <v>1</v>
      </c>
      <c r="K739" s="60" t="s">
        <v>21</v>
      </c>
      <c r="L739" s="60" t="str">
        <f>IF(K739=[27]Hoja3!$B$2,[27]Hoja3!$A$2,IF(K739=[27]Hoja3!$B$3,[27]Hoja3!$A$3,IF(K739=[27]Hoja3!$B$4,[27]Hoja3!$A$4,IF(K739=[27]Hoja3!$B$5,[27]Hoja3!$A$5,IF(K739=[27]Hoja3!$B$6,[27]Hoja3!$A$6,IF(K739=[27]Hoja3!$B$7,[27]Hoja3!$A$7,IF(K739=[27]Hoja3!$B$8,[27]Hoja3!$A$8,IF(K739=[27]Hoja3!$B$9,[27]Hoja3!$A$9,IF(K739=[27]Hoja3!$B$10,[27]Hoja3!$A$10,IF(K739=[27]Hoja3!$B$11,[27]Hoja3!$A$11,IF(K739=[27]Hoja3!$B$12,[27]Hoja3!$A$12,IF(K739=[27]Hoja3!$B$13,[27]Hoja3!$A$13,IF(K739=[27]Hoja3!$B$14,[27]Hoja3!$A$14,IF(K739=[27]Hoja3!$B$15,[27]Hoja3!$A$15,IF(K739=[27]Hoja3!$B$16,[27]Hoja3!$A$16,IF(K739=[27]Hoja3!$B$17,[27]Hoja3!$A$17,IF(K739=[27]Hoja3!$B$18,[27]Hoja3!$A$18,IF(K739=[27]Hoja3!$B$19,[27]Hoja3!$A$19,IF(K739=[27]Hoja3!$B$20,[27]Hoja3!$A$20,IF(K739=[27]Hoja3!$B$21,[27]Hoja3!$A$21,""))))))))))))))))))))</f>
        <v>CCE-16</v>
      </c>
      <c r="M739" s="60" t="s">
        <v>63</v>
      </c>
      <c r="N739" s="60">
        <v>0</v>
      </c>
      <c r="O739" s="98">
        <v>71385600</v>
      </c>
      <c r="P739" s="98">
        <f t="shared" si="183"/>
        <v>71385600</v>
      </c>
      <c r="Q739" s="65">
        <v>0</v>
      </c>
      <c r="R739" s="60">
        <v>0</v>
      </c>
      <c r="S739" s="60" t="s">
        <v>1624</v>
      </c>
      <c r="T739" s="60" t="s">
        <v>1625</v>
      </c>
      <c r="U739" s="60" t="s">
        <v>1626</v>
      </c>
      <c r="V739" s="60" t="s">
        <v>1627</v>
      </c>
      <c r="W739" s="60" t="s">
        <v>1628</v>
      </c>
      <c r="X739" s="60" t="s">
        <v>1629</v>
      </c>
      <c r="Y739" s="60" t="s">
        <v>1630</v>
      </c>
    </row>
    <row r="740" spans="1:25" ht="90" x14ac:dyDescent="0.25">
      <c r="A740" s="60" t="s">
        <v>1888</v>
      </c>
      <c r="B740" s="60" t="str">
        <f>IFERROR(VLOOKUP(VALUE(MID(A740,1,IF(VALUE(MID(A740,1,3))=898,3,4))),[27]Hoja1!$A$3:$K$222,2,0),"")</f>
        <v>1046 Infraestructura y dotación al servicio de los ambientes de aprendizaje</v>
      </c>
      <c r="C740" s="60" t="s">
        <v>1621</v>
      </c>
      <c r="D740" s="60" t="s">
        <v>424</v>
      </c>
      <c r="E740" s="60">
        <v>80111617</v>
      </c>
      <c r="F740" s="99" t="s">
        <v>1889</v>
      </c>
      <c r="G740" s="62">
        <v>1</v>
      </c>
      <c r="H740" s="62">
        <v>1</v>
      </c>
      <c r="I740" s="60">
        <v>11.5</v>
      </c>
      <c r="J740" s="60">
        <v>1</v>
      </c>
      <c r="K740" s="60" t="s">
        <v>21</v>
      </c>
      <c r="L740" s="60" t="str">
        <f>IF(K740=[27]Hoja3!$B$2,[27]Hoja3!$A$2,IF(K740=[27]Hoja3!$B$3,[27]Hoja3!$A$3,IF(K740=[27]Hoja3!$B$4,[27]Hoja3!$A$4,IF(K740=[27]Hoja3!$B$5,[27]Hoja3!$A$5,IF(K740=[27]Hoja3!$B$6,[27]Hoja3!$A$6,IF(K740=[27]Hoja3!$B$7,[27]Hoja3!$A$7,IF(K740=[27]Hoja3!$B$8,[27]Hoja3!$A$8,IF(K740=[27]Hoja3!$B$9,[27]Hoja3!$A$9,IF(K740=[27]Hoja3!$B$10,[27]Hoja3!$A$10,IF(K740=[27]Hoja3!$B$11,[27]Hoja3!$A$11,IF(K740=[27]Hoja3!$B$12,[27]Hoja3!$A$12,IF(K740=[27]Hoja3!$B$13,[27]Hoja3!$A$13,IF(K740=[27]Hoja3!$B$14,[27]Hoja3!$A$14,IF(K740=[27]Hoja3!$B$15,[27]Hoja3!$A$15,IF(K740=[27]Hoja3!$B$16,[27]Hoja3!$A$16,IF(K740=[27]Hoja3!$B$17,[27]Hoja3!$A$17,IF(K740=[27]Hoja3!$B$18,[27]Hoja3!$A$18,IF(K740=[27]Hoja3!$B$19,[27]Hoja3!$A$19,IF(K740=[27]Hoja3!$B$20,[27]Hoja3!$A$20,IF(K740=[27]Hoja3!$B$21,[27]Hoja3!$A$21,""))))))))))))))))))))</f>
        <v>CCE-16</v>
      </c>
      <c r="M740" s="60" t="s">
        <v>63</v>
      </c>
      <c r="N740" s="60">
        <v>0</v>
      </c>
      <c r="O740" s="98">
        <v>63480000</v>
      </c>
      <c r="P740" s="98">
        <f t="shared" si="183"/>
        <v>63480000</v>
      </c>
      <c r="Q740" s="65">
        <v>0</v>
      </c>
      <c r="R740" s="60">
        <v>0</v>
      </c>
      <c r="S740" s="60" t="s">
        <v>1624</v>
      </c>
      <c r="T740" s="60" t="s">
        <v>1625</v>
      </c>
      <c r="U740" s="60" t="s">
        <v>1626</v>
      </c>
      <c r="V740" s="60" t="s">
        <v>1627</v>
      </c>
      <c r="W740" s="60" t="s">
        <v>1628</v>
      </c>
      <c r="X740" s="60" t="s">
        <v>1629</v>
      </c>
      <c r="Y740" s="60" t="s">
        <v>1630</v>
      </c>
    </row>
    <row r="741" spans="1:25" ht="75" x14ac:dyDescent="0.25">
      <c r="A741" s="60" t="s">
        <v>1890</v>
      </c>
      <c r="B741" s="60" t="str">
        <f>IFERROR(VLOOKUP(VALUE(MID(A741,1,IF(VALUE(MID(A741,1,3))=898,3,4))),[27]Hoja1!$A$3:$K$222,2,0),"")</f>
        <v>1046 Infraestructura y dotación al servicio de los ambientes de aprendizaje</v>
      </c>
      <c r="C741" s="60" t="s">
        <v>1621</v>
      </c>
      <c r="D741" s="60" t="s">
        <v>424</v>
      </c>
      <c r="E741" s="60">
        <v>77101700</v>
      </c>
      <c r="F741" s="99" t="s">
        <v>1891</v>
      </c>
      <c r="G741" s="62">
        <v>1</v>
      </c>
      <c r="H741" s="62">
        <v>1</v>
      </c>
      <c r="I741" s="60">
        <v>11.5</v>
      </c>
      <c r="J741" s="60">
        <v>1</v>
      </c>
      <c r="K741" s="60" t="s">
        <v>21</v>
      </c>
      <c r="L741" s="60" t="str">
        <f>IF(K741=[27]Hoja3!$B$2,[27]Hoja3!$A$2,IF(K741=[27]Hoja3!$B$3,[27]Hoja3!$A$3,IF(K741=[27]Hoja3!$B$4,[27]Hoja3!$A$4,IF(K741=[27]Hoja3!$B$5,[27]Hoja3!$A$5,IF(K741=[27]Hoja3!$B$6,[27]Hoja3!$A$6,IF(K741=[27]Hoja3!$B$7,[27]Hoja3!$A$7,IF(K741=[27]Hoja3!$B$8,[27]Hoja3!$A$8,IF(K741=[27]Hoja3!$B$9,[27]Hoja3!$A$9,IF(K741=[27]Hoja3!$B$10,[27]Hoja3!$A$10,IF(K741=[27]Hoja3!$B$11,[27]Hoja3!$A$11,IF(K741=[27]Hoja3!$B$12,[27]Hoja3!$A$12,IF(K741=[27]Hoja3!$B$13,[27]Hoja3!$A$13,IF(K741=[27]Hoja3!$B$14,[27]Hoja3!$A$14,IF(K741=[27]Hoja3!$B$15,[27]Hoja3!$A$15,IF(K741=[27]Hoja3!$B$16,[27]Hoja3!$A$16,IF(K741=[27]Hoja3!$B$17,[27]Hoja3!$A$17,IF(K741=[27]Hoja3!$B$18,[27]Hoja3!$A$18,IF(K741=[27]Hoja3!$B$19,[27]Hoja3!$A$19,IF(K741=[27]Hoja3!$B$20,[27]Hoja3!$A$20,IF(K741=[27]Hoja3!$B$21,[27]Hoja3!$A$21,""))))))))))))))))))))</f>
        <v>CCE-16</v>
      </c>
      <c r="M741" s="60" t="s">
        <v>63</v>
      </c>
      <c r="N741" s="60">
        <v>0</v>
      </c>
      <c r="O741" s="98">
        <v>46644000</v>
      </c>
      <c r="P741" s="98">
        <f t="shared" si="183"/>
        <v>46644000</v>
      </c>
      <c r="Q741" s="65">
        <v>0</v>
      </c>
      <c r="R741" s="60">
        <v>0</v>
      </c>
      <c r="S741" s="60" t="s">
        <v>1624</v>
      </c>
      <c r="T741" s="60" t="s">
        <v>1625</v>
      </c>
      <c r="U741" s="60" t="s">
        <v>1626</v>
      </c>
      <c r="V741" s="60" t="s">
        <v>1627</v>
      </c>
      <c r="W741" s="60" t="s">
        <v>1628</v>
      </c>
      <c r="X741" s="60" t="s">
        <v>1629</v>
      </c>
      <c r="Y741" s="60" t="s">
        <v>1630</v>
      </c>
    </row>
    <row r="742" spans="1:25" ht="90" x14ac:dyDescent="0.25">
      <c r="A742" s="60" t="s">
        <v>1892</v>
      </c>
      <c r="B742" s="60" t="str">
        <f>IFERROR(VLOOKUP(VALUE(MID(A742,1,IF(VALUE(MID(A742,1,3))=898,3,4))),[27]Hoja1!$A$3:$K$222,2,0),"")</f>
        <v>1046 Infraestructura y dotación al servicio de los ambientes de aprendizaje</v>
      </c>
      <c r="C742" s="60" t="s">
        <v>1621</v>
      </c>
      <c r="D742" s="60" t="s">
        <v>424</v>
      </c>
      <c r="E742" s="60">
        <v>93141511</v>
      </c>
      <c r="F742" s="99" t="s">
        <v>1893</v>
      </c>
      <c r="G742" s="62">
        <v>1</v>
      </c>
      <c r="H742" s="62">
        <v>1</v>
      </c>
      <c r="I742" s="60">
        <v>11.5</v>
      </c>
      <c r="J742" s="60">
        <v>1</v>
      </c>
      <c r="K742" s="60" t="s">
        <v>21</v>
      </c>
      <c r="L742" s="60" t="str">
        <f>IF(K742=[27]Hoja3!$B$2,[27]Hoja3!$A$2,IF(K742=[27]Hoja3!$B$3,[27]Hoja3!$A$3,IF(K742=[27]Hoja3!$B$4,[27]Hoja3!$A$4,IF(K742=[27]Hoja3!$B$5,[27]Hoja3!$A$5,IF(K742=[27]Hoja3!$B$6,[27]Hoja3!$A$6,IF(K742=[27]Hoja3!$B$7,[27]Hoja3!$A$7,IF(K742=[27]Hoja3!$B$8,[27]Hoja3!$A$8,IF(K742=[27]Hoja3!$B$9,[27]Hoja3!$A$9,IF(K742=[27]Hoja3!$B$10,[27]Hoja3!$A$10,IF(K742=[27]Hoja3!$B$11,[27]Hoja3!$A$11,IF(K742=[27]Hoja3!$B$12,[27]Hoja3!$A$12,IF(K742=[27]Hoja3!$B$13,[27]Hoja3!$A$13,IF(K742=[27]Hoja3!$B$14,[27]Hoja3!$A$14,IF(K742=[27]Hoja3!$B$15,[27]Hoja3!$A$15,IF(K742=[27]Hoja3!$B$16,[27]Hoja3!$A$16,IF(K742=[27]Hoja3!$B$17,[27]Hoja3!$A$17,IF(K742=[27]Hoja3!$B$18,[27]Hoja3!$A$18,IF(K742=[27]Hoja3!$B$19,[27]Hoja3!$A$19,IF(K742=[27]Hoja3!$B$20,[27]Hoja3!$A$20,IF(K742=[27]Hoja3!$B$21,[27]Hoja3!$A$21,""))))))))))))))))))))</f>
        <v>CCE-16</v>
      </c>
      <c r="M742" s="60" t="s">
        <v>63</v>
      </c>
      <c r="N742" s="60">
        <v>0</v>
      </c>
      <c r="O742" s="98">
        <v>101660000</v>
      </c>
      <c r="P742" s="98">
        <f t="shared" si="183"/>
        <v>101660000</v>
      </c>
      <c r="Q742" s="65">
        <v>0</v>
      </c>
      <c r="R742" s="60">
        <v>0</v>
      </c>
      <c r="S742" s="60" t="s">
        <v>1624</v>
      </c>
      <c r="T742" s="60" t="s">
        <v>1625</v>
      </c>
      <c r="U742" s="60" t="s">
        <v>1626</v>
      </c>
      <c r="V742" s="60" t="s">
        <v>1627</v>
      </c>
      <c r="W742" s="60" t="s">
        <v>1628</v>
      </c>
      <c r="X742" s="60" t="s">
        <v>1629</v>
      </c>
      <c r="Y742" s="60" t="s">
        <v>1630</v>
      </c>
    </row>
    <row r="743" spans="1:25" ht="90" x14ac:dyDescent="0.25">
      <c r="A743" s="60" t="s">
        <v>1894</v>
      </c>
      <c r="B743" s="60" t="str">
        <f>IFERROR(VLOOKUP(VALUE(MID(A743,1,IF(VALUE(MID(A743,1,3))=898,3,4))),[27]Hoja1!$A$3:$K$222,2,0),"")</f>
        <v>1046 Infraestructura y dotación al servicio de los ambientes de aprendizaje</v>
      </c>
      <c r="C743" s="60" t="s">
        <v>1621</v>
      </c>
      <c r="D743" s="60" t="s">
        <v>424</v>
      </c>
      <c r="E743" s="60">
        <v>93141511</v>
      </c>
      <c r="F743" s="99" t="s">
        <v>1893</v>
      </c>
      <c r="G743" s="62">
        <v>1</v>
      </c>
      <c r="H743" s="62">
        <v>1</v>
      </c>
      <c r="I743" s="60">
        <v>11.5</v>
      </c>
      <c r="J743" s="60">
        <v>1</v>
      </c>
      <c r="K743" s="60" t="s">
        <v>21</v>
      </c>
      <c r="L743" s="60" t="str">
        <f>IF(K743=[27]Hoja3!$B$2,[27]Hoja3!$A$2,IF(K743=[27]Hoja3!$B$3,[27]Hoja3!$A$3,IF(K743=[27]Hoja3!$B$4,[27]Hoja3!$A$4,IF(K743=[27]Hoja3!$B$5,[27]Hoja3!$A$5,IF(K743=[27]Hoja3!$B$6,[27]Hoja3!$A$6,IF(K743=[27]Hoja3!$B$7,[27]Hoja3!$A$7,IF(K743=[27]Hoja3!$B$8,[27]Hoja3!$A$8,IF(K743=[27]Hoja3!$B$9,[27]Hoja3!$A$9,IF(K743=[27]Hoja3!$B$10,[27]Hoja3!$A$10,IF(K743=[27]Hoja3!$B$11,[27]Hoja3!$A$11,IF(K743=[27]Hoja3!$B$12,[27]Hoja3!$A$12,IF(K743=[27]Hoja3!$B$13,[27]Hoja3!$A$13,IF(K743=[27]Hoja3!$B$14,[27]Hoja3!$A$14,IF(K743=[27]Hoja3!$B$15,[27]Hoja3!$A$15,IF(K743=[27]Hoja3!$B$16,[27]Hoja3!$A$16,IF(K743=[27]Hoja3!$B$17,[27]Hoja3!$A$17,IF(K743=[27]Hoja3!$B$18,[27]Hoja3!$A$18,IF(K743=[27]Hoja3!$B$19,[27]Hoja3!$A$19,IF(K743=[27]Hoja3!$B$20,[27]Hoja3!$A$20,IF(K743=[27]Hoja3!$B$21,[27]Hoja3!$A$21,""))))))))))))))))))))</f>
        <v>CCE-16</v>
      </c>
      <c r="M743" s="60" t="s">
        <v>63</v>
      </c>
      <c r="N743" s="60">
        <v>0</v>
      </c>
      <c r="O743" s="98">
        <f>7550000000-SUM(O646:O742)</f>
        <v>258608945</v>
      </c>
      <c r="P743" s="98">
        <f t="shared" si="183"/>
        <v>258608945</v>
      </c>
      <c r="Q743" s="65">
        <v>0</v>
      </c>
      <c r="R743" s="60">
        <v>0</v>
      </c>
      <c r="S743" s="60" t="s">
        <v>1624</v>
      </c>
      <c r="T743" s="60" t="s">
        <v>1625</v>
      </c>
      <c r="U743" s="60" t="s">
        <v>1626</v>
      </c>
      <c r="V743" s="60" t="s">
        <v>1627</v>
      </c>
      <c r="W743" s="60" t="s">
        <v>1628</v>
      </c>
      <c r="X743" s="60" t="s">
        <v>1629</v>
      </c>
      <c r="Y743" s="60" t="s">
        <v>1630</v>
      </c>
    </row>
    <row r="744" spans="1:25" ht="150" x14ac:dyDescent="0.25">
      <c r="A744" s="60" t="s">
        <v>1895</v>
      </c>
      <c r="B744" s="60" t="str">
        <f>IFERROR(VLOOKUP(VALUE(MID(A744,1,IF(VALUE(MID(A744,1,3))=898,3,4))),[27]Hoja1!$A$3:$K$222,2,0),"")</f>
        <v>1046 Infraestructura y dotación al servicio de los ambientes de aprendizaje</v>
      </c>
      <c r="C744" s="60" t="s">
        <v>208</v>
      </c>
      <c r="D744" s="60" t="s">
        <v>1896</v>
      </c>
      <c r="E744" s="60">
        <v>56121500</v>
      </c>
      <c r="F744" s="99" t="s">
        <v>1897</v>
      </c>
      <c r="G744" s="62">
        <v>1</v>
      </c>
      <c r="H744" s="62">
        <v>1</v>
      </c>
      <c r="I744" s="60">
        <v>10</v>
      </c>
      <c r="J744" s="60">
        <v>1</v>
      </c>
      <c r="K744" s="60" t="s">
        <v>79</v>
      </c>
      <c r="L744" s="60" t="str">
        <f>IF(K744=[27]Hoja3!$B$2,[27]Hoja3!$A$2,IF(K744=[27]Hoja3!$B$3,[27]Hoja3!$A$3,IF(K744=[27]Hoja3!$B$4,[27]Hoja3!$A$4,IF(K744=[27]Hoja3!$B$5,[27]Hoja3!$A$5,IF(K744=[27]Hoja3!$B$6,[27]Hoja3!$A$6,IF(K744=[27]Hoja3!$B$7,[27]Hoja3!$A$7,IF(K744=[27]Hoja3!$B$8,[27]Hoja3!$A$8,IF(K744=[27]Hoja3!$B$9,[27]Hoja3!$A$9,IF(K744=[27]Hoja3!$B$10,[27]Hoja3!$A$10,IF(K744=[27]Hoja3!$B$11,[27]Hoja3!$A$11,IF(K744=[27]Hoja3!$B$12,[27]Hoja3!$A$12,IF(K744=[27]Hoja3!$B$13,[27]Hoja3!$A$13,IF(K744=[27]Hoja3!$B$14,[27]Hoja3!$A$14,IF(K744=[27]Hoja3!$B$15,[27]Hoja3!$A$15,IF(K744=[27]Hoja3!$B$16,[27]Hoja3!$A$16,IF(K744=[27]Hoja3!$B$17,[27]Hoja3!$A$17,IF(K744=[27]Hoja3!$B$18,[27]Hoja3!$A$18,IF(K744=[27]Hoja3!$B$19,[27]Hoja3!$A$19,IF(K744=[27]Hoja3!$B$20,[27]Hoja3!$A$20,IF(K744=[27]Hoja3!$B$21,[27]Hoja3!$A$21,""))))))))))))))))))))</f>
        <v>CCE-99</v>
      </c>
      <c r="M744" s="60" t="s">
        <v>70</v>
      </c>
      <c r="N744" s="60" t="s">
        <v>1898</v>
      </c>
      <c r="O744" s="98">
        <v>12871153989</v>
      </c>
      <c r="P744" s="98">
        <f t="shared" si="183"/>
        <v>12871153989</v>
      </c>
      <c r="Q744" s="65">
        <v>0</v>
      </c>
      <c r="R744" s="60">
        <v>0</v>
      </c>
      <c r="S744" s="60" t="s">
        <v>1624</v>
      </c>
      <c r="T744" s="60" t="s">
        <v>1625</v>
      </c>
      <c r="U744" s="60" t="s">
        <v>1626</v>
      </c>
      <c r="V744" s="60" t="s">
        <v>1627</v>
      </c>
      <c r="W744" s="60" t="s">
        <v>1899</v>
      </c>
      <c r="X744" s="60" t="s">
        <v>1900</v>
      </c>
      <c r="Y744" s="60" t="s">
        <v>1630</v>
      </c>
    </row>
    <row r="745" spans="1:25" ht="150" x14ac:dyDescent="0.25">
      <c r="A745" s="60" t="s">
        <v>1901</v>
      </c>
      <c r="B745" s="60" t="str">
        <f>IFERROR(VLOOKUP(VALUE(MID(A745,1,IF(VALUE(MID(A745,1,3))=898,3,4))),[27]Hoja1!$A$3:$K$222,2,0),"")</f>
        <v>1046 Infraestructura y dotación al servicio de los ambientes de aprendizaje</v>
      </c>
      <c r="C745" s="60" t="s">
        <v>208</v>
      </c>
      <c r="D745" s="60" t="s">
        <v>1896</v>
      </c>
      <c r="E745" s="60">
        <v>48101500</v>
      </c>
      <c r="F745" s="99" t="s">
        <v>1902</v>
      </c>
      <c r="G745" s="62">
        <v>1</v>
      </c>
      <c r="H745" s="62">
        <v>1</v>
      </c>
      <c r="I745" s="60">
        <v>8</v>
      </c>
      <c r="J745" s="60">
        <v>1</v>
      </c>
      <c r="K745" s="60" t="s">
        <v>79</v>
      </c>
      <c r="L745" s="60" t="str">
        <f>IF(K745=[27]Hoja3!$B$2,[27]Hoja3!$A$2,IF(K745=[27]Hoja3!$B$3,[27]Hoja3!$A$3,IF(K745=[27]Hoja3!$B$4,[27]Hoja3!$A$4,IF(K745=[27]Hoja3!$B$5,[27]Hoja3!$A$5,IF(K745=[27]Hoja3!$B$6,[27]Hoja3!$A$6,IF(K745=[27]Hoja3!$B$7,[27]Hoja3!$A$7,IF(K745=[27]Hoja3!$B$8,[27]Hoja3!$A$8,IF(K745=[27]Hoja3!$B$9,[27]Hoja3!$A$9,IF(K745=[27]Hoja3!$B$10,[27]Hoja3!$A$10,IF(K745=[27]Hoja3!$B$11,[27]Hoja3!$A$11,IF(K745=[27]Hoja3!$B$12,[27]Hoja3!$A$12,IF(K745=[27]Hoja3!$B$13,[27]Hoja3!$A$13,IF(K745=[27]Hoja3!$B$14,[27]Hoja3!$A$14,IF(K745=[27]Hoja3!$B$15,[27]Hoja3!$A$15,IF(K745=[27]Hoja3!$B$16,[27]Hoja3!$A$16,IF(K745=[27]Hoja3!$B$17,[27]Hoja3!$A$17,IF(K745=[27]Hoja3!$B$18,[27]Hoja3!$A$18,IF(K745=[27]Hoja3!$B$19,[27]Hoja3!$A$19,IF(K745=[27]Hoja3!$B$20,[27]Hoja3!$A$20,IF(K745=[27]Hoja3!$B$21,[27]Hoja3!$A$21,""))))))))))))))))))))</f>
        <v>CCE-99</v>
      </c>
      <c r="M745" s="60" t="s">
        <v>70</v>
      </c>
      <c r="N745" s="60" t="s">
        <v>1898</v>
      </c>
      <c r="O745" s="98">
        <v>6200000000</v>
      </c>
      <c r="P745" s="98">
        <f t="shared" si="183"/>
        <v>6200000000</v>
      </c>
      <c r="Q745" s="65">
        <v>0</v>
      </c>
      <c r="R745" s="60">
        <v>0</v>
      </c>
      <c r="S745" s="60" t="s">
        <v>1624</v>
      </c>
      <c r="T745" s="60" t="s">
        <v>1625</v>
      </c>
      <c r="U745" s="60" t="s">
        <v>1626</v>
      </c>
      <c r="V745" s="60" t="s">
        <v>1627</v>
      </c>
      <c r="W745" s="60" t="s">
        <v>1899</v>
      </c>
      <c r="X745" s="60" t="s">
        <v>1900</v>
      </c>
      <c r="Y745" s="60" t="s">
        <v>1630</v>
      </c>
    </row>
    <row r="746" spans="1:25" ht="150" x14ac:dyDescent="0.25">
      <c r="A746" s="60" t="s">
        <v>1903</v>
      </c>
      <c r="B746" s="60" t="str">
        <f>IFERROR(VLOOKUP(VALUE(MID(A746,1,IF(VALUE(MID(A746,1,3))=898,3,4))),[27]Hoja1!$A$3:$K$222,2,0),"")</f>
        <v>1046 Infraestructura y dotación al servicio de los ambientes de aprendizaje</v>
      </c>
      <c r="C746" s="60" t="s">
        <v>208</v>
      </c>
      <c r="D746" s="60" t="s">
        <v>1896</v>
      </c>
      <c r="E746" s="60">
        <v>43211500</v>
      </c>
      <c r="F746" s="99" t="s">
        <v>1904</v>
      </c>
      <c r="G746" s="62">
        <v>1</v>
      </c>
      <c r="H746" s="62">
        <v>1</v>
      </c>
      <c r="I746" s="60">
        <v>10</v>
      </c>
      <c r="J746" s="60">
        <v>1</v>
      </c>
      <c r="K746" s="60" t="s">
        <v>59</v>
      </c>
      <c r="L746" s="60" t="str">
        <f>IF(K746=[27]Hoja3!$B$2,[27]Hoja3!$A$2,IF(K746=[27]Hoja3!$B$3,[27]Hoja3!$A$3,IF(K746=[27]Hoja3!$B$4,[27]Hoja3!$A$4,IF(K746=[27]Hoja3!$B$5,[27]Hoja3!$A$5,IF(K746=[27]Hoja3!$B$6,[27]Hoja3!$A$6,IF(K746=[27]Hoja3!$B$7,[27]Hoja3!$A$7,IF(K746=[27]Hoja3!$B$8,[27]Hoja3!$A$8,IF(K746=[27]Hoja3!$B$9,[27]Hoja3!$A$9,IF(K746=[27]Hoja3!$B$10,[27]Hoja3!$A$10,IF(K746=[27]Hoja3!$B$11,[27]Hoja3!$A$11,IF(K746=[27]Hoja3!$B$12,[27]Hoja3!$A$12,IF(K746=[27]Hoja3!$B$13,[27]Hoja3!$A$13,IF(K746=[27]Hoja3!$B$14,[27]Hoja3!$A$14,IF(K746=[27]Hoja3!$B$15,[27]Hoja3!$A$15,IF(K746=[27]Hoja3!$B$16,[27]Hoja3!$A$16,IF(K746=[27]Hoja3!$B$17,[27]Hoja3!$A$17,IF(K746=[27]Hoja3!$B$18,[27]Hoja3!$A$18,IF(K746=[27]Hoja3!$B$19,[27]Hoja3!$A$19,IF(K746=[27]Hoja3!$B$20,[27]Hoja3!$A$20,IF(K746=[27]Hoja3!$B$21,[27]Hoja3!$A$21,""))))))))))))))))))))</f>
        <v>CCE-07</v>
      </c>
      <c r="M746" s="60" t="s">
        <v>70</v>
      </c>
      <c r="N746" s="60" t="s">
        <v>1898</v>
      </c>
      <c r="O746" s="98">
        <v>6235079011</v>
      </c>
      <c r="P746" s="98">
        <f t="shared" si="183"/>
        <v>6235079011</v>
      </c>
      <c r="Q746" s="65">
        <v>0</v>
      </c>
      <c r="R746" s="60">
        <v>0</v>
      </c>
      <c r="S746" s="60" t="s">
        <v>1624</v>
      </c>
      <c r="T746" s="60" t="s">
        <v>1625</v>
      </c>
      <c r="U746" s="60" t="s">
        <v>1626</v>
      </c>
      <c r="V746" s="60" t="s">
        <v>1627</v>
      </c>
      <c r="W746" s="60" t="s">
        <v>1899</v>
      </c>
      <c r="X746" s="60" t="s">
        <v>1900</v>
      </c>
      <c r="Y746" s="60" t="s">
        <v>1630</v>
      </c>
    </row>
    <row r="747" spans="1:25" ht="150" x14ac:dyDescent="0.25">
      <c r="A747" s="60" t="s">
        <v>1905</v>
      </c>
      <c r="B747" s="60" t="str">
        <f>IFERROR(VLOOKUP(VALUE(MID(A747,1,IF(VALUE(MID(A747,1,3))=898,3,4))),[27]Hoja1!$A$3:$K$222,2,0),"")</f>
        <v>1046 Infraestructura y dotación al servicio de los ambientes de aprendizaje</v>
      </c>
      <c r="C747" s="60" t="s">
        <v>208</v>
      </c>
      <c r="D747" s="60" t="s">
        <v>1896</v>
      </c>
      <c r="E747" s="60">
        <v>60121500</v>
      </c>
      <c r="F747" s="99" t="s">
        <v>1906</v>
      </c>
      <c r="G747" s="62">
        <v>1</v>
      </c>
      <c r="H747" s="62">
        <v>1</v>
      </c>
      <c r="I747" s="60">
        <v>8</v>
      </c>
      <c r="J747" s="60">
        <v>1</v>
      </c>
      <c r="K747" s="60" t="s">
        <v>59</v>
      </c>
      <c r="L747" s="60" t="str">
        <f>IF(K747=[27]Hoja3!$B$2,[27]Hoja3!$A$2,IF(K747=[27]Hoja3!$B$3,[27]Hoja3!$A$3,IF(K747=[27]Hoja3!$B$4,[27]Hoja3!$A$4,IF(K747=[27]Hoja3!$B$5,[27]Hoja3!$A$5,IF(K747=[27]Hoja3!$B$6,[27]Hoja3!$A$6,IF(K747=[27]Hoja3!$B$7,[27]Hoja3!$A$7,IF(K747=[27]Hoja3!$B$8,[27]Hoja3!$A$8,IF(K747=[27]Hoja3!$B$9,[27]Hoja3!$A$9,IF(K747=[27]Hoja3!$B$10,[27]Hoja3!$A$10,IF(K747=[27]Hoja3!$B$11,[27]Hoja3!$A$11,IF(K747=[27]Hoja3!$B$12,[27]Hoja3!$A$12,IF(K747=[27]Hoja3!$B$13,[27]Hoja3!$A$13,IF(K747=[27]Hoja3!$B$14,[27]Hoja3!$A$14,IF(K747=[27]Hoja3!$B$15,[27]Hoja3!$A$15,IF(K747=[27]Hoja3!$B$16,[27]Hoja3!$A$16,IF(K747=[27]Hoja3!$B$17,[27]Hoja3!$A$17,IF(K747=[27]Hoja3!$B$18,[27]Hoja3!$A$18,IF(K747=[27]Hoja3!$B$19,[27]Hoja3!$A$19,IF(K747=[27]Hoja3!$B$20,[27]Hoja3!$A$20,IF(K747=[27]Hoja3!$B$21,[27]Hoja3!$A$21,""))))))))))))))))))))</f>
        <v>CCE-07</v>
      </c>
      <c r="M747" s="60" t="s">
        <v>70</v>
      </c>
      <c r="N747" s="60">
        <v>0</v>
      </c>
      <c r="O747" s="98">
        <v>1900000000</v>
      </c>
      <c r="P747" s="98">
        <f t="shared" si="183"/>
        <v>1900000000</v>
      </c>
      <c r="Q747" s="65">
        <v>0</v>
      </c>
      <c r="R747" s="60">
        <v>0</v>
      </c>
      <c r="S747" s="60" t="s">
        <v>1624</v>
      </c>
      <c r="T747" s="60" t="s">
        <v>1625</v>
      </c>
      <c r="U747" s="60" t="s">
        <v>1626</v>
      </c>
      <c r="V747" s="60" t="s">
        <v>1627</v>
      </c>
      <c r="W747" s="60" t="s">
        <v>1899</v>
      </c>
      <c r="X747" s="60" t="s">
        <v>1900</v>
      </c>
      <c r="Y747" s="60" t="s">
        <v>1630</v>
      </c>
    </row>
    <row r="748" spans="1:25" ht="150" x14ac:dyDescent="0.25">
      <c r="A748" s="60" t="s">
        <v>1907</v>
      </c>
      <c r="B748" s="60" t="str">
        <f>IFERROR(VLOOKUP(VALUE(MID(A748,1,IF(VALUE(MID(A748,1,3))=898,3,4))),[27]Hoja1!$A$3:$K$222,2,0),"")</f>
        <v>1046 Infraestructura y dotación al servicio de los ambientes de aprendizaje</v>
      </c>
      <c r="C748" s="60" t="s">
        <v>208</v>
      </c>
      <c r="D748" s="60" t="s">
        <v>1896</v>
      </c>
      <c r="E748" s="60">
        <v>56121500</v>
      </c>
      <c r="F748" s="99" t="s">
        <v>1908</v>
      </c>
      <c r="G748" s="62">
        <v>1</v>
      </c>
      <c r="H748" s="62">
        <v>1</v>
      </c>
      <c r="I748" s="60">
        <v>4</v>
      </c>
      <c r="J748" s="60">
        <v>1</v>
      </c>
      <c r="K748" s="60" t="s">
        <v>24</v>
      </c>
      <c r="L748" s="60" t="str">
        <f>IF(K748=[27]Hoja3!$B$2,[27]Hoja3!$A$2,IF(K748=[27]Hoja3!$B$3,[27]Hoja3!$A$3,IF(K748=[27]Hoja3!$B$4,[27]Hoja3!$A$4,IF(K748=[27]Hoja3!$B$5,[27]Hoja3!$A$5,IF(K748=[27]Hoja3!$B$6,[27]Hoja3!$A$6,IF(K748=[27]Hoja3!$B$7,[27]Hoja3!$A$7,IF(K748=[27]Hoja3!$B$8,[27]Hoja3!$A$8,IF(K748=[27]Hoja3!$B$9,[27]Hoja3!$A$9,IF(K748=[27]Hoja3!$B$10,[27]Hoja3!$A$10,IF(K748=[27]Hoja3!$B$11,[27]Hoja3!$A$11,IF(K748=[27]Hoja3!$B$12,[27]Hoja3!$A$12,IF(K748=[27]Hoja3!$B$13,[27]Hoja3!$A$13,IF(K748=[27]Hoja3!$B$14,[27]Hoja3!$A$14,IF(K748=[27]Hoja3!$B$15,[27]Hoja3!$A$15,IF(K748=[27]Hoja3!$B$16,[27]Hoja3!$A$16,IF(K748=[27]Hoja3!$B$17,[27]Hoja3!$A$17,IF(K748=[27]Hoja3!$B$18,[27]Hoja3!$A$18,IF(K748=[27]Hoja3!$B$19,[27]Hoja3!$A$19,IF(K748=[27]Hoja3!$B$20,[27]Hoja3!$A$20,IF(K748=[27]Hoja3!$B$21,[27]Hoja3!$A$21,""))))))))))))))))))))</f>
        <v>CCE-06</v>
      </c>
      <c r="M748" s="60" t="s">
        <v>70</v>
      </c>
      <c r="N748" s="60">
        <v>0</v>
      </c>
      <c r="O748" s="98">
        <v>350000000</v>
      </c>
      <c r="P748" s="98">
        <f t="shared" si="183"/>
        <v>350000000</v>
      </c>
      <c r="Q748" s="65">
        <v>0</v>
      </c>
      <c r="R748" s="60">
        <v>0</v>
      </c>
      <c r="S748" s="60" t="s">
        <v>1624</v>
      </c>
      <c r="T748" s="60" t="s">
        <v>1625</v>
      </c>
      <c r="U748" s="60" t="s">
        <v>1626</v>
      </c>
      <c r="V748" s="60" t="s">
        <v>1627</v>
      </c>
      <c r="W748" s="60" t="s">
        <v>1899</v>
      </c>
      <c r="X748" s="60" t="s">
        <v>1900</v>
      </c>
      <c r="Y748" s="60" t="s">
        <v>1630</v>
      </c>
    </row>
    <row r="749" spans="1:25" ht="150" x14ac:dyDescent="0.25">
      <c r="A749" s="60" t="s">
        <v>1909</v>
      </c>
      <c r="B749" s="60" t="str">
        <f>IFERROR(VLOOKUP(VALUE(MID(A749,1,IF(VALUE(MID(A749,1,3))=898,3,4))),[27]Hoja1!$A$3:$K$222,2,0),"")</f>
        <v>1046 Infraestructura y dotación al servicio de los ambientes de aprendizaje</v>
      </c>
      <c r="C749" s="60" t="s">
        <v>208</v>
      </c>
      <c r="D749" s="60" t="s">
        <v>1896</v>
      </c>
      <c r="E749" s="60">
        <v>95131604</v>
      </c>
      <c r="F749" s="99" t="s">
        <v>1910</v>
      </c>
      <c r="G749" s="62">
        <v>1</v>
      </c>
      <c r="H749" s="62">
        <v>1</v>
      </c>
      <c r="I749" s="60">
        <v>8</v>
      </c>
      <c r="J749" s="60">
        <v>1</v>
      </c>
      <c r="K749" s="60" t="s">
        <v>79</v>
      </c>
      <c r="L749" s="60" t="str">
        <f>IF(K749=[27]Hoja3!$B$2,[27]Hoja3!$A$2,IF(K749=[27]Hoja3!$B$3,[27]Hoja3!$A$3,IF(K749=[27]Hoja3!$B$4,[27]Hoja3!$A$4,IF(K749=[27]Hoja3!$B$5,[27]Hoja3!$A$5,IF(K749=[27]Hoja3!$B$6,[27]Hoja3!$A$6,IF(K749=[27]Hoja3!$B$7,[27]Hoja3!$A$7,IF(K749=[27]Hoja3!$B$8,[27]Hoja3!$A$8,IF(K749=[27]Hoja3!$B$9,[27]Hoja3!$A$9,IF(K749=[27]Hoja3!$B$10,[27]Hoja3!$A$10,IF(K749=[27]Hoja3!$B$11,[27]Hoja3!$A$11,IF(K749=[27]Hoja3!$B$12,[27]Hoja3!$A$12,IF(K749=[27]Hoja3!$B$13,[27]Hoja3!$A$13,IF(K749=[27]Hoja3!$B$14,[27]Hoja3!$A$14,IF(K749=[27]Hoja3!$B$15,[27]Hoja3!$A$15,IF(K749=[27]Hoja3!$B$16,[27]Hoja3!$A$16,IF(K749=[27]Hoja3!$B$17,[27]Hoja3!$A$17,IF(K749=[27]Hoja3!$B$18,[27]Hoja3!$A$18,IF(K749=[27]Hoja3!$B$19,[27]Hoja3!$A$19,IF(K749=[27]Hoja3!$B$20,[27]Hoja3!$A$20,IF(K749=[27]Hoja3!$B$21,[27]Hoja3!$A$21,""))))))))))))))))))))</f>
        <v>CCE-99</v>
      </c>
      <c r="M749" s="60" t="s">
        <v>70</v>
      </c>
      <c r="N749" s="60">
        <v>3</v>
      </c>
      <c r="O749" s="98">
        <v>2200000000</v>
      </c>
      <c r="P749" s="98">
        <f t="shared" si="183"/>
        <v>2200000000</v>
      </c>
      <c r="Q749" s="65">
        <v>0</v>
      </c>
      <c r="R749" s="60">
        <v>0</v>
      </c>
      <c r="S749" s="60" t="s">
        <v>1624</v>
      </c>
      <c r="T749" s="60" t="s">
        <v>1625</v>
      </c>
      <c r="U749" s="60" t="s">
        <v>1626</v>
      </c>
      <c r="V749" s="60" t="s">
        <v>1627</v>
      </c>
      <c r="W749" s="60" t="s">
        <v>1899</v>
      </c>
      <c r="X749" s="60" t="s">
        <v>1900</v>
      </c>
      <c r="Y749" s="60" t="s">
        <v>1630</v>
      </c>
    </row>
    <row r="750" spans="1:25" ht="150" x14ac:dyDescent="0.25">
      <c r="A750" s="60" t="s">
        <v>1911</v>
      </c>
      <c r="B750" s="60" t="str">
        <f>IFERROR(VLOOKUP(VALUE(MID(A750,1,IF(VALUE(MID(A750,1,3))=898,3,4))),[27]Hoja1!$A$3:$K$222,2,0),"")</f>
        <v>1046 Infraestructura y dotación al servicio de los ambientes de aprendizaje</v>
      </c>
      <c r="C750" s="60" t="s">
        <v>208</v>
      </c>
      <c r="D750" s="60" t="s">
        <v>1896</v>
      </c>
      <c r="E750" s="60">
        <v>42131600</v>
      </c>
      <c r="F750" s="99" t="s">
        <v>1912</v>
      </c>
      <c r="G750" s="62">
        <v>1</v>
      </c>
      <c r="H750" s="62">
        <v>1</v>
      </c>
      <c r="I750" s="60">
        <v>4</v>
      </c>
      <c r="J750" s="60">
        <v>1</v>
      </c>
      <c r="K750" s="60" t="s">
        <v>59</v>
      </c>
      <c r="L750" s="60" t="str">
        <f>IF(K750=[27]Hoja3!$B$2,[27]Hoja3!$A$2,IF(K750=[27]Hoja3!$B$3,[27]Hoja3!$A$3,IF(K750=[27]Hoja3!$B$4,[27]Hoja3!$A$4,IF(K750=[27]Hoja3!$B$5,[27]Hoja3!$A$5,IF(K750=[27]Hoja3!$B$6,[27]Hoja3!$A$6,IF(K750=[27]Hoja3!$B$7,[27]Hoja3!$A$7,IF(K750=[27]Hoja3!$B$8,[27]Hoja3!$A$8,IF(K750=[27]Hoja3!$B$9,[27]Hoja3!$A$9,IF(K750=[27]Hoja3!$B$10,[27]Hoja3!$A$10,IF(K750=[27]Hoja3!$B$11,[27]Hoja3!$A$11,IF(K750=[27]Hoja3!$B$12,[27]Hoja3!$A$12,IF(K750=[27]Hoja3!$B$13,[27]Hoja3!$A$13,IF(K750=[27]Hoja3!$B$14,[27]Hoja3!$A$14,IF(K750=[27]Hoja3!$B$15,[27]Hoja3!$A$15,IF(K750=[27]Hoja3!$B$16,[27]Hoja3!$A$16,IF(K750=[27]Hoja3!$B$17,[27]Hoja3!$A$17,IF(K750=[27]Hoja3!$B$18,[27]Hoja3!$A$18,IF(K750=[27]Hoja3!$B$19,[27]Hoja3!$A$19,IF(K750=[27]Hoja3!$B$20,[27]Hoja3!$A$20,IF(K750=[27]Hoja3!$B$21,[27]Hoja3!$A$21,""))))))))))))))))))))</f>
        <v>CCE-07</v>
      </c>
      <c r="M750" s="60" t="s">
        <v>70</v>
      </c>
      <c r="N750" s="60">
        <v>0</v>
      </c>
      <c r="O750" s="98">
        <v>300000000</v>
      </c>
      <c r="P750" s="98">
        <f t="shared" si="183"/>
        <v>300000000</v>
      </c>
      <c r="Q750" s="65">
        <v>0</v>
      </c>
      <c r="R750" s="60">
        <v>0</v>
      </c>
      <c r="S750" s="60" t="s">
        <v>1624</v>
      </c>
      <c r="T750" s="60" t="s">
        <v>1625</v>
      </c>
      <c r="U750" s="60" t="s">
        <v>1626</v>
      </c>
      <c r="V750" s="60" t="s">
        <v>1627</v>
      </c>
      <c r="W750" s="60" t="s">
        <v>1899</v>
      </c>
      <c r="X750" s="60" t="s">
        <v>1900</v>
      </c>
      <c r="Y750" s="60" t="s">
        <v>1630</v>
      </c>
    </row>
    <row r="751" spans="1:25" ht="150" x14ac:dyDescent="0.25">
      <c r="A751" s="60" t="s">
        <v>1913</v>
      </c>
      <c r="B751" s="60" t="str">
        <f>IFERROR(VLOOKUP(VALUE(MID(A751,1,IF(VALUE(MID(A751,1,3))=898,3,4))),[27]Hoja1!$A$3:$K$222,2,0),"")</f>
        <v>1046 Infraestructura y dotación al servicio de los ambientes de aprendizaje</v>
      </c>
      <c r="C751" s="60" t="s">
        <v>208</v>
      </c>
      <c r="D751" s="60" t="s">
        <v>1896</v>
      </c>
      <c r="E751" s="60">
        <v>25174700</v>
      </c>
      <c r="F751" s="99" t="s">
        <v>1914</v>
      </c>
      <c r="G751" s="62">
        <v>1</v>
      </c>
      <c r="H751" s="62">
        <v>1</v>
      </c>
      <c r="I751" s="60">
        <v>4</v>
      </c>
      <c r="J751" s="60">
        <v>1</v>
      </c>
      <c r="K751" s="60" t="s">
        <v>59</v>
      </c>
      <c r="L751" s="60" t="str">
        <f>IF(K751=[27]Hoja3!$B$2,[27]Hoja3!$A$2,IF(K751=[27]Hoja3!$B$3,[27]Hoja3!$A$3,IF(K751=[27]Hoja3!$B$4,[27]Hoja3!$A$4,IF(K751=[27]Hoja3!$B$5,[27]Hoja3!$A$5,IF(K751=[27]Hoja3!$B$6,[27]Hoja3!$A$6,IF(K751=[27]Hoja3!$B$7,[27]Hoja3!$A$7,IF(K751=[27]Hoja3!$B$8,[27]Hoja3!$A$8,IF(K751=[27]Hoja3!$B$9,[27]Hoja3!$A$9,IF(K751=[27]Hoja3!$B$10,[27]Hoja3!$A$10,IF(K751=[27]Hoja3!$B$11,[27]Hoja3!$A$11,IF(K751=[27]Hoja3!$B$12,[27]Hoja3!$A$12,IF(K751=[27]Hoja3!$B$13,[27]Hoja3!$A$13,IF(K751=[27]Hoja3!$B$14,[27]Hoja3!$A$14,IF(K751=[27]Hoja3!$B$15,[27]Hoja3!$A$15,IF(K751=[27]Hoja3!$B$16,[27]Hoja3!$A$16,IF(K751=[27]Hoja3!$B$17,[27]Hoja3!$A$17,IF(K751=[27]Hoja3!$B$18,[27]Hoja3!$A$18,IF(K751=[27]Hoja3!$B$19,[27]Hoja3!$A$19,IF(K751=[27]Hoja3!$B$20,[27]Hoja3!$A$20,IF(K751=[27]Hoja3!$B$21,[27]Hoja3!$A$21,""))))))))))))))))))))</f>
        <v>CCE-07</v>
      </c>
      <c r="M751" s="60" t="s">
        <v>70</v>
      </c>
      <c r="N751" s="60">
        <v>0</v>
      </c>
      <c r="O751" s="98">
        <v>60000000</v>
      </c>
      <c r="P751" s="98">
        <f t="shared" si="183"/>
        <v>60000000</v>
      </c>
      <c r="Q751" s="65">
        <v>0</v>
      </c>
      <c r="R751" s="60">
        <v>0</v>
      </c>
      <c r="S751" s="60" t="s">
        <v>1624</v>
      </c>
      <c r="T751" s="60" t="s">
        <v>1625</v>
      </c>
      <c r="U751" s="60" t="s">
        <v>1626</v>
      </c>
      <c r="V751" s="60" t="s">
        <v>1627</v>
      </c>
      <c r="W751" s="60" t="s">
        <v>1899</v>
      </c>
      <c r="X751" s="60" t="s">
        <v>1900</v>
      </c>
      <c r="Y751" s="60" t="s">
        <v>1630</v>
      </c>
    </row>
    <row r="752" spans="1:25" ht="150" x14ac:dyDescent="0.25">
      <c r="A752" s="60" t="s">
        <v>1915</v>
      </c>
      <c r="B752" s="60" t="str">
        <f>IFERROR(VLOOKUP(VALUE(MID(A752,1,IF(VALUE(MID(A752,1,3))=898,3,4))),[27]Hoja1!$A$3:$K$222,2,0),"")</f>
        <v>1046 Infraestructura y dotación al servicio de los ambientes de aprendizaje</v>
      </c>
      <c r="C752" s="60" t="s">
        <v>208</v>
      </c>
      <c r="D752" s="60" t="s">
        <v>1896</v>
      </c>
      <c r="E752" s="60">
        <v>95131700</v>
      </c>
      <c r="F752" s="99" t="s">
        <v>1916</v>
      </c>
      <c r="G752" s="62">
        <v>1</v>
      </c>
      <c r="H752" s="62">
        <v>1</v>
      </c>
      <c r="I752" s="60">
        <v>4</v>
      </c>
      <c r="J752" s="60">
        <v>1</v>
      </c>
      <c r="K752" s="60" t="s">
        <v>59</v>
      </c>
      <c r="L752" s="60" t="str">
        <f>IF(K752=[27]Hoja3!$B$2,[27]Hoja3!$A$2,IF(K752=[27]Hoja3!$B$3,[27]Hoja3!$A$3,IF(K752=[27]Hoja3!$B$4,[27]Hoja3!$A$4,IF(K752=[27]Hoja3!$B$5,[27]Hoja3!$A$5,IF(K752=[27]Hoja3!$B$6,[27]Hoja3!$A$6,IF(K752=[27]Hoja3!$B$7,[27]Hoja3!$A$7,IF(K752=[27]Hoja3!$B$8,[27]Hoja3!$A$8,IF(K752=[27]Hoja3!$B$9,[27]Hoja3!$A$9,IF(K752=[27]Hoja3!$B$10,[27]Hoja3!$A$10,IF(K752=[27]Hoja3!$B$11,[27]Hoja3!$A$11,IF(K752=[27]Hoja3!$B$12,[27]Hoja3!$A$12,IF(K752=[27]Hoja3!$B$13,[27]Hoja3!$A$13,IF(K752=[27]Hoja3!$B$14,[27]Hoja3!$A$14,IF(K752=[27]Hoja3!$B$15,[27]Hoja3!$A$15,IF(K752=[27]Hoja3!$B$16,[27]Hoja3!$A$16,IF(K752=[27]Hoja3!$B$17,[27]Hoja3!$A$17,IF(K752=[27]Hoja3!$B$18,[27]Hoja3!$A$18,IF(K752=[27]Hoja3!$B$19,[27]Hoja3!$A$19,IF(K752=[27]Hoja3!$B$20,[27]Hoja3!$A$20,IF(K752=[27]Hoja3!$B$21,[27]Hoja3!$A$21,""))))))))))))))))))))</f>
        <v>CCE-07</v>
      </c>
      <c r="M752" s="60" t="s">
        <v>70</v>
      </c>
      <c r="N752" s="60">
        <v>0</v>
      </c>
      <c r="O752" s="98">
        <v>200000000</v>
      </c>
      <c r="P752" s="98">
        <f t="shared" si="183"/>
        <v>200000000</v>
      </c>
      <c r="Q752" s="65">
        <v>0</v>
      </c>
      <c r="R752" s="60">
        <v>0</v>
      </c>
      <c r="S752" s="60" t="s">
        <v>1624</v>
      </c>
      <c r="T752" s="60" t="s">
        <v>1625</v>
      </c>
      <c r="U752" s="60" t="s">
        <v>1626</v>
      </c>
      <c r="V752" s="60" t="s">
        <v>1627</v>
      </c>
      <c r="W752" s="60" t="s">
        <v>1899</v>
      </c>
      <c r="X752" s="60" t="s">
        <v>1900</v>
      </c>
      <c r="Y752" s="60" t="s">
        <v>1630</v>
      </c>
    </row>
    <row r="753" spans="1:25" ht="150" x14ac:dyDescent="0.25">
      <c r="A753" s="60" t="s">
        <v>1917</v>
      </c>
      <c r="B753" s="60" t="str">
        <f>IFERROR(VLOOKUP(VALUE(MID(A753,1,IF(VALUE(MID(A753,1,3))=898,3,4))),[27]Hoja1!$A$3:$K$222,2,0),"")</f>
        <v>1046 Infraestructura y dotación al servicio de los ambientes de aprendizaje</v>
      </c>
      <c r="C753" s="60" t="s">
        <v>208</v>
      </c>
      <c r="D753" s="60" t="s">
        <v>1896</v>
      </c>
      <c r="E753" s="60">
        <v>49241500</v>
      </c>
      <c r="F753" s="99" t="s">
        <v>1918</v>
      </c>
      <c r="G753" s="62">
        <v>1</v>
      </c>
      <c r="H753" s="62">
        <v>1</v>
      </c>
      <c r="I753" s="60">
        <v>7</v>
      </c>
      <c r="J753" s="60">
        <v>1</v>
      </c>
      <c r="K753" s="60" t="s">
        <v>59</v>
      </c>
      <c r="L753" s="60" t="str">
        <f>IF(K753=[27]Hoja3!$B$2,[27]Hoja3!$A$2,IF(K753=[27]Hoja3!$B$3,[27]Hoja3!$A$3,IF(K753=[27]Hoja3!$B$4,[27]Hoja3!$A$4,IF(K753=[27]Hoja3!$B$5,[27]Hoja3!$A$5,IF(K753=[27]Hoja3!$B$6,[27]Hoja3!$A$6,IF(K753=[27]Hoja3!$B$7,[27]Hoja3!$A$7,IF(K753=[27]Hoja3!$B$8,[27]Hoja3!$A$8,IF(K753=[27]Hoja3!$B$9,[27]Hoja3!$A$9,IF(K753=[27]Hoja3!$B$10,[27]Hoja3!$A$10,IF(K753=[27]Hoja3!$B$11,[27]Hoja3!$A$11,IF(K753=[27]Hoja3!$B$12,[27]Hoja3!$A$12,IF(K753=[27]Hoja3!$B$13,[27]Hoja3!$A$13,IF(K753=[27]Hoja3!$B$14,[27]Hoja3!$A$14,IF(K753=[27]Hoja3!$B$15,[27]Hoja3!$A$15,IF(K753=[27]Hoja3!$B$16,[27]Hoja3!$A$16,IF(K753=[27]Hoja3!$B$17,[27]Hoja3!$A$17,IF(K753=[27]Hoja3!$B$18,[27]Hoja3!$A$18,IF(K753=[27]Hoja3!$B$19,[27]Hoja3!$A$19,IF(K753=[27]Hoja3!$B$20,[27]Hoja3!$A$20,IF(K753=[27]Hoja3!$B$21,[27]Hoja3!$A$21,""))))))))))))))))))))</f>
        <v>CCE-07</v>
      </c>
      <c r="M753" s="60" t="s">
        <v>70</v>
      </c>
      <c r="N753" s="60">
        <v>0</v>
      </c>
      <c r="O753" s="98">
        <v>500000000</v>
      </c>
      <c r="P753" s="98">
        <f t="shared" si="183"/>
        <v>500000000</v>
      </c>
      <c r="Q753" s="65">
        <v>0</v>
      </c>
      <c r="R753" s="60">
        <v>0</v>
      </c>
      <c r="S753" s="60" t="s">
        <v>1624</v>
      </c>
      <c r="T753" s="60" t="s">
        <v>1625</v>
      </c>
      <c r="U753" s="60" t="s">
        <v>1626</v>
      </c>
      <c r="V753" s="60" t="s">
        <v>1627</v>
      </c>
      <c r="W753" s="60" t="s">
        <v>1899</v>
      </c>
      <c r="X753" s="60" t="s">
        <v>1900</v>
      </c>
      <c r="Y753" s="60" t="s">
        <v>1630</v>
      </c>
    </row>
    <row r="754" spans="1:25" ht="150" x14ac:dyDescent="0.25">
      <c r="A754" s="60" t="s">
        <v>1919</v>
      </c>
      <c r="B754" s="60" t="str">
        <f>IFERROR(VLOOKUP(VALUE(MID(A754,1,IF(VALUE(MID(A754,1,3))=898,3,4))),[27]Hoja1!$A$3:$K$222,2,0),"")</f>
        <v>1046 Infraestructura y dotación al servicio de los ambientes de aprendizaje</v>
      </c>
      <c r="C754" s="60" t="s">
        <v>208</v>
      </c>
      <c r="D754" s="60" t="s">
        <v>1896</v>
      </c>
      <c r="E754" s="60">
        <v>49211800</v>
      </c>
      <c r="F754" s="99" t="s">
        <v>1920</v>
      </c>
      <c r="G754" s="62">
        <v>1</v>
      </c>
      <c r="H754" s="62">
        <v>1</v>
      </c>
      <c r="I754" s="60">
        <v>8</v>
      </c>
      <c r="J754" s="60">
        <v>1</v>
      </c>
      <c r="K754" s="60" t="s">
        <v>59</v>
      </c>
      <c r="L754" s="60" t="str">
        <f>IF(K754=[27]Hoja3!$B$2,[27]Hoja3!$A$2,IF(K754=[27]Hoja3!$B$3,[27]Hoja3!$A$3,IF(K754=[27]Hoja3!$B$4,[27]Hoja3!$A$4,IF(K754=[27]Hoja3!$B$5,[27]Hoja3!$A$5,IF(K754=[27]Hoja3!$B$6,[27]Hoja3!$A$6,IF(K754=[27]Hoja3!$B$7,[27]Hoja3!$A$7,IF(K754=[27]Hoja3!$B$8,[27]Hoja3!$A$8,IF(K754=[27]Hoja3!$B$9,[27]Hoja3!$A$9,IF(K754=[27]Hoja3!$B$10,[27]Hoja3!$A$10,IF(K754=[27]Hoja3!$B$11,[27]Hoja3!$A$11,IF(K754=[27]Hoja3!$B$12,[27]Hoja3!$A$12,IF(K754=[27]Hoja3!$B$13,[27]Hoja3!$A$13,IF(K754=[27]Hoja3!$B$14,[27]Hoja3!$A$14,IF(K754=[27]Hoja3!$B$15,[27]Hoja3!$A$15,IF(K754=[27]Hoja3!$B$16,[27]Hoja3!$A$16,IF(K754=[27]Hoja3!$B$17,[27]Hoja3!$A$17,IF(K754=[27]Hoja3!$B$18,[27]Hoja3!$A$18,IF(K754=[27]Hoja3!$B$19,[27]Hoja3!$A$19,IF(K754=[27]Hoja3!$B$20,[27]Hoja3!$A$20,IF(K754=[27]Hoja3!$B$21,[27]Hoja3!$A$21,""))))))))))))))))))))</f>
        <v>CCE-07</v>
      </c>
      <c r="M754" s="60" t="s">
        <v>70</v>
      </c>
      <c r="N754" s="60">
        <v>0</v>
      </c>
      <c r="O754" s="98">
        <v>1000000000</v>
      </c>
      <c r="P754" s="98">
        <f t="shared" si="183"/>
        <v>1000000000</v>
      </c>
      <c r="Q754" s="65">
        <v>0</v>
      </c>
      <c r="R754" s="60">
        <v>0</v>
      </c>
      <c r="S754" s="60" t="s">
        <v>1624</v>
      </c>
      <c r="T754" s="60" t="s">
        <v>1625</v>
      </c>
      <c r="U754" s="60" t="s">
        <v>1626</v>
      </c>
      <c r="V754" s="60" t="s">
        <v>1627</v>
      </c>
      <c r="W754" s="60" t="s">
        <v>1899</v>
      </c>
      <c r="X754" s="60" t="s">
        <v>1900</v>
      </c>
      <c r="Y754" s="60" t="s">
        <v>1630</v>
      </c>
    </row>
    <row r="755" spans="1:25" ht="150" x14ac:dyDescent="0.25">
      <c r="A755" s="60" t="s">
        <v>1921</v>
      </c>
      <c r="B755" s="60" t="str">
        <f>IFERROR(VLOOKUP(VALUE(MID(A755,1,IF(VALUE(MID(A755,1,3))=898,3,4))),[27]Hoja1!$A$3:$K$222,2,0),"")</f>
        <v>1046 Infraestructura y dotación al servicio de los ambientes de aprendizaje</v>
      </c>
      <c r="C755" s="60" t="s">
        <v>208</v>
      </c>
      <c r="D755" s="60" t="s">
        <v>1896</v>
      </c>
      <c r="E755" s="60" t="s">
        <v>1922</v>
      </c>
      <c r="F755" s="99" t="s">
        <v>1923</v>
      </c>
      <c r="G755" s="62">
        <v>1</v>
      </c>
      <c r="H755" s="62">
        <v>1</v>
      </c>
      <c r="I755" s="60">
        <v>8</v>
      </c>
      <c r="J755" s="60">
        <v>1</v>
      </c>
      <c r="K755" s="60" t="s">
        <v>59</v>
      </c>
      <c r="L755" s="60" t="str">
        <f>IF(K755=[27]Hoja3!$B$2,[27]Hoja3!$A$2,IF(K755=[27]Hoja3!$B$3,[27]Hoja3!$A$3,IF(K755=[27]Hoja3!$B$4,[27]Hoja3!$A$4,IF(K755=[27]Hoja3!$B$5,[27]Hoja3!$A$5,IF(K755=[27]Hoja3!$B$6,[27]Hoja3!$A$6,IF(K755=[27]Hoja3!$B$7,[27]Hoja3!$A$7,IF(K755=[27]Hoja3!$B$8,[27]Hoja3!$A$8,IF(K755=[27]Hoja3!$B$9,[27]Hoja3!$A$9,IF(K755=[27]Hoja3!$B$10,[27]Hoja3!$A$10,IF(K755=[27]Hoja3!$B$11,[27]Hoja3!$A$11,IF(K755=[27]Hoja3!$B$12,[27]Hoja3!$A$12,IF(K755=[27]Hoja3!$B$13,[27]Hoja3!$A$13,IF(K755=[27]Hoja3!$B$14,[27]Hoja3!$A$14,IF(K755=[27]Hoja3!$B$15,[27]Hoja3!$A$15,IF(K755=[27]Hoja3!$B$16,[27]Hoja3!$A$16,IF(K755=[27]Hoja3!$B$17,[27]Hoja3!$A$17,IF(K755=[27]Hoja3!$B$18,[27]Hoja3!$A$18,IF(K755=[27]Hoja3!$B$19,[27]Hoja3!$A$19,IF(K755=[27]Hoja3!$B$20,[27]Hoja3!$A$20,IF(K755=[27]Hoja3!$B$21,[27]Hoja3!$A$21,""))))))))))))))))))))</f>
        <v>CCE-07</v>
      </c>
      <c r="M755" s="60" t="s">
        <v>70</v>
      </c>
      <c r="N755" s="60">
        <v>0</v>
      </c>
      <c r="O755" s="98">
        <v>1000000000</v>
      </c>
      <c r="P755" s="98">
        <f t="shared" si="183"/>
        <v>1000000000</v>
      </c>
      <c r="Q755" s="65">
        <v>0</v>
      </c>
      <c r="R755" s="60">
        <v>0</v>
      </c>
      <c r="S755" s="60" t="s">
        <v>1624</v>
      </c>
      <c r="T755" s="60" t="s">
        <v>1625</v>
      </c>
      <c r="U755" s="60" t="s">
        <v>1626</v>
      </c>
      <c r="V755" s="60" t="s">
        <v>1627</v>
      </c>
      <c r="W755" s="60" t="s">
        <v>1899</v>
      </c>
      <c r="X755" s="60" t="s">
        <v>1900</v>
      </c>
      <c r="Y755" s="60" t="s">
        <v>1630</v>
      </c>
    </row>
    <row r="756" spans="1:25" ht="105" x14ac:dyDescent="0.25">
      <c r="A756" s="60" t="s">
        <v>1924</v>
      </c>
      <c r="B756" s="60" t="str">
        <f>IFERROR(VLOOKUP(VALUE(MID(A756,1,IF(VALUE(MID(A756,1,3))=898,3,4))),[27]Hoja1!$A$3:$K$222,2,0),"")</f>
        <v>1046 Infraestructura y dotación al servicio de los ambientes de aprendizaje</v>
      </c>
      <c r="C756" s="60" t="s">
        <v>208</v>
      </c>
      <c r="D756" s="60" t="s">
        <v>440</v>
      </c>
      <c r="E756" s="60">
        <v>80111607</v>
      </c>
      <c r="F756" s="99" t="s">
        <v>1925</v>
      </c>
      <c r="G756" s="62">
        <v>1</v>
      </c>
      <c r="H756" s="62">
        <v>1</v>
      </c>
      <c r="I756" s="60">
        <v>351</v>
      </c>
      <c r="J756" s="60">
        <v>0</v>
      </c>
      <c r="K756" s="60" t="s">
        <v>21</v>
      </c>
      <c r="L756" s="60" t="str">
        <f>IF(K756=[27]Hoja3!$B$2,[27]Hoja3!$A$2,IF(K756=[27]Hoja3!$B$3,[27]Hoja3!$A$3,IF(K756=[27]Hoja3!$B$4,[27]Hoja3!$A$4,IF(K756=[27]Hoja3!$B$5,[27]Hoja3!$A$5,IF(K756=[27]Hoja3!$B$6,[27]Hoja3!$A$6,IF(K756=[27]Hoja3!$B$7,[27]Hoja3!$A$7,IF(K756=[27]Hoja3!$B$8,[27]Hoja3!$A$8,IF(K756=[27]Hoja3!$B$9,[27]Hoja3!$A$9,IF(K756=[27]Hoja3!$B$10,[27]Hoja3!$A$10,IF(K756=[27]Hoja3!$B$11,[27]Hoja3!$A$11,IF(K756=[27]Hoja3!$B$12,[27]Hoja3!$A$12,IF(K756=[27]Hoja3!$B$13,[27]Hoja3!$A$13,IF(K756=[27]Hoja3!$B$14,[27]Hoja3!$A$14,IF(K756=[27]Hoja3!$B$15,[27]Hoja3!$A$15,IF(K756=[27]Hoja3!$B$16,[27]Hoja3!$A$16,IF(K756=[27]Hoja3!$B$17,[27]Hoja3!$A$17,IF(K756=[27]Hoja3!$B$18,[27]Hoja3!$A$18,IF(K756=[27]Hoja3!$B$19,[27]Hoja3!$A$19,IF(K756=[27]Hoja3!$B$20,[27]Hoja3!$A$20,IF(K756=[27]Hoja3!$B$21,[27]Hoja3!$A$21,""))))))))))))))))))))</f>
        <v>CCE-16</v>
      </c>
      <c r="M756" s="60" t="s">
        <v>63</v>
      </c>
      <c r="N756" s="60">
        <v>0</v>
      </c>
      <c r="O756" s="98">
        <v>59085000</v>
      </c>
      <c r="P756" s="98">
        <f t="shared" si="183"/>
        <v>59085000</v>
      </c>
      <c r="Q756" s="65">
        <v>0</v>
      </c>
      <c r="R756" s="60">
        <v>0</v>
      </c>
      <c r="S756" s="60" t="s">
        <v>1624</v>
      </c>
      <c r="T756" s="60" t="s">
        <v>1625</v>
      </c>
      <c r="U756" s="60" t="s">
        <v>1626</v>
      </c>
      <c r="V756" s="60" t="s">
        <v>1627</v>
      </c>
      <c r="W756" s="60" t="s">
        <v>1899</v>
      </c>
      <c r="X756" s="60" t="s">
        <v>1900</v>
      </c>
      <c r="Y756" s="60" t="s">
        <v>1630</v>
      </c>
    </row>
    <row r="757" spans="1:25" ht="105" x14ac:dyDescent="0.25">
      <c r="A757" s="60" t="s">
        <v>1926</v>
      </c>
      <c r="B757" s="60" t="str">
        <f>IFERROR(VLOOKUP(VALUE(MID(A757,1,IF(VALUE(MID(A757,1,3))=898,3,4))),[27]Hoja1!$A$3:$K$222,2,0),"")</f>
        <v>1046 Infraestructura y dotación al servicio de los ambientes de aprendizaje</v>
      </c>
      <c r="C757" s="60" t="s">
        <v>208</v>
      </c>
      <c r="D757" s="60" t="s">
        <v>440</v>
      </c>
      <c r="E757" s="60">
        <v>80111607</v>
      </c>
      <c r="F757" s="99" t="s">
        <v>1927</v>
      </c>
      <c r="G757" s="62">
        <v>1</v>
      </c>
      <c r="H757" s="62">
        <v>1</v>
      </c>
      <c r="I757" s="60">
        <v>351</v>
      </c>
      <c r="J757" s="60">
        <v>0</v>
      </c>
      <c r="K757" s="60" t="s">
        <v>21</v>
      </c>
      <c r="L757" s="60" t="str">
        <f>IF(K757=[27]Hoja3!$B$2,[27]Hoja3!$A$2,IF(K757=[27]Hoja3!$B$3,[27]Hoja3!$A$3,IF(K757=[27]Hoja3!$B$4,[27]Hoja3!$A$4,IF(K757=[27]Hoja3!$B$5,[27]Hoja3!$A$5,IF(K757=[27]Hoja3!$B$6,[27]Hoja3!$A$6,IF(K757=[27]Hoja3!$B$7,[27]Hoja3!$A$7,IF(K757=[27]Hoja3!$B$8,[27]Hoja3!$A$8,IF(K757=[27]Hoja3!$B$9,[27]Hoja3!$A$9,IF(K757=[27]Hoja3!$B$10,[27]Hoja3!$A$10,IF(K757=[27]Hoja3!$B$11,[27]Hoja3!$A$11,IF(K757=[27]Hoja3!$B$12,[27]Hoja3!$A$12,IF(K757=[27]Hoja3!$B$13,[27]Hoja3!$A$13,IF(K757=[27]Hoja3!$B$14,[27]Hoja3!$A$14,IF(K757=[27]Hoja3!$B$15,[27]Hoja3!$A$15,IF(K757=[27]Hoja3!$B$16,[27]Hoja3!$A$16,IF(K757=[27]Hoja3!$B$17,[27]Hoja3!$A$17,IF(K757=[27]Hoja3!$B$18,[27]Hoja3!$A$18,IF(K757=[27]Hoja3!$B$19,[27]Hoja3!$A$19,IF(K757=[27]Hoja3!$B$20,[27]Hoja3!$A$20,IF(K757=[27]Hoja3!$B$21,[27]Hoja3!$A$21,""))))))))))))))))))))</f>
        <v>CCE-16</v>
      </c>
      <c r="M757" s="60" t="s">
        <v>63</v>
      </c>
      <c r="N757" s="60">
        <v>0</v>
      </c>
      <c r="O757" s="98">
        <v>99449883</v>
      </c>
      <c r="P757" s="98">
        <f t="shared" si="183"/>
        <v>99449883</v>
      </c>
      <c r="Q757" s="65">
        <v>0</v>
      </c>
      <c r="R757" s="60">
        <v>0</v>
      </c>
      <c r="S757" s="60" t="s">
        <v>1624</v>
      </c>
      <c r="T757" s="60" t="s">
        <v>1625</v>
      </c>
      <c r="U757" s="60" t="s">
        <v>1626</v>
      </c>
      <c r="V757" s="60" t="s">
        <v>1627</v>
      </c>
      <c r="W757" s="60" t="s">
        <v>1899</v>
      </c>
      <c r="X757" s="60" t="s">
        <v>1900</v>
      </c>
      <c r="Y757" s="60" t="s">
        <v>1630</v>
      </c>
    </row>
    <row r="758" spans="1:25" ht="75" x14ac:dyDescent="0.25">
      <c r="A758" s="60" t="s">
        <v>1928</v>
      </c>
      <c r="B758" s="60" t="str">
        <f>IFERROR(VLOOKUP(VALUE(MID(A758,1,IF(VALUE(MID(A758,1,3))=898,3,4))),[27]Hoja1!$A$3:$K$222,2,0),"")</f>
        <v>1046 Infraestructura y dotación al servicio de los ambientes de aprendizaje</v>
      </c>
      <c r="C758" s="60" t="s">
        <v>208</v>
      </c>
      <c r="D758" s="60" t="s">
        <v>440</v>
      </c>
      <c r="E758" s="60">
        <v>80111607</v>
      </c>
      <c r="F758" s="99" t="s">
        <v>1929</v>
      </c>
      <c r="G758" s="62">
        <v>1</v>
      </c>
      <c r="H758" s="62">
        <v>1</v>
      </c>
      <c r="I758" s="60">
        <v>351</v>
      </c>
      <c r="J758" s="60">
        <v>0</v>
      </c>
      <c r="K758" s="60" t="s">
        <v>21</v>
      </c>
      <c r="L758" s="60" t="str">
        <f>IF(K758=[27]Hoja3!$B$2,[27]Hoja3!$A$2,IF(K758=[27]Hoja3!$B$3,[27]Hoja3!$A$3,IF(K758=[27]Hoja3!$B$4,[27]Hoja3!$A$4,IF(K758=[27]Hoja3!$B$5,[27]Hoja3!$A$5,IF(K758=[27]Hoja3!$B$6,[27]Hoja3!$A$6,IF(K758=[27]Hoja3!$B$7,[27]Hoja3!$A$7,IF(K758=[27]Hoja3!$B$8,[27]Hoja3!$A$8,IF(K758=[27]Hoja3!$B$9,[27]Hoja3!$A$9,IF(K758=[27]Hoja3!$B$10,[27]Hoja3!$A$10,IF(K758=[27]Hoja3!$B$11,[27]Hoja3!$A$11,IF(K758=[27]Hoja3!$B$12,[27]Hoja3!$A$12,IF(K758=[27]Hoja3!$B$13,[27]Hoja3!$A$13,IF(K758=[27]Hoja3!$B$14,[27]Hoja3!$A$14,IF(K758=[27]Hoja3!$B$15,[27]Hoja3!$A$15,IF(K758=[27]Hoja3!$B$16,[27]Hoja3!$A$16,IF(K758=[27]Hoja3!$B$17,[27]Hoja3!$A$17,IF(K758=[27]Hoja3!$B$18,[27]Hoja3!$A$18,IF(K758=[27]Hoja3!$B$19,[27]Hoja3!$A$19,IF(K758=[27]Hoja3!$B$20,[27]Hoja3!$A$20,IF(K758=[27]Hoja3!$B$21,[27]Hoja3!$A$21,""))))))))))))))))))))</f>
        <v>CCE-16</v>
      </c>
      <c r="M758" s="60" t="s">
        <v>63</v>
      </c>
      <c r="N758" s="60">
        <v>0</v>
      </c>
      <c r="O758" s="98">
        <v>93977793</v>
      </c>
      <c r="P758" s="98">
        <f t="shared" si="183"/>
        <v>93977793</v>
      </c>
      <c r="Q758" s="65">
        <v>0</v>
      </c>
      <c r="R758" s="60">
        <v>0</v>
      </c>
      <c r="S758" s="60" t="s">
        <v>1624</v>
      </c>
      <c r="T758" s="60" t="s">
        <v>1625</v>
      </c>
      <c r="U758" s="60" t="s">
        <v>1626</v>
      </c>
      <c r="V758" s="60" t="s">
        <v>1627</v>
      </c>
      <c r="W758" s="60" t="s">
        <v>1899</v>
      </c>
      <c r="X758" s="60" t="s">
        <v>1900</v>
      </c>
      <c r="Y758" s="60" t="s">
        <v>1630</v>
      </c>
    </row>
    <row r="759" spans="1:25" ht="75" x14ac:dyDescent="0.25">
      <c r="A759" s="60" t="s">
        <v>1930</v>
      </c>
      <c r="B759" s="60" t="str">
        <f>IFERROR(VLOOKUP(VALUE(MID(A759,1,IF(VALUE(MID(A759,1,3))=898,3,4))),[27]Hoja1!$A$3:$K$222,2,0),"")</f>
        <v>1046 Infraestructura y dotación al servicio de los ambientes de aprendizaje</v>
      </c>
      <c r="C759" s="60" t="s">
        <v>208</v>
      </c>
      <c r="D759" s="60" t="s">
        <v>440</v>
      </c>
      <c r="E759" s="60">
        <v>80111620</v>
      </c>
      <c r="F759" s="99" t="s">
        <v>1931</v>
      </c>
      <c r="G759" s="62">
        <v>1</v>
      </c>
      <c r="H759" s="62">
        <v>1</v>
      </c>
      <c r="I759" s="60">
        <v>351</v>
      </c>
      <c r="J759" s="60">
        <v>0</v>
      </c>
      <c r="K759" s="60" t="s">
        <v>21</v>
      </c>
      <c r="L759" s="60" t="str">
        <f>IF(K759=[27]Hoja3!$B$2,[27]Hoja3!$A$2,IF(K759=[27]Hoja3!$B$3,[27]Hoja3!$A$3,IF(K759=[27]Hoja3!$B$4,[27]Hoja3!$A$4,IF(K759=[27]Hoja3!$B$5,[27]Hoja3!$A$5,IF(K759=[27]Hoja3!$B$6,[27]Hoja3!$A$6,IF(K759=[27]Hoja3!$B$7,[27]Hoja3!$A$7,IF(K759=[27]Hoja3!$B$8,[27]Hoja3!$A$8,IF(K759=[27]Hoja3!$B$9,[27]Hoja3!$A$9,IF(K759=[27]Hoja3!$B$10,[27]Hoja3!$A$10,IF(K759=[27]Hoja3!$B$11,[27]Hoja3!$A$11,IF(K759=[27]Hoja3!$B$12,[27]Hoja3!$A$12,IF(K759=[27]Hoja3!$B$13,[27]Hoja3!$A$13,IF(K759=[27]Hoja3!$B$14,[27]Hoja3!$A$14,IF(K759=[27]Hoja3!$B$15,[27]Hoja3!$A$15,IF(K759=[27]Hoja3!$B$16,[27]Hoja3!$A$16,IF(K759=[27]Hoja3!$B$17,[27]Hoja3!$A$17,IF(K759=[27]Hoja3!$B$18,[27]Hoja3!$A$18,IF(K759=[27]Hoja3!$B$19,[27]Hoja3!$A$19,IF(K759=[27]Hoja3!$B$20,[27]Hoja3!$A$20,IF(K759=[27]Hoja3!$B$21,[27]Hoja3!$A$21,""))))))))))))))))))))</f>
        <v>CCE-16</v>
      </c>
      <c r="M759" s="60" t="s">
        <v>63</v>
      </c>
      <c r="N759" s="60">
        <v>0</v>
      </c>
      <c r="O759" s="98">
        <v>81899883</v>
      </c>
      <c r="P759" s="98">
        <f t="shared" si="183"/>
        <v>81899883</v>
      </c>
      <c r="Q759" s="65">
        <v>0</v>
      </c>
      <c r="R759" s="60">
        <v>0</v>
      </c>
      <c r="S759" s="60" t="s">
        <v>1624</v>
      </c>
      <c r="T759" s="60" t="s">
        <v>1625</v>
      </c>
      <c r="U759" s="60" t="s">
        <v>1626</v>
      </c>
      <c r="V759" s="60" t="s">
        <v>1627</v>
      </c>
      <c r="W759" s="60" t="s">
        <v>1899</v>
      </c>
      <c r="X759" s="60" t="s">
        <v>1900</v>
      </c>
      <c r="Y759" s="60" t="s">
        <v>1630</v>
      </c>
    </row>
    <row r="760" spans="1:25" ht="75" x14ac:dyDescent="0.25">
      <c r="A760" s="60" t="s">
        <v>1932</v>
      </c>
      <c r="B760" s="60" t="str">
        <f>IFERROR(VLOOKUP(VALUE(MID(A760,1,IF(VALUE(MID(A760,1,3))=898,3,4))),[27]Hoja1!$A$3:$K$222,2,0),"")</f>
        <v>1046 Infraestructura y dotación al servicio de los ambientes de aprendizaje</v>
      </c>
      <c r="C760" s="60" t="s">
        <v>208</v>
      </c>
      <c r="D760" s="60" t="s">
        <v>440</v>
      </c>
      <c r="E760" s="60">
        <v>80111620</v>
      </c>
      <c r="F760" s="99" t="s">
        <v>1933</v>
      </c>
      <c r="G760" s="62">
        <v>1</v>
      </c>
      <c r="H760" s="62">
        <v>1</v>
      </c>
      <c r="I760" s="60">
        <v>351</v>
      </c>
      <c r="J760" s="60">
        <v>0</v>
      </c>
      <c r="K760" s="60" t="s">
        <v>21</v>
      </c>
      <c r="L760" s="60" t="str">
        <f>IF(K760=[27]Hoja3!$B$2,[27]Hoja3!$A$2,IF(K760=[27]Hoja3!$B$3,[27]Hoja3!$A$3,IF(K760=[27]Hoja3!$B$4,[27]Hoja3!$A$4,IF(K760=[27]Hoja3!$B$5,[27]Hoja3!$A$5,IF(K760=[27]Hoja3!$B$6,[27]Hoja3!$A$6,IF(K760=[27]Hoja3!$B$7,[27]Hoja3!$A$7,IF(K760=[27]Hoja3!$B$8,[27]Hoja3!$A$8,IF(K760=[27]Hoja3!$B$9,[27]Hoja3!$A$9,IF(K760=[27]Hoja3!$B$10,[27]Hoja3!$A$10,IF(K760=[27]Hoja3!$B$11,[27]Hoja3!$A$11,IF(K760=[27]Hoja3!$B$12,[27]Hoja3!$A$12,IF(K760=[27]Hoja3!$B$13,[27]Hoja3!$A$13,IF(K760=[27]Hoja3!$B$14,[27]Hoja3!$A$14,IF(K760=[27]Hoja3!$B$15,[27]Hoja3!$A$15,IF(K760=[27]Hoja3!$B$16,[27]Hoja3!$A$16,IF(K760=[27]Hoja3!$B$17,[27]Hoja3!$A$17,IF(K760=[27]Hoja3!$B$18,[27]Hoja3!$A$18,IF(K760=[27]Hoja3!$B$19,[27]Hoja3!$A$19,IF(K760=[27]Hoja3!$B$20,[27]Hoja3!$A$20,IF(K760=[27]Hoja3!$B$21,[27]Hoja3!$A$21,""))))))))))))))))))))</f>
        <v>CCE-16</v>
      </c>
      <c r="M760" s="60" t="s">
        <v>63</v>
      </c>
      <c r="N760" s="60">
        <v>0</v>
      </c>
      <c r="O760" s="98">
        <v>81899883</v>
      </c>
      <c r="P760" s="98">
        <f t="shared" si="183"/>
        <v>81899883</v>
      </c>
      <c r="Q760" s="65">
        <v>0</v>
      </c>
      <c r="R760" s="60">
        <v>0</v>
      </c>
      <c r="S760" s="60" t="s">
        <v>1624</v>
      </c>
      <c r="T760" s="60" t="s">
        <v>1625</v>
      </c>
      <c r="U760" s="60" t="s">
        <v>1626</v>
      </c>
      <c r="V760" s="60" t="s">
        <v>1627</v>
      </c>
      <c r="W760" s="60" t="s">
        <v>1899</v>
      </c>
      <c r="X760" s="60" t="s">
        <v>1900</v>
      </c>
      <c r="Y760" s="60" t="s">
        <v>1630</v>
      </c>
    </row>
    <row r="761" spans="1:25" ht="75" x14ac:dyDescent="0.25">
      <c r="A761" s="60" t="s">
        <v>1934</v>
      </c>
      <c r="B761" s="60" t="str">
        <f>IFERROR(VLOOKUP(VALUE(MID(A761,1,IF(VALUE(MID(A761,1,3))=898,3,4))),[27]Hoja1!$A$3:$K$222,2,0),"")</f>
        <v>1046 Infraestructura y dotación al servicio de los ambientes de aprendizaje</v>
      </c>
      <c r="C761" s="60" t="s">
        <v>208</v>
      </c>
      <c r="D761" s="60" t="s">
        <v>440</v>
      </c>
      <c r="E761" s="60">
        <v>80111620</v>
      </c>
      <c r="F761" s="99" t="s">
        <v>1935</v>
      </c>
      <c r="G761" s="62">
        <v>1</v>
      </c>
      <c r="H761" s="62">
        <v>1</v>
      </c>
      <c r="I761" s="60">
        <v>150</v>
      </c>
      <c r="J761" s="60">
        <v>0</v>
      </c>
      <c r="K761" s="60" t="s">
        <v>21</v>
      </c>
      <c r="L761" s="60" t="str">
        <f>IF(K761=[27]Hoja3!$B$2,[27]Hoja3!$A$2,IF(K761=[27]Hoja3!$B$3,[27]Hoja3!$A$3,IF(K761=[27]Hoja3!$B$4,[27]Hoja3!$A$4,IF(K761=[27]Hoja3!$B$5,[27]Hoja3!$A$5,IF(K761=[27]Hoja3!$B$6,[27]Hoja3!$A$6,IF(K761=[27]Hoja3!$B$7,[27]Hoja3!$A$7,IF(K761=[27]Hoja3!$B$8,[27]Hoja3!$A$8,IF(K761=[27]Hoja3!$B$9,[27]Hoja3!$A$9,IF(K761=[27]Hoja3!$B$10,[27]Hoja3!$A$10,IF(K761=[27]Hoja3!$B$11,[27]Hoja3!$A$11,IF(K761=[27]Hoja3!$B$12,[27]Hoja3!$A$12,IF(K761=[27]Hoja3!$B$13,[27]Hoja3!$A$13,IF(K761=[27]Hoja3!$B$14,[27]Hoja3!$A$14,IF(K761=[27]Hoja3!$B$15,[27]Hoja3!$A$15,IF(K761=[27]Hoja3!$B$16,[27]Hoja3!$A$16,IF(K761=[27]Hoja3!$B$17,[27]Hoja3!$A$17,IF(K761=[27]Hoja3!$B$18,[27]Hoja3!$A$18,IF(K761=[27]Hoja3!$B$19,[27]Hoja3!$A$19,IF(K761=[27]Hoja3!$B$20,[27]Hoja3!$A$20,IF(K761=[27]Hoja3!$B$21,[27]Hoja3!$A$21,""))))))))))))))))))))</f>
        <v>CCE-16</v>
      </c>
      <c r="M761" s="60" t="s">
        <v>63</v>
      </c>
      <c r="N761" s="60">
        <v>0</v>
      </c>
      <c r="O761" s="98">
        <v>32467200</v>
      </c>
      <c r="P761" s="98">
        <f t="shared" si="183"/>
        <v>32467200</v>
      </c>
      <c r="Q761" s="65">
        <v>0</v>
      </c>
      <c r="R761" s="60">
        <v>0</v>
      </c>
      <c r="S761" s="60" t="s">
        <v>1624</v>
      </c>
      <c r="T761" s="60" t="s">
        <v>1625</v>
      </c>
      <c r="U761" s="60" t="s">
        <v>1626</v>
      </c>
      <c r="V761" s="60" t="s">
        <v>1627</v>
      </c>
      <c r="W761" s="60" t="s">
        <v>1899</v>
      </c>
      <c r="X761" s="60" t="s">
        <v>1900</v>
      </c>
      <c r="Y761" s="60" t="s">
        <v>1630</v>
      </c>
    </row>
    <row r="762" spans="1:25" ht="75" x14ac:dyDescent="0.25">
      <c r="A762" s="60" t="s">
        <v>1936</v>
      </c>
      <c r="B762" s="60" t="str">
        <f>IFERROR(VLOOKUP(VALUE(MID(A762,1,IF(VALUE(MID(A762,1,3))=898,3,4))),[27]Hoja1!$A$3:$K$222,2,0),"")</f>
        <v>1046 Infraestructura y dotación al servicio de los ambientes de aprendizaje</v>
      </c>
      <c r="C762" s="60" t="s">
        <v>208</v>
      </c>
      <c r="D762" s="60" t="s">
        <v>440</v>
      </c>
      <c r="E762" s="60">
        <v>80111620</v>
      </c>
      <c r="F762" s="99" t="s">
        <v>1935</v>
      </c>
      <c r="G762" s="62">
        <v>1</v>
      </c>
      <c r="H762" s="62">
        <v>1</v>
      </c>
      <c r="I762" s="60">
        <v>351</v>
      </c>
      <c r="J762" s="60">
        <v>0</v>
      </c>
      <c r="K762" s="60" t="s">
        <v>21</v>
      </c>
      <c r="L762" s="60" t="str">
        <f>IF(K762=[27]Hoja3!$B$2,[27]Hoja3!$A$2,IF(K762=[27]Hoja3!$B$3,[27]Hoja3!$A$3,IF(K762=[27]Hoja3!$B$4,[27]Hoja3!$A$4,IF(K762=[27]Hoja3!$B$5,[27]Hoja3!$A$5,IF(K762=[27]Hoja3!$B$6,[27]Hoja3!$A$6,IF(K762=[27]Hoja3!$B$7,[27]Hoja3!$A$7,IF(K762=[27]Hoja3!$B$8,[27]Hoja3!$A$8,IF(K762=[27]Hoja3!$B$9,[27]Hoja3!$A$9,IF(K762=[27]Hoja3!$B$10,[27]Hoja3!$A$10,IF(K762=[27]Hoja3!$B$11,[27]Hoja3!$A$11,IF(K762=[27]Hoja3!$B$12,[27]Hoja3!$A$12,IF(K762=[27]Hoja3!$B$13,[27]Hoja3!$A$13,IF(K762=[27]Hoja3!$B$14,[27]Hoja3!$A$14,IF(K762=[27]Hoja3!$B$15,[27]Hoja3!$A$15,IF(K762=[27]Hoja3!$B$16,[27]Hoja3!$A$16,IF(K762=[27]Hoja3!$B$17,[27]Hoja3!$A$17,IF(K762=[27]Hoja3!$B$18,[27]Hoja3!$A$18,IF(K762=[27]Hoja3!$B$19,[27]Hoja3!$A$19,IF(K762=[27]Hoja3!$B$20,[27]Hoja3!$A$20,IF(K762=[27]Hoja3!$B$21,[27]Hoja3!$A$21,""))))))))))))))))))))</f>
        <v>CCE-16</v>
      </c>
      <c r="M762" s="60" t="s">
        <v>63</v>
      </c>
      <c r="N762" s="60">
        <v>0</v>
      </c>
      <c r="O762" s="98">
        <v>75973248</v>
      </c>
      <c r="P762" s="98">
        <f t="shared" si="183"/>
        <v>75973248</v>
      </c>
      <c r="Q762" s="65">
        <v>0</v>
      </c>
      <c r="R762" s="60">
        <v>0</v>
      </c>
      <c r="S762" s="60" t="s">
        <v>1624</v>
      </c>
      <c r="T762" s="60" t="s">
        <v>1625</v>
      </c>
      <c r="U762" s="60" t="s">
        <v>1626</v>
      </c>
      <c r="V762" s="60" t="s">
        <v>1627</v>
      </c>
      <c r="W762" s="60" t="s">
        <v>1899</v>
      </c>
      <c r="X762" s="60" t="s">
        <v>1900</v>
      </c>
      <c r="Y762" s="60" t="s">
        <v>1630</v>
      </c>
    </row>
    <row r="763" spans="1:25" ht="75" x14ac:dyDescent="0.25">
      <c r="A763" s="60" t="s">
        <v>1937</v>
      </c>
      <c r="B763" s="60" t="str">
        <f>IFERROR(VLOOKUP(VALUE(MID(A763,1,IF(VALUE(MID(A763,1,3))=898,3,4))),[27]Hoja1!$A$3:$K$222,2,0),"")</f>
        <v>1046 Infraestructura y dotación al servicio de los ambientes de aprendizaje</v>
      </c>
      <c r="C763" s="60" t="s">
        <v>208</v>
      </c>
      <c r="D763" s="60" t="s">
        <v>440</v>
      </c>
      <c r="E763" s="60">
        <v>80111620</v>
      </c>
      <c r="F763" s="99" t="s">
        <v>1938</v>
      </c>
      <c r="G763" s="62">
        <v>1</v>
      </c>
      <c r="H763" s="62">
        <v>1</v>
      </c>
      <c r="I763" s="60">
        <v>351</v>
      </c>
      <c r="J763" s="60">
        <v>0</v>
      </c>
      <c r="K763" s="60" t="s">
        <v>21</v>
      </c>
      <c r="L763" s="60" t="str">
        <f>IF(K763=[27]Hoja3!$B$2,[27]Hoja3!$A$2,IF(K763=[27]Hoja3!$B$3,[27]Hoja3!$A$3,IF(K763=[27]Hoja3!$B$4,[27]Hoja3!$A$4,IF(K763=[27]Hoja3!$B$5,[27]Hoja3!$A$5,IF(K763=[27]Hoja3!$B$6,[27]Hoja3!$A$6,IF(K763=[27]Hoja3!$B$7,[27]Hoja3!$A$7,IF(K763=[27]Hoja3!$B$8,[27]Hoja3!$A$8,IF(K763=[27]Hoja3!$B$9,[27]Hoja3!$A$9,IF(K763=[27]Hoja3!$B$10,[27]Hoja3!$A$10,IF(K763=[27]Hoja3!$B$11,[27]Hoja3!$A$11,IF(K763=[27]Hoja3!$B$12,[27]Hoja3!$A$12,IF(K763=[27]Hoja3!$B$13,[27]Hoja3!$A$13,IF(K763=[27]Hoja3!$B$14,[27]Hoja3!$A$14,IF(K763=[27]Hoja3!$B$15,[27]Hoja3!$A$15,IF(K763=[27]Hoja3!$B$16,[27]Hoja3!$A$16,IF(K763=[27]Hoja3!$B$17,[27]Hoja3!$A$17,IF(K763=[27]Hoja3!$B$18,[27]Hoja3!$A$18,IF(K763=[27]Hoja3!$B$19,[27]Hoja3!$A$19,IF(K763=[27]Hoja3!$B$20,[27]Hoja3!$A$20,IF(K763=[27]Hoja3!$B$21,[27]Hoja3!$A$21,""))))))))))))))))))))</f>
        <v>CCE-16</v>
      </c>
      <c r="M763" s="60" t="s">
        <v>63</v>
      </c>
      <c r="N763" s="60">
        <v>0</v>
      </c>
      <c r="O763" s="98">
        <v>75973248</v>
      </c>
      <c r="P763" s="98">
        <f t="shared" si="183"/>
        <v>75973248</v>
      </c>
      <c r="Q763" s="65">
        <v>0</v>
      </c>
      <c r="R763" s="60">
        <v>0</v>
      </c>
      <c r="S763" s="60" t="s">
        <v>1624</v>
      </c>
      <c r="T763" s="60" t="s">
        <v>1625</v>
      </c>
      <c r="U763" s="60" t="s">
        <v>1626</v>
      </c>
      <c r="V763" s="60" t="s">
        <v>1627</v>
      </c>
      <c r="W763" s="60" t="s">
        <v>1899</v>
      </c>
      <c r="X763" s="60" t="s">
        <v>1900</v>
      </c>
      <c r="Y763" s="60" t="s">
        <v>1630</v>
      </c>
    </row>
    <row r="764" spans="1:25" ht="75" x14ac:dyDescent="0.25">
      <c r="A764" s="60" t="s">
        <v>1939</v>
      </c>
      <c r="B764" s="60" t="str">
        <f>IFERROR(VLOOKUP(VALUE(MID(A764,1,IF(VALUE(MID(A764,1,3))=898,3,4))),[27]Hoja1!$A$3:$K$222,2,0),"")</f>
        <v>1046 Infraestructura y dotación al servicio de los ambientes de aprendizaje</v>
      </c>
      <c r="C764" s="60" t="s">
        <v>208</v>
      </c>
      <c r="D764" s="60" t="s">
        <v>440</v>
      </c>
      <c r="E764" s="60">
        <v>80111620</v>
      </c>
      <c r="F764" s="99" t="s">
        <v>1940</v>
      </c>
      <c r="G764" s="62">
        <v>1</v>
      </c>
      <c r="H764" s="62">
        <v>1</v>
      </c>
      <c r="I764" s="60">
        <v>351</v>
      </c>
      <c r="J764" s="60">
        <v>0</v>
      </c>
      <c r="K764" s="60" t="s">
        <v>21</v>
      </c>
      <c r="L764" s="60" t="str">
        <f>IF(K764=[27]Hoja3!$B$2,[27]Hoja3!$A$2,IF(K764=[27]Hoja3!$B$3,[27]Hoja3!$A$3,IF(K764=[27]Hoja3!$B$4,[27]Hoja3!$A$4,IF(K764=[27]Hoja3!$B$5,[27]Hoja3!$A$5,IF(K764=[27]Hoja3!$B$6,[27]Hoja3!$A$6,IF(K764=[27]Hoja3!$B$7,[27]Hoja3!$A$7,IF(K764=[27]Hoja3!$B$8,[27]Hoja3!$A$8,IF(K764=[27]Hoja3!$B$9,[27]Hoja3!$A$9,IF(K764=[27]Hoja3!$B$10,[27]Hoja3!$A$10,IF(K764=[27]Hoja3!$B$11,[27]Hoja3!$A$11,IF(K764=[27]Hoja3!$B$12,[27]Hoja3!$A$12,IF(K764=[27]Hoja3!$B$13,[27]Hoja3!$A$13,IF(K764=[27]Hoja3!$B$14,[27]Hoja3!$A$14,IF(K764=[27]Hoja3!$B$15,[27]Hoja3!$A$15,IF(K764=[27]Hoja3!$B$16,[27]Hoja3!$A$16,IF(K764=[27]Hoja3!$B$17,[27]Hoja3!$A$17,IF(K764=[27]Hoja3!$B$18,[27]Hoja3!$A$18,IF(K764=[27]Hoja3!$B$19,[27]Hoja3!$A$19,IF(K764=[27]Hoja3!$B$20,[27]Hoja3!$A$20,IF(K764=[27]Hoja3!$B$21,[27]Hoja3!$A$21,""))))))))))))))))))))</f>
        <v>CCE-16</v>
      </c>
      <c r="M764" s="60" t="s">
        <v>63</v>
      </c>
      <c r="N764" s="60">
        <v>0</v>
      </c>
      <c r="O764" s="98">
        <v>75973248</v>
      </c>
      <c r="P764" s="98">
        <f t="shared" si="183"/>
        <v>75973248</v>
      </c>
      <c r="Q764" s="65">
        <v>0</v>
      </c>
      <c r="R764" s="60">
        <v>0</v>
      </c>
      <c r="S764" s="60" t="s">
        <v>1624</v>
      </c>
      <c r="T764" s="60" t="s">
        <v>1625</v>
      </c>
      <c r="U764" s="60" t="s">
        <v>1626</v>
      </c>
      <c r="V764" s="60" t="s">
        <v>1627</v>
      </c>
      <c r="W764" s="60" t="s">
        <v>1899</v>
      </c>
      <c r="X764" s="60" t="s">
        <v>1900</v>
      </c>
      <c r="Y764" s="60" t="s">
        <v>1630</v>
      </c>
    </row>
    <row r="765" spans="1:25" ht="75" x14ac:dyDescent="0.25">
      <c r="A765" s="60" t="s">
        <v>1941</v>
      </c>
      <c r="B765" s="60" t="str">
        <f>IFERROR(VLOOKUP(VALUE(MID(A765,1,IF(VALUE(MID(A765,1,3))=898,3,4))),[27]Hoja1!$A$3:$K$222,2,0),"")</f>
        <v>1046 Infraestructura y dotación al servicio de los ambientes de aprendizaje</v>
      </c>
      <c r="C765" s="60" t="s">
        <v>208</v>
      </c>
      <c r="D765" s="60" t="s">
        <v>440</v>
      </c>
      <c r="E765" s="60">
        <v>80111620</v>
      </c>
      <c r="F765" s="99" t="s">
        <v>1935</v>
      </c>
      <c r="G765" s="62">
        <v>1</v>
      </c>
      <c r="H765" s="62">
        <v>1</v>
      </c>
      <c r="I765" s="60">
        <v>351</v>
      </c>
      <c r="J765" s="60">
        <v>0</v>
      </c>
      <c r="K765" s="60" t="s">
        <v>21</v>
      </c>
      <c r="L765" s="60" t="str">
        <f>IF(K765=[27]Hoja3!$B$2,[27]Hoja3!$A$2,IF(K765=[27]Hoja3!$B$3,[27]Hoja3!$A$3,IF(K765=[27]Hoja3!$B$4,[27]Hoja3!$A$4,IF(K765=[27]Hoja3!$B$5,[27]Hoja3!$A$5,IF(K765=[27]Hoja3!$B$6,[27]Hoja3!$A$6,IF(K765=[27]Hoja3!$B$7,[27]Hoja3!$A$7,IF(K765=[27]Hoja3!$B$8,[27]Hoja3!$A$8,IF(K765=[27]Hoja3!$B$9,[27]Hoja3!$A$9,IF(K765=[27]Hoja3!$B$10,[27]Hoja3!$A$10,IF(K765=[27]Hoja3!$B$11,[27]Hoja3!$A$11,IF(K765=[27]Hoja3!$B$12,[27]Hoja3!$A$12,IF(K765=[27]Hoja3!$B$13,[27]Hoja3!$A$13,IF(K765=[27]Hoja3!$B$14,[27]Hoja3!$A$14,IF(K765=[27]Hoja3!$B$15,[27]Hoja3!$A$15,IF(K765=[27]Hoja3!$B$16,[27]Hoja3!$A$16,IF(K765=[27]Hoja3!$B$17,[27]Hoja3!$A$17,IF(K765=[27]Hoja3!$B$18,[27]Hoja3!$A$18,IF(K765=[27]Hoja3!$B$19,[27]Hoja3!$A$19,IF(K765=[27]Hoja3!$B$20,[27]Hoja3!$A$20,IF(K765=[27]Hoja3!$B$21,[27]Hoja3!$A$21,""))))))))))))))))))))</f>
        <v>CCE-16</v>
      </c>
      <c r="M765" s="60" t="s">
        <v>63</v>
      </c>
      <c r="N765" s="60">
        <v>0</v>
      </c>
      <c r="O765" s="98">
        <v>75973248</v>
      </c>
      <c r="P765" s="98">
        <f t="shared" si="183"/>
        <v>75973248</v>
      </c>
      <c r="Q765" s="65">
        <v>0</v>
      </c>
      <c r="R765" s="60">
        <v>0</v>
      </c>
      <c r="S765" s="60" t="s">
        <v>1624</v>
      </c>
      <c r="T765" s="60" t="s">
        <v>1625</v>
      </c>
      <c r="U765" s="60" t="s">
        <v>1626</v>
      </c>
      <c r="V765" s="60" t="s">
        <v>1627</v>
      </c>
      <c r="W765" s="60" t="s">
        <v>1899</v>
      </c>
      <c r="X765" s="60" t="s">
        <v>1900</v>
      </c>
      <c r="Y765" s="60" t="s">
        <v>1630</v>
      </c>
    </row>
    <row r="766" spans="1:25" ht="75" x14ac:dyDescent="0.25">
      <c r="A766" s="60" t="s">
        <v>1942</v>
      </c>
      <c r="B766" s="60" t="str">
        <f>IFERROR(VLOOKUP(VALUE(MID(A766,1,IF(VALUE(MID(A766,1,3))=898,3,4))),[27]Hoja1!$A$3:$K$222,2,0),"")</f>
        <v>1046 Infraestructura y dotación al servicio de los ambientes de aprendizaje</v>
      </c>
      <c r="C766" s="60" t="s">
        <v>208</v>
      </c>
      <c r="D766" s="60" t="s">
        <v>440</v>
      </c>
      <c r="E766" s="60">
        <v>80111620</v>
      </c>
      <c r="F766" s="99" t="s">
        <v>1935</v>
      </c>
      <c r="G766" s="62">
        <v>1</v>
      </c>
      <c r="H766" s="62">
        <v>1</v>
      </c>
      <c r="I766" s="60">
        <v>351</v>
      </c>
      <c r="J766" s="60">
        <v>0</v>
      </c>
      <c r="K766" s="60" t="s">
        <v>21</v>
      </c>
      <c r="L766" s="60" t="str">
        <f>IF(K766=[27]Hoja3!$B$2,[27]Hoja3!$A$2,IF(K766=[27]Hoja3!$B$3,[27]Hoja3!$A$3,IF(K766=[27]Hoja3!$B$4,[27]Hoja3!$A$4,IF(K766=[27]Hoja3!$B$5,[27]Hoja3!$A$5,IF(K766=[27]Hoja3!$B$6,[27]Hoja3!$A$6,IF(K766=[27]Hoja3!$B$7,[27]Hoja3!$A$7,IF(K766=[27]Hoja3!$B$8,[27]Hoja3!$A$8,IF(K766=[27]Hoja3!$B$9,[27]Hoja3!$A$9,IF(K766=[27]Hoja3!$B$10,[27]Hoja3!$A$10,IF(K766=[27]Hoja3!$B$11,[27]Hoja3!$A$11,IF(K766=[27]Hoja3!$B$12,[27]Hoja3!$A$12,IF(K766=[27]Hoja3!$B$13,[27]Hoja3!$A$13,IF(K766=[27]Hoja3!$B$14,[27]Hoja3!$A$14,IF(K766=[27]Hoja3!$B$15,[27]Hoja3!$A$15,IF(K766=[27]Hoja3!$B$16,[27]Hoja3!$A$16,IF(K766=[27]Hoja3!$B$17,[27]Hoja3!$A$17,IF(K766=[27]Hoja3!$B$18,[27]Hoja3!$A$18,IF(K766=[27]Hoja3!$B$19,[27]Hoja3!$A$19,IF(K766=[27]Hoja3!$B$20,[27]Hoja3!$A$20,IF(K766=[27]Hoja3!$B$21,[27]Hoja3!$A$21,""))))))))))))))))))))</f>
        <v>CCE-16</v>
      </c>
      <c r="M766" s="60" t="s">
        <v>63</v>
      </c>
      <c r="N766" s="60">
        <v>0</v>
      </c>
      <c r="O766" s="98">
        <v>75973248</v>
      </c>
      <c r="P766" s="98">
        <f t="shared" si="183"/>
        <v>75973248</v>
      </c>
      <c r="Q766" s="65">
        <v>0</v>
      </c>
      <c r="R766" s="60">
        <v>0</v>
      </c>
      <c r="S766" s="60" t="s">
        <v>1624</v>
      </c>
      <c r="T766" s="60" t="s">
        <v>1625</v>
      </c>
      <c r="U766" s="60" t="s">
        <v>1626</v>
      </c>
      <c r="V766" s="60" t="s">
        <v>1627</v>
      </c>
      <c r="W766" s="60" t="s">
        <v>1899</v>
      </c>
      <c r="X766" s="60" t="s">
        <v>1900</v>
      </c>
      <c r="Y766" s="60" t="s">
        <v>1630</v>
      </c>
    </row>
    <row r="767" spans="1:25" ht="75" x14ac:dyDescent="0.25">
      <c r="A767" s="60" t="s">
        <v>1943</v>
      </c>
      <c r="B767" s="60" t="str">
        <f>IFERROR(VLOOKUP(VALUE(MID(A767,1,IF(VALUE(MID(A767,1,3))=898,3,4))),[27]Hoja1!$A$3:$K$222,2,0),"")</f>
        <v>1046 Infraestructura y dotación al servicio de los ambientes de aprendizaje</v>
      </c>
      <c r="C767" s="60" t="s">
        <v>208</v>
      </c>
      <c r="D767" s="60" t="s">
        <v>440</v>
      </c>
      <c r="E767" s="60">
        <v>80111620</v>
      </c>
      <c r="F767" s="99" t="s">
        <v>1944</v>
      </c>
      <c r="G767" s="62">
        <v>1</v>
      </c>
      <c r="H767" s="62">
        <v>1</v>
      </c>
      <c r="I767" s="60">
        <v>351</v>
      </c>
      <c r="J767" s="60">
        <v>0</v>
      </c>
      <c r="K767" s="60" t="s">
        <v>21</v>
      </c>
      <c r="L767" s="60" t="str">
        <f>IF(K767=[27]Hoja3!$B$2,[27]Hoja3!$A$2,IF(K767=[27]Hoja3!$B$3,[27]Hoja3!$A$3,IF(K767=[27]Hoja3!$B$4,[27]Hoja3!$A$4,IF(K767=[27]Hoja3!$B$5,[27]Hoja3!$A$5,IF(K767=[27]Hoja3!$B$6,[27]Hoja3!$A$6,IF(K767=[27]Hoja3!$B$7,[27]Hoja3!$A$7,IF(K767=[27]Hoja3!$B$8,[27]Hoja3!$A$8,IF(K767=[27]Hoja3!$B$9,[27]Hoja3!$A$9,IF(K767=[27]Hoja3!$B$10,[27]Hoja3!$A$10,IF(K767=[27]Hoja3!$B$11,[27]Hoja3!$A$11,IF(K767=[27]Hoja3!$B$12,[27]Hoja3!$A$12,IF(K767=[27]Hoja3!$B$13,[27]Hoja3!$A$13,IF(K767=[27]Hoja3!$B$14,[27]Hoja3!$A$14,IF(K767=[27]Hoja3!$B$15,[27]Hoja3!$A$15,IF(K767=[27]Hoja3!$B$16,[27]Hoja3!$A$16,IF(K767=[27]Hoja3!$B$17,[27]Hoja3!$A$17,IF(K767=[27]Hoja3!$B$18,[27]Hoja3!$A$18,IF(K767=[27]Hoja3!$B$19,[27]Hoja3!$A$19,IF(K767=[27]Hoja3!$B$20,[27]Hoja3!$A$20,IF(K767=[27]Hoja3!$B$21,[27]Hoja3!$A$21,""))))))))))))))))))))</f>
        <v>CCE-16</v>
      </c>
      <c r="M767" s="60" t="s">
        <v>63</v>
      </c>
      <c r="N767" s="60">
        <v>0</v>
      </c>
      <c r="O767" s="98">
        <v>75973248</v>
      </c>
      <c r="P767" s="98">
        <f t="shared" si="183"/>
        <v>75973248</v>
      </c>
      <c r="Q767" s="65">
        <v>0</v>
      </c>
      <c r="R767" s="60">
        <v>0</v>
      </c>
      <c r="S767" s="60" t="s">
        <v>1624</v>
      </c>
      <c r="T767" s="60" t="s">
        <v>1625</v>
      </c>
      <c r="U767" s="60" t="s">
        <v>1626</v>
      </c>
      <c r="V767" s="60" t="s">
        <v>1627</v>
      </c>
      <c r="W767" s="60" t="s">
        <v>1899</v>
      </c>
      <c r="X767" s="60" t="s">
        <v>1900</v>
      </c>
      <c r="Y767" s="60" t="s">
        <v>1630</v>
      </c>
    </row>
    <row r="768" spans="1:25" ht="75" x14ac:dyDescent="0.25">
      <c r="A768" s="60" t="s">
        <v>1945</v>
      </c>
      <c r="B768" s="60" t="str">
        <f>IFERROR(VLOOKUP(VALUE(MID(A768,1,IF(VALUE(MID(A768,1,3))=898,3,4))),[27]Hoja1!$A$3:$K$222,2,0),"")</f>
        <v>1046 Infraestructura y dotación al servicio de los ambientes de aprendizaje</v>
      </c>
      <c r="C768" s="60" t="s">
        <v>208</v>
      </c>
      <c r="D768" s="60" t="s">
        <v>440</v>
      </c>
      <c r="E768" s="60">
        <v>80111620</v>
      </c>
      <c r="F768" s="99" t="s">
        <v>1946</v>
      </c>
      <c r="G768" s="62">
        <v>1</v>
      </c>
      <c r="H768" s="62">
        <v>1</v>
      </c>
      <c r="I768" s="60">
        <v>351</v>
      </c>
      <c r="J768" s="60">
        <v>0</v>
      </c>
      <c r="K768" s="60" t="s">
        <v>21</v>
      </c>
      <c r="L768" s="60" t="str">
        <f>IF(K768=[27]Hoja3!$B$2,[27]Hoja3!$A$2,IF(K768=[27]Hoja3!$B$3,[27]Hoja3!$A$3,IF(K768=[27]Hoja3!$B$4,[27]Hoja3!$A$4,IF(K768=[27]Hoja3!$B$5,[27]Hoja3!$A$5,IF(K768=[27]Hoja3!$B$6,[27]Hoja3!$A$6,IF(K768=[27]Hoja3!$B$7,[27]Hoja3!$A$7,IF(K768=[27]Hoja3!$B$8,[27]Hoja3!$A$8,IF(K768=[27]Hoja3!$B$9,[27]Hoja3!$A$9,IF(K768=[27]Hoja3!$B$10,[27]Hoja3!$A$10,IF(K768=[27]Hoja3!$B$11,[27]Hoja3!$A$11,IF(K768=[27]Hoja3!$B$12,[27]Hoja3!$A$12,IF(K768=[27]Hoja3!$B$13,[27]Hoja3!$A$13,IF(K768=[27]Hoja3!$B$14,[27]Hoja3!$A$14,IF(K768=[27]Hoja3!$B$15,[27]Hoja3!$A$15,IF(K768=[27]Hoja3!$B$16,[27]Hoja3!$A$16,IF(K768=[27]Hoja3!$B$17,[27]Hoja3!$A$17,IF(K768=[27]Hoja3!$B$18,[27]Hoja3!$A$18,IF(K768=[27]Hoja3!$B$19,[27]Hoja3!$A$19,IF(K768=[27]Hoja3!$B$20,[27]Hoja3!$A$20,IF(K768=[27]Hoja3!$B$21,[27]Hoja3!$A$21,""))))))))))))))))))))</f>
        <v>CCE-16</v>
      </c>
      <c r="M768" s="60" t="s">
        <v>63</v>
      </c>
      <c r="N768" s="60">
        <v>0</v>
      </c>
      <c r="O768" s="98">
        <v>75973248</v>
      </c>
      <c r="P768" s="98">
        <f t="shared" si="183"/>
        <v>75973248</v>
      </c>
      <c r="Q768" s="65">
        <v>0</v>
      </c>
      <c r="R768" s="60">
        <v>0</v>
      </c>
      <c r="S768" s="60" t="s">
        <v>1624</v>
      </c>
      <c r="T768" s="60" t="s">
        <v>1625</v>
      </c>
      <c r="U768" s="60" t="s">
        <v>1626</v>
      </c>
      <c r="V768" s="60" t="s">
        <v>1627</v>
      </c>
      <c r="W768" s="60" t="s">
        <v>1899</v>
      </c>
      <c r="X768" s="60" t="s">
        <v>1900</v>
      </c>
      <c r="Y768" s="60" t="s">
        <v>1630</v>
      </c>
    </row>
    <row r="769" spans="1:25" ht="75" x14ac:dyDescent="0.25">
      <c r="A769" s="60" t="s">
        <v>1947</v>
      </c>
      <c r="B769" s="60" t="str">
        <f>IFERROR(VLOOKUP(VALUE(MID(A769,1,IF(VALUE(MID(A769,1,3))=898,3,4))),[27]Hoja1!$A$3:$K$222,2,0),"")</f>
        <v>1046 Infraestructura y dotación al servicio de los ambientes de aprendizaje</v>
      </c>
      <c r="C769" s="60" t="s">
        <v>208</v>
      </c>
      <c r="D769" s="60" t="s">
        <v>440</v>
      </c>
      <c r="E769" s="60">
        <v>80111607</v>
      </c>
      <c r="F769" s="99" t="s">
        <v>1948</v>
      </c>
      <c r="G769" s="62">
        <v>1</v>
      </c>
      <c r="H769" s="62">
        <v>1</v>
      </c>
      <c r="I769" s="60">
        <v>150</v>
      </c>
      <c r="J769" s="60">
        <v>0</v>
      </c>
      <c r="K769" s="60" t="s">
        <v>21</v>
      </c>
      <c r="L769" s="60" t="str">
        <f>IF(K769=[27]Hoja3!$B$2,[27]Hoja3!$A$2,IF(K769=[27]Hoja3!$B$3,[27]Hoja3!$A$3,IF(K769=[27]Hoja3!$B$4,[27]Hoja3!$A$4,IF(K769=[27]Hoja3!$B$5,[27]Hoja3!$A$5,IF(K769=[27]Hoja3!$B$6,[27]Hoja3!$A$6,IF(K769=[27]Hoja3!$B$7,[27]Hoja3!$A$7,IF(K769=[27]Hoja3!$B$8,[27]Hoja3!$A$8,IF(K769=[27]Hoja3!$B$9,[27]Hoja3!$A$9,IF(K769=[27]Hoja3!$B$10,[27]Hoja3!$A$10,IF(K769=[27]Hoja3!$B$11,[27]Hoja3!$A$11,IF(K769=[27]Hoja3!$B$12,[27]Hoja3!$A$12,IF(K769=[27]Hoja3!$B$13,[27]Hoja3!$A$13,IF(K769=[27]Hoja3!$B$14,[27]Hoja3!$A$14,IF(K769=[27]Hoja3!$B$15,[27]Hoja3!$A$15,IF(K769=[27]Hoja3!$B$16,[27]Hoja3!$A$16,IF(K769=[27]Hoja3!$B$17,[27]Hoja3!$A$17,IF(K769=[27]Hoja3!$B$18,[27]Hoja3!$A$18,IF(K769=[27]Hoja3!$B$19,[27]Hoja3!$A$19,IF(K769=[27]Hoja3!$B$20,[27]Hoja3!$A$20,IF(K769=[27]Hoja3!$B$21,[27]Hoja3!$A$21,""))))))))))))))))))))</f>
        <v>CCE-16</v>
      </c>
      <c r="M769" s="60" t="s">
        <v>63</v>
      </c>
      <c r="N769" s="60">
        <v>0</v>
      </c>
      <c r="O769" s="98">
        <v>22500000</v>
      </c>
      <c r="P769" s="98">
        <f t="shared" si="183"/>
        <v>22500000</v>
      </c>
      <c r="Q769" s="65">
        <v>0</v>
      </c>
      <c r="R769" s="60">
        <v>0</v>
      </c>
      <c r="S769" s="60" t="s">
        <v>1624</v>
      </c>
      <c r="T769" s="60" t="s">
        <v>1625</v>
      </c>
      <c r="U769" s="60" t="s">
        <v>1626</v>
      </c>
      <c r="V769" s="60" t="s">
        <v>1627</v>
      </c>
      <c r="W769" s="60" t="s">
        <v>1899</v>
      </c>
      <c r="X769" s="60" t="s">
        <v>1900</v>
      </c>
      <c r="Y769" s="60" t="s">
        <v>1630</v>
      </c>
    </row>
    <row r="770" spans="1:25" ht="75" x14ac:dyDescent="0.25">
      <c r="A770" s="60" t="s">
        <v>1949</v>
      </c>
      <c r="B770" s="60" t="str">
        <f>IFERROR(VLOOKUP(VALUE(MID(A770,1,IF(VALUE(MID(A770,1,3))=898,3,4))),[27]Hoja1!$A$3:$K$222,2,0),"")</f>
        <v>1046 Infraestructura y dotación al servicio de los ambientes de aprendizaje</v>
      </c>
      <c r="C770" s="60" t="s">
        <v>208</v>
      </c>
      <c r="D770" s="60" t="s">
        <v>440</v>
      </c>
      <c r="E770" s="60">
        <v>80111604</v>
      </c>
      <c r="F770" s="99" t="s">
        <v>1950</v>
      </c>
      <c r="G770" s="62">
        <v>1</v>
      </c>
      <c r="H770" s="62">
        <v>1</v>
      </c>
      <c r="I770" s="60">
        <v>351</v>
      </c>
      <c r="J770" s="60">
        <v>0</v>
      </c>
      <c r="K770" s="60" t="s">
        <v>21</v>
      </c>
      <c r="L770" s="60" t="str">
        <f>IF(K770=[27]Hoja3!$B$2,[27]Hoja3!$A$2,IF(K770=[27]Hoja3!$B$3,[27]Hoja3!$A$3,IF(K770=[27]Hoja3!$B$4,[27]Hoja3!$A$4,IF(K770=[27]Hoja3!$B$5,[27]Hoja3!$A$5,IF(K770=[27]Hoja3!$B$6,[27]Hoja3!$A$6,IF(K770=[27]Hoja3!$B$7,[27]Hoja3!$A$7,IF(K770=[27]Hoja3!$B$8,[27]Hoja3!$A$8,IF(K770=[27]Hoja3!$B$9,[27]Hoja3!$A$9,IF(K770=[27]Hoja3!$B$10,[27]Hoja3!$A$10,IF(K770=[27]Hoja3!$B$11,[27]Hoja3!$A$11,IF(K770=[27]Hoja3!$B$12,[27]Hoja3!$A$12,IF(K770=[27]Hoja3!$B$13,[27]Hoja3!$A$13,IF(K770=[27]Hoja3!$B$14,[27]Hoja3!$A$14,IF(K770=[27]Hoja3!$B$15,[27]Hoja3!$A$15,IF(K770=[27]Hoja3!$B$16,[27]Hoja3!$A$16,IF(K770=[27]Hoja3!$B$17,[27]Hoja3!$A$17,IF(K770=[27]Hoja3!$B$18,[27]Hoja3!$A$18,IF(K770=[27]Hoja3!$B$19,[27]Hoja3!$A$19,IF(K770=[27]Hoja3!$B$20,[27]Hoja3!$A$20,IF(K770=[27]Hoja3!$B$21,[27]Hoja3!$A$21,""))))))))))))))))))))</f>
        <v>CCE-16</v>
      </c>
      <c r="M770" s="60" t="s">
        <v>575</v>
      </c>
      <c r="N770" s="60">
        <v>0</v>
      </c>
      <c r="O770" s="98">
        <v>48063483</v>
      </c>
      <c r="P770" s="98">
        <f t="shared" si="183"/>
        <v>48063483</v>
      </c>
      <c r="Q770" s="65">
        <v>0</v>
      </c>
      <c r="R770" s="60">
        <v>0</v>
      </c>
      <c r="S770" s="60" t="s">
        <v>1624</v>
      </c>
      <c r="T770" s="60" t="s">
        <v>1625</v>
      </c>
      <c r="U770" s="60" t="s">
        <v>1626</v>
      </c>
      <c r="V770" s="60" t="s">
        <v>1627</v>
      </c>
      <c r="W770" s="60" t="s">
        <v>1899</v>
      </c>
      <c r="X770" s="60" t="s">
        <v>1900</v>
      </c>
      <c r="Y770" s="60" t="s">
        <v>1630</v>
      </c>
    </row>
    <row r="771" spans="1:25" ht="75" x14ac:dyDescent="0.25">
      <c r="A771" s="60" t="s">
        <v>1951</v>
      </c>
      <c r="B771" s="60" t="str">
        <f>IFERROR(VLOOKUP(VALUE(MID(A771,1,IF(VALUE(MID(A771,1,3))=898,3,4))),[27]Hoja1!$A$3:$K$222,2,0),"")</f>
        <v>1046 Infraestructura y dotación al servicio de los ambientes de aprendizaje</v>
      </c>
      <c r="C771" s="60" t="s">
        <v>208</v>
      </c>
      <c r="D771" s="60" t="s">
        <v>440</v>
      </c>
      <c r="E771" s="60">
        <v>80111604</v>
      </c>
      <c r="F771" s="99" t="s">
        <v>1952</v>
      </c>
      <c r="G771" s="62">
        <v>1</v>
      </c>
      <c r="H771" s="62">
        <v>1</v>
      </c>
      <c r="I771" s="60">
        <v>351</v>
      </c>
      <c r="J771" s="60">
        <v>0</v>
      </c>
      <c r="K771" s="60" t="s">
        <v>21</v>
      </c>
      <c r="L771" s="60" t="str">
        <f>IF(K771=[27]Hoja3!$B$2,[27]Hoja3!$A$2,IF(K771=[27]Hoja3!$B$3,[27]Hoja3!$A$3,IF(K771=[27]Hoja3!$B$4,[27]Hoja3!$A$4,IF(K771=[27]Hoja3!$B$5,[27]Hoja3!$A$5,IF(K771=[27]Hoja3!$B$6,[27]Hoja3!$A$6,IF(K771=[27]Hoja3!$B$7,[27]Hoja3!$A$7,IF(K771=[27]Hoja3!$B$8,[27]Hoja3!$A$8,IF(K771=[27]Hoja3!$B$9,[27]Hoja3!$A$9,IF(K771=[27]Hoja3!$B$10,[27]Hoja3!$A$10,IF(K771=[27]Hoja3!$B$11,[27]Hoja3!$A$11,IF(K771=[27]Hoja3!$B$12,[27]Hoja3!$A$12,IF(K771=[27]Hoja3!$B$13,[27]Hoja3!$A$13,IF(K771=[27]Hoja3!$B$14,[27]Hoja3!$A$14,IF(K771=[27]Hoja3!$B$15,[27]Hoja3!$A$15,IF(K771=[27]Hoja3!$B$16,[27]Hoja3!$A$16,IF(K771=[27]Hoja3!$B$17,[27]Hoja3!$A$17,IF(K771=[27]Hoja3!$B$18,[27]Hoja3!$A$18,IF(K771=[27]Hoja3!$B$19,[27]Hoja3!$A$19,IF(K771=[27]Hoja3!$B$20,[27]Hoja3!$A$20,IF(K771=[27]Hoja3!$B$21,[27]Hoja3!$A$21,""))))))))))))))))))))</f>
        <v>CCE-16</v>
      </c>
      <c r="M771" s="60" t="s">
        <v>575</v>
      </c>
      <c r="N771" s="60">
        <v>0</v>
      </c>
      <c r="O771" s="98">
        <v>48063483</v>
      </c>
      <c r="P771" s="98">
        <f t="shared" si="183"/>
        <v>48063483</v>
      </c>
      <c r="Q771" s="65">
        <v>0</v>
      </c>
      <c r="R771" s="60">
        <v>0</v>
      </c>
      <c r="S771" s="60" t="s">
        <v>1624</v>
      </c>
      <c r="T771" s="60" t="s">
        <v>1625</v>
      </c>
      <c r="U771" s="60" t="s">
        <v>1626</v>
      </c>
      <c r="V771" s="60" t="s">
        <v>1627</v>
      </c>
      <c r="W771" s="60" t="s">
        <v>1899</v>
      </c>
      <c r="X771" s="60" t="s">
        <v>1900</v>
      </c>
      <c r="Y771" s="60" t="s">
        <v>1630</v>
      </c>
    </row>
    <row r="772" spans="1:25" ht="75" x14ac:dyDescent="0.25">
      <c r="A772" s="60" t="s">
        <v>1953</v>
      </c>
      <c r="B772" s="60" t="str">
        <f>IFERROR(VLOOKUP(VALUE(MID(A772,1,IF(VALUE(MID(A772,1,3))=898,3,4))),[27]Hoja1!$A$3:$K$222,2,0),"")</f>
        <v>1046 Infraestructura y dotación al servicio de los ambientes de aprendizaje</v>
      </c>
      <c r="C772" s="60" t="s">
        <v>208</v>
      </c>
      <c r="D772" s="60" t="s">
        <v>440</v>
      </c>
      <c r="E772" s="60">
        <v>80111604</v>
      </c>
      <c r="F772" s="99" t="s">
        <v>1954</v>
      </c>
      <c r="G772" s="62">
        <v>1</v>
      </c>
      <c r="H772" s="62">
        <v>1</v>
      </c>
      <c r="I772" s="60">
        <v>351</v>
      </c>
      <c r="J772" s="60">
        <v>0</v>
      </c>
      <c r="K772" s="60" t="s">
        <v>21</v>
      </c>
      <c r="L772" s="60" t="str">
        <f>IF(K772=[27]Hoja3!$B$2,[27]Hoja3!$A$2,IF(K772=[27]Hoja3!$B$3,[27]Hoja3!$A$3,IF(K772=[27]Hoja3!$B$4,[27]Hoja3!$A$4,IF(K772=[27]Hoja3!$B$5,[27]Hoja3!$A$5,IF(K772=[27]Hoja3!$B$6,[27]Hoja3!$A$6,IF(K772=[27]Hoja3!$B$7,[27]Hoja3!$A$7,IF(K772=[27]Hoja3!$B$8,[27]Hoja3!$A$8,IF(K772=[27]Hoja3!$B$9,[27]Hoja3!$A$9,IF(K772=[27]Hoja3!$B$10,[27]Hoja3!$A$10,IF(K772=[27]Hoja3!$B$11,[27]Hoja3!$A$11,IF(K772=[27]Hoja3!$B$12,[27]Hoja3!$A$12,IF(K772=[27]Hoja3!$B$13,[27]Hoja3!$A$13,IF(K772=[27]Hoja3!$B$14,[27]Hoja3!$A$14,IF(K772=[27]Hoja3!$B$15,[27]Hoja3!$A$15,IF(K772=[27]Hoja3!$B$16,[27]Hoja3!$A$16,IF(K772=[27]Hoja3!$B$17,[27]Hoja3!$A$17,IF(K772=[27]Hoja3!$B$18,[27]Hoja3!$A$18,IF(K772=[27]Hoja3!$B$19,[27]Hoja3!$A$19,IF(K772=[27]Hoja3!$B$20,[27]Hoja3!$A$20,IF(K772=[27]Hoja3!$B$21,[27]Hoja3!$A$21,""))))))))))))))))))))</f>
        <v>CCE-16</v>
      </c>
      <c r="M772" s="60" t="s">
        <v>575</v>
      </c>
      <c r="N772" s="60">
        <v>0</v>
      </c>
      <c r="O772" s="98">
        <v>41439762</v>
      </c>
      <c r="P772" s="98">
        <f t="shared" si="183"/>
        <v>41439762</v>
      </c>
      <c r="Q772" s="65">
        <v>0</v>
      </c>
      <c r="R772" s="60">
        <v>0</v>
      </c>
      <c r="S772" s="60" t="s">
        <v>1624</v>
      </c>
      <c r="T772" s="60" t="s">
        <v>1625</v>
      </c>
      <c r="U772" s="60" t="s">
        <v>1626</v>
      </c>
      <c r="V772" s="60" t="s">
        <v>1627</v>
      </c>
      <c r="W772" s="60" t="s">
        <v>1899</v>
      </c>
      <c r="X772" s="60" t="s">
        <v>1900</v>
      </c>
      <c r="Y772" s="60" t="s">
        <v>1630</v>
      </c>
    </row>
    <row r="773" spans="1:25" ht="75" x14ac:dyDescent="0.25">
      <c r="A773" s="60" t="s">
        <v>1955</v>
      </c>
      <c r="B773" s="60" t="str">
        <f>IFERROR(VLOOKUP(VALUE(MID(A773,1,IF(VALUE(MID(A773,1,3))=898,3,4))),[27]Hoja1!$A$3:$K$222,2,0),"")</f>
        <v>1046 Infraestructura y dotación al servicio de los ambientes de aprendizaje</v>
      </c>
      <c r="C773" s="60" t="s">
        <v>208</v>
      </c>
      <c r="D773" s="60" t="s">
        <v>440</v>
      </c>
      <c r="E773" s="60">
        <v>80111620</v>
      </c>
      <c r="F773" s="99" t="s">
        <v>1956</v>
      </c>
      <c r="G773" s="62">
        <v>1</v>
      </c>
      <c r="H773" s="62">
        <v>1</v>
      </c>
      <c r="I773" s="60">
        <v>351</v>
      </c>
      <c r="J773" s="60">
        <v>0</v>
      </c>
      <c r="K773" s="60" t="s">
        <v>21</v>
      </c>
      <c r="L773" s="60" t="str">
        <f>IF(K773=[27]Hoja3!$B$2,[27]Hoja3!$A$2,IF(K773=[27]Hoja3!$B$3,[27]Hoja3!$A$3,IF(K773=[27]Hoja3!$B$4,[27]Hoja3!$A$4,IF(K773=[27]Hoja3!$B$5,[27]Hoja3!$A$5,IF(K773=[27]Hoja3!$B$6,[27]Hoja3!$A$6,IF(K773=[27]Hoja3!$B$7,[27]Hoja3!$A$7,IF(K773=[27]Hoja3!$B$8,[27]Hoja3!$A$8,IF(K773=[27]Hoja3!$B$9,[27]Hoja3!$A$9,IF(K773=[27]Hoja3!$B$10,[27]Hoja3!$A$10,IF(K773=[27]Hoja3!$B$11,[27]Hoja3!$A$11,IF(K773=[27]Hoja3!$B$12,[27]Hoja3!$A$12,IF(K773=[27]Hoja3!$B$13,[27]Hoja3!$A$13,IF(K773=[27]Hoja3!$B$14,[27]Hoja3!$A$14,IF(K773=[27]Hoja3!$B$15,[27]Hoja3!$A$15,IF(K773=[27]Hoja3!$B$16,[27]Hoja3!$A$16,IF(K773=[27]Hoja3!$B$17,[27]Hoja3!$A$17,IF(K773=[27]Hoja3!$B$18,[27]Hoja3!$A$18,IF(K773=[27]Hoja3!$B$19,[27]Hoja3!$A$19,IF(K773=[27]Hoja3!$B$20,[27]Hoja3!$A$20,IF(K773=[27]Hoja3!$B$21,[27]Hoja3!$A$21,""))))))))))))))))))))</f>
        <v>CCE-16</v>
      </c>
      <c r="M773" s="60" t="s">
        <v>63</v>
      </c>
      <c r="N773" s="60">
        <v>0</v>
      </c>
      <c r="O773" s="98">
        <v>41439411</v>
      </c>
      <c r="P773" s="98">
        <f t="shared" si="183"/>
        <v>41439411</v>
      </c>
      <c r="Q773" s="65">
        <v>0</v>
      </c>
      <c r="R773" s="60">
        <v>0</v>
      </c>
      <c r="S773" s="60" t="s">
        <v>1624</v>
      </c>
      <c r="T773" s="60" t="s">
        <v>1625</v>
      </c>
      <c r="U773" s="60" t="s">
        <v>1626</v>
      </c>
      <c r="V773" s="60" t="s">
        <v>1627</v>
      </c>
      <c r="W773" s="60" t="s">
        <v>1899</v>
      </c>
      <c r="X773" s="60" t="s">
        <v>1900</v>
      </c>
      <c r="Y773" s="60" t="s">
        <v>1630</v>
      </c>
    </row>
    <row r="774" spans="1:25" ht="75" x14ac:dyDescent="0.25">
      <c r="A774" s="60" t="s">
        <v>1957</v>
      </c>
      <c r="B774" s="60" t="str">
        <f>IFERROR(VLOOKUP(VALUE(MID(A774,1,IF(VALUE(MID(A774,1,3))=898,3,4))),[27]Hoja1!$A$3:$K$222,2,0),"")</f>
        <v>1046 Infraestructura y dotación al servicio de los ambientes de aprendizaje</v>
      </c>
      <c r="C774" s="60" t="s">
        <v>208</v>
      </c>
      <c r="D774" s="60" t="s">
        <v>440</v>
      </c>
      <c r="E774" s="60">
        <v>80111604</v>
      </c>
      <c r="F774" s="99" t="s">
        <v>1958</v>
      </c>
      <c r="G774" s="62">
        <v>1</v>
      </c>
      <c r="H774" s="62">
        <v>1</v>
      </c>
      <c r="I774" s="60">
        <v>351</v>
      </c>
      <c r="J774" s="60">
        <v>0</v>
      </c>
      <c r="K774" s="60" t="s">
        <v>21</v>
      </c>
      <c r="L774" s="60" t="str">
        <f>IF(K774=[27]Hoja3!$B$2,[27]Hoja3!$A$2,IF(K774=[27]Hoja3!$B$3,[27]Hoja3!$A$3,IF(K774=[27]Hoja3!$B$4,[27]Hoja3!$A$4,IF(K774=[27]Hoja3!$B$5,[27]Hoja3!$A$5,IF(K774=[27]Hoja3!$B$6,[27]Hoja3!$A$6,IF(K774=[27]Hoja3!$B$7,[27]Hoja3!$A$7,IF(K774=[27]Hoja3!$B$8,[27]Hoja3!$A$8,IF(K774=[27]Hoja3!$B$9,[27]Hoja3!$A$9,IF(K774=[27]Hoja3!$B$10,[27]Hoja3!$A$10,IF(K774=[27]Hoja3!$B$11,[27]Hoja3!$A$11,IF(K774=[27]Hoja3!$B$12,[27]Hoja3!$A$12,IF(K774=[27]Hoja3!$B$13,[27]Hoja3!$A$13,IF(K774=[27]Hoja3!$B$14,[27]Hoja3!$A$14,IF(K774=[27]Hoja3!$B$15,[27]Hoja3!$A$15,IF(K774=[27]Hoja3!$B$16,[27]Hoja3!$A$16,IF(K774=[27]Hoja3!$B$17,[27]Hoja3!$A$17,IF(K774=[27]Hoja3!$B$18,[27]Hoja3!$A$18,IF(K774=[27]Hoja3!$B$19,[27]Hoja3!$A$19,IF(K774=[27]Hoja3!$B$20,[27]Hoja3!$A$20,IF(K774=[27]Hoja3!$B$21,[27]Hoja3!$A$21,""))))))))))))))))))))</f>
        <v>CCE-16</v>
      </c>
      <c r="M774" s="60" t="s">
        <v>575</v>
      </c>
      <c r="N774" s="60">
        <v>0</v>
      </c>
      <c r="O774" s="98">
        <v>46467720</v>
      </c>
      <c r="P774" s="98">
        <f t="shared" si="183"/>
        <v>46467720</v>
      </c>
      <c r="Q774" s="65">
        <v>0</v>
      </c>
      <c r="R774" s="60">
        <v>0</v>
      </c>
      <c r="S774" s="60" t="s">
        <v>1624</v>
      </c>
      <c r="T774" s="60" t="s">
        <v>1625</v>
      </c>
      <c r="U774" s="60" t="s">
        <v>1626</v>
      </c>
      <c r="V774" s="60" t="s">
        <v>1627</v>
      </c>
      <c r="W774" s="60" t="s">
        <v>1899</v>
      </c>
      <c r="X774" s="60" t="s">
        <v>1900</v>
      </c>
      <c r="Y774" s="60" t="s">
        <v>1630</v>
      </c>
    </row>
    <row r="775" spans="1:25" ht="75" x14ac:dyDescent="0.25">
      <c r="A775" s="60" t="s">
        <v>1959</v>
      </c>
      <c r="B775" s="60" t="str">
        <f>IFERROR(VLOOKUP(VALUE(MID(A775,1,IF(VALUE(MID(A775,1,3))=898,3,4))),[27]Hoja1!$A$3:$K$222,2,0),"")</f>
        <v>1046 Infraestructura y dotación al servicio de los ambientes de aprendizaje</v>
      </c>
      <c r="C775" s="60" t="s">
        <v>208</v>
      </c>
      <c r="D775" s="60" t="s">
        <v>440</v>
      </c>
      <c r="E775" s="60">
        <v>80111620</v>
      </c>
      <c r="F775" s="99" t="s">
        <v>1956</v>
      </c>
      <c r="G775" s="62">
        <v>1</v>
      </c>
      <c r="H775" s="62">
        <v>1</v>
      </c>
      <c r="I775" s="60">
        <v>351</v>
      </c>
      <c r="J775" s="60">
        <v>0</v>
      </c>
      <c r="K775" s="60" t="s">
        <v>21</v>
      </c>
      <c r="L775" s="60" t="str">
        <f>IF(K775=[27]Hoja3!$B$2,[27]Hoja3!$A$2,IF(K775=[27]Hoja3!$B$3,[27]Hoja3!$A$3,IF(K775=[27]Hoja3!$B$4,[27]Hoja3!$A$4,IF(K775=[27]Hoja3!$B$5,[27]Hoja3!$A$5,IF(K775=[27]Hoja3!$B$6,[27]Hoja3!$A$6,IF(K775=[27]Hoja3!$B$7,[27]Hoja3!$A$7,IF(K775=[27]Hoja3!$B$8,[27]Hoja3!$A$8,IF(K775=[27]Hoja3!$B$9,[27]Hoja3!$A$9,IF(K775=[27]Hoja3!$B$10,[27]Hoja3!$A$10,IF(K775=[27]Hoja3!$B$11,[27]Hoja3!$A$11,IF(K775=[27]Hoja3!$B$12,[27]Hoja3!$A$12,IF(K775=[27]Hoja3!$B$13,[27]Hoja3!$A$13,IF(K775=[27]Hoja3!$B$14,[27]Hoja3!$A$14,IF(K775=[27]Hoja3!$B$15,[27]Hoja3!$A$15,IF(K775=[27]Hoja3!$B$16,[27]Hoja3!$A$16,IF(K775=[27]Hoja3!$B$17,[27]Hoja3!$A$17,IF(K775=[27]Hoja3!$B$18,[27]Hoja3!$A$18,IF(K775=[27]Hoja3!$B$19,[27]Hoja3!$A$19,IF(K775=[27]Hoja3!$B$20,[27]Hoja3!$A$20,IF(K775=[27]Hoja3!$B$21,[27]Hoja3!$A$21,""))))))))))))))))))))</f>
        <v>CCE-16</v>
      </c>
      <c r="M775" s="60" t="s">
        <v>63</v>
      </c>
      <c r="N775" s="60">
        <v>0</v>
      </c>
      <c r="O775" s="98">
        <v>41439411</v>
      </c>
      <c r="P775" s="98">
        <f t="shared" si="183"/>
        <v>41439411</v>
      </c>
      <c r="Q775" s="65">
        <v>0</v>
      </c>
      <c r="R775" s="60">
        <v>0</v>
      </c>
      <c r="S775" s="60" t="s">
        <v>1624</v>
      </c>
      <c r="T775" s="60" t="s">
        <v>1625</v>
      </c>
      <c r="U775" s="60" t="s">
        <v>1626</v>
      </c>
      <c r="V775" s="60" t="s">
        <v>1627</v>
      </c>
      <c r="W775" s="60" t="s">
        <v>1899</v>
      </c>
      <c r="X775" s="60" t="s">
        <v>1900</v>
      </c>
      <c r="Y775" s="60" t="s">
        <v>1630</v>
      </c>
    </row>
    <row r="776" spans="1:25" ht="75" x14ac:dyDescent="0.25">
      <c r="A776" s="60" t="s">
        <v>1960</v>
      </c>
      <c r="B776" s="60" t="str">
        <f>IFERROR(VLOOKUP(VALUE(MID(A776,1,IF(VALUE(MID(A776,1,3))=898,3,4))),[27]Hoja1!$A$3:$K$222,2,0),"")</f>
        <v>1046 Infraestructura y dotación al servicio de los ambientes de aprendizaje</v>
      </c>
      <c r="C776" s="60" t="s">
        <v>208</v>
      </c>
      <c r="D776" s="60" t="s">
        <v>440</v>
      </c>
      <c r="E776" s="60">
        <v>80111604</v>
      </c>
      <c r="F776" s="99" t="s">
        <v>1961</v>
      </c>
      <c r="G776" s="62">
        <v>1</v>
      </c>
      <c r="H776" s="62">
        <v>1</v>
      </c>
      <c r="I776" s="60">
        <v>351</v>
      </c>
      <c r="J776" s="60">
        <v>0</v>
      </c>
      <c r="K776" s="60" t="s">
        <v>21</v>
      </c>
      <c r="L776" s="60" t="str">
        <f>IF(K776=[27]Hoja3!$B$2,[27]Hoja3!$A$2,IF(K776=[27]Hoja3!$B$3,[27]Hoja3!$A$3,IF(K776=[27]Hoja3!$B$4,[27]Hoja3!$A$4,IF(K776=[27]Hoja3!$B$5,[27]Hoja3!$A$5,IF(K776=[27]Hoja3!$B$6,[27]Hoja3!$A$6,IF(K776=[27]Hoja3!$B$7,[27]Hoja3!$A$7,IF(K776=[27]Hoja3!$B$8,[27]Hoja3!$A$8,IF(K776=[27]Hoja3!$B$9,[27]Hoja3!$A$9,IF(K776=[27]Hoja3!$B$10,[27]Hoja3!$A$10,IF(K776=[27]Hoja3!$B$11,[27]Hoja3!$A$11,IF(K776=[27]Hoja3!$B$12,[27]Hoja3!$A$12,IF(K776=[27]Hoja3!$B$13,[27]Hoja3!$A$13,IF(K776=[27]Hoja3!$B$14,[27]Hoja3!$A$14,IF(K776=[27]Hoja3!$B$15,[27]Hoja3!$A$15,IF(K776=[27]Hoja3!$B$16,[27]Hoja3!$A$16,IF(K776=[27]Hoja3!$B$17,[27]Hoja3!$A$17,IF(K776=[27]Hoja3!$B$18,[27]Hoja3!$A$18,IF(K776=[27]Hoja3!$B$19,[27]Hoja3!$A$19,IF(K776=[27]Hoja3!$B$20,[27]Hoja3!$A$20,IF(K776=[27]Hoja3!$B$21,[27]Hoja3!$A$21,""))))))))))))))))))))</f>
        <v>CCE-16</v>
      </c>
      <c r="M776" s="60" t="s">
        <v>575</v>
      </c>
      <c r="N776" s="60">
        <v>0</v>
      </c>
      <c r="O776" s="98">
        <v>41439411</v>
      </c>
      <c r="P776" s="98">
        <f t="shared" si="183"/>
        <v>41439411</v>
      </c>
      <c r="Q776" s="65">
        <v>0</v>
      </c>
      <c r="R776" s="60">
        <v>0</v>
      </c>
      <c r="S776" s="60" t="s">
        <v>1624</v>
      </c>
      <c r="T776" s="60" t="s">
        <v>1625</v>
      </c>
      <c r="U776" s="60" t="s">
        <v>1626</v>
      </c>
      <c r="V776" s="60" t="s">
        <v>1627</v>
      </c>
      <c r="W776" s="60" t="s">
        <v>1899</v>
      </c>
      <c r="X776" s="60" t="s">
        <v>1900</v>
      </c>
      <c r="Y776" s="60" t="s">
        <v>1630</v>
      </c>
    </row>
    <row r="777" spans="1:25" ht="75" x14ac:dyDescent="0.25">
      <c r="A777" s="60" t="s">
        <v>1962</v>
      </c>
      <c r="B777" s="60" t="str">
        <f>IFERROR(VLOOKUP(VALUE(MID(A777,1,IF(VALUE(MID(A777,1,3))=898,3,4))),[27]Hoja1!$A$3:$K$222,2,0),"")</f>
        <v>1046 Infraestructura y dotación al servicio de los ambientes de aprendizaje</v>
      </c>
      <c r="C777" s="60" t="s">
        <v>208</v>
      </c>
      <c r="D777" s="60" t="s">
        <v>440</v>
      </c>
      <c r="E777" s="60">
        <v>80111604</v>
      </c>
      <c r="F777" s="99" t="s">
        <v>1954</v>
      </c>
      <c r="G777" s="62">
        <v>1</v>
      </c>
      <c r="H777" s="62">
        <v>1</v>
      </c>
      <c r="I777" s="60">
        <v>351</v>
      </c>
      <c r="J777" s="60">
        <v>0</v>
      </c>
      <c r="K777" s="60" t="s">
        <v>21</v>
      </c>
      <c r="L777" s="60" t="str">
        <f>IF(K777=[27]Hoja3!$B$2,[27]Hoja3!$A$2,IF(K777=[27]Hoja3!$B$3,[27]Hoja3!$A$3,IF(K777=[27]Hoja3!$B$4,[27]Hoja3!$A$4,IF(K777=[27]Hoja3!$B$5,[27]Hoja3!$A$5,IF(K777=[27]Hoja3!$B$6,[27]Hoja3!$A$6,IF(K777=[27]Hoja3!$B$7,[27]Hoja3!$A$7,IF(K777=[27]Hoja3!$B$8,[27]Hoja3!$A$8,IF(K777=[27]Hoja3!$B$9,[27]Hoja3!$A$9,IF(K777=[27]Hoja3!$B$10,[27]Hoja3!$A$10,IF(K777=[27]Hoja3!$B$11,[27]Hoja3!$A$11,IF(K777=[27]Hoja3!$B$12,[27]Hoja3!$A$12,IF(K777=[27]Hoja3!$B$13,[27]Hoja3!$A$13,IF(K777=[27]Hoja3!$B$14,[27]Hoja3!$A$14,IF(K777=[27]Hoja3!$B$15,[27]Hoja3!$A$15,IF(K777=[27]Hoja3!$B$16,[27]Hoja3!$A$16,IF(K777=[27]Hoja3!$B$17,[27]Hoja3!$A$17,IF(K777=[27]Hoja3!$B$18,[27]Hoja3!$A$18,IF(K777=[27]Hoja3!$B$19,[27]Hoja3!$A$19,IF(K777=[27]Hoja3!$B$20,[27]Hoja3!$A$20,IF(K777=[27]Hoja3!$B$21,[27]Hoja3!$A$21,""))))))))))))))))))))</f>
        <v>CCE-16</v>
      </c>
      <c r="M777" s="60" t="s">
        <v>575</v>
      </c>
      <c r="N777" s="60">
        <v>0</v>
      </c>
      <c r="O777" s="98">
        <v>41439411</v>
      </c>
      <c r="P777" s="98">
        <f t="shared" si="183"/>
        <v>41439411</v>
      </c>
      <c r="Q777" s="65">
        <v>0</v>
      </c>
      <c r="R777" s="60">
        <v>0</v>
      </c>
      <c r="S777" s="60" t="s">
        <v>1624</v>
      </c>
      <c r="T777" s="60" t="s">
        <v>1625</v>
      </c>
      <c r="U777" s="60" t="s">
        <v>1626</v>
      </c>
      <c r="V777" s="60" t="s">
        <v>1627</v>
      </c>
      <c r="W777" s="60" t="s">
        <v>1899</v>
      </c>
      <c r="X777" s="60" t="s">
        <v>1900</v>
      </c>
      <c r="Y777" s="60" t="s">
        <v>1630</v>
      </c>
    </row>
    <row r="778" spans="1:25" ht="75" x14ac:dyDescent="0.25">
      <c r="A778" s="60" t="s">
        <v>1963</v>
      </c>
      <c r="B778" s="60" t="str">
        <f>IFERROR(VLOOKUP(VALUE(MID(A778,1,IF(VALUE(MID(A778,1,3))=898,3,4))),[27]Hoja1!$A$3:$K$222,2,0),"")</f>
        <v>1046 Infraestructura y dotación al servicio de los ambientes de aprendizaje</v>
      </c>
      <c r="C778" s="60" t="s">
        <v>208</v>
      </c>
      <c r="D778" s="60" t="s">
        <v>440</v>
      </c>
      <c r="E778" s="60">
        <v>80111604</v>
      </c>
      <c r="F778" s="99" t="s">
        <v>1964</v>
      </c>
      <c r="G778" s="62">
        <v>1</v>
      </c>
      <c r="H778" s="62">
        <v>1</v>
      </c>
      <c r="I778" s="60">
        <v>351</v>
      </c>
      <c r="J778" s="60">
        <v>0</v>
      </c>
      <c r="K778" s="60" t="s">
        <v>21</v>
      </c>
      <c r="L778" s="60" t="str">
        <f>IF(K778=[27]Hoja3!$B$2,[27]Hoja3!$A$2,IF(K778=[27]Hoja3!$B$3,[27]Hoja3!$A$3,IF(K778=[27]Hoja3!$B$4,[27]Hoja3!$A$4,IF(K778=[27]Hoja3!$B$5,[27]Hoja3!$A$5,IF(K778=[27]Hoja3!$B$6,[27]Hoja3!$A$6,IF(K778=[27]Hoja3!$B$7,[27]Hoja3!$A$7,IF(K778=[27]Hoja3!$B$8,[27]Hoja3!$A$8,IF(K778=[27]Hoja3!$B$9,[27]Hoja3!$A$9,IF(K778=[27]Hoja3!$B$10,[27]Hoja3!$A$10,IF(K778=[27]Hoja3!$B$11,[27]Hoja3!$A$11,IF(K778=[27]Hoja3!$B$12,[27]Hoja3!$A$12,IF(K778=[27]Hoja3!$B$13,[27]Hoja3!$A$13,IF(K778=[27]Hoja3!$B$14,[27]Hoja3!$A$14,IF(K778=[27]Hoja3!$B$15,[27]Hoja3!$A$15,IF(K778=[27]Hoja3!$B$16,[27]Hoja3!$A$16,IF(K778=[27]Hoja3!$B$17,[27]Hoja3!$A$17,IF(K778=[27]Hoja3!$B$18,[27]Hoja3!$A$18,IF(K778=[27]Hoja3!$B$19,[27]Hoja3!$A$19,IF(K778=[27]Hoja3!$B$20,[27]Hoja3!$A$20,IF(K778=[27]Hoja3!$B$21,[27]Hoja3!$A$21,""))))))))))))))))))))</f>
        <v>CCE-16</v>
      </c>
      <c r="M778" s="60" t="s">
        <v>575</v>
      </c>
      <c r="N778" s="60">
        <v>0</v>
      </c>
      <c r="O778" s="98">
        <v>36504000</v>
      </c>
      <c r="P778" s="98">
        <f t="shared" si="183"/>
        <v>36504000</v>
      </c>
      <c r="Q778" s="65">
        <v>0</v>
      </c>
      <c r="R778" s="60">
        <v>0</v>
      </c>
      <c r="S778" s="60" t="s">
        <v>1624</v>
      </c>
      <c r="T778" s="60" t="s">
        <v>1625</v>
      </c>
      <c r="U778" s="60" t="s">
        <v>1626</v>
      </c>
      <c r="V778" s="60" t="s">
        <v>1627</v>
      </c>
      <c r="W778" s="60" t="s">
        <v>1899</v>
      </c>
      <c r="X778" s="60" t="s">
        <v>1900</v>
      </c>
      <c r="Y778" s="60" t="s">
        <v>1630</v>
      </c>
    </row>
    <row r="779" spans="1:25" ht="75" x14ac:dyDescent="0.25">
      <c r="A779" s="60" t="s">
        <v>1965</v>
      </c>
      <c r="B779" s="60" t="str">
        <f>IFERROR(VLOOKUP(VALUE(MID(A779,1,IF(VALUE(MID(A779,1,3))=898,3,4))),[27]Hoja1!$A$3:$K$222,2,0),"")</f>
        <v>1046 Infraestructura y dotación al servicio de los ambientes de aprendizaje</v>
      </c>
      <c r="C779" s="60" t="s">
        <v>208</v>
      </c>
      <c r="D779" s="60" t="s">
        <v>440</v>
      </c>
      <c r="E779" s="60">
        <v>80111607</v>
      </c>
      <c r="F779" s="99" t="s">
        <v>1929</v>
      </c>
      <c r="G779" s="62">
        <v>1</v>
      </c>
      <c r="H779" s="62">
        <v>1</v>
      </c>
      <c r="I779" s="60">
        <v>351</v>
      </c>
      <c r="J779" s="60">
        <v>0</v>
      </c>
      <c r="K779" s="60" t="s">
        <v>21</v>
      </c>
      <c r="L779" s="60" t="str">
        <f>IF(K779=[27]Hoja3!$B$2,[27]Hoja3!$A$2,IF(K779=[27]Hoja3!$B$3,[27]Hoja3!$A$3,IF(K779=[27]Hoja3!$B$4,[27]Hoja3!$A$4,IF(K779=[27]Hoja3!$B$5,[27]Hoja3!$A$5,IF(K779=[27]Hoja3!$B$6,[27]Hoja3!$A$6,IF(K779=[27]Hoja3!$B$7,[27]Hoja3!$A$7,IF(K779=[27]Hoja3!$B$8,[27]Hoja3!$A$8,IF(K779=[27]Hoja3!$B$9,[27]Hoja3!$A$9,IF(K779=[27]Hoja3!$B$10,[27]Hoja3!$A$10,IF(K779=[27]Hoja3!$B$11,[27]Hoja3!$A$11,IF(K779=[27]Hoja3!$B$12,[27]Hoja3!$A$12,IF(K779=[27]Hoja3!$B$13,[27]Hoja3!$A$13,IF(K779=[27]Hoja3!$B$14,[27]Hoja3!$A$14,IF(K779=[27]Hoja3!$B$15,[27]Hoja3!$A$15,IF(K779=[27]Hoja3!$B$16,[27]Hoja3!$A$16,IF(K779=[27]Hoja3!$B$17,[27]Hoja3!$A$17,IF(K779=[27]Hoja3!$B$18,[27]Hoja3!$A$18,IF(K779=[27]Hoja3!$B$19,[27]Hoja3!$A$19,IF(K779=[27]Hoja3!$B$20,[27]Hoja3!$A$20,IF(K779=[27]Hoja3!$B$21,[27]Hoja3!$A$21,""))))))))))))))))))))</f>
        <v>CCE-16</v>
      </c>
      <c r="M779" s="60" t="s">
        <v>63</v>
      </c>
      <c r="N779" s="60">
        <v>0</v>
      </c>
      <c r="O779" s="98">
        <v>81900000</v>
      </c>
      <c r="P779" s="98">
        <f t="shared" si="183"/>
        <v>81900000</v>
      </c>
      <c r="Q779" s="65">
        <v>0</v>
      </c>
      <c r="R779" s="60">
        <v>0</v>
      </c>
      <c r="S779" s="60" t="s">
        <v>1624</v>
      </c>
      <c r="T779" s="60" t="s">
        <v>1625</v>
      </c>
      <c r="U779" s="60" t="s">
        <v>1626</v>
      </c>
      <c r="V779" s="60" t="s">
        <v>1627</v>
      </c>
      <c r="W779" s="60" t="s">
        <v>1899</v>
      </c>
      <c r="X779" s="60" t="s">
        <v>1900</v>
      </c>
      <c r="Y779" s="60" t="s">
        <v>1630</v>
      </c>
    </row>
    <row r="780" spans="1:25" ht="75" x14ac:dyDescent="0.25">
      <c r="A780" s="60" t="s">
        <v>1966</v>
      </c>
      <c r="B780" s="60" t="str">
        <f>IFERROR(VLOOKUP(VALUE(MID(A780,1,IF(VALUE(MID(A780,1,3))=898,3,4))),[27]Hoja1!$A$3:$K$222,2,0),"")</f>
        <v>1046 Infraestructura y dotación al servicio de los ambientes de aprendizaje</v>
      </c>
      <c r="C780" s="60" t="s">
        <v>208</v>
      </c>
      <c r="D780" s="60" t="s">
        <v>440</v>
      </c>
      <c r="E780" s="60">
        <v>80111604</v>
      </c>
      <c r="F780" s="99" t="s">
        <v>1967</v>
      </c>
      <c r="G780" s="62">
        <v>1</v>
      </c>
      <c r="H780" s="62">
        <v>1</v>
      </c>
      <c r="I780" s="60">
        <v>351</v>
      </c>
      <c r="J780" s="60">
        <v>0</v>
      </c>
      <c r="K780" s="60" t="s">
        <v>21</v>
      </c>
      <c r="L780" s="60" t="str">
        <f>IF(K780=[27]Hoja3!$B$2,[27]Hoja3!$A$2,IF(K780=[27]Hoja3!$B$3,[27]Hoja3!$A$3,IF(K780=[27]Hoja3!$B$4,[27]Hoja3!$A$4,IF(K780=[27]Hoja3!$B$5,[27]Hoja3!$A$5,IF(K780=[27]Hoja3!$B$6,[27]Hoja3!$A$6,IF(K780=[27]Hoja3!$B$7,[27]Hoja3!$A$7,IF(K780=[27]Hoja3!$B$8,[27]Hoja3!$A$8,IF(K780=[27]Hoja3!$B$9,[27]Hoja3!$A$9,IF(K780=[27]Hoja3!$B$10,[27]Hoja3!$A$10,IF(K780=[27]Hoja3!$B$11,[27]Hoja3!$A$11,IF(K780=[27]Hoja3!$B$12,[27]Hoja3!$A$12,IF(K780=[27]Hoja3!$B$13,[27]Hoja3!$A$13,IF(K780=[27]Hoja3!$B$14,[27]Hoja3!$A$14,IF(K780=[27]Hoja3!$B$15,[27]Hoja3!$A$15,IF(K780=[27]Hoja3!$B$16,[27]Hoja3!$A$16,IF(K780=[27]Hoja3!$B$17,[27]Hoja3!$A$17,IF(K780=[27]Hoja3!$B$18,[27]Hoja3!$A$18,IF(K780=[27]Hoja3!$B$19,[27]Hoja3!$A$19,IF(K780=[27]Hoja3!$B$20,[27]Hoja3!$A$20,IF(K780=[27]Hoja3!$B$21,[27]Hoja3!$A$21,""))))))))))))))))))))</f>
        <v>CCE-16</v>
      </c>
      <c r="M780" s="60" t="s">
        <v>575</v>
      </c>
      <c r="N780" s="60">
        <v>0</v>
      </c>
      <c r="O780" s="98">
        <v>30420117</v>
      </c>
      <c r="P780" s="98">
        <f t="shared" si="183"/>
        <v>30420117</v>
      </c>
      <c r="Q780" s="65">
        <v>0</v>
      </c>
      <c r="R780" s="60">
        <v>0</v>
      </c>
      <c r="S780" s="60" t="s">
        <v>1624</v>
      </c>
      <c r="T780" s="60" t="s">
        <v>1625</v>
      </c>
      <c r="U780" s="60" t="s">
        <v>1626</v>
      </c>
      <c r="V780" s="60" t="s">
        <v>1627</v>
      </c>
      <c r="W780" s="60" t="s">
        <v>1899</v>
      </c>
      <c r="X780" s="60" t="s">
        <v>1900</v>
      </c>
      <c r="Y780" s="60" t="s">
        <v>1630</v>
      </c>
    </row>
    <row r="781" spans="1:25" ht="75" x14ac:dyDescent="0.25">
      <c r="A781" s="60" t="s">
        <v>1968</v>
      </c>
      <c r="B781" s="60" t="str">
        <f>IFERROR(VLOOKUP(VALUE(MID(A781,1,IF(VALUE(MID(A781,1,3))=898,3,4))),[27]Hoja1!$A$3:$K$222,2,0),"")</f>
        <v>1046 Infraestructura y dotación al servicio de los ambientes de aprendizaje</v>
      </c>
      <c r="C781" s="60" t="s">
        <v>208</v>
      </c>
      <c r="D781" s="60" t="s">
        <v>440</v>
      </c>
      <c r="E781" s="60">
        <v>80111604</v>
      </c>
      <c r="F781" s="99" t="s">
        <v>1969</v>
      </c>
      <c r="G781" s="62">
        <v>1</v>
      </c>
      <c r="H781" s="62">
        <v>1</v>
      </c>
      <c r="I781" s="60">
        <v>351</v>
      </c>
      <c r="J781" s="60">
        <v>0</v>
      </c>
      <c r="K781" s="60" t="s">
        <v>21</v>
      </c>
      <c r="L781" s="60" t="str">
        <f>IF(K781=[27]Hoja3!$B$2,[27]Hoja3!$A$2,IF(K781=[27]Hoja3!$B$3,[27]Hoja3!$A$3,IF(K781=[27]Hoja3!$B$4,[27]Hoja3!$A$4,IF(K781=[27]Hoja3!$B$5,[27]Hoja3!$A$5,IF(K781=[27]Hoja3!$B$6,[27]Hoja3!$A$6,IF(K781=[27]Hoja3!$B$7,[27]Hoja3!$A$7,IF(K781=[27]Hoja3!$B$8,[27]Hoja3!$A$8,IF(K781=[27]Hoja3!$B$9,[27]Hoja3!$A$9,IF(K781=[27]Hoja3!$B$10,[27]Hoja3!$A$10,IF(K781=[27]Hoja3!$B$11,[27]Hoja3!$A$11,IF(K781=[27]Hoja3!$B$12,[27]Hoja3!$A$12,IF(K781=[27]Hoja3!$B$13,[27]Hoja3!$A$13,IF(K781=[27]Hoja3!$B$14,[27]Hoja3!$A$14,IF(K781=[27]Hoja3!$B$15,[27]Hoja3!$A$15,IF(K781=[27]Hoja3!$B$16,[27]Hoja3!$A$16,IF(K781=[27]Hoja3!$B$17,[27]Hoja3!$A$17,IF(K781=[27]Hoja3!$B$18,[27]Hoja3!$A$18,IF(K781=[27]Hoja3!$B$19,[27]Hoja3!$A$19,IF(K781=[27]Hoja3!$B$20,[27]Hoja3!$A$20,IF(K781=[27]Hoja3!$B$21,[27]Hoja3!$A$21,""))))))))))))))))))))</f>
        <v>CCE-16</v>
      </c>
      <c r="M781" s="60" t="s">
        <v>575</v>
      </c>
      <c r="N781" s="60">
        <v>0</v>
      </c>
      <c r="O781" s="98">
        <v>30420117</v>
      </c>
      <c r="P781" s="98">
        <f t="shared" si="183"/>
        <v>30420117</v>
      </c>
      <c r="Q781" s="65">
        <v>0</v>
      </c>
      <c r="R781" s="60">
        <v>0</v>
      </c>
      <c r="S781" s="60" t="s">
        <v>1624</v>
      </c>
      <c r="T781" s="60" t="s">
        <v>1625</v>
      </c>
      <c r="U781" s="60" t="s">
        <v>1626</v>
      </c>
      <c r="V781" s="60" t="s">
        <v>1627</v>
      </c>
      <c r="W781" s="60" t="s">
        <v>1899</v>
      </c>
      <c r="X781" s="60" t="s">
        <v>1900</v>
      </c>
      <c r="Y781" s="60" t="s">
        <v>1630</v>
      </c>
    </row>
    <row r="782" spans="1:25" ht="75" x14ac:dyDescent="0.25">
      <c r="A782" s="60" t="s">
        <v>1970</v>
      </c>
      <c r="B782" s="60" t="str">
        <f>IFERROR(VLOOKUP(VALUE(MID(A782,1,IF(VALUE(MID(A782,1,3))=898,3,4))),[27]Hoja1!$A$3:$K$222,2,0),"")</f>
        <v>1046 Infraestructura y dotación al servicio de los ambientes de aprendizaje</v>
      </c>
      <c r="C782" s="60" t="s">
        <v>208</v>
      </c>
      <c r="D782" s="60" t="s">
        <v>440</v>
      </c>
      <c r="E782" s="60">
        <v>80111604</v>
      </c>
      <c r="F782" s="99" t="s">
        <v>1954</v>
      </c>
      <c r="G782" s="62">
        <v>1</v>
      </c>
      <c r="H782" s="62">
        <v>1</v>
      </c>
      <c r="I782" s="60">
        <v>351</v>
      </c>
      <c r="J782" s="60">
        <v>0</v>
      </c>
      <c r="K782" s="60" t="s">
        <v>21</v>
      </c>
      <c r="L782" s="60" t="str">
        <f>IF(K782=[27]Hoja3!$B$2,[27]Hoja3!$A$2,IF(K782=[27]Hoja3!$B$3,[27]Hoja3!$A$3,IF(K782=[27]Hoja3!$B$4,[27]Hoja3!$A$4,IF(K782=[27]Hoja3!$B$5,[27]Hoja3!$A$5,IF(K782=[27]Hoja3!$B$6,[27]Hoja3!$A$6,IF(K782=[27]Hoja3!$B$7,[27]Hoja3!$A$7,IF(K782=[27]Hoja3!$B$8,[27]Hoja3!$A$8,IF(K782=[27]Hoja3!$B$9,[27]Hoja3!$A$9,IF(K782=[27]Hoja3!$B$10,[27]Hoja3!$A$10,IF(K782=[27]Hoja3!$B$11,[27]Hoja3!$A$11,IF(K782=[27]Hoja3!$B$12,[27]Hoja3!$A$12,IF(K782=[27]Hoja3!$B$13,[27]Hoja3!$A$13,IF(K782=[27]Hoja3!$B$14,[27]Hoja3!$A$14,IF(K782=[27]Hoja3!$B$15,[27]Hoja3!$A$15,IF(K782=[27]Hoja3!$B$16,[27]Hoja3!$A$16,IF(K782=[27]Hoja3!$B$17,[27]Hoja3!$A$17,IF(K782=[27]Hoja3!$B$18,[27]Hoja3!$A$18,IF(K782=[27]Hoja3!$B$19,[27]Hoja3!$A$19,IF(K782=[27]Hoja3!$B$20,[27]Hoja3!$A$20,IF(K782=[27]Hoja3!$B$21,[27]Hoja3!$A$21,""))))))))))))))))))))</f>
        <v>CCE-16</v>
      </c>
      <c r="M782" s="60" t="s">
        <v>575</v>
      </c>
      <c r="N782" s="60">
        <v>0</v>
      </c>
      <c r="O782" s="98">
        <v>30420117</v>
      </c>
      <c r="P782" s="98">
        <f t="shared" si="183"/>
        <v>30420117</v>
      </c>
      <c r="Q782" s="65">
        <v>0</v>
      </c>
      <c r="R782" s="60">
        <v>0</v>
      </c>
      <c r="S782" s="60" t="s">
        <v>1624</v>
      </c>
      <c r="T782" s="60" t="s">
        <v>1625</v>
      </c>
      <c r="U782" s="60" t="s">
        <v>1626</v>
      </c>
      <c r="V782" s="60" t="s">
        <v>1627</v>
      </c>
      <c r="W782" s="60" t="s">
        <v>1899</v>
      </c>
      <c r="X782" s="60" t="s">
        <v>1900</v>
      </c>
      <c r="Y782" s="60" t="s">
        <v>1630</v>
      </c>
    </row>
    <row r="783" spans="1:25" ht="75" x14ac:dyDescent="0.25">
      <c r="A783" s="60" t="s">
        <v>1971</v>
      </c>
      <c r="B783" s="60" t="str">
        <f>IFERROR(VLOOKUP(VALUE(MID(A783,1,IF(VALUE(MID(A783,1,3))=898,3,4))),[27]Hoja1!$A$3:$K$222,2,0),"")</f>
        <v>1046 Infraestructura y dotación al servicio de los ambientes de aprendizaje</v>
      </c>
      <c r="C783" s="60" t="s">
        <v>208</v>
      </c>
      <c r="D783" s="60" t="s">
        <v>440</v>
      </c>
      <c r="E783" s="60">
        <v>80111604</v>
      </c>
      <c r="F783" s="99" t="s">
        <v>1954</v>
      </c>
      <c r="G783" s="62">
        <v>1</v>
      </c>
      <c r="H783" s="62">
        <v>1</v>
      </c>
      <c r="I783" s="60">
        <v>351</v>
      </c>
      <c r="J783" s="60">
        <v>0</v>
      </c>
      <c r="K783" s="60" t="s">
        <v>21</v>
      </c>
      <c r="L783" s="60" t="str">
        <f>IF(K783=[27]Hoja3!$B$2,[27]Hoja3!$A$2,IF(K783=[27]Hoja3!$B$3,[27]Hoja3!$A$3,IF(K783=[27]Hoja3!$B$4,[27]Hoja3!$A$4,IF(K783=[27]Hoja3!$B$5,[27]Hoja3!$A$5,IF(K783=[27]Hoja3!$B$6,[27]Hoja3!$A$6,IF(K783=[27]Hoja3!$B$7,[27]Hoja3!$A$7,IF(K783=[27]Hoja3!$B$8,[27]Hoja3!$A$8,IF(K783=[27]Hoja3!$B$9,[27]Hoja3!$A$9,IF(K783=[27]Hoja3!$B$10,[27]Hoja3!$A$10,IF(K783=[27]Hoja3!$B$11,[27]Hoja3!$A$11,IF(K783=[27]Hoja3!$B$12,[27]Hoja3!$A$12,IF(K783=[27]Hoja3!$B$13,[27]Hoja3!$A$13,IF(K783=[27]Hoja3!$B$14,[27]Hoja3!$A$14,IF(K783=[27]Hoja3!$B$15,[27]Hoja3!$A$15,IF(K783=[27]Hoja3!$B$16,[27]Hoja3!$A$16,IF(K783=[27]Hoja3!$B$17,[27]Hoja3!$A$17,IF(K783=[27]Hoja3!$B$18,[27]Hoja3!$A$18,IF(K783=[27]Hoja3!$B$19,[27]Hoja3!$A$19,IF(K783=[27]Hoja3!$B$20,[27]Hoja3!$A$20,IF(K783=[27]Hoja3!$B$21,[27]Hoja3!$A$21,""))))))))))))))))))))</f>
        <v>CCE-16</v>
      </c>
      <c r="M783" s="60" t="s">
        <v>575</v>
      </c>
      <c r="N783" s="60">
        <v>0</v>
      </c>
      <c r="O783" s="98">
        <v>30420117</v>
      </c>
      <c r="P783" s="98">
        <f t="shared" si="183"/>
        <v>30420117</v>
      </c>
      <c r="Q783" s="65">
        <v>0</v>
      </c>
      <c r="R783" s="60">
        <v>0</v>
      </c>
      <c r="S783" s="60" t="s">
        <v>1624</v>
      </c>
      <c r="T783" s="60" t="s">
        <v>1625</v>
      </c>
      <c r="U783" s="60" t="s">
        <v>1626</v>
      </c>
      <c r="V783" s="60" t="s">
        <v>1627</v>
      </c>
      <c r="W783" s="60" t="s">
        <v>1899</v>
      </c>
      <c r="X783" s="60" t="s">
        <v>1900</v>
      </c>
      <c r="Y783" s="60" t="s">
        <v>1630</v>
      </c>
    </row>
    <row r="784" spans="1:25" ht="75" x14ac:dyDescent="0.25">
      <c r="A784" s="60" t="s">
        <v>1972</v>
      </c>
      <c r="B784" s="60" t="str">
        <f>IFERROR(VLOOKUP(VALUE(MID(A784,1,IF(VALUE(MID(A784,1,3))=898,3,4))),[27]Hoja1!$A$3:$K$222,2,0),"")</f>
        <v>1046 Infraestructura y dotación al servicio de los ambientes de aprendizaje</v>
      </c>
      <c r="C784" s="60" t="s">
        <v>208</v>
      </c>
      <c r="D784" s="60" t="s">
        <v>440</v>
      </c>
      <c r="E784" s="60">
        <v>80111604</v>
      </c>
      <c r="F784" s="99" t="s">
        <v>1954</v>
      </c>
      <c r="G784" s="62">
        <v>1</v>
      </c>
      <c r="H784" s="62">
        <v>1</v>
      </c>
      <c r="I784" s="60">
        <v>351</v>
      </c>
      <c r="J784" s="60">
        <v>0</v>
      </c>
      <c r="K784" s="60" t="s">
        <v>21</v>
      </c>
      <c r="L784" s="60" t="str">
        <f>IF(K784=[27]Hoja3!$B$2,[27]Hoja3!$A$2,IF(K784=[27]Hoja3!$B$3,[27]Hoja3!$A$3,IF(K784=[27]Hoja3!$B$4,[27]Hoja3!$A$4,IF(K784=[27]Hoja3!$B$5,[27]Hoja3!$A$5,IF(K784=[27]Hoja3!$B$6,[27]Hoja3!$A$6,IF(K784=[27]Hoja3!$B$7,[27]Hoja3!$A$7,IF(K784=[27]Hoja3!$B$8,[27]Hoja3!$A$8,IF(K784=[27]Hoja3!$B$9,[27]Hoja3!$A$9,IF(K784=[27]Hoja3!$B$10,[27]Hoja3!$A$10,IF(K784=[27]Hoja3!$B$11,[27]Hoja3!$A$11,IF(K784=[27]Hoja3!$B$12,[27]Hoja3!$A$12,IF(K784=[27]Hoja3!$B$13,[27]Hoja3!$A$13,IF(K784=[27]Hoja3!$B$14,[27]Hoja3!$A$14,IF(K784=[27]Hoja3!$B$15,[27]Hoja3!$A$15,IF(K784=[27]Hoja3!$B$16,[27]Hoja3!$A$16,IF(K784=[27]Hoja3!$B$17,[27]Hoja3!$A$17,IF(K784=[27]Hoja3!$B$18,[27]Hoja3!$A$18,IF(K784=[27]Hoja3!$B$19,[27]Hoja3!$A$19,IF(K784=[27]Hoja3!$B$20,[27]Hoja3!$A$20,IF(K784=[27]Hoja3!$B$21,[27]Hoja3!$A$21,""))))))))))))))))))))</f>
        <v>CCE-16</v>
      </c>
      <c r="M784" s="60" t="s">
        <v>575</v>
      </c>
      <c r="N784" s="60">
        <v>0</v>
      </c>
      <c r="O784" s="98">
        <v>30420117</v>
      </c>
      <c r="P784" s="98">
        <f t="shared" si="183"/>
        <v>30420117</v>
      </c>
      <c r="Q784" s="65">
        <v>0</v>
      </c>
      <c r="R784" s="60">
        <v>0</v>
      </c>
      <c r="S784" s="60" t="s">
        <v>1624</v>
      </c>
      <c r="T784" s="60" t="s">
        <v>1625</v>
      </c>
      <c r="U784" s="60" t="s">
        <v>1626</v>
      </c>
      <c r="V784" s="60" t="s">
        <v>1627</v>
      </c>
      <c r="W784" s="60" t="s">
        <v>1899</v>
      </c>
      <c r="X784" s="60" t="s">
        <v>1900</v>
      </c>
      <c r="Y784" s="60" t="s">
        <v>1630</v>
      </c>
    </row>
    <row r="785" spans="1:25" ht="75" x14ac:dyDescent="0.25">
      <c r="A785" s="60" t="s">
        <v>1973</v>
      </c>
      <c r="B785" s="60" t="str">
        <f>IFERROR(VLOOKUP(VALUE(MID(A785,1,IF(VALUE(MID(A785,1,3))=898,3,4))),[27]Hoja1!$A$3:$K$222,2,0),"")</f>
        <v>1046 Infraestructura y dotación al servicio de los ambientes de aprendizaje</v>
      </c>
      <c r="C785" s="60" t="s">
        <v>208</v>
      </c>
      <c r="D785" s="60" t="s">
        <v>440</v>
      </c>
      <c r="E785" s="60">
        <v>80111604</v>
      </c>
      <c r="F785" s="99" t="s">
        <v>1974</v>
      </c>
      <c r="G785" s="62">
        <v>1</v>
      </c>
      <c r="H785" s="62">
        <v>1</v>
      </c>
      <c r="I785" s="60">
        <v>351</v>
      </c>
      <c r="J785" s="60">
        <v>0</v>
      </c>
      <c r="K785" s="60" t="s">
        <v>21</v>
      </c>
      <c r="L785" s="60" t="str">
        <f>IF(K785=[27]Hoja3!$B$2,[27]Hoja3!$A$2,IF(K785=[27]Hoja3!$B$3,[27]Hoja3!$A$3,IF(K785=[27]Hoja3!$B$4,[27]Hoja3!$A$4,IF(K785=[27]Hoja3!$B$5,[27]Hoja3!$A$5,IF(K785=[27]Hoja3!$B$6,[27]Hoja3!$A$6,IF(K785=[27]Hoja3!$B$7,[27]Hoja3!$A$7,IF(K785=[27]Hoja3!$B$8,[27]Hoja3!$A$8,IF(K785=[27]Hoja3!$B$9,[27]Hoja3!$A$9,IF(K785=[27]Hoja3!$B$10,[27]Hoja3!$A$10,IF(K785=[27]Hoja3!$B$11,[27]Hoja3!$A$11,IF(K785=[27]Hoja3!$B$12,[27]Hoja3!$A$12,IF(K785=[27]Hoja3!$B$13,[27]Hoja3!$A$13,IF(K785=[27]Hoja3!$B$14,[27]Hoja3!$A$14,IF(K785=[27]Hoja3!$B$15,[27]Hoja3!$A$15,IF(K785=[27]Hoja3!$B$16,[27]Hoja3!$A$16,IF(K785=[27]Hoja3!$B$17,[27]Hoja3!$A$17,IF(K785=[27]Hoja3!$B$18,[27]Hoja3!$A$18,IF(K785=[27]Hoja3!$B$19,[27]Hoja3!$A$19,IF(K785=[27]Hoja3!$B$20,[27]Hoja3!$A$20,IF(K785=[27]Hoja3!$B$21,[27]Hoja3!$A$21,""))))))))))))))))))))</f>
        <v>CCE-16</v>
      </c>
      <c r="M785" s="60" t="s">
        <v>575</v>
      </c>
      <c r="N785" s="60">
        <v>0</v>
      </c>
      <c r="O785" s="98">
        <v>30420142</v>
      </c>
      <c r="P785" s="98">
        <f t="shared" si="183"/>
        <v>30420142</v>
      </c>
      <c r="Q785" s="65">
        <v>0</v>
      </c>
      <c r="R785" s="60">
        <v>0</v>
      </c>
      <c r="S785" s="60" t="s">
        <v>1624</v>
      </c>
      <c r="T785" s="60" t="s">
        <v>1625</v>
      </c>
      <c r="U785" s="60" t="s">
        <v>1626</v>
      </c>
      <c r="V785" s="60" t="s">
        <v>1627</v>
      </c>
      <c r="W785" s="60" t="s">
        <v>1899</v>
      </c>
      <c r="X785" s="60" t="s">
        <v>1900</v>
      </c>
      <c r="Y785" s="60" t="s">
        <v>1630</v>
      </c>
    </row>
    <row r="786" spans="1:25" ht="75" x14ac:dyDescent="0.25">
      <c r="A786" s="60" t="s">
        <v>1975</v>
      </c>
      <c r="B786" s="60" t="str">
        <f>IFERROR(VLOOKUP(VALUE(MID(A786,1,IF(VALUE(MID(A786,1,3))=898,3,4))),[27]Hoja1!$A$3:$K$222,2,0),"")</f>
        <v>1046 Infraestructura y dotación al servicio de los ambientes de aprendizaje</v>
      </c>
      <c r="C786" s="60" t="s">
        <v>208</v>
      </c>
      <c r="D786" s="60" t="s">
        <v>440</v>
      </c>
      <c r="E786" s="60">
        <v>80111604</v>
      </c>
      <c r="F786" s="99" t="s">
        <v>1954</v>
      </c>
      <c r="G786" s="62">
        <v>1</v>
      </c>
      <c r="H786" s="62">
        <v>1</v>
      </c>
      <c r="I786" s="60">
        <v>351</v>
      </c>
      <c r="J786" s="60">
        <v>0</v>
      </c>
      <c r="K786" s="60" t="s">
        <v>21</v>
      </c>
      <c r="L786" s="60" t="str">
        <f>IF(K786=[27]Hoja3!$B$2,[27]Hoja3!$A$2,IF(K786=[27]Hoja3!$B$3,[27]Hoja3!$A$3,IF(K786=[27]Hoja3!$B$4,[27]Hoja3!$A$4,IF(K786=[27]Hoja3!$B$5,[27]Hoja3!$A$5,IF(K786=[27]Hoja3!$B$6,[27]Hoja3!$A$6,IF(K786=[27]Hoja3!$B$7,[27]Hoja3!$A$7,IF(K786=[27]Hoja3!$B$8,[27]Hoja3!$A$8,IF(K786=[27]Hoja3!$B$9,[27]Hoja3!$A$9,IF(K786=[27]Hoja3!$B$10,[27]Hoja3!$A$10,IF(K786=[27]Hoja3!$B$11,[27]Hoja3!$A$11,IF(K786=[27]Hoja3!$B$12,[27]Hoja3!$A$12,IF(K786=[27]Hoja3!$B$13,[27]Hoja3!$A$13,IF(K786=[27]Hoja3!$B$14,[27]Hoja3!$A$14,IF(K786=[27]Hoja3!$B$15,[27]Hoja3!$A$15,IF(K786=[27]Hoja3!$B$16,[27]Hoja3!$A$16,IF(K786=[27]Hoja3!$B$17,[27]Hoja3!$A$17,IF(K786=[27]Hoja3!$B$18,[27]Hoja3!$A$18,IF(K786=[27]Hoja3!$B$19,[27]Hoja3!$A$19,IF(K786=[27]Hoja3!$B$20,[27]Hoja3!$A$20,IF(K786=[27]Hoja3!$B$21,[27]Hoja3!$A$21,""))))))))))))))))))))</f>
        <v>CCE-16</v>
      </c>
      <c r="M786" s="60" t="s">
        <v>575</v>
      </c>
      <c r="N786" s="60">
        <v>0</v>
      </c>
      <c r="O786" s="98">
        <v>30420117</v>
      </c>
      <c r="P786" s="98">
        <f t="shared" si="183"/>
        <v>30420117</v>
      </c>
      <c r="Q786" s="65">
        <v>0</v>
      </c>
      <c r="R786" s="60">
        <v>0</v>
      </c>
      <c r="S786" s="60" t="s">
        <v>1624</v>
      </c>
      <c r="T786" s="60" t="s">
        <v>1625</v>
      </c>
      <c r="U786" s="60" t="s">
        <v>1626</v>
      </c>
      <c r="V786" s="60" t="s">
        <v>1627</v>
      </c>
      <c r="W786" s="60" t="s">
        <v>1899</v>
      </c>
      <c r="X786" s="60" t="s">
        <v>1900</v>
      </c>
      <c r="Y786" s="60" t="s">
        <v>1630</v>
      </c>
    </row>
    <row r="787" spans="1:25" ht="75" x14ac:dyDescent="0.25">
      <c r="A787" s="60" t="s">
        <v>1976</v>
      </c>
      <c r="B787" s="60" t="str">
        <f>IFERROR(VLOOKUP(VALUE(MID(A787,1,IF(VALUE(MID(A787,1,3))=898,3,4))),[27]Hoja1!$A$3:$K$222,2,0),"")</f>
        <v>1046 Infraestructura y dotación al servicio de los ambientes de aprendizaje</v>
      </c>
      <c r="C787" s="60" t="s">
        <v>208</v>
      </c>
      <c r="D787" s="60" t="s">
        <v>440</v>
      </c>
      <c r="E787" s="60">
        <v>80111604</v>
      </c>
      <c r="F787" s="99" t="s">
        <v>1954</v>
      </c>
      <c r="G787" s="62">
        <v>1</v>
      </c>
      <c r="H787" s="62">
        <v>1</v>
      </c>
      <c r="I787" s="60">
        <v>351</v>
      </c>
      <c r="J787" s="60">
        <v>0</v>
      </c>
      <c r="K787" s="60" t="s">
        <v>21</v>
      </c>
      <c r="L787" s="60" t="str">
        <f>IF(K787=[27]Hoja3!$B$2,[27]Hoja3!$A$2,IF(K787=[27]Hoja3!$B$3,[27]Hoja3!$A$3,IF(K787=[27]Hoja3!$B$4,[27]Hoja3!$A$4,IF(K787=[27]Hoja3!$B$5,[27]Hoja3!$A$5,IF(K787=[27]Hoja3!$B$6,[27]Hoja3!$A$6,IF(K787=[27]Hoja3!$B$7,[27]Hoja3!$A$7,IF(K787=[27]Hoja3!$B$8,[27]Hoja3!$A$8,IF(K787=[27]Hoja3!$B$9,[27]Hoja3!$A$9,IF(K787=[27]Hoja3!$B$10,[27]Hoja3!$A$10,IF(K787=[27]Hoja3!$B$11,[27]Hoja3!$A$11,IF(K787=[27]Hoja3!$B$12,[27]Hoja3!$A$12,IF(K787=[27]Hoja3!$B$13,[27]Hoja3!$A$13,IF(K787=[27]Hoja3!$B$14,[27]Hoja3!$A$14,IF(K787=[27]Hoja3!$B$15,[27]Hoja3!$A$15,IF(K787=[27]Hoja3!$B$16,[27]Hoja3!$A$16,IF(K787=[27]Hoja3!$B$17,[27]Hoja3!$A$17,IF(K787=[27]Hoja3!$B$18,[27]Hoja3!$A$18,IF(K787=[27]Hoja3!$B$19,[27]Hoja3!$A$19,IF(K787=[27]Hoja3!$B$20,[27]Hoja3!$A$20,IF(K787=[27]Hoja3!$B$21,[27]Hoja3!$A$21,""))))))))))))))))))))</f>
        <v>CCE-16</v>
      </c>
      <c r="M787" s="60" t="s">
        <v>575</v>
      </c>
      <c r="N787" s="60">
        <v>0</v>
      </c>
      <c r="O787" s="98">
        <v>30420117</v>
      </c>
      <c r="P787" s="98">
        <f t="shared" si="183"/>
        <v>30420117</v>
      </c>
      <c r="Q787" s="65">
        <v>0</v>
      </c>
      <c r="R787" s="60">
        <v>0</v>
      </c>
      <c r="S787" s="60" t="s">
        <v>1624</v>
      </c>
      <c r="T787" s="60" t="s">
        <v>1625</v>
      </c>
      <c r="U787" s="60" t="s">
        <v>1626</v>
      </c>
      <c r="V787" s="60" t="s">
        <v>1627</v>
      </c>
      <c r="W787" s="60" t="s">
        <v>1899</v>
      </c>
      <c r="X787" s="60" t="s">
        <v>1900</v>
      </c>
      <c r="Y787" s="60" t="s">
        <v>1630</v>
      </c>
    </row>
    <row r="788" spans="1:25" ht="75" x14ac:dyDescent="0.25">
      <c r="A788" s="60" t="s">
        <v>1977</v>
      </c>
      <c r="B788" s="60" t="str">
        <f>IFERROR(VLOOKUP(VALUE(MID(A788,1,IF(VALUE(MID(A788,1,3))=898,3,4))),[27]Hoja1!$A$3:$K$222,2,0),"")</f>
        <v>1046 Infraestructura y dotación al servicio de los ambientes de aprendizaje</v>
      </c>
      <c r="C788" s="60" t="s">
        <v>208</v>
      </c>
      <c r="D788" s="60" t="s">
        <v>440</v>
      </c>
      <c r="E788" s="60">
        <v>80111604</v>
      </c>
      <c r="F788" s="99" t="s">
        <v>1969</v>
      </c>
      <c r="G788" s="62">
        <v>1</v>
      </c>
      <c r="H788" s="62">
        <v>1</v>
      </c>
      <c r="I788" s="60">
        <v>351</v>
      </c>
      <c r="J788" s="60">
        <v>0</v>
      </c>
      <c r="K788" s="60" t="s">
        <v>21</v>
      </c>
      <c r="L788" s="60" t="str">
        <f>IF(K788=[27]Hoja3!$B$2,[27]Hoja3!$A$2,IF(K788=[27]Hoja3!$B$3,[27]Hoja3!$A$3,IF(K788=[27]Hoja3!$B$4,[27]Hoja3!$A$4,IF(K788=[27]Hoja3!$B$5,[27]Hoja3!$A$5,IF(K788=[27]Hoja3!$B$6,[27]Hoja3!$A$6,IF(K788=[27]Hoja3!$B$7,[27]Hoja3!$A$7,IF(K788=[27]Hoja3!$B$8,[27]Hoja3!$A$8,IF(K788=[27]Hoja3!$B$9,[27]Hoja3!$A$9,IF(K788=[27]Hoja3!$B$10,[27]Hoja3!$A$10,IF(K788=[27]Hoja3!$B$11,[27]Hoja3!$A$11,IF(K788=[27]Hoja3!$B$12,[27]Hoja3!$A$12,IF(K788=[27]Hoja3!$B$13,[27]Hoja3!$A$13,IF(K788=[27]Hoja3!$B$14,[27]Hoja3!$A$14,IF(K788=[27]Hoja3!$B$15,[27]Hoja3!$A$15,IF(K788=[27]Hoja3!$B$16,[27]Hoja3!$A$16,IF(K788=[27]Hoja3!$B$17,[27]Hoja3!$A$17,IF(K788=[27]Hoja3!$B$18,[27]Hoja3!$A$18,IF(K788=[27]Hoja3!$B$19,[27]Hoja3!$A$19,IF(K788=[27]Hoja3!$B$20,[27]Hoja3!$A$20,IF(K788=[27]Hoja3!$B$21,[27]Hoja3!$A$21,""))))))))))))))))))))</f>
        <v>CCE-16</v>
      </c>
      <c r="M788" s="60" t="s">
        <v>575</v>
      </c>
      <c r="N788" s="60">
        <v>0</v>
      </c>
      <c r="O788" s="98">
        <v>30420117</v>
      </c>
      <c r="P788" s="98">
        <f t="shared" si="183"/>
        <v>30420117</v>
      </c>
      <c r="Q788" s="65">
        <v>0</v>
      </c>
      <c r="R788" s="60">
        <v>0</v>
      </c>
      <c r="S788" s="60" t="s">
        <v>1624</v>
      </c>
      <c r="T788" s="60" t="s">
        <v>1625</v>
      </c>
      <c r="U788" s="60" t="s">
        <v>1626</v>
      </c>
      <c r="V788" s="60" t="s">
        <v>1627</v>
      </c>
      <c r="W788" s="60" t="s">
        <v>1899</v>
      </c>
      <c r="X788" s="60" t="s">
        <v>1900</v>
      </c>
      <c r="Y788" s="60" t="s">
        <v>1630</v>
      </c>
    </row>
    <row r="789" spans="1:25" ht="75" x14ac:dyDescent="0.25">
      <c r="A789" s="60" t="s">
        <v>1978</v>
      </c>
      <c r="B789" s="60" t="str">
        <f>IFERROR(VLOOKUP(VALUE(MID(A789,1,IF(VALUE(MID(A789,1,3))=898,3,4))),[27]Hoja1!$A$3:$K$222,2,0),"")</f>
        <v>1046 Infraestructura y dotación al servicio de los ambientes de aprendizaje</v>
      </c>
      <c r="C789" s="60" t="s">
        <v>208</v>
      </c>
      <c r="D789" s="60" t="s">
        <v>440</v>
      </c>
      <c r="E789" s="60">
        <v>80111604</v>
      </c>
      <c r="F789" s="99" t="s">
        <v>1954</v>
      </c>
      <c r="G789" s="62">
        <v>1</v>
      </c>
      <c r="H789" s="62">
        <v>1</v>
      </c>
      <c r="I789" s="60">
        <v>351</v>
      </c>
      <c r="J789" s="60">
        <v>0</v>
      </c>
      <c r="K789" s="60" t="s">
        <v>21</v>
      </c>
      <c r="L789" s="60" t="str">
        <f>IF(K789=[27]Hoja3!$B$2,[27]Hoja3!$A$2,IF(K789=[27]Hoja3!$B$3,[27]Hoja3!$A$3,IF(K789=[27]Hoja3!$B$4,[27]Hoja3!$A$4,IF(K789=[27]Hoja3!$B$5,[27]Hoja3!$A$5,IF(K789=[27]Hoja3!$B$6,[27]Hoja3!$A$6,IF(K789=[27]Hoja3!$B$7,[27]Hoja3!$A$7,IF(K789=[27]Hoja3!$B$8,[27]Hoja3!$A$8,IF(K789=[27]Hoja3!$B$9,[27]Hoja3!$A$9,IF(K789=[27]Hoja3!$B$10,[27]Hoja3!$A$10,IF(K789=[27]Hoja3!$B$11,[27]Hoja3!$A$11,IF(K789=[27]Hoja3!$B$12,[27]Hoja3!$A$12,IF(K789=[27]Hoja3!$B$13,[27]Hoja3!$A$13,IF(K789=[27]Hoja3!$B$14,[27]Hoja3!$A$14,IF(K789=[27]Hoja3!$B$15,[27]Hoja3!$A$15,IF(K789=[27]Hoja3!$B$16,[27]Hoja3!$A$16,IF(K789=[27]Hoja3!$B$17,[27]Hoja3!$A$17,IF(K789=[27]Hoja3!$B$18,[27]Hoja3!$A$18,IF(K789=[27]Hoja3!$B$19,[27]Hoja3!$A$19,IF(K789=[27]Hoja3!$B$20,[27]Hoja3!$A$20,IF(K789=[27]Hoja3!$B$21,[27]Hoja3!$A$21,""))))))))))))))))))))</f>
        <v>CCE-16</v>
      </c>
      <c r="M789" s="60" t="s">
        <v>575</v>
      </c>
      <c r="N789" s="60">
        <v>0</v>
      </c>
      <c r="O789" s="98">
        <v>30420117</v>
      </c>
      <c r="P789" s="98">
        <f t="shared" si="183"/>
        <v>30420117</v>
      </c>
      <c r="Q789" s="65">
        <v>0</v>
      </c>
      <c r="R789" s="60">
        <v>0</v>
      </c>
      <c r="S789" s="60" t="s">
        <v>1624</v>
      </c>
      <c r="T789" s="60" t="s">
        <v>1625</v>
      </c>
      <c r="U789" s="60" t="s">
        <v>1626</v>
      </c>
      <c r="V789" s="60" t="s">
        <v>1627</v>
      </c>
      <c r="W789" s="60" t="s">
        <v>1899</v>
      </c>
      <c r="X789" s="60" t="s">
        <v>1900</v>
      </c>
      <c r="Y789" s="60" t="s">
        <v>1630</v>
      </c>
    </row>
    <row r="790" spans="1:25" ht="75" x14ac:dyDescent="0.25">
      <c r="A790" s="60" t="s">
        <v>1979</v>
      </c>
      <c r="B790" s="60" t="str">
        <f>IFERROR(VLOOKUP(VALUE(MID(A790,1,IF(VALUE(MID(A790,1,3))=898,3,4))),[27]Hoja1!$A$3:$K$222,2,0),"")</f>
        <v>1046 Infraestructura y dotación al servicio de los ambientes de aprendizaje</v>
      </c>
      <c r="C790" s="60" t="s">
        <v>208</v>
      </c>
      <c r="D790" s="60" t="s">
        <v>440</v>
      </c>
      <c r="E790" s="60">
        <v>80111604</v>
      </c>
      <c r="F790" s="99" t="s">
        <v>1954</v>
      </c>
      <c r="G790" s="62">
        <v>1</v>
      </c>
      <c r="H790" s="62">
        <v>1</v>
      </c>
      <c r="I790" s="60">
        <v>351</v>
      </c>
      <c r="J790" s="60">
        <v>0</v>
      </c>
      <c r="K790" s="60" t="s">
        <v>21</v>
      </c>
      <c r="L790" s="60" t="str">
        <f>IF(K790=[27]Hoja3!$B$2,[27]Hoja3!$A$2,IF(K790=[27]Hoja3!$B$3,[27]Hoja3!$A$3,IF(K790=[27]Hoja3!$B$4,[27]Hoja3!$A$4,IF(K790=[27]Hoja3!$B$5,[27]Hoja3!$A$5,IF(K790=[27]Hoja3!$B$6,[27]Hoja3!$A$6,IF(K790=[27]Hoja3!$B$7,[27]Hoja3!$A$7,IF(K790=[27]Hoja3!$B$8,[27]Hoja3!$A$8,IF(K790=[27]Hoja3!$B$9,[27]Hoja3!$A$9,IF(K790=[27]Hoja3!$B$10,[27]Hoja3!$A$10,IF(K790=[27]Hoja3!$B$11,[27]Hoja3!$A$11,IF(K790=[27]Hoja3!$B$12,[27]Hoja3!$A$12,IF(K790=[27]Hoja3!$B$13,[27]Hoja3!$A$13,IF(K790=[27]Hoja3!$B$14,[27]Hoja3!$A$14,IF(K790=[27]Hoja3!$B$15,[27]Hoja3!$A$15,IF(K790=[27]Hoja3!$B$16,[27]Hoja3!$A$16,IF(K790=[27]Hoja3!$B$17,[27]Hoja3!$A$17,IF(K790=[27]Hoja3!$B$18,[27]Hoja3!$A$18,IF(K790=[27]Hoja3!$B$19,[27]Hoja3!$A$19,IF(K790=[27]Hoja3!$B$20,[27]Hoja3!$A$20,IF(K790=[27]Hoja3!$B$21,[27]Hoja3!$A$21,""))))))))))))))))))))</f>
        <v>CCE-16</v>
      </c>
      <c r="M790" s="60" t="s">
        <v>575</v>
      </c>
      <c r="N790" s="60">
        <v>0</v>
      </c>
      <c r="O790" s="98">
        <v>30420117</v>
      </c>
      <c r="P790" s="98">
        <f t="shared" si="183"/>
        <v>30420117</v>
      </c>
      <c r="Q790" s="65">
        <v>0</v>
      </c>
      <c r="R790" s="60">
        <v>0</v>
      </c>
      <c r="S790" s="60" t="s">
        <v>1624</v>
      </c>
      <c r="T790" s="60" t="s">
        <v>1625</v>
      </c>
      <c r="U790" s="60" t="s">
        <v>1626</v>
      </c>
      <c r="V790" s="60" t="s">
        <v>1627</v>
      </c>
      <c r="W790" s="60" t="s">
        <v>1899</v>
      </c>
      <c r="X790" s="60" t="s">
        <v>1900</v>
      </c>
      <c r="Y790" s="60" t="s">
        <v>1630</v>
      </c>
    </row>
    <row r="791" spans="1:25" ht="75" x14ac:dyDescent="0.25">
      <c r="A791" s="60" t="s">
        <v>1980</v>
      </c>
      <c r="B791" s="60" t="str">
        <f>IFERROR(VLOOKUP(VALUE(MID(A791,1,IF(VALUE(MID(A791,1,3))=898,3,4))),[27]Hoja1!$A$3:$K$222,2,0),"")</f>
        <v>1046 Infraestructura y dotación al servicio de los ambientes de aprendizaje</v>
      </c>
      <c r="C791" s="60" t="s">
        <v>208</v>
      </c>
      <c r="D791" s="60" t="s">
        <v>440</v>
      </c>
      <c r="E791" s="60">
        <v>80111604</v>
      </c>
      <c r="F791" s="99" t="s">
        <v>1954</v>
      </c>
      <c r="G791" s="62">
        <v>1</v>
      </c>
      <c r="H791" s="62">
        <v>1</v>
      </c>
      <c r="I791" s="60">
        <v>351</v>
      </c>
      <c r="J791" s="60">
        <v>0</v>
      </c>
      <c r="K791" s="60" t="s">
        <v>21</v>
      </c>
      <c r="L791" s="60" t="str">
        <f>IF(K791=[27]Hoja3!$B$2,[27]Hoja3!$A$2,IF(K791=[27]Hoja3!$B$3,[27]Hoja3!$A$3,IF(K791=[27]Hoja3!$B$4,[27]Hoja3!$A$4,IF(K791=[27]Hoja3!$B$5,[27]Hoja3!$A$5,IF(K791=[27]Hoja3!$B$6,[27]Hoja3!$A$6,IF(K791=[27]Hoja3!$B$7,[27]Hoja3!$A$7,IF(K791=[27]Hoja3!$B$8,[27]Hoja3!$A$8,IF(K791=[27]Hoja3!$B$9,[27]Hoja3!$A$9,IF(K791=[27]Hoja3!$B$10,[27]Hoja3!$A$10,IF(K791=[27]Hoja3!$B$11,[27]Hoja3!$A$11,IF(K791=[27]Hoja3!$B$12,[27]Hoja3!$A$12,IF(K791=[27]Hoja3!$B$13,[27]Hoja3!$A$13,IF(K791=[27]Hoja3!$B$14,[27]Hoja3!$A$14,IF(K791=[27]Hoja3!$B$15,[27]Hoja3!$A$15,IF(K791=[27]Hoja3!$B$16,[27]Hoja3!$A$16,IF(K791=[27]Hoja3!$B$17,[27]Hoja3!$A$17,IF(K791=[27]Hoja3!$B$18,[27]Hoja3!$A$18,IF(K791=[27]Hoja3!$B$19,[27]Hoja3!$A$19,IF(K791=[27]Hoja3!$B$20,[27]Hoja3!$A$20,IF(K791=[27]Hoja3!$B$21,[27]Hoja3!$A$21,""))))))))))))))))))))</f>
        <v>CCE-16</v>
      </c>
      <c r="M791" s="60" t="s">
        <v>575</v>
      </c>
      <c r="N791" s="60">
        <v>0</v>
      </c>
      <c r="O791" s="98">
        <v>30420117</v>
      </c>
      <c r="P791" s="98">
        <f t="shared" si="183"/>
        <v>30420117</v>
      </c>
      <c r="Q791" s="65">
        <v>0</v>
      </c>
      <c r="R791" s="60">
        <v>0</v>
      </c>
      <c r="S791" s="60" t="s">
        <v>1624</v>
      </c>
      <c r="T791" s="60" t="s">
        <v>1625</v>
      </c>
      <c r="U791" s="60" t="s">
        <v>1626</v>
      </c>
      <c r="V791" s="60" t="s">
        <v>1627</v>
      </c>
      <c r="W791" s="60" t="s">
        <v>1899</v>
      </c>
      <c r="X791" s="60" t="s">
        <v>1900</v>
      </c>
      <c r="Y791" s="60" t="s">
        <v>1630</v>
      </c>
    </row>
    <row r="792" spans="1:25" ht="75" x14ac:dyDescent="0.25">
      <c r="A792" s="60" t="s">
        <v>1981</v>
      </c>
      <c r="B792" s="60" t="str">
        <f>IFERROR(VLOOKUP(VALUE(MID(A792,1,IF(VALUE(MID(A792,1,3))=898,3,4))),[27]Hoja1!$A$3:$K$222,2,0),"")</f>
        <v>1046 Infraestructura y dotación al servicio de los ambientes de aprendizaje</v>
      </c>
      <c r="C792" s="60" t="s">
        <v>208</v>
      </c>
      <c r="D792" s="60" t="s">
        <v>440</v>
      </c>
      <c r="E792" s="60">
        <v>80111604</v>
      </c>
      <c r="F792" s="99" t="s">
        <v>1982</v>
      </c>
      <c r="G792" s="62">
        <v>1</v>
      </c>
      <c r="H792" s="62">
        <v>1</v>
      </c>
      <c r="I792" s="60">
        <v>351</v>
      </c>
      <c r="J792" s="60">
        <v>0</v>
      </c>
      <c r="K792" s="60" t="s">
        <v>21</v>
      </c>
      <c r="L792" s="60" t="str">
        <f>IF(K792=[27]Hoja3!$B$2,[27]Hoja3!$A$2,IF(K792=[27]Hoja3!$B$3,[27]Hoja3!$A$3,IF(K792=[27]Hoja3!$B$4,[27]Hoja3!$A$4,IF(K792=[27]Hoja3!$B$5,[27]Hoja3!$A$5,IF(K792=[27]Hoja3!$B$6,[27]Hoja3!$A$6,IF(K792=[27]Hoja3!$B$7,[27]Hoja3!$A$7,IF(K792=[27]Hoja3!$B$8,[27]Hoja3!$A$8,IF(K792=[27]Hoja3!$B$9,[27]Hoja3!$A$9,IF(K792=[27]Hoja3!$B$10,[27]Hoja3!$A$10,IF(K792=[27]Hoja3!$B$11,[27]Hoja3!$A$11,IF(K792=[27]Hoja3!$B$12,[27]Hoja3!$A$12,IF(K792=[27]Hoja3!$B$13,[27]Hoja3!$A$13,IF(K792=[27]Hoja3!$B$14,[27]Hoja3!$A$14,IF(K792=[27]Hoja3!$B$15,[27]Hoja3!$A$15,IF(K792=[27]Hoja3!$B$16,[27]Hoja3!$A$16,IF(K792=[27]Hoja3!$B$17,[27]Hoja3!$A$17,IF(K792=[27]Hoja3!$B$18,[27]Hoja3!$A$18,IF(K792=[27]Hoja3!$B$19,[27]Hoja3!$A$19,IF(K792=[27]Hoja3!$B$20,[27]Hoja3!$A$20,IF(K792=[27]Hoja3!$B$21,[27]Hoja3!$A$21,""))))))))))))))))))))</f>
        <v>CCE-16</v>
      </c>
      <c r="M792" s="60" t="s">
        <v>575</v>
      </c>
      <c r="N792" s="60">
        <v>0</v>
      </c>
      <c r="O792" s="98">
        <v>30420117</v>
      </c>
      <c r="P792" s="98">
        <f t="shared" si="183"/>
        <v>30420117</v>
      </c>
      <c r="Q792" s="65">
        <v>0</v>
      </c>
      <c r="R792" s="60">
        <v>0</v>
      </c>
      <c r="S792" s="60" t="s">
        <v>1624</v>
      </c>
      <c r="T792" s="60" t="s">
        <v>1625</v>
      </c>
      <c r="U792" s="60" t="s">
        <v>1626</v>
      </c>
      <c r="V792" s="60" t="s">
        <v>1627</v>
      </c>
      <c r="W792" s="60" t="s">
        <v>1899</v>
      </c>
      <c r="X792" s="60" t="s">
        <v>1900</v>
      </c>
      <c r="Y792" s="60" t="s">
        <v>1630</v>
      </c>
    </row>
    <row r="793" spans="1:25" ht="75" x14ac:dyDescent="0.25">
      <c r="A793" s="60" t="s">
        <v>1983</v>
      </c>
      <c r="B793" s="60" t="str">
        <f>IFERROR(VLOOKUP(VALUE(MID(A793,1,IF(VALUE(MID(A793,1,3))=898,3,4))),[27]Hoja1!$A$3:$K$222,2,0),"")</f>
        <v>1046 Infraestructura y dotación al servicio de los ambientes de aprendizaje</v>
      </c>
      <c r="C793" s="60" t="s">
        <v>208</v>
      </c>
      <c r="D793" s="60" t="s">
        <v>440</v>
      </c>
      <c r="E793" s="60">
        <v>80111604</v>
      </c>
      <c r="F793" s="99" t="s">
        <v>1967</v>
      </c>
      <c r="G793" s="62">
        <v>1</v>
      </c>
      <c r="H793" s="62">
        <v>1</v>
      </c>
      <c r="I793" s="60">
        <v>351</v>
      </c>
      <c r="J793" s="60">
        <v>0</v>
      </c>
      <c r="K793" s="60" t="s">
        <v>21</v>
      </c>
      <c r="L793" s="60" t="str">
        <f>IF(K793=[27]Hoja3!$B$2,[27]Hoja3!$A$2,IF(K793=[27]Hoja3!$B$3,[27]Hoja3!$A$3,IF(K793=[27]Hoja3!$B$4,[27]Hoja3!$A$4,IF(K793=[27]Hoja3!$B$5,[27]Hoja3!$A$5,IF(K793=[27]Hoja3!$B$6,[27]Hoja3!$A$6,IF(K793=[27]Hoja3!$B$7,[27]Hoja3!$A$7,IF(K793=[27]Hoja3!$B$8,[27]Hoja3!$A$8,IF(K793=[27]Hoja3!$B$9,[27]Hoja3!$A$9,IF(K793=[27]Hoja3!$B$10,[27]Hoja3!$A$10,IF(K793=[27]Hoja3!$B$11,[27]Hoja3!$A$11,IF(K793=[27]Hoja3!$B$12,[27]Hoja3!$A$12,IF(K793=[27]Hoja3!$B$13,[27]Hoja3!$A$13,IF(K793=[27]Hoja3!$B$14,[27]Hoja3!$A$14,IF(K793=[27]Hoja3!$B$15,[27]Hoja3!$A$15,IF(K793=[27]Hoja3!$B$16,[27]Hoja3!$A$16,IF(K793=[27]Hoja3!$B$17,[27]Hoja3!$A$17,IF(K793=[27]Hoja3!$B$18,[27]Hoja3!$A$18,IF(K793=[27]Hoja3!$B$19,[27]Hoja3!$A$19,IF(K793=[27]Hoja3!$B$20,[27]Hoja3!$A$20,IF(K793=[27]Hoja3!$B$21,[27]Hoja3!$A$21,""))))))))))))))))))))</f>
        <v>CCE-16</v>
      </c>
      <c r="M793" s="60" t="s">
        <v>575</v>
      </c>
      <c r="N793" s="60">
        <v>0</v>
      </c>
      <c r="O793" s="98">
        <v>30420117</v>
      </c>
      <c r="P793" s="98">
        <f t="shared" ref="P793:P802" si="184">O793</f>
        <v>30420117</v>
      </c>
      <c r="Q793" s="65">
        <v>0</v>
      </c>
      <c r="R793" s="60">
        <v>0</v>
      </c>
      <c r="S793" s="60" t="s">
        <v>1624</v>
      </c>
      <c r="T793" s="60" t="s">
        <v>1625</v>
      </c>
      <c r="U793" s="60" t="s">
        <v>1626</v>
      </c>
      <c r="V793" s="60" t="s">
        <v>1627</v>
      </c>
      <c r="W793" s="60" t="s">
        <v>1899</v>
      </c>
      <c r="X793" s="60" t="s">
        <v>1900</v>
      </c>
      <c r="Y793" s="60" t="s">
        <v>1630</v>
      </c>
    </row>
    <row r="794" spans="1:25" ht="75" x14ac:dyDescent="0.25">
      <c r="A794" s="60" t="s">
        <v>1984</v>
      </c>
      <c r="B794" s="60" t="str">
        <f>IFERROR(VLOOKUP(VALUE(MID(A794,1,IF(VALUE(MID(A794,1,3))=898,3,4))),[27]Hoja1!$A$3:$K$222,2,0),"")</f>
        <v>1046 Infraestructura y dotación al servicio de los ambientes de aprendizaje</v>
      </c>
      <c r="C794" s="60" t="s">
        <v>208</v>
      </c>
      <c r="D794" s="60" t="s">
        <v>440</v>
      </c>
      <c r="E794" s="60">
        <v>80111604</v>
      </c>
      <c r="F794" s="99" t="s">
        <v>1969</v>
      </c>
      <c r="G794" s="62">
        <v>1</v>
      </c>
      <c r="H794" s="62">
        <v>1</v>
      </c>
      <c r="I794" s="60">
        <v>351</v>
      </c>
      <c r="J794" s="60">
        <v>0</v>
      </c>
      <c r="K794" s="60" t="s">
        <v>21</v>
      </c>
      <c r="L794" s="60" t="str">
        <f>IF(K794=[27]Hoja3!$B$2,[27]Hoja3!$A$2,IF(K794=[27]Hoja3!$B$3,[27]Hoja3!$A$3,IF(K794=[27]Hoja3!$B$4,[27]Hoja3!$A$4,IF(K794=[27]Hoja3!$B$5,[27]Hoja3!$A$5,IF(K794=[27]Hoja3!$B$6,[27]Hoja3!$A$6,IF(K794=[27]Hoja3!$B$7,[27]Hoja3!$A$7,IF(K794=[27]Hoja3!$B$8,[27]Hoja3!$A$8,IF(K794=[27]Hoja3!$B$9,[27]Hoja3!$A$9,IF(K794=[27]Hoja3!$B$10,[27]Hoja3!$A$10,IF(K794=[27]Hoja3!$B$11,[27]Hoja3!$A$11,IF(K794=[27]Hoja3!$B$12,[27]Hoja3!$A$12,IF(K794=[27]Hoja3!$B$13,[27]Hoja3!$A$13,IF(K794=[27]Hoja3!$B$14,[27]Hoja3!$A$14,IF(K794=[27]Hoja3!$B$15,[27]Hoja3!$A$15,IF(K794=[27]Hoja3!$B$16,[27]Hoja3!$A$16,IF(K794=[27]Hoja3!$B$17,[27]Hoja3!$A$17,IF(K794=[27]Hoja3!$B$18,[27]Hoja3!$A$18,IF(K794=[27]Hoja3!$B$19,[27]Hoja3!$A$19,IF(K794=[27]Hoja3!$B$20,[27]Hoja3!$A$20,IF(K794=[27]Hoja3!$B$21,[27]Hoja3!$A$21,""))))))))))))))))))))</f>
        <v>CCE-16</v>
      </c>
      <c r="M794" s="60" t="s">
        <v>575</v>
      </c>
      <c r="N794" s="60">
        <v>0</v>
      </c>
      <c r="O794" s="98">
        <v>30420117</v>
      </c>
      <c r="P794" s="98">
        <f t="shared" si="184"/>
        <v>30420117</v>
      </c>
      <c r="Q794" s="65">
        <v>0</v>
      </c>
      <c r="R794" s="60">
        <v>0</v>
      </c>
      <c r="S794" s="60" t="s">
        <v>1624</v>
      </c>
      <c r="T794" s="60" t="s">
        <v>1625</v>
      </c>
      <c r="U794" s="60" t="s">
        <v>1626</v>
      </c>
      <c r="V794" s="60" t="s">
        <v>1627</v>
      </c>
      <c r="W794" s="60" t="s">
        <v>1899</v>
      </c>
      <c r="X794" s="60" t="s">
        <v>1900</v>
      </c>
      <c r="Y794" s="60" t="s">
        <v>1630</v>
      </c>
    </row>
    <row r="795" spans="1:25" ht="75" x14ac:dyDescent="0.25">
      <c r="A795" s="60" t="s">
        <v>1985</v>
      </c>
      <c r="B795" s="60" t="str">
        <f>IFERROR(VLOOKUP(VALUE(MID(A795,1,IF(VALUE(MID(A795,1,3))=898,3,4))),[27]Hoja1!$A$3:$K$222,2,0),"")</f>
        <v>1046 Infraestructura y dotación al servicio de los ambientes de aprendizaje</v>
      </c>
      <c r="C795" s="60" t="s">
        <v>208</v>
      </c>
      <c r="D795" s="60" t="s">
        <v>440</v>
      </c>
      <c r="E795" s="60">
        <v>80111604</v>
      </c>
      <c r="F795" s="99" t="s">
        <v>1954</v>
      </c>
      <c r="G795" s="62">
        <v>1</v>
      </c>
      <c r="H795" s="62">
        <v>1</v>
      </c>
      <c r="I795" s="60">
        <v>351</v>
      </c>
      <c r="J795" s="60">
        <v>0</v>
      </c>
      <c r="K795" s="60" t="s">
        <v>21</v>
      </c>
      <c r="L795" s="60" t="str">
        <f>IF(K795=[27]Hoja3!$B$2,[27]Hoja3!$A$2,IF(K795=[27]Hoja3!$B$3,[27]Hoja3!$A$3,IF(K795=[27]Hoja3!$B$4,[27]Hoja3!$A$4,IF(K795=[27]Hoja3!$B$5,[27]Hoja3!$A$5,IF(K795=[27]Hoja3!$B$6,[27]Hoja3!$A$6,IF(K795=[27]Hoja3!$B$7,[27]Hoja3!$A$7,IF(K795=[27]Hoja3!$B$8,[27]Hoja3!$A$8,IF(K795=[27]Hoja3!$B$9,[27]Hoja3!$A$9,IF(K795=[27]Hoja3!$B$10,[27]Hoja3!$A$10,IF(K795=[27]Hoja3!$B$11,[27]Hoja3!$A$11,IF(K795=[27]Hoja3!$B$12,[27]Hoja3!$A$12,IF(K795=[27]Hoja3!$B$13,[27]Hoja3!$A$13,IF(K795=[27]Hoja3!$B$14,[27]Hoja3!$A$14,IF(K795=[27]Hoja3!$B$15,[27]Hoja3!$A$15,IF(K795=[27]Hoja3!$B$16,[27]Hoja3!$A$16,IF(K795=[27]Hoja3!$B$17,[27]Hoja3!$A$17,IF(K795=[27]Hoja3!$B$18,[27]Hoja3!$A$18,IF(K795=[27]Hoja3!$B$19,[27]Hoja3!$A$19,IF(K795=[27]Hoja3!$B$20,[27]Hoja3!$A$20,IF(K795=[27]Hoja3!$B$21,[27]Hoja3!$A$21,""))))))))))))))))))))</f>
        <v>CCE-16</v>
      </c>
      <c r="M795" s="60" t="s">
        <v>575</v>
      </c>
      <c r="N795" s="60">
        <v>0</v>
      </c>
      <c r="O795" s="98">
        <v>30420117</v>
      </c>
      <c r="P795" s="98">
        <f t="shared" si="184"/>
        <v>30420117</v>
      </c>
      <c r="Q795" s="65">
        <v>0</v>
      </c>
      <c r="R795" s="60">
        <v>0</v>
      </c>
      <c r="S795" s="60" t="s">
        <v>1624</v>
      </c>
      <c r="T795" s="60" t="s">
        <v>1625</v>
      </c>
      <c r="U795" s="60" t="s">
        <v>1626</v>
      </c>
      <c r="V795" s="60" t="s">
        <v>1627</v>
      </c>
      <c r="W795" s="60" t="s">
        <v>1899</v>
      </c>
      <c r="X795" s="60" t="s">
        <v>1900</v>
      </c>
      <c r="Y795" s="60" t="s">
        <v>1630</v>
      </c>
    </row>
    <row r="796" spans="1:25" ht="75" x14ac:dyDescent="0.25">
      <c r="A796" s="60" t="s">
        <v>1986</v>
      </c>
      <c r="B796" s="60" t="str">
        <f>IFERROR(VLOOKUP(VALUE(MID(A796,1,IF(VALUE(MID(A796,1,3))=898,3,4))),[27]Hoja1!$A$3:$K$222,2,0),"")</f>
        <v>1046 Infraestructura y dotación al servicio de los ambientes de aprendizaje</v>
      </c>
      <c r="C796" s="60" t="s">
        <v>208</v>
      </c>
      <c r="D796" s="60" t="s">
        <v>440</v>
      </c>
      <c r="E796" s="60">
        <v>80111604</v>
      </c>
      <c r="F796" s="99" t="s">
        <v>1954</v>
      </c>
      <c r="G796" s="62">
        <v>1</v>
      </c>
      <c r="H796" s="62">
        <v>1</v>
      </c>
      <c r="I796" s="60">
        <v>351</v>
      </c>
      <c r="J796" s="60">
        <v>0</v>
      </c>
      <c r="K796" s="60" t="s">
        <v>21</v>
      </c>
      <c r="L796" s="60" t="str">
        <f>IF(K796=[27]Hoja3!$B$2,[27]Hoja3!$A$2,IF(K796=[27]Hoja3!$B$3,[27]Hoja3!$A$3,IF(K796=[27]Hoja3!$B$4,[27]Hoja3!$A$4,IF(K796=[27]Hoja3!$B$5,[27]Hoja3!$A$5,IF(K796=[27]Hoja3!$B$6,[27]Hoja3!$A$6,IF(K796=[27]Hoja3!$B$7,[27]Hoja3!$A$7,IF(K796=[27]Hoja3!$B$8,[27]Hoja3!$A$8,IF(K796=[27]Hoja3!$B$9,[27]Hoja3!$A$9,IF(K796=[27]Hoja3!$B$10,[27]Hoja3!$A$10,IF(K796=[27]Hoja3!$B$11,[27]Hoja3!$A$11,IF(K796=[27]Hoja3!$B$12,[27]Hoja3!$A$12,IF(K796=[27]Hoja3!$B$13,[27]Hoja3!$A$13,IF(K796=[27]Hoja3!$B$14,[27]Hoja3!$A$14,IF(K796=[27]Hoja3!$B$15,[27]Hoja3!$A$15,IF(K796=[27]Hoja3!$B$16,[27]Hoja3!$A$16,IF(K796=[27]Hoja3!$B$17,[27]Hoja3!$A$17,IF(K796=[27]Hoja3!$B$18,[27]Hoja3!$A$18,IF(K796=[27]Hoja3!$B$19,[27]Hoja3!$A$19,IF(K796=[27]Hoja3!$B$20,[27]Hoja3!$A$20,IF(K796=[27]Hoja3!$B$21,[27]Hoja3!$A$21,""))))))))))))))))))))</f>
        <v>CCE-16</v>
      </c>
      <c r="M796" s="60" t="s">
        <v>575</v>
      </c>
      <c r="N796" s="60">
        <v>0</v>
      </c>
      <c r="O796" s="98">
        <v>30420117</v>
      </c>
      <c r="P796" s="98">
        <f t="shared" si="184"/>
        <v>30420117</v>
      </c>
      <c r="Q796" s="65">
        <v>0</v>
      </c>
      <c r="R796" s="60">
        <v>0</v>
      </c>
      <c r="S796" s="60" t="s">
        <v>1624</v>
      </c>
      <c r="T796" s="60" t="s">
        <v>1625</v>
      </c>
      <c r="U796" s="60" t="s">
        <v>1626</v>
      </c>
      <c r="V796" s="60" t="s">
        <v>1627</v>
      </c>
      <c r="W796" s="60" t="s">
        <v>1899</v>
      </c>
      <c r="X796" s="60" t="s">
        <v>1900</v>
      </c>
      <c r="Y796" s="60" t="s">
        <v>1630</v>
      </c>
    </row>
    <row r="797" spans="1:25" ht="75" x14ac:dyDescent="0.25">
      <c r="A797" s="60" t="s">
        <v>1987</v>
      </c>
      <c r="B797" s="60" t="str">
        <f>IFERROR(VLOOKUP(VALUE(MID(A797,1,IF(VALUE(MID(A797,1,3))=898,3,4))),[27]Hoja1!$A$3:$K$222,2,0),"")</f>
        <v>1046 Infraestructura y dotación al servicio de los ambientes de aprendizaje</v>
      </c>
      <c r="C797" s="60" t="s">
        <v>208</v>
      </c>
      <c r="D797" s="60" t="s">
        <v>440</v>
      </c>
      <c r="E797" s="60">
        <v>80111604</v>
      </c>
      <c r="F797" s="99" t="s">
        <v>1969</v>
      </c>
      <c r="G797" s="62">
        <v>1</v>
      </c>
      <c r="H797" s="62">
        <v>1</v>
      </c>
      <c r="I797" s="60">
        <v>351</v>
      </c>
      <c r="J797" s="60">
        <v>0</v>
      </c>
      <c r="K797" s="60" t="s">
        <v>21</v>
      </c>
      <c r="L797" s="60" t="str">
        <f>IF(K797=[27]Hoja3!$B$2,[27]Hoja3!$A$2,IF(K797=[27]Hoja3!$B$3,[27]Hoja3!$A$3,IF(K797=[27]Hoja3!$B$4,[27]Hoja3!$A$4,IF(K797=[27]Hoja3!$B$5,[27]Hoja3!$A$5,IF(K797=[27]Hoja3!$B$6,[27]Hoja3!$A$6,IF(K797=[27]Hoja3!$B$7,[27]Hoja3!$A$7,IF(K797=[27]Hoja3!$B$8,[27]Hoja3!$A$8,IF(K797=[27]Hoja3!$B$9,[27]Hoja3!$A$9,IF(K797=[27]Hoja3!$B$10,[27]Hoja3!$A$10,IF(K797=[27]Hoja3!$B$11,[27]Hoja3!$A$11,IF(K797=[27]Hoja3!$B$12,[27]Hoja3!$A$12,IF(K797=[27]Hoja3!$B$13,[27]Hoja3!$A$13,IF(K797=[27]Hoja3!$B$14,[27]Hoja3!$A$14,IF(K797=[27]Hoja3!$B$15,[27]Hoja3!$A$15,IF(K797=[27]Hoja3!$B$16,[27]Hoja3!$A$16,IF(K797=[27]Hoja3!$B$17,[27]Hoja3!$A$17,IF(K797=[27]Hoja3!$B$18,[27]Hoja3!$A$18,IF(K797=[27]Hoja3!$B$19,[27]Hoja3!$A$19,IF(K797=[27]Hoja3!$B$20,[27]Hoja3!$A$20,IF(K797=[27]Hoja3!$B$21,[27]Hoja3!$A$21,""))))))))))))))))))))</f>
        <v>CCE-16</v>
      </c>
      <c r="M797" s="60" t="s">
        <v>575</v>
      </c>
      <c r="N797" s="60">
        <v>0</v>
      </c>
      <c r="O797" s="98">
        <v>30420117</v>
      </c>
      <c r="P797" s="98">
        <f t="shared" si="184"/>
        <v>30420117</v>
      </c>
      <c r="Q797" s="65">
        <v>0</v>
      </c>
      <c r="R797" s="60">
        <v>0</v>
      </c>
      <c r="S797" s="60" t="s">
        <v>1624</v>
      </c>
      <c r="T797" s="60" t="s">
        <v>1625</v>
      </c>
      <c r="U797" s="60" t="s">
        <v>1626</v>
      </c>
      <c r="V797" s="60" t="s">
        <v>1627</v>
      </c>
      <c r="W797" s="60" t="s">
        <v>1899</v>
      </c>
      <c r="X797" s="60" t="s">
        <v>1900</v>
      </c>
      <c r="Y797" s="60" t="s">
        <v>1630</v>
      </c>
    </row>
    <row r="798" spans="1:25" ht="75" x14ac:dyDescent="0.25">
      <c r="A798" s="60" t="s">
        <v>1988</v>
      </c>
      <c r="B798" s="60" t="str">
        <f>IFERROR(VLOOKUP(VALUE(MID(A798,1,IF(VALUE(MID(A798,1,3))=898,3,4))),[27]Hoja1!$A$3:$K$222,2,0),"")</f>
        <v>1046 Infraestructura y dotación al servicio de los ambientes de aprendizaje</v>
      </c>
      <c r="C798" s="60" t="s">
        <v>208</v>
      </c>
      <c r="D798" s="60" t="s">
        <v>440</v>
      </c>
      <c r="E798" s="60">
        <v>80111604</v>
      </c>
      <c r="F798" s="99" t="s">
        <v>1969</v>
      </c>
      <c r="G798" s="62">
        <v>1</v>
      </c>
      <c r="H798" s="62">
        <v>1</v>
      </c>
      <c r="I798" s="60">
        <v>351</v>
      </c>
      <c r="J798" s="60">
        <v>0</v>
      </c>
      <c r="K798" s="60" t="s">
        <v>21</v>
      </c>
      <c r="L798" s="60" t="str">
        <f>IF(K798=[27]Hoja3!$B$2,[27]Hoja3!$A$2,IF(K798=[27]Hoja3!$B$3,[27]Hoja3!$A$3,IF(K798=[27]Hoja3!$B$4,[27]Hoja3!$A$4,IF(K798=[27]Hoja3!$B$5,[27]Hoja3!$A$5,IF(K798=[27]Hoja3!$B$6,[27]Hoja3!$A$6,IF(K798=[27]Hoja3!$B$7,[27]Hoja3!$A$7,IF(K798=[27]Hoja3!$B$8,[27]Hoja3!$A$8,IF(K798=[27]Hoja3!$B$9,[27]Hoja3!$A$9,IF(K798=[27]Hoja3!$B$10,[27]Hoja3!$A$10,IF(K798=[27]Hoja3!$B$11,[27]Hoja3!$A$11,IF(K798=[27]Hoja3!$B$12,[27]Hoja3!$A$12,IF(K798=[27]Hoja3!$B$13,[27]Hoja3!$A$13,IF(K798=[27]Hoja3!$B$14,[27]Hoja3!$A$14,IF(K798=[27]Hoja3!$B$15,[27]Hoja3!$A$15,IF(K798=[27]Hoja3!$B$16,[27]Hoja3!$A$16,IF(K798=[27]Hoja3!$B$17,[27]Hoja3!$A$17,IF(K798=[27]Hoja3!$B$18,[27]Hoja3!$A$18,IF(K798=[27]Hoja3!$B$19,[27]Hoja3!$A$19,IF(K798=[27]Hoja3!$B$20,[27]Hoja3!$A$20,IF(K798=[27]Hoja3!$B$21,[27]Hoja3!$A$21,""))))))))))))))))))))</f>
        <v>CCE-16</v>
      </c>
      <c r="M798" s="60" t="s">
        <v>575</v>
      </c>
      <c r="N798" s="60">
        <v>0</v>
      </c>
      <c r="O798" s="98">
        <v>30420117</v>
      </c>
      <c r="P798" s="98">
        <f t="shared" si="184"/>
        <v>30420117</v>
      </c>
      <c r="Q798" s="65">
        <v>0</v>
      </c>
      <c r="R798" s="60">
        <v>0</v>
      </c>
      <c r="S798" s="60" t="s">
        <v>1624</v>
      </c>
      <c r="T798" s="60" t="s">
        <v>1625</v>
      </c>
      <c r="U798" s="60" t="s">
        <v>1626</v>
      </c>
      <c r="V798" s="60" t="s">
        <v>1627</v>
      </c>
      <c r="W798" s="60" t="s">
        <v>1899</v>
      </c>
      <c r="X798" s="60" t="s">
        <v>1900</v>
      </c>
      <c r="Y798" s="60" t="s">
        <v>1630</v>
      </c>
    </row>
    <row r="799" spans="1:25" ht="75" x14ac:dyDescent="0.25">
      <c r="A799" s="60" t="s">
        <v>1989</v>
      </c>
      <c r="B799" s="60" t="str">
        <f>IFERROR(VLOOKUP(VALUE(MID(A799,1,IF(VALUE(MID(A799,1,3))=898,3,4))),[27]Hoja1!$A$3:$K$222,2,0),"")</f>
        <v>1046 Infraestructura y dotación al servicio de los ambientes de aprendizaje</v>
      </c>
      <c r="C799" s="60" t="s">
        <v>208</v>
      </c>
      <c r="D799" s="60" t="s">
        <v>440</v>
      </c>
      <c r="E799" s="60">
        <v>80111604</v>
      </c>
      <c r="F799" s="99" t="s">
        <v>1964</v>
      </c>
      <c r="G799" s="62">
        <v>1</v>
      </c>
      <c r="H799" s="62">
        <v>1</v>
      </c>
      <c r="I799" s="60">
        <v>351</v>
      </c>
      <c r="J799" s="60">
        <v>0</v>
      </c>
      <c r="K799" s="60" t="s">
        <v>21</v>
      </c>
      <c r="L799" s="60" t="str">
        <f>IF(K799=[27]Hoja3!$B$2,[27]Hoja3!$A$2,IF(K799=[27]Hoja3!$B$3,[27]Hoja3!$A$3,IF(K799=[27]Hoja3!$B$4,[27]Hoja3!$A$4,IF(K799=[27]Hoja3!$B$5,[27]Hoja3!$A$5,IF(K799=[27]Hoja3!$B$6,[27]Hoja3!$A$6,IF(K799=[27]Hoja3!$B$7,[27]Hoja3!$A$7,IF(K799=[27]Hoja3!$B$8,[27]Hoja3!$A$8,IF(K799=[27]Hoja3!$B$9,[27]Hoja3!$A$9,IF(K799=[27]Hoja3!$B$10,[27]Hoja3!$A$10,IF(K799=[27]Hoja3!$B$11,[27]Hoja3!$A$11,IF(K799=[27]Hoja3!$B$12,[27]Hoja3!$A$12,IF(K799=[27]Hoja3!$B$13,[27]Hoja3!$A$13,IF(K799=[27]Hoja3!$B$14,[27]Hoja3!$A$14,IF(K799=[27]Hoja3!$B$15,[27]Hoja3!$A$15,IF(K799=[27]Hoja3!$B$16,[27]Hoja3!$A$16,IF(K799=[27]Hoja3!$B$17,[27]Hoja3!$A$17,IF(K799=[27]Hoja3!$B$18,[27]Hoja3!$A$18,IF(K799=[27]Hoja3!$B$19,[27]Hoja3!$A$19,IF(K799=[27]Hoja3!$B$20,[27]Hoja3!$A$20,IF(K799=[27]Hoja3!$B$21,[27]Hoja3!$A$21,""))))))))))))))))))))</f>
        <v>CCE-16</v>
      </c>
      <c r="M799" s="60" t="s">
        <v>575</v>
      </c>
      <c r="N799" s="60">
        <v>0</v>
      </c>
      <c r="O799" s="98">
        <v>30420117</v>
      </c>
      <c r="P799" s="98">
        <f t="shared" si="184"/>
        <v>30420117</v>
      </c>
      <c r="Q799" s="65">
        <v>0</v>
      </c>
      <c r="R799" s="60">
        <v>0</v>
      </c>
      <c r="S799" s="60" t="s">
        <v>1624</v>
      </c>
      <c r="T799" s="60" t="s">
        <v>1625</v>
      </c>
      <c r="U799" s="60" t="s">
        <v>1626</v>
      </c>
      <c r="V799" s="60" t="s">
        <v>1627</v>
      </c>
      <c r="W799" s="60" t="s">
        <v>1899</v>
      </c>
      <c r="X799" s="60" t="s">
        <v>1900</v>
      </c>
      <c r="Y799" s="60" t="s">
        <v>1630</v>
      </c>
    </row>
    <row r="800" spans="1:25" ht="75" x14ac:dyDescent="0.25">
      <c r="A800" s="60" t="s">
        <v>1990</v>
      </c>
      <c r="B800" s="60" t="str">
        <f>IFERROR(VLOOKUP(VALUE(MID(A800,1,IF(VALUE(MID(A800,1,3))=898,3,4))),[27]Hoja1!$A$3:$K$222,2,0),"")</f>
        <v>1046 Infraestructura y dotación al servicio de los ambientes de aprendizaje</v>
      </c>
      <c r="C800" s="60" t="s">
        <v>208</v>
      </c>
      <c r="D800" s="60" t="s">
        <v>440</v>
      </c>
      <c r="E800" s="60">
        <v>80111604</v>
      </c>
      <c r="F800" s="99" t="s">
        <v>1954</v>
      </c>
      <c r="G800" s="62">
        <v>1</v>
      </c>
      <c r="H800" s="62">
        <v>1</v>
      </c>
      <c r="I800" s="60">
        <v>351</v>
      </c>
      <c r="J800" s="60">
        <v>0</v>
      </c>
      <c r="K800" s="60" t="s">
        <v>21</v>
      </c>
      <c r="L800" s="60" t="str">
        <f>IF(K800=[27]Hoja3!$B$2,[27]Hoja3!$A$2,IF(K800=[27]Hoja3!$B$3,[27]Hoja3!$A$3,IF(K800=[27]Hoja3!$B$4,[27]Hoja3!$A$4,IF(K800=[27]Hoja3!$B$5,[27]Hoja3!$A$5,IF(K800=[27]Hoja3!$B$6,[27]Hoja3!$A$6,IF(K800=[27]Hoja3!$B$7,[27]Hoja3!$A$7,IF(K800=[27]Hoja3!$B$8,[27]Hoja3!$A$8,IF(K800=[27]Hoja3!$B$9,[27]Hoja3!$A$9,IF(K800=[27]Hoja3!$B$10,[27]Hoja3!$A$10,IF(K800=[27]Hoja3!$B$11,[27]Hoja3!$A$11,IF(K800=[27]Hoja3!$B$12,[27]Hoja3!$A$12,IF(K800=[27]Hoja3!$B$13,[27]Hoja3!$A$13,IF(K800=[27]Hoja3!$B$14,[27]Hoja3!$A$14,IF(K800=[27]Hoja3!$B$15,[27]Hoja3!$A$15,IF(K800=[27]Hoja3!$B$16,[27]Hoja3!$A$16,IF(K800=[27]Hoja3!$B$17,[27]Hoja3!$A$17,IF(K800=[27]Hoja3!$B$18,[27]Hoja3!$A$18,IF(K800=[27]Hoja3!$B$19,[27]Hoja3!$A$19,IF(K800=[27]Hoja3!$B$20,[27]Hoja3!$A$20,IF(K800=[27]Hoja3!$B$21,[27]Hoja3!$A$21,""))))))))))))))))))))</f>
        <v>CCE-16</v>
      </c>
      <c r="M800" s="60" t="s">
        <v>575</v>
      </c>
      <c r="N800" s="60">
        <v>0</v>
      </c>
      <c r="O800" s="98">
        <v>30420117</v>
      </c>
      <c r="P800" s="98">
        <f t="shared" si="184"/>
        <v>30420117</v>
      </c>
      <c r="Q800" s="65">
        <v>0</v>
      </c>
      <c r="R800" s="60">
        <v>0</v>
      </c>
      <c r="S800" s="60" t="s">
        <v>1624</v>
      </c>
      <c r="T800" s="60" t="s">
        <v>1625</v>
      </c>
      <c r="U800" s="60" t="s">
        <v>1626</v>
      </c>
      <c r="V800" s="60" t="s">
        <v>1627</v>
      </c>
      <c r="W800" s="60" t="s">
        <v>1899</v>
      </c>
      <c r="X800" s="60" t="s">
        <v>1900</v>
      </c>
      <c r="Y800" s="60" t="s">
        <v>1630</v>
      </c>
    </row>
    <row r="801" spans="1:25" ht="75" x14ac:dyDescent="0.25">
      <c r="A801" s="60" t="s">
        <v>1991</v>
      </c>
      <c r="B801" s="60" t="str">
        <f>IFERROR(VLOOKUP(VALUE(MID(A801,1,IF(VALUE(MID(A801,1,3))=898,3,4))),[27]Hoja1!$A$3:$K$222,2,0),"")</f>
        <v>1046 Infraestructura y dotación al servicio de los ambientes de aprendizaje</v>
      </c>
      <c r="C801" s="60" t="s">
        <v>208</v>
      </c>
      <c r="D801" s="60" t="s">
        <v>440</v>
      </c>
      <c r="E801" s="60">
        <v>80111620</v>
      </c>
      <c r="F801" s="99" t="s">
        <v>1935</v>
      </c>
      <c r="G801" s="62">
        <v>1</v>
      </c>
      <c r="H801" s="62">
        <v>1</v>
      </c>
      <c r="I801" s="60">
        <v>201</v>
      </c>
      <c r="J801" s="60">
        <v>0</v>
      </c>
      <c r="K801" s="60" t="s">
        <v>21</v>
      </c>
      <c r="L801" s="60" t="str">
        <f>IF(K801=[27]Hoja3!$B$2,[27]Hoja3!$A$2,IF(K801=[27]Hoja3!$B$3,[27]Hoja3!$A$3,IF(K801=[27]Hoja3!$B$4,[27]Hoja3!$A$4,IF(K801=[27]Hoja3!$B$5,[27]Hoja3!$A$5,IF(K801=[27]Hoja3!$B$6,[27]Hoja3!$A$6,IF(K801=[27]Hoja3!$B$7,[27]Hoja3!$A$7,IF(K801=[27]Hoja3!$B$8,[27]Hoja3!$A$8,IF(K801=[27]Hoja3!$B$9,[27]Hoja3!$A$9,IF(K801=[27]Hoja3!$B$10,[27]Hoja3!$A$10,IF(K801=[27]Hoja3!$B$11,[27]Hoja3!$A$11,IF(K801=[27]Hoja3!$B$12,[27]Hoja3!$A$12,IF(K801=[27]Hoja3!$B$13,[27]Hoja3!$A$13,IF(K801=[27]Hoja3!$B$14,[27]Hoja3!$A$14,IF(K801=[27]Hoja3!$B$15,[27]Hoja3!$A$15,IF(K801=[27]Hoja3!$B$16,[27]Hoja3!$A$16,IF(K801=[27]Hoja3!$B$17,[27]Hoja3!$A$17,IF(K801=[27]Hoja3!$B$18,[27]Hoja3!$A$18,IF(K801=[27]Hoja3!$B$19,[27]Hoja3!$A$19,IF(K801=[27]Hoja3!$B$20,[27]Hoja3!$A$20,IF(K801=[27]Hoja3!$B$21,[27]Hoja3!$A$21,""))))))))))))))))))))</f>
        <v>CCE-16</v>
      </c>
      <c r="M801" s="60" t="s">
        <v>63</v>
      </c>
      <c r="N801" s="60">
        <v>0</v>
      </c>
      <c r="O801" s="98">
        <v>43506048</v>
      </c>
      <c r="P801" s="98">
        <f t="shared" si="184"/>
        <v>43506048</v>
      </c>
      <c r="Q801" s="65">
        <v>0</v>
      </c>
      <c r="R801" s="60">
        <v>0</v>
      </c>
      <c r="S801" s="60" t="s">
        <v>1624</v>
      </c>
      <c r="T801" s="60" t="s">
        <v>1625</v>
      </c>
      <c r="U801" s="60" t="s">
        <v>1626</v>
      </c>
      <c r="V801" s="60" t="s">
        <v>1627</v>
      </c>
      <c r="W801" s="60" t="s">
        <v>1899</v>
      </c>
      <c r="X801" s="60" t="s">
        <v>1900</v>
      </c>
      <c r="Y801" s="60" t="s">
        <v>1630</v>
      </c>
    </row>
    <row r="802" spans="1:25" ht="75" x14ac:dyDescent="0.25">
      <c r="A802" s="60" t="s">
        <v>1992</v>
      </c>
      <c r="B802" s="60" t="str">
        <f>IFERROR(VLOOKUP(VALUE(MID(A802,1,IF(VALUE(MID(A802,1,3))=898,3,4))),[27]Hoja1!$A$3:$K$222,2,0),"")</f>
        <v>1046 Infraestructura y dotación al servicio de los ambientes de aprendizaje</v>
      </c>
      <c r="C802" s="60" t="s">
        <v>208</v>
      </c>
      <c r="D802" s="60" t="s">
        <v>440</v>
      </c>
      <c r="E802" s="60">
        <v>80111607</v>
      </c>
      <c r="F802" s="99" t="s">
        <v>1948</v>
      </c>
      <c r="G802" s="62">
        <v>1</v>
      </c>
      <c r="H802" s="62">
        <v>1</v>
      </c>
      <c r="I802" s="60">
        <v>201</v>
      </c>
      <c r="J802" s="60">
        <v>0</v>
      </c>
      <c r="K802" s="60" t="s">
        <v>21</v>
      </c>
      <c r="L802" s="60" t="str">
        <f>IF(K802=[27]Hoja3!$B$2,[27]Hoja3!$A$2,IF(K802=[27]Hoja3!$B$3,[27]Hoja3!$A$3,IF(K802=[27]Hoja3!$B$4,[27]Hoja3!$A$4,IF(K802=[27]Hoja3!$B$5,[27]Hoja3!$A$5,IF(K802=[27]Hoja3!$B$6,[27]Hoja3!$A$6,IF(K802=[27]Hoja3!$B$7,[27]Hoja3!$A$7,IF(K802=[27]Hoja3!$B$8,[27]Hoja3!$A$8,IF(K802=[27]Hoja3!$B$9,[27]Hoja3!$A$9,IF(K802=[27]Hoja3!$B$10,[27]Hoja3!$A$10,IF(K802=[27]Hoja3!$B$11,[27]Hoja3!$A$11,IF(K802=[27]Hoja3!$B$12,[27]Hoja3!$A$12,IF(K802=[27]Hoja3!$B$13,[27]Hoja3!$A$13,IF(K802=[27]Hoja3!$B$14,[27]Hoja3!$A$14,IF(K802=[27]Hoja3!$B$15,[27]Hoja3!$A$15,IF(K802=[27]Hoja3!$B$16,[27]Hoja3!$A$16,IF(K802=[27]Hoja3!$B$17,[27]Hoja3!$A$17,IF(K802=[27]Hoja3!$B$18,[27]Hoja3!$A$18,IF(K802=[27]Hoja3!$B$19,[27]Hoja3!$A$19,IF(K802=[27]Hoja3!$B$20,[27]Hoja3!$A$20,IF(K802=[27]Hoja3!$B$21,[27]Hoja3!$A$21,""))))))))))))))))))))</f>
        <v>CCE-16</v>
      </c>
      <c r="M802" s="60" t="s">
        <v>63</v>
      </c>
      <c r="N802" s="60">
        <v>0</v>
      </c>
      <c r="O802" s="98">
        <v>30150000</v>
      </c>
      <c r="P802" s="98">
        <f t="shared" si="184"/>
        <v>30150000</v>
      </c>
      <c r="Q802" s="65">
        <v>0</v>
      </c>
      <c r="R802" s="60">
        <v>0</v>
      </c>
      <c r="S802" s="60" t="s">
        <v>1624</v>
      </c>
      <c r="T802" s="60" t="s">
        <v>1625</v>
      </c>
      <c r="U802" s="60" t="s">
        <v>1626</v>
      </c>
      <c r="V802" s="60" t="s">
        <v>1627</v>
      </c>
      <c r="W802" s="60" t="s">
        <v>1899</v>
      </c>
      <c r="X802" s="60" t="s">
        <v>1900</v>
      </c>
      <c r="Y802" s="60" t="s">
        <v>1630</v>
      </c>
    </row>
    <row r="803" spans="1:25" ht="30" x14ac:dyDescent="0.25">
      <c r="A803" s="60" t="s">
        <v>1993</v>
      </c>
      <c r="B803" s="60" t="str">
        <f>IFERROR(VLOOKUP(VALUE(MID(A803,1,IF(VALUE(MID(A803,1,3))=898,3,4))),[29]Hoja1!$A$3:$K$222,2,0),"")</f>
        <v>1049 Cobertura con equidad</v>
      </c>
      <c r="C803" s="60" t="s">
        <v>238</v>
      </c>
      <c r="D803" s="60" t="s">
        <v>463</v>
      </c>
      <c r="E803" s="60">
        <v>86121503</v>
      </c>
      <c r="F803" s="60" t="s">
        <v>1994</v>
      </c>
      <c r="G803" s="62">
        <v>1</v>
      </c>
      <c r="H803" s="62">
        <v>1</v>
      </c>
      <c r="I803" s="62">
        <v>330</v>
      </c>
      <c r="J803" s="60">
        <v>0</v>
      </c>
      <c r="K803" s="60" t="s">
        <v>21</v>
      </c>
      <c r="L803" s="60" t="str">
        <f>IF(K803=[29]Hoja3!$B$2,[29]Hoja3!$A$2,IF(K803=[29]Hoja3!$B$3,[29]Hoja3!$A$3,IF(K803=[29]Hoja3!$B$4,[29]Hoja3!$A$4,IF(K803=[29]Hoja3!$B$5,[29]Hoja3!$A$5,IF(K803=[29]Hoja3!$B$6,[29]Hoja3!$A$6,IF(K803=[29]Hoja3!$B$7,[29]Hoja3!$A$7,IF(K803=[29]Hoja3!$B$8,[29]Hoja3!$A$8,IF(K803=[29]Hoja3!$B$9,[29]Hoja3!$A$9,IF(K803=[29]Hoja3!$B$10,[29]Hoja3!$A$10,IF(K803=[29]Hoja3!$B$11,[29]Hoja3!$A$11,IF(K803=[29]Hoja3!$B$12,[29]Hoja3!$A$12,IF(K803=[29]Hoja3!$B$13,[29]Hoja3!$A$13,IF(K803=[29]Hoja3!$B$14,[29]Hoja3!$A$14,IF(K803=[29]Hoja3!$B$15,[29]Hoja3!$A$15,IF(K803=[29]Hoja3!$B$16,[29]Hoja3!$A$16,IF(K803=[29]Hoja3!$B$17,[29]Hoja3!$A$17,IF(K803=[29]Hoja3!$B$18,[29]Hoja3!$A$18,IF(K803=[29]Hoja3!$B$19,[29]Hoja3!$A$19,IF(K803=[29]Hoja3!$B$20,[29]Hoja3!$A$20,IF(K803=[29]Hoja3!$B$21,[29]Hoja3!$A$21,""))))))))))))))))))))</f>
        <v>CCE-16</v>
      </c>
      <c r="M803" s="60" t="s">
        <v>73</v>
      </c>
      <c r="N803" s="60">
        <v>4</v>
      </c>
      <c r="O803" s="63">
        <v>281415296</v>
      </c>
      <c r="P803" s="63">
        <f>+O803</f>
        <v>281415296</v>
      </c>
      <c r="Q803" s="65">
        <v>0</v>
      </c>
      <c r="R803" s="60">
        <v>0</v>
      </c>
      <c r="S803" s="60" t="s">
        <v>1995</v>
      </c>
      <c r="T803" s="60" t="s">
        <v>1996</v>
      </c>
      <c r="U803" s="60" t="s">
        <v>1997</v>
      </c>
      <c r="V803" s="60" t="s">
        <v>1998</v>
      </c>
      <c r="W803" s="60" t="s">
        <v>1999</v>
      </c>
      <c r="X803" s="60">
        <v>3241000</v>
      </c>
      <c r="Y803" s="133" t="s">
        <v>2000</v>
      </c>
    </row>
    <row r="804" spans="1:25" ht="30" x14ac:dyDescent="0.25">
      <c r="A804" s="60" t="s">
        <v>2001</v>
      </c>
      <c r="B804" s="60" t="str">
        <f>IFERROR(VLOOKUP(VALUE(MID(A804,1,IF(VALUE(MID(A804,1,3))=898,3,4))),[29]Hoja1!$A$3:$K$222,2,0),"")</f>
        <v>1049 Cobertura con equidad</v>
      </c>
      <c r="C804" s="60" t="s">
        <v>238</v>
      </c>
      <c r="D804" s="60" t="s">
        <v>463</v>
      </c>
      <c r="E804" s="60">
        <v>86121503</v>
      </c>
      <c r="F804" s="60" t="s">
        <v>1994</v>
      </c>
      <c r="G804" s="62">
        <v>1</v>
      </c>
      <c r="H804" s="62">
        <v>1</v>
      </c>
      <c r="I804" s="62">
        <v>330</v>
      </c>
      <c r="J804" s="60">
        <v>0</v>
      </c>
      <c r="K804" s="60" t="s">
        <v>21</v>
      </c>
      <c r="L804" s="60" t="str">
        <f>IF(K804=[29]Hoja3!$B$2,[29]Hoja3!$A$2,IF(K804=[29]Hoja3!$B$3,[29]Hoja3!$A$3,IF(K804=[29]Hoja3!$B$4,[29]Hoja3!$A$4,IF(K804=[29]Hoja3!$B$5,[29]Hoja3!$A$5,IF(K804=[29]Hoja3!$B$6,[29]Hoja3!$A$6,IF(K804=[29]Hoja3!$B$7,[29]Hoja3!$A$7,IF(K804=[29]Hoja3!$B$8,[29]Hoja3!$A$8,IF(K804=[29]Hoja3!$B$9,[29]Hoja3!$A$9,IF(K804=[29]Hoja3!$B$10,[29]Hoja3!$A$10,IF(K804=[29]Hoja3!$B$11,[29]Hoja3!$A$11,IF(K804=[29]Hoja3!$B$12,[29]Hoja3!$A$12,IF(K804=[29]Hoja3!$B$13,[29]Hoja3!$A$13,IF(K804=[29]Hoja3!$B$14,[29]Hoja3!$A$14,IF(K804=[29]Hoja3!$B$15,[29]Hoja3!$A$15,IF(K804=[29]Hoja3!$B$16,[29]Hoja3!$A$16,IF(K804=[29]Hoja3!$B$17,[29]Hoja3!$A$17,IF(K804=[29]Hoja3!$B$18,[29]Hoja3!$A$18,IF(K804=[29]Hoja3!$B$19,[29]Hoja3!$A$19,IF(K804=[29]Hoja3!$B$20,[29]Hoja3!$A$20,IF(K804=[29]Hoja3!$B$21,[29]Hoja3!$A$21,""))))))))))))))))))))</f>
        <v>CCE-16</v>
      </c>
      <c r="M804" s="60" t="s">
        <v>73</v>
      </c>
      <c r="N804" s="60">
        <v>4</v>
      </c>
      <c r="O804" s="63">
        <v>371625767</v>
      </c>
      <c r="P804" s="63">
        <f t="shared" ref="P804:P867" si="185">+O804</f>
        <v>371625767</v>
      </c>
      <c r="Q804" s="65">
        <v>0</v>
      </c>
      <c r="R804" s="65">
        <v>0</v>
      </c>
      <c r="S804" s="60" t="s">
        <v>1995</v>
      </c>
      <c r="T804" s="60" t="s">
        <v>1996</v>
      </c>
      <c r="U804" s="60" t="s">
        <v>1997</v>
      </c>
      <c r="V804" s="60" t="s">
        <v>1998</v>
      </c>
      <c r="W804" s="60" t="s">
        <v>1999</v>
      </c>
      <c r="X804" s="60">
        <v>3241000</v>
      </c>
      <c r="Y804" s="133" t="s">
        <v>2000</v>
      </c>
    </row>
    <row r="805" spans="1:25" ht="30" x14ac:dyDescent="0.25">
      <c r="A805" s="60" t="s">
        <v>2002</v>
      </c>
      <c r="B805" s="60" t="str">
        <f>IFERROR(VLOOKUP(VALUE(MID(A805,1,IF(VALUE(MID(A805,1,3))=898,3,4))),[29]Hoja1!$A$3:$K$222,2,0),"")</f>
        <v>1049 Cobertura con equidad</v>
      </c>
      <c r="C805" s="60" t="s">
        <v>238</v>
      </c>
      <c r="D805" s="60" t="s">
        <v>463</v>
      </c>
      <c r="E805" s="60">
        <v>86121503</v>
      </c>
      <c r="F805" s="60" t="s">
        <v>1994</v>
      </c>
      <c r="G805" s="62">
        <v>1</v>
      </c>
      <c r="H805" s="62">
        <v>1</v>
      </c>
      <c r="I805" s="62">
        <v>330</v>
      </c>
      <c r="J805" s="60">
        <v>0</v>
      </c>
      <c r="K805" s="60" t="s">
        <v>21</v>
      </c>
      <c r="L805" s="60" t="str">
        <f>IF(K805=[29]Hoja3!$B$2,[29]Hoja3!$A$2,IF(K805=[29]Hoja3!$B$3,[29]Hoja3!$A$3,IF(K805=[29]Hoja3!$B$4,[29]Hoja3!$A$4,IF(K805=[29]Hoja3!$B$5,[29]Hoja3!$A$5,IF(K805=[29]Hoja3!$B$6,[29]Hoja3!$A$6,IF(K805=[29]Hoja3!$B$7,[29]Hoja3!$A$7,IF(K805=[29]Hoja3!$B$8,[29]Hoja3!$A$8,IF(K805=[29]Hoja3!$B$9,[29]Hoja3!$A$9,IF(K805=[29]Hoja3!$B$10,[29]Hoja3!$A$10,IF(K805=[29]Hoja3!$B$11,[29]Hoja3!$A$11,IF(K805=[29]Hoja3!$B$12,[29]Hoja3!$A$12,IF(K805=[29]Hoja3!$B$13,[29]Hoja3!$A$13,IF(K805=[29]Hoja3!$B$14,[29]Hoja3!$A$14,IF(K805=[29]Hoja3!$B$15,[29]Hoja3!$A$15,IF(K805=[29]Hoja3!$B$16,[29]Hoja3!$A$16,IF(K805=[29]Hoja3!$B$17,[29]Hoja3!$A$17,IF(K805=[29]Hoja3!$B$18,[29]Hoja3!$A$18,IF(K805=[29]Hoja3!$B$19,[29]Hoja3!$A$19,IF(K805=[29]Hoja3!$B$20,[29]Hoja3!$A$20,IF(K805=[29]Hoja3!$B$21,[29]Hoja3!$A$21,""))))))))))))))))))))</f>
        <v>CCE-16</v>
      </c>
      <c r="M805" s="60" t="s">
        <v>73</v>
      </c>
      <c r="N805" s="60">
        <v>4</v>
      </c>
      <c r="O805" s="63">
        <v>390862610</v>
      </c>
      <c r="P805" s="63">
        <f t="shared" si="185"/>
        <v>390862610</v>
      </c>
      <c r="Q805" s="65">
        <v>0</v>
      </c>
      <c r="R805" s="65">
        <v>0</v>
      </c>
      <c r="S805" s="60" t="s">
        <v>1995</v>
      </c>
      <c r="T805" s="60" t="s">
        <v>1996</v>
      </c>
      <c r="U805" s="60" t="s">
        <v>1997</v>
      </c>
      <c r="V805" s="60" t="s">
        <v>1998</v>
      </c>
      <c r="W805" s="60" t="s">
        <v>1999</v>
      </c>
      <c r="X805" s="60">
        <v>3241000</v>
      </c>
      <c r="Y805" s="133" t="s">
        <v>2000</v>
      </c>
    </row>
    <row r="806" spans="1:25" ht="30" x14ac:dyDescent="0.25">
      <c r="A806" s="60" t="s">
        <v>2003</v>
      </c>
      <c r="B806" s="60" t="str">
        <f>IFERROR(VLOOKUP(VALUE(MID(A806,1,IF(VALUE(MID(A806,1,3))=898,3,4))),[29]Hoja1!$A$3:$K$222,2,0),"")</f>
        <v>1049 Cobertura con equidad</v>
      </c>
      <c r="C806" s="60" t="s">
        <v>238</v>
      </c>
      <c r="D806" s="60" t="s">
        <v>463</v>
      </c>
      <c r="E806" s="60">
        <v>86121503</v>
      </c>
      <c r="F806" s="60" t="s">
        <v>1994</v>
      </c>
      <c r="G806" s="62">
        <v>1</v>
      </c>
      <c r="H806" s="62">
        <v>1</v>
      </c>
      <c r="I806" s="62">
        <v>330</v>
      </c>
      <c r="J806" s="60">
        <v>0</v>
      </c>
      <c r="K806" s="60" t="s">
        <v>21</v>
      </c>
      <c r="L806" s="60" t="str">
        <f>IF(K806=[29]Hoja3!$B$2,[29]Hoja3!$A$2,IF(K806=[29]Hoja3!$B$3,[29]Hoja3!$A$3,IF(K806=[29]Hoja3!$B$4,[29]Hoja3!$A$4,IF(K806=[29]Hoja3!$B$5,[29]Hoja3!$A$5,IF(K806=[29]Hoja3!$B$6,[29]Hoja3!$A$6,IF(K806=[29]Hoja3!$B$7,[29]Hoja3!$A$7,IF(K806=[29]Hoja3!$B$8,[29]Hoja3!$A$8,IF(K806=[29]Hoja3!$B$9,[29]Hoja3!$A$9,IF(K806=[29]Hoja3!$B$10,[29]Hoja3!$A$10,IF(K806=[29]Hoja3!$B$11,[29]Hoja3!$A$11,IF(K806=[29]Hoja3!$B$12,[29]Hoja3!$A$12,IF(K806=[29]Hoja3!$B$13,[29]Hoja3!$A$13,IF(K806=[29]Hoja3!$B$14,[29]Hoja3!$A$14,IF(K806=[29]Hoja3!$B$15,[29]Hoja3!$A$15,IF(K806=[29]Hoja3!$B$16,[29]Hoja3!$A$16,IF(K806=[29]Hoja3!$B$17,[29]Hoja3!$A$17,IF(K806=[29]Hoja3!$B$18,[29]Hoja3!$A$18,IF(K806=[29]Hoja3!$B$19,[29]Hoja3!$A$19,IF(K806=[29]Hoja3!$B$20,[29]Hoja3!$A$20,IF(K806=[29]Hoja3!$B$21,[29]Hoja3!$A$21,""))))))))))))))))))))</f>
        <v>CCE-16</v>
      </c>
      <c r="M806" s="60" t="s">
        <v>73</v>
      </c>
      <c r="N806" s="60">
        <v>4</v>
      </c>
      <c r="O806" s="63">
        <v>235568820</v>
      </c>
      <c r="P806" s="63">
        <f t="shared" si="185"/>
        <v>235568820</v>
      </c>
      <c r="Q806" s="65">
        <v>0</v>
      </c>
      <c r="R806" s="65">
        <v>0</v>
      </c>
      <c r="S806" s="60" t="s">
        <v>1995</v>
      </c>
      <c r="T806" s="60" t="s">
        <v>1996</v>
      </c>
      <c r="U806" s="60" t="s">
        <v>1997</v>
      </c>
      <c r="V806" s="60" t="s">
        <v>1998</v>
      </c>
      <c r="W806" s="60" t="s">
        <v>1999</v>
      </c>
      <c r="X806" s="60">
        <v>3241000</v>
      </c>
      <c r="Y806" s="133" t="s">
        <v>2000</v>
      </c>
    </row>
    <row r="807" spans="1:25" ht="30" x14ac:dyDescent="0.25">
      <c r="A807" s="60" t="s">
        <v>2004</v>
      </c>
      <c r="B807" s="60" t="str">
        <f>IFERROR(VLOOKUP(VALUE(MID(A807,1,IF(VALUE(MID(A807,1,3))=898,3,4))),[29]Hoja1!$A$3:$K$222,2,0),"")</f>
        <v>1049 Cobertura con equidad</v>
      </c>
      <c r="C807" s="60" t="s">
        <v>238</v>
      </c>
      <c r="D807" s="60" t="s">
        <v>463</v>
      </c>
      <c r="E807" s="60">
        <v>86121503</v>
      </c>
      <c r="F807" s="60" t="s">
        <v>1994</v>
      </c>
      <c r="G807" s="62">
        <v>1</v>
      </c>
      <c r="H807" s="62">
        <v>1</v>
      </c>
      <c r="I807" s="62">
        <v>330</v>
      </c>
      <c r="J807" s="60">
        <v>0</v>
      </c>
      <c r="K807" s="60" t="s">
        <v>21</v>
      </c>
      <c r="L807" s="60" t="str">
        <f>IF(K807=[29]Hoja3!$B$2,[29]Hoja3!$A$2,IF(K807=[29]Hoja3!$B$3,[29]Hoja3!$A$3,IF(K807=[29]Hoja3!$B$4,[29]Hoja3!$A$4,IF(K807=[29]Hoja3!$B$5,[29]Hoja3!$A$5,IF(K807=[29]Hoja3!$B$6,[29]Hoja3!$A$6,IF(K807=[29]Hoja3!$B$7,[29]Hoja3!$A$7,IF(K807=[29]Hoja3!$B$8,[29]Hoja3!$A$8,IF(K807=[29]Hoja3!$B$9,[29]Hoja3!$A$9,IF(K807=[29]Hoja3!$B$10,[29]Hoja3!$A$10,IF(K807=[29]Hoja3!$B$11,[29]Hoja3!$A$11,IF(K807=[29]Hoja3!$B$12,[29]Hoja3!$A$12,IF(K807=[29]Hoja3!$B$13,[29]Hoja3!$A$13,IF(K807=[29]Hoja3!$B$14,[29]Hoja3!$A$14,IF(K807=[29]Hoja3!$B$15,[29]Hoja3!$A$15,IF(K807=[29]Hoja3!$B$16,[29]Hoja3!$A$16,IF(K807=[29]Hoja3!$B$17,[29]Hoja3!$A$17,IF(K807=[29]Hoja3!$B$18,[29]Hoja3!$A$18,IF(K807=[29]Hoja3!$B$19,[29]Hoja3!$A$19,IF(K807=[29]Hoja3!$B$20,[29]Hoja3!$A$20,IF(K807=[29]Hoja3!$B$21,[29]Hoja3!$A$21,""))))))))))))))))))))</f>
        <v>CCE-16</v>
      </c>
      <c r="M807" s="60" t="s">
        <v>73</v>
      </c>
      <c r="N807" s="60">
        <v>4</v>
      </c>
      <c r="O807" s="63">
        <v>184215040</v>
      </c>
      <c r="P807" s="63">
        <f t="shared" si="185"/>
        <v>184215040</v>
      </c>
      <c r="Q807" s="65">
        <v>0</v>
      </c>
      <c r="R807" s="65">
        <v>0</v>
      </c>
      <c r="S807" s="60" t="s">
        <v>1995</v>
      </c>
      <c r="T807" s="60" t="s">
        <v>1996</v>
      </c>
      <c r="U807" s="60" t="s">
        <v>1997</v>
      </c>
      <c r="V807" s="60" t="s">
        <v>1998</v>
      </c>
      <c r="W807" s="60" t="s">
        <v>1999</v>
      </c>
      <c r="X807" s="60">
        <v>3241000</v>
      </c>
      <c r="Y807" s="133" t="s">
        <v>2000</v>
      </c>
    </row>
    <row r="808" spans="1:25" ht="30" x14ac:dyDescent="0.25">
      <c r="A808" s="60" t="s">
        <v>2005</v>
      </c>
      <c r="B808" s="60" t="str">
        <f>IFERROR(VLOOKUP(VALUE(MID(A808,1,IF(VALUE(MID(A808,1,3))=898,3,4))),[29]Hoja1!$A$3:$K$222,2,0),"")</f>
        <v>1049 Cobertura con equidad</v>
      </c>
      <c r="C808" s="60" t="s">
        <v>238</v>
      </c>
      <c r="D808" s="60" t="s">
        <v>463</v>
      </c>
      <c r="E808" s="60">
        <v>86121503</v>
      </c>
      <c r="F808" s="60" t="s">
        <v>1994</v>
      </c>
      <c r="G808" s="62">
        <v>1</v>
      </c>
      <c r="H808" s="62">
        <v>1</v>
      </c>
      <c r="I808" s="62">
        <v>330</v>
      </c>
      <c r="J808" s="60">
        <v>0</v>
      </c>
      <c r="K808" s="60" t="s">
        <v>21</v>
      </c>
      <c r="L808" s="60" t="str">
        <f>IF(K808=[29]Hoja3!$B$2,[29]Hoja3!$A$2,IF(K808=[29]Hoja3!$B$3,[29]Hoja3!$A$3,IF(K808=[29]Hoja3!$B$4,[29]Hoja3!$A$4,IF(K808=[29]Hoja3!$B$5,[29]Hoja3!$A$5,IF(K808=[29]Hoja3!$B$6,[29]Hoja3!$A$6,IF(K808=[29]Hoja3!$B$7,[29]Hoja3!$A$7,IF(K808=[29]Hoja3!$B$8,[29]Hoja3!$A$8,IF(K808=[29]Hoja3!$B$9,[29]Hoja3!$A$9,IF(K808=[29]Hoja3!$B$10,[29]Hoja3!$A$10,IF(K808=[29]Hoja3!$B$11,[29]Hoja3!$A$11,IF(K808=[29]Hoja3!$B$12,[29]Hoja3!$A$12,IF(K808=[29]Hoja3!$B$13,[29]Hoja3!$A$13,IF(K808=[29]Hoja3!$B$14,[29]Hoja3!$A$14,IF(K808=[29]Hoja3!$B$15,[29]Hoja3!$A$15,IF(K808=[29]Hoja3!$B$16,[29]Hoja3!$A$16,IF(K808=[29]Hoja3!$B$17,[29]Hoja3!$A$17,IF(K808=[29]Hoja3!$B$18,[29]Hoja3!$A$18,IF(K808=[29]Hoja3!$B$19,[29]Hoja3!$A$19,IF(K808=[29]Hoja3!$B$20,[29]Hoja3!$A$20,IF(K808=[29]Hoja3!$B$21,[29]Hoja3!$A$21,""))))))))))))))))))))</f>
        <v>CCE-16</v>
      </c>
      <c r="M808" s="60" t="s">
        <v>73</v>
      </c>
      <c r="N808" s="60">
        <v>4</v>
      </c>
      <c r="O808" s="63">
        <v>132948332</v>
      </c>
      <c r="P808" s="63">
        <f t="shared" si="185"/>
        <v>132948332</v>
      </c>
      <c r="Q808" s="65">
        <v>0</v>
      </c>
      <c r="R808" s="65">
        <v>0</v>
      </c>
      <c r="S808" s="60" t="s">
        <v>1995</v>
      </c>
      <c r="T808" s="60" t="s">
        <v>1996</v>
      </c>
      <c r="U808" s="60" t="s">
        <v>1997</v>
      </c>
      <c r="V808" s="60" t="s">
        <v>1998</v>
      </c>
      <c r="W808" s="60" t="s">
        <v>1999</v>
      </c>
      <c r="X808" s="60">
        <v>3241000</v>
      </c>
      <c r="Y808" s="133" t="s">
        <v>2000</v>
      </c>
    </row>
    <row r="809" spans="1:25" ht="30" x14ac:dyDescent="0.25">
      <c r="A809" s="60" t="s">
        <v>2006</v>
      </c>
      <c r="B809" s="60" t="str">
        <f>IFERROR(VLOOKUP(VALUE(MID(A809,1,IF(VALUE(MID(A809,1,3))=898,3,4))),[29]Hoja1!$A$3:$K$222,2,0),"")</f>
        <v>1049 Cobertura con equidad</v>
      </c>
      <c r="C809" s="60" t="s">
        <v>238</v>
      </c>
      <c r="D809" s="60" t="s">
        <v>463</v>
      </c>
      <c r="E809" s="60">
        <v>86121503</v>
      </c>
      <c r="F809" s="60" t="s">
        <v>1994</v>
      </c>
      <c r="G809" s="62">
        <v>1</v>
      </c>
      <c r="H809" s="62">
        <v>1</v>
      </c>
      <c r="I809" s="62">
        <v>330</v>
      </c>
      <c r="J809" s="60">
        <v>0</v>
      </c>
      <c r="K809" s="60" t="s">
        <v>21</v>
      </c>
      <c r="L809" s="60" t="str">
        <f>IF(K809=[29]Hoja3!$B$2,[29]Hoja3!$A$2,IF(K809=[29]Hoja3!$B$3,[29]Hoja3!$A$3,IF(K809=[29]Hoja3!$B$4,[29]Hoja3!$A$4,IF(K809=[29]Hoja3!$B$5,[29]Hoja3!$A$5,IF(K809=[29]Hoja3!$B$6,[29]Hoja3!$A$6,IF(K809=[29]Hoja3!$B$7,[29]Hoja3!$A$7,IF(K809=[29]Hoja3!$B$8,[29]Hoja3!$A$8,IF(K809=[29]Hoja3!$B$9,[29]Hoja3!$A$9,IF(K809=[29]Hoja3!$B$10,[29]Hoja3!$A$10,IF(K809=[29]Hoja3!$B$11,[29]Hoja3!$A$11,IF(K809=[29]Hoja3!$B$12,[29]Hoja3!$A$12,IF(K809=[29]Hoja3!$B$13,[29]Hoja3!$A$13,IF(K809=[29]Hoja3!$B$14,[29]Hoja3!$A$14,IF(K809=[29]Hoja3!$B$15,[29]Hoja3!$A$15,IF(K809=[29]Hoja3!$B$16,[29]Hoja3!$A$16,IF(K809=[29]Hoja3!$B$17,[29]Hoja3!$A$17,IF(K809=[29]Hoja3!$B$18,[29]Hoja3!$A$18,IF(K809=[29]Hoja3!$B$19,[29]Hoja3!$A$19,IF(K809=[29]Hoja3!$B$20,[29]Hoja3!$A$20,IF(K809=[29]Hoja3!$B$21,[29]Hoja3!$A$21,""))))))))))))))))))))</f>
        <v>CCE-16</v>
      </c>
      <c r="M809" s="60" t="s">
        <v>73</v>
      </c>
      <c r="N809" s="60">
        <v>4</v>
      </c>
      <c r="O809" s="63">
        <v>148543072</v>
      </c>
      <c r="P809" s="63">
        <f t="shared" si="185"/>
        <v>148543072</v>
      </c>
      <c r="Q809" s="65">
        <v>0</v>
      </c>
      <c r="R809" s="65">
        <v>0</v>
      </c>
      <c r="S809" s="60" t="s">
        <v>1995</v>
      </c>
      <c r="T809" s="60" t="s">
        <v>1996</v>
      </c>
      <c r="U809" s="60" t="s">
        <v>1997</v>
      </c>
      <c r="V809" s="60" t="s">
        <v>1998</v>
      </c>
      <c r="W809" s="60" t="s">
        <v>1999</v>
      </c>
      <c r="X809" s="60">
        <v>3241000</v>
      </c>
      <c r="Y809" s="133" t="s">
        <v>2000</v>
      </c>
    </row>
    <row r="810" spans="1:25" ht="30" x14ac:dyDescent="0.25">
      <c r="A810" s="60" t="s">
        <v>2007</v>
      </c>
      <c r="B810" s="60" t="str">
        <f>IFERROR(VLOOKUP(VALUE(MID(A810,1,IF(VALUE(MID(A810,1,3))=898,3,4))),[29]Hoja1!$A$3:$K$222,2,0),"")</f>
        <v>1049 Cobertura con equidad</v>
      </c>
      <c r="C810" s="60" t="s">
        <v>238</v>
      </c>
      <c r="D810" s="60" t="s">
        <v>463</v>
      </c>
      <c r="E810" s="60">
        <v>86121503</v>
      </c>
      <c r="F810" s="60" t="s">
        <v>1994</v>
      </c>
      <c r="G810" s="62">
        <v>1</v>
      </c>
      <c r="H810" s="62">
        <v>1</v>
      </c>
      <c r="I810" s="62">
        <v>330</v>
      </c>
      <c r="J810" s="60">
        <v>0</v>
      </c>
      <c r="K810" s="60" t="s">
        <v>21</v>
      </c>
      <c r="L810" s="60" t="str">
        <f>IF(K810=[29]Hoja3!$B$2,[29]Hoja3!$A$2,IF(K810=[29]Hoja3!$B$3,[29]Hoja3!$A$3,IF(K810=[29]Hoja3!$B$4,[29]Hoja3!$A$4,IF(K810=[29]Hoja3!$B$5,[29]Hoja3!$A$5,IF(K810=[29]Hoja3!$B$6,[29]Hoja3!$A$6,IF(K810=[29]Hoja3!$B$7,[29]Hoja3!$A$7,IF(K810=[29]Hoja3!$B$8,[29]Hoja3!$A$8,IF(K810=[29]Hoja3!$B$9,[29]Hoja3!$A$9,IF(K810=[29]Hoja3!$B$10,[29]Hoja3!$A$10,IF(K810=[29]Hoja3!$B$11,[29]Hoja3!$A$11,IF(K810=[29]Hoja3!$B$12,[29]Hoja3!$A$12,IF(K810=[29]Hoja3!$B$13,[29]Hoja3!$A$13,IF(K810=[29]Hoja3!$B$14,[29]Hoja3!$A$14,IF(K810=[29]Hoja3!$B$15,[29]Hoja3!$A$15,IF(K810=[29]Hoja3!$B$16,[29]Hoja3!$A$16,IF(K810=[29]Hoja3!$B$17,[29]Hoja3!$A$17,IF(K810=[29]Hoja3!$B$18,[29]Hoja3!$A$18,IF(K810=[29]Hoja3!$B$19,[29]Hoja3!$A$19,IF(K810=[29]Hoja3!$B$20,[29]Hoja3!$A$20,IF(K810=[29]Hoja3!$B$21,[29]Hoja3!$A$21,""))))))))))))))))))))</f>
        <v>CCE-16</v>
      </c>
      <c r="M810" s="60" t="s">
        <v>73</v>
      </c>
      <c r="N810" s="60">
        <v>4</v>
      </c>
      <c r="O810" s="63">
        <v>84627102</v>
      </c>
      <c r="P810" s="63">
        <f t="shared" si="185"/>
        <v>84627102</v>
      </c>
      <c r="Q810" s="65">
        <v>0</v>
      </c>
      <c r="R810" s="65">
        <v>0</v>
      </c>
      <c r="S810" s="60" t="s">
        <v>1995</v>
      </c>
      <c r="T810" s="60" t="s">
        <v>1996</v>
      </c>
      <c r="U810" s="60" t="s">
        <v>1997</v>
      </c>
      <c r="V810" s="60" t="s">
        <v>1998</v>
      </c>
      <c r="W810" s="60" t="s">
        <v>1999</v>
      </c>
      <c r="X810" s="60">
        <v>3241000</v>
      </c>
      <c r="Y810" s="133" t="s">
        <v>2000</v>
      </c>
    </row>
    <row r="811" spans="1:25" ht="30" x14ac:dyDescent="0.25">
      <c r="A811" s="60" t="s">
        <v>2008</v>
      </c>
      <c r="B811" s="60" t="str">
        <f>IFERROR(VLOOKUP(VALUE(MID(A811,1,IF(VALUE(MID(A811,1,3))=898,3,4))),[29]Hoja1!$A$3:$K$222,2,0),"")</f>
        <v>1049 Cobertura con equidad</v>
      </c>
      <c r="C811" s="60" t="s">
        <v>238</v>
      </c>
      <c r="D811" s="60" t="s">
        <v>463</v>
      </c>
      <c r="E811" s="60">
        <v>86121503</v>
      </c>
      <c r="F811" s="60" t="s">
        <v>1994</v>
      </c>
      <c r="G811" s="62">
        <v>1</v>
      </c>
      <c r="H811" s="62">
        <v>1</v>
      </c>
      <c r="I811" s="62">
        <v>330</v>
      </c>
      <c r="J811" s="60">
        <v>0</v>
      </c>
      <c r="K811" s="60" t="s">
        <v>21</v>
      </c>
      <c r="L811" s="60" t="str">
        <f>IF(K811=[29]Hoja3!$B$2,[29]Hoja3!$A$2,IF(K811=[29]Hoja3!$B$3,[29]Hoja3!$A$3,IF(K811=[29]Hoja3!$B$4,[29]Hoja3!$A$4,IF(K811=[29]Hoja3!$B$5,[29]Hoja3!$A$5,IF(K811=[29]Hoja3!$B$6,[29]Hoja3!$A$6,IF(K811=[29]Hoja3!$B$7,[29]Hoja3!$A$7,IF(K811=[29]Hoja3!$B$8,[29]Hoja3!$A$8,IF(K811=[29]Hoja3!$B$9,[29]Hoja3!$A$9,IF(K811=[29]Hoja3!$B$10,[29]Hoja3!$A$10,IF(K811=[29]Hoja3!$B$11,[29]Hoja3!$A$11,IF(K811=[29]Hoja3!$B$12,[29]Hoja3!$A$12,IF(K811=[29]Hoja3!$B$13,[29]Hoja3!$A$13,IF(K811=[29]Hoja3!$B$14,[29]Hoja3!$A$14,IF(K811=[29]Hoja3!$B$15,[29]Hoja3!$A$15,IF(K811=[29]Hoja3!$B$16,[29]Hoja3!$A$16,IF(K811=[29]Hoja3!$B$17,[29]Hoja3!$A$17,IF(K811=[29]Hoja3!$B$18,[29]Hoja3!$A$18,IF(K811=[29]Hoja3!$B$19,[29]Hoja3!$A$19,IF(K811=[29]Hoja3!$B$20,[29]Hoja3!$A$20,IF(K811=[29]Hoja3!$B$21,[29]Hoja3!$A$21,""))))))))))))))))))))</f>
        <v>CCE-16</v>
      </c>
      <c r="M811" s="60" t="s">
        <v>73</v>
      </c>
      <c r="N811" s="60">
        <v>4</v>
      </c>
      <c r="O811" s="63">
        <v>63147739</v>
      </c>
      <c r="P811" s="63">
        <f t="shared" si="185"/>
        <v>63147739</v>
      </c>
      <c r="Q811" s="65">
        <v>0</v>
      </c>
      <c r="R811" s="65">
        <v>0</v>
      </c>
      <c r="S811" s="60" t="s">
        <v>1995</v>
      </c>
      <c r="T811" s="60" t="s">
        <v>1996</v>
      </c>
      <c r="U811" s="60" t="s">
        <v>1997</v>
      </c>
      <c r="V811" s="60" t="s">
        <v>1998</v>
      </c>
      <c r="W811" s="60" t="s">
        <v>1999</v>
      </c>
      <c r="X811" s="60">
        <v>3241000</v>
      </c>
      <c r="Y811" s="133" t="s">
        <v>2000</v>
      </c>
    </row>
    <row r="812" spans="1:25" ht="30" x14ac:dyDescent="0.25">
      <c r="A812" s="60" t="s">
        <v>2009</v>
      </c>
      <c r="B812" s="60" t="str">
        <f>IFERROR(VLOOKUP(VALUE(MID(A812,1,IF(VALUE(MID(A812,1,3))=898,3,4))),[29]Hoja1!$A$3:$K$222,2,0),"")</f>
        <v>1049 Cobertura con equidad</v>
      </c>
      <c r="C812" s="60" t="s">
        <v>238</v>
      </c>
      <c r="D812" s="60" t="s">
        <v>463</v>
      </c>
      <c r="E812" s="60">
        <v>86121503</v>
      </c>
      <c r="F812" s="60" t="s">
        <v>1994</v>
      </c>
      <c r="G812" s="62">
        <v>1</v>
      </c>
      <c r="H812" s="62">
        <v>1</v>
      </c>
      <c r="I812" s="62">
        <v>330</v>
      </c>
      <c r="J812" s="60">
        <v>0</v>
      </c>
      <c r="K812" s="60" t="s">
        <v>21</v>
      </c>
      <c r="L812" s="60" t="str">
        <f>IF(K812=[29]Hoja3!$B$2,[29]Hoja3!$A$2,IF(K812=[29]Hoja3!$B$3,[29]Hoja3!$A$3,IF(K812=[29]Hoja3!$B$4,[29]Hoja3!$A$4,IF(K812=[29]Hoja3!$B$5,[29]Hoja3!$A$5,IF(K812=[29]Hoja3!$B$6,[29]Hoja3!$A$6,IF(K812=[29]Hoja3!$B$7,[29]Hoja3!$A$7,IF(K812=[29]Hoja3!$B$8,[29]Hoja3!$A$8,IF(K812=[29]Hoja3!$B$9,[29]Hoja3!$A$9,IF(K812=[29]Hoja3!$B$10,[29]Hoja3!$A$10,IF(K812=[29]Hoja3!$B$11,[29]Hoja3!$A$11,IF(K812=[29]Hoja3!$B$12,[29]Hoja3!$A$12,IF(K812=[29]Hoja3!$B$13,[29]Hoja3!$A$13,IF(K812=[29]Hoja3!$B$14,[29]Hoja3!$A$14,IF(K812=[29]Hoja3!$B$15,[29]Hoja3!$A$15,IF(K812=[29]Hoja3!$B$16,[29]Hoja3!$A$16,IF(K812=[29]Hoja3!$B$17,[29]Hoja3!$A$17,IF(K812=[29]Hoja3!$B$18,[29]Hoja3!$A$18,IF(K812=[29]Hoja3!$B$19,[29]Hoja3!$A$19,IF(K812=[29]Hoja3!$B$20,[29]Hoja3!$A$20,IF(K812=[29]Hoja3!$B$21,[29]Hoja3!$A$21,""))))))))))))))))))))</f>
        <v>CCE-16</v>
      </c>
      <c r="M812" s="60" t="s">
        <v>73</v>
      </c>
      <c r="N812" s="60">
        <v>4</v>
      </c>
      <c r="O812" s="63">
        <v>229526506</v>
      </c>
      <c r="P812" s="63">
        <f t="shared" si="185"/>
        <v>229526506</v>
      </c>
      <c r="Q812" s="65">
        <v>0</v>
      </c>
      <c r="R812" s="65">
        <v>0</v>
      </c>
      <c r="S812" s="60" t="s">
        <v>1995</v>
      </c>
      <c r="T812" s="60" t="s">
        <v>1996</v>
      </c>
      <c r="U812" s="60" t="s">
        <v>1997</v>
      </c>
      <c r="V812" s="60" t="s">
        <v>1998</v>
      </c>
      <c r="W812" s="60" t="s">
        <v>1999</v>
      </c>
      <c r="X812" s="60">
        <v>3241000</v>
      </c>
      <c r="Y812" s="133" t="s">
        <v>2000</v>
      </c>
    </row>
    <row r="813" spans="1:25" ht="30" x14ac:dyDescent="0.25">
      <c r="A813" s="60" t="s">
        <v>2010</v>
      </c>
      <c r="B813" s="60" t="str">
        <f>IFERROR(VLOOKUP(VALUE(MID(A813,1,IF(VALUE(MID(A813,1,3))=898,3,4))),[29]Hoja1!$A$3:$K$222,2,0),"")</f>
        <v>1049 Cobertura con equidad</v>
      </c>
      <c r="C813" s="60" t="s">
        <v>238</v>
      </c>
      <c r="D813" s="60" t="s">
        <v>463</v>
      </c>
      <c r="E813" s="60">
        <v>86121503</v>
      </c>
      <c r="F813" s="60" t="s">
        <v>1994</v>
      </c>
      <c r="G813" s="62">
        <v>1</v>
      </c>
      <c r="H813" s="62">
        <v>1</v>
      </c>
      <c r="I813" s="62">
        <v>330</v>
      </c>
      <c r="J813" s="60">
        <v>0</v>
      </c>
      <c r="K813" s="60" t="s">
        <v>21</v>
      </c>
      <c r="L813" s="60" t="str">
        <f>IF(K813=[29]Hoja3!$B$2,[29]Hoja3!$A$2,IF(K813=[29]Hoja3!$B$3,[29]Hoja3!$A$3,IF(K813=[29]Hoja3!$B$4,[29]Hoja3!$A$4,IF(K813=[29]Hoja3!$B$5,[29]Hoja3!$A$5,IF(K813=[29]Hoja3!$B$6,[29]Hoja3!$A$6,IF(K813=[29]Hoja3!$B$7,[29]Hoja3!$A$7,IF(K813=[29]Hoja3!$B$8,[29]Hoja3!$A$8,IF(K813=[29]Hoja3!$B$9,[29]Hoja3!$A$9,IF(K813=[29]Hoja3!$B$10,[29]Hoja3!$A$10,IF(K813=[29]Hoja3!$B$11,[29]Hoja3!$A$11,IF(K813=[29]Hoja3!$B$12,[29]Hoja3!$A$12,IF(K813=[29]Hoja3!$B$13,[29]Hoja3!$A$13,IF(K813=[29]Hoja3!$B$14,[29]Hoja3!$A$14,IF(K813=[29]Hoja3!$B$15,[29]Hoja3!$A$15,IF(K813=[29]Hoja3!$B$16,[29]Hoja3!$A$16,IF(K813=[29]Hoja3!$B$17,[29]Hoja3!$A$17,IF(K813=[29]Hoja3!$B$18,[29]Hoja3!$A$18,IF(K813=[29]Hoja3!$B$19,[29]Hoja3!$A$19,IF(K813=[29]Hoja3!$B$20,[29]Hoja3!$A$20,IF(K813=[29]Hoja3!$B$21,[29]Hoja3!$A$21,""))))))))))))))))))))</f>
        <v>CCE-16</v>
      </c>
      <c r="M813" s="60" t="s">
        <v>73</v>
      </c>
      <c r="N813" s="60">
        <v>4</v>
      </c>
      <c r="O813" s="63">
        <v>320409207</v>
      </c>
      <c r="P813" s="63">
        <f t="shared" si="185"/>
        <v>320409207</v>
      </c>
      <c r="Q813" s="65">
        <v>0</v>
      </c>
      <c r="R813" s="65">
        <v>0</v>
      </c>
      <c r="S813" s="60" t="s">
        <v>1995</v>
      </c>
      <c r="T813" s="60" t="s">
        <v>1996</v>
      </c>
      <c r="U813" s="60" t="s">
        <v>1997</v>
      </c>
      <c r="V813" s="60" t="s">
        <v>1998</v>
      </c>
      <c r="W813" s="60" t="s">
        <v>1999</v>
      </c>
      <c r="X813" s="60">
        <v>3241000</v>
      </c>
      <c r="Y813" s="133" t="s">
        <v>2000</v>
      </c>
    </row>
    <row r="814" spans="1:25" ht="30" x14ac:dyDescent="0.25">
      <c r="A814" s="60" t="s">
        <v>2011</v>
      </c>
      <c r="B814" s="60" t="str">
        <f>IFERROR(VLOOKUP(VALUE(MID(A814,1,IF(VALUE(MID(A814,1,3))=898,3,4))),[29]Hoja1!$A$3:$K$222,2,0),"")</f>
        <v>1049 Cobertura con equidad</v>
      </c>
      <c r="C814" s="60" t="s">
        <v>238</v>
      </c>
      <c r="D814" s="60" t="s">
        <v>463</v>
      </c>
      <c r="E814" s="60">
        <v>86121503</v>
      </c>
      <c r="F814" s="60" t="s">
        <v>1994</v>
      </c>
      <c r="G814" s="62">
        <v>1</v>
      </c>
      <c r="H814" s="62">
        <v>1</v>
      </c>
      <c r="I814" s="62">
        <v>330</v>
      </c>
      <c r="J814" s="60">
        <v>0</v>
      </c>
      <c r="K814" s="60" t="s">
        <v>21</v>
      </c>
      <c r="L814" s="60" t="str">
        <f>IF(K814=[29]Hoja3!$B$2,[29]Hoja3!$A$2,IF(K814=[29]Hoja3!$B$3,[29]Hoja3!$A$3,IF(K814=[29]Hoja3!$B$4,[29]Hoja3!$A$4,IF(K814=[29]Hoja3!$B$5,[29]Hoja3!$A$5,IF(K814=[29]Hoja3!$B$6,[29]Hoja3!$A$6,IF(K814=[29]Hoja3!$B$7,[29]Hoja3!$A$7,IF(K814=[29]Hoja3!$B$8,[29]Hoja3!$A$8,IF(K814=[29]Hoja3!$B$9,[29]Hoja3!$A$9,IF(K814=[29]Hoja3!$B$10,[29]Hoja3!$A$10,IF(K814=[29]Hoja3!$B$11,[29]Hoja3!$A$11,IF(K814=[29]Hoja3!$B$12,[29]Hoja3!$A$12,IF(K814=[29]Hoja3!$B$13,[29]Hoja3!$A$13,IF(K814=[29]Hoja3!$B$14,[29]Hoja3!$A$14,IF(K814=[29]Hoja3!$B$15,[29]Hoja3!$A$15,IF(K814=[29]Hoja3!$B$16,[29]Hoja3!$A$16,IF(K814=[29]Hoja3!$B$17,[29]Hoja3!$A$17,IF(K814=[29]Hoja3!$B$18,[29]Hoja3!$A$18,IF(K814=[29]Hoja3!$B$19,[29]Hoja3!$A$19,IF(K814=[29]Hoja3!$B$20,[29]Hoja3!$A$20,IF(K814=[29]Hoja3!$B$21,[29]Hoja3!$A$21,""))))))))))))))))))))</f>
        <v>CCE-16</v>
      </c>
      <c r="M814" s="60" t="s">
        <v>73</v>
      </c>
      <c r="N814" s="60">
        <v>4</v>
      </c>
      <c r="O814" s="63">
        <v>775588152</v>
      </c>
      <c r="P814" s="63">
        <f t="shared" si="185"/>
        <v>775588152</v>
      </c>
      <c r="Q814" s="65">
        <v>0</v>
      </c>
      <c r="R814" s="65">
        <v>0</v>
      </c>
      <c r="S814" s="60" t="s">
        <v>1995</v>
      </c>
      <c r="T814" s="60" t="s">
        <v>1996</v>
      </c>
      <c r="U814" s="60" t="s">
        <v>1997</v>
      </c>
      <c r="V814" s="60" t="s">
        <v>1998</v>
      </c>
      <c r="W814" s="60" t="s">
        <v>1999</v>
      </c>
      <c r="X814" s="60">
        <v>3241000</v>
      </c>
      <c r="Y814" s="133" t="s">
        <v>2000</v>
      </c>
    </row>
    <row r="815" spans="1:25" ht="30" x14ac:dyDescent="0.25">
      <c r="A815" s="60" t="s">
        <v>2012</v>
      </c>
      <c r="B815" s="60" t="str">
        <f>IFERROR(VLOOKUP(VALUE(MID(A815,1,IF(VALUE(MID(A815,1,3))=898,3,4))),[29]Hoja1!$A$3:$K$222,2,0),"")</f>
        <v>1049 Cobertura con equidad</v>
      </c>
      <c r="C815" s="60" t="s">
        <v>238</v>
      </c>
      <c r="D815" s="60" t="s">
        <v>463</v>
      </c>
      <c r="E815" s="60">
        <v>86121503</v>
      </c>
      <c r="F815" s="60" t="s">
        <v>1994</v>
      </c>
      <c r="G815" s="62">
        <v>1</v>
      </c>
      <c r="H815" s="62">
        <v>1</v>
      </c>
      <c r="I815" s="62">
        <v>330</v>
      </c>
      <c r="J815" s="60">
        <v>0</v>
      </c>
      <c r="K815" s="60" t="s">
        <v>21</v>
      </c>
      <c r="L815" s="60" t="str">
        <f>IF(K815=[29]Hoja3!$B$2,[29]Hoja3!$A$2,IF(K815=[29]Hoja3!$B$3,[29]Hoja3!$A$3,IF(K815=[29]Hoja3!$B$4,[29]Hoja3!$A$4,IF(K815=[29]Hoja3!$B$5,[29]Hoja3!$A$5,IF(K815=[29]Hoja3!$B$6,[29]Hoja3!$A$6,IF(K815=[29]Hoja3!$B$7,[29]Hoja3!$A$7,IF(K815=[29]Hoja3!$B$8,[29]Hoja3!$A$8,IF(K815=[29]Hoja3!$B$9,[29]Hoja3!$A$9,IF(K815=[29]Hoja3!$B$10,[29]Hoja3!$A$10,IF(K815=[29]Hoja3!$B$11,[29]Hoja3!$A$11,IF(K815=[29]Hoja3!$B$12,[29]Hoja3!$A$12,IF(K815=[29]Hoja3!$B$13,[29]Hoja3!$A$13,IF(K815=[29]Hoja3!$B$14,[29]Hoja3!$A$14,IF(K815=[29]Hoja3!$B$15,[29]Hoja3!$A$15,IF(K815=[29]Hoja3!$B$16,[29]Hoja3!$A$16,IF(K815=[29]Hoja3!$B$17,[29]Hoja3!$A$17,IF(K815=[29]Hoja3!$B$18,[29]Hoja3!$A$18,IF(K815=[29]Hoja3!$B$19,[29]Hoja3!$A$19,IF(K815=[29]Hoja3!$B$20,[29]Hoja3!$A$20,IF(K815=[29]Hoja3!$B$21,[29]Hoja3!$A$21,""))))))))))))))))))))</f>
        <v>CCE-16</v>
      </c>
      <c r="M815" s="60" t="s">
        <v>73</v>
      </c>
      <c r="N815" s="60">
        <v>4</v>
      </c>
      <c r="O815" s="63">
        <v>48781274</v>
      </c>
      <c r="P815" s="63">
        <f t="shared" si="185"/>
        <v>48781274</v>
      </c>
      <c r="Q815" s="65">
        <v>0</v>
      </c>
      <c r="R815" s="65">
        <v>0</v>
      </c>
      <c r="S815" s="60" t="s">
        <v>1995</v>
      </c>
      <c r="T815" s="60" t="s">
        <v>1996</v>
      </c>
      <c r="U815" s="60" t="s">
        <v>1997</v>
      </c>
      <c r="V815" s="60" t="s">
        <v>1998</v>
      </c>
      <c r="W815" s="60" t="s">
        <v>1999</v>
      </c>
      <c r="X815" s="60">
        <v>3241000</v>
      </c>
      <c r="Y815" s="133" t="s">
        <v>2000</v>
      </c>
    </row>
    <row r="816" spans="1:25" ht="30" x14ac:dyDescent="0.25">
      <c r="A816" s="60" t="s">
        <v>2013</v>
      </c>
      <c r="B816" s="60" t="str">
        <f>IFERROR(VLOOKUP(VALUE(MID(A816,1,IF(VALUE(MID(A816,1,3))=898,3,4))),[29]Hoja1!$A$3:$K$222,2,0),"")</f>
        <v>1049 Cobertura con equidad</v>
      </c>
      <c r="C816" s="60" t="s">
        <v>238</v>
      </c>
      <c r="D816" s="60" t="s">
        <v>463</v>
      </c>
      <c r="E816" s="60">
        <v>86121503</v>
      </c>
      <c r="F816" s="60" t="s">
        <v>1994</v>
      </c>
      <c r="G816" s="62">
        <v>1</v>
      </c>
      <c r="H816" s="62">
        <v>1</v>
      </c>
      <c r="I816" s="62">
        <v>330</v>
      </c>
      <c r="J816" s="60">
        <v>0</v>
      </c>
      <c r="K816" s="60" t="s">
        <v>21</v>
      </c>
      <c r="L816" s="60" t="str">
        <f>IF(K816=[29]Hoja3!$B$2,[29]Hoja3!$A$2,IF(K816=[29]Hoja3!$B$3,[29]Hoja3!$A$3,IF(K816=[29]Hoja3!$B$4,[29]Hoja3!$A$4,IF(K816=[29]Hoja3!$B$5,[29]Hoja3!$A$5,IF(K816=[29]Hoja3!$B$6,[29]Hoja3!$A$6,IF(K816=[29]Hoja3!$B$7,[29]Hoja3!$A$7,IF(K816=[29]Hoja3!$B$8,[29]Hoja3!$A$8,IF(K816=[29]Hoja3!$B$9,[29]Hoja3!$A$9,IF(K816=[29]Hoja3!$B$10,[29]Hoja3!$A$10,IF(K816=[29]Hoja3!$B$11,[29]Hoja3!$A$11,IF(K816=[29]Hoja3!$B$12,[29]Hoja3!$A$12,IF(K816=[29]Hoja3!$B$13,[29]Hoja3!$A$13,IF(K816=[29]Hoja3!$B$14,[29]Hoja3!$A$14,IF(K816=[29]Hoja3!$B$15,[29]Hoja3!$A$15,IF(K816=[29]Hoja3!$B$16,[29]Hoja3!$A$16,IF(K816=[29]Hoja3!$B$17,[29]Hoja3!$A$17,IF(K816=[29]Hoja3!$B$18,[29]Hoja3!$A$18,IF(K816=[29]Hoja3!$B$19,[29]Hoja3!$A$19,IF(K816=[29]Hoja3!$B$20,[29]Hoja3!$A$20,IF(K816=[29]Hoja3!$B$21,[29]Hoja3!$A$21,""))))))))))))))))))))</f>
        <v>CCE-16</v>
      </c>
      <c r="M816" s="60" t="s">
        <v>73</v>
      </c>
      <c r="N816" s="60">
        <v>4</v>
      </c>
      <c r="O816" s="63">
        <v>444173765</v>
      </c>
      <c r="P816" s="63">
        <f t="shared" si="185"/>
        <v>444173765</v>
      </c>
      <c r="Q816" s="65">
        <v>0</v>
      </c>
      <c r="R816" s="65">
        <v>0</v>
      </c>
      <c r="S816" s="60" t="s">
        <v>1995</v>
      </c>
      <c r="T816" s="60" t="s">
        <v>1996</v>
      </c>
      <c r="U816" s="60" t="s">
        <v>1997</v>
      </c>
      <c r="V816" s="60" t="s">
        <v>1998</v>
      </c>
      <c r="W816" s="60" t="s">
        <v>1999</v>
      </c>
      <c r="X816" s="60">
        <v>3241000</v>
      </c>
      <c r="Y816" s="133" t="s">
        <v>2000</v>
      </c>
    </row>
    <row r="817" spans="1:25" ht="30" x14ac:dyDescent="0.25">
      <c r="A817" s="60" t="s">
        <v>2014</v>
      </c>
      <c r="B817" s="60" t="str">
        <f>IFERROR(VLOOKUP(VALUE(MID(A817,1,IF(VALUE(MID(A817,1,3))=898,3,4))),[29]Hoja1!$A$3:$K$222,2,0),"")</f>
        <v>1049 Cobertura con equidad</v>
      </c>
      <c r="C817" s="60" t="s">
        <v>238</v>
      </c>
      <c r="D817" s="60" t="s">
        <v>463</v>
      </c>
      <c r="E817" s="60">
        <v>86121503</v>
      </c>
      <c r="F817" s="60" t="s">
        <v>1994</v>
      </c>
      <c r="G817" s="62">
        <v>1</v>
      </c>
      <c r="H817" s="62">
        <v>1</v>
      </c>
      <c r="I817" s="62">
        <v>330</v>
      </c>
      <c r="J817" s="60">
        <v>0</v>
      </c>
      <c r="K817" s="60" t="s">
        <v>21</v>
      </c>
      <c r="L817" s="60" t="str">
        <f>IF(K817=[29]Hoja3!$B$2,[29]Hoja3!$A$2,IF(K817=[29]Hoja3!$B$3,[29]Hoja3!$A$3,IF(K817=[29]Hoja3!$B$4,[29]Hoja3!$A$4,IF(K817=[29]Hoja3!$B$5,[29]Hoja3!$A$5,IF(K817=[29]Hoja3!$B$6,[29]Hoja3!$A$6,IF(K817=[29]Hoja3!$B$7,[29]Hoja3!$A$7,IF(K817=[29]Hoja3!$B$8,[29]Hoja3!$A$8,IF(K817=[29]Hoja3!$B$9,[29]Hoja3!$A$9,IF(K817=[29]Hoja3!$B$10,[29]Hoja3!$A$10,IF(K817=[29]Hoja3!$B$11,[29]Hoja3!$A$11,IF(K817=[29]Hoja3!$B$12,[29]Hoja3!$A$12,IF(K817=[29]Hoja3!$B$13,[29]Hoja3!$A$13,IF(K817=[29]Hoja3!$B$14,[29]Hoja3!$A$14,IF(K817=[29]Hoja3!$B$15,[29]Hoja3!$A$15,IF(K817=[29]Hoja3!$B$16,[29]Hoja3!$A$16,IF(K817=[29]Hoja3!$B$17,[29]Hoja3!$A$17,IF(K817=[29]Hoja3!$B$18,[29]Hoja3!$A$18,IF(K817=[29]Hoja3!$B$19,[29]Hoja3!$A$19,IF(K817=[29]Hoja3!$B$20,[29]Hoja3!$A$20,IF(K817=[29]Hoja3!$B$21,[29]Hoja3!$A$21,""))))))))))))))))))))</f>
        <v>CCE-16</v>
      </c>
      <c r="M817" s="60" t="s">
        <v>73</v>
      </c>
      <c r="N817" s="60">
        <v>4</v>
      </c>
      <c r="O817" s="63">
        <v>208719919</v>
      </c>
      <c r="P817" s="63">
        <f t="shared" si="185"/>
        <v>208719919</v>
      </c>
      <c r="Q817" s="65">
        <v>0</v>
      </c>
      <c r="R817" s="65">
        <v>0</v>
      </c>
      <c r="S817" s="60" t="s">
        <v>1995</v>
      </c>
      <c r="T817" s="60" t="s">
        <v>1996</v>
      </c>
      <c r="U817" s="60" t="s">
        <v>1997</v>
      </c>
      <c r="V817" s="60" t="s">
        <v>1998</v>
      </c>
      <c r="W817" s="60" t="s">
        <v>1999</v>
      </c>
      <c r="X817" s="60">
        <v>3241000</v>
      </c>
      <c r="Y817" s="133" t="s">
        <v>2000</v>
      </c>
    </row>
    <row r="818" spans="1:25" ht="30" x14ac:dyDescent="0.25">
      <c r="A818" s="60" t="s">
        <v>2015</v>
      </c>
      <c r="B818" s="60" t="str">
        <f>IFERROR(VLOOKUP(VALUE(MID(A818,1,IF(VALUE(MID(A818,1,3))=898,3,4))),[29]Hoja1!$A$3:$K$222,2,0),"")</f>
        <v>1049 Cobertura con equidad</v>
      </c>
      <c r="C818" s="60" t="s">
        <v>238</v>
      </c>
      <c r="D818" s="60" t="s">
        <v>463</v>
      </c>
      <c r="E818" s="60">
        <v>86121503</v>
      </c>
      <c r="F818" s="60" t="s">
        <v>1994</v>
      </c>
      <c r="G818" s="62">
        <v>1</v>
      </c>
      <c r="H818" s="62">
        <v>1</v>
      </c>
      <c r="I818" s="62">
        <v>330</v>
      </c>
      <c r="J818" s="60">
        <v>0</v>
      </c>
      <c r="K818" s="60" t="s">
        <v>21</v>
      </c>
      <c r="L818" s="60" t="str">
        <f>IF(K818=[29]Hoja3!$B$2,[29]Hoja3!$A$2,IF(K818=[29]Hoja3!$B$3,[29]Hoja3!$A$3,IF(K818=[29]Hoja3!$B$4,[29]Hoja3!$A$4,IF(K818=[29]Hoja3!$B$5,[29]Hoja3!$A$5,IF(K818=[29]Hoja3!$B$6,[29]Hoja3!$A$6,IF(K818=[29]Hoja3!$B$7,[29]Hoja3!$A$7,IF(K818=[29]Hoja3!$B$8,[29]Hoja3!$A$8,IF(K818=[29]Hoja3!$B$9,[29]Hoja3!$A$9,IF(K818=[29]Hoja3!$B$10,[29]Hoja3!$A$10,IF(K818=[29]Hoja3!$B$11,[29]Hoja3!$A$11,IF(K818=[29]Hoja3!$B$12,[29]Hoja3!$A$12,IF(K818=[29]Hoja3!$B$13,[29]Hoja3!$A$13,IF(K818=[29]Hoja3!$B$14,[29]Hoja3!$A$14,IF(K818=[29]Hoja3!$B$15,[29]Hoja3!$A$15,IF(K818=[29]Hoja3!$B$16,[29]Hoja3!$A$16,IF(K818=[29]Hoja3!$B$17,[29]Hoja3!$A$17,IF(K818=[29]Hoja3!$B$18,[29]Hoja3!$A$18,IF(K818=[29]Hoja3!$B$19,[29]Hoja3!$A$19,IF(K818=[29]Hoja3!$B$20,[29]Hoja3!$A$20,IF(K818=[29]Hoja3!$B$21,[29]Hoja3!$A$21,""))))))))))))))))))))</f>
        <v>CCE-16</v>
      </c>
      <c r="M818" s="60" t="s">
        <v>73</v>
      </c>
      <c r="N818" s="60">
        <v>4</v>
      </c>
      <c r="O818" s="63">
        <v>189317701</v>
      </c>
      <c r="P818" s="63">
        <f t="shared" si="185"/>
        <v>189317701</v>
      </c>
      <c r="Q818" s="65">
        <v>0</v>
      </c>
      <c r="R818" s="65">
        <v>0</v>
      </c>
      <c r="S818" s="60" t="s">
        <v>1995</v>
      </c>
      <c r="T818" s="60" t="s">
        <v>1996</v>
      </c>
      <c r="U818" s="60" t="s">
        <v>1997</v>
      </c>
      <c r="V818" s="60" t="s">
        <v>1998</v>
      </c>
      <c r="W818" s="60" t="s">
        <v>1999</v>
      </c>
      <c r="X818" s="60">
        <v>3241000</v>
      </c>
      <c r="Y818" s="133" t="s">
        <v>2000</v>
      </c>
    </row>
    <row r="819" spans="1:25" ht="30" x14ac:dyDescent="0.25">
      <c r="A819" s="60" t="s">
        <v>2016</v>
      </c>
      <c r="B819" s="60" t="str">
        <f>IFERROR(VLOOKUP(VALUE(MID(A819,1,IF(VALUE(MID(A819,1,3))=898,3,4))),[29]Hoja1!$A$3:$K$222,2,0),"")</f>
        <v>1049 Cobertura con equidad</v>
      </c>
      <c r="C819" s="60" t="s">
        <v>238</v>
      </c>
      <c r="D819" s="60" t="s">
        <v>463</v>
      </c>
      <c r="E819" s="60">
        <v>86121503</v>
      </c>
      <c r="F819" s="60" t="s">
        <v>1994</v>
      </c>
      <c r="G819" s="62">
        <v>1</v>
      </c>
      <c r="H819" s="62">
        <v>1</v>
      </c>
      <c r="I819" s="62">
        <v>330</v>
      </c>
      <c r="J819" s="60">
        <v>0</v>
      </c>
      <c r="K819" s="60" t="s">
        <v>21</v>
      </c>
      <c r="L819" s="60" t="str">
        <f>IF(K819=[29]Hoja3!$B$2,[29]Hoja3!$A$2,IF(K819=[29]Hoja3!$B$3,[29]Hoja3!$A$3,IF(K819=[29]Hoja3!$B$4,[29]Hoja3!$A$4,IF(K819=[29]Hoja3!$B$5,[29]Hoja3!$A$5,IF(K819=[29]Hoja3!$B$6,[29]Hoja3!$A$6,IF(K819=[29]Hoja3!$B$7,[29]Hoja3!$A$7,IF(K819=[29]Hoja3!$B$8,[29]Hoja3!$A$8,IF(K819=[29]Hoja3!$B$9,[29]Hoja3!$A$9,IF(K819=[29]Hoja3!$B$10,[29]Hoja3!$A$10,IF(K819=[29]Hoja3!$B$11,[29]Hoja3!$A$11,IF(K819=[29]Hoja3!$B$12,[29]Hoja3!$A$12,IF(K819=[29]Hoja3!$B$13,[29]Hoja3!$A$13,IF(K819=[29]Hoja3!$B$14,[29]Hoja3!$A$14,IF(K819=[29]Hoja3!$B$15,[29]Hoja3!$A$15,IF(K819=[29]Hoja3!$B$16,[29]Hoja3!$A$16,IF(K819=[29]Hoja3!$B$17,[29]Hoja3!$A$17,IF(K819=[29]Hoja3!$B$18,[29]Hoja3!$A$18,IF(K819=[29]Hoja3!$B$19,[29]Hoja3!$A$19,IF(K819=[29]Hoja3!$B$20,[29]Hoja3!$A$20,IF(K819=[29]Hoja3!$B$21,[29]Hoja3!$A$21,""))))))))))))))))))))</f>
        <v>CCE-16</v>
      </c>
      <c r="M819" s="60" t="s">
        <v>73</v>
      </c>
      <c r="N819" s="60">
        <v>4</v>
      </c>
      <c r="O819" s="63">
        <v>670995632</v>
      </c>
      <c r="P819" s="63">
        <f t="shared" si="185"/>
        <v>670995632</v>
      </c>
      <c r="Q819" s="65">
        <v>0</v>
      </c>
      <c r="R819" s="65">
        <v>0</v>
      </c>
      <c r="S819" s="60" t="s">
        <v>1995</v>
      </c>
      <c r="T819" s="60" t="s">
        <v>1996</v>
      </c>
      <c r="U819" s="60" t="s">
        <v>1997</v>
      </c>
      <c r="V819" s="60" t="s">
        <v>1998</v>
      </c>
      <c r="W819" s="60" t="s">
        <v>1999</v>
      </c>
      <c r="X819" s="60">
        <v>3241000</v>
      </c>
      <c r="Y819" s="133" t="s">
        <v>2000</v>
      </c>
    </row>
    <row r="820" spans="1:25" ht="30" x14ac:dyDescent="0.25">
      <c r="A820" s="60" t="s">
        <v>2017</v>
      </c>
      <c r="B820" s="60" t="str">
        <f>IFERROR(VLOOKUP(VALUE(MID(A820,1,IF(VALUE(MID(A820,1,3))=898,3,4))),[29]Hoja1!$A$3:$K$222,2,0),"")</f>
        <v>1049 Cobertura con equidad</v>
      </c>
      <c r="C820" s="60" t="s">
        <v>238</v>
      </c>
      <c r="D820" s="60" t="s">
        <v>463</v>
      </c>
      <c r="E820" s="60">
        <v>86121503</v>
      </c>
      <c r="F820" s="60" t="s">
        <v>1994</v>
      </c>
      <c r="G820" s="62">
        <v>1</v>
      </c>
      <c r="H820" s="62">
        <v>1</v>
      </c>
      <c r="I820" s="62">
        <v>330</v>
      </c>
      <c r="J820" s="60">
        <v>0</v>
      </c>
      <c r="K820" s="60" t="s">
        <v>21</v>
      </c>
      <c r="L820" s="60" t="str">
        <f>IF(K820=[29]Hoja3!$B$2,[29]Hoja3!$A$2,IF(K820=[29]Hoja3!$B$3,[29]Hoja3!$A$3,IF(K820=[29]Hoja3!$B$4,[29]Hoja3!$A$4,IF(K820=[29]Hoja3!$B$5,[29]Hoja3!$A$5,IF(K820=[29]Hoja3!$B$6,[29]Hoja3!$A$6,IF(K820=[29]Hoja3!$B$7,[29]Hoja3!$A$7,IF(K820=[29]Hoja3!$B$8,[29]Hoja3!$A$8,IF(K820=[29]Hoja3!$B$9,[29]Hoja3!$A$9,IF(K820=[29]Hoja3!$B$10,[29]Hoja3!$A$10,IF(K820=[29]Hoja3!$B$11,[29]Hoja3!$A$11,IF(K820=[29]Hoja3!$B$12,[29]Hoja3!$A$12,IF(K820=[29]Hoja3!$B$13,[29]Hoja3!$A$13,IF(K820=[29]Hoja3!$B$14,[29]Hoja3!$A$14,IF(K820=[29]Hoja3!$B$15,[29]Hoja3!$A$15,IF(K820=[29]Hoja3!$B$16,[29]Hoja3!$A$16,IF(K820=[29]Hoja3!$B$17,[29]Hoja3!$A$17,IF(K820=[29]Hoja3!$B$18,[29]Hoja3!$A$18,IF(K820=[29]Hoja3!$B$19,[29]Hoja3!$A$19,IF(K820=[29]Hoja3!$B$20,[29]Hoja3!$A$20,IF(K820=[29]Hoja3!$B$21,[29]Hoja3!$A$21,""))))))))))))))))))))</f>
        <v>CCE-16</v>
      </c>
      <c r="M820" s="60" t="s">
        <v>73</v>
      </c>
      <c r="N820" s="60">
        <v>4</v>
      </c>
      <c r="O820" s="63">
        <v>204949939</v>
      </c>
      <c r="P820" s="63">
        <f t="shared" si="185"/>
        <v>204949939</v>
      </c>
      <c r="Q820" s="65">
        <v>0</v>
      </c>
      <c r="R820" s="65">
        <v>0</v>
      </c>
      <c r="S820" s="60" t="s">
        <v>1995</v>
      </c>
      <c r="T820" s="60" t="s">
        <v>1996</v>
      </c>
      <c r="U820" s="60" t="s">
        <v>1997</v>
      </c>
      <c r="V820" s="60" t="s">
        <v>1998</v>
      </c>
      <c r="W820" s="60" t="s">
        <v>1999</v>
      </c>
      <c r="X820" s="60">
        <v>3241000</v>
      </c>
      <c r="Y820" s="133" t="s">
        <v>2000</v>
      </c>
    </row>
    <row r="821" spans="1:25" ht="30" x14ac:dyDescent="0.25">
      <c r="A821" s="60" t="s">
        <v>2018</v>
      </c>
      <c r="B821" s="60" t="str">
        <f>IFERROR(VLOOKUP(VALUE(MID(A821,1,IF(VALUE(MID(A821,1,3))=898,3,4))),[29]Hoja1!$A$3:$K$222,2,0),"")</f>
        <v>1049 Cobertura con equidad</v>
      </c>
      <c r="C821" s="60" t="s">
        <v>238</v>
      </c>
      <c r="D821" s="60" t="s">
        <v>463</v>
      </c>
      <c r="E821" s="60">
        <v>86121503</v>
      </c>
      <c r="F821" s="60" t="s">
        <v>1994</v>
      </c>
      <c r="G821" s="62">
        <v>1</v>
      </c>
      <c r="H821" s="62">
        <v>1</v>
      </c>
      <c r="I821" s="62">
        <v>330</v>
      </c>
      <c r="J821" s="60">
        <v>0</v>
      </c>
      <c r="K821" s="60" t="s">
        <v>21</v>
      </c>
      <c r="L821" s="60" t="str">
        <f>IF(K821=[29]Hoja3!$B$2,[29]Hoja3!$A$2,IF(K821=[29]Hoja3!$B$3,[29]Hoja3!$A$3,IF(K821=[29]Hoja3!$B$4,[29]Hoja3!$A$4,IF(K821=[29]Hoja3!$B$5,[29]Hoja3!$A$5,IF(K821=[29]Hoja3!$B$6,[29]Hoja3!$A$6,IF(K821=[29]Hoja3!$B$7,[29]Hoja3!$A$7,IF(K821=[29]Hoja3!$B$8,[29]Hoja3!$A$8,IF(K821=[29]Hoja3!$B$9,[29]Hoja3!$A$9,IF(K821=[29]Hoja3!$B$10,[29]Hoja3!$A$10,IF(K821=[29]Hoja3!$B$11,[29]Hoja3!$A$11,IF(K821=[29]Hoja3!$B$12,[29]Hoja3!$A$12,IF(K821=[29]Hoja3!$B$13,[29]Hoja3!$A$13,IF(K821=[29]Hoja3!$B$14,[29]Hoja3!$A$14,IF(K821=[29]Hoja3!$B$15,[29]Hoja3!$A$15,IF(K821=[29]Hoja3!$B$16,[29]Hoja3!$A$16,IF(K821=[29]Hoja3!$B$17,[29]Hoja3!$A$17,IF(K821=[29]Hoja3!$B$18,[29]Hoja3!$A$18,IF(K821=[29]Hoja3!$B$19,[29]Hoja3!$A$19,IF(K821=[29]Hoja3!$B$20,[29]Hoja3!$A$20,IF(K821=[29]Hoja3!$B$21,[29]Hoja3!$A$21,""))))))))))))))))))))</f>
        <v>CCE-16</v>
      </c>
      <c r="M821" s="60" t="s">
        <v>73</v>
      </c>
      <c r="N821" s="60">
        <v>4</v>
      </c>
      <c r="O821" s="63">
        <v>41136759</v>
      </c>
      <c r="P821" s="63">
        <f t="shared" si="185"/>
        <v>41136759</v>
      </c>
      <c r="Q821" s="65">
        <v>0</v>
      </c>
      <c r="R821" s="65">
        <v>0</v>
      </c>
      <c r="S821" s="60" t="s">
        <v>1995</v>
      </c>
      <c r="T821" s="60" t="s">
        <v>1996</v>
      </c>
      <c r="U821" s="60" t="s">
        <v>1997</v>
      </c>
      <c r="V821" s="60" t="s">
        <v>1998</v>
      </c>
      <c r="W821" s="60" t="s">
        <v>1999</v>
      </c>
      <c r="X821" s="60">
        <v>3241000</v>
      </c>
      <c r="Y821" s="133" t="s">
        <v>2000</v>
      </c>
    </row>
    <row r="822" spans="1:25" ht="30" x14ac:dyDescent="0.25">
      <c r="A822" s="60" t="s">
        <v>2019</v>
      </c>
      <c r="B822" s="60" t="str">
        <f>IFERROR(VLOOKUP(VALUE(MID(A822,1,IF(VALUE(MID(A822,1,3))=898,3,4))),[29]Hoja1!$A$3:$K$222,2,0),"")</f>
        <v>1049 Cobertura con equidad</v>
      </c>
      <c r="C822" s="60" t="s">
        <v>238</v>
      </c>
      <c r="D822" s="60" t="s">
        <v>463</v>
      </c>
      <c r="E822" s="60">
        <v>86121503</v>
      </c>
      <c r="F822" s="60" t="s">
        <v>1994</v>
      </c>
      <c r="G822" s="62">
        <v>1</v>
      </c>
      <c r="H822" s="62">
        <v>1</v>
      </c>
      <c r="I822" s="62">
        <v>330</v>
      </c>
      <c r="J822" s="60">
        <v>0</v>
      </c>
      <c r="K822" s="60" t="s">
        <v>21</v>
      </c>
      <c r="L822" s="60" t="str">
        <f>IF(K822=[29]Hoja3!$B$2,[29]Hoja3!$A$2,IF(K822=[29]Hoja3!$B$3,[29]Hoja3!$A$3,IF(K822=[29]Hoja3!$B$4,[29]Hoja3!$A$4,IF(K822=[29]Hoja3!$B$5,[29]Hoja3!$A$5,IF(K822=[29]Hoja3!$B$6,[29]Hoja3!$A$6,IF(K822=[29]Hoja3!$B$7,[29]Hoja3!$A$7,IF(K822=[29]Hoja3!$B$8,[29]Hoja3!$A$8,IF(K822=[29]Hoja3!$B$9,[29]Hoja3!$A$9,IF(K822=[29]Hoja3!$B$10,[29]Hoja3!$A$10,IF(K822=[29]Hoja3!$B$11,[29]Hoja3!$A$11,IF(K822=[29]Hoja3!$B$12,[29]Hoja3!$A$12,IF(K822=[29]Hoja3!$B$13,[29]Hoja3!$A$13,IF(K822=[29]Hoja3!$B$14,[29]Hoja3!$A$14,IF(K822=[29]Hoja3!$B$15,[29]Hoja3!$A$15,IF(K822=[29]Hoja3!$B$16,[29]Hoja3!$A$16,IF(K822=[29]Hoja3!$B$17,[29]Hoja3!$A$17,IF(K822=[29]Hoja3!$B$18,[29]Hoja3!$A$18,IF(K822=[29]Hoja3!$B$19,[29]Hoja3!$A$19,IF(K822=[29]Hoja3!$B$20,[29]Hoja3!$A$20,IF(K822=[29]Hoja3!$B$21,[29]Hoja3!$A$21,""))))))))))))))))))))</f>
        <v>CCE-16</v>
      </c>
      <c r="M822" s="60" t="s">
        <v>73</v>
      </c>
      <c r="N822" s="60">
        <v>4</v>
      </c>
      <c r="O822" s="63">
        <v>104959736</v>
      </c>
      <c r="P822" s="63">
        <f t="shared" si="185"/>
        <v>104959736</v>
      </c>
      <c r="Q822" s="65">
        <v>0</v>
      </c>
      <c r="R822" s="65">
        <v>0</v>
      </c>
      <c r="S822" s="60" t="s">
        <v>1995</v>
      </c>
      <c r="T822" s="60" t="s">
        <v>1996</v>
      </c>
      <c r="U822" s="60" t="s">
        <v>1997</v>
      </c>
      <c r="V822" s="60" t="s">
        <v>1998</v>
      </c>
      <c r="W822" s="60" t="s">
        <v>1999</v>
      </c>
      <c r="X822" s="60">
        <v>3241000</v>
      </c>
      <c r="Y822" s="133" t="s">
        <v>2000</v>
      </c>
    </row>
    <row r="823" spans="1:25" ht="30" x14ac:dyDescent="0.25">
      <c r="A823" s="60" t="s">
        <v>2020</v>
      </c>
      <c r="B823" s="60" t="str">
        <f>IFERROR(VLOOKUP(VALUE(MID(A823,1,IF(VALUE(MID(A823,1,3))=898,3,4))),[29]Hoja1!$A$3:$K$222,2,0),"")</f>
        <v>1049 Cobertura con equidad</v>
      </c>
      <c r="C823" s="60" t="s">
        <v>238</v>
      </c>
      <c r="D823" s="60" t="s">
        <v>463</v>
      </c>
      <c r="E823" s="60">
        <v>86121503</v>
      </c>
      <c r="F823" s="60" t="s">
        <v>1994</v>
      </c>
      <c r="G823" s="62">
        <v>1</v>
      </c>
      <c r="H823" s="62">
        <v>1</v>
      </c>
      <c r="I823" s="62">
        <v>330</v>
      </c>
      <c r="J823" s="60">
        <v>0</v>
      </c>
      <c r="K823" s="60" t="s">
        <v>21</v>
      </c>
      <c r="L823" s="60" t="str">
        <f>IF(K823=[29]Hoja3!$B$2,[29]Hoja3!$A$2,IF(K823=[29]Hoja3!$B$3,[29]Hoja3!$A$3,IF(K823=[29]Hoja3!$B$4,[29]Hoja3!$A$4,IF(K823=[29]Hoja3!$B$5,[29]Hoja3!$A$5,IF(K823=[29]Hoja3!$B$6,[29]Hoja3!$A$6,IF(K823=[29]Hoja3!$B$7,[29]Hoja3!$A$7,IF(K823=[29]Hoja3!$B$8,[29]Hoja3!$A$8,IF(K823=[29]Hoja3!$B$9,[29]Hoja3!$A$9,IF(K823=[29]Hoja3!$B$10,[29]Hoja3!$A$10,IF(K823=[29]Hoja3!$B$11,[29]Hoja3!$A$11,IF(K823=[29]Hoja3!$B$12,[29]Hoja3!$A$12,IF(K823=[29]Hoja3!$B$13,[29]Hoja3!$A$13,IF(K823=[29]Hoja3!$B$14,[29]Hoja3!$A$14,IF(K823=[29]Hoja3!$B$15,[29]Hoja3!$A$15,IF(K823=[29]Hoja3!$B$16,[29]Hoja3!$A$16,IF(K823=[29]Hoja3!$B$17,[29]Hoja3!$A$17,IF(K823=[29]Hoja3!$B$18,[29]Hoja3!$A$18,IF(K823=[29]Hoja3!$B$19,[29]Hoja3!$A$19,IF(K823=[29]Hoja3!$B$20,[29]Hoja3!$A$20,IF(K823=[29]Hoja3!$B$21,[29]Hoja3!$A$21,""))))))))))))))))))))</f>
        <v>CCE-16</v>
      </c>
      <c r="M823" s="60" t="s">
        <v>73</v>
      </c>
      <c r="N823" s="60">
        <v>4</v>
      </c>
      <c r="O823" s="63">
        <v>286595874</v>
      </c>
      <c r="P823" s="63">
        <f t="shared" si="185"/>
        <v>286595874</v>
      </c>
      <c r="Q823" s="65">
        <v>0</v>
      </c>
      <c r="R823" s="65">
        <v>0</v>
      </c>
      <c r="S823" s="60" t="s">
        <v>1995</v>
      </c>
      <c r="T823" s="60" t="s">
        <v>1996</v>
      </c>
      <c r="U823" s="60" t="s">
        <v>1997</v>
      </c>
      <c r="V823" s="60" t="s">
        <v>1998</v>
      </c>
      <c r="W823" s="60" t="s">
        <v>1999</v>
      </c>
      <c r="X823" s="60">
        <v>3241000</v>
      </c>
      <c r="Y823" s="133" t="s">
        <v>2000</v>
      </c>
    </row>
    <row r="824" spans="1:25" ht="30" x14ac:dyDescent="0.25">
      <c r="A824" s="60" t="s">
        <v>2021</v>
      </c>
      <c r="B824" s="60" t="str">
        <f>IFERROR(VLOOKUP(VALUE(MID(A824,1,IF(VALUE(MID(A824,1,3))=898,3,4))),[29]Hoja1!$A$3:$K$222,2,0),"")</f>
        <v>1049 Cobertura con equidad</v>
      </c>
      <c r="C824" s="60" t="s">
        <v>238</v>
      </c>
      <c r="D824" s="60" t="s">
        <v>463</v>
      </c>
      <c r="E824" s="60">
        <v>86121503</v>
      </c>
      <c r="F824" s="60" t="s">
        <v>1994</v>
      </c>
      <c r="G824" s="62">
        <v>1</v>
      </c>
      <c r="H824" s="62">
        <v>1</v>
      </c>
      <c r="I824" s="62">
        <v>330</v>
      </c>
      <c r="J824" s="60">
        <v>0</v>
      </c>
      <c r="K824" s="60" t="s">
        <v>21</v>
      </c>
      <c r="L824" s="60" t="str">
        <f>IF(K824=[29]Hoja3!$B$2,[29]Hoja3!$A$2,IF(K824=[29]Hoja3!$B$3,[29]Hoja3!$A$3,IF(K824=[29]Hoja3!$B$4,[29]Hoja3!$A$4,IF(K824=[29]Hoja3!$B$5,[29]Hoja3!$A$5,IF(K824=[29]Hoja3!$B$6,[29]Hoja3!$A$6,IF(K824=[29]Hoja3!$B$7,[29]Hoja3!$A$7,IF(K824=[29]Hoja3!$B$8,[29]Hoja3!$A$8,IF(K824=[29]Hoja3!$B$9,[29]Hoja3!$A$9,IF(K824=[29]Hoja3!$B$10,[29]Hoja3!$A$10,IF(K824=[29]Hoja3!$B$11,[29]Hoja3!$A$11,IF(K824=[29]Hoja3!$B$12,[29]Hoja3!$A$12,IF(K824=[29]Hoja3!$B$13,[29]Hoja3!$A$13,IF(K824=[29]Hoja3!$B$14,[29]Hoja3!$A$14,IF(K824=[29]Hoja3!$B$15,[29]Hoja3!$A$15,IF(K824=[29]Hoja3!$B$16,[29]Hoja3!$A$16,IF(K824=[29]Hoja3!$B$17,[29]Hoja3!$A$17,IF(K824=[29]Hoja3!$B$18,[29]Hoja3!$A$18,IF(K824=[29]Hoja3!$B$19,[29]Hoja3!$A$19,IF(K824=[29]Hoja3!$B$20,[29]Hoja3!$A$20,IF(K824=[29]Hoja3!$B$21,[29]Hoja3!$A$21,""))))))))))))))))))))</f>
        <v>CCE-16</v>
      </c>
      <c r="M824" s="60" t="s">
        <v>73</v>
      </c>
      <c r="N824" s="60">
        <v>4</v>
      </c>
      <c r="O824" s="63">
        <v>402017198</v>
      </c>
      <c r="P824" s="63">
        <f t="shared" si="185"/>
        <v>402017198</v>
      </c>
      <c r="Q824" s="65">
        <v>0</v>
      </c>
      <c r="R824" s="65">
        <v>0</v>
      </c>
      <c r="S824" s="60" t="s">
        <v>1995</v>
      </c>
      <c r="T824" s="60" t="s">
        <v>1996</v>
      </c>
      <c r="U824" s="60" t="s">
        <v>1997</v>
      </c>
      <c r="V824" s="60" t="s">
        <v>1998</v>
      </c>
      <c r="W824" s="60" t="s">
        <v>1999</v>
      </c>
      <c r="X824" s="60">
        <v>3241000</v>
      </c>
      <c r="Y824" s="133" t="s">
        <v>2000</v>
      </c>
    </row>
    <row r="825" spans="1:25" ht="30" x14ac:dyDescent="0.25">
      <c r="A825" s="60" t="s">
        <v>2022</v>
      </c>
      <c r="B825" s="60" t="str">
        <f>IFERROR(VLOOKUP(VALUE(MID(A825,1,IF(VALUE(MID(A825,1,3))=898,3,4))),[29]Hoja1!$A$3:$K$222,2,0),"")</f>
        <v>1049 Cobertura con equidad</v>
      </c>
      <c r="C825" s="60" t="s">
        <v>238</v>
      </c>
      <c r="D825" s="60" t="s">
        <v>463</v>
      </c>
      <c r="E825" s="60">
        <v>86121503</v>
      </c>
      <c r="F825" s="60" t="s">
        <v>1994</v>
      </c>
      <c r="G825" s="62">
        <v>1</v>
      </c>
      <c r="H825" s="62">
        <v>1</v>
      </c>
      <c r="I825" s="62">
        <v>330</v>
      </c>
      <c r="J825" s="60">
        <v>0</v>
      </c>
      <c r="K825" s="60" t="s">
        <v>21</v>
      </c>
      <c r="L825" s="60" t="str">
        <f>IF(K825=[29]Hoja3!$B$2,[29]Hoja3!$A$2,IF(K825=[29]Hoja3!$B$3,[29]Hoja3!$A$3,IF(K825=[29]Hoja3!$B$4,[29]Hoja3!$A$4,IF(K825=[29]Hoja3!$B$5,[29]Hoja3!$A$5,IF(K825=[29]Hoja3!$B$6,[29]Hoja3!$A$6,IF(K825=[29]Hoja3!$B$7,[29]Hoja3!$A$7,IF(K825=[29]Hoja3!$B$8,[29]Hoja3!$A$8,IF(K825=[29]Hoja3!$B$9,[29]Hoja3!$A$9,IF(K825=[29]Hoja3!$B$10,[29]Hoja3!$A$10,IF(K825=[29]Hoja3!$B$11,[29]Hoja3!$A$11,IF(K825=[29]Hoja3!$B$12,[29]Hoja3!$A$12,IF(K825=[29]Hoja3!$B$13,[29]Hoja3!$A$13,IF(K825=[29]Hoja3!$B$14,[29]Hoja3!$A$14,IF(K825=[29]Hoja3!$B$15,[29]Hoja3!$A$15,IF(K825=[29]Hoja3!$B$16,[29]Hoja3!$A$16,IF(K825=[29]Hoja3!$B$17,[29]Hoja3!$A$17,IF(K825=[29]Hoja3!$B$18,[29]Hoja3!$A$18,IF(K825=[29]Hoja3!$B$19,[29]Hoja3!$A$19,IF(K825=[29]Hoja3!$B$20,[29]Hoja3!$A$20,IF(K825=[29]Hoja3!$B$21,[29]Hoja3!$A$21,""))))))))))))))))))))</f>
        <v>CCE-16</v>
      </c>
      <c r="M825" s="60" t="s">
        <v>73</v>
      </c>
      <c r="N825" s="60">
        <v>4</v>
      </c>
      <c r="O825" s="63">
        <v>322504840</v>
      </c>
      <c r="P825" s="63">
        <f t="shared" si="185"/>
        <v>322504840</v>
      </c>
      <c r="Q825" s="65">
        <v>0</v>
      </c>
      <c r="R825" s="65">
        <v>0</v>
      </c>
      <c r="S825" s="60" t="s">
        <v>1995</v>
      </c>
      <c r="T825" s="60" t="s">
        <v>1996</v>
      </c>
      <c r="U825" s="60" t="s">
        <v>1997</v>
      </c>
      <c r="V825" s="60" t="s">
        <v>1998</v>
      </c>
      <c r="W825" s="60" t="s">
        <v>1999</v>
      </c>
      <c r="X825" s="60">
        <v>3241000</v>
      </c>
      <c r="Y825" s="133" t="s">
        <v>2000</v>
      </c>
    </row>
    <row r="826" spans="1:25" ht="30" x14ac:dyDescent="0.25">
      <c r="A826" s="60" t="s">
        <v>2023</v>
      </c>
      <c r="B826" s="60" t="str">
        <f>IFERROR(VLOOKUP(VALUE(MID(A826,1,IF(VALUE(MID(A826,1,3))=898,3,4))),[29]Hoja1!$A$3:$K$222,2,0),"")</f>
        <v>1049 Cobertura con equidad</v>
      </c>
      <c r="C826" s="60" t="s">
        <v>238</v>
      </c>
      <c r="D826" s="60" t="s">
        <v>463</v>
      </c>
      <c r="E826" s="60">
        <v>86121503</v>
      </c>
      <c r="F826" s="60" t="s">
        <v>1994</v>
      </c>
      <c r="G826" s="62">
        <v>1</v>
      </c>
      <c r="H826" s="62">
        <v>1</v>
      </c>
      <c r="I826" s="62">
        <v>330</v>
      </c>
      <c r="J826" s="60">
        <v>0</v>
      </c>
      <c r="K826" s="60" t="s">
        <v>21</v>
      </c>
      <c r="L826" s="60" t="str">
        <f>IF(K826=[29]Hoja3!$B$2,[29]Hoja3!$A$2,IF(K826=[29]Hoja3!$B$3,[29]Hoja3!$A$3,IF(K826=[29]Hoja3!$B$4,[29]Hoja3!$A$4,IF(K826=[29]Hoja3!$B$5,[29]Hoja3!$A$5,IF(K826=[29]Hoja3!$B$6,[29]Hoja3!$A$6,IF(K826=[29]Hoja3!$B$7,[29]Hoja3!$A$7,IF(K826=[29]Hoja3!$B$8,[29]Hoja3!$A$8,IF(K826=[29]Hoja3!$B$9,[29]Hoja3!$A$9,IF(K826=[29]Hoja3!$B$10,[29]Hoja3!$A$10,IF(K826=[29]Hoja3!$B$11,[29]Hoja3!$A$11,IF(K826=[29]Hoja3!$B$12,[29]Hoja3!$A$12,IF(K826=[29]Hoja3!$B$13,[29]Hoja3!$A$13,IF(K826=[29]Hoja3!$B$14,[29]Hoja3!$A$14,IF(K826=[29]Hoja3!$B$15,[29]Hoja3!$A$15,IF(K826=[29]Hoja3!$B$16,[29]Hoja3!$A$16,IF(K826=[29]Hoja3!$B$17,[29]Hoja3!$A$17,IF(K826=[29]Hoja3!$B$18,[29]Hoja3!$A$18,IF(K826=[29]Hoja3!$B$19,[29]Hoja3!$A$19,IF(K826=[29]Hoja3!$B$20,[29]Hoja3!$A$20,IF(K826=[29]Hoja3!$B$21,[29]Hoja3!$A$21,""))))))))))))))))))))</f>
        <v>CCE-16</v>
      </c>
      <c r="M826" s="60" t="s">
        <v>73</v>
      </c>
      <c r="N826" s="60">
        <v>4</v>
      </c>
      <c r="O826" s="63">
        <v>1080861853</v>
      </c>
      <c r="P826" s="63">
        <f t="shared" si="185"/>
        <v>1080861853</v>
      </c>
      <c r="Q826" s="65">
        <v>0</v>
      </c>
      <c r="R826" s="65">
        <v>0</v>
      </c>
      <c r="S826" s="60" t="s">
        <v>1995</v>
      </c>
      <c r="T826" s="60" t="s">
        <v>1996</v>
      </c>
      <c r="U826" s="60" t="s">
        <v>1997</v>
      </c>
      <c r="V826" s="60" t="s">
        <v>1998</v>
      </c>
      <c r="W826" s="60" t="s">
        <v>1999</v>
      </c>
      <c r="X826" s="60">
        <v>3241000</v>
      </c>
      <c r="Y826" s="133" t="s">
        <v>2000</v>
      </c>
    </row>
    <row r="827" spans="1:25" ht="30" x14ac:dyDescent="0.25">
      <c r="A827" s="60" t="s">
        <v>2024</v>
      </c>
      <c r="B827" s="60" t="str">
        <f>IFERROR(VLOOKUP(VALUE(MID(A827,1,IF(VALUE(MID(A827,1,3))=898,3,4))),[29]Hoja1!$A$3:$K$222,2,0),"")</f>
        <v>1049 Cobertura con equidad</v>
      </c>
      <c r="C827" s="60" t="s">
        <v>238</v>
      </c>
      <c r="D827" s="60" t="s">
        <v>463</v>
      </c>
      <c r="E827" s="60">
        <v>86121503</v>
      </c>
      <c r="F827" s="60" t="s">
        <v>1994</v>
      </c>
      <c r="G827" s="62">
        <v>1</v>
      </c>
      <c r="H827" s="62">
        <v>1</v>
      </c>
      <c r="I827" s="62">
        <v>330</v>
      </c>
      <c r="J827" s="60">
        <v>0</v>
      </c>
      <c r="K827" s="60" t="s">
        <v>21</v>
      </c>
      <c r="L827" s="60" t="str">
        <f>IF(K827=[29]Hoja3!$B$2,[29]Hoja3!$A$2,IF(K827=[29]Hoja3!$B$3,[29]Hoja3!$A$3,IF(K827=[29]Hoja3!$B$4,[29]Hoja3!$A$4,IF(K827=[29]Hoja3!$B$5,[29]Hoja3!$A$5,IF(K827=[29]Hoja3!$B$6,[29]Hoja3!$A$6,IF(K827=[29]Hoja3!$B$7,[29]Hoja3!$A$7,IF(K827=[29]Hoja3!$B$8,[29]Hoja3!$A$8,IF(K827=[29]Hoja3!$B$9,[29]Hoja3!$A$9,IF(K827=[29]Hoja3!$B$10,[29]Hoja3!$A$10,IF(K827=[29]Hoja3!$B$11,[29]Hoja3!$A$11,IF(K827=[29]Hoja3!$B$12,[29]Hoja3!$A$12,IF(K827=[29]Hoja3!$B$13,[29]Hoja3!$A$13,IF(K827=[29]Hoja3!$B$14,[29]Hoja3!$A$14,IF(K827=[29]Hoja3!$B$15,[29]Hoja3!$A$15,IF(K827=[29]Hoja3!$B$16,[29]Hoja3!$A$16,IF(K827=[29]Hoja3!$B$17,[29]Hoja3!$A$17,IF(K827=[29]Hoja3!$B$18,[29]Hoja3!$A$18,IF(K827=[29]Hoja3!$B$19,[29]Hoja3!$A$19,IF(K827=[29]Hoja3!$B$20,[29]Hoja3!$A$20,IF(K827=[29]Hoja3!$B$21,[29]Hoja3!$A$21,""))))))))))))))))))))</f>
        <v>CCE-16</v>
      </c>
      <c r="M827" s="60" t="s">
        <v>73</v>
      </c>
      <c r="N827" s="60">
        <v>4</v>
      </c>
      <c r="O827" s="63">
        <v>454282846</v>
      </c>
      <c r="P827" s="63">
        <f t="shared" si="185"/>
        <v>454282846</v>
      </c>
      <c r="Q827" s="65">
        <v>0</v>
      </c>
      <c r="R827" s="65">
        <v>0</v>
      </c>
      <c r="S827" s="60" t="s">
        <v>1995</v>
      </c>
      <c r="T827" s="60" t="s">
        <v>1996</v>
      </c>
      <c r="U827" s="60" t="s">
        <v>1997</v>
      </c>
      <c r="V827" s="60" t="s">
        <v>1998</v>
      </c>
      <c r="W827" s="60" t="s">
        <v>1999</v>
      </c>
      <c r="X827" s="60">
        <v>3241000</v>
      </c>
      <c r="Y827" s="133" t="s">
        <v>2000</v>
      </c>
    </row>
    <row r="828" spans="1:25" ht="30" x14ac:dyDescent="0.25">
      <c r="A828" s="60" t="s">
        <v>2025</v>
      </c>
      <c r="B828" s="60" t="str">
        <f>IFERROR(VLOOKUP(VALUE(MID(A828,1,IF(VALUE(MID(A828,1,3))=898,3,4))),[29]Hoja1!$A$3:$K$222,2,0),"")</f>
        <v>1049 Cobertura con equidad</v>
      </c>
      <c r="C828" s="60" t="s">
        <v>238</v>
      </c>
      <c r="D828" s="60" t="s">
        <v>463</v>
      </c>
      <c r="E828" s="60">
        <v>86121503</v>
      </c>
      <c r="F828" s="60" t="s">
        <v>1994</v>
      </c>
      <c r="G828" s="62">
        <v>1</v>
      </c>
      <c r="H828" s="62">
        <v>1</v>
      </c>
      <c r="I828" s="62">
        <v>330</v>
      </c>
      <c r="J828" s="60">
        <v>0</v>
      </c>
      <c r="K828" s="60" t="s">
        <v>21</v>
      </c>
      <c r="L828" s="60" t="str">
        <f>IF(K828=[29]Hoja3!$B$2,[29]Hoja3!$A$2,IF(K828=[29]Hoja3!$B$3,[29]Hoja3!$A$3,IF(K828=[29]Hoja3!$B$4,[29]Hoja3!$A$4,IF(K828=[29]Hoja3!$B$5,[29]Hoja3!$A$5,IF(K828=[29]Hoja3!$B$6,[29]Hoja3!$A$6,IF(K828=[29]Hoja3!$B$7,[29]Hoja3!$A$7,IF(K828=[29]Hoja3!$B$8,[29]Hoja3!$A$8,IF(K828=[29]Hoja3!$B$9,[29]Hoja3!$A$9,IF(K828=[29]Hoja3!$B$10,[29]Hoja3!$A$10,IF(K828=[29]Hoja3!$B$11,[29]Hoja3!$A$11,IF(K828=[29]Hoja3!$B$12,[29]Hoja3!$A$12,IF(K828=[29]Hoja3!$B$13,[29]Hoja3!$A$13,IF(K828=[29]Hoja3!$B$14,[29]Hoja3!$A$14,IF(K828=[29]Hoja3!$B$15,[29]Hoja3!$A$15,IF(K828=[29]Hoja3!$B$16,[29]Hoja3!$A$16,IF(K828=[29]Hoja3!$B$17,[29]Hoja3!$A$17,IF(K828=[29]Hoja3!$B$18,[29]Hoja3!$A$18,IF(K828=[29]Hoja3!$B$19,[29]Hoja3!$A$19,IF(K828=[29]Hoja3!$B$20,[29]Hoja3!$A$20,IF(K828=[29]Hoja3!$B$21,[29]Hoja3!$A$21,""))))))))))))))))))))</f>
        <v>CCE-16</v>
      </c>
      <c r="M828" s="60" t="s">
        <v>73</v>
      </c>
      <c r="N828" s="60">
        <v>4</v>
      </c>
      <c r="O828" s="63">
        <v>492960959</v>
      </c>
      <c r="P828" s="63">
        <f t="shared" si="185"/>
        <v>492960959</v>
      </c>
      <c r="Q828" s="65">
        <v>0</v>
      </c>
      <c r="R828" s="65">
        <v>0</v>
      </c>
      <c r="S828" s="60" t="s">
        <v>1995</v>
      </c>
      <c r="T828" s="60" t="s">
        <v>1996</v>
      </c>
      <c r="U828" s="60" t="s">
        <v>1997</v>
      </c>
      <c r="V828" s="60" t="s">
        <v>1998</v>
      </c>
      <c r="W828" s="60" t="s">
        <v>1999</v>
      </c>
      <c r="X828" s="60">
        <v>3241000</v>
      </c>
      <c r="Y828" s="133" t="s">
        <v>2000</v>
      </c>
    </row>
    <row r="829" spans="1:25" ht="30" x14ac:dyDescent="0.25">
      <c r="A829" s="60" t="s">
        <v>2026</v>
      </c>
      <c r="B829" s="60" t="str">
        <f>IFERROR(VLOOKUP(VALUE(MID(A829,1,IF(VALUE(MID(A829,1,3))=898,3,4))),[29]Hoja1!$A$3:$K$222,2,0),"")</f>
        <v>1049 Cobertura con equidad</v>
      </c>
      <c r="C829" s="60" t="s">
        <v>238</v>
      </c>
      <c r="D829" s="60" t="s">
        <v>463</v>
      </c>
      <c r="E829" s="60">
        <v>86121503</v>
      </c>
      <c r="F829" s="60" t="s">
        <v>1994</v>
      </c>
      <c r="G829" s="62">
        <v>1</v>
      </c>
      <c r="H829" s="62">
        <v>1</v>
      </c>
      <c r="I829" s="62">
        <v>330</v>
      </c>
      <c r="J829" s="60">
        <v>0</v>
      </c>
      <c r="K829" s="60" t="s">
        <v>21</v>
      </c>
      <c r="L829" s="60" t="str">
        <f>IF(K829=[29]Hoja3!$B$2,[29]Hoja3!$A$2,IF(K829=[29]Hoja3!$B$3,[29]Hoja3!$A$3,IF(K829=[29]Hoja3!$B$4,[29]Hoja3!$A$4,IF(K829=[29]Hoja3!$B$5,[29]Hoja3!$A$5,IF(K829=[29]Hoja3!$B$6,[29]Hoja3!$A$6,IF(K829=[29]Hoja3!$B$7,[29]Hoja3!$A$7,IF(K829=[29]Hoja3!$B$8,[29]Hoja3!$A$8,IF(K829=[29]Hoja3!$B$9,[29]Hoja3!$A$9,IF(K829=[29]Hoja3!$B$10,[29]Hoja3!$A$10,IF(K829=[29]Hoja3!$B$11,[29]Hoja3!$A$11,IF(K829=[29]Hoja3!$B$12,[29]Hoja3!$A$12,IF(K829=[29]Hoja3!$B$13,[29]Hoja3!$A$13,IF(K829=[29]Hoja3!$B$14,[29]Hoja3!$A$14,IF(K829=[29]Hoja3!$B$15,[29]Hoja3!$A$15,IF(K829=[29]Hoja3!$B$16,[29]Hoja3!$A$16,IF(K829=[29]Hoja3!$B$17,[29]Hoja3!$A$17,IF(K829=[29]Hoja3!$B$18,[29]Hoja3!$A$18,IF(K829=[29]Hoja3!$B$19,[29]Hoja3!$A$19,IF(K829=[29]Hoja3!$B$20,[29]Hoja3!$A$20,IF(K829=[29]Hoja3!$B$21,[29]Hoja3!$A$21,""))))))))))))))))))))</f>
        <v>CCE-16</v>
      </c>
      <c r="M829" s="60" t="s">
        <v>73</v>
      </c>
      <c r="N829" s="60">
        <v>4</v>
      </c>
      <c r="O829" s="63">
        <v>83967828</v>
      </c>
      <c r="P829" s="63">
        <f t="shared" si="185"/>
        <v>83967828</v>
      </c>
      <c r="Q829" s="65">
        <v>0</v>
      </c>
      <c r="R829" s="65">
        <v>0</v>
      </c>
      <c r="S829" s="60" t="s">
        <v>1995</v>
      </c>
      <c r="T829" s="60" t="s">
        <v>1996</v>
      </c>
      <c r="U829" s="60" t="s">
        <v>1997</v>
      </c>
      <c r="V829" s="60" t="s">
        <v>1998</v>
      </c>
      <c r="W829" s="60" t="s">
        <v>1999</v>
      </c>
      <c r="X829" s="60">
        <v>3241000</v>
      </c>
      <c r="Y829" s="133" t="s">
        <v>2000</v>
      </c>
    </row>
    <row r="830" spans="1:25" ht="30" x14ac:dyDescent="0.25">
      <c r="A830" s="60" t="s">
        <v>2027</v>
      </c>
      <c r="B830" s="60" t="str">
        <f>IFERROR(VLOOKUP(VALUE(MID(A830,1,IF(VALUE(MID(A830,1,3))=898,3,4))),[29]Hoja1!$A$3:$K$222,2,0),"")</f>
        <v>1049 Cobertura con equidad</v>
      </c>
      <c r="C830" s="60" t="s">
        <v>238</v>
      </c>
      <c r="D830" s="60" t="s">
        <v>463</v>
      </c>
      <c r="E830" s="60">
        <v>86121503</v>
      </c>
      <c r="F830" s="60" t="s">
        <v>1994</v>
      </c>
      <c r="G830" s="62">
        <v>1</v>
      </c>
      <c r="H830" s="62">
        <v>1</v>
      </c>
      <c r="I830" s="62">
        <v>330</v>
      </c>
      <c r="J830" s="60">
        <v>0</v>
      </c>
      <c r="K830" s="60" t="s">
        <v>21</v>
      </c>
      <c r="L830" s="60" t="str">
        <f>IF(K830=[29]Hoja3!$B$2,[29]Hoja3!$A$2,IF(K830=[29]Hoja3!$B$3,[29]Hoja3!$A$3,IF(K830=[29]Hoja3!$B$4,[29]Hoja3!$A$4,IF(K830=[29]Hoja3!$B$5,[29]Hoja3!$A$5,IF(K830=[29]Hoja3!$B$6,[29]Hoja3!$A$6,IF(K830=[29]Hoja3!$B$7,[29]Hoja3!$A$7,IF(K830=[29]Hoja3!$B$8,[29]Hoja3!$A$8,IF(K830=[29]Hoja3!$B$9,[29]Hoja3!$A$9,IF(K830=[29]Hoja3!$B$10,[29]Hoja3!$A$10,IF(K830=[29]Hoja3!$B$11,[29]Hoja3!$A$11,IF(K830=[29]Hoja3!$B$12,[29]Hoja3!$A$12,IF(K830=[29]Hoja3!$B$13,[29]Hoja3!$A$13,IF(K830=[29]Hoja3!$B$14,[29]Hoja3!$A$14,IF(K830=[29]Hoja3!$B$15,[29]Hoja3!$A$15,IF(K830=[29]Hoja3!$B$16,[29]Hoja3!$A$16,IF(K830=[29]Hoja3!$B$17,[29]Hoja3!$A$17,IF(K830=[29]Hoja3!$B$18,[29]Hoja3!$A$18,IF(K830=[29]Hoja3!$B$19,[29]Hoja3!$A$19,IF(K830=[29]Hoja3!$B$20,[29]Hoja3!$A$20,IF(K830=[29]Hoja3!$B$21,[29]Hoja3!$A$21,""))))))))))))))))))))</f>
        <v>CCE-16</v>
      </c>
      <c r="M830" s="60" t="s">
        <v>73</v>
      </c>
      <c r="N830" s="60">
        <v>4</v>
      </c>
      <c r="O830" s="63">
        <v>967171797</v>
      </c>
      <c r="P830" s="63">
        <f t="shared" si="185"/>
        <v>967171797</v>
      </c>
      <c r="Q830" s="65">
        <v>0</v>
      </c>
      <c r="R830" s="65">
        <v>0</v>
      </c>
      <c r="S830" s="60" t="s">
        <v>1995</v>
      </c>
      <c r="T830" s="60" t="s">
        <v>1996</v>
      </c>
      <c r="U830" s="60" t="s">
        <v>1997</v>
      </c>
      <c r="V830" s="60" t="s">
        <v>1998</v>
      </c>
      <c r="W830" s="60" t="s">
        <v>1999</v>
      </c>
      <c r="X830" s="60">
        <v>3241000</v>
      </c>
      <c r="Y830" s="133" t="s">
        <v>2000</v>
      </c>
    </row>
    <row r="831" spans="1:25" ht="30" x14ac:dyDescent="0.25">
      <c r="A831" s="60" t="s">
        <v>2028</v>
      </c>
      <c r="B831" s="60" t="str">
        <f>IFERROR(VLOOKUP(VALUE(MID(A831,1,IF(VALUE(MID(A831,1,3))=898,3,4))),[29]Hoja1!$A$3:$K$222,2,0),"")</f>
        <v>1049 Cobertura con equidad</v>
      </c>
      <c r="C831" s="60" t="s">
        <v>238</v>
      </c>
      <c r="D831" s="60" t="s">
        <v>463</v>
      </c>
      <c r="E831" s="60">
        <v>86121503</v>
      </c>
      <c r="F831" s="60" t="s">
        <v>1994</v>
      </c>
      <c r="G831" s="62">
        <v>1</v>
      </c>
      <c r="H831" s="62">
        <v>1</v>
      </c>
      <c r="I831" s="62">
        <v>330</v>
      </c>
      <c r="J831" s="60">
        <v>0</v>
      </c>
      <c r="K831" s="60" t="s">
        <v>21</v>
      </c>
      <c r="L831" s="60" t="str">
        <f>IF(K831=[29]Hoja3!$B$2,[29]Hoja3!$A$2,IF(K831=[29]Hoja3!$B$3,[29]Hoja3!$A$3,IF(K831=[29]Hoja3!$B$4,[29]Hoja3!$A$4,IF(K831=[29]Hoja3!$B$5,[29]Hoja3!$A$5,IF(K831=[29]Hoja3!$B$6,[29]Hoja3!$A$6,IF(K831=[29]Hoja3!$B$7,[29]Hoja3!$A$7,IF(K831=[29]Hoja3!$B$8,[29]Hoja3!$A$8,IF(K831=[29]Hoja3!$B$9,[29]Hoja3!$A$9,IF(K831=[29]Hoja3!$B$10,[29]Hoja3!$A$10,IF(K831=[29]Hoja3!$B$11,[29]Hoja3!$A$11,IF(K831=[29]Hoja3!$B$12,[29]Hoja3!$A$12,IF(K831=[29]Hoja3!$B$13,[29]Hoja3!$A$13,IF(K831=[29]Hoja3!$B$14,[29]Hoja3!$A$14,IF(K831=[29]Hoja3!$B$15,[29]Hoja3!$A$15,IF(K831=[29]Hoja3!$B$16,[29]Hoja3!$A$16,IF(K831=[29]Hoja3!$B$17,[29]Hoja3!$A$17,IF(K831=[29]Hoja3!$B$18,[29]Hoja3!$A$18,IF(K831=[29]Hoja3!$B$19,[29]Hoja3!$A$19,IF(K831=[29]Hoja3!$B$20,[29]Hoja3!$A$20,IF(K831=[29]Hoja3!$B$21,[29]Hoja3!$A$21,""))))))))))))))))))))</f>
        <v>CCE-16</v>
      </c>
      <c r="M831" s="60" t="s">
        <v>73</v>
      </c>
      <c r="N831" s="60">
        <v>4</v>
      </c>
      <c r="O831" s="63">
        <v>192055492</v>
      </c>
      <c r="P831" s="63">
        <f t="shared" si="185"/>
        <v>192055492</v>
      </c>
      <c r="Q831" s="65">
        <v>0</v>
      </c>
      <c r="R831" s="65">
        <v>0</v>
      </c>
      <c r="S831" s="60" t="s">
        <v>1995</v>
      </c>
      <c r="T831" s="60" t="s">
        <v>1996</v>
      </c>
      <c r="U831" s="60" t="s">
        <v>1997</v>
      </c>
      <c r="V831" s="60" t="s">
        <v>1998</v>
      </c>
      <c r="W831" s="60" t="s">
        <v>1999</v>
      </c>
      <c r="X831" s="60">
        <v>3241000</v>
      </c>
      <c r="Y831" s="133" t="s">
        <v>2000</v>
      </c>
    </row>
    <row r="832" spans="1:25" ht="30" x14ac:dyDescent="0.25">
      <c r="A832" s="60" t="s">
        <v>2029</v>
      </c>
      <c r="B832" s="60" t="str">
        <f>IFERROR(VLOOKUP(VALUE(MID(A832,1,IF(VALUE(MID(A832,1,3))=898,3,4))),[29]Hoja1!$A$3:$K$222,2,0),"")</f>
        <v>1049 Cobertura con equidad</v>
      </c>
      <c r="C832" s="60" t="s">
        <v>238</v>
      </c>
      <c r="D832" s="60" t="s">
        <v>463</v>
      </c>
      <c r="E832" s="60">
        <v>86121503</v>
      </c>
      <c r="F832" s="60" t="s">
        <v>1994</v>
      </c>
      <c r="G832" s="62">
        <v>1</v>
      </c>
      <c r="H832" s="62">
        <v>1</v>
      </c>
      <c r="I832" s="62">
        <v>330</v>
      </c>
      <c r="J832" s="60">
        <v>0</v>
      </c>
      <c r="K832" s="60" t="s">
        <v>21</v>
      </c>
      <c r="L832" s="60" t="str">
        <f>IF(K832=[29]Hoja3!$B$2,[29]Hoja3!$A$2,IF(K832=[29]Hoja3!$B$3,[29]Hoja3!$A$3,IF(K832=[29]Hoja3!$B$4,[29]Hoja3!$A$4,IF(K832=[29]Hoja3!$B$5,[29]Hoja3!$A$5,IF(K832=[29]Hoja3!$B$6,[29]Hoja3!$A$6,IF(K832=[29]Hoja3!$B$7,[29]Hoja3!$A$7,IF(K832=[29]Hoja3!$B$8,[29]Hoja3!$A$8,IF(K832=[29]Hoja3!$B$9,[29]Hoja3!$A$9,IF(K832=[29]Hoja3!$B$10,[29]Hoja3!$A$10,IF(K832=[29]Hoja3!$B$11,[29]Hoja3!$A$11,IF(K832=[29]Hoja3!$B$12,[29]Hoja3!$A$12,IF(K832=[29]Hoja3!$B$13,[29]Hoja3!$A$13,IF(K832=[29]Hoja3!$B$14,[29]Hoja3!$A$14,IF(K832=[29]Hoja3!$B$15,[29]Hoja3!$A$15,IF(K832=[29]Hoja3!$B$16,[29]Hoja3!$A$16,IF(K832=[29]Hoja3!$B$17,[29]Hoja3!$A$17,IF(K832=[29]Hoja3!$B$18,[29]Hoja3!$A$18,IF(K832=[29]Hoja3!$B$19,[29]Hoja3!$A$19,IF(K832=[29]Hoja3!$B$20,[29]Hoja3!$A$20,IF(K832=[29]Hoja3!$B$21,[29]Hoja3!$A$21,""))))))))))))))))))))</f>
        <v>CCE-16</v>
      </c>
      <c r="M832" s="60" t="s">
        <v>73</v>
      </c>
      <c r="N832" s="60">
        <v>4</v>
      </c>
      <c r="O832" s="63">
        <v>146343847</v>
      </c>
      <c r="P832" s="63">
        <f t="shared" si="185"/>
        <v>146343847</v>
      </c>
      <c r="Q832" s="65">
        <v>0</v>
      </c>
      <c r="R832" s="65">
        <v>0</v>
      </c>
      <c r="S832" s="60" t="s">
        <v>1995</v>
      </c>
      <c r="T832" s="60" t="s">
        <v>1996</v>
      </c>
      <c r="U832" s="60" t="s">
        <v>1997</v>
      </c>
      <c r="V832" s="60" t="s">
        <v>1998</v>
      </c>
      <c r="W832" s="60" t="s">
        <v>1999</v>
      </c>
      <c r="X832" s="60">
        <v>3241000</v>
      </c>
      <c r="Y832" s="133" t="s">
        <v>2000</v>
      </c>
    </row>
    <row r="833" spans="1:25" ht="30" x14ac:dyDescent="0.25">
      <c r="A833" s="60" t="s">
        <v>2030</v>
      </c>
      <c r="B833" s="60" t="str">
        <f>IFERROR(VLOOKUP(VALUE(MID(A833,1,IF(VALUE(MID(A833,1,3))=898,3,4))),[29]Hoja1!$A$3:$K$222,2,0),"")</f>
        <v>1049 Cobertura con equidad</v>
      </c>
      <c r="C833" s="60" t="s">
        <v>238</v>
      </c>
      <c r="D833" s="60" t="s">
        <v>463</v>
      </c>
      <c r="E833" s="60">
        <v>86121503</v>
      </c>
      <c r="F833" s="60" t="s">
        <v>1994</v>
      </c>
      <c r="G833" s="62">
        <v>1</v>
      </c>
      <c r="H833" s="62">
        <v>1</v>
      </c>
      <c r="I833" s="62">
        <v>330</v>
      </c>
      <c r="J833" s="60">
        <v>0</v>
      </c>
      <c r="K833" s="60" t="s">
        <v>21</v>
      </c>
      <c r="L833" s="60" t="str">
        <f>IF(K833=[29]Hoja3!$B$2,[29]Hoja3!$A$2,IF(K833=[29]Hoja3!$B$3,[29]Hoja3!$A$3,IF(K833=[29]Hoja3!$B$4,[29]Hoja3!$A$4,IF(K833=[29]Hoja3!$B$5,[29]Hoja3!$A$5,IF(K833=[29]Hoja3!$B$6,[29]Hoja3!$A$6,IF(K833=[29]Hoja3!$B$7,[29]Hoja3!$A$7,IF(K833=[29]Hoja3!$B$8,[29]Hoja3!$A$8,IF(K833=[29]Hoja3!$B$9,[29]Hoja3!$A$9,IF(K833=[29]Hoja3!$B$10,[29]Hoja3!$A$10,IF(K833=[29]Hoja3!$B$11,[29]Hoja3!$A$11,IF(K833=[29]Hoja3!$B$12,[29]Hoja3!$A$12,IF(K833=[29]Hoja3!$B$13,[29]Hoja3!$A$13,IF(K833=[29]Hoja3!$B$14,[29]Hoja3!$A$14,IF(K833=[29]Hoja3!$B$15,[29]Hoja3!$A$15,IF(K833=[29]Hoja3!$B$16,[29]Hoja3!$A$16,IF(K833=[29]Hoja3!$B$17,[29]Hoja3!$A$17,IF(K833=[29]Hoja3!$B$18,[29]Hoja3!$A$18,IF(K833=[29]Hoja3!$B$19,[29]Hoja3!$A$19,IF(K833=[29]Hoja3!$B$20,[29]Hoja3!$A$20,IF(K833=[29]Hoja3!$B$21,[29]Hoja3!$A$21,""))))))))))))))))))))</f>
        <v>CCE-16</v>
      </c>
      <c r="M833" s="60" t="s">
        <v>73</v>
      </c>
      <c r="N833" s="60">
        <v>4</v>
      </c>
      <c r="O833" s="63">
        <v>1049822641</v>
      </c>
      <c r="P833" s="63">
        <f t="shared" si="185"/>
        <v>1049822641</v>
      </c>
      <c r="Q833" s="65">
        <v>0</v>
      </c>
      <c r="R833" s="65">
        <v>0</v>
      </c>
      <c r="S833" s="60" t="s">
        <v>1995</v>
      </c>
      <c r="T833" s="60" t="s">
        <v>1996</v>
      </c>
      <c r="U833" s="60" t="s">
        <v>1997</v>
      </c>
      <c r="V833" s="60" t="s">
        <v>1998</v>
      </c>
      <c r="W833" s="60" t="s">
        <v>1999</v>
      </c>
      <c r="X833" s="60">
        <v>3241000</v>
      </c>
      <c r="Y833" s="133" t="s">
        <v>2000</v>
      </c>
    </row>
    <row r="834" spans="1:25" ht="30" x14ac:dyDescent="0.25">
      <c r="A834" s="60" t="s">
        <v>2031</v>
      </c>
      <c r="B834" s="60" t="str">
        <f>IFERROR(VLOOKUP(VALUE(MID(A834,1,IF(VALUE(MID(A834,1,3))=898,3,4))),[29]Hoja1!$A$3:$K$222,2,0),"")</f>
        <v>1049 Cobertura con equidad</v>
      </c>
      <c r="C834" s="60" t="s">
        <v>238</v>
      </c>
      <c r="D834" s="60" t="s">
        <v>463</v>
      </c>
      <c r="E834" s="60">
        <v>86121503</v>
      </c>
      <c r="F834" s="60" t="s">
        <v>1994</v>
      </c>
      <c r="G834" s="62">
        <v>1</v>
      </c>
      <c r="H834" s="62">
        <v>1</v>
      </c>
      <c r="I834" s="62">
        <v>330</v>
      </c>
      <c r="J834" s="60">
        <v>0</v>
      </c>
      <c r="K834" s="60" t="s">
        <v>21</v>
      </c>
      <c r="L834" s="60" t="str">
        <f>IF(K834=[29]Hoja3!$B$2,[29]Hoja3!$A$2,IF(K834=[29]Hoja3!$B$3,[29]Hoja3!$A$3,IF(K834=[29]Hoja3!$B$4,[29]Hoja3!$A$4,IF(K834=[29]Hoja3!$B$5,[29]Hoja3!$A$5,IF(K834=[29]Hoja3!$B$6,[29]Hoja3!$A$6,IF(K834=[29]Hoja3!$B$7,[29]Hoja3!$A$7,IF(K834=[29]Hoja3!$B$8,[29]Hoja3!$A$8,IF(K834=[29]Hoja3!$B$9,[29]Hoja3!$A$9,IF(K834=[29]Hoja3!$B$10,[29]Hoja3!$A$10,IF(K834=[29]Hoja3!$B$11,[29]Hoja3!$A$11,IF(K834=[29]Hoja3!$B$12,[29]Hoja3!$A$12,IF(K834=[29]Hoja3!$B$13,[29]Hoja3!$A$13,IF(K834=[29]Hoja3!$B$14,[29]Hoja3!$A$14,IF(K834=[29]Hoja3!$B$15,[29]Hoja3!$A$15,IF(K834=[29]Hoja3!$B$16,[29]Hoja3!$A$16,IF(K834=[29]Hoja3!$B$17,[29]Hoja3!$A$17,IF(K834=[29]Hoja3!$B$18,[29]Hoja3!$A$18,IF(K834=[29]Hoja3!$B$19,[29]Hoja3!$A$19,IF(K834=[29]Hoja3!$B$20,[29]Hoja3!$A$20,IF(K834=[29]Hoja3!$B$21,[29]Hoja3!$A$21,""))))))))))))))))))))</f>
        <v>CCE-16</v>
      </c>
      <c r="M834" s="60" t="s">
        <v>73</v>
      </c>
      <c r="N834" s="60">
        <v>4</v>
      </c>
      <c r="O834" s="63">
        <v>1556859441</v>
      </c>
      <c r="P834" s="63">
        <f t="shared" si="185"/>
        <v>1556859441</v>
      </c>
      <c r="Q834" s="65">
        <v>0</v>
      </c>
      <c r="R834" s="65">
        <v>0</v>
      </c>
      <c r="S834" s="60" t="s">
        <v>1995</v>
      </c>
      <c r="T834" s="60" t="s">
        <v>1996</v>
      </c>
      <c r="U834" s="60" t="s">
        <v>1997</v>
      </c>
      <c r="V834" s="60" t="s">
        <v>1998</v>
      </c>
      <c r="W834" s="60" t="s">
        <v>1999</v>
      </c>
      <c r="X834" s="60">
        <v>3241000</v>
      </c>
      <c r="Y834" s="133" t="s">
        <v>2000</v>
      </c>
    </row>
    <row r="835" spans="1:25" ht="30" x14ac:dyDescent="0.25">
      <c r="A835" s="60" t="s">
        <v>2032</v>
      </c>
      <c r="B835" s="60" t="str">
        <f>IFERROR(VLOOKUP(VALUE(MID(A835,1,IF(VALUE(MID(A835,1,3))=898,3,4))),[29]Hoja1!$A$3:$K$222,2,0),"")</f>
        <v>1049 Cobertura con equidad</v>
      </c>
      <c r="C835" s="60" t="s">
        <v>238</v>
      </c>
      <c r="D835" s="60" t="s">
        <v>463</v>
      </c>
      <c r="E835" s="60">
        <v>86121503</v>
      </c>
      <c r="F835" s="60" t="s">
        <v>1994</v>
      </c>
      <c r="G835" s="62">
        <v>1</v>
      </c>
      <c r="H835" s="62">
        <v>1</v>
      </c>
      <c r="I835" s="62">
        <v>330</v>
      </c>
      <c r="J835" s="60">
        <v>0</v>
      </c>
      <c r="K835" s="60" t="s">
        <v>21</v>
      </c>
      <c r="L835" s="60" t="str">
        <f>IF(K835=[29]Hoja3!$B$2,[29]Hoja3!$A$2,IF(K835=[29]Hoja3!$B$3,[29]Hoja3!$A$3,IF(K835=[29]Hoja3!$B$4,[29]Hoja3!$A$4,IF(K835=[29]Hoja3!$B$5,[29]Hoja3!$A$5,IF(K835=[29]Hoja3!$B$6,[29]Hoja3!$A$6,IF(K835=[29]Hoja3!$B$7,[29]Hoja3!$A$7,IF(K835=[29]Hoja3!$B$8,[29]Hoja3!$A$8,IF(K835=[29]Hoja3!$B$9,[29]Hoja3!$A$9,IF(K835=[29]Hoja3!$B$10,[29]Hoja3!$A$10,IF(K835=[29]Hoja3!$B$11,[29]Hoja3!$A$11,IF(K835=[29]Hoja3!$B$12,[29]Hoja3!$A$12,IF(K835=[29]Hoja3!$B$13,[29]Hoja3!$A$13,IF(K835=[29]Hoja3!$B$14,[29]Hoja3!$A$14,IF(K835=[29]Hoja3!$B$15,[29]Hoja3!$A$15,IF(K835=[29]Hoja3!$B$16,[29]Hoja3!$A$16,IF(K835=[29]Hoja3!$B$17,[29]Hoja3!$A$17,IF(K835=[29]Hoja3!$B$18,[29]Hoja3!$A$18,IF(K835=[29]Hoja3!$B$19,[29]Hoja3!$A$19,IF(K835=[29]Hoja3!$B$20,[29]Hoja3!$A$20,IF(K835=[29]Hoja3!$B$21,[29]Hoja3!$A$21,""))))))))))))))))))))</f>
        <v>CCE-16</v>
      </c>
      <c r="M835" s="60" t="s">
        <v>73</v>
      </c>
      <c r="N835" s="60">
        <v>4</v>
      </c>
      <c r="O835" s="63">
        <v>418369525</v>
      </c>
      <c r="P835" s="63">
        <f t="shared" si="185"/>
        <v>418369525</v>
      </c>
      <c r="Q835" s="65">
        <v>0</v>
      </c>
      <c r="R835" s="65">
        <v>0</v>
      </c>
      <c r="S835" s="60" t="s">
        <v>1995</v>
      </c>
      <c r="T835" s="60" t="s">
        <v>1996</v>
      </c>
      <c r="U835" s="60" t="s">
        <v>1997</v>
      </c>
      <c r="V835" s="60" t="s">
        <v>1998</v>
      </c>
      <c r="W835" s="60" t="s">
        <v>1999</v>
      </c>
      <c r="X835" s="60">
        <v>3241000</v>
      </c>
      <c r="Y835" s="133" t="s">
        <v>2000</v>
      </c>
    </row>
    <row r="836" spans="1:25" ht="30" x14ac:dyDescent="0.25">
      <c r="A836" s="60" t="s">
        <v>2033</v>
      </c>
      <c r="B836" s="60" t="str">
        <f>IFERROR(VLOOKUP(VALUE(MID(A836,1,IF(VALUE(MID(A836,1,3))=898,3,4))),[29]Hoja1!$A$3:$K$222,2,0),"")</f>
        <v>1049 Cobertura con equidad</v>
      </c>
      <c r="C836" s="60" t="s">
        <v>238</v>
      </c>
      <c r="D836" s="60" t="s">
        <v>463</v>
      </c>
      <c r="E836" s="60">
        <v>86121503</v>
      </c>
      <c r="F836" s="60" t="s">
        <v>1994</v>
      </c>
      <c r="G836" s="62">
        <v>1</v>
      </c>
      <c r="H836" s="62">
        <v>1</v>
      </c>
      <c r="I836" s="62">
        <v>330</v>
      </c>
      <c r="J836" s="60">
        <v>0</v>
      </c>
      <c r="K836" s="60" t="s">
        <v>21</v>
      </c>
      <c r="L836" s="60" t="str">
        <f>IF(K836=[29]Hoja3!$B$2,[29]Hoja3!$A$2,IF(K836=[29]Hoja3!$B$3,[29]Hoja3!$A$3,IF(K836=[29]Hoja3!$B$4,[29]Hoja3!$A$4,IF(K836=[29]Hoja3!$B$5,[29]Hoja3!$A$5,IF(K836=[29]Hoja3!$B$6,[29]Hoja3!$A$6,IF(K836=[29]Hoja3!$B$7,[29]Hoja3!$A$7,IF(K836=[29]Hoja3!$B$8,[29]Hoja3!$A$8,IF(K836=[29]Hoja3!$B$9,[29]Hoja3!$A$9,IF(K836=[29]Hoja3!$B$10,[29]Hoja3!$A$10,IF(K836=[29]Hoja3!$B$11,[29]Hoja3!$A$11,IF(K836=[29]Hoja3!$B$12,[29]Hoja3!$A$12,IF(K836=[29]Hoja3!$B$13,[29]Hoja3!$A$13,IF(K836=[29]Hoja3!$B$14,[29]Hoja3!$A$14,IF(K836=[29]Hoja3!$B$15,[29]Hoja3!$A$15,IF(K836=[29]Hoja3!$B$16,[29]Hoja3!$A$16,IF(K836=[29]Hoja3!$B$17,[29]Hoja3!$A$17,IF(K836=[29]Hoja3!$B$18,[29]Hoja3!$A$18,IF(K836=[29]Hoja3!$B$19,[29]Hoja3!$A$19,IF(K836=[29]Hoja3!$B$20,[29]Hoja3!$A$20,IF(K836=[29]Hoja3!$B$21,[29]Hoja3!$A$21,""))))))))))))))))))))</f>
        <v>CCE-16</v>
      </c>
      <c r="M836" s="60" t="s">
        <v>73</v>
      </c>
      <c r="N836" s="60">
        <v>4</v>
      </c>
      <c r="O836" s="63">
        <v>352214945</v>
      </c>
      <c r="P836" s="63">
        <f t="shared" si="185"/>
        <v>352214945</v>
      </c>
      <c r="Q836" s="65">
        <v>0</v>
      </c>
      <c r="R836" s="65">
        <v>0</v>
      </c>
      <c r="S836" s="60" t="s">
        <v>1995</v>
      </c>
      <c r="T836" s="60" t="s">
        <v>1996</v>
      </c>
      <c r="U836" s="60" t="s">
        <v>1997</v>
      </c>
      <c r="V836" s="60" t="s">
        <v>1998</v>
      </c>
      <c r="W836" s="60" t="s">
        <v>1999</v>
      </c>
      <c r="X836" s="60">
        <v>3241000</v>
      </c>
      <c r="Y836" s="133" t="s">
        <v>2000</v>
      </c>
    </row>
    <row r="837" spans="1:25" ht="30" x14ac:dyDescent="0.25">
      <c r="A837" s="60" t="s">
        <v>2034</v>
      </c>
      <c r="B837" s="60" t="str">
        <f>IFERROR(VLOOKUP(VALUE(MID(A837,1,IF(VALUE(MID(A837,1,3))=898,3,4))),[29]Hoja1!$A$3:$K$222,2,0),"")</f>
        <v>1049 Cobertura con equidad</v>
      </c>
      <c r="C837" s="60" t="s">
        <v>238</v>
      </c>
      <c r="D837" s="60" t="s">
        <v>463</v>
      </c>
      <c r="E837" s="60">
        <v>86121503</v>
      </c>
      <c r="F837" s="60" t="s">
        <v>1994</v>
      </c>
      <c r="G837" s="62">
        <v>1</v>
      </c>
      <c r="H837" s="62">
        <v>1</v>
      </c>
      <c r="I837" s="62">
        <v>330</v>
      </c>
      <c r="J837" s="60">
        <v>0</v>
      </c>
      <c r="K837" s="60" t="s">
        <v>21</v>
      </c>
      <c r="L837" s="60" t="str">
        <f>IF(K837=[29]Hoja3!$B$2,[29]Hoja3!$A$2,IF(K837=[29]Hoja3!$B$3,[29]Hoja3!$A$3,IF(K837=[29]Hoja3!$B$4,[29]Hoja3!$A$4,IF(K837=[29]Hoja3!$B$5,[29]Hoja3!$A$5,IF(K837=[29]Hoja3!$B$6,[29]Hoja3!$A$6,IF(K837=[29]Hoja3!$B$7,[29]Hoja3!$A$7,IF(K837=[29]Hoja3!$B$8,[29]Hoja3!$A$8,IF(K837=[29]Hoja3!$B$9,[29]Hoja3!$A$9,IF(K837=[29]Hoja3!$B$10,[29]Hoja3!$A$10,IF(K837=[29]Hoja3!$B$11,[29]Hoja3!$A$11,IF(K837=[29]Hoja3!$B$12,[29]Hoja3!$A$12,IF(K837=[29]Hoja3!$B$13,[29]Hoja3!$A$13,IF(K837=[29]Hoja3!$B$14,[29]Hoja3!$A$14,IF(K837=[29]Hoja3!$B$15,[29]Hoja3!$A$15,IF(K837=[29]Hoja3!$B$16,[29]Hoja3!$A$16,IF(K837=[29]Hoja3!$B$17,[29]Hoja3!$A$17,IF(K837=[29]Hoja3!$B$18,[29]Hoja3!$A$18,IF(K837=[29]Hoja3!$B$19,[29]Hoja3!$A$19,IF(K837=[29]Hoja3!$B$20,[29]Hoja3!$A$20,IF(K837=[29]Hoja3!$B$21,[29]Hoja3!$A$21,""))))))))))))))))))))</f>
        <v>CCE-16</v>
      </c>
      <c r="M837" s="60" t="s">
        <v>73</v>
      </c>
      <c r="N837" s="60">
        <v>4</v>
      </c>
      <c r="O837" s="63">
        <v>755020380</v>
      </c>
      <c r="P837" s="63">
        <f t="shared" si="185"/>
        <v>755020380</v>
      </c>
      <c r="Q837" s="65">
        <v>0</v>
      </c>
      <c r="R837" s="65">
        <v>0</v>
      </c>
      <c r="S837" s="60" t="s">
        <v>1995</v>
      </c>
      <c r="T837" s="60" t="s">
        <v>1996</v>
      </c>
      <c r="U837" s="60" t="s">
        <v>1997</v>
      </c>
      <c r="V837" s="60" t="s">
        <v>1998</v>
      </c>
      <c r="W837" s="60" t="s">
        <v>1999</v>
      </c>
      <c r="X837" s="60">
        <v>3241000</v>
      </c>
      <c r="Y837" s="133" t="s">
        <v>2000</v>
      </c>
    </row>
    <row r="838" spans="1:25" ht="30" x14ac:dyDescent="0.25">
      <c r="A838" s="60" t="s">
        <v>2035</v>
      </c>
      <c r="B838" s="60" t="str">
        <f>IFERROR(VLOOKUP(VALUE(MID(A838,1,IF(VALUE(MID(A838,1,3))=898,3,4))),[29]Hoja1!$A$3:$K$222,2,0),"")</f>
        <v>1049 Cobertura con equidad</v>
      </c>
      <c r="C838" s="60" t="s">
        <v>238</v>
      </c>
      <c r="D838" s="60" t="s">
        <v>463</v>
      </c>
      <c r="E838" s="60">
        <v>86121503</v>
      </c>
      <c r="F838" s="60" t="s">
        <v>1994</v>
      </c>
      <c r="G838" s="62">
        <v>1</v>
      </c>
      <c r="H838" s="62">
        <v>1</v>
      </c>
      <c r="I838" s="62">
        <v>330</v>
      </c>
      <c r="J838" s="60">
        <v>0</v>
      </c>
      <c r="K838" s="60" t="s">
        <v>21</v>
      </c>
      <c r="L838" s="60" t="str">
        <f>IF(K838=[29]Hoja3!$B$2,[29]Hoja3!$A$2,IF(K838=[29]Hoja3!$B$3,[29]Hoja3!$A$3,IF(K838=[29]Hoja3!$B$4,[29]Hoja3!$A$4,IF(K838=[29]Hoja3!$B$5,[29]Hoja3!$A$5,IF(K838=[29]Hoja3!$B$6,[29]Hoja3!$A$6,IF(K838=[29]Hoja3!$B$7,[29]Hoja3!$A$7,IF(K838=[29]Hoja3!$B$8,[29]Hoja3!$A$8,IF(K838=[29]Hoja3!$B$9,[29]Hoja3!$A$9,IF(K838=[29]Hoja3!$B$10,[29]Hoja3!$A$10,IF(K838=[29]Hoja3!$B$11,[29]Hoja3!$A$11,IF(K838=[29]Hoja3!$B$12,[29]Hoja3!$A$12,IF(K838=[29]Hoja3!$B$13,[29]Hoja3!$A$13,IF(K838=[29]Hoja3!$B$14,[29]Hoja3!$A$14,IF(K838=[29]Hoja3!$B$15,[29]Hoja3!$A$15,IF(K838=[29]Hoja3!$B$16,[29]Hoja3!$A$16,IF(K838=[29]Hoja3!$B$17,[29]Hoja3!$A$17,IF(K838=[29]Hoja3!$B$18,[29]Hoja3!$A$18,IF(K838=[29]Hoja3!$B$19,[29]Hoja3!$A$19,IF(K838=[29]Hoja3!$B$20,[29]Hoja3!$A$20,IF(K838=[29]Hoja3!$B$21,[29]Hoja3!$A$21,""))))))))))))))))))))</f>
        <v>CCE-16</v>
      </c>
      <c r="M838" s="60" t="s">
        <v>73</v>
      </c>
      <c r="N838" s="60">
        <v>4</v>
      </c>
      <c r="O838" s="63">
        <v>527757538</v>
      </c>
      <c r="P838" s="63">
        <f t="shared" si="185"/>
        <v>527757538</v>
      </c>
      <c r="Q838" s="65">
        <v>0</v>
      </c>
      <c r="R838" s="65">
        <v>0</v>
      </c>
      <c r="S838" s="60" t="s">
        <v>1995</v>
      </c>
      <c r="T838" s="60" t="s">
        <v>1996</v>
      </c>
      <c r="U838" s="60" t="s">
        <v>1997</v>
      </c>
      <c r="V838" s="60" t="s">
        <v>1998</v>
      </c>
      <c r="W838" s="60" t="s">
        <v>1999</v>
      </c>
      <c r="X838" s="60">
        <v>3241000</v>
      </c>
      <c r="Y838" s="133" t="s">
        <v>2000</v>
      </c>
    </row>
    <row r="839" spans="1:25" ht="30" x14ac:dyDescent="0.25">
      <c r="A839" s="60" t="s">
        <v>2036</v>
      </c>
      <c r="B839" s="60" t="str">
        <f>IFERROR(VLOOKUP(VALUE(MID(A839,1,IF(VALUE(MID(A839,1,3))=898,3,4))),[29]Hoja1!$A$3:$K$222,2,0),"")</f>
        <v>1049 Cobertura con equidad</v>
      </c>
      <c r="C839" s="60" t="s">
        <v>238</v>
      </c>
      <c r="D839" s="60" t="s">
        <v>463</v>
      </c>
      <c r="E839" s="60">
        <v>86121503</v>
      </c>
      <c r="F839" s="60" t="s">
        <v>1994</v>
      </c>
      <c r="G839" s="62">
        <v>1</v>
      </c>
      <c r="H839" s="62">
        <v>1</v>
      </c>
      <c r="I839" s="62">
        <v>330</v>
      </c>
      <c r="J839" s="60">
        <v>0</v>
      </c>
      <c r="K839" s="60" t="s">
        <v>21</v>
      </c>
      <c r="L839" s="60" t="str">
        <f>IF(K839=[29]Hoja3!$B$2,[29]Hoja3!$A$2,IF(K839=[29]Hoja3!$B$3,[29]Hoja3!$A$3,IF(K839=[29]Hoja3!$B$4,[29]Hoja3!$A$4,IF(K839=[29]Hoja3!$B$5,[29]Hoja3!$A$5,IF(K839=[29]Hoja3!$B$6,[29]Hoja3!$A$6,IF(K839=[29]Hoja3!$B$7,[29]Hoja3!$A$7,IF(K839=[29]Hoja3!$B$8,[29]Hoja3!$A$8,IF(K839=[29]Hoja3!$B$9,[29]Hoja3!$A$9,IF(K839=[29]Hoja3!$B$10,[29]Hoja3!$A$10,IF(K839=[29]Hoja3!$B$11,[29]Hoja3!$A$11,IF(K839=[29]Hoja3!$B$12,[29]Hoja3!$A$12,IF(K839=[29]Hoja3!$B$13,[29]Hoja3!$A$13,IF(K839=[29]Hoja3!$B$14,[29]Hoja3!$A$14,IF(K839=[29]Hoja3!$B$15,[29]Hoja3!$A$15,IF(K839=[29]Hoja3!$B$16,[29]Hoja3!$A$16,IF(K839=[29]Hoja3!$B$17,[29]Hoja3!$A$17,IF(K839=[29]Hoja3!$B$18,[29]Hoja3!$A$18,IF(K839=[29]Hoja3!$B$19,[29]Hoja3!$A$19,IF(K839=[29]Hoja3!$B$20,[29]Hoja3!$A$20,IF(K839=[29]Hoja3!$B$21,[29]Hoja3!$A$21,""))))))))))))))))))))</f>
        <v>CCE-16</v>
      </c>
      <c r="M839" s="60" t="s">
        <v>73</v>
      </c>
      <c r="N839" s="60">
        <v>4</v>
      </c>
      <c r="O839" s="63">
        <v>177322007</v>
      </c>
      <c r="P839" s="63">
        <f t="shared" si="185"/>
        <v>177322007</v>
      </c>
      <c r="Q839" s="65">
        <v>0</v>
      </c>
      <c r="R839" s="65">
        <v>0</v>
      </c>
      <c r="S839" s="60" t="s">
        <v>1995</v>
      </c>
      <c r="T839" s="60" t="s">
        <v>1996</v>
      </c>
      <c r="U839" s="60" t="s">
        <v>1997</v>
      </c>
      <c r="V839" s="60" t="s">
        <v>1998</v>
      </c>
      <c r="W839" s="60" t="s">
        <v>1999</v>
      </c>
      <c r="X839" s="60">
        <v>3241000</v>
      </c>
      <c r="Y839" s="133" t="s">
        <v>2000</v>
      </c>
    </row>
    <row r="840" spans="1:25" ht="30" x14ac:dyDescent="0.25">
      <c r="A840" s="60" t="s">
        <v>2037</v>
      </c>
      <c r="B840" s="60" t="str">
        <f>IFERROR(VLOOKUP(VALUE(MID(A840,1,IF(VALUE(MID(A840,1,3))=898,3,4))),[29]Hoja1!$A$3:$K$222,2,0),"")</f>
        <v>1049 Cobertura con equidad</v>
      </c>
      <c r="C840" s="60" t="s">
        <v>238</v>
      </c>
      <c r="D840" s="60" t="s">
        <v>463</v>
      </c>
      <c r="E840" s="60">
        <v>86121503</v>
      </c>
      <c r="F840" s="60" t="s">
        <v>1994</v>
      </c>
      <c r="G840" s="62">
        <v>1</v>
      </c>
      <c r="H840" s="62">
        <v>1</v>
      </c>
      <c r="I840" s="62">
        <v>330</v>
      </c>
      <c r="J840" s="60">
        <v>0</v>
      </c>
      <c r="K840" s="60" t="s">
        <v>21</v>
      </c>
      <c r="L840" s="60" t="str">
        <f>IF(K840=[29]Hoja3!$B$2,[29]Hoja3!$A$2,IF(K840=[29]Hoja3!$B$3,[29]Hoja3!$A$3,IF(K840=[29]Hoja3!$B$4,[29]Hoja3!$A$4,IF(K840=[29]Hoja3!$B$5,[29]Hoja3!$A$5,IF(K840=[29]Hoja3!$B$6,[29]Hoja3!$A$6,IF(K840=[29]Hoja3!$B$7,[29]Hoja3!$A$7,IF(K840=[29]Hoja3!$B$8,[29]Hoja3!$A$8,IF(K840=[29]Hoja3!$B$9,[29]Hoja3!$A$9,IF(K840=[29]Hoja3!$B$10,[29]Hoja3!$A$10,IF(K840=[29]Hoja3!$B$11,[29]Hoja3!$A$11,IF(K840=[29]Hoja3!$B$12,[29]Hoja3!$A$12,IF(K840=[29]Hoja3!$B$13,[29]Hoja3!$A$13,IF(K840=[29]Hoja3!$B$14,[29]Hoja3!$A$14,IF(K840=[29]Hoja3!$B$15,[29]Hoja3!$A$15,IF(K840=[29]Hoja3!$B$16,[29]Hoja3!$A$16,IF(K840=[29]Hoja3!$B$17,[29]Hoja3!$A$17,IF(K840=[29]Hoja3!$B$18,[29]Hoja3!$A$18,IF(K840=[29]Hoja3!$B$19,[29]Hoja3!$A$19,IF(K840=[29]Hoja3!$B$20,[29]Hoja3!$A$20,IF(K840=[29]Hoja3!$B$21,[29]Hoja3!$A$21,""))))))))))))))))))))</f>
        <v>CCE-16</v>
      </c>
      <c r="M840" s="60" t="s">
        <v>73</v>
      </c>
      <c r="N840" s="60">
        <v>4</v>
      </c>
      <c r="O840" s="63">
        <v>637054263</v>
      </c>
      <c r="P840" s="63">
        <f t="shared" si="185"/>
        <v>637054263</v>
      </c>
      <c r="Q840" s="65">
        <v>0</v>
      </c>
      <c r="R840" s="65">
        <v>0</v>
      </c>
      <c r="S840" s="60" t="s">
        <v>1995</v>
      </c>
      <c r="T840" s="60" t="s">
        <v>1996</v>
      </c>
      <c r="U840" s="60" t="s">
        <v>1997</v>
      </c>
      <c r="V840" s="60" t="s">
        <v>1998</v>
      </c>
      <c r="W840" s="60" t="s">
        <v>1999</v>
      </c>
      <c r="X840" s="60">
        <v>3241000</v>
      </c>
      <c r="Y840" s="133" t="s">
        <v>2000</v>
      </c>
    </row>
    <row r="841" spans="1:25" ht="30" x14ac:dyDescent="0.25">
      <c r="A841" s="60" t="s">
        <v>2038</v>
      </c>
      <c r="B841" s="60" t="str">
        <f>IFERROR(VLOOKUP(VALUE(MID(A841,1,IF(VALUE(MID(A841,1,3))=898,3,4))),[29]Hoja1!$A$3:$K$222,2,0),"")</f>
        <v>1049 Cobertura con equidad</v>
      </c>
      <c r="C841" s="60" t="s">
        <v>238</v>
      </c>
      <c r="D841" s="60" t="s">
        <v>463</v>
      </c>
      <c r="E841" s="60">
        <v>86121503</v>
      </c>
      <c r="F841" s="60" t="s">
        <v>1994</v>
      </c>
      <c r="G841" s="62">
        <v>1</v>
      </c>
      <c r="H841" s="62">
        <v>1</v>
      </c>
      <c r="I841" s="62">
        <v>330</v>
      </c>
      <c r="J841" s="60">
        <v>0</v>
      </c>
      <c r="K841" s="60" t="s">
        <v>21</v>
      </c>
      <c r="L841" s="60" t="str">
        <f>IF(K841=[29]Hoja3!$B$2,[29]Hoja3!$A$2,IF(K841=[29]Hoja3!$B$3,[29]Hoja3!$A$3,IF(K841=[29]Hoja3!$B$4,[29]Hoja3!$A$4,IF(K841=[29]Hoja3!$B$5,[29]Hoja3!$A$5,IF(K841=[29]Hoja3!$B$6,[29]Hoja3!$A$6,IF(K841=[29]Hoja3!$B$7,[29]Hoja3!$A$7,IF(K841=[29]Hoja3!$B$8,[29]Hoja3!$A$8,IF(K841=[29]Hoja3!$B$9,[29]Hoja3!$A$9,IF(K841=[29]Hoja3!$B$10,[29]Hoja3!$A$10,IF(K841=[29]Hoja3!$B$11,[29]Hoja3!$A$11,IF(K841=[29]Hoja3!$B$12,[29]Hoja3!$A$12,IF(K841=[29]Hoja3!$B$13,[29]Hoja3!$A$13,IF(K841=[29]Hoja3!$B$14,[29]Hoja3!$A$14,IF(K841=[29]Hoja3!$B$15,[29]Hoja3!$A$15,IF(K841=[29]Hoja3!$B$16,[29]Hoja3!$A$16,IF(K841=[29]Hoja3!$B$17,[29]Hoja3!$A$17,IF(K841=[29]Hoja3!$B$18,[29]Hoja3!$A$18,IF(K841=[29]Hoja3!$B$19,[29]Hoja3!$A$19,IF(K841=[29]Hoja3!$B$20,[29]Hoja3!$A$20,IF(K841=[29]Hoja3!$B$21,[29]Hoja3!$A$21,""))))))))))))))))))))</f>
        <v>CCE-16</v>
      </c>
      <c r="M841" s="60" t="s">
        <v>73</v>
      </c>
      <c r="N841" s="60">
        <v>4</v>
      </c>
      <c r="O841" s="63">
        <v>3451121050</v>
      </c>
      <c r="P841" s="63">
        <f t="shared" si="185"/>
        <v>3451121050</v>
      </c>
      <c r="Q841" s="65">
        <v>0</v>
      </c>
      <c r="R841" s="65">
        <v>0</v>
      </c>
      <c r="S841" s="60" t="s">
        <v>1995</v>
      </c>
      <c r="T841" s="60" t="s">
        <v>1996</v>
      </c>
      <c r="U841" s="60" t="s">
        <v>1997</v>
      </c>
      <c r="V841" s="60" t="s">
        <v>1998</v>
      </c>
      <c r="W841" s="60" t="s">
        <v>1999</v>
      </c>
      <c r="X841" s="60">
        <v>3241000</v>
      </c>
      <c r="Y841" s="133" t="s">
        <v>2000</v>
      </c>
    </row>
    <row r="842" spans="1:25" ht="30" x14ac:dyDescent="0.25">
      <c r="A842" s="60" t="s">
        <v>2039</v>
      </c>
      <c r="B842" s="60" t="str">
        <f>IFERROR(VLOOKUP(VALUE(MID(A842,1,IF(VALUE(MID(A842,1,3))=898,3,4))),[29]Hoja1!$A$3:$K$222,2,0),"")</f>
        <v>1049 Cobertura con equidad</v>
      </c>
      <c r="C842" s="60" t="s">
        <v>238</v>
      </c>
      <c r="D842" s="60" t="s">
        <v>463</v>
      </c>
      <c r="E842" s="60">
        <v>86121503</v>
      </c>
      <c r="F842" s="60" t="s">
        <v>1994</v>
      </c>
      <c r="G842" s="62">
        <v>1</v>
      </c>
      <c r="H842" s="62">
        <v>1</v>
      </c>
      <c r="I842" s="62">
        <v>330</v>
      </c>
      <c r="J842" s="60">
        <v>0</v>
      </c>
      <c r="K842" s="60" t="s">
        <v>21</v>
      </c>
      <c r="L842" s="60" t="str">
        <f>IF(K842=[29]Hoja3!$B$2,[29]Hoja3!$A$2,IF(K842=[29]Hoja3!$B$3,[29]Hoja3!$A$3,IF(K842=[29]Hoja3!$B$4,[29]Hoja3!$A$4,IF(K842=[29]Hoja3!$B$5,[29]Hoja3!$A$5,IF(K842=[29]Hoja3!$B$6,[29]Hoja3!$A$6,IF(K842=[29]Hoja3!$B$7,[29]Hoja3!$A$7,IF(K842=[29]Hoja3!$B$8,[29]Hoja3!$A$8,IF(K842=[29]Hoja3!$B$9,[29]Hoja3!$A$9,IF(K842=[29]Hoja3!$B$10,[29]Hoja3!$A$10,IF(K842=[29]Hoja3!$B$11,[29]Hoja3!$A$11,IF(K842=[29]Hoja3!$B$12,[29]Hoja3!$A$12,IF(K842=[29]Hoja3!$B$13,[29]Hoja3!$A$13,IF(K842=[29]Hoja3!$B$14,[29]Hoja3!$A$14,IF(K842=[29]Hoja3!$B$15,[29]Hoja3!$A$15,IF(K842=[29]Hoja3!$B$16,[29]Hoja3!$A$16,IF(K842=[29]Hoja3!$B$17,[29]Hoja3!$A$17,IF(K842=[29]Hoja3!$B$18,[29]Hoja3!$A$18,IF(K842=[29]Hoja3!$B$19,[29]Hoja3!$A$19,IF(K842=[29]Hoja3!$B$20,[29]Hoja3!$A$20,IF(K842=[29]Hoja3!$B$21,[29]Hoja3!$A$21,""))))))))))))))))))))</f>
        <v>CCE-16</v>
      </c>
      <c r="M842" s="60" t="s">
        <v>73</v>
      </c>
      <c r="N842" s="60">
        <v>4</v>
      </c>
      <c r="O842" s="63">
        <v>250033163</v>
      </c>
      <c r="P842" s="63">
        <f t="shared" si="185"/>
        <v>250033163</v>
      </c>
      <c r="Q842" s="65">
        <v>0</v>
      </c>
      <c r="R842" s="65">
        <v>0</v>
      </c>
      <c r="S842" s="60" t="s">
        <v>1995</v>
      </c>
      <c r="T842" s="60" t="s">
        <v>1996</v>
      </c>
      <c r="U842" s="60" t="s">
        <v>1997</v>
      </c>
      <c r="V842" s="60" t="s">
        <v>1998</v>
      </c>
      <c r="W842" s="60" t="s">
        <v>1999</v>
      </c>
      <c r="X842" s="60">
        <v>3241000</v>
      </c>
      <c r="Y842" s="133" t="s">
        <v>2000</v>
      </c>
    </row>
    <row r="843" spans="1:25" ht="30" x14ac:dyDescent="0.25">
      <c r="A843" s="60" t="s">
        <v>2040</v>
      </c>
      <c r="B843" s="60" t="str">
        <f>IFERROR(VLOOKUP(VALUE(MID(A843,1,IF(VALUE(MID(A843,1,3))=898,3,4))),[29]Hoja1!$A$3:$K$222,2,0),"")</f>
        <v>1049 Cobertura con equidad</v>
      </c>
      <c r="C843" s="60" t="s">
        <v>238</v>
      </c>
      <c r="D843" s="60" t="s">
        <v>463</v>
      </c>
      <c r="E843" s="60">
        <v>86121503</v>
      </c>
      <c r="F843" s="60" t="s">
        <v>1994</v>
      </c>
      <c r="G843" s="62">
        <v>1</v>
      </c>
      <c r="H843" s="62">
        <v>1</v>
      </c>
      <c r="I843" s="62">
        <v>330</v>
      </c>
      <c r="J843" s="60">
        <v>0</v>
      </c>
      <c r="K843" s="60" t="s">
        <v>21</v>
      </c>
      <c r="L843" s="60" t="str">
        <f>IF(K843=[29]Hoja3!$B$2,[29]Hoja3!$A$2,IF(K843=[29]Hoja3!$B$3,[29]Hoja3!$A$3,IF(K843=[29]Hoja3!$B$4,[29]Hoja3!$A$4,IF(K843=[29]Hoja3!$B$5,[29]Hoja3!$A$5,IF(K843=[29]Hoja3!$B$6,[29]Hoja3!$A$6,IF(K843=[29]Hoja3!$B$7,[29]Hoja3!$A$7,IF(K843=[29]Hoja3!$B$8,[29]Hoja3!$A$8,IF(K843=[29]Hoja3!$B$9,[29]Hoja3!$A$9,IF(K843=[29]Hoja3!$B$10,[29]Hoja3!$A$10,IF(K843=[29]Hoja3!$B$11,[29]Hoja3!$A$11,IF(K843=[29]Hoja3!$B$12,[29]Hoja3!$A$12,IF(K843=[29]Hoja3!$B$13,[29]Hoja3!$A$13,IF(K843=[29]Hoja3!$B$14,[29]Hoja3!$A$14,IF(K843=[29]Hoja3!$B$15,[29]Hoja3!$A$15,IF(K843=[29]Hoja3!$B$16,[29]Hoja3!$A$16,IF(K843=[29]Hoja3!$B$17,[29]Hoja3!$A$17,IF(K843=[29]Hoja3!$B$18,[29]Hoja3!$A$18,IF(K843=[29]Hoja3!$B$19,[29]Hoja3!$A$19,IF(K843=[29]Hoja3!$B$20,[29]Hoja3!$A$20,IF(K843=[29]Hoja3!$B$21,[29]Hoja3!$A$21,""))))))))))))))))))))</f>
        <v>CCE-16</v>
      </c>
      <c r="M843" s="60" t="s">
        <v>73</v>
      </c>
      <c r="N843" s="60">
        <v>4</v>
      </c>
      <c r="O843" s="63">
        <v>354206962</v>
      </c>
      <c r="P843" s="63">
        <f t="shared" si="185"/>
        <v>354206962</v>
      </c>
      <c r="Q843" s="65">
        <v>0</v>
      </c>
      <c r="R843" s="65">
        <v>0</v>
      </c>
      <c r="S843" s="60" t="s">
        <v>1995</v>
      </c>
      <c r="T843" s="60" t="s">
        <v>1996</v>
      </c>
      <c r="U843" s="60" t="s">
        <v>1997</v>
      </c>
      <c r="V843" s="60" t="s">
        <v>1998</v>
      </c>
      <c r="W843" s="60" t="s">
        <v>1999</v>
      </c>
      <c r="X843" s="60">
        <v>3241000</v>
      </c>
      <c r="Y843" s="133" t="s">
        <v>2000</v>
      </c>
    </row>
    <row r="844" spans="1:25" ht="30" x14ac:dyDescent="0.25">
      <c r="A844" s="60" t="s">
        <v>2041</v>
      </c>
      <c r="B844" s="60" t="str">
        <f>IFERROR(VLOOKUP(VALUE(MID(A844,1,IF(VALUE(MID(A844,1,3))=898,3,4))),[29]Hoja1!$A$3:$K$222,2,0),"")</f>
        <v>1049 Cobertura con equidad</v>
      </c>
      <c r="C844" s="60" t="s">
        <v>238</v>
      </c>
      <c r="D844" s="60" t="s">
        <v>463</v>
      </c>
      <c r="E844" s="60">
        <v>86121503</v>
      </c>
      <c r="F844" s="60" t="s">
        <v>1994</v>
      </c>
      <c r="G844" s="62">
        <v>1</v>
      </c>
      <c r="H844" s="62">
        <v>1</v>
      </c>
      <c r="I844" s="62">
        <v>330</v>
      </c>
      <c r="J844" s="60">
        <v>0</v>
      </c>
      <c r="K844" s="60" t="s">
        <v>21</v>
      </c>
      <c r="L844" s="60" t="str">
        <f>IF(K844=[29]Hoja3!$B$2,[29]Hoja3!$A$2,IF(K844=[29]Hoja3!$B$3,[29]Hoja3!$A$3,IF(K844=[29]Hoja3!$B$4,[29]Hoja3!$A$4,IF(K844=[29]Hoja3!$B$5,[29]Hoja3!$A$5,IF(K844=[29]Hoja3!$B$6,[29]Hoja3!$A$6,IF(K844=[29]Hoja3!$B$7,[29]Hoja3!$A$7,IF(K844=[29]Hoja3!$B$8,[29]Hoja3!$A$8,IF(K844=[29]Hoja3!$B$9,[29]Hoja3!$A$9,IF(K844=[29]Hoja3!$B$10,[29]Hoja3!$A$10,IF(K844=[29]Hoja3!$B$11,[29]Hoja3!$A$11,IF(K844=[29]Hoja3!$B$12,[29]Hoja3!$A$12,IF(K844=[29]Hoja3!$B$13,[29]Hoja3!$A$13,IF(K844=[29]Hoja3!$B$14,[29]Hoja3!$A$14,IF(K844=[29]Hoja3!$B$15,[29]Hoja3!$A$15,IF(K844=[29]Hoja3!$B$16,[29]Hoja3!$A$16,IF(K844=[29]Hoja3!$B$17,[29]Hoja3!$A$17,IF(K844=[29]Hoja3!$B$18,[29]Hoja3!$A$18,IF(K844=[29]Hoja3!$B$19,[29]Hoja3!$A$19,IF(K844=[29]Hoja3!$B$20,[29]Hoja3!$A$20,IF(K844=[29]Hoja3!$B$21,[29]Hoja3!$A$21,""))))))))))))))))))))</f>
        <v>CCE-16</v>
      </c>
      <c r="M844" s="60" t="s">
        <v>73</v>
      </c>
      <c r="N844" s="60">
        <v>4</v>
      </c>
      <c r="O844" s="63">
        <v>179171325</v>
      </c>
      <c r="P844" s="63">
        <f t="shared" si="185"/>
        <v>179171325</v>
      </c>
      <c r="Q844" s="65">
        <v>0</v>
      </c>
      <c r="R844" s="65">
        <v>0</v>
      </c>
      <c r="S844" s="60" t="s">
        <v>1995</v>
      </c>
      <c r="T844" s="60" t="s">
        <v>1996</v>
      </c>
      <c r="U844" s="60" t="s">
        <v>1997</v>
      </c>
      <c r="V844" s="60" t="s">
        <v>1998</v>
      </c>
      <c r="W844" s="60" t="s">
        <v>1999</v>
      </c>
      <c r="X844" s="60">
        <v>3241000</v>
      </c>
      <c r="Y844" s="133" t="s">
        <v>2000</v>
      </c>
    </row>
    <row r="845" spans="1:25" ht="30" x14ac:dyDescent="0.25">
      <c r="A845" s="60" t="s">
        <v>2042</v>
      </c>
      <c r="B845" s="60" t="str">
        <f>IFERROR(VLOOKUP(VALUE(MID(A845,1,IF(VALUE(MID(A845,1,3))=898,3,4))),[29]Hoja1!$A$3:$K$222,2,0),"")</f>
        <v>1049 Cobertura con equidad</v>
      </c>
      <c r="C845" s="60" t="s">
        <v>238</v>
      </c>
      <c r="D845" s="60" t="s">
        <v>463</v>
      </c>
      <c r="E845" s="60">
        <v>86121503</v>
      </c>
      <c r="F845" s="60" t="s">
        <v>1994</v>
      </c>
      <c r="G845" s="62">
        <v>1</v>
      </c>
      <c r="H845" s="62">
        <v>1</v>
      </c>
      <c r="I845" s="62">
        <v>330</v>
      </c>
      <c r="J845" s="60">
        <v>0</v>
      </c>
      <c r="K845" s="60" t="s">
        <v>21</v>
      </c>
      <c r="L845" s="60" t="str">
        <f>IF(K845=[29]Hoja3!$B$2,[29]Hoja3!$A$2,IF(K845=[29]Hoja3!$B$3,[29]Hoja3!$A$3,IF(K845=[29]Hoja3!$B$4,[29]Hoja3!$A$4,IF(K845=[29]Hoja3!$B$5,[29]Hoja3!$A$5,IF(K845=[29]Hoja3!$B$6,[29]Hoja3!$A$6,IF(K845=[29]Hoja3!$B$7,[29]Hoja3!$A$7,IF(K845=[29]Hoja3!$B$8,[29]Hoja3!$A$8,IF(K845=[29]Hoja3!$B$9,[29]Hoja3!$A$9,IF(K845=[29]Hoja3!$B$10,[29]Hoja3!$A$10,IF(K845=[29]Hoja3!$B$11,[29]Hoja3!$A$11,IF(K845=[29]Hoja3!$B$12,[29]Hoja3!$A$12,IF(K845=[29]Hoja3!$B$13,[29]Hoja3!$A$13,IF(K845=[29]Hoja3!$B$14,[29]Hoja3!$A$14,IF(K845=[29]Hoja3!$B$15,[29]Hoja3!$A$15,IF(K845=[29]Hoja3!$B$16,[29]Hoja3!$A$16,IF(K845=[29]Hoja3!$B$17,[29]Hoja3!$A$17,IF(K845=[29]Hoja3!$B$18,[29]Hoja3!$A$18,IF(K845=[29]Hoja3!$B$19,[29]Hoja3!$A$19,IF(K845=[29]Hoja3!$B$20,[29]Hoja3!$A$20,IF(K845=[29]Hoja3!$B$21,[29]Hoja3!$A$21,""))))))))))))))))))))</f>
        <v>CCE-16</v>
      </c>
      <c r="M845" s="60" t="s">
        <v>73</v>
      </c>
      <c r="N845" s="60">
        <v>4</v>
      </c>
      <c r="O845" s="63">
        <v>299987219</v>
      </c>
      <c r="P845" s="63">
        <f t="shared" si="185"/>
        <v>299987219</v>
      </c>
      <c r="Q845" s="65">
        <v>0</v>
      </c>
      <c r="R845" s="65">
        <v>0</v>
      </c>
      <c r="S845" s="60" t="s">
        <v>1995</v>
      </c>
      <c r="T845" s="60" t="s">
        <v>1996</v>
      </c>
      <c r="U845" s="60" t="s">
        <v>1997</v>
      </c>
      <c r="V845" s="60" t="s">
        <v>1998</v>
      </c>
      <c r="W845" s="60" t="s">
        <v>1999</v>
      </c>
      <c r="X845" s="60">
        <v>3241000</v>
      </c>
      <c r="Y845" s="133" t="s">
        <v>2000</v>
      </c>
    </row>
    <row r="846" spans="1:25" ht="30" x14ac:dyDescent="0.25">
      <c r="A846" s="60" t="s">
        <v>2043</v>
      </c>
      <c r="B846" s="60" t="str">
        <f>IFERROR(VLOOKUP(VALUE(MID(A846,1,IF(VALUE(MID(A846,1,3))=898,3,4))),[29]Hoja1!$A$3:$K$222,2,0),"")</f>
        <v>1049 Cobertura con equidad</v>
      </c>
      <c r="C846" s="60" t="s">
        <v>238</v>
      </c>
      <c r="D846" s="60" t="s">
        <v>463</v>
      </c>
      <c r="E846" s="60">
        <v>86121503</v>
      </c>
      <c r="F846" s="60" t="s">
        <v>1994</v>
      </c>
      <c r="G846" s="62">
        <v>1</v>
      </c>
      <c r="H846" s="62">
        <v>1</v>
      </c>
      <c r="I846" s="62">
        <v>330</v>
      </c>
      <c r="J846" s="60">
        <v>0</v>
      </c>
      <c r="K846" s="60" t="s">
        <v>21</v>
      </c>
      <c r="L846" s="60" t="str">
        <f>IF(K846=[29]Hoja3!$B$2,[29]Hoja3!$A$2,IF(K846=[29]Hoja3!$B$3,[29]Hoja3!$A$3,IF(K846=[29]Hoja3!$B$4,[29]Hoja3!$A$4,IF(K846=[29]Hoja3!$B$5,[29]Hoja3!$A$5,IF(K846=[29]Hoja3!$B$6,[29]Hoja3!$A$6,IF(K846=[29]Hoja3!$B$7,[29]Hoja3!$A$7,IF(K846=[29]Hoja3!$B$8,[29]Hoja3!$A$8,IF(K846=[29]Hoja3!$B$9,[29]Hoja3!$A$9,IF(K846=[29]Hoja3!$B$10,[29]Hoja3!$A$10,IF(K846=[29]Hoja3!$B$11,[29]Hoja3!$A$11,IF(K846=[29]Hoja3!$B$12,[29]Hoja3!$A$12,IF(K846=[29]Hoja3!$B$13,[29]Hoja3!$A$13,IF(K846=[29]Hoja3!$B$14,[29]Hoja3!$A$14,IF(K846=[29]Hoja3!$B$15,[29]Hoja3!$A$15,IF(K846=[29]Hoja3!$B$16,[29]Hoja3!$A$16,IF(K846=[29]Hoja3!$B$17,[29]Hoja3!$A$17,IF(K846=[29]Hoja3!$B$18,[29]Hoja3!$A$18,IF(K846=[29]Hoja3!$B$19,[29]Hoja3!$A$19,IF(K846=[29]Hoja3!$B$20,[29]Hoja3!$A$20,IF(K846=[29]Hoja3!$B$21,[29]Hoja3!$A$21,""))))))))))))))))))))</f>
        <v>CCE-16</v>
      </c>
      <c r="M846" s="60" t="s">
        <v>73</v>
      </c>
      <c r="N846" s="60">
        <v>4</v>
      </c>
      <c r="O846" s="63">
        <v>222231639</v>
      </c>
      <c r="P846" s="63">
        <f t="shared" si="185"/>
        <v>222231639</v>
      </c>
      <c r="Q846" s="65">
        <v>0</v>
      </c>
      <c r="R846" s="65">
        <v>0</v>
      </c>
      <c r="S846" s="60" t="s">
        <v>1995</v>
      </c>
      <c r="T846" s="60" t="s">
        <v>1996</v>
      </c>
      <c r="U846" s="60" t="s">
        <v>1997</v>
      </c>
      <c r="V846" s="60" t="s">
        <v>1998</v>
      </c>
      <c r="W846" s="60" t="s">
        <v>1999</v>
      </c>
      <c r="X846" s="60">
        <v>3241000</v>
      </c>
      <c r="Y846" s="133" t="s">
        <v>2000</v>
      </c>
    </row>
    <row r="847" spans="1:25" ht="60" x14ac:dyDescent="0.25">
      <c r="A847" s="60" t="s">
        <v>2044</v>
      </c>
      <c r="B847" s="60" t="str">
        <f>IFERROR(VLOOKUP(VALUE(MID(A847,1,IF(VALUE(MID(A847,1,3))=898,3,4))),[29]Hoja1!$A$3:$K$222,2,0),"")</f>
        <v>1049 Cobertura con equidad</v>
      </c>
      <c r="C847" s="60" t="s">
        <v>209</v>
      </c>
      <c r="D847" s="60" t="s">
        <v>441</v>
      </c>
      <c r="E847" s="60">
        <v>80111601</v>
      </c>
      <c r="F847" s="60" t="s">
        <v>2045</v>
      </c>
      <c r="G847" s="60">
        <v>1</v>
      </c>
      <c r="H847" s="60">
        <v>1</v>
      </c>
      <c r="I847" s="60">
        <v>345</v>
      </c>
      <c r="J847" s="60">
        <v>0</v>
      </c>
      <c r="K847" s="60" t="s">
        <v>21</v>
      </c>
      <c r="L847" s="60" t="str">
        <f>IF(K847=[29]Hoja3!$B$2,[29]Hoja3!$A$2,IF(K847=[29]Hoja3!$B$3,[29]Hoja3!$A$3,IF(K847=[29]Hoja3!$B$4,[29]Hoja3!$A$4,IF(K847=[29]Hoja3!$B$5,[29]Hoja3!$A$5,IF(K847=[29]Hoja3!$B$6,[29]Hoja3!$A$6,IF(K847=[29]Hoja3!$B$7,[29]Hoja3!$A$7,IF(K847=[29]Hoja3!$B$8,[29]Hoja3!$A$8,IF(K847=[29]Hoja3!$B$9,[29]Hoja3!$A$9,IF(K847=[29]Hoja3!$B$10,[29]Hoja3!$A$10,IF(K847=[29]Hoja3!$B$11,[29]Hoja3!$A$11,IF(K847=[29]Hoja3!$B$12,[29]Hoja3!$A$12,IF(K847=[29]Hoja3!$B$13,[29]Hoja3!$A$13,IF(K847=[29]Hoja3!$B$14,[29]Hoja3!$A$14,IF(K847=[29]Hoja3!$B$15,[29]Hoja3!$A$15,IF(K847=[29]Hoja3!$B$16,[29]Hoja3!$A$16,IF(K847=[29]Hoja3!$B$17,[29]Hoja3!$A$17,IF(K847=[29]Hoja3!$B$18,[29]Hoja3!$A$18,IF(K847=[29]Hoja3!$B$19,[29]Hoja3!$A$19,IF(K847=[29]Hoja3!$B$20,[29]Hoja3!$A$20,IF(K847=[29]Hoja3!$B$21,[29]Hoja3!$A$21,""))))))))))))))))))))</f>
        <v>CCE-16</v>
      </c>
      <c r="M847" s="60" t="s">
        <v>63</v>
      </c>
      <c r="N847" s="60">
        <v>0</v>
      </c>
      <c r="O847" s="63">
        <v>106015855</v>
      </c>
      <c r="P847" s="63">
        <f t="shared" si="185"/>
        <v>106015855</v>
      </c>
      <c r="Q847" s="65">
        <v>0</v>
      </c>
      <c r="R847" s="65">
        <v>0</v>
      </c>
      <c r="S847" s="60" t="s">
        <v>1995</v>
      </c>
      <c r="T847" s="60" t="s">
        <v>1996</v>
      </c>
      <c r="U847" s="60" t="s">
        <v>1997</v>
      </c>
      <c r="V847" s="60" t="s">
        <v>1998</v>
      </c>
      <c r="W847" s="60" t="s">
        <v>1999</v>
      </c>
      <c r="X847" s="60">
        <v>3241000</v>
      </c>
      <c r="Y847" s="60" t="s">
        <v>2000</v>
      </c>
    </row>
    <row r="848" spans="1:25" ht="60" x14ac:dyDescent="0.25">
      <c r="A848" s="60" t="s">
        <v>2046</v>
      </c>
      <c r="B848" s="60" t="str">
        <f>IFERROR(VLOOKUP(VALUE(MID(A848,1,IF(VALUE(MID(A848,1,3))=898,3,4))),[29]Hoja1!$A$3:$K$222,2,0),"")</f>
        <v>1049 Cobertura con equidad</v>
      </c>
      <c r="C848" s="60" t="s">
        <v>209</v>
      </c>
      <c r="D848" s="60" t="s">
        <v>441</v>
      </c>
      <c r="E848" s="60">
        <v>80111601</v>
      </c>
      <c r="F848" s="60" t="s">
        <v>2047</v>
      </c>
      <c r="G848" s="60">
        <v>1</v>
      </c>
      <c r="H848" s="60">
        <v>1</v>
      </c>
      <c r="I848" s="60">
        <v>345</v>
      </c>
      <c r="J848" s="60">
        <v>0</v>
      </c>
      <c r="K848" s="60" t="s">
        <v>21</v>
      </c>
      <c r="L848" s="60" t="str">
        <f>IF(K848=[29]Hoja3!$B$2,[29]Hoja3!$A$2,IF(K848=[29]Hoja3!$B$3,[29]Hoja3!$A$3,IF(K848=[29]Hoja3!$B$4,[29]Hoja3!$A$4,IF(K848=[29]Hoja3!$B$5,[29]Hoja3!$A$5,IF(K848=[29]Hoja3!$B$6,[29]Hoja3!$A$6,IF(K848=[29]Hoja3!$B$7,[29]Hoja3!$A$7,IF(K848=[29]Hoja3!$B$8,[29]Hoja3!$A$8,IF(K848=[29]Hoja3!$B$9,[29]Hoja3!$A$9,IF(K848=[29]Hoja3!$B$10,[29]Hoja3!$A$10,IF(K848=[29]Hoja3!$B$11,[29]Hoja3!$A$11,IF(K848=[29]Hoja3!$B$12,[29]Hoja3!$A$12,IF(K848=[29]Hoja3!$B$13,[29]Hoja3!$A$13,IF(K848=[29]Hoja3!$B$14,[29]Hoja3!$A$14,IF(K848=[29]Hoja3!$B$15,[29]Hoja3!$A$15,IF(K848=[29]Hoja3!$B$16,[29]Hoja3!$A$16,IF(K848=[29]Hoja3!$B$17,[29]Hoja3!$A$17,IF(K848=[29]Hoja3!$B$18,[29]Hoja3!$A$18,IF(K848=[29]Hoja3!$B$19,[29]Hoja3!$A$19,IF(K848=[29]Hoja3!$B$20,[29]Hoja3!$A$20,IF(K848=[29]Hoja3!$B$21,[29]Hoja3!$A$21,""))))))))))))))))))))</f>
        <v>CCE-16</v>
      </c>
      <c r="M848" s="60" t="s">
        <v>63</v>
      </c>
      <c r="N848" s="60">
        <v>0</v>
      </c>
      <c r="O848" s="63">
        <v>63881339</v>
      </c>
      <c r="P848" s="63">
        <f t="shared" si="185"/>
        <v>63881339</v>
      </c>
      <c r="Q848" s="65">
        <v>0</v>
      </c>
      <c r="R848" s="65">
        <v>0</v>
      </c>
      <c r="S848" s="60" t="s">
        <v>1995</v>
      </c>
      <c r="T848" s="60" t="s">
        <v>1996</v>
      </c>
      <c r="U848" s="60" t="s">
        <v>1997</v>
      </c>
      <c r="V848" s="60" t="s">
        <v>1998</v>
      </c>
      <c r="W848" s="60" t="s">
        <v>1999</v>
      </c>
      <c r="X848" s="60">
        <v>3241000</v>
      </c>
      <c r="Y848" s="60" t="s">
        <v>2000</v>
      </c>
    </row>
    <row r="849" spans="1:25" ht="60" x14ac:dyDescent="0.25">
      <c r="A849" s="60" t="s">
        <v>2048</v>
      </c>
      <c r="B849" s="60" t="str">
        <f>IFERROR(VLOOKUP(VALUE(MID(A849,1,IF(VALUE(MID(A849,1,3))=898,3,4))),[29]Hoja1!$A$3:$K$222,2,0),"")</f>
        <v>1049 Cobertura con equidad</v>
      </c>
      <c r="C849" s="60" t="s">
        <v>209</v>
      </c>
      <c r="D849" s="60" t="s">
        <v>441</v>
      </c>
      <c r="E849" s="60">
        <v>80111601</v>
      </c>
      <c r="F849" s="60" t="s">
        <v>2049</v>
      </c>
      <c r="G849" s="60">
        <v>1</v>
      </c>
      <c r="H849" s="60">
        <v>1</v>
      </c>
      <c r="I849" s="60">
        <v>345</v>
      </c>
      <c r="J849" s="60">
        <v>0</v>
      </c>
      <c r="K849" s="60" t="s">
        <v>21</v>
      </c>
      <c r="L849" s="60" t="str">
        <f>IF(K849=[29]Hoja3!$B$2,[29]Hoja3!$A$2,IF(K849=[29]Hoja3!$B$3,[29]Hoja3!$A$3,IF(K849=[29]Hoja3!$B$4,[29]Hoja3!$A$4,IF(K849=[29]Hoja3!$B$5,[29]Hoja3!$A$5,IF(K849=[29]Hoja3!$B$6,[29]Hoja3!$A$6,IF(K849=[29]Hoja3!$B$7,[29]Hoja3!$A$7,IF(K849=[29]Hoja3!$B$8,[29]Hoja3!$A$8,IF(K849=[29]Hoja3!$B$9,[29]Hoja3!$A$9,IF(K849=[29]Hoja3!$B$10,[29]Hoja3!$A$10,IF(K849=[29]Hoja3!$B$11,[29]Hoja3!$A$11,IF(K849=[29]Hoja3!$B$12,[29]Hoja3!$A$12,IF(K849=[29]Hoja3!$B$13,[29]Hoja3!$A$13,IF(K849=[29]Hoja3!$B$14,[29]Hoja3!$A$14,IF(K849=[29]Hoja3!$B$15,[29]Hoja3!$A$15,IF(K849=[29]Hoja3!$B$16,[29]Hoja3!$A$16,IF(K849=[29]Hoja3!$B$17,[29]Hoja3!$A$17,IF(K849=[29]Hoja3!$B$18,[29]Hoja3!$A$18,IF(K849=[29]Hoja3!$B$19,[29]Hoja3!$A$19,IF(K849=[29]Hoja3!$B$20,[29]Hoja3!$A$20,IF(K849=[29]Hoja3!$B$21,[29]Hoja3!$A$21,""))))))))))))))))))))</f>
        <v>CCE-16</v>
      </c>
      <c r="M849" s="60" t="s">
        <v>63</v>
      </c>
      <c r="N849" s="60">
        <v>0</v>
      </c>
      <c r="O849" s="63">
        <v>40775320</v>
      </c>
      <c r="P849" s="63">
        <f t="shared" si="185"/>
        <v>40775320</v>
      </c>
      <c r="Q849" s="65">
        <v>0</v>
      </c>
      <c r="R849" s="65">
        <v>0</v>
      </c>
      <c r="S849" s="60" t="s">
        <v>1995</v>
      </c>
      <c r="T849" s="60" t="s">
        <v>1996</v>
      </c>
      <c r="U849" s="60" t="s">
        <v>1997</v>
      </c>
      <c r="V849" s="60" t="s">
        <v>1998</v>
      </c>
      <c r="W849" s="60" t="s">
        <v>1999</v>
      </c>
      <c r="X849" s="60">
        <v>3241000</v>
      </c>
      <c r="Y849" s="60" t="s">
        <v>2000</v>
      </c>
    </row>
    <row r="850" spans="1:25" ht="75" x14ac:dyDescent="0.25">
      <c r="A850" s="60" t="s">
        <v>2050</v>
      </c>
      <c r="B850" s="60" t="str">
        <f>IFERROR(VLOOKUP(VALUE(MID(A850,1,IF(VALUE(MID(A850,1,3))=898,3,4))),[29]Hoja1!$A$3:$K$222,2,0),"")</f>
        <v>1049 Cobertura con equidad</v>
      </c>
      <c r="C850" s="60" t="s">
        <v>209</v>
      </c>
      <c r="D850" s="60" t="s">
        <v>441</v>
      </c>
      <c r="E850" s="60">
        <v>80111601</v>
      </c>
      <c r="F850" s="60" t="s">
        <v>2051</v>
      </c>
      <c r="G850" s="60">
        <v>1</v>
      </c>
      <c r="H850" s="60">
        <v>1</v>
      </c>
      <c r="I850" s="60">
        <v>345</v>
      </c>
      <c r="J850" s="60">
        <v>0</v>
      </c>
      <c r="K850" s="60" t="s">
        <v>21</v>
      </c>
      <c r="L850" s="60" t="str">
        <f>IF(K850=[29]Hoja3!$B$2,[29]Hoja3!$A$2,IF(K850=[29]Hoja3!$B$3,[29]Hoja3!$A$3,IF(K850=[29]Hoja3!$B$4,[29]Hoja3!$A$4,IF(K850=[29]Hoja3!$B$5,[29]Hoja3!$A$5,IF(K850=[29]Hoja3!$B$6,[29]Hoja3!$A$6,IF(K850=[29]Hoja3!$B$7,[29]Hoja3!$A$7,IF(K850=[29]Hoja3!$B$8,[29]Hoja3!$A$8,IF(K850=[29]Hoja3!$B$9,[29]Hoja3!$A$9,IF(K850=[29]Hoja3!$B$10,[29]Hoja3!$A$10,IF(K850=[29]Hoja3!$B$11,[29]Hoja3!$A$11,IF(K850=[29]Hoja3!$B$12,[29]Hoja3!$A$12,IF(K850=[29]Hoja3!$B$13,[29]Hoja3!$A$13,IF(K850=[29]Hoja3!$B$14,[29]Hoja3!$A$14,IF(K850=[29]Hoja3!$B$15,[29]Hoja3!$A$15,IF(K850=[29]Hoja3!$B$16,[29]Hoja3!$A$16,IF(K850=[29]Hoja3!$B$17,[29]Hoja3!$A$17,IF(K850=[29]Hoja3!$B$18,[29]Hoja3!$A$18,IF(K850=[29]Hoja3!$B$19,[29]Hoja3!$A$19,IF(K850=[29]Hoja3!$B$20,[29]Hoja3!$A$20,IF(K850=[29]Hoja3!$B$21,[29]Hoja3!$A$21,""))))))))))))))))))))</f>
        <v>CCE-16</v>
      </c>
      <c r="M850" s="60" t="s">
        <v>575</v>
      </c>
      <c r="N850" s="60">
        <v>0</v>
      </c>
      <c r="O850" s="63">
        <v>36697788</v>
      </c>
      <c r="P850" s="63">
        <f t="shared" si="185"/>
        <v>36697788</v>
      </c>
      <c r="Q850" s="65">
        <v>0</v>
      </c>
      <c r="R850" s="65">
        <v>0</v>
      </c>
      <c r="S850" s="60" t="s">
        <v>1995</v>
      </c>
      <c r="T850" s="60" t="s">
        <v>1996</v>
      </c>
      <c r="U850" s="60" t="s">
        <v>1997</v>
      </c>
      <c r="V850" s="60" t="s">
        <v>1998</v>
      </c>
      <c r="W850" s="60" t="s">
        <v>1999</v>
      </c>
      <c r="X850" s="60">
        <v>3241000</v>
      </c>
      <c r="Y850" s="60" t="s">
        <v>2000</v>
      </c>
    </row>
    <row r="851" spans="1:25" ht="75" x14ac:dyDescent="0.25">
      <c r="A851" s="60" t="s">
        <v>2052</v>
      </c>
      <c r="B851" s="60" t="str">
        <f>IFERROR(VLOOKUP(VALUE(MID(A851,1,IF(VALUE(MID(A851,1,3))=898,3,4))),[29]Hoja1!$A$3:$K$222,2,0),"")</f>
        <v>1049 Cobertura con equidad</v>
      </c>
      <c r="C851" s="60" t="s">
        <v>209</v>
      </c>
      <c r="D851" s="60" t="s">
        <v>441</v>
      </c>
      <c r="E851" s="60">
        <v>80111601</v>
      </c>
      <c r="F851" s="60" t="s">
        <v>2053</v>
      </c>
      <c r="G851" s="60">
        <v>1</v>
      </c>
      <c r="H851" s="60">
        <v>1</v>
      </c>
      <c r="I851" s="60">
        <v>345</v>
      </c>
      <c r="J851" s="60">
        <v>0</v>
      </c>
      <c r="K851" s="60" t="s">
        <v>21</v>
      </c>
      <c r="L851" s="60" t="str">
        <f>IF(K851=[29]Hoja3!$B$2,[29]Hoja3!$A$2,IF(K851=[29]Hoja3!$B$3,[29]Hoja3!$A$3,IF(K851=[29]Hoja3!$B$4,[29]Hoja3!$A$4,IF(K851=[29]Hoja3!$B$5,[29]Hoja3!$A$5,IF(K851=[29]Hoja3!$B$6,[29]Hoja3!$A$6,IF(K851=[29]Hoja3!$B$7,[29]Hoja3!$A$7,IF(K851=[29]Hoja3!$B$8,[29]Hoja3!$A$8,IF(K851=[29]Hoja3!$B$9,[29]Hoja3!$A$9,IF(K851=[29]Hoja3!$B$10,[29]Hoja3!$A$10,IF(K851=[29]Hoja3!$B$11,[29]Hoja3!$A$11,IF(K851=[29]Hoja3!$B$12,[29]Hoja3!$A$12,IF(K851=[29]Hoja3!$B$13,[29]Hoja3!$A$13,IF(K851=[29]Hoja3!$B$14,[29]Hoja3!$A$14,IF(K851=[29]Hoja3!$B$15,[29]Hoja3!$A$15,IF(K851=[29]Hoja3!$B$16,[29]Hoja3!$A$16,IF(K851=[29]Hoja3!$B$17,[29]Hoja3!$A$17,IF(K851=[29]Hoja3!$B$18,[29]Hoja3!$A$18,IF(K851=[29]Hoja3!$B$19,[29]Hoja3!$A$19,IF(K851=[29]Hoja3!$B$20,[29]Hoja3!$A$20,IF(K851=[29]Hoja3!$B$21,[29]Hoja3!$A$21,""))))))))))))))))))))</f>
        <v>CCE-16</v>
      </c>
      <c r="M851" s="60" t="s">
        <v>63</v>
      </c>
      <c r="N851" s="60">
        <v>0</v>
      </c>
      <c r="O851" s="63">
        <v>106015855</v>
      </c>
      <c r="P851" s="63">
        <f t="shared" si="185"/>
        <v>106015855</v>
      </c>
      <c r="Q851" s="65">
        <v>0</v>
      </c>
      <c r="R851" s="65">
        <v>0</v>
      </c>
      <c r="S851" s="60" t="s">
        <v>1995</v>
      </c>
      <c r="T851" s="60" t="s">
        <v>1996</v>
      </c>
      <c r="U851" s="60" t="s">
        <v>1997</v>
      </c>
      <c r="V851" s="60" t="s">
        <v>1998</v>
      </c>
      <c r="W851" s="60" t="s">
        <v>1999</v>
      </c>
      <c r="X851" s="60">
        <v>3241000</v>
      </c>
      <c r="Y851" s="60" t="s">
        <v>2000</v>
      </c>
    </row>
    <row r="852" spans="1:25" ht="60" x14ac:dyDescent="0.25">
      <c r="A852" s="60" t="s">
        <v>2054</v>
      </c>
      <c r="B852" s="60" t="str">
        <f>IFERROR(VLOOKUP(VALUE(MID(A852,1,IF(VALUE(MID(A852,1,3))=898,3,4))),[29]Hoja1!$A$3:$K$222,2,0),"")</f>
        <v>1049 Cobertura con equidad</v>
      </c>
      <c r="C852" s="60" t="s">
        <v>209</v>
      </c>
      <c r="D852" s="60" t="s">
        <v>441</v>
      </c>
      <c r="E852" s="60">
        <v>80111601</v>
      </c>
      <c r="F852" s="60" t="s">
        <v>2055</v>
      </c>
      <c r="G852" s="60">
        <v>1</v>
      </c>
      <c r="H852" s="60">
        <v>1</v>
      </c>
      <c r="I852" s="60">
        <v>345</v>
      </c>
      <c r="J852" s="60">
        <v>0</v>
      </c>
      <c r="K852" s="60" t="s">
        <v>21</v>
      </c>
      <c r="L852" s="60" t="str">
        <f>IF(K852=[29]Hoja3!$B$2,[29]Hoja3!$A$2,IF(K852=[29]Hoja3!$B$3,[29]Hoja3!$A$3,IF(K852=[29]Hoja3!$B$4,[29]Hoja3!$A$4,IF(K852=[29]Hoja3!$B$5,[29]Hoja3!$A$5,IF(K852=[29]Hoja3!$B$6,[29]Hoja3!$A$6,IF(K852=[29]Hoja3!$B$7,[29]Hoja3!$A$7,IF(K852=[29]Hoja3!$B$8,[29]Hoja3!$A$8,IF(K852=[29]Hoja3!$B$9,[29]Hoja3!$A$9,IF(K852=[29]Hoja3!$B$10,[29]Hoja3!$A$10,IF(K852=[29]Hoja3!$B$11,[29]Hoja3!$A$11,IF(K852=[29]Hoja3!$B$12,[29]Hoja3!$A$12,IF(K852=[29]Hoja3!$B$13,[29]Hoja3!$A$13,IF(K852=[29]Hoja3!$B$14,[29]Hoja3!$A$14,IF(K852=[29]Hoja3!$B$15,[29]Hoja3!$A$15,IF(K852=[29]Hoja3!$B$16,[29]Hoja3!$A$16,IF(K852=[29]Hoja3!$B$17,[29]Hoja3!$A$17,IF(K852=[29]Hoja3!$B$18,[29]Hoja3!$A$18,IF(K852=[29]Hoja3!$B$19,[29]Hoja3!$A$19,IF(K852=[29]Hoja3!$B$20,[29]Hoja3!$A$20,IF(K852=[29]Hoja3!$B$21,[29]Hoja3!$A$21,""))))))))))))))))))))</f>
        <v>CCE-16</v>
      </c>
      <c r="M852" s="60" t="s">
        <v>575</v>
      </c>
      <c r="N852" s="60">
        <v>0</v>
      </c>
      <c r="O852" s="63">
        <v>33979441</v>
      </c>
      <c r="P852" s="63">
        <f t="shared" si="185"/>
        <v>33979441</v>
      </c>
      <c r="Q852" s="65">
        <v>0</v>
      </c>
      <c r="R852" s="65">
        <v>0</v>
      </c>
      <c r="S852" s="60" t="s">
        <v>1995</v>
      </c>
      <c r="T852" s="60" t="s">
        <v>1996</v>
      </c>
      <c r="U852" s="60" t="s">
        <v>1997</v>
      </c>
      <c r="V852" s="60" t="s">
        <v>1998</v>
      </c>
      <c r="W852" s="60" t="s">
        <v>1999</v>
      </c>
      <c r="X852" s="60">
        <v>3241000</v>
      </c>
      <c r="Y852" s="60" t="s">
        <v>2000</v>
      </c>
    </row>
    <row r="853" spans="1:25" ht="60" x14ac:dyDescent="0.25">
      <c r="A853" s="60" t="s">
        <v>2056</v>
      </c>
      <c r="B853" s="60" t="str">
        <f>IFERROR(VLOOKUP(VALUE(MID(A853,1,IF(VALUE(MID(A853,1,3))=898,3,4))),[29]Hoja1!$A$3:$K$222,2,0),"")</f>
        <v>1049 Cobertura con equidad</v>
      </c>
      <c r="C853" s="60" t="s">
        <v>209</v>
      </c>
      <c r="D853" s="60" t="s">
        <v>441</v>
      </c>
      <c r="E853" s="60">
        <v>80111601</v>
      </c>
      <c r="F853" s="60" t="s">
        <v>2055</v>
      </c>
      <c r="G853" s="60">
        <v>1</v>
      </c>
      <c r="H853" s="60">
        <v>1</v>
      </c>
      <c r="I853" s="60">
        <v>345</v>
      </c>
      <c r="J853" s="60">
        <v>0</v>
      </c>
      <c r="K853" s="60" t="s">
        <v>21</v>
      </c>
      <c r="L853" s="60" t="str">
        <f>IF(K853=[29]Hoja3!$B$2,[29]Hoja3!$A$2,IF(K853=[29]Hoja3!$B$3,[29]Hoja3!$A$3,IF(K853=[29]Hoja3!$B$4,[29]Hoja3!$A$4,IF(K853=[29]Hoja3!$B$5,[29]Hoja3!$A$5,IF(K853=[29]Hoja3!$B$6,[29]Hoja3!$A$6,IF(K853=[29]Hoja3!$B$7,[29]Hoja3!$A$7,IF(K853=[29]Hoja3!$B$8,[29]Hoja3!$A$8,IF(K853=[29]Hoja3!$B$9,[29]Hoja3!$A$9,IF(K853=[29]Hoja3!$B$10,[29]Hoja3!$A$10,IF(K853=[29]Hoja3!$B$11,[29]Hoja3!$A$11,IF(K853=[29]Hoja3!$B$12,[29]Hoja3!$A$12,IF(K853=[29]Hoja3!$B$13,[29]Hoja3!$A$13,IF(K853=[29]Hoja3!$B$14,[29]Hoja3!$A$14,IF(K853=[29]Hoja3!$B$15,[29]Hoja3!$A$15,IF(K853=[29]Hoja3!$B$16,[29]Hoja3!$A$16,IF(K853=[29]Hoja3!$B$17,[29]Hoja3!$A$17,IF(K853=[29]Hoja3!$B$18,[29]Hoja3!$A$18,IF(K853=[29]Hoja3!$B$19,[29]Hoja3!$A$19,IF(K853=[29]Hoja3!$B$20,[29]Hoja3!$A$20,IF(K853=[29]Hoja3!$B$21,[29]Hoja3!$A$21,""))))))))))))))))))))</f>
        <v>CCE-16</v>
      </c>
      <c r="M853" s="60" t="s">
        <v>575</v>
      </c>
      <c r="N853" s="60">
        <v>0</v>
      </c>
      <c r="O853" s="63">
        <v>29901909</v>
      </c>
      <c r="P853" s="63">
        <f t="shared" si="185"/>
        <v>29901909</v>
      </c>
      <c r="Q853" s="65">
        <v>0</v>
      </c>
      <c r="R853" s="65">
        <v>0</v>
      </c>
      <c r="S853" s="60" t="s">
        <v>1995</v>
      </c>
      <c r="T853" s="60" t="s">
        <v>1996</v>
      </c>
      <c r="U853" s="60" t="s">
        <v>1997</v>
      </c>
      <c r="V853" s="60" t="s">
        <v>1998</v>
      </c>
      <c r="W853" s="60" t="s">
        <v>1999</v>
      </c>
      <c r="X853" s="60">
        <v>3241000</v>
      </c>
      <c r="Y853" s="60" t="s">
        <v>2000</v>
      </c>
    </row>
    <row r="854" spans="1:25" ht="60" x14ac:dyDescent="0.25">
      <c r="A854" s="60" t="s">
        <v>2057</v>
      </c>
      <c r="B854" s="60" t="str">
        <f>IFERROR(VLOOKUP(VALUE(MID(A854,1,IF(VALUE(MID(A854,1,3))=898,3,4))),[29]Hoja1!$A$3:$K$222,2,0),"")</f>
        <v>1049 Cobertura con equidad</v>
      </c>
      <c r="C854" s="60" t="s">
        <v>209</v>
      </c>
      <c r="D854" s="60" t="s">
        <v>441</v>
      </c>
      <c r="E854" s="60">
        <v>80111601</v>
      </c>
      <c r="F854" s="60" t="s">
        <v>2058</v>
      </c>
      <c r="G854" s="60">
        <v>1</v>
      </c>
      <c r="H854" s="60">
        <v>1</v>
      </c>
      <c r="I854" s="60">
        <v>345</v>
      </c>
      <c r="J854" s="60">
        <v>0</v>
      </c>
      <c r="K854" s="60" t="s">
        <v>21</v>
      </c>
      <c r="L854" s="60" t="str">
        <f>IF(K854=[29]Hoja3!$B$2,[29]Hoja3!$A$2,IF(K854=[29]Hoja3!$B$3,[29]Hoja3!$A$3,IF(K854=[29]Hoja3!$B$4,[29]Hoja3!$A$4,IF(K854=[29]Hoja3!$B$5,[29]Hoja3!$A$5,IF(K854=[29]Hoja3!$B$6,[29]Hoja3!$A$6,IF(K854=[29]Hoja3!$B$7,[29]Hoja3!$A$7,IF(K854=[29]Hoja3!$B$8,[29]Hoja3!$A$8,IF(K854=[29]Hoja3!$B$9,[29]Hoja3!$A$9,IF(K854=[29]Hoja3!$B$10,[29]Hoja3!$A$10,IF(K854=[29]Hoja3!$B$11,[29]Hoja3!$A$11,IF(K854=[29]Hoja3!$B$12,[29]Hoja3!$A$12,IF(K854=[29]Hoja3!$B$13,[29]Hoja3!$A$13,IF(K854=[29]Hoja3!$B$14,[29]Hoja3!$A$14,IF(K854=[29]Hoja3!$B$15,[29]Hoja3!$A$15,IF(K854=[29]Hoja3!$B$16,[29]Hoja3!$A$16,IF(K854=[29]Hoja3!$B$17,[29]Hoja3!$A$17,IF(K854=[29]Hoja3!$B$18,[29]Hoja3!$A$18,IF(K854=[29]Hoja3!$B$19,[29]Hoja3!$A$19,IF(K854=[29]Hoja3!$B$20,[29]Hoja3!$A$20,IF(K854=[29]Hoja3!$B$21,[29]Hoja3!$A$21,""))))))))))))))))))))</f>
        <v>CCE-16</v>
      </c>
      <c r="M854" s="60" t="s">
        <v>575</v>
      </c>
      <c r="N854" s="60">
        <v>0</v>
      </c>
      <c r="O854" s="63">
        <v>33979441</v>
      </c>
      <c r="P854" s="63">
        <f t="shared" si="185"/>
        <v>33979441</v>
      </c>
      <c r="Q854" s="65">
        <v>0</v>
      </c>
      <c r="R854" s="65">
        <v>0</v>
      </c>
      <c r="S854" s="60" t="s">
        <v>1995</v>
      </c>
      <c r="T854" s="60" t="s">
        <v>1996</v>
      </c>
      <c r="U854" s="60" t="s">
        <v>1997</v>
      </c>
      <c r="V854" s="60" t="s">
        <v>1998</v>
      </c>
      <c r="W854" s="60" t="s">
        <v>1999</v>
      </c>
      <c r="X854" s="60">
        <v>3241000</v>
      </c>
      <c r="Y854" s="60" t="s">
        <v>2000</v>
      </c>
    </row>
    <row r="855" spans="1:25" ht="30" x14ac:dyDescent="0.25">
      <c r="A855" s="60" t="s">
        <v>2059</v>
      </c>
      <c r="B855" s="60" t="str">
        <f>IFERROR(VLOOKUP(VALUE(MID(A855,1,IF(VALUE(MID(A855,1,3))=898,3,4))),[29]Hoja1!$A$3:$K$222,2,0),"")</f>
        <v>1049 Cobertura con equidad</v>
      </c>
      <c r="C855" s="60" t="s">
        <v>209</v>
      </c>
      <c r="D855" s="60" t="s">
        <v>441</v>
      </c>
      <c r="E855" s="60">
        <v>80111601</v>
      </c>
      <c r="F855" s="60" t="s">
        <v>2060</v>
      </c>
      <c r="G855" s="60">
        <v>1</v>
      </c>
      <c r="H855" s="60">
        <v>1</v>
      </c>
      <c r="I855" s="60">
        <v>345</v>
      </c>
      <c r="J855" s="60">
        <v>0</v>
      </c>
      <c r="K855" s="60" t="s">
        <v>21</v>
      </c>
      <c r="L855" s="60" t="str">
        <f>IF(K855=[29]Hoja3!$B$2,[29]Hoja3!$A$2,IF(K855=[29]Hoja3!$B$3,[29]Hoja3!$A$3,IF(K855=[29]Hoja3!$B$4,[29]Hoja3!$A$4,IF(K855=[29]Hoja3!$B$5,[29]Hoja3!$A$5,IF(K855=[29]Hoja3!$B$6,[29]Hoja3!$A$6,IF(K855=[29]Hoja3!$B$7,[29]Hoja3!$A$7,IF(K855=[29]Hoja3!$B$8,[29]Hoja3!$A$8,IF(K855=[29]Hoja3!$B$9,[29]Hoja3!$A$9,IF(K855=[29]Hoja3!$B$10,[29]Hoja3!$A$10,IF(K855=[29]Hoja3!$B$11,[29]Hoja3!$A$11,IF(K855=[29]Hoja3!$B$12,[29]Hoja3!$A$12,IF(K855=[29]Hoja3!$B$13,[29]Hoja3!$A$13,IF(K855=[29]Hoja3!$B$14,[29]Hoja3!$A$14,IF(K855=[29]Hoja3!$B$15,[29]Hoja3!$A$15,IF(K855=[29]Hoja3!$B$16,[29]Hoja3!$A$16,IF(K855=[29]Hoja3!$B$17,[29]Hoja3!$A$17,IF(K855=[29]Hoja3!$B$18,[29]Hoja3!$A$18,IF(K855=[29]Hoja3!$B$19,[29]Hoja3!$A$19,IF(K855=[29]Hoja3!$B$20,[29]Hoja3!$A$20,IF(K855=[29]Hoja3!$B$21,[29]Hoja3!$A$21,""))))))))))))))))))))</f>
        <v>CCE-16</v>
      </c>
      <c r="M855" s="60" t="s">
        <v>575</v>
      </c>
      <c r="N855" s="60">
        <v>0</v>
      </c>
      <c r="O855" s="63">
        <v>36697788</v>
      </c>
      <c r="P855" s="63">
        <f t="shared" si="185"/>
        <v>36697788</v>
      </c>
      <c r="Q855" s="65">
        <v>0</v>
      </c>
      <c r="R855" s="65">
        <v>0</v>
      </c>
      <c r="S855" s="60" t="s">
        <v>1995</v>
      </c>
      <c r="T855" s="60" t="s">
        <v>1996</v>
      </c>
      <c r="U855" s="60" t="s">
        <v>1997</v>
      </c>
      <c r="V855" s="60" t="s">
        <v>1998</v>
      </c>
      <c r="W855" s="60" t="s">
        <v>1999</v>
      </c>
      <c r="X855" s="60">
        <v>3241000</v>
      </c>
      <c r="Y855" s="60" t="s">
        <v>2000</v>
      </c>
    </row>
    <row r="856" spans="1:25" ht="60" x14ac:dyDescent="0.25">
      <c r="A856" s="60" t="s">
        <v>2061</v>
      </c>
      <c r="B856" s="60" t="str">
        <f>IFERROR(VLOOKUP(VALUE(MID(A856,1,IF(VALUE(MID(A856,1,3))=898,3,4))),[29]Hoja1!$A$3:$K$222,2,0),"")</f>
        <v>1049 Cobertura con equidad</v>
      </c>
      <c r="C856" s="60" t="s">
        <v>209</v>
      </c>
      <c r="D856" s="60" t="s">
        <v>441</v>
      </c>
      <c r="E856" s="60">
        <v>80111601</v>
      </c>
      <c r="F856" s="60" t="s">
        <v>2062</v>
      </c>
      <c r="G856" s="60">
        <v>1</v>
      </c>
      <c r="H856" s="60">
        <v>1</v>
      </c>
      <c r="I856" s="60">
        <v>345</v>
      </c>
      <c r="J856" s="60">
        <v>0</v>
      </c>
      <c r="K856" s="60" t="s">
        <v>21</v>
      </c>
      <c r="L856" s="60" t="str">
        <f>IF(K856=[29]Hoja3!$B$2,[29]Hoja3!$A$2,IF(K856=[29]Hoja3!$B$3,[29]Hoja3!$A$3,IF(K856=[29]Hoja3!$B$4,[29]Hoja3!$A$4,IF(K856=[29]Hoja3!$B$5,[29]Hoja3!$A$5,IF(K856=[29]Hoja3!$B$6,[29]Hoja3!$A$6,IF(K856=[29]Hoja3!$B$7,[29]Hoja3!$A$7,IF(K856=[29]Hoja3!$B$8,[29]Hoja3!$A$8,IF(K856=[29]Hoja3!$B$9,[29]Hoja3!$A$9,IF(K856=[29]Hoja3!$B$10,[29]Hoja3!$A$10,IF(K856=[29]Hoja3!$B$11,[29]Hoja3!$A$11,IF(K856=[29]Hoja3!$B$12,[29]Hoja3!$A$12,IF(K856=[29]Hoja3!$B$13,[29]Hoja3!$A$13,IF(K856=[29]Hoja3!$B$14,[29]Hoja3!$A$14,IF(K856=[29]Hoja3!$B$15,[29]Hoja3!$A$15,IF(K856=[29]Hoja3!$B$16,[29]Hoja3!$A$16,IF(K856=[29]Hoja3!$B$17,[29]Hoja3!$A$17,IF(K856=[29]Hoja3!$B$18,[29]Hoja3!$A$18,IF(K856=[29]Hoja3!$B$19,[29]Hoja3!$A$19,IF(K856=[29]Hoja3!$B$20,[29]Hoja3!$A$20,IF(K856=[29]Hoja3!$B$21,[29]Hoja3!$A$21,""))))))))))))))))))))</f>
        <v>CCE-16</v>
      </c>
      <c r="M856" s="60" t="s">
        <v>63</v>
      </c>
      <c r="N856" s="60">
        <v>0</v>
      </c>
      <c r="O856" s="63">
        <v>40775320</v>
      </c>
      <c r="P856" s="63">
        <f t="shared" si="185"/>
        <v>40775320</v>
      </c>
      <c r="Q856" s="65">
        <v>0</v>
      </c>
      <c r="R856" s="65">
        <v>0</v>
      </c>
      <c r="S856" s="60" t="s">
        <v>1995</v>
      </c>
      <c r="T856" s="60" t="s">
        <v>1996</v>
      </c>
      <c r="U856" s="60" t="s">
        <v>1997</v>
      </c>
      <c r="V856" s="60" t="s">
        <v>1998</v>
      </c>
      <c r="W856" s="60" t="s">
        <v>1999</v>
      </c>
      <c r="X856" s="60">
        <v>3241000</v>
      </c>
      <c r="Y856" s="60" t="s">
        <v>2000</v>
      </c>
    </row>
    <row r="857" spans="1:25" ht="60" x14ac:dyDescent="0.25">
      <c r="A857" s="60" t="s">
        <v>2063</v>
      </c>
      <c r="B857" s="60" t="str">
        <f>IFERROR(VLOOKUP(VALUE(MID(A857,1,IF(VALUE(MID(A857,1,3))=898,3,4))),[29]Hoja1!$A$3:$K$222,2,0),"")</f>
        <v>1049 Cobertura con equidad</v>
      </c>
      <c r="C857" s="60" t="s">
        <v>209</v>
      </c>
      <c r="D857" s="60" t="s">
        <v>441</v>
      </c>
      <c r="E857" s="60">
        <v>80111601</v>
      </c>
      <c r="F857" s="60" t="s">
        <v>2064</v>
      </c>
      <c r="G857" s="60">
        <v>1</v>
      </c>
      <c r="H857" s="60">
        <v>1</v>
      </c>
      <c r="I857" s="60">
        <v>345</v>
      </c>
      <c r="J857" s="60">
        <v>0</v>
      </c>
      <c r="K857" s="60" t="s">
        <v>21</v>
      </c>
      <c r="L857" s="60" t="str">
        <f>IF(K857=[29]Hoja3!$B$2,[29]Hoja3!$A$2,IF(K857=[29]Hoja3!$B$3,[29]Hoja3!$A$3,IF(K857=[29]Hoja3!$B$4,[29]Hoja3!$A$4,IF(K857=[29]Hoja3!$B$5,[29]Hoja3!$A$5,IF(K857=[29]Hoja3!$B$6,[29]Hoja3!$A$6,IF(K857=[29]Hoja3!$B$7,[29]Hoja3!$A$7,IF(K857=[29]Hoja3!$B$8,[29]Hoja3!$A$8,IF(K857=[29]Hoja3!$B$9,[29]Hoja3!$A$9,IF(K857=[29]Hoja3!$B$10,[29]Hoja3!$A$10,IF(K857=[29]Hoja3!$B$11,[29]Hoja3!$A$11,IF(K857=[29]Hoja3!$B$12,[29]Hoja3!$A$12,IF(K857=[29]Hoja3!$B$13,[29]Hoja3!$A$13,IF(K857=[29]Hoja3!$B$14,[29]Hoja3!$A$14,IF(K857=[29]Hoja3!$B$15,[29]Hoja3!$A$15,IF(K857=[29]Hoja3!$B$16,[29]Hoja3!$A$16,IF(K857=[29]Hoja3!$B$17,[29]Hoja3!$A$17,IF(K857=[29]Hoja3!$B$18,[29]Hoja3!$A$18,IF(K857=[29]Hoja3!$B$19,[29]Hoja3!$A$19,IF(K857=[29]Hoja3!$B$20,[29]Hoja3!$A$20,IF(K857=[29]Hoja3!$B$21,[29]Hoja3!$A$21,""))))))))))))))))))))</f>
        <v>CCE-16</v>
      </c>
      <c r="M857" s="60" t="s">
        <v>575</v>
      </c>
      <c r="N857" s="60">
        <v>0</v>
      </c>
      <c r="O857" s="63">
        <v>36697788</v>
      </c>
      <c r="P857" s="63">
        <f t="shared" si="185"/>
        <v>36697788</v>
      </c>
      <c r="Q857" s="65">
        <v>0</v>
      </c>
      <c r="R857" s="65">
        <v>0</v>
      </c>
      <c r="S857" s="60" t="s">
        <v>1995</v>
      </c>
      <c r="T857" s="60" t="s">
        <v>1996</v>
      </c>
      <c r="U857" s="60" t="s">
        <v>1997</v>
      </c>
      <c r="V857" s="60" t="s">
        <v>1998</v>
      </c>
      <c r="W857" s="60" t="s">
        <v>1999</v>
      </c>
      <c r="X857" s="60">
        <v>3241000</v>
      </c>
      <c r="Y857" s="60" t="s">
        <v>2000</v>
      </c>
    </row>
    <row r="858" spans="1:25" ht="45" x14ac:dyDescent="0.25">
      <c r="A858" s="60" t="s">
        <v>2065</v>
      </c>
      <c r="B858" s="60" t="str">
        <f>IFERROR(VLOOKUP(VALUE(MID(A858,1,IF(VALUE(MID(A858,1,3))=898,3,4))),[29]Hoja1!$A$3:$K$222,2,0),"")</f>
        <v>1049 Cobertura con equidad</v>
      </c>
      <c r="C858" s="60" t="s">
        <v>209</v>
      </c>
      <c r="D858" s="60" t="s">
        <v>441</v>
      </c>
      <c r="E858" s="60">
        <v>80111601</v>
      </c>
      <c r="F858" s="60" t="s">
        <v>2066</v>
      </c>
      <c r="G858" s="60">
        <v>1</v>
      </c>
      <c r="H858" s="60">
        <v>1</v>
      </c>
      <c r="I858" s="60">
        <v>345</v>
      </c>
      <c r="J858" s="60">
        <v>0</v>
      </c>
      <c r="K858" s="60" t="s">
        <v>21</v>
      </c>
      <c r="L858" s="60" t="str">
        <f>IF(K858=[29]Hoja3!$B$2,[29]Hoja3!$A$2,IF(K858=[29]Hoja3!$B$3,[29]Hoja3!$A$3,IF(K858=[29]Hoja3!$B$4,[29]Hoja3!$A$4,IF(K858=[29]Hoja3!$B$5,[29]Hoja3!$A$5,IF(K858=[29]Hoja3!$B$6,[29]Hoja3!$A$6,IF(K858=[29]Hoja3!$B$7,[29]Hoja3!$A$7,IF(K858=[29]Hoja3!$B$8,[29]Hoja3!$A$8,IF(K858=[29]Hoja3!$B$9,[29]Hoja3!$A$9,IF(K858=[29]Hoja3!$B$10,[29]Hoja3!$A$10,IF(K858=[29]Hoja3!$B$11,[29]Hoja3!$A$11,IF(K858=[29]Hoja3!$B$12,[29]Hoja3!$A$12,IF(K858=[29]Hoja3!$B$13,[29]Hoja3!$A$13,IF(K858=[29]Hoja3!$B$14,[29]Hoja3!$A$14,IF(K858=[29]Hoja3!$B$15,[29]Hoja3!$A$15,IF(K858=[29]Hoja3!$B$16,[29]Hoja3!$A$16,IF(K858=[29]Hoja3!$B$17,[29]Hoja3!$A$17,IF(K858=[29]Hoja3!$B$18,[29]Hoja3!$A$18,IF(K858=[29]Hoja3!$B$19,[29]Hoja3!$A$19,IF(K858=[29]Hoja3!$B$20,[29]Hoja3!$A$20,IF(K858=[29]Hoja3!$B$21,[29]Hoja3!$A$21,""))))))))))))))))))))</f>
        <v>CCE-16</v>
      </c>
      <c r="M858" s="60" t="s">
        <v>575</v>
      </c>
      <c r="N858" s="60">
        <v>0</v>
      </c>
      <c r="O858" s="63">
        <v>36697788</v>
      </c>
      <c r="P858" s="63">
        <f t="shared" si="185"/>
        <v>36697788</v>
      </c>
      <c r="Q858" s="65">
        <v>0</v>
      </c>
      <c r="R858" s="65">
        <v>0</v>
      </c>
      <c r="S858" s="60" t="s">
        <v>1995</v>
      </c>
      <c r="T858" s="60" t="s">
        <v>1996</v>
      </c>
      <c r="U858" s="60" t="s">
        <v>1997</v>
      </c>
      <c r="V858" s="60" t="s">
        <v>1998</v>
      </c>
      <c r="W858" s="60" t="s">
        <v>1999</v>
      </c>
      <c r="X858" s="60">
        <v>3241000</v>
      </c>
      <c r="Y858" s="60" t="s">
        <v>2000</v>
      </c>
    </row>
    <row r="859" spans="1:25" ht="60" x14ac:dyDescent="0.25">
      <c r="A859" s="60" t="s">
        <v>2067</v>
      </c>
      <c r="B859" s="60" t="str">
        <f>IFERROR(VLOOKUP(VALUE(MID(A859,1,IF(VALUE(MID(A859,1,3))=898,3,4))),[29]Hoja1!$A$3:$K$222,2,0),"")</f>
        <v>1049 Cobertura con equidad</v>
      </c>
      <c r="C859" s="60" t="s">
        <v>209</v>
      </c>
      <c r="D859" s="60" t="s">
        <v>441</v>
      </c>
      <c r="E859" s="60">
        <v>80111601</v>
      </c>
      <c r="F859" s="60" t="s">
        <v>2068</v>
      </c>
      <c r="G859" s="60">
        <v>1</v>
      </c>
      <c r="H859" s="60">
        <v>1</v>
      </c>
      <c r="I859" s="60">
        <v>345</v>
      </c>
      <c r="J859" s="60">
        <v>0</v>
      </c>
      <c r="K859" s="60" t="s">
        <v>21</v>
      </c>
      <c r="L859" s="60" t="str">
        <f>IF(K859=[29]Hoja3!$B$2,[29]Hoja3!$A$2,IF(K859=[29]Hoja3!$B$3,[29]Hoja3!$A$3,IF(K859=[29]Hoja3!$B$4,[29]Hoja3!$A$4,IF(K859=[29]Hoja3!$B$5,[29]Hoja3!$A$5,IF(K859=[29]Hoja3!$B$6,[29]Hoja3!$A$6,IF(K859=[29]Hoja3!$B$7,[29]Hoja3!$A$7,IF(K859=[29]Hoja3!$B$8,[29]Hoja3!$A$8,IF(K859=[29]Hoja3!$B$9,[29]Hoja3!$A$9,IF(K859=[29]Hoja3!$B$10,[29]Hoja3!$A$10,IF(K859=[29]Hoja3!$B$11,[29]Hoja3!$A$11,IF(K859=[29]Hoja3!$B$12,[29]Hoja3!$A$12,IF(K859=[29]Hoja3!$B$13,[29]Hoja3!$A$13,IF(K859=[29]Hoja3!$B$14,[29]Hoja3!$A$14,IF(K859=[29]Hoja3!$B$15,[29]Hoja3!$A$15,IF(K859=[29]Hoja3!$B$16,[29]Hoja3!$A$16,IF(K859=[29]Hoja3!$B$17,[29]Hoja3!$A$17,IF(K859=[29]Hoja3!$B$18,[29]Hoja3!$A$18,IF(K859=[29]Hoja3!$B$19,[29]Hoja3!$A$19,IF(K859=[29]Hoja3!$B$20,[29]Hoja3!$A$20,IF(K859=[29]Hoja3!$B$21,[29]Hoja3!$A$21,""))))))))))))))))))))</f>
        <v>CCE-16</v>
      </c>
      <c r="M859" s="60" t="s">
        <v>63</v>
      </c>
      <c r="N859" s="60">
        <v>0</v>
      </c>
      <c r="O859" s="63">
        <v>40775320</v>
      </c>
      <c r="P859" s="63">
        <f t="shared" si="185"/>
        <v>40775320</v>
      </c>
      <c r="Q859" s="65">
        <v>0</v>
      </c>
      <c r="R859" s="65">
        <v>0</v>
      </c>
      <c r="S859" s="60" t="s">
        <v>1995</v>
      </c>
      <c r="T859" s="60" t="s">
        <v>1996</v>
      </c>
      <c r="U859" s="60" t="s">
        <v>1997</v>
      </c>
      <c r="V859" s="60" t="s">
        <v>1998</v>
      </c>
      <c r="W859" s="60" t="s">
        <v>1999</v>
      </c>
      <c r="X859" s="60">
        <v>3241000</v>
      </c>
      <c r="Y859" s="60" t="s">
        <v>2000</v>
      </c>
    </row>
    <row r="860" spans="1:25" ht="60" x14ac:dyDescent="0.25">
      <c r="A860" s="60" t="s">
        <v>2069</v>
      </c>
      <c r="B860" s="60" t="str">
        <f>IFERROR(VLOOKUP(VALUE(MID(A860,1,IF(VALUE(MID(A860,1,3))=898,3,4))),[29]Hoja1!$A$3:$K$222,2,0),"")</f>
        <v>1049 Cobertura con equidad</v>
      </c>
      <c r="C860" s="60" t="s">
        <v>209</v>
      </c>
      <c r="D860" s="60" t="s">
        <v>441</v>
      </c>
      <c r="E860" s="60">
        <v>80111601</v>
      </c>
      <c r="F860" s="60" t="s">
        <v>2055</v>
      </c>
      <c r="G860" s="60">
        <v>1</v>
      </c>
      <c r="H860" s="60">
        <v>1</v>
      </c>
      <c r="I860" s="60">
        <v>345</v>
      </c>
      <c r="J860" s="60">
        <v>0</v>
      </c>
      <c r="K860" s="60" t="s">
        <v>21</v>
      </c>
      <c r="L860" s="60" t="str">
        <f>IF(K860=[29]Hoja3!$B$2,[29]Hoja3!$A$2,IF(K860=[29]Hoja3!$B$3,[29]Hoja3!$A$3,IF(K860=[29]Hoja3!$B$4,[29]Hoja3!$A$4,IF(K860=[29]Hoja3!$B$5,[29]Hoja3!$A$5,IF(K860=[29]Hoja3!$B$6,[29]Hoja3!$A$6,IF(K860=[29]Hoja3!$B$7,[29]Hoja3!$A$7,IF(K860=[29]Hoja3!$B$8,[29]Hoja3!$A$8,IF(K860=[29]Hoja3!$B$9,[29]Hoja3!$A$9,IF(K860=[29]Hoja3!$B$10,[29]Hoja3!$A$10,IF(K860=[29]Hoja3!$B$11,[29]Hoja3!$A$11,IF(K860=[29]Hoja3!$B$12,[29]Hoja3!$A$12,IF(K860=[29]Hoja3!$B$13,[29]Hoja3!$A$13,IF(K860=[29]Hoja3!$B$14,[29]Hoja3!$A$14,IF(K860=[29]Hoja3!$B$15,[29]Hoja3!$A$15,IF(K860=[29]Hoja3!$B$16,[29]Hoja3!$A$16,IF(K860=[29]Hoja3!$B$17,[29]Hoja3!$A$17,IF(K860=[29]Hoja3!$B$18,[29]Hoja3!$A$18,IF(K860=[29]Hoja3!$B$19,[29]Hoja3!$A$19,IF(K860=[29]Hoja3!$B$20,[29]Hoja3!$A$20,IF(K860=[29]Hoja3!$B$21,[29]Hoja3!$A$21,""))))))))))))))))))))</f>
        <v>CCE-16</v>
      </c>
      <c r="M860" s="60" t="s">
        <v>575</v>
      </c>
      <c r="N860" s="60">
        <v>0</v>
      </c>
      <c r="O860" s="63">
        <v>33979441</v>
      </c>
      <c r="P860" s="63">
        <f t="shared" si="185"/>
        <v>33979441</v>
      </c>
      <c r="Q860" s="65">
        <v>0</v>
      </c>
      <c r="R860" s="65">
        <v>0</v>
      </c>
      <c r="S860" s="60" t="s">
        <v>1995</v>
      </c>
      <c r="T860" s="60" t="s">
        <v>1996</v>
      </c>
      <c r="U860" s="60" t="s">
        <v>1997</v>
      </c>
      <c r="V860" s="60" t="s">
        <v>1998</v>
      </c>
      <c r="W860" s="60" t="s">
        <v>1999</v>
      </c>
      <c r="X860" s="60">
        <v>3241000</v>
      </c>
      <c r="Y860" s="60" t="s">
        <v>2000</v>
      </c>
    </row>
    <row r="861" spans="1:25" ht="75" x14ac:dyDescent="0.25">
      <c r="A861" s="60" t="s">
        <v>2070</v>
      </c>
      <c r="B861" s="60" t="str">
        <f>IFERROR(VLOOKUP(VALUE(MID(A861,1,IF(VALUE(MID(A861,1,3))=898,3,4))),[29]Hoja1!$A$3:$K$222,2,0),"")</f>
        <v>1049 Cobertura con equidad</v>
      </c>
      <c r="C861" s="60" t="s">
        <v>209</v>
      </c>
      <c r="D861" s="60" t="s">
        <v>441</v>
      </c>
      <c r="E861" s="60">
        <v>80111601</v>
      </c>
      <c r="F861" s="60" t="s">
        <v>2071</v>
      </c>
      <c r="G861" s="60">
        <v>1</v>
      </c>
      <c r="H861" s="60">
        <v>1</v>
      </c>
      <c r="I861" s="60">
        <v>345</v>
      </c>
      <c r="J861" s="60">
        <v>0</v>
      </c>
      <c r="K861" s="60" t="s">
        <v>21</v>
      </c>
      <c r="L861" s="60" t="str">
        <f>IF(K861=[29]Hoja3!$B$2,[29]Hoja3!$A$2,IF(K861=[29]Hoja3!$B$3,[29]Hoja3!$A$3,IF(K861=[29]Hoja3!$B$4,[29]Hoja3!$A$4,IF(K861=[29]Hoja3!$B$5,[29]Hoja3!$A$5,IF(K861=[29]Hoja3!$B$6,[29]Hoja3!$A$6,IF(K861=[29]Hoja3!$B$7,[29]Hoja3!$A$7,IF(K861=[29]Hoja3!$B$8,[29]Hoja3!$A$8,IF(K861=[29]Hoja3!$B$9,[29]Hoja3!$A$9,IF(K861=[29]Hoja3!$B$10,[29]Hoja3!$A$10,IF(K861=[29]Hoja3!$B$11,[29]Hoja3!$A$11,IF(K861=[29]Hoja3!$B$12,[29]Hoja3!$A$12,IF(K861=[29]Hoja3!$B$13,[29]Hoja3!$A$13,IF(K861=[29]Hoja3!$B$14,[29]Hoja3!$A$14,IF(K861=[29]Hoja3!$B$15,[29]Hoja3!$A$15,IF(K861=[29]Hoja3!$B$16,[29]Hoja3!$A$16,IF(K861=[29]Hoja3!$B$17,[29]Hoja3!$A$17,IF(K861=[29]Hoja3!$B$18,[29]Hoja3!$A$18,IF(K861=[29]Hoja3!$B$19,[29]Hoja3!$A$19,IF(K861=[29]Hoja3!$B$20,[29]Hoja3!$A$20,IF(K861=[29]Hoja3!$B$21,[29]Hoja3!$A$21,""))))))))))))))))))))</f>
        <v>CCE-16</v>
      </c>
      <c r="M861" s="60" t="s">
        <v>63</v>
      </c>
      <c r="N861" s="60">
        <v>0</v>
      </c>
      <c r="O861" s="63">
        <v>106015855</v>
      </c>
      <c r="P861" s="63">
        <f t="shared" si="185"/>
        <v>106015855</v>
      </c>
      <c r="Q861" s="65">
        <v>0</v>
      </c>
      <c r="R861" s="65">
        <v>0</v>
      </c>
      <c r="S861" s="60" t="s">
        <v>1995</v>
      </c>
      <c r="T861" s="60" t="s">
        <v>1996</v>
      </c>
      <c r="U861" s="60" t="s">
        <v>1997</v>
      </c>
      <c r="V861" s="60" t="s">
        <v>1998</v>
      </c>
      <c r="W861" s="60" t="s">
        <v>1999</v>
      </c>
      <c r="X861" s="60">
        <v>3241000</v>
      </c>
      <c r="Y861" s="60" t="s">
        <v>2000</v>
      </c>
    </row>
    <row r="862" spans="1:25" ht="45" x14ac:dyDescent="0.25">
      <c r="A862" s="60" t="s">
        <v>2072</v>
      </c>
      <c r="B862" s="60" t="str">
        <f>IFERROR(VLOOKUP(VALUE(MID(A862,1,IF(VALUE(MID(A862,1,3))=898,3,4))),[29]Hoja1!$A$3:$K$222,2,0),"")</f>
        <v>1049 Cobertura con equidad</v>
      </c>
      <c r="C862" s="60" t="s">
        <v>209</v>
      </c>
      <c r="D862" s="60" t="s">
        <v>441</v>
      </c>
      <c r="E862" s="60">
        <v>80111601</v>
      </c>
      <c r="F862" s="60" t="s">
        <v>2073</v>
      </c>
      <c r="G862" s="60">
        <v>1</v>
      </c>
      <c r="H862" s="60">
        <v>1</v>
      </c>
      <c r="I862" s="60">
        <v>345</v>
      </c>
      <c r="J862" s="60">
        <v>0</v>
      </c>
      <c r="K862" s="60" t="s">
        <v>21</v>
      </c>
      <c r="L862" s="60" t="str">
        <f>IF(K862=[29]Hoja3!$B$2,[29]Hoja3!$A$2,IF(K862=[29]Hoja3!$B$3,[29]Hoja3!$A$3,IF(K862=[29]Hoja3!$B$4,[29]Hoja3!$A$4,IF(K862=[29]Hoja3!$B$5,[29]Hoja3!$A$5,IF(K862=[29]Hoja3!$B$6,[29]Hoja3!$A$6,IF(K862=[29]Hoja3!$B$7,[29]Hoja3!$A$7,IF(K862=[29]Hoja3!$B$8,[29]Hoja3!$A$8,IF(K862=[29]Hoja3!$B$9,[29]Hoja3!$A$9,IF(K862=[29]Hoja3!$B$10,[29]Hoja3!$A$10,IF(K862=[29]Hoja3!$B$11,[29]Hoja3!$A$11,IF(K862=[29]Hoja3!$B$12,[29]Hoja3!$A$12,IF(K862=[29]Hoja3!$B$13,[29]Hoja3!$A$13,IF(K862=[29]Hoja3!$B$14,[29]Hoja3!$A$14,IF(K862=[29]Hoja3!$B$15,[29]Hoja3!$A$15,IF(K862=[29]Hoja3!$B$16,[29]Hoja3!$A$16,IF(K862=[29]Hoja3!$B$17,[29]Hoja3!$A$17,IF(K862=[29]Hoja3!$B$18,[29]Hoja3!$A$18,IF(K862=[29]Hoja3!$B$19,[29]Hoja3!$A$19,IF(K862=[29]Hoja3!$B$20,[29]Hoja3!$A$20,IF(K862=[29]Hoja3!$B$21,[29]Hoja3!$A$21,""))))))))))))))))))))</f>
        <v>CCE-16</v>
      </c>
      <c r="M862" s="60" t="s">
        <v>63</v>
      </c>
      <c r="N862" s="60">
        <v>0</v>
      </c>
      <c r="O862" s="63">
        <v>40775320</v>
      </c>
      <c r="P862" s="63">
        <f t="shared" si="185"/>
        <v>40775320</v>
      </c>
      <c r="Q862" s="65">
        <v>0</v>
      </c>
      <c r="R862" s="65">
        <v>0</v>
      </c>
      <c r="S862" s="60" t="s">
        <v>1995</v>
      </c>
      <c r="T862" s="60" t="s">
        <v>1996</v>
      </c>
      <c r="U862" s="60" t="s">
        <v>1997</v>
      </c>
      <c r="V862" s="60" t="s">
        <v>1998</v>
      </c>
      <c r="W862" s="60" t="s">
        <v>1999</v>
      </c>
      <c r="X862" s="60">
        <v>3241000</v>
      </c>
      <c r="Y862" s="60" t="s">
        <v>2000</v>
      </c>
    </row>
    <row r="863" spans="1:25" ht="45" x14ac:dyDescent="0.25">
      <c r="A863" s="60" t="s">
        <v>2074</v>
      </c>
      <c r="B863" s="60" t="str">
        <f>IFERROR(VLOOKUP(VALUE(MID(A863,1,IF(VALUE(MID(A863,1,3))=898,3,4))),[29]Hoja1!$A$3:$K$222,2,0),"")</f>
        <v>1049 Cobertura con equidad</v>
      </c>
      <c r="C863" s="60" t="s">
        <v>209</v>
      </c>
      <c r="D863" s="60" t="s">
        <v>441</v>
      </c>
      <c r="E863" s="60">
        <v>80111601</v>
      </c>
      <c r="F863" s="60" t="s">
        <v>2073</v>
      </c>
      <c r="G863" s="60">
        <v>1</v>
      </c>
      <c r="H863" s="60">
        <v>1</v>
      </c>
      <c r="I863" s="60">
        <v>345</v>
      </c>
      <c r="J863" s="60">
        <v>0</v>
      </c>
      <c r="K863" s="60" t="s">
        <v>21</v>
      </c>
      <c r="L863" s="60" t="str">
        <f>IF(K863=[29]Hoja3!$B$2,[29]Hoja3!$A$2,IF(K863=[29]Hoja3!$B$3,[29]Hoja3!$A$3,IF(K863=[29]Hoja3!$B$4,[29]Hoja3!$A$4,IF(K863=[29]Hoja3!$B$5,[29]Hoja3!$A$5,IF(K863=[29]Hoja3!$B$6,[29]Hoja3!$A$6,IF(K863=[29]Hoja3!$B$7,[29]Hoja3!$A$7,IF(K863=[29]Hoja3!$B$8,[29]Hoja3!$A$8,IF(K863=[29]Hoja3!$B$9,[29]Hoja3!$A$9,IF(K863=[29]Hoja3!$B$10,[29]Hoja3!$A$10,IF(K863=[29]Hoja3!$B$11,[29]Hoja3!$A$11,IF(K863=[29]Hoja3!$B$12,[29]Hoja3!$A$12,IF(K863=[29]Hoja3!$B$13,[29]Hoja3!$A$13,IF(K863=[29]Hoja3!$B$14,[29]Hoja3!$A$14,IF(K863=[29]Hoja3!$B$15,[29]Hoja3!$A$15,IF(K863=[29]Hoja3!$B$16,[29]Hoja3!$A$16,IF(K863=[29]Hoja3!$B$17,[29]Hoja3!$A$17,IF(K863=[29]Hoja3!$B$18,[29]Hoja3!$A$18,IF(K863=[29]Hoja3!$B$19,[29]Hoja3!$A$19,IF(K863=[29]Hoja3!$B$20,[29]Hoja3!$A$20,IF(K863=[29]Hoja3!$B$21,[29]Hoja3!$A$21,""))))))))))))))))))))</f>
        <v>CCE-16</v>
      </c>
      <c r="M863" s="60" t="s">
        <v>63</v>
      </c>
      <c r="N863" s="60">
        <v>0</v>
      </c>
      <c r="O863" s="63">
        <v>40775320</v>
      </c>
      <c r="P863" s="63">
        <f t="shared" si="185"/>
        <v>40775320</v>
      </c>
      <c r="Q863" s="65">
        <v>0</v>
      </c>
      <c r="R863" s="65">
        <v>0</v>
      </c>
      <c r="S863" s="60" t="s">
        <v>1995</v>
      </c>
      <c r="T863" s="60" t="s">
        <v>1996</v>
      </c>
      <c r="U863" s="60" t="s">
        <v>1997</v>
      </c>
      <c r="V863" s="60" t="s">
        <v>1998</v>
      </c>
      <c r="W863" s="60" t="s">
        <v>1999</v>
      </c>
      <c r="X863" s="60">
        <v>3241000</v>
      </c>
      <c r="Y863" s="60" t="s">
        <v>2000</v>
      </c>
    </row>
    <row r="864" spans="1:25" ht="60" x14ac:dyDescent="0.25">
      <c r="A864" s="60" t="s">
        <v>2075</v>
      </c>
      <c r="B864" s="60" t="str">
        <f>IFERROR(VLOOKUP(VALUE(MID(A864,1,IF(VALUE(MID(A864,1,3))=898,3,4))),[29]Hoja1!$A$3:$K$222,2,0),"")</f>
        <v>1049 Cobertura con equidad</v>
      </c>
      <c r="C864" s="60" t="s">
        <v>209</v>
      </c>
      <c r="D864" s="60" t="s">
        <v>441</v>
      </c>
      <c r="E864" s="60">
        <v>80111601</v>
      </c>
      <c r="F864" s="60" t="s">
        <v>2076</v>
      </c>
      <c r="G864" s="60">
        <v>1</v>
      </c>
      <c r="H864" s="60">
        <v>1</v>
      </c>
      <c r="I864" s="60">
        <v>345</v>
      </c>
      <c r="J864" s="60">
        <v>0</v>
      </c>
      <c r="K864" s="60" t="s">
        <v>21</v>
      </c>
      <c r="L864" s="60" t="str">
        <f>IF(K864=[29]Hoja3!$B$2,[29]Hoja3!$A$2,IF(K864=[29]Hoja3!$B$3,[29]Hoja3!$A$3,IF(K864=[29]Hoja3!$B$4,[29]Hoja3!$A$4,IF(K864=[29]Hoja3!$B$5,[29]Hoja3!$A$5,IF(K864=[29]Hoja3!$B$6,[29]Hoja3!$A$6,IF(K864=[29]Hoja3!$B$7,[29]Hoja3!$A$7,IF(K864=[29]Hoja3!$B$8,[29]Hoja3!$A$8,IF(K864=[29]Hoja3!$B$9,[29]Hoja3!$A$9,IF(K864=[29]Hoja3!$B$10,[29]Hoja3!$A$10,IF(K864=[29]Hoja3!$B$11,[29]Hoja3!$A$11,IF(K864=[29]Hoja3!$B$12,[29]Hoja3!$A$12,IF(K864=[29]Hoja3!$B$13,[29]Hoja3!$A$13,IF(K864=[29]Hoja3!$B$14,[29]Hoja3!$A$14,IF(K864=[29]Hoja3!$B$15,[29]Hoja3!$A$15,IF(K864=[29]Hoja3!$B$16,[29]Hoja3!$A$16,IF(K864=[29]Hoja3!$B$17,[29]Hoja3!$A$17,IF(K864=[29]Hoja3!$B$18,[29]Hoja3!$A$18,IF(K864=[29]Hoja3!$B$19,[29]Hoja3!$A$19,IF(K864=[29]Hoja3!$B$20,[29]Hoja3!$A$20,IF(K864=[29]Hoja3!$B$21,[29]Hoja3!$A$21,""))))))))))))))))))))</f>
        <v>CCE-16</v>
      </c>
      <c r="M864" s="60" t="s">
        <v>63</v>
      </c>
      <c r="N864" s="60">
        <v>0</v>
      </c>
      <c r="O864" s="63">
        <v>66620075</v>
      </c>
      <c r="P864" s="63">
        <f t="shared" si="185"/>
        <v>66620075</v>
      </c>
      <c r="Q864" s="65">
        <v>0</v>
      </c>
      <c r="R864" s="65">
        <v>0</v>
      </c>
      <c r="S864" s="60" t="s">
        <v>1995</v>
      </c>
      <c r="T864" s="60" t="s">
        <v>1996</v>
      </c>
      <c r="U864" s="60" t="s">
        <v>1997</v>
      </c>
      <c r="V864" s="60" t="s">
        <v>1998</v>
      </c>
      <c r="W864" s="60" t="s">
        <v>1999</v>
      </c>
      <c r="X864" s="60">
        <v>3241000</v>
      </c>
      <c r="Y864" s="60" t="s">
        <v>2000</v>
      </c>
    </row>
    <row r="865" spans="1:25" ht="60" x14ac:dyDescent="0.25">
      <c r="A865" s="60" t="s">
        <v>2077</v>
      </c>
      <c r="B865" s="60" t="str">
        <f>IFERROR(VLOOKUP(VALUE(MID(A865,1,IF(VALUE(MID(A865,1,3))=898,3,4))),[29]Hoja1!$A$3:$K$222,2,0),"")</f>
        <v>1049 Cobertura con equidad</v>
      </c>
      <c r="C865" s="60" t="s">
        <v>209</v>
      </c>
      <c r="D865" s="60" t="s">
        <v>441</v>
      </c>
      <c r="E865" s="60">
        <v>80111601</v>
      </c>
      <c r="F865" s="60" t="s">
        <v>2078</v>
      </c>
      <c r="G865" s="60">
        <v>1</v>
      </c>
      <c r="H865" s="60">
        <v>1</v>
      </c>
      <c r="I865" s="60">
        <v>345</v>
      </c>
      <c r="J865" s="60">
        <v>0</v>
      </c>
      <c r="K865" s="60" t="s">
        <v>21</v>
      </c>
      <c r="L865" s="60" t="str">
        <f>IF(K865=[29]Hoja3!$B$2,[29]Hoja3!$A$2,IF(K865=[29]Hoja3!$B$3,[29]Hoja3!$A$3,IF(K865=[29]Hoja3!$B$4,[29]Hoja3!$A$4,IF(K865=[29]Hoja3!$B$5,[29]Hoja3!$A$5,IF(K865=[29]Hoja3!$B$6,[29]Hoja3!$A$6,IF(K865=[29]Hoja3!$B$7,[29]Hoja3!$A$7,IF(K865=[29]Hoja3!$B$8,[29]Hoja3!$A$8,IF(K865=[29]Hoja3!$B$9,[29]Hoja3!$A$9,IF(K865=[29]Hoja3!$B$10,[29]Hoja3!$A$10,IF(K865=[29]Hoja3!$B$11,[29]Hoja3!$A$11,IF(K865=[29]Hoja3!$B$12,[29]Hoja3!$A$12,IF(K865=[29]Hoja3!$B$13,[29]Hoja3!$A$13,IF(K865=[29]Hoja3!$B$14,[29]Hoja3!$A$14,IF(K865=[29]Hoja3!$B$15,[29]Hoja3!$A$15,IF(K865=[29]Hoja3!$B$16,[29]Hoja3!$A$16,IF(K865=[29]Hoja3!$B$17,[29]Hoja3!$A$17,IF(K865=[29]Hoja3!$B$18,[29]Hoja3!$A$18,IF(K865=[29]Hoja3!$B$19,[29]Hoja3!$A$19,IF(K865=[29]Hoja3!$B$20,[29]Hoja3!$A$20,IF(K865=[29]Hoja3!$B$21,[29]Hoja3!$A$21,""))))))))))))))))))))</f>
        <v>CCE-16</v>
      </c>
      <c r="M865" s="60" t="s">
        <v>63</v>
      </c>
      <c r="N865" s="60">
        <v>0</v>
      </c>
      <c r="O865" s="63">
        <v>51648754</v>
      </c>
      <c r="P865" s="63">
        <f t="shared" si="185"/>
        <v>51648754</v>
      </c>
      <c r="Q865" s="65">
        <v>0</v>
      </c>
      <c r="R865" s="65">
        <v>0</v>
      </c>
      <c r="S865" s="60" t="s">
        <v>1995</v>
      </c>
      <c r="T865" s="60" t="s">
        <v>1996</v>
      </c>
      <c r="U865" s="60" t="s">
        <v>1997</v>
      </c>
      <c r="V865" s="60" t="s">
        <v>1998</v>
      </c>
      <c r="W865" s="60" t="s">
        <v>1999</v>
      </c>
      <c r="X865" s="60">
        <v>3241000</v>
      </c>
      <c r="Y865" s="60" t="s">
        <v>2000</v>
      </c>
    </row>
    <row r="866" spans="1:25" ht="45" x14ac:dyDescent="0.25">
      <c r="A866" s="60" t="s">
        <v>2079</v>
      </c>
      <c r="B866" s="60" t="str">
        <f>IFERROR(VLOOKUP(VALUE(MID(A866,1,IF(VALUE(MID(A866,1,3))=898,3,4))),[29]Hoja1!$A$3:$K$222,2,0),"")</f>
        <v>1049 Cobertura con equidad</v>
      </c>
      <c r="C866" s="60" t="s">
        <v>209</v>
      </c>
      <c r="D866" s="60" t="s">
        <v>441</v>
      </c>
      <c r="E866" s="60">
        <v>80111601</v>
      </c>
      <c r="F866" s="60" t="s">
        <v>2073</v>
      </c>
      <c r="G866" s="60">
        <v>1</v>
      </c>
      <c r="H866" s="60">
        <v>1</v>
      </c>
      <c r="I866" s="60">
        <v>345</v>
      </c>
      <c r="J866" s="60">
        <v>0</v>
      </c>
      <c r="K866" s="60" t="s">
        <v>21</v>
      </c>
      <c r="L866" s="60" t="str">
        <f>IF(K866=[29]Hoja3!$B$2,[29]Hoja3!$A$2,IF(K866=[29]Hoja3!$B$3,[29]Hoja3!$A$3,IF(K866=[29]Hoja3!$B$4,[29]Hoja3!$A$4,IF(K866=[29]Hoja3!$B$5,[29]Hoja3!$A$5,IF(K866=[29]Hoja3!$B$6,[29]Hoja3!$A$6,IF(K866=[29]Hoja3!$B$7,[29]Hoja3!$A$7,IF(K866=[29]Hoja3!$B$8,[29]Hoja3!$A$8,IF(K866=[29]Hoja3!$B$9,[29]Hoja3!$A$9,IF(K866=[29]Hoja3!$B$10,[29]Hoja3!$A$10,IF(K866=[29]Hoja3!$B$11,[29]Hoja3!$A$11,IF(K866=[29]Hoja3!$B$12,[29]Hoja3!$A$12,IF(K866=[29]Hoja3!$B$13,[29]Hoja3!$A$13,IF(K866=[29]Hoja3!$B$14,[29]Hoja3!$A$14,IF(K866=[29]Hoja3!$B$15,[29]Hoja3!$A$15,IF(K866=[29]Hoja3!$B$16,[29]Hoja3!$A$16,IF(K866=[29]Hoja3!$B$17,[29]Hoja3!$A$17,IF(K866=[29]Hoja3!$B$18,[29]Hoja3!$A$18,IF(K866=[29]Hoja3!$B$19,[29]Hoja3!$A$19,IF(K866=[29]Hoja3!$B$20,[29]Hoja3!$A$20,IF(K866=[29]Hoja3!$B$21,[29]Hoja3!$A$21,""))))))))))))))))))))</f>
        <v>CCE-16</v>
      </c>
      <c r="M866" s="60" t="s">
        <v>63</v>
      </c>
      <c r="N866" s="60">
        <v>0</v>
      </c>
      <c r="O866" s="63">
        <v>40775320</v>
      </c>
      <c r="P866" s="63">
        <f t="shared" si="185"/>
        <v>40775320</v>
      </c>
      <c r="Q866" s="65">
        <v>0</v>
      </c>
      <c r="R866" s="65">
        <v>0</v>
      </c>
      <c r="S866" s="60" t="s">
        <v>1995</v>
      </c>
      <c r="T866" s="60" t="s">
        <v>1996</v>
      </c>
      <c r="U866" s="60" t="s">
        <v>1997</v>
      </c>
      <c r="V866" s="60" t="s">
        <v>1998</v>
      </c>
      <c r="W866" s="60" t="s">
        <v>1999</v>
      </c>
      <c r="X866" s="60">
        <v>3241000</v>
      </c>
      <c r="Y866" s="60" t="s">
        <v>2000</v>
      </c>
    </row>
    <row r="867" spans="1:25" ht="45" x14ac:dyDescent="0.25">
      <c r="A867" s="60" t="s">
        <v>2080</v>
      </c>
      <c r="B867" s="60" t="str">
        <f>IFERROR(VLOOKUP(VALUE(MID(A867,1,IF(VALUE(MID(A867,1,3))=898,3,4))),[29]Hoja1!$A$3:$K$222,2,0),"")</f>
        <v>1049 Cobertura con equidad</v>
      </c>
      <c r="C867" s="60" t="s">
        <v>209</v>
      </c>
      <c r="D867" s="60" t="s">
        <v>441</v>
      </c>
      <c r="E867" s="60">
        <v>80111601</v>
      </c>
      <c r="F867" s="60" t="s">
        <v>2081</v>
      </c>
      <c r="G867" s="60">
        <v>1</v>
      </c>
      <c r="H867" s="60">
        <v>1</v>
      </c>
      <c r="I867" s="60">
        <v>345</v>
      </c>
      <c r="J867" s="60">
        <v>0</v>
      </c>
      <c r="K867" s="60" t="s">
        <v>21</v>
      </c>
      <c r="L867" s="60" t="str">
        <f>IF(K867=[29]Hoja3!$B$2,[29]Hoja3!$A$2,IF(K867=[29]Hoja3!$B$3,[29]Hoja3!$A$3,IF(K867=[29]Hoja3!$B$4,[29]Hoja3!$A$4,IF(K867=[29]Hoja3!$B$5,[29]Hoja3!$A$5,IF(K867=[29]Hoja3!$B$6,[29]Hoja3!$A$6,IF(K867=[29]Hoja3!$B$7,[29]Hoja3!$A$7,IF(K867=[29]Hoja3!$B$8,[29]Hoja3!$A$8,IF(K867=[29]Hoja3!$B$9,[29]Hoja3!$A$9,IF(K867=[29]Hoja3!$B$10,[29]Hoja3!$A$10,IF(K867=[29]Hoja3!$B$11,[29]Hoja3!$A$11,IF(K867=[29]Hoja3!$B$12,[29]Hoja3!$A$12,IF(K867=[29]Hoja3!$B$13,[29]Hoja3!$A$13,IF(K867=[29]Hoja3!$B$14,[29]Hoja3!$A$14,IF(K867=[29]Hoja3!$B$15,[29]Hoja3!$A$15,IF(K867=[29]Hoja3!$B$16,[29]Hoja3!$A$16,IF(K867=[29]Hoja3!$B$17,[29]Hoja3!$A$17,IF(K867=[29]Hoja3!$B$18,[29]Hoja3!$A$18,IF(K867=[29]Hoja3!$B$19,[29]Hoja3!$A$19,IF(K867=[29]Hoja3!$B$20,[29]Hoja3!$A$20,IF(K867=[29]Hoja3!$B$21,[29]Hoja3!$A$21,""))))))))))))))))))))</f>
        <v>CCE-16</v>
      </c>
      <c r="M867" s="60" t="s">
        <v>63</v>
      </c>
      <c r="N867" s="60">
        <v>0</v>
      </c>
      <c r="O867" s="63">
        <v>63881339</v>
      </c>
      <c r="P867" s="63">
        <f t="shared" si="185"/>
        <v>63881339</v>
      </c>
      <c r="Q867" s="65">
        <v>0</v>
      </c>
      <c r="R867" s="65">
        <v>0</v>
      </c>
      <c r="S867" s="60" t="s">
        <v>1995</v>
      </c>
      <c r="T867" s="60" t="s">
        <v>1996</v>
      </c>
      <c r="U867" s="60" t="s">
        <v>1997</v>
      </c>
      <c r="V867" s="60" t="s">
        <v>1998</v>
      </c>
      <c r="W867" s="60" t="s">
        <v>1999</v>
      </c>
      <c r="X867" s="60">
        <v>3241000</v>
      </c>
      <c r="Y867" s="60" t="s">
        <v>2000</v>
      </c>
    </row>
    <row r="868" spans="1:25" ht="45" x14ac:dyDescent="0.25">
      <c r="A868" s="60" t="s">
        <v>2082</v>
      </c>
      <c r="B868" s="60" t="str">
        <f>IFERROR(VLOOKUP(VALUE(MID(A868,1,IF(VALUE(MID(A868,1,3))=898,3,4))),[29]Hoja1!$A$3:$K$222,2,0),"")</f>
        <v>1049 Cobertura con equidad</v>
      </c>
      <c r="C868" s="60" t="s">
        <v>209</v>
      </c>
      <c r="D868" s="60" t="s">
        <v>441</v>
      </c>
      <c r="E868" s="60">
        <v>80111601</v>
      </c>
      <c r="F868" s="60" t="s">
        <v>2073</v>
      </c>
      <c r="G868" s="60">
        <v>1</v>
      </c>
      <c r="H868" s="60">
        <v>1</v>
      </c>
      <c r="I868" s="60">
        <v>345</v>
      </c>
      <c r="J868" s="60">
        <v>0</v>
      </c>
      <c r="K868" s="60" t="s">
        <v>21</v>
      </c>
      <c r="L868" s="60" t="str">
        <f>IF(K868=[29]Hoja3!$B$2,[29]Hoja3!$A$2,IF(K868=[29]Hoja3!$B$3,[29]Hoja3!$A$3,IF(K868=[29]Hoja3!$B$4,[29]Hoja3!$A$4,IF(K868=[29]Hoja3!$B$5,[29]Hoja3!$A$5,IF(K868=[29]Hoja3!$B$6,[29]Hoja3!$A$6,IF(K868=[29]Hoja3!$B$7,[29]Hoja3!$A$7,IF(K868=[29]Hoja3!$B$8,[29]Hoja3!$A$8,IF(K868=[29]Hoja3!$B$9,[29]Hoja3!$A$9,IF(K868=[29]Hoja3!$B$10,[29]Hoja3!$A$10,IF(K868=[29]Hoja3!$B$11,[29]Hoja3!$A$11,IF(K868=[29]Hoja3!$B$12,[29]Hoja3!$A$12,IF(K868=[29]Hoja3!$B$13,[29]Hoja3!$A$13,IF(K868=[29]Hoja3!$B$14,[29]Hoja3!$A$14,IF(K868=[29]Hoja3!$B$15,[29]Hoja3!$A$15,IF(K868=[29]Hoja3!$B$16,[29]Hoja3!$A$16,IF(K868=[29]Hoja3!$B$17,[29]Hoja3!$A$17,IF(K868=[29]Hoja3!$B$18,[29]Hoja3!$A$18,IF(K868=[29]Hoja3!$B$19,[29]Hoja3!$A$19,IF(K868=[29]Hoja3!$B$20,[29]Hoja3!$A$20,IF(K868=[29]Hoja3!$B$21,[29]Hoja3!$A$21,""))))))))))))))))))))</f>
        <v>CCE-16</v>
      </c>
      <c r="M868" s="60" t="s">
        <v>63</v>
      </c>
      <c r="N868" s="60">
        <v>0</v>
      </c>
      <c r="O868" s="63">
        <v>40775320</v>
      </c>
      <c r="P868" s="63">
        <f t="shared" ref="P868:P931" si="186">+O868</f>
        <v>40775320</v>
      </c>
      <c r="Q868" s="65">
        <v>0</v>
      </c>
      <c r="R868" s="65">
        <v>0</v>
      </c>
      <c r="S868" s="60" t="s">
        <v>1995</v>
      </c>
      <c r="T868" s="60" t="s">
        <v>1996</v>
      </c>
      <c r="U868" s="60" t="s">
        <v>1997</v>
      </c>
      <c r="V868" s="60" t="s">
        <v>1998</v>
      </c>
      <c r="W868" s="60" t="s">
        <v>1999</v>
      </c>
      <c r="X868" s="60">
        <v>3241000</v>
      </c>
      <c r="Y868" s="60" t="s">
        <v>2000</v>
      </c>
    </row>
    <row r="869" spans="1:25" ht="60" x14ac:dyDescent="0.25">
      <c r="A869" s="60" t="s">
        <v>2083</v>
      </c>
      <c r="B869" s="60" t="str">
        <f>IFERROR(VLOOKUP(VALUE(MID(A869,1,IF(VALUE(MID(A869,1,3))=898,3,4))),[29]Hoja1!$A$3:$K$222,2,0),"")</f>
        <v>1049 Cobertura con equidad</v>
      </c>
      <c r="C869" s="60" t="s">
        <v>209</v>
      </c>
      <c r="D869" s="60" t="s">
        <v>441</v>
      </c>
      <c r="E869" s="60">
        <v>80111601</v>
      </c>
      <c r="F869" s="60" t="s">
        <v>2084</v>
      </c>
      <c r="G869" s="60">
        <v>1</v>
      </c>
      <c r="H869" s="60">
        <v>1</v>
      </c>
      <c r="I869" s="60">
        <v>345</v>
      </c>
      <c r="J869" s="60">
        <v>0</v>
      </c>
      <c r="K869" s="60" t="s">
        <v>21</v>
      </c>
      <c r="L869" s="60" t="str">
        <f>IF(K869=[29]Hoja3!$B$2,[29]Hoja3!$A$2,IF(K869=[29]Hoja3!$B$3,[29]Hoja3!$A$3,IF(K869=[29]Hoja3!$B$4,[29]Hoja3!$A$4,IF(K869=[29]Hoja3!$B$5,[29]Hoja3!$A$5,IF(K869=[29]Hoja3!$B$6,[29]Hoja3!$A$6,IF(K869=[29]Hoja3!$B$7,[29]Hoja3!$A$7,IF(K869=[29]Hoja3!$B$8,[29]Hoja3!$A$8,IF(K869=[29]Hoja3!$B$9,[29]Hoja3!$A$9,IF(K869=[29]Hoja3!$B$10,[29]Hoja3!$A$10,IF(K869=[29]Hoja3!$B$11,[29]Hoja3!$A$11,IF(K869=[29]Hoja3!$B$12,[29]Hoja3!$A$12,IF(K869=[29]Hoja3!$B$13,[29]Hoja3!$A$13,IF(K869=[29]Hoja3!$B$14,[29]Hoja3!$A$14,IF(K869=[29]Hoja3!$B$15,[29]Hoja3!$A$15,IF(K869=[29]Hoja3!$B$16,[29]Hoja3!$A$16,IF(K869=[29]Hoja3!$B$17,[29]Hoja3!$A$17,IF(K869=[29]Hoja3!$B$18,[29]Hoja3!$A$18,IF(K869=[29]Hoja3!$B$19,[29]Hoja3!$A$19,IF(K869=[29]Hoja3!$B$20,[29]Hoja3!$A$20,IF(K869=[29]Hoja3!$B$21,[29]Hoja3!$A$21,""))))))))))))))))))))</f>
        <v>CCE-16</v>
      </c>
      <c r="M869" s="60" t="s">
        <v>63</v>
      </c>
      <c r="N869" s="60">
        <v>0</v>
      </c>
      <c r="O869" s="63">
        <v>57085448</v>
      </c>
      <c r="P869" s="63">
        <f t="shared" si="186"/>
        <v>57085448</v>
      </c>
      <c r="Q869" s="65">
        <v>0</v>
      </c>
      <c r="R869" s="65">
        <v>0</v>
      </c>
      <c r="S869" s="60" t="s">
        <v>1995</v>
      </c>
      <c r="T869" s="60" t="s">
        <v>1996</v>
      </c>
      <c r="U869" s="60" t="s">
        <v>1997</v>
      </c>
      <c r="V869" s="60" t="s">
        <v>1998</v>
      </c>
      <c r="W869" s="60" t="s">
        <v>1999</v>
      </c>
      <c r="X869" s="60">
        <v>3241000</v>
      </c>
      <c r="Y869" s="60" t="s">
        <v>2000</v>
      </c>
    </row>
    <row r="870" spans="1:25" ht="45" x14ac:dyDescent="0.25">
      <c r="A870" s="60" t="s">
        <v>2085</v>
      </c>
      <c r="B870" s="60" t="str">
        <f>IFERROR(VLOOKUP(VALUE(MID(A870,1,IF(VALUE(MID(A870,1,3))=898,3,4))),[29]Hoja1!$A$3:$K$222,2,0),"")</f>
        <v>1049 Cobertura con equidad</v>
      </c>
      <c r="C870" s="60" t="s">
        <v>209</v>
      </c>
      <c r="D870" s="60" t="s">
        <v>441</v>
      </c>
      <c r="E870" s="60">
        <v>80111601</v>
      </c>
      <c r="F870" s="60" t="s">
        <v>2086</v>
      </c>
      <c r="G870" s="60">
        <v>1</v>
      </c>
      <c r="H870" s="60">
        <v>1</v>
      </c>
      <c r="I870" s="60">
        <v>345</v>
      </c>
      <c r="J870" s="60">
        <v>0</v>
      </c>
      <c r="K870" s="60" t="s">
        <v>21</v>
      </c>
      <c r="L870" s="60" t="str">
        <f>IF(K870=[29]Hoja3!$B$2,[29]Hoja3!$A$2,IF(K870=[29]Hoja3!$B$3,[29]Hoja3!$A$3,IF(K870=[29]Hoja3!$B$4,[29]Hoja3!$A$4,IF(K870=[29]Hoja3!$B$5,[29]Hoja3!$A$5,IF(K870=[29]Hoja3!$B$6,[29]Hoja3!$A$6,IF(K870=[29]Hoja3!$B$7,[29]Hoja3!$A$7,IF(K870=[29]Hoja3!$B$8,[29]Hoja3!$A$8,IF(K870=[29]Hoja3!$B$9,[29]Hoja3!$A$9,IF(K870=[29]Hoja3!$B$10,[29]Hoja3!$A$10,IF(K870=[29]Hoja3!$B$11,[29]Hoja3!$A$11,IF(K870=[29]Hoja3!$B$12,[29]Hoja3!$A$12,IF(K870=[29]Hoja3!$B$13,[29]Hoja3!$A$13,IF(K870=[29]Hoja3!$B$14,[29]Hoja3!$A$14,IF(K870=[29]Hoja3!$B$15,[29]Hoja3!$A$15,IF(K870=[29]Hoja3!$B$16,[29]Hoja3!$A$16,IF(K870=[29]Hoja3!$B$17,[29]Hoja3!$A$17,IF(K870=[29]Hoja3!$B$18,[29]Hoja3!$A$18,IF(K870=[29]Hoja3!$B$19,[29]Hoja3!$A$19,IF(K870=[29]Hoja3!$B$20,[29]Hoja3!$A$20,IF(K870=[29]Hoja3!$B$21,[29]Hoja3!$A$21,""))))))))))))))))))))</f>
        <v>CCE-16</v>
      </c>
      <c r="M870" s="60" t="s">
        <v>63</v>
      </c>
      <c r="N870" s="60">
        <v>0</v>
      </c>
      <c r="O870" s="63">
        <v>66620075</v>
      </c>
      <c r="P870" s="63">
        <f t="shared" si="186"/>
        <v>66620075</v>
      </c>
      <c r="Q870" s="65">
        <v>0</v>
      </c>
      <c r="R870" s="65">
        <v>0</v>
      </c>
      <c r="S870" s="60" t="s">
        <v>1995</v>
      </c>
      <c r="T870" s="60" t="s">
        <v>1996</v>
      </c>
      <c r="U870" s="60" t="s">
        <v>1997</v>
      </c>
      <c r="V870" s="60" t="s">
        <v>1998</v>
      </c>
      <c r="W870" s="60" t="s">
        <v>1999</v>
      </c>
      <c r="X870" s="60">
        <v>3241000</v>
      </c>
      <c r="Y870" s="60" t="s">
        <v>2000</v>
      </c>
    </row>
    <row r="871" spans="1:25" ht="45" x14ac:dyDescent="0.25">
      <c r="A871" s="60" t="s">
        <v>2087</v>
      </c>
      <c r="B871" s="60" t="str">
        <f>IFERROR(VLOOKUP(VALUE(MID(A871,1,IF(VALUE(MID(A871,1,3))=898,3,4))),[29]Hoja1!$A$3:$K$222,2,0),"")</f>
        <v>1049 Cobertura con equidad</v>
      </c>
      <c r="C871" s="60" t="s">
        <v>209</v>
      </c>
      <c r="D871" s="60" t="s">
        <v>441</v>
      </c>
      <c r="E871" s="60">
        <v>80111601</v>
      </c>
      <c r="F871" s="60" t="s">
        <v>2088</v>
      </c>
      <c r="G871" s="60">
        <v>1</v>
      </c>
      <c r="H871" s="60">
        <v>1</v>
      </c>
      <c r="I871" s="60">
        <v>345</v>
      </c>
      <c r="J871" s="60">
        <v>0</v>
      </c>
      <c r="K871" s="60" t="s">
        <v>21</v>
      </c>
      <c r="L871" s="60" t="str">
        <f>IF(K871=[29]Hoja3!$B$2,[29]Hoja3!$A$2,IF(K871=[29]Hoja3!$B$3,[29]Hoja3!$A$3,IF(K871=[29]Hoja3!$B$4,[29]Hoja3!$A$4,IF(K871=[29]Hoja3!$B$5,[29]Hoja3!$A$5,IF(K871=[29]Hoja3!$B$6,[29]Hoja3!$A$6,IF(K871=[29]Hoja3!$B$7,[29]Hoja3!$A$7,IF(K871=[29]Hoja3!$B$8,[29]Hoja3!$A$8,IF(K871=[29]Hoja3!$B$9,[29]Hoja3!$A$9,IF(K871=[29]Hoja3!$B$10,[29]Hoja3!$A$10,IF(K871=[29]Hoja3!$B$11,[29]Hoja3!$A$11,IF(K871=[29]Hoja3!$B$12,[29]Hoja3!$A$12,IF(K871=[29]Hoja3!$B$13,[29]Hoja3!$A$13,IF(K871=[29]Hoja3!$B$14,[29]Hoja3!$A$14,IF(K871=[29]Hoja3!$B$15,[29]Hoja3!$A$15,IF(K871=[29]Hoja3!$B$16,[29]Hoja3!$A$16,IF(K871=[29]Hoja3!$B$17,[29]Hoja3!$A$17,IF(K871=[29]Hoja3!$B$18,[29]Hoja3!$A$18,IF(K871=[29]Hoja3!$B$19,[29]Hoja3!$A$19,IF(K871=[29]Hoja3!$B$20,[29]Hoja3!$A$20,IF(K871=[29]Hoja3!$B$21,[29]Hoja3!$A$21,""))))))))))))))))))))</f>
        <v>CCE-16</v>
      </c>
      <c r="M871" s="60" t="s">
        <v>63</v>
      </c>
      <c r="N871" s="60">
        <v>0</v>
      </c>
      <c r="O871" s="63">
        <v>106015855</v>
      </c>
      <c r="P871" s="63">
        <f t="shared" si="186"/>
        <v>106015855</v>
      </c>
      <c r="Q871" s="65">
        <v>0</v>
      </c>
      <c r="R871" s="65">
        <v>0</v>
      </c>
      <c r="S871" s="60" t="s">
        <v>1995</v>
      </c>
      <c r="T871" s="60" t="s">
        <v>1996</v>
      </c>
      <c r="U871" s="60" t="s">
        <v>1997</v>
      </c>
      <c r="V871" s="60" t="s">
        <v>1998</v>
      </c>
      <c r="W871" s="60" t="s">
        <v>1999</v>
      </c>
      <c r="X871" s="60">
        <v>3241000</v>
      </c>
      <c r="Y871" s="60" t="s">
        <v>2000</v>
      </c>
    </row>
    <row r="872" spans="1:25" ht="45" x14ac:dyDescent="0.25">
      <c r="A872" s="60" t="s">
        <v>2089</v>
      </c>
      <c r="B872" s="60" t="str">
        <f>IFERROR(VLOOKUP(VALUE(MID(A872,1,IF(VALUE(MID(A872,1,3))=898,3,4))),[29]Hoja1!$A$3:$K$222,2,0),"")</f>
        <v>1049 Cobertura con equidad</v>
      </c>
      <c r="C872" s="60" t="s">
        <v>209</v>
      </c>
      <c r="D872" s="60" t="s">
        <v>441</v>
      </c>
      <c r="E872" s="60">
        <v>80111601</v>
      </c>
      <c r="F872" s="60" t="s">
        <v>2073</v>
      </c>
      <c r="G872" s="60">
        <v>1</v>
      </c>
      <c r="H872" s="60">
        <v>1</v>
      </c>
      <c r="I872" s="60">
        <v>345</v>
      </c>
      <c r="J872" s="60">
        <v>0</v>
      </c>
      <c r="K872" s="60" t="s">
        <v>21</v>
      </c>
      <c r="L872" s="60" t="str">
        <f>IF(K872=[29]Hoja3!$B$2,[29]Hoja3!$A$2,IF(K872=[29]Hoja3!$B$3,[29]Hoja3!$A$3,IF(K872=[29]Hoja3!$B$4,[29]Hoja3!$A$4,IF(K872=[29]Hoja3!$B$5,[29]Hoja3!$A$5,IF(K872=[29]Hoja3!$B$6,[29]Hoja3!$A$6,IF(K872=[29]Hoja3!$B$7,[29]Hoja3!$A$7,IF(K872=[29]Hoja3!$B$8,[29]Hoja3!$A$8,IF(K872=[29]Hoja3!$B$9,[29]Hoja3!$A$9,IF(K872=[29]Hoja3!$B$10,[29]Hoja3!$A$10,IF(K872=[29]Hoja3!$B$11,[29]Hoja3!$A$11,IF(K872=[29]Hoja3!$B$12,[29]Hoja3!$A$12,IF(K872=[29]Hoja3!$B$13,[29]Hoja3!$A$13,IF(K872=[29]Hoja3!$B$14,[29]Hoja3!$A$14,IF(K872=[29]Hoja3!$B$15,[29]Hoja3!$A$15,IF(K872=[29]Hoja3!$B$16,[29]Hoja3!$A$16,IF(K872=[29]Hoja3!$B$17,[29]Hoja3!$A$17,IF(K872=[29]Hoja3!$B$18,[29]Hoja3!$A$18,IF(K872=[29]Hoja3!$B$19,[29]Hoja3!$A$19,IF(K872=[29]Hoja3!$B$20,[29]Hoja3!$A$20,IF(K872=[29]Hoja3!$B$21,[29]Hoja3!$A$21,""))))))))))))))))))))</f>
        <v>CCE-16</v>
      </c>
      <c r="M872" s="60" t="s">
        <v>63</v>
      </c>
      <c r="N872" s="60">
        <v>0</v>
      </c>
      <c r="O872" s="63">
        <v>40775320</v>
      </c>
      <c r="P872" s="63">
        <f t="shared" si="186"/>
        <v>40775320</v>
      </c>
      <c r="Q872" s="65">
        <v>0</v>
      </c>
      <c r="R872" s="65">
        <v>0</v>
      </c>
      <c r="S872" s="60" t="s">
        <v>1995</v>
      </c>
      <c r="T872" s="60" t="s">
        <v>1996</v>
      </c>
      <c r="U872" s="60" t="s">
        <v>1997</v>
      </c>
      <c r="V872" s="60" t="s">
        <v>1998</v>
      </c>
      <c r="W872" s="60" t="s">
        <v>1999</v>
      </c>
      <c r="X872" s="60">
        <v>3241000</v>
      </c>
      <c r="Y872" s="60" t="s">
        <v>2000</v>
      </c>
    </row>
    <row r="873" spans="1:25" ht="60" x14ac:dyDescent="0.25">
      <c r="A873" s="60" t="s">
        <v>2090</v>
      </c>
      <c r="B873" s="60" t="str">
        <f>IFERROR(VLOOKUP(VALUE(MID(A873,1,IF(VALUE(MID(A873,1,3))=898,3,4))),[29]Hoja1!$A$3:$K$222,2,0),"")</f>
        <v>1049 Cobertura con equidad</v>
      </c>
      <c r="C873" s="60" t="s">
        <v>209</v>
      </c>
      <c r="D873" s="60" t="s">
        <v>441</v>
      </c>
      <c r="E873" s="60">
        <v>80111601</v>
      </c>
      <c r="F873" s="60" t="s">
        <v>2091</v>
      </c>
      <c r="G873" s="60">
        <v>1</v>
      </c>
      <c r="H873" s="60">
        <v>1</v>
      </c>
      <c r="I873" s="60">
        <v>345</v>
      </c>
      <c r="J873" s="60">
        <v>0</v>
      </c>
      <c r="K873" s="60" t="s">
        <v>21</v>
      </c>
      <c r="L873" s="60" t="str">
        <f>IF(K873=[29]Hoja3!$B$2,[29]Hoja3!$A$2,IF(K873=[29]Hoja3!$B$3,[29]Hoja3!$A$3,IF(K873=[29]Hoja3!$B$4,[29]Hoja3!$A$4,IF(K873=[29]Hoja3!$B$5,[29]Hoja3!$A$5,IF(K873=[29]Hoja3!$B$6,[29]Hoja3!$A$6,IF(K873=[29]Hoja3!$B$7,[29]Hoja3!$A$7,IF(K873=[29]Hoja3!$B$8,[29]Hoja3!$A$8,IF(K873=[29]Hoja3!$B$9,[29]Hoja3!$A$9,IF(K873=[29]Hoja3!$B$10,[29]Hoja3!$A$10,IF(K873=[29]Hoja3!$B$11,[29]Hoja3!$A$11,IF(K873=[29]Hoja3!$B$12,[29]Hoja3!$A$12,IF(K873=[29]Hoja3!$B$13,[29]Hoja3!$A$13,IF(K873=[29]Hoja3!$B$14,[29]Hoja3!$A$14,IF(K873=[29]Hoja3!$B$15,[29]Hoja3!$A$15,IF(K873=[29]Hoja3!$B$16,[29]Hoja3!$A$16,IF(K873=[29]Hoja3!$B$17,[29]Hoja3!$A$17,IF(K873=[29]Hoja3!$B$18,[29]Hoja3!$A$18,IF(K873=[29]Hoja3!$B$19,[29]Hoja3!$A$19,IF(K873=[29]Hoja3!$B$20,[29]Hoja3!$A$20,IF(K873=[29]Hoja3!$B$21,[29]Hoja3!$A$21,""))))))))))))))))))))</f>
        <v>CCE-16</v>
      </c>
      <c r="M873" s="60" t="s">
        <v>63</v>
      </c>
      <c r="N873" s="60">
        <v>0</v>
      </c>
      <c r="O873" s="63">
        <v>91880400</v>
      </c>
      <c r="P873" s="63">
        <f t="shared" si="186"/>
        <v>91880400</v>
      </c>
      <c r="Q873" s="65">
        <v>0</v>
      </c>
      <c r="R873" s="65">
        <v>0</v>
      </c>
      <c r="S873" s="60" t="s">
        <v>1995</v>
      </c>
      <c r="T873" s="60" t="s">
        <v>1996</v>
      </c>
      <c r="U873" s="60" t="s">
        <v>1997</v>
      </c>
      <c r="V873" s="60" t="s">
        <v>1998</v>
      </c>
      <c r="W873" s="60" t="s">
        <v>1999</v>
      </c>
      <c r="X873" s="60">
        <v>3241000</v>
      </c>
      <c r="Y873" s="60" t="s">
        <v>2000</v>
      </c>
    </row>
    <row r="874" spans="1:25" ht="60" x14ac:dyDescent="0.25">
      <c r="A874" s="60" t="s">
        <v>2092</v>
      </c>
      <c r="B874" s="60" t="str">
        <f>IFERROR(VLOOKUP(VALUE(MID(A874,1,IF(VALUE(MID(A874,1,3))=898,3,4))),[29]Hoja1!$A$3:$K$222,2,0),"")</f>
        <v>1049 Cobertura con equidad</v>
      </c>
      <c r="C874" s="60" t="s">
        <v>209</v>
      </c>
      <c r="D874" s="60" t="s">
        <v>441</v>
      </c>
      <c r="E874" s="60">
        <v>80111601</v>
      </c>
      <c r="F874" s="60" t="s">
        <v>2093</v>
      </c>
      <c r="G874" s="60">
        <v>1</v>
      </c>
      <c r="H874" s="60">
        <v>1</v>
      </c>
      <c r="I874" s="60">
        <v>345</v>
      </c>
      <c r="J874" s="60">
        <v>0</v>
      </c>
      <c r="K874" s="60" t="s">
        <v>21</v>
      </c>
      <c r="L874" s="60" t="str">
        <f>IF(K874=[29]Hoja3!$B$2,[29]Hoja3!$A$2,IF(K874=[29]Hoja3!$B$3,[29]Hoja3!$A$3,IF(K874=[29]Hoja3!$B$4,[29]Hoja3!$A$4,IF(K874=[29]Hoja3!$B$5,[29]Hoja3!$A$5,IF(K874=[29]Hoja3!$B$6,[29]Hoja3!$A$6,IF(K874=[29]Hoja3!$B$7,[29]Hoja3!$A$7,IF(K874=[29]Hoja3!$B$8,[29]Hoja3!$A$8,IF(K874=[29]Hoja3!$B$9,[29]Hoja3!$A$9,IF(K874=[29]Hoja3!$B$10,[29]Hoja3!$A$10,IF(K874=[29]Hoja3!$B$11,[29]Hoja3!$A$11,IF(K874=[29]Hoja3!$B$12,[29]Hoja3!$A$12,IF(K874=[29]Hoja3!$B$13,[29]Hoja3!$A$13,IF(K874=[29]Hoja3!$B$14,[29]Hoja3!$A$14,IF(K874=[29]Hoja3!$B$15,[29]Hoja3!$A$15,IF(K874=[29]Hoja3!$B$16,[29]Hoja3!$A$16,IF(K874=[29]Hoja3!$B$17,[29]Hoja3!$A$17,IF(K874=[29]Hoja3!$B$18,[29]Hoja3!$A$18,IF(K874=[29]Hoja3!$B$19,[29]Hoja3!$A$19,IF(K874=[29]Hoja3!$B$20,[29]Hoja3!$A$20,IF(K874=[29]Hoja3!$B$21,[29]Hoja3!$A$21,""))))))))))))))))))))</f>
        <v>CCE-16</v>
      </c>
      <c r="M874" s="60" t="s">
        <v>63</v>
      </c>
      <c r="N874" s="60">
        <v>0</v>
      </c>
      <c r="O874" s="63">
        <v>79485207</v>
      </c>
      <c r="P874" s="63">
        <f t="shared" si="186"/>
        <v>79485207</v>
      </c>
      <c r="Q874" s="65">
        <v>0</v>
      </c>
      <c r="R874" s="65">
        <v>0</v>
      </c>
      <c r="S874" s="60" t="s">
        <v>1995</v>
      </c>
      <c r="T874" s="60" t="s">
        <v>1996</v>
      </c>
      <c r="U874" s="60" t="s">
        <v>1997</v>
      </c>
      <c r="V874" s="60" t="s">
        <v>1998</v>
      </c>
      <c r="W874" s="60" t="s">
        <v>1999</v>
      </c>
      <c r="X874" s="60">
        <v>3241000</v>
      </c>
      <c r="Y874" s="60" t="s">
        <v>2000</v>
      </c>
    </row>
    <row r="875" spans="1:25" ht="60" x14ac:dyDescent="0.25">
      <c r="A875" s="60" t="s">
        <v>2094</v>
      </c>
      <c r="B875" s="60" t="str">
        <f>IFERROR(VLOOKUP(VALUE(MID(A875,1,IF(VALUE(MID(A875,1,3))=898,3,4))),[29]Hoja1!$A$3:$K$222,2,0),"")</f>
        <v>1049 Cobertura con equidad</v>
      </c>
      <c r="C875" s="60" t="s">
        <v>217</v>
      </c>
      <c r="D875" s="60" t="s">
        <v>447</v>
      </c>
      <c r="E875" s="60">
        <v>80111601</v>
      </c>
      <c r="F875" s="60" t="s">
        <v>2095</v>
      </c>
      <c r="G875" s="60">
        <v>1</v>
      </c>
      <c r="H875" s="60">
        <v>1</v>
      </c>
      <c r="I875" s="60">
        <v>345</v>
      </c>
      <c r="J875" s="60">
        <v>0</v>
      </c>
      <c r="K875" s="60" t="s">
        <v>21</v>
      </c>
      <c r="L875" s="60" t="str">
        <f>IF(K875=[29]Hoja3!$B$2,[29]Hoja3!$A$2,IF(K875=[29]Hoja3!$B$3,[29]Hoja3!$A$3,IF(K875=[29]Hoja3!$B$4,[29]Hoja3!$A$4,IF(K875=[29]Hoja3!$B$5,[29]Hoja3!$A$5,IF(K875=[29]Hoja3!$B$6,[29]Hoja3!$A$6,IF(K875=[29]Hoja3!$B$7,[29]Hoja3!$A$7,IF(K875=[29]Hoja3!$B$8,[29]Hoja3!$A$8,IF(K875=[29]Hoja3!$B$9,[29]Hoja3!$A$9,IF(K875=[29]Hoja3!$B$10,[29]Hoja3!$A$10,IF(K875=[29]Hoja3!$B$11,[29]Hoja3!$A$11,IF(K875=[29]Hoja3!$B$12,[29]Hoja3!$A$12,IF(K875=[29]Hoja3!$B$13,[29]Hoja3!$A$13,IF(K875=[29]Hoja3!$B$14,[29]Hoja3!$A$14,IF(K875=[29]Hoja3!$B$15,[29]Hoja3!$A$15,IF(K875=[29]Hoja3!$B$16,[29]Hoja3!$A$16,IF(K875=[29]Hoja3!$B$17,[29]Hoja3!$A$17,IF(K875=[29]Hoja3!$B$18,[29]Hoja3!$A$18,IF(K875=[29]Hoja3!$B$19,[29]Hoja3!$A$19,IF(K875=[29]Hoja3!$B$20,[29]Hoja3!$A$20,IF(K875=[29]Hoja3!$B$21,[29]Hoja3!$A$21,""))))))))))))))))))))</f>
        <v>CCE-16</v>
      </c>
      <c r="M875" s="60" t="s">
        <v>63</v>
      </c>
      <c r="N875" s="60">
        <v>0</v>
      </c>
      <c r="O875" s="63">
        <v>79175396</v>
      </c>
      <c r="P875" s="63">
        <f t="shared" si="186"/>
        <v>79175396</v>
      </c>
      <c r="Q875" s="65">
        <v>0</v>
      </c>
      <c r="R875" s="65">
        <v>0</v>
      </c>
      <c r="S875" s="60" t="s">
        <v>1995</v>
      </c>
      <c r="T875" s="60" t="s">
        <v>1996</v>
      </c>
      <c r="U875" s="60" t="s">
        <v>1997</v>
      </c>
      <c r="V875" s="60" t="s">
        <v>1998</v>
      </c>
      <c r="W875" s="60" t="s">
        <v>1999</v>
      </c>
      <c r="X875" s="60">
        <v>3241000</v>
      </c>
      <c r="Y875" s="60" t="s">
        <v>2000</v>
      </c>
    </row>
    <row r="876" spans="1:25" ht="75" x14ac:dyDescent="0.25">
      <c r="A876" s="60" t="s">
        <v>2096</v>
      </c>
      <c r="B876" s="60" t="str">
        <f>IFERROR(VLOOKUP(VALUE(MID(A876,1,IF(VALUE(MID(A876,1,3))=898,3,4))),[29]Hoja1!$A$3:$K$222,2,0),"")</f>
        <v>1049 Cobertura con equidad</v>
      </c>
      <c r="C876" s="60" t="s">
        <v>217</v>
      </c>
      <c r="D876" s="60" t="s">
        <v>447</v>
      </c>
      <c r="E876" s="60">
        <v>80111601</v>
      </c>
      <c r="F876" s="60" t="s">
        <v>2097</v>
      </c>
      <c r="G876" s="60">
        <v>1</v>
      </c>
      <c r="H876" s="60">
        <v>1</v>
      </c>
      <c r="I876" s="60">
        <v>345</v>
      </c>
      <c r="J876" s="60">
        <v>0</v>
      </c>
      <c r="K876" s="60" t="s">
        <v>21</v>
      </c>
      <c r="L876" s="60" t="str">
        <f>IF(K876=[29]Hoja3!$B$2,[29]Hoja3!$A$2,IF(K876=[29]Hoja3!$B$3,[29]Hoja3!$A$3,IF(K876=[29]Hoja3!$B$4,[29]Hoja3!$A$4,IF(K876=[29]Hoja3!$B$5,[29]Hoja3!$A$5,IF(K876=[29]Hoja3!$B$6,[29]Hoja3!$A$6,IF(K876=[29]Hoja3!$B$7,[29]Hoja3!$A$7,IF(K876=[29]Hoja3!$B$8,[29]Hoja3!$A$8,IF(K876=[29]Hoja3!$B$9,[29]Hoja3!$A$9,IF(K876=[29]Hoja3!$B$10,[29]Hoja3!$A$10,IF(K876=[29]Hoja3!$B$11,[29]Hoja3!$A$11,IF(K876=[29]Hoja3!$B$12,[29]Hoja3!$A$12,IF(K876=[29]Hoja3!$B$13,[29]Hoja3!$A$13,IF(K876=[29]Hoja3!$B$14,[29]Hoja3!$A$14,IF(K876=[29]Hoja3!$B$15,[29]Hoja3!$A$15,IF(K876=[29]Hoja3!$B$16,[29]Hoja3!$A$16,IF(K876=[29]Hoja3!$B$17,[29]Hoja3!$A$17,IF(K876=[29]Hoja3!$B$18,[29]Hoja3!$A$18,IF(K876=[29]Hoja3!$B$19,[29]Hoja3!$A$19,IF(K876=[29]Hoja3!$B$20,[29]Hoja3!$A$20,IF(K876=[29]Hoja3!$B$21,[29]Hoja3!$A$21,""))))))))))))))))))))</f>
        <v>CCE-16</v>
      </c>
      <c r="M876" s="60" t="s">
        <v>63</v>
      </c>
      <c r="N876" s="60">
        <v>0</v>
      </c>
      <c r="O876" s="63">
        <v>106015855</v>
      </c>
      <c r="P876" s="63">
        <f t="shared" si="186"/>
        <v>106015855</v>
      </c>
      <c r="Q876" s="65">
        <v>0</v>
      </c>
      <c r="R876" s="65">
        <v>0</v>
      </c>
      <c r="S876" s="60" t="s">
        <v>1995</v>
      </c>
      <c r="T876" s="60" t="s">
        <v>1996</v>
      </c>
      <c r="U876" s="60" t="s">
        <v>1997</v>
      </c>
      <c r="V876" s="60" t="s">
        <v>1998</v>
      </c>
      <c r="W876" s="60" t="s">
        <v>1999</v>
      </c>
      <c r="X876" s="60">
        <v>3241000</v>
      </c>
      <c r="Y876" s="60" t="s">
        <v>2000</v>
      </c>
    </row>
    <row r="877" spans="1:25" ht="60" x14ac:dyDescent="0.25">
      <c r="A877" s="60" t="s">
        <v>2098</v>
      </c>
      <c r="B877" s="60" t="str">
        <f>IFERROR(VLOOKUP(VALUE(MID(A877,1,IF(VALUE(MID(A877,1,3))=898,3,4))),[29]Hoja1!$A$3:$K$222,2,0),"")</f>
        <v>1049 Cobertura con equidad</v>
      </c>
      <c r="C877" s="60" t="s">
        <v>217</v>
      </c>
      <c r="D877" s="60" t="s">
        <v>447</v>
      </c>
      <c r="E877" s="60">
        <v>80111601</v>
      </c>
      <c r="F877" s="60" t="s">
        <v>2099</v>
      </c>
      <c r="G877" s="60">
        <v>1</v>
      </c>
      <c r="H877" s="60">
        <v>1</v>
      </c>
      <c r="I877" s="60">
        <v>330</v>
      </c>
      <c r="J877" s="60">
        <v>0</v>
      </c>
      <c r="K877" s="60" t="s">
        <v>21</v>
      </c>
      <c r="L877" s="60" t="str">
        <f>IF(K877=[29]Hoja3!$B$2,[29]Hoja3!$A$2,IF(K877=[29]Hoja3!$B$3,[29]Hoja3!$A$3,IF(K877=[29]Hoja3!$B$4,[29]Hoja3!$A$4,IF(K877=[29]Hoja3!$B$5,[29]Hoja3!$A$5,IF(K877=[29]Hoja3!$B$6,[29]Hoja3!$A$6,IF(K877=[29]Hoja3!$B$7,[29]Hoja3!$A$7,IF(K877=[29]Hoja3!$B$8,[29]Hoja3!$A$8,IF(K877=[29]Hoja3!$B$9,[29]Hoja3!$A$9,IF(K877=[29]Hoja3!$B$10,[29]Hoja3!$A$10,IF(K877=[29]Hoja3!$B$11,[29]Hoja3!$A$11,IF(K877=[29]Hoja3!$B$12,[29]Hoja3!$A$12,IF(K877=[29]Hoja3!$B$13,[29]Hoja3!$A$13,IF(K877=[29]Hoja3!$B$14,[29]Hoja3!$A$14,IF(K877=[29]Hoja3!$B$15,[29]Hoja3!$A$15,IF(K877=[29]Hoja3!$B$16,[29]Hoja3!$A$16,IF(K877=[29]Hoja3!$B$17,[29]Hoja3!$A$17,IF(K877=[29]Hoja3!$B$18,[29]Hoja3!$A$18,IF(K877=[29]Hoja3!$B$19,[29]Hoja3!$A$19,IF(K877=[29]Hoja3!$B$20,[29]Hoja3!$A$20,IF(K877=[29]Hoja3!$B$21,[29]Hoja3!$A$21,""))))))))))))))))))))</f>
        <v>CCE-16</v>
      </c>
      <c r="M877" s="60" t="s">
        <v>63</v>
      </c>
      <c r="N877" s="60">
        <v>0</v>
      </c>
      <c r="O877" s="63">
        <v>39002480</v>
      </c>
      <c r="P877" s="63">
        <f t="shared" si="186"/>
        <v>39002480</v>
      </c>
      <c r="Q877" s="65">
        <v>0</v>
      </c>
      <c r="R877" s="65">
        <v>0</v>
      </c>
      <c r="S877" s="60" t="s">
        <v>1995</v>
      </c>
      <c r="T877" s="60" t="s">
        <v>1996</v>
      </c>
      <c r="U877" s="60" t="s">
        <v>1997</v>
      </c>
      <c r="V877" s="60" t="s">
        <v>1998</v>
      </c>
      <c r="W877" s="60" t="s">
        <v>1999</v>
      </c>
      <c r="X877" s="60">
        <v>3241000</v>
      </c>
      <c r="Y877" s="60" t="s">
        <v>2000</v>
      </c>
    </row>
    <row r="878" spans="1:25" ht="60" x14ac:dyDescent="0.25">
      <c r="A878" s="60" t="s">
        <v>2100</v>
      </c>
      <c r="B878" s="60" t="str">
        <f>IFERROR(VLOOKUP(VALUE(MID(A878,1,IF(VALUE(MID(A878,1,3))=898,3,4))),[29]Hoja1!$A$3:$K$222,2,0),"")</f>
        <v>1049 Cobertura con equidad</v>
      </c>
      <c r="C878" s="60" t="s">
        <v>217</v>
      </c>
      <c r="D878" s="60" t="s">
        <v>447</v>
      </c>
      <c r="E878" s="60">
        <v>80111601</v>
      </c>
      <c r="F878" s="60" t="s">
        <v>2101</v>
      </c>
      <c r="G878" s="60">
        <v>1</v>
      </c>
      <c r="H878" s="60">
        <v>1</v>
      </c>
      <c r="I878" s="60">
        <v>330</v>
      </c>
      <c r="J878" s="60">
        <v>0</v>
      </c>
      <c r="K878" s="60" t="s">
        <v>21</v>
      </c>
      <c r="L878" s="60" t="str">
        <f>IF(K878=[29]Hoja3!$B$2,[29]Hoja3!$A$2,IF(K878=[29]Hoja3!$B$3,[29]Hoja3!$A$3,IF(K878=[29]Hoja3!$B$4,[29]Hoja3!$A$4,IF(K878=[29]Hoja3!$B$5,[29]Hoja3!$A$5,IF(K878=[29]Hoja3!$B$6,[29]Hoja3!$A$6,IF(K878=[29]Hoja3!$B$7,[29]Hoja3!$A$7,IF(K878=[29]Hoja3!$B$8,[29]Hoja3!$A$8,IF(K878=[29]Hoja3!$B$9,[29]Hoja3!$A$9,IF(K878=[29]Hoja3!$B$10,[29]Hoja3!$A$10,IF(K878=[29]Hoja3!$B$11,[29]Hoja3!$A$11,IF(K878=[29]Hoja3!$B$12,[29]Hoja3!$A$12,IF(K878=[29]Hoja3!$B$13,[29]Hoja3!$A$13,IF(K878=[29]Hoja3!$B$14,[29]Hoja3!$A$14,IF(K878=[29]Hoja3!$B$15,[29]Hoja3!$A$15,IF(K878=[29]Hoja3!$B$16,[29]Hoja3!$A$16,IF(K878=[29]Hoja3!$B$17,[29]Hoja3!$A$17,IF(K878=[29]Hoja3!$B$18,[29]Hoja3!$A$18,IF(K878=[29]Hoja3!$B$19,[29]Hoja3!$A$19,IF(K878=[29]Hoja3!$B$20,[29]Hoja3!$A$20,IF(K878=[29]Hoja3!$B$21,[29]Hoja3!$A$21,""))))))))))))))))))))</f>
        <v>CCE-16</v>
      </c>
      <c r="M878" s="60" t="s">
        <v>63</v>
      </c>
      <c r="N878" s="60">
        <v>0</v>
      </c>
      <c r="O878" s="63">
        <v>87885600</v>
      </c>
      <c r="P878" s="63">
        <f t="shared" si="186"/>
        <v>87885600</v>
      </c>
      <c r="Q878" s="65">
        <v>0</v>
      </c>
      <c r="R878" s="65">
        <v>0</v>
      </c>
      <c r="S878" s="60" t="s">
        <v>1995</v>
      </c>
      <c r="T878" s="60" t="s">
        <v>1996</v>
      </c>
      <c r="U878" s="60" t="s">
        <v>1997</v>
      </c>
      <c r="V878" s="60" t="s">
        <v>1998</v>
      </c>
      <c r="W878" s="60" t="s">
        <v>1999</v>
      </c>
      <c r="X878" s="60">
        <v>3241000</v>
      </c>
      <c r="Y878" s="60" t="s">
        <v>2000</v>
      </c>
    </row>
    <row r="879" spans="1:25" ht="60" x14ac:dyDescent="0.25">
      <c r="A879" s="60" t="s">
        <v>2102</v>
      </c>
      <c r="B879" s="60" t="str">
        <f>IFERROR(VLOOKUP(VALUE(MID(A879,1,IF(VALUE(MID(A879,1,3))=898,3,4))),[29]Hoja1!$A$3:$K$222,2,0),"")</f>
        <v>1049 Cobertura con equidad</v>
      </c>
      <c r="C879" s="60" t="s">
        <v>217</v>
      </c>
      <c r="D879" s="60" t="s">
        <v>447</v>
      </c>
      <c r="E879" s="60">
        <v>80111601</v>
      </c>
      <c r="F879" s="60" t="s">
        <v>2103</v>
      </c>
      <c r="G879" s="60">
        <v>1</v>
      </c>
      <c r="H879" s="60">
        <v>1</v>
      </c>
      <c r="I879" s="60">
        <v>345</v>
      </c>
      <c r="J879" s="60">
        <v>0</v>
      </c>
      <c r="K879" s="60" t="s">
        <v>21</v>
      </c>
      <c r="L879" s="60" t="str">
        <f>IF(K879=[29]Hoja3!$B$2,[29]Hoja3!$A$2,IF(K879=[29]Hoja3!$B$3,[29]Hoja3!$A$3,IF(K879=[29]Hoja3!$B$4,[29]Hoja3!$A$4,IF(K879=[29]Hoja3!$B$5,[29]Hoja3!$A$5,IF(K879=[29]Hoja3!$B$6,[29]Hoja3!$A$6,IF(K879=[29]Hoja3!$B$7,[29]Hoja3!$A$7,IF(K879=[29]Hoja3!$B$8,[29]Hoja3!$A$8,IF(K879=[29]Hoja3!$B$9,[29]Hoja3!$A$9,IF(K879=[29]Hoja3!$B$10,[29]Hoja3!$A$10,IF(K879=[29]Hoja3!$B$11,[29]Hoja3!$A$11,IF(K879=[29]Hoja3!$B$12,[29]Hoja3!$A$12,IF(K879=[29]Hoja3!$B$13,[29]Hoja3!$A$13,IF(K879=[29]Hoja3!$B$14,[29]Hoja3!$A$14,IF(K879=[29]Hoja3!$B$15,[29]Hoja3!$A$15,IF(K879=[29]Hoja3!$B$16,[29]Hoja3!$A$16,IF(K879=[29]Hoja3!$B$17,[29]Hoja3!$A$17,IF(K879=[29]Hoja3!$B$18,[29]Hoja3!$A$18,IF(K879=[29]Hoja3!$B$19,[29]Hoja3!$A$19,IF(K879=[29]Hoja3!$B$20,[29]Hoja3!$A$20,IF(K879=[29]Hoja3!$B$21,[29]Hoja3!$A$21,""))))))))))))))))))))</f>
        <v>CCE-16</v>
      </c>
      <c r="M879" s="60" t="s">
        <v>63</v>
      </c>
      <c r="N879" s="60">
        <v>0</v>
      </c>
      <c r="O879" s="63">
        <v>79175396</v>
      </c>
      <c r="P879" s="63">
        <f t="shared" si="186"/>
        <v>79175396</v>
      </c>
      <c r="Q879" s="65">
        <v>0</v>
      </c>
      <c r="R879" s="65">
        <v>0</v>
      </c>
      <c r="S879" s="60" t="s">
        <v>1995</v>
      </c>
      <c r="T879" s="60" t="s">
        <v>1996</v>
      </c>
      <c r="U879" s="60" t="s">
        <v>1997</v>
      </c>
      <c r="V879" s="60" t="s">
        <v>1998</v>
      </c>
      <c r="W879" s="60" t="s">
        <v>1999</v>
      </c>
      <c r="X879" s="60">
        <v>3241000</v>
      </c>
      <c r="Y879" s="60" t="s">
        <v>2000</v>
      </c>
    </row>
    <row r="880" spans="1:25" ht="60" x14ac:dyDescent="0.25">
      <c r="A880" s="60" t="s">
        <v>2104</v>
      </c>
      <c r="B880" s="60" t="str">
        <f>IFERROR(VLOOKUP(VALUE(MID(A880,1,IF(VALUE(MID(A880,1,3))=898,3,4))),[29]Hoja1!$A$3:$K$222,2,0),"")</f>
        <v>1049 Cobertura con equidad</v>
      </c>
      <c r="C880" s="60" t="s">
        <v>217</v>
      </c>
      <c r="D880" s="60" t="s">
        <v>447</v>
      </c>
      <c r="E880" s="60">
        <v>80111601</v>
      </c>
      <c r="F880" s="60" t="s">
        <v>2105</v>
      </c>
      <c r="G880" s="60">
        <v>1</v>
      </c>
      <c r="H880" s="60">
        <v>1</v>
      </c>
      <c r="I880" s="60">
        <v>330</v>
      </c>
      <c r="J880" s="60">
        <v>0</v>
      </c>
      <c r="K880" s="60" t="s">
        <v>21</v>
      </c>
      <c r="L880" s="60" t="str">
        <f>IF(K880=[29]Hoja3!$B$2,[29]Hoja3!$A$2,IF(K880=[29]Hoja3!$B$3,[29]Hoja3!$A$3,IF(K880=[29]Hoja3!$B$4,[29]Hoja3!$A$4,IF(K880=[29]Hoja3!$B$5,[29]Hoja3!$A$5,IF(K880=[29]Hoja3!$B$6,[29]Hoja3!$A$6,IF(K880=[29]Hoja3!$B$7,[29]Hoja3!$A$7,IF(K880=[29]Hoja3!$B$8,[29]Hoja3!$A$8,IF(K880=[29]Hoja3!$B$9,[29]Hoja3!$A$9,IF(K880=[29]Hoja3!$B$10,[29]Hoja3!$A$10,IF(K880=[29]Hoja3!$B$11,[29]Hoja3!$A$11,IF(K880=[29]Hoja3!$B$12,[29]Hoja3!$A$12,IF(K880=[29]Hoja3!$B$13,[29]Hoja3!$A$13,IF(K880=[29]Hoja3!$B$14,[29]Hoja3!$A$14,IF(K880=[29]Hoja3!$B$15,[29]Hoja3!$A$15,IF(K880=[29]Hoja3!$B$16,[29]Hoja3!$A$16,IF(K880=[29]Hoja3!$B$17,[29]Hoja3!$A$17,IF(K880=[29]Hoja3!$B$18,[29]Hoja3!$A$18,IF(K880=[29]Hoja3!$B$19,[29]Hoja3!$A$19,IF(K880=[29]Hoja3!$B$20,[29]Hoja3!$A$20,IF(K880=[29]Hoja3!$B$21,[29]Hoja3!$A$21,""))))))))))))))))))))</f>
        <v>CCE-16</v>
      </c>
      <c r="M880" s="60" t="s">
        <v>575</v>
      </c>
      <c r="N880" s="60">
        <v>0</v>
      </c>
      <c r="O880" s="63">
        <v>28601826</v>
      </c>
      <c r="P880" s="63">
        <f t="shared" si="186"/>
        <v>28601826</v>
      </c>
      <c r="Q880" s="65">
        <v>0</v>
      </c>
      <c r="R880" s="65">
        <v>0</v>
      </c>
      <c r="S880" s="60" t="s">
        <v>1995</v>
      </c>
      <c r="T880" s="60" t="s">
        <v>1996</v>
      </c>
      <c r="U880" s="60" t="s">
        <v>1997</v>
      </c>
      <c r="V880" s="60" t="s">
        <v>1998</v>
      </c>
      <c r="W880" s="60" t="s">
        <v>1999</v>
      </c>
      <c r="X880" s="60">
        <v>3241000</v>
      </c>
      <c r="Y880" s="60" t="s">
        <v>2000</v>
      </c>
    </row>
    <row r="881" spans="1:25" ht="60" x14ac:dyDescent="0.25">
      <c r="A881" s="60" t="s">
        <v>2106</v>
      </c>
      <c r="B881" s="60" t="str">
        <f>IFERROR(VLOOKUP(VALUE(MID(A881,1,IF(VALUE(MID(A881,1,3))=898,3,4))),[29]Hoja1!$A$3:$K$222,2,0),"")</f>
        <v>1049 Cobertura con equidad</v>
      </c>
      <c r="C881" s="60" t="s">
        <v>217</v>
      </c>
      <c r="D881" s="60" t="s">
        <v>447</v>
      </c>
      <c r="E881" s="60">
        <v>80111601</v>
      </c>
      <c r="F881" s="60" t="s">
        <v>2107</v>
      </c>
      <c r="G881" s="60">
        <v>1</v>
      </c>
      <c r="H881" s="60">
        <v>1</v>
      </c>
      <c r="I881" s="60">
        <v>345</v>
      </c>
      <c r="J881" s="60">
        <v>0</v>
      </c>
      <c r="K881" s="60" t="s">
        <v>21</v>
      </c>
      <c r="L881" s="60" t="str">
        <f>IF(K881=[29]Hoja3!$B$2,[29]Hoja3!$A$2,IF(K881=[29]Hoja3!$B$3,[29]Hoja3!$A$3,IF(K881=[29]Hoja3!$B$4,[29]Hoja3!$A$4,IF(K881=[29]Hoja3!$B$5,[29]Hoja3!$A$5,IF(K881=[29]Hoja3!$B$6,[29]Hoja3!$A$6,IF(K881=[29]Hoja3!$B$7,[29]Hoja3!$A$7,IF(K881=[29]Hoja3!$B$8,[29]Hoja3!$A$8,IF(K881=[29]Hoja3!$B$9,[29]Hoja3!$A$9,IF(K881=[29]Hoja3!$B$10,[29]Hoja3!$A$10,IF(K881=[29]Hoja3!$B$11,[29]Hoja3!$A$11,IF(K881=[29]Hoja3!$B$12,[29]Hoja3!$A$12,IF(K881=[29]Hoja3!$B$13,[29]Hoja3!$A$13,IF(K881=[29]Hoja3!$B$14,[29]Hoja3!$A$14,IF(K881=[29]Hoja3!$B$15,[29]Hoja3!$A$15,IF(K881=[29]Hoja3!$B$16,[29]Hoja3!$A$16,IF(K881=[29]Hoja3!$B$17,[29]Hoja3!$A$17,IF(K881=[29]Hoja3!$B$18,[29]Hoja3!$A$18,IF(K881=[29]Hoja3!$B$19,[29]Hoja3!$A$19,IF(K881=[29]Hoja3!$B$20,[29]Hoja3!$A$20,IF(K881=[29]Hoja3!$B$21,[29]Hoja3!$A$21,""))))))))))))))))))))</f>
        <v>CCE-16</v>
      </c>
      <c r="M881" s="60" t="s">
        <v>63</v>
      </c>
      <c r="N881" s="60">
        <v>0</v>
      </c>
      <c r="O881" s="63">
        <v>106015855</v>
      </c>
      <c r="P881" s="63">
        <f t="shared" si="186"/>
        <v>106015855</v>
      </c>
      <c r="Q881" s="65">
        <v>0</v>
      </c>
      <c r="R881" s="65">
        <v>0</v>
      </c>
      <c r="S881" s="60" t="s">
        <v>1995</v>
      </c>
      <c r="T881" s="60" t="s">
        <v>1996</v>
      </c>
      <c r="U881" s="60" t="s">
        <v>1997</v>
      </c>
      <c r="V881" s="60" t="s">
        <v>1998</v>
      </c>
      <c r="W881" s="60" t="s">
        <v>1999</v>
      </c>
      <c r="X881" s="60">
        <v>3241000</v>
      </c>
      <c r="Y881" s="60" t="s">
        <v>2000</v>
      </c>
    </row>
    <row r="882" spans="1:25" ht="60" x14ac:dyDescent="0.25">
      <c r="A882" s="60" t="s">
        <v>2108</v>
      </c>
      <c r="B882" s="60" t="str">
        <f>IFERROR(VLOOKUP(VALUE(MID(A882,1,IF(VALUE(MID(A882,1,3))=898,3,4))),[29]Hoja1!$A$3:$K$222,2,0),"")</f>
        <v>1049 Cobertura con equidad</v>
      </c>
      <c r="C882" s="60" t="s">
        <v>217</v>
      </c>
      <c r="D882" s="60" t="s">
        <v>447</v>
      </c>
      <c r="E882" s="60">
        <v>80111601</v>
      </c>
      <c r="F882" s="60" t="s">
        <v>2109</v>
      </c>
      <c r="G882" s="60">
        <v>1</v>
      </c>
      <c r="H882" s="60">
        <v>1</v>
      </c>
      <c r="I882" s="60">
        <v>330</v>
      </c>
      <c r="J882" s="60">
        <v>0</v>
      </c>
      <c r="K882" s="60" t="s">
        <v>21</v>
      </c>
      <c r="L882" s="60" t="str">
        <f>IF(K882=[29]Hoja3!$B$2,[29]Hoja3!$A$2,IF(K882=[29]Hoja3!$B$3,[29]Hoja3!$A$3,IF(K882=[29]Hoja3!$B$4,[29]Hoja3!$A$4,IF(K882=[29]Hoja3!$B$5,[29]Hoja3!$A$5,IF(K882=[29]Hoja3!$B$6,[29]Hoja3!$A$6,IF(K882=[29]Hoja3!$B$7,[29]Hoja3!$A$7,IF(K882=[29]Hoja3!$B$8,[29]Hoja3!$A$8,IF(K882=[29]Hoja3!$B$9,[29]Hoja3!$A$9,IF(K882=[29]Hoja3!$B$10,[29]Hoja3!$A$10,IF(K882=[29]Hoja3!$B$11,[29]Hoja3!$A$11,IF(K882=[29]Hoja3!$B$12,[29]Hoja3!$A$12,IF(K882=[29]Hoja3!$B$13,[29]Hoja3!$A$13,IF(K882=[29]Hoja3!$B$14,[29]Hoja3!$A$14,IF(K882=[29]Hoja3!$B$15,[29]Hoja3!$A$15,IF(K882=[29]Hoja3!$B$16,[29]Hoja3!$A$16,IF(K882=[29]Hoja3!$B$17,[29]Hoja3!$A$17,IF(K882=[29]Hoja3!$B$18,[29]Hoja3!$A$18,IF(K882=[29]Hoja3!$B$19,[29]Hoja3!$A$19,IF(K882=[29]Hoja3!$B$20,[29]Hoja3!$A$20,IF(K882=[29]Hoja3!$B$21,[29]Hoja3!$A$21,""))))))))))))))))))))</f>
        <v>CCE-16</v>
      </c>
      <c r="M882" s="60" t="s">
        <v>63</v>
      </c>
      <c r="N882" s="60">
        <v>0</v>
      </c>
      <c r="O882" s="63">
        <v>61103889</v>
      </c>
      <c r="P882" s="63">
        <f t="shared" si="186"/>
        <v>61103889</v>
      </c>
      <c r="Q882" s="65">
        <v>0</v>
      </c>
      <c r="R882" s="65">
        <v>0</v>
      </c>
      <c r="S882" s="60" t="s">
        <v>1995</v>
      </c>
      <c r="T882" s="60" t="s">
        <v>1996</v>
      </c>
      <c r="U882" s="60" t="s">
        <v>1997</v>
      </c>
      <c r="V882" s="60" t="s">
        <v>1998</v>
      </c>
      <c r="W882" s="60" t="s">
        <v>1999</v>
      </c>
      <c r="X882" s="60">
        <v>3241000</v>
      </c>
      <c r="Y882" s="60" t="s">
        <v>2000</v>
      </c>
    </row>
    <row r="883" spans="1:25" ht="60" x14ac:dyDescent="0.25">
      <c r="A883" s="60" t="s">
        <v>2110</v>
      </c>
      <c r="B883" s="60" t="str">
        <f>IFERROR(VLOOKUP(VALUE(MID(A883,1,IF(VALUE(MID(A883,1,3))=898,3,4))),[29]Hoja1!$A$3:$K$222,2,0),"")</f>
        <v>1049 Cobertura con equidad</v>
      </c>
      <c r="C883" s="60" t="s">
        <v>217</v>
      </c>
      <c r="D883" s="60" t="s">
        <v>447</v>
      </c>
      <c r="E883" s="60">
        <v>80111601</v>
      </c>
      <c r="F883" s="60" t="s">
        <v>2111</v>
      </c>
      <c r="G883" s="60">
        <v>1</v>
      </c>
      <c r="H883" s="60">
        <v>1</v>
      </c>
      <c r="I883" s="60">
        <v>330</v>
      </c>
      <c r="J883" s="60">
        <v>0</v>
      </c>
      <c r="K883" s="60" t="s">
        <v>21</v>
      </c>
      <c r="L883" s="60" t="str">
        <f>IF(K883=[29]Hoja3!$B$2,[29]Hoja3!$A$2,IF(K883=[29]Hoja3!$B$3,[29]Hoja3!$A$3,IF(K883=[29]Hoja3!$B$4,[29]Hoja3!$A$4,IF(K883=[29]Hoja3!$B$5,[29]Hoja3!$A$5,IF(K883=[29]Hoja3!$B$6,[29]Hoja3!$A$6,IF(K883=[29]Hoja3!$B$7,[29]Hoja3!$A$7,IF(K883=[29]Hoja3!$B$8,[29]Hoja3!$A$8,IF(K883=[29]Hoja3!$B$9,[29]Hoja3!$A$9,IF(K883=[29]Hoja3!$B$10,[29]Hoja3!$A$10,IF(K883=[29]Hoja3!$B$11,[29]Hoja3!$A$11,IF(K883=[29]Hoja3!$B$12,[29]Hoja3!$A$12,IF(K883=[29]Hoja3!$B$13,[29]Hoja3!$A$13,IF(K883=[29]Hoja3!$B$14,[29]Hoja3!$A$14,IF(K883=[29]Hoja3!$B$15,[29]Hoja3!$A$15,IF(K883=[29]Hoja3!$B$16,[29]Hoja3!$A$16,IF(K883=[29]Hoja3!$B$17,[29]Hoja3!$A$17,IF(K883=[29]Hoja3!$B$18,[29]Hoja3!$A$18,IF(K883=[29]Hoja3!$B$19,[29]Hoja3!$A$19,IF(K883=[29]Hoja3!$B$20,[29]Hoja3!$A$20,IF(K883=[29]Hoja3!$B$21,[29]Hoja3!$A$21,""))))))))))))))))))))</f>
        <v>CCE-16</v>
      </c>
      <c r="M883" s="60" t="s">
        <v>63</v>
      </c>
      <c r="N883" s="60">
        <v>0</v>
      </c>
      <c r="O883" s="63">
        <f>63723550+10489443</f>
        <v>74212993</v>
      </c>
      <c r="P883" s="63">
        <f t="shared" si="186"/>
        <v>74212993</v>
      </c>
      <c r="Q883" s="65">
        <v>0</v>
      </c>
      <c r="R883" s="65">
        <v>0</v>
      </c>
      <c r="S883" s="60" t="s">
        <v>1995</v>
      </c>
      <c r="T883" s="60" t="s">
        <v>1996</v>
      </c>
      <c r="U883" s="60" t="s">
        <v>1997</v>
      </c>
      <c r="V883" s="60" t="s">
        <v>1998</v>
      </c>
      <c r="W883" s="60" t="s">
        <v>1999</v>
      </c>
      <c r="X883" s="60">
        <v>3241000</v>
      </c>
      <c r="Y883" s="60" t="s">
        <v>2000</v>
      </c>
    </row>
    <row r="884" spans="1:25" ht="60" x14ac:dyDescent="0.25">
      <c r="A884" s="60" t="s">
        <v>2112</v>
      </c>
      <c r="B884" s="60" t="str">
        <f>IFERROR(VLOOKUP(VALUE(MID(A884,1,IF(VALUE(MID(A884,1,3))=898,3,4))),[29]Hoja1!$A$3:$K$222,2,0),"")</f>
        <v>1049 Cobertura con equidad</v>
      </c>
      <c r="C884" s="60" t="s">
        <v>217</v>
      </c>
      <c r="D884" s="60" t="s">
        <v>447</v>
      </c>
      <c r="E884" s="60">
        <v>80111601</v>
      </c>
      <c r="F884" s="60" t="s">
        <v>2113</v>
      </c>
      <c r="G884" s="60">
        <v>1</v>
      </c>
      <c r="H884" s="60">
        <v>1</v>
      </c>
      <c r="I884" s="60">
        <v>330</v>
      </c>
      <c r="J884" s="60">
        <v>0</v>
      </c>
      <c r="K884" s="60" t="s">
        <v>21</v>
      </c>
      <c r="L884" s="60" t="str">
        <f>IF(K884=[29]Hoja3!$B$2,[29]Hoja3!$A$2,IF(K884=[29]Hoja3!$B$3,[29]Hoja3!$A$3,IF(K884=[29]Hoja3!$B$4,[29]Hoja3!$A$4,IF(K884=[29]Hoja3!$B$5,[29]Hoja3!$A$5,IF(K884=[29]Hoja3!$B$6,[29]Hoja3!$A$6,IF(K884=[29]Hoja3!$B$7,[29]Hoja3!$A$7,IF(K884=[29]Hoja3!$B$8,[29]Hoja3!$A$8,IF(K884=[29]Hoja3!$B$9,[29]Hoja3!$A$9,IF(K884=[29]Hoja3!$B$10,[29]Hoja3!$A$10,IF(K884=[29]Hoja3!$B$11,[29]Hoja3!$A$11,IF(K884=[29]Hoja3!$B$12,[29]Hoja3!$A$12,IF(K884=[29]Hoja3!$B$13,[29]Hoja3!$A$13,IF(K884=[29]Hoja3!$B$14,[29]Hoja3!$A$14,IF(K884=[29]Hoja3!$B$15,[29]Hoja3!$A$15,IF(K884=[29]Hoja3!$B$16,[29]Hoja3!$A$16,IF(K884=[29]Hoja3!$B$17,[29]Hoja3!$A$17,IF(K884=[29]Hoja3!$B$18,[29]Hoja3!$A$18,IF(K884=[29]Hoja3!$B$19,[29]Hoja3!$A$19,IF(K884=[29]Hoja3!$B$20,[29]Hoja3!$A$20,IF(K884=[29]Hoja3!$B$21,[29]Hoja3!$A$21,""))))))))))))))))))))</f>
        <v>CCE-16</v>
      </c>
      <c r="M884" s="60" t="s">
        <v>63</v>
      </c>
      <c r="N884" s="60">
        <v>0</v>
      </c>
      <c r="O884" s="63">
        <v>49403156</v>
      </c>
      <c r="P884" s="63">
        <f t="shared" si="186"/>
        <v>49403156</v>
      </c>
      <c r="Q884" s="65">
        <v>0</v>
      </c>
      <c r="R884" s="65">
        <v>0</v>
      </c>
      <c r="S884" s="60" t="s">
        <v>1995</v>
      </c>
      <c r="T884" s="60" t="s">
        <v>1996</v>
      </c>
      <c r="U884" s="60" t="s">
        <v>1997</v>
      </c>
      <c r="V884" s="60" t="s">
        <v>1998</v>
      </c>
      <c r="W884" s="60" t="s">
        <v>1999</v>
      </c>
      <c r="X884" s="60">
        <v>3241000</v>
      </c>
      <c r="Y884" s="60" t="s">
        <v>2000</v>
      </c>
    </row>
    <row r="885" spans="1:25" ht="60" x14ac:dyDescent="0.25">
      <c r="A885" s="60" t="s">
        <v>2114</v>
      </c>
      <c r="B885" s="60" t="str">
        <f>IFERROR(VLOOKUP(VALUE(MID(A885,1,IF(VALUE(MID(A885,1,3))=898,3,4))),[29]Hoja1!$A$3:$K$222,2,0),"")</f>
        <v>1049 Cobertura con equidad</v>
      </c>
      <c r="C885" s="60" t="s">
        <v>217</v>
      </c>
      <c r="D885" s="60" t="s">
        <v>447</v>
      </c>
      <c r="E885" s="60">
        <v>80111601</v>
      </c>
      <c r="F885" s="60" t="s">
        <v>2115</v>
      </c>
      <c r="G885" s="60">
        <v>1</v>
      </c>
      <c r="H885" s="60">
        <v>1</v>
      </c>
      <c r="I885" s="60">
        <v>345</v>
      </c>
      <c r="J885" s="60">
        <v>0</v>
      </c>
      <c r="K885" s="60" t="s">
        <v>21</v>
      </c>
      <c r="L885" s="60" t="str">
        <f>IF(K885=[29]Hoja3!$B$2,[29]Hoja3!$A$2,IF(K885=[29]Hoja3!$B$3,[29]Hoja3!$A$3,IF(K885=[29]Hoja3!$B$4,[29]Hoja3!$A$4,IF(K885=[29]Hoja3!$B$5,[29]Hoja3!$A$5,IF(K885=[29]Hoja3!$B$6,[29]Hoja3!$A$6,IF(K885=[29]Hoja3!$B$7,[29]Hoja3!$A$7,IF(K885=[29]Hoja3!$B$8,[29]Hoja3!$A$8,IF(K885=[29]Hoja3!$B$9,[29]Hoja3!$A$9,IF(K885=[29]Hoja3!$B$10,[29]Hoja3!$A$10,IF(K885=[29]Hoja3!$B$11,[29]Hoja3!$A$11,IF(K885=[29]Hoja3!$B$12,[29]Hoja3!$A$12,IF(K885=[29]Hoja3!$B$13,[29]Hoja3!$A$13,IF(K885=[29]Hoja3!$B$14,[29]Hoja3!$A$14,IF(K885=[29]Hoja3!$B$15,[29]Hoja3!$A$15,IF(K885=[29]Hoja3!$B$16,[29]Hoja3!$A$16,IF(K885=[29]Hoja3!$B$17,[29]Hoja3!$A$17,IF(K885=[29]Hoja3!$B$18,[29]Hoja3!$A$18,IF(K885=[29]Hoja3!$B$19,[29]Hoja3!$A$19,IF(K885=[29]Hoja3!$B$20,[29]Hoja3!$A$20,IF(K885=[29]Hoja3!$B$21,[29]Hoja3!$A$21,""))))))))))))))))))))</f>
        <v>CCE-16</v>
      </c>
      <c r="M885" s="60" t="s">
        <v>63</v>
      </c>
      <c r="N885" s="60">
        <v>0</v>
      </c>
      <c r="O885" s="63">
        <v>40775320</v>
      </c>
      <c r="P885" s="63">
        <f t="shared" si="186"/>
        <v>40775320</v>
      </c>
      <c r="Q885" s="65">
        <v>0</v>
      </c>
      <c r="R885" s="65">
        <v>0</v>
      </c>
      <c r="S885" s="60" t="s">
        <v>1995</v>
      </c>
      <c r="T885" s="60" t="s">
        <v>1996</v>
      </c>
      <c r="U885" s="60" t="s">
        <v>1997</v>
      </c>
      <c r="V885" s="60" t="s">
        <v>1998</v>
      </c>
      <c r="W885" s="60" t="s">
        <v>1999</v>
      </c>
      <c r="X885" s="60">
        <v>3241000</v>
      </c>
      <c r="Y885" s="60" t="s">
        <v>2000</v>
      </c>
    </row>
    <row r="886" spans="1:25" ht="60" x14ac:dyDescent="0.25">
      <c r="A886" s="60" t="s">
        <v>2116</v>
      </c>
      <c r="B886" s="60" t="str">
        <f>IFERROR(VLOOKUP(VALUE(MID(A886,1,IF(VALUE(MID(A886,1,3))=898,3,4))),[29]Hoja1!$A$3:$K$222,2,0),"")</f>
        <v>1049 Cobertura con equidad</v>
      </c>
      <c r="C886" s="60" t="s">
        <v>217</v>
      </c>
      <c r="D886" s="60" t="s">
        <v>447</v>
      </c>
      <c r="E886" s="60">
        <v>80111601</v>
      </c>
      <c r="F886" s="60" t="s">
        <v>2117</v>
      </c>
      <c r="G886" s="60">
        <v>1</v>
      </c>
      <c r="H886" s="60">
        <v>1</v>
      </c>
      <c r="I886" s="60">
        <v>330</v>
      </c>
      <c r="J886" s="60">
        <v>0</v>
      </c>
      <c r="K886" s="60" t="s">
        <v>21</v>
      </c>
      <c r="L886" s="60" t="str">
        <f>IF(K886=[29]Hoja3!$B$2,[29]Hoja3!$A$2,IF(K886=[29]Hoja3!$B$3,[29]Hoja3!$A$3,IF(K886=[29]Hoja3!$B$4,[29]Hoja3!$A$4,IF(K886=[29]Hoja3!$B$5,[29]Hoja3!$A$5,IF(K886=[29]Hoja3!$B$6,[29]Hoja3!$A$6,IF(K886=[29]Hoja3!$B$7,[29]Hoja3!$A$7,IF(K886=[29]Hoja3!$B$8,[29]Hoja3!$A$8,IF(K886=[29]Hoja3!$B$9,[29]Hoja3!$A$9,IF(K886=[29]Hoja3!$B$10,[29]Hoja3!$A$10,IF(K886=[29]Hoja3!$B$11,[29]Hoja3!$A$11,IF(K886=[29]Hoja3!$B$12,[29]Hoja3!$A$12,IF(K886=[29]Hoja3!$B$13,[29]Hoja3!$A$13,IF(K886=[29]Hoja3!$B$14,[29]Hoja3!$A$14,IF(K886=[29]Hoja3!$B$15,[29]Hoja3!$A$15,IF(K886=[29]Hoja3!$B$16,[29]Hoja3!$A$16,IF(K886=[29]Hoja3!$B$17,[29]Hoja3!$A$17,IF(K886=[29]Hoja3!$B$18,[29]Hoja3!$A$18,IF(K886=[29]Hoja3!$B$19,[29]Hoja3!$A$19,IF(K886=[29]Hoja3!$B$20,[29]Hoja3!$A$20,IF(K886=[29]Hoja3!$B$21,[29]Hoja3!$A$21,""))))))))))))))))))))</f>
        <v>CCE-16</v>
      </c>
      <c r="M886" s="60" t="s">
        <v>575</v>
      </c>
      <c r="N886" s="60">
        <v>0</v>
      </c>
      <c r="O886" s="63">
        <v>49403156</v>
      </c>
      <c r="P886" s="63">
        <f t="shared" si="186"/>
        <v>49403156</v>
      </c>
      <c r="Q886" s="65">
        <v>0</v>
      </c>
      <c r="R886" s="65">
        <v>0</v>
      </c>
      <c r="S886" s="60" t="s">
        <v>1995</v>
      </c>
      <c r="T886" s="60" t="s">
        <v>1996</v>
      </c>
      <c r="U886" s="60" t="s">
        <v>1997</v>
      </c>
      <c r="V886" s="60" t="s">
        <v>1998</v>
      </c>
      <c r="W886" s="60" t="s">
        <v>1999</v>
      </c>
      <c r="X886" s="60">
        <v>3241000</v>
      </c>
      <c r="Y886" s="60" t="s">
        <v>2000</v>
      </c>
    </row>
    <row r="887" spans="1:25" ht="60" x14ac:dyDescent="0.25">
      <c r="A887" s="60" t="s">
        <v>2118</v>
      </c>
      <c r="B887" s="60" t="str">
        <f>IFERROR(VLOOKUP(VALUE(MID(A887,1,IF(VALUE(MID(A887,1,3))=898,3,4))),[29]Hoja1!$A$3:$K$222,2,0),"")</f>
        <v>1049 Cobertura con equidad</v>
      </c>
      <c r="C887" s="60" t="s">
        <v>217</v>
      </c>
      <c r="D887" s="60" t="s">
        <v>447</v>
      </c>
      <c r="E887" s="60">
        <v>80111601</v>
      </c>
      <c r="F887" s="60" t="s">
        <v>2119</v>
      </c>
      <c r="G887" s="60">
        <v>1</v>
      </c>
      <c r="H887" s="60">
        <v>1</v>
      </c>
      <c r="I887" s="60">
        <v>330</v>
      </c>
      <c r="J887" s="60">
        <v>0</v>
      </c>
      <c r="K887" s="60" t="s">
        <v>21</v>
      </c>
      <c r="L887" s="60" t="str">
        <f>IF(K887=[29]Hoja3!$B$2,[29]Hoja3!$A$2,IF(K887=[29]Hoja3!$B$3,[29]Hoja3!$A$3,IF(K887=[29]Hoja3!$B$4,[29]Hoja3!$A$4,IF(K887=[29]Hoja3!$B$5,[29]Hoja3!$A$5,IF(K887=[29]Hoja3!$B$6,[29]Hoja3!$A$6,IF(K887=[29]Hoja3!$B$7,[29]Hoja3!$A$7,IF(K887=[29]Hoja3!$B$8,[29]Hoja3!$A$8,IF(K887=[29]Hoja3!$B$9,[29]Hoja3!$A$9,IF(K887=[29]Hoja3!$B$10,[29]Hoja3!$A$10,IF(K887=[29]Hoja3!$B$11,[29]Hoja3!$A$11,IF(K887=[29]Hoja3!$B$12,[29]Hoja3!$A$12,IF(K887=[29]Hoja3!$B$13,[29]Hoja3!$A$13,IF(K887=[29]Hoja3!$B$14,[29]Hoja3!$A$14,IF(K887=[29]Hoja3!$B$15,[29]Hoja3!$A$15,IF(K887=[29]Hoja3!$B$16,[29]Hoja3!$A$16,IF(K887=[29]Hoja3!$B$17,[29]Hoja3!$A$17,IF(K887=[29]Hoja3!$B$18,[29]Hoja3!$A$18,IF(K887=[29]Hoja3!$B$19,[29]Hoja3!$A$19,IF(K887=[29]Hoja3!$B$20,[29]Hoja3!$A$20,IF(K887=[29]Hoja3!$B$21,[29]Hoja3!$A$21,""))))))))))))))))))))</f>
        <v>CCE-16</v>
      </c>
      <c r="M887" s="60" t="s">
        <v>575</v>
      </c>
      <c r="N887" s="60">
        <v>0</v>
      </c>
      <c r="O887" s="63">
        <v>28601826</v>
      </c>
      <c r="P887" s="63">
        <f t="shared" si="186"/>
        <v>28601826</v>
      </c>
      <c r="Q887" s="65">
        <v>0</v>
      </c>
      <c r="R887" s="65">
        <v>0</v>
      </c>
      <c r="S887" s="60" t="s">
        <v>1995</v>
      </c>
      <c r="T887" s="60" t="s">
        <v>1996</v>
      </c>
      <c r="U887" s="60" t="s">
        <v>1997</v>
      </c>
      <c r="V887" s="60" t="s">
        <v>1998</v>
      </c>
      <c r="W887" s="60" t="s">
        <v>1999</v>
      </c>
      <c r="X887" s="60">
        <v>3241000</v>
      </c>
      <c r="Y887" s="60" t="s">
        <v>2000</v>
      </c>
    </row>
    <row r="888" spans="1:25" ht="60" x14ac:dyDescent="0.25">
      <c r="A888" s="60" t="s">
        <v>2120</v>
      </c>
      <c r="B888" s="60" t="str">
        <f>IFERROR(VLOOKUP(VALUE(MID(A888,1,IF(VALUE(MID(A888,1,3))=898,3,4))),[29]Hoja1!$A$3:$K$222,2,0),"")</f>
        <v>1049 Cobertura con equidad</v>
      </c>
      <c r="C888" s="60" t="s">
        <v>217</v>
      </c>
      <c r="D888" s="60" t="s">
        <v>447</v>
      </c>
      <c r="E888" s="60">
        <v>80111601</v>
      </c>
      <c r="F888" s="60" t="s">
        <v>2121</v>
      </c>
      <c r="G888" s="60">
        <v>1</v>
      </c>
      <c r="H888" s="60">
        <v>1</v>
      </c>
      <c r="I888" s="60">
        <v>345</v>
      </c>
      <c r="J888" s="60">
        <v>0</v>
      </c>
      <c r="K888" s="60" t="s">
        <v>21</v>
      </c>
      <c r="L888" s="60" t="str">
        <f>IF(K888=[29]Hoja3!$B$2,[29]Hoja3!$A$2,IF(K888=[29]Hoja3!$B$3,[29]Hoja3!$A$3,IF(K888=[29]Hoja3!$B$4,[29]Hoja3!$A$4,IF(K888=[29]Hoja3!$B$5,[29]Hoja3!$A$5,IF(K888=[29]Hoja3!$B$6,[29]Hoja3!$A$6,IF(K888=[29]Hoja3!$B$7,[29]Hoja3!$A$7,IF(K888=[29]Hoja3!$B$8,[29]Hoja3!$A$8,IF(K888=[29]Hoja3!$B$9,[29]Hoja3!$A$9,IF(K888=[29]Hoja3!$B$10,[29]Hoja3!$A$10,IF(K888=[29]Hoja3!$B$11,[29]Hoja3!$A$11,IF(K888=[29]Hoja3!$B$12,[29]Hoja3!$A$12,IF(K888=[29]Hoja3!$B$13,[29]Hoja3!$A$13,IF(K888=[29]Hoja3!$B$14,[29]Hoja3!$A$14,IF(K888=[29]Hoja3!$B$15,[29]Hoja3!$A$15,IF(K888=[29]Hoja3!$B$16,[29]Hoja3!$A$16,IF(K888=[29]Hoja3!$B$17,[29]Hoja3!$A$17,IF(K888=[29]Hoja3!$B$18,[29]Hoja3!$A$18,IF(K888=[29]Hoja3!$B$19,[29]Hoja3!$A$19,IF(K888=[29]Hoja3!$B$20,[29]Hoja3!$A$20,IF(K888=[29]Hoja3!$B$21,[29]Hoja3!$A$21,""))))))))))))))))))))</f>
        <v>CCE-16</v>
      </c>
      <c r="M888" s="60" t="s">
        <v>63</v>
      </c>
      <c r="N888" s="60">
        <v>0</v>
      </c>
      <c r="O888" s="63">
        <v>29901909</v>
      </c>
      <c r="P888" s="63">
        <f t="shared" si="186"/>
        <v>29901909</v>
      </c>
      <c r="Q888" s="65">
        <v>0</v>
      </c>
      <c r="R888" s="65">
        <v>0</v>
      </c>
      <c r="S888" s="60" t="s">
        <v>1995</v>
      </c>
      <c r="T888" s="60" t="s">
        <v>1996</v>
      </c>
      <c r="U888" s="60" t="s">
        <v>1997</v>
      </c>
      <c r="V888" s="60" t="s">
        <v>1998</v>
      </c>
      <c r="W888" s="60" t="s">
        <v>1999</v>
      </c>
      <c r="X888" s="60">
        <v>3241000</v>
      </c>
      <c r="Y888" s="60" t="s">
        <v>2000</v>
      </c>
    </row>
    <row r="889" spans="1:25" ht="60" x14ac:dyDescent="0.25">
      <c r="A889" s="60" t="s">
        <v>2122</v>
      </c>
      <c r="B889" s="60" t="str">
        <f>IFERROR(VLOOKUP(VALUE(MID(A889,1,IF(VALUE(MID(A889,1,3))=898,3,4))),[29]Hoja1!$A$3:$K$222,2,0),"")</f>
        <v>1049 Cobertura con equidad</v>
      </c>
      <c r="C889" s="60" t="s">
        <v>217</v>
      </c>
      <c r="D889" s="60" t="s">
        <v>447</v>
      </c>
      <c r="E889" s="60">
        <v>80111601</v>
      </c>
      <c r="F889" s="60" t="s">
        <v>2123</v>
      </c>
      <c r="G889" s="60">
        <v>1</v>
      </c>
      <c r="H889" s="60">
        <v>1</v>
      </c>
      <c r="I889" s="60">
        <v>345</v>
      </c>
      <c r="J889" s="60">
        <v>0</v>
      </c>
      <c r="K889" s="60" t="s">
        <v>21</v>
      </c>
      <c r="L889" s="60" t="str">
        <f>IF(K889=[29]Hoja3!$B$2,[29]Hoja3!$A$2,IF(K889=[29]Hoja3!$B$3,[29]Hoja3!$A$3,IF(K889=[29]Hoja3!$B$4,[29]Hoja3!$A$4,IF(K889=[29]Hoja3!$B$5,[29]Hoja3!$A$5,IF(K889=[29]Hoja3!$B$6,[29]Hoja3!$A$6,IF(K889=[29]Hoja3!$B$7,[29]Hoja3!$A$7,IF(K889=[29]Hoja3!$B$8,[29]Hoja3!$A$8,IF(K889=[29]Hoja3!$B$9,[29]Hoja3!$A$9,IF(K889=[29]Hoja3!$B$10,[29]Hoja3!$A$10,IF(K889=[29]Hoja3!$B$11,[29]Hoja3!$A$11,IF(K889=[29]Hoja3!$B$12,[29]Hoja3!$A$12,IF(K889=[29]Hoja3!$B$13,[29]Hoja3!$A$13,IF(K889=[29]Hoja3!$B$14,[29]Hoja3!$A$14,IF(K889=[29]Hoja3!$B$15,[29]Hoja3!$A$15,IF(K889=[29]Hoja3!$B$16,[29]Hoja3!$A$16,IF(K889=[29]Hoja3!$B$17,[29]Hoja3!$A$17,IF(K889=[29]Hoja3!$B$18,[29]Hoja3!$A$18,IF(K889=[29]Hoja3!$B$19,[29]Hoja3!$A$19,IF(K889=[29]Hoja3!$B$20,[29]Hoja3!$A$20,IF(K889=[29]Hoja3!$B$21,[29]Hoja3!$A$21,""))))))))))))))))))))</f>
        <v>CCE-16</v>
      </c>
      <c r="M889" s="60" t="s">
        <v>63</v>
      </c>
      <c r="N889" s="60">
        <v>0</v>
      </c>
      <c r="O889" s="63">
        <v>83275088</v>
      </c>
      <c r="P889" s="63">
        <f t="shared" si="186"/>
        <v>83275088</v>
      </c>
      <c r="Q889" s="65">
        <v>0</v>
      </c>
      <c r="R889" s="65">
        <v>0</v>
      </c>
      <c r="S889" s="60" t="s">
        <v>1995</v>
      </c>
      <c r="T889" s="60" t="s">
        <v>1996</v>
      </c>
      <c r="U889" s="60" t="s">
        <v>1997</v>
      </c>
      <c r="V889" s="60" t="s">
        <v>1998</v>
      </c>
      <c r="W889" s="60" t="s">
        <v>1999</v>
      </c>
      <c r="X889" s="60">
        <v>3241000</v>
      </c>
      <c r="Y889" s="60" t="s">
        <v>2000</v>
      </c>
    </row>
    <row r="890" spans="1:25" ht="60" x14ac:dyDescent="0.25">
      <c r="A890" s="60" t="s">
        <v>2124</v>
      </c>
      <c r="B890" s="60" t="str">
        <f>IFERROR(VLOOKUP(VALUE(MID(A890,1,IF(VALUE(MID(A890,1,3))=898,3,4))),[29]Hoja1!$A$3:$K$222,2,0),"")</f>
        <v>1049 Cobertura con equidad</v>
      </c>
      <c r="C890" s="60" t="s">
        <v>217</v>
      </c>
      <c r="D890" s="60" t="s">
        <v>447</v>
      </c>
      <c r="E890" s="60">
        <v>80111601</v>
      </c>
      <c r="F890" s="60" t="s">
        <v>2125</v>
      </c>
      <c r="G890" s="60">
        <v>1</v>
      </c>
      <c r="H890" s="60">
        <v>1</v>
      </c>
      <c r="I890" s="60">
        <v>345</v>
      </c>
      <c r="J890" s="60">
        <v>0</v>
      </c>
      <c r="K890" s="60" t="s">
        <v>21</v>
      </c>
      <c r="L890" s="60" t="str">
        <f>IF(K890=[29]Hoja3!$B$2,[29]Hoja3!$A$2,IF(K890=[29]Hoja3!$B$3,[29]Hoja3!$A$3,IF(K890=[29]Hoja3!$B$4,[29]Hoja3!$A$4,IF(K890=[29]Hoja3!$B$5,[29]Hoja3!$A$5,IF(K890=[29]Hoja3!$B$6,[29]Hoja3!$A$6,IF(K890=[29]Hoja3!$B$7,[29]Hoja3!$A$7,IF(K890=[29]Hoja3!$B$8,[29]Hoja3!$A$8,IF(K890=[29]Hoja3!$B$9,[29]Hoja3!$A$9,IF(K890=[29]Hoja3!$B$10,[29]Hoja3!$A$10,IF(K890=[29]Hoja3!$B$11,[29]Hoja3!$A$11,IF(K890=[29]Hoja3!$B$12,[29]Hoja3!$A$12,IF(K890=[29]Hoja3!$B$13,[29]Hoja3!$A$13,IF(K890=[29]Hoja3!$B$14,[29]Hoja3!$A$14,IF(K890=[29]Hoja3!$B$15,[29]Hoja3!$A$15,IF(K890=[29]Hoja3!$B$16,[29]Hoja3!$A$16,IF(K890=[29]Hoja3!$B$17,[29]Hoja3!$A$17,IF(K890=[29]Hoja3!$B$18,[29]Hoja3!$A$18,IF(K890=[29]Hoja3!$B$19,[29]Hoja3!$A$19,IF(K890=[29]Hoja3!$B$20,[29]Hoja3!$A$20,IF(K890=[29]Hoja3!$B$21,[29]Hoja3!$A$21,""))))))))))))))))))))</f>
        <v>CCE-16</v>
      </c>
      <c r="M890" s="60" t="s">
        <v>575</v>
      </c>
      <c r="N890" s="60">
        <v>0</v>
      </c>
      <c r="O890" s="63">
        <v>36697788</v>
      </c>
      <c r="P890" s="63">
        <f t="shared" si="186"/>
        <v>36697788</v>
      </c>
      <c r="Q890" s="65">
        <v>0</v>
      </c>
      <c r="R890" s="65">
        <v>0</v>
      </c>
      <c r="S890" s="60" t="s">
        <v>1995</v>
      </c>
      <c r="T890" s="60" t="s">
        <v>1996</v>
      </c>
      <c r="U890" s="60" t="s">
        <v>1997</v>
      </c>
      <c r="V890" s="60" t="s">
        <v>1998</v>
      </c>
      <c r="W890" s="60" t="s">
        <v>1999</v>
      </c>
      <c r="X890" s="60">
        <v>3241000</v>
      </c>
      <c r="Y890" s="60" t="s">
        <v>2000</v>
      </c>
    </row>
    <row r="891" spans="1:25" ht="60" x14ac:dyDescent="0.25">
      <c r="A891" s="60" t="s">
        <v>2126</v>
      </c>
      <c r="B891" s="60" t="str">
        <f>IFERROR(VLOOKUP(VALUE(MID(A891,1,IF(VALUE(MID(A891,1,3))=898,3,4))),[29]Hoja1!$A$3:$K$222,2,0),"")</f>
        <v>1049 Cobertura con equidad</v>
      </c>
      <c r="C891" s="60" t="s">
        <v>217</v>
      </c>
      <c r="D891" s="60" t="s">
        <v>447</v>
      </c>
      <c r="E891" s="60">
        <v>80111601</v>
      </c>
      <c r="F891" s="60" t="s">
        <v>2127</v>
      </c>
      <c r="G891" s="60">
        <v>1</v>
      </c>
      <c r="H891" s="60">
        <v>1</v>
      </c>
      <c r="I891" s="60">
        <v>345</v>
      </c>
      <c r="J891" s="60">
        <v>0</v>
      </c>
      <c r="K891" s="60" t="s">
        <v>21</v>
      </c>
      <c r="L891" s="60" t="str">
        <f>IF(K891=[29]Hoja3!$B$2,[29]Hoja3!$A$2,IF(K891=[29]Hoja3!$B$3,[29]Hoja3!$A$3,IF(K891=[29]Hoja3!$B$4,[29]Hoja3!$A$4,IF(K891=[29]Hoja3!$B$5,[29]Hoja3!$A$5,IF(K891=[29]Hoja3!$B$6,[29]Hoja3!$A$6,IF(K891=[29]Hoja3!$B$7,[29]Hoja3!$A$7,IF(K891=[29]Hoja3!$B$8,[29]Hoja3!$A$8,IF(K891=[29]Hoja3!$B$9,[29]Hoja3!$A$9,IF(K891=[29]Hoja3!$B$10,[29]Hoja3!$A$10,IF(K891=[29]Hoja3!$B$11,[29]Hoja3!$A$11,IF(K891=[29]Hoja3!$B$12,[29]Hoja3!$A$12,IF(K891=[29]Hoja3!$B$13,[29]Hoja3!$A$13,IF(K891=[29]Hoja3!$B$14,[29]Hoja3!$A$14,IF(K891=[29]Hoja3!$B$15,[29]Hoja3!$A$15,IF(K891=[29]Hoja3!$B$16,[29]Hoja3!$A$16,IF(K891=[29]Hoja3!$B$17,[29]Hoja3!$A$17,IF(K891=[29]Hoja3!$B$18,[29]Hoja3!$A$18,IF(K891=[29]Hoja3!$B$19,[29]Hoja3!$A$19,IF(K891=[29]Hoja3!$B$20,[29]Hoja3!$A$20,IF(K891=[29]Hoja3!$B$21,[29]Hoja3!$A$21,""))))))))))))))))))))</f>
        <v>CCE-16</v>
      </c>
      <c r="M891" s="60" t="s">
        <v>63</v>
      </c>
      <c r="N891" s="60">
        <v>0</v>
      </c>
      <c r="O891" s="63">
        <v>148614006</v>
      </c>
      <c r="P891" s="63">
        <f t="shared" si="186"/>
        <v>148614006</v>
      </c>
      <c r="Q891" s="65">
        <v>0</v>
      </c>
      <c r="R891" s="65">
        <v>0</v>
      </c>
      <c r="S891" s="60" t="s">
        <v>1995</v>
      </c>
      <c r="T891" s="60" t="s">
        <v>1996</v>
      </c>
      <c r="U891" s="60" t="s">
        <v>1997</v>
      </c>
      <c r="V891" s="60" t="s">
        <v>1998</v>
      </c>
      <c r="W891" s="60" t="s">
        <v>1999</v>
      </c>
      <c r="X891" s="60">
        <v>3241000</v>
      </c>
      <c r="Y891" s="60" t="s">
        <v>2000</v>
      </c>
    </row>
    <row r="892" spans="1:25" ht="60" x14ac:dyDescent="0.25">
      <c r="A892" s="60" t="s">
        <v>2128</v>
      </c>
      <c r="B892" s="60" t="str">
        <f>IFERROR(VLOOKUP(VALUE(MID(A892,1,IF(VALUE(MID(A892,1,3))=898,3,4))),[29]Hoja1!$A$3:$K$222,2,0),"")</f>
        <v>1049 Cobertura con equidad</v>
      </c>
      <c r="C892" s="60" t="s">
        <v>217</v>
      </c>
      <c r="D892" s="60" t="s">
        <v>447</v>
      </c>
      <c r="E892" s="60">
        <v>80111601</v>
      </c>
      <c r="F892" s="60" t="s">
        <v>2129</v>
      </c>
      <c r="G892" s="60">
        <v>1</v>
      </c>
      <c r="H892" s="60">
        <v>1</v>
      </c>
      <c r="I892" s="60">
        <v>345</v>
      </c>
      <c r="J892" s="60">
        <v>0</v>
      </c>
      <c r="K892" s="60" t="s">
        <v>21</v>
      </c>
      <c r="L892" s="60" t="str">
        <f>IF(K892=[29]Hoja3!$B$2,[29]Hoja3!$A$2,IF(K892=[29]Hoja3!$B$3,[29]Hoja3!$A$3,IF(K892=[29]Hoja3!$B$4,[29]Hoja3!$A$4,IF(K892=[29]Hoja3!$B$5,[29]Hoja3!$A$5,IF(K892=[29]Hoja3!$B$6,[29]Hoja3!$A$6,IF(K892=[29]Hoja3!$B$7,[29]Hoja3!$A$7,IF(K892=[29]Hoja3!$B$8,[29]Hoja3!$A$8,IF(K892=[29]Hoja3!$B$9,[29]Hoja3!$A$9,IF(K892=[29]Hoja3!$B$10,[29]Hoja3!$A$10,IF(K892=[29]Hoja3!$B$11,[29]Hoja3!$A$11,IF(K892=[29]Hoja3!$B$12,[29]Hoja3!$A$12,IF(K892=[29]Hoja3!$B$13,[29]Hoja3!$A$13,IF(K892=[29]Hoja3!$B$14,[29]Hoja3!$A$14,IF(K892=[29]Hoja3!$B$15,[29]Hoja3!$A$15,IF(K892=[29]Hoja3!$B$16,[29]Hoja3!$A$16,IF(K892=[29]Hoja3!$B$17,[29]Hoja3!$A$17,IF(K892=[29]Hoja3!$B$18,[29]Hoja3!$A$18,IF(K892=[29]Hoja3!$B$19,[29]Hoja3!$A$19,IF(K892=[29]Hoja3!$B$20,[29]Hoja3!$A$20,IF(K892=[29]Hoja3!$B$21,[29]Hoja3!$A$21,""))))))))))))))))))))</f>
        <v>CCE-16</v>
      </c>
      <c r="M892" s="60" t="s">
        <v>63</v>
      </c>
      <c r="N892" s="60">
        <v>0</v>
      </c>
      <c r="O892" s="63">
        <v>51648754</v>
      </c>
      <c r="P892" s="63">
        <f t="shared" si="186"/>
        <v>51648754</v>
      </c>
      <c r="Q892" s="65">
        <v>0</v>
      </c>
      <c r="R892" s="65">
        <v>0</v>
      </c>
      <c r="S892" s="60" t="s">
        <v>1995</v>
      </c>
      <c r="T892" s="60" t="s">
        <v>1996</v>
      </c>
      <c r="U892" s="60" t="s">
        <v>1997</v>
      </c>
      <c r="V892" s="60" t="s">
        <v>1998</v>
      </c>
      <c r="W892" s="60" t="s">
        <v>1999</v>
      </c>
      <c r="X892" s="60">
        <v>3241000</v>
      </c>
      <c r="Y892" s="60" t="s">
        <v>2000</v>
      </c>
    </row>
    <row r="893" spans="1:25" ht="60" x14ac:dyDescent="0.25">
      <c r="A893" s="60" t="s">
        <v>2130</v>
      </c>
      <c r="B893" s="60" t="str">
        <f>IFERROR(VLOOKUP(VALUE(MID(A893,1,IF(VALUE(MID(A893,1,3))=898,3,4))),[29]Hoja1!$A$3:$K$222,2,0),"")</f>
        <v>1049 Cobertura con equidad</v>
      </c>
      <c r="C893" s="60" t="s">
        <v>217</v>
      </c>
      <c r="D893" s="60" t="s">
        <v>447</v>
      </c>
      <c r="E893" s="60">
        <v>80111601</v>
      </c>
      <c r="F893" s="60" t="s">
        <v>2131</v>
      </c>
      <c r="G893" s="60">
        <v>1</v>
      </c>
      <c r="H893" s="60">
        <v>1</v>
      </c>
      <c r="I893" s="60">
        <v>345</v>
      </c>
      <c r="J893" s="60">
        <v>0</v>
      </c>
      <c r="K893" s="60" t="s">
        <v>21</v>
      </c>
      <c r="L893" s="60" t="str">
        <f>IF(K893=[29]Hoja3!$B$2,[29]Hoja3!$A$2,IF(K893=[29]Hoja3!$B$3,[29]Hoja3!$A$3,IF(K893=[29]Hoja3!$B$4,[29]Hoja3!$A$4,IF(K893=[29]Hoja3!$B$5,[29]Hoja3!$A$5,IF(K893=[29]Hoja3!$B$6,[29]Hoja3!$A$6,IF(K893=[29]Hoja3!$B$7,[29]Hoja3!$A$7,IF(K893=[29]Hoja3!$B$8,[29]Hoja3!$A$8,IF(K893=[29]Hoja3!$B$9,[29]Hoja3!$A$9,IF(K893=[29]Hoja3!$B$10,[29]Hoja3!$A$10,IF(K893=[29]Hoja3!$B$11,[29]Hoja3!$A$11,IF(K893=[29]Hoja3!$B$12,[29]Hoja3!$A$12,IF(K893=[29]Hoja3!$B$13,[29]Hoja3!$A$13,IF(K893=[29]Hoja3!$B$14,[29]Hoja3!$A$14,IF(K893=[29]Hoja3!$B$15,[29]Hoja3!$A$15,IF(K893=[29]Hoja3!$B$16,[29]Hoja3!$A$16,IF(K893=[29]Hoja3!$B$17,[29]Hoja3!$A$17,IF(K893=[29]Hoja3!$B$18,[29]Hoja3!$A$18,IF(K893=[29]Hoja3!$B$19,[29]Hoja3!$A$19,IF(K893=[29]Hoja3!$B$20,[29]Hoja3!$A$20,IF(K893=[29]Hoja3!$B$21,[29]Hoja3!$A$21,""))))))))))))))))))))</f>
        <v>CCE-16</v>
      </c>
      <c r="M893" s="60" t="s">
        <v>575</v>
      </c>
      <c r="N893" s="60">
        <v>0</v>
      </c>
      <c r="O893" s="63">
        <v>36697788</v>
      </c>
      <c r="P893" s="63">
        <f t="shared" si="186"/>
        <v>36697788</v>
      </c>
      <c r="Q893" s="65">
        <v>0</v>
      </c>
      <c r="R893" s="65">
        <v>0</v>
      </c>
      <c r="S893" s="60" t="s">
        <v>1995</v>
      </c>
      <c r="T893" s="60" t="s">
        <v>1996</v>
      </c>
      <c r="U893" s="60" t="s">
        <v>1997</v>
      </c>
      <c r="V893" s="60" t="s">
        <v>1998</v>
      </c>
      <c r="W893" s="60" t="s">
        <v>1999</v>
      </c>
      <c r="X893" s="60">
        <v>3241000</v>
      </c>
      <c r="Y893" s="60" t="s">
        <v>2000</v>
      </c>
    </row>
    <row r="894" spans="1:25" ht="60" x14ac:dyDescent="0.25">
      <c r="A894" s="60" t="s">
        <v>2132</v>
      </c>
      <c r="B894" s="60" t="str">
        <f>IFERROR(VLOOKUP(VALUE(MID(A894,1,IF(VALUE(MID(A894,1,3))=898,3,4))),[29]Hoja1!$A$3:$K$222,2,0),"")</f>
        <v>1049 Cobertura con equidad</v>
      </c>
      <c r="C894" s="60" t="s">
        <v>217</v>
      </c>
      <c r="D894" s="60" t="s">
        <v>447</v>
      </c>
      <c r="E894" s="60">
        <v>80111601</v>
      </c>
      <c r="F894" s="60" t="s">
        <v>2133</v>
      </c>
      <c r="G894" s="60">
        <v>1</v>
      </c>
      <c r="H894" s="60">
        <v>1</v>
      </c>
      <c r="I894" s="60">
        <v>330</v>
      </c>
      <c r="J894" s="60">
        <v>0</v>
      </c>
      <c r="K894" s="60" t="s">
        <v>21</v>
      </c>
      <c r="L894" s="60" t="str">
        <f>IF(K894=[29]Hoja3!$B$2,[29]Hoja3!$A$2,IF(K894=[29]Hoja3!$B$3,[29]Hoja3!$A$3,IF(K894=[29]Hoja3!$B$4,[29]Hoja3!$A$4,IF(K894=[29]Hoja3!$B$5,[29]Hoja3!$A$5,IF(K894=[29]Hoja3!$B$6,[29]Hoja3!$A$6,IF(K894=[29]Hoja3!$B$7,[29]Hoja3!$A$7,IF(K894=[29]Hoja3!$B$8,[29]Hoja3!$A$8,IF(K894=[29]Hoja3!$B$9,[29]Hoja3!$A$9,IF(K894=[29]Hoja3!$B$10,[29]Hoja3!$A$10,IF(K894=[29]Hoja3!$B$11,[29]Hoja3!$A$11,IF(K894=[29]Hoja3!$B$12,[29]Hoja3!$A$12,IF(K894=[29]Hoja3!$B$13,[29]Hoja3!$A$13,IF(K894=[29]Hoja3!$B$14,[29]Hoja3!$A$14,IF(K894=[29]Hoja3!$B$15,[29]Hoja3!$A$15,IF(K894=[29]Hoja3!$B$16,[29]Hoja3!$A$16,IF(K894=[29]Hoja3!$B$17,[29]Hoja3!$A$17,IF(K894=[29]Hoja3!$B$18,[29]Hoja3!$A$18,IF(K894=[29]Hoja3!$B$19,[29]Hoja3!$A$19,IF(K894=[29]Hoja3!$B$20,[29]Hoja3!$A$20,IF(K894=[29]Hoja3!$B$21,[29]Hoja3!$A$21,""))))))))))))))))))))</f>
        <v>CCE-16</v>
      </c>
      <c r="M894" s="60" t="s">
        <v>575</v>
      </c>
      <c r="N894" s="60">
        <v>0</v>
      </c>
      <c r="O894" s="63">
        <v>28601826</v>
      </c>
      <c r="P894" s="63">
        <f t="shared" si="186"/>
        <v>28601826</v>
      </c>
      <c r="Q894" s="65">
        <v>0</v>
      </c>
      <c r="R894" s="65">
        <v>0</v>
      </c>
      <c r="S894" s="60" t="s">
        <v>1995</v>
      </c>
      <c r="T894" s="60" t="s">
        <v>1996</v>
      </c>
      <c r="U894" s="60" t="s">
        <v>1997</v>
      </c>
      <c r="V894" s="60" t="s">
        <v>1998</v>
      </c>
      <c r="W894" s="60" t="s">
        <v>1999</v>
      </c>
      <c r="X894" s="60">
        <v>3241000</v>
      </c>
      <c r="Y894" s="60" t="s">
        <v>2000</v>
      </c>
    </row>
    <row r="895" spans="1:25" ht="60" x14ac:dyDescent="0.25">
      <c r="A895" s="60" t="s">
        <v>2134</v>
      </c>
      <c r="B895" s="60" t="str">
        <f>IFERROR(VLOOKUP(VALUE(MID(A895,1,IF(VALUE(MID(A895,1,3))=898,3,4))),[29]Hoja1!$A$3:$K$222,2,0),"")</f>
        <v>1049 Cobertura con equidad</v>
      </c>
      <c r="C895" s="60" t="s">
        <v>217</v>
      </c>
      <c r="D895" s="60" t="s">
        <v>447</v>
      </c>
      <c r="E895" s="60">
        <v>80111601</v>
      </c>
      <c r="F895" s="60" t="s">
        <v>2135</v>
      </c>
      <c r="G895" s="60">
        <v>1</v>
      </c>
      <c r="H895" s="60">
        <v>1</v>
      </c>
      <c r="I895" s="60">
        <v>345</v>
      </c>
      <c r="J895" s="60">
        <v>0</v>
      </c>
      <c r="K895" s="60" t="s">
        <v>21</v>
      </c>
      <c r="L895" s="60" t="str">
        <f>IF(K895=[29]Hoja3!$B$2,[29]Hoja3!$A$2,IF(K895=[29]Hoja3!$B$3,[29]Hoja3!$A$3,IF(K895=[29]Hoja3!$B$4,[29]Hoja3!$A$4,IF(K895=[29]Hoja3!$B$5,[29]Hoja3!$A$5,IF(K895=[29]Hoja3!$B$6,[29]Hoja3!$A$6,IF(K895=[29]Hoja3!$B$7,[29]Hoja3!$A$7,IF(K895=[29]Hoja3!$B$8,[29]Hoja3!$A$8,IF(K895=[29]Hoja3!$B$9,[29]Hoja3!$A$9,IF(K895=[29]Hoja3!$B$10,[29]Hoja3!$A$10,IF(K895=[29]Hoja3!$B$11,[29]Hoja3!$A$11,IF(K895=[29]Hoja3!$B$12,[29]Hoja3!$A$12,IF(K895=[29]Hoja3!$B$13,[29]Hoja3!$A$13,IF(K895=[29]Hoja3!$B$14,[29]Hoja3!$A$14,IF(K895=[29]Hoja3!$B$15,[29]Hoja3!$A$15,IF(K895=[29]Hoja3!$B$16,[29]Hoja3!$A$16,IF(K895=[29]Hoja3!$B$17,[29]Hoja3!$A$17,IF(K895=[29]Hoja3!$B$18,[29]Hoja3!$A$18,IF(K895=[29]Hoja3!$B$19,[29]Hoja3!$A$19,IF(K895=[29]Hoja3!$B$20,[29]Hoja3!$A$20,IF(K895=[29]Hoja3!$B$21,[29]Hoja3!$A$21,""))))))))))))))))))))</f>
        <v>CCE-16</v>
      </c>
      <c r="M895" s="60" t="s">
        <v>575</v>
      </c>
      <c r="N895" s="60">
        <v>0</v>
      </c>
      <c r="O895" s="63">
        <v>29901909</v>
      </c>
      <c r="P895" s="63">
        <f t="shared" si="186"/>
        <v>29901909</v>
      </c>
      <c r="Q895" s="65">
        <v>0</v>
      </c>
      <c r="R895" s="65">
        <v>0</v>
      </c>
      <c r="S895" s="60" t="s">
        <v>1995</v>
      </c>
      <c r="T895" s="60" t="s">
        <v>1996</v>
      </c>
      <c r="U895" s="60" t="s">
        <v>1997</v>
      </c>
      <c r="V895" s="60" t="s">
        <v>1998</v>
      </c>
      <c r="W895" s="60" t="s">
        <v>1999</v>
      </c>
      <c r="X895" s="60">
        <v>3241000</v>
      </c>
      <c r="Y895" s="60" t="s">
        <v>2000</v>
      </c>
    </row>
    <row r="896" spans="1:25" ht="60" x14ac:dyDescent="0.25">
      <c r="A896" s="60" t="s">
        <v>2136</v>
      </c>
      <c r="B896" s="60" t="str">
        <f>IFERROR(VLOOKUP(VALUE(MID(A896,1,IF(VALUE(MID(A896,1,3))=898,3,4))),[29]Hoja1!$A$3:$K$222,2,0),"")</f>
        <v>1049 Cobertura con equidad</v>
      </c>
      <c r="C896" s="60" t="s">
        <v>217</v>
      </c>
      <c r="D896" s="60" t="s">
        <v>447</v>
      </c>
      <c r="E896" s="60">
        <v>80111601</v>
      </c>
      <c r="F896" s="60" t="s">
        <v>2137</v>
      </c>
      <c r="G896" s="60">
        <v>1</v>
      </c>
      <c r="H896" s="60">
        <v>1</v>
      </c>
      <c r="I896" s="60">
        <v>345</v>
      </c>
      <c r="J896" s="60">
        <v>0</v>
      </c>
      <c r="K896" s="60" t="s">
        <v>21</v>
      </c>
      <c r="L896" s="60" t="str">
        <f>IF(K896=[29]Hoja3!$B$2,[29]Hoja3!$A$2,IF(K896=[29]Hoja3!$B$3,[29]Hoja3!$A$3,IF(K896=[29]Hoja3!$B$4,[29]Hoja3!$A$4,IF(K896=[29]Hoja3!$B$5,[29]Hoja3!$A$5,IF(K896=[29]Hoja3!$B$6,[29]Hoja3!$A$6,IF(K896=[29]Hoja3!$B$7,[29]Hoja3!$A$7,IF(K896=[29]Hoja3!$B$8,[29]Hoja3!$A$8,IF(K896=[29]Hoja3!$B$9,[29]Hoja3!$A$9,IF(K896=[29]Hoja3!$B$10,[29]Hoja3!$A$10,IF(K896=[29]Hoja3!$B$11,[29]Hoja3!$A$11,IF(K896=[29]Hoja3!$B$12,[29]Hoja3!$A$12,IF(K896=[29]Hoja3!$B$13,[29]Hoja3!$A$13,IF(K896=[29]Hoja3!$B$14,[29]Hoja3!$A$14,IF(K896=[29]Hoja3!$B$15,[29]Hoja3!$A$15,IF(K896=[29]Hoja3!$B$16,[29]Hoja3!$A$16,IF(K896=[29]Hoja3!$B$17,[29]Hoja3!$A$17,IF(K896=[29]Hoja3!$B$18,[29]Hoja3!$A$18,IF(K896=[29]Hoja3!$B$19,[29]Hoja3!$A$19,IF(K896=[29]Hoja3!$B$20,[29]Hoja3!$A$20,IF(K896=[29]Hoja3!$B$21,[29]Hoja3!$A$21,""))))))))))))))))))))</f>
        <v>CCE-16</v>
      </c>
      <c r="M896" s="60" t="s">
        <v>575</v>
      </c>
      <c r="N896" s="60">
        <v>0</v>
      </c>
      <c r="O896" s="63">
        <v>29901909</v>
      </c>
      <c r="P896" s="63">
        <f t="shared" si="186"/>
        <v>29901909</v>
      </c>
      <c r="Q896" s="65">
        <v>0</v>
      </c>
      <c r="R896" s="65">
        <v>0</v>
      </c>
      <c r="S896" s="60" t="s">
        <v>1995</v>
      </c>
      <c r="T896" s="60" t="s">
        <v>1996</v>
      </c>
      <c r="U896" s="60" t="s">
        <v>1997</v>
      </c>
      <c r="V896" s="60" t="s">
        <v>1998</v>
      </c>
      <c r="W896" s="60" t="s">
        <v>1999</v>
      </c>
      <c r="X896" s="60">
        <v>3241000</v>
      </c>
      <c r="Y896" s="60" t="s">
        <v>2000</v>
      </c>
    </row>
    <row r="897" spans="1:25" ht="60" x14ac:dyDescent="0.25">
      <c r="A897" s="60" t="s">
        <v>2138</v>
      </c>
      <c r="B897" s="60" t="str">
        <f>IFERROR(VLOOKUP(VALUE(MID(A897,1,IF(VALUE(MID(A897,1,3))=898,3,4))),[29]Hoja1!$A$3:$K$222,2,0),"")</f>
        <v>1049 Cobertura con equidad</v>
      </c>
      <c r="C897" s="60" t="s">
        <v>217</v>
      </c>
      <c r="D897" s="60" t="s">
        <v>447</v>
      </c>
      <c r="E897" s="60">
        <v>80111601</v>
      </c>
      <c r="F897" s="60" t="s">
        <v>2133</v>
      </c>
      <c r="G897" s="60">
        <v>1</v>
      </c>
      <c r="H897" s="60">
        <v>1</v>
      </c>
      <c r="I897" s="60">
        <v>330</v>
      </c>
      <c r="J897" s="60">
        <v>0</v>
      </c>
      <c r="K897" s="60" t="s">
        <v>21</v>
      </c>
      <c r="L897" s="60" t="str">
        <f>IF(K897=[29]Hoja3!$B$2,[29]Hoja3!$A$2,IF(K897=[29]Hoja3!$B$3,[29]Hoja3!$A$3,IF(K897=[29]Hoja3!$B$4,[29]Hoja3!$A$4,IF(K897=[29]Hoja3!$B$5,[29]Hoja3!$A$5,IF(K897=[29]Hoja3!$B$6,[29]Hoja3!$A$6,IF(K897=[29]Hoja3!$B$7,[29]Hoja3!$A$7,IF(K897=[29]Hoja3!$B$8,[29]Hoja3!$A$8,IF(K897=[29]Hoja3!$B$9,[29]Hoja3!$A$9,IF(K897=[29]Hoja3!$B$10,[29]Hoja3!$A$10,IF(K897=[29]Hoja3!$B$11,[29]Hoja3!$A$11,IF(K897=[29]Hoja3!$B$12,[29]Hoja3!$A$12,IF(K897=[29]Hoja3!$B$13,[29]Hoja3!$A$13,IF(K897=[29]Hoja3!$B$14,[29]Hoja3!$A$14,IF(K897=[29]Hoja3!$B$15,[29]Hoja3!$A$15,IF(K897=[29]Hoja3!$B$16,[29]Hoja3!$A$16,IF(K897=[29]Hoja3!$B$17,[29]Hoja3!$A$17,IF(K897=[29]Hoja3!$B$18,[29]Hoja3!$A$18,IF(K897=[29]Hoja3!$B$19,[29]Hoja3!$A$19,IF(K897=[29]Hoja3!$B$20,[29]Hoja3!$A$20,IF(K897=[29]Hoja3!$B$21,[29]Hoja3!$A$21,""))))))))))))))))))))</f>
        <v>CCE-16</v>
      </c>
      <c r="M897" s="60" t="s">
        <v>575</v>
      </c>
      <c r="N897" s="60">
        <v>0</v>
      </c>
      <c r="O897" s="63">
        <v>28601826</v>
      </c>
      <c r="P897" s="63">
        <f t="shared" si="186"/>
        <v>28601826</v>
      </c>
      <c r="Q897" s="65">
        <v>0</v>
      </c>
      <c r="R897" s="65">
        <v>0</v>
      </c>
      <c r="S897" s="60" t="s">
        <v>1995</v>
      </c>
      <c r="T897" s="60" t="s">
        <v>1996</v>
      </c>
      <c r="U897" s="60" t="s">
        <v>1997</v>
      </c>
      <c r="V897" s="60" t="s">
        <v>1998</v>
      </c>
      <c r="W897" s="60" t="s">
        <v>1999</v>
      </c>
      <c r="X897" s="60">
        <v>3241000</v>
      </c>
      <c r="Y897" s="60" t="s">
        <v>2000</v>
      </c>
    </row>
    <row r="898" spans="1:25" ht="60" x14ac:dyDescent="0.25">
      <c r="A898" s="60" t="s">
        <v>2139</v>
      </c>
      <c r="B898" s="60" t="str">
        <f>IFERROR(VLOOKUP(VALUE(MID(A898,1,IF(VALUE(MID(A898,1,3))=898,3,4))),[29]Hoja1!$A$3:$K$222,2,0),"")</f>
        <v>1049 Cobertura con equidad</v>
      </c>
      <c r="C898" s="60" t="s">
        <v>217</v>
      </c>
      <c r="D898" s="60" t="s">
        <v>447</v>
      </c>
      <c r="E898" s="60">
        <v>80111601</v>
      </c>
      <c r="F898" s="60" t="s">
        <v>2133</v>
      </c>
      <c r="G898" s="60">
        <v>1</v>
      </c>
      <c r="H898" s="60">
        <v>1</v>
      </c>
      <c r="I898" s="60">
        <v>330</v>
      </c>
      <c r="J898" s="60">
        <v>0</v>
      </c>
      <c r="K898" s="60" t="s">
        <v>21</v>
      </c>
      <c r="L898" s="60" t="str">
        <f>IF(K898=[29]Hoja3!$B$2,[29]Hoja3!$A$2,IF(K898=[29]Hoja3!$B$3,[29]Hoja3!$A$3,IF(K898=[29]Hoja3!$B$4,[29]Hoja3!$A$4,IF(K898=[29]Hoja3!$B$5,[29]Hoja3!$A$5,IF(K898=[29]Hoja3!$B$6,[29]Hoja3!$A$6,IF(K898=[29]Hoja3!$B$7,[29]Hoja3!$A$7,IF(K898=[29]Hoja3!$B$8,[29]Hoja3!$A$8,IF(K898=[29]Hoja3!$B$9,[29]Hoja3!$A$9,IF(K898=[29]Hoja3!$B$10,[29]Hoja3!$A$10,IF(K898=[29]Hoja3!$B$11,[29]Hoja3!$A$11,IF(K898=[29]Hoja3!$B$12,[29]Hoja3!$A$12,IF(K898=[29]Hoja3!$B$13,[29]Hoja3!$A$13,IF(K898=[29]Hoja3!$B$14,[29]Hoja3!$A$14,IF(K898=[29]Hoja3!$B$15,[29]Hoja3!$A$15,IF(K898=[29]Hoja3!$B$16,[29]Hoja3!$A$16,IF(K898=[29]Hoja3!$B$17,[29]Hoja3!$A$17,IF(K898=[29]Hoja3!$B$18,[29]Hoja3!$A$18,IF(K898=[29]Hoja3!$B$19,[29]Hoja3!$A$19,IF(K898=[29]Hoja3!$B$20,[29]Hoja3!$A$20,IF(K898=[29]Hoja3!$B$21,[29]Hoja3!$A$21,""))))))))))))))))))))</f>
        <v>CCE-16</v>
      </c>
      <c r="M898" s="60" t="s">
        <v>575</v>
      </c>
      <c r="N898" s="60">
        <v>0</v>
      </c>
      <c r="O898" s="63">
        <v>28601826</v>
      </c>
      <c r="P898" s="63">
        <f t="shared" si="186"/>
        <v>28601826</v>
      </c>
      <c r="Q898" s="65">
        <v>0</v>
      </c>
      <c r="R898" s="65">
        <v>0</v>
      </c>
      <c r="S898" s="60" t="s">
        <v>1995</v>
      </c>
      <c r="T898" s="60" t="s">
        <v>1996</v>
      </c>
      <c r="U898" s="60" t="s">
        <v>1997</v>
      </c>
      <c r="V898" s="60" t="s">
        <v>1998</v>
      </c>
      <c r="W898" s="60" t="s">
        <v>1999</v>
      </c>
      <c r="X898" s="60">
        <v>3241000</v>
      </c>
      <c r="Y898" s="60" t="s">
        <v>2000</v>
      </c>
    </row>
    <row r="899" spans="1:25" ht="60" x14ac:dyDescent="0.25">
      <c r="A899" s="60" t="s">
        <v>2140</v>
      </c>
      <c r="B899" s="60" t="str">
        <f>IFERROR(VLOOKUP(VALUE(MID(A899,1,IF(VALUE(MID(A899,1,3))=898,3,4))),[29]Hoja1!$A$3:$K$222,2,0),"")</f>
        <v>1049 Cobertura con equidad</v>
      </c>
      <c r="C899" s="60" t="s">
        <v>217</v>
      </c>
      <c r="D899" s="60" t="s">
        <v>447</v>
      </c>
      <c r="E899" s="60">
        <v>80111601</v>
      </c>
      <c r="F899" s="60" t="s">
        <v>2133</v>
      </c>
      <c r="G899" s="60">
        <v>1</v>
      </c>
      <c r="H899" s="60">
        <v>1</v>
      </c>
      <c r="I899" s="60">
        <v>330</v>
      </c>
      <c r="J899" s="60">
        <v>0</v>
      </c>
      <c r="K899" s="60" t="s">
        <v>21</v>
      </c>
      <c r="L899" s="60" t="str">
        <f>IF(K899=[29]Hoja3!$B$2,[29]Hoja3!$A$2,IF(K899=[29]Hoja3!$B$3,[29]Hoja3!$A$3,IF(K899=[29]Hoja3!$B$4,[29]Hoja3!$A$4,IF(K899=[29]Hoja3!$B$5,[29]Hoja3!$A$5,IF(K899=[29]Hoja3!$B$6,[29]Hoja3!$A$6,IF(K899=[29]Hoja3!$B$7,[29]Hoja3!$A$7,IF(K899=[29]Hoja3!$B$8,[29]Hoja3!$A$8,IF(K899=[29]Hoja3!$B$9,[29]Hoja3!$A$9,IF(K899=[29]Hoja3!$B$10,[29]Hoja3!$A$10,IF(K899=[29]Hoja3!$B$11,[29]Hoja3!$A$11,IF(K899=[29]Hoja3!$B$12,[29]Hoja3!$A$12,IF(K899=[29]Hoja3!$B$13,[29]Hoja3!$A$13,IF(K899=[29]Hoja3!$B$14,[29]Hoja3!$A$14,IF(K899=[29]Hoja3!$B$15,[29]Hoja3!$A$15,IF(K899=[29]Hoja3!$B$16,[29]Hoja3!$A$16,IF(K899=[29]Hoja3!$B$17,[29]Hoja3!$A$17,IF(K899=[29]Hoja3!$B$18,[29]Hoja3!$A$18,IF(K899=[29]Hoja3!$B$19,[29]Hoja3!$A$19,IF(K899=[29]Hoja3!$B$20,[29]Hoja3!$A$20,IF(K899=[29]Hoja3!$B$21,[29]Hoja3!$A$21,""))))))))))))))))))))</f>
        <v>CCE-16</v>
      </c>
      <c r="M899" s="60" t="s">
        <v>575</v>
      </c>
      <c r="N899" s="60">
        <v>0</v>
      </c>
      <c r="O899" s="63">
        <v>28601826</v>
      </c>
      <c r="P899" s="63">
        <f t="shared" si="186"/>
        <v>28601826</v>
      </c>
      <c r="Q899" s="65">
        <v>0</v>
      </c>
      <c r="R899" s="65">
        <v>0</v>
      </c>
      <c r="S899" s="60" t="s">
        <v>1995</v>
      </c>
      <c r="T899" s="60" t="s">
        <v>1996</v>
      </c>
      <c r="U899" s="60" t="s">
        <v>1997</v>
      </c>
      <c r="V899" s="60" t="s">
        <v>1998</v>
      </c>
      <c r="W899" s="60" t="s">
        <v>1999</v>
      </c>
      <c r="X899" s="60">
        <v>3241000</v>
      </c>
      <c r="Y899" s="60" t="s">
        <v>2000</v>
      </c>
    </row>
    <row r="900" spans="1:25" ht="60" x14ac:dyDescent="0.25">
      <c r="A900" s="60" t="s">
        <v>2141</v>
      </c>
      <c r="B900" s="60" t="str">
        <f>IFERROR(VLOOKUP(VALUE(MID(A900,1,IF(VALUE(MID(A900,1,3))=898,3,4))),[29]Hoja1!$A$3:$K$222,2,0),"")</f>
        <v>1049 Cobertura con equidad</v>
      </c>
      <c r="C900" s="60" t="s">
        <v>217</v>
      </c>
      <c r="D900" s="60" t="s">
        <v>447</v>
      </c>
      <c r="E900" s="60">
        <v>80111601</v>
      </c>
      <c r="F900" s="60" t="s">
        <v>2133</v>
      </c>
      <c r="G900" s="60">
        <v>1</v>
      </c>
      <c r="H900" s="60">
        <v>1</v>
      </c>
      <c r="I900" s="60">
        <v>330</v>
      </c>
      <c r="J900" s="60">
        <v>0</v>
      </c>
      <c r="K900" s="60" t="s">
        <v>21</v>
      </c>
      <c r="L900" s="60" t="str">
        <f>IF(K900=[29]Hoja3!$B$2,[29]Hoja3!$A$2,IF(K900=[29]Hoja3!$B$3,[29]Hoja3!$A$3,IF(K900=[29]Hoja3!$B$4,[29]Hoja3!$A$4,IF(K900=[29]Hoja3!$B$5,[29]Hoja3!$A$5,IF(K900=[29]Hoja3!$B$6,[29]Hoja3!$A$6,IF(K900=[29]Hoja3!$B$7,[29]Hoja3!$A$7,IF(K900=[29]Hoja3!$B$8,[29]Hoja3!$A$8,IF(K900=[29]Hoja3!$B$9,[29]Hoja3!$A$9,IF(K900=[29]Hoja3!$B$10,[29]Hoja3!$A$10,IF(K900=[29]Hoja3!$B$11,[29]Hoja3!$A$11,IF(K900=[29]Hoja3!$B$12,[29]Hoja3!$A$12,IF(K900=[29]Hoja3!$B$13,[29]Hoja3!$A$13,IF(K900=[29]Hoja3!$B$14,[29]Hoja3!$A$14,IF(K900=[29]Hoja3!$B$15,[29]Hoja3!$A$15,IF(K900=[29]Hoja3!$B$16,[29]Hoja3!$A$16,IF(K900=[29]Hoja3!$B$17,[29]Hoja3!$A$17,IF(K900=[29]Hoja3!$B$18,[29]Hoja3!$A$18,IF(K900=[29]Hoja3!$B$19,[29]Hoja3!$A$19,IF(K900=[29]Hoja3!$B$20,[29]Hoja3!$A$20,IF(K900=[29]Hoja3!$B$21,[29]Hoja3!$A$21,""))))))))))))))))))))</f>
        <v>CCE-16</v>
      </c>
      <c r="M900" s="60" t="s">
        <v>575</v>
      </c>
      <c r="N900" s="60">
        <v>0</v>
      </c>
      <c r="O900" s="63">
        <v>28601826</v>
      </c>
      <c r="P900" s="63">
        <f t="shared" si="186"/>
        <v>28601826</v>
      </c>
      <c r="Q900" s="65">
        <v>0</v>
      </c>
      <c r="R900" s="65">
        <v>0</v>
      </c>
      <c r="S900" s="60" t="s">
        <v>1995</v>
      </c>
      <c r="T900" s="60" t="s">
        <v>1996</v>
      </c>
      <c r="U900" s="60" t="s">
        <v>1997</v>
      </c>
      <c r="V900" s="60" t="s">
        <v>1998</v>
      </c>
      <c r="W900" s="60" t="s">
        <v>1999</v>
      </c>
      <c r="X900" s="60">
        <v>3241000</v>
      </c>
      <c r="Y900" s="60" t="s">
        <v>2000</v>
      </c>
    </row>
    <row r="901" spans="1:25" ht="60" x14ac:dyDescent="0.25">
      <c r="A901" s="60" t="s">
        <v>2142</v>
      </c>
      <c r="B901" s="60" t="str">
        <f>IFERROR(VLOOKUP(VALUE(MID(A901,1,IF(VALUE(MID(A901,1,3))=898,3,4))),[29]Hoja1!$A$3:$K$222,2,0),"")</f>
        <v>1049 Cobertura con equidad</v>
      </c>
      <c r="C901" s="60" t="s">
        <v>217</v>
      </c>
      <c r="D901" s="60" t="s">
        <v>447</v>
      </c>
      <c r="E901" s="60">
        <v>80111601</v>
      </c>
      <c r="F901" s="60" t="s">
        <v>2133</v>
      </c>
      <c r="G901" s="60">
        <v>1</v>
      </c>
      <c r="H901" s="60">
        <v>1</v>
      </c>
      <c r="I901" s="60">
        <v>330</v>
      </c>
      <c r="J901" s="60">
        <v>0</v>
      </c>
      <c r="K901" s="60" t="s">
        <v>21</v>
      </c>
      <c r="L901" s="60" t="str">
        <f>IF(K901=[29]Hoja3!$B$2,[29]Hoja3!$A$2,IF(K901=[29]Hoja3!$B$3,[29]Hoja3!$A$3,IF(K901=[29]Hoja3!$B$4,[29]Hoja3!$A$4,IF(K901=[29]Hoja3!$B$5,[29]Hoja3!$A$5,IF(K901=[29]Hoja3!$B$6,[29]Hoja3!$A$6,IF(K901=[29]Hoja3!$B$7,[29]Hoja3!$A$7,IF(K901=[29]Hoja3!$B$8,[29]Hoja3!$A$8,IF(K901=[29]Hoja3!$B$9,[29]Hoja3!$A$9,IF(K901=[29]Hoja3!$B$10,[29]Hoja3!$A$10,IF(K901=[29]Hoja3!$B$11,[29]Hoja3!$A$11,IF(K901=[29]Hoja3!$B$12,[29]Hoja3!$A$12,IF(K901=[29]Hoja3!$B$13,[29]Hoja3!$A$13,IF(K901=[29]Hoja3!$B$14,[29]Hoja3!$A$14,IF(K901=[29]Hoja3!$B$15,[29]Hoja3!$A$15,IF(K901=[29]Hoja3!$B$16,[29]Hoja3!$A$16,IF(K901=[29]Hoja3!$B$17,[29]Hoja3!$A$17,IF(K901=[29]Hoja3!$B$18,[29]Hoja3!$A$18,IF(K901=[29]Hoja3!$B$19,[29]Hoja3!$A$19,IF(K901=[29]Hoja3!$B$20,[29]Hoja3!$A$20,IF(K901=[29]Hoja3!$B$21,[29]Hoja3!$A$21,""))))))))))))))))))))</f>
        <v>CCE-16</v>
      </c>
      <c r="M901" s="60" t="s">
        <v>575</v>
      </c>
      <c r="N901" s="60">
        <v>0</v>
      </c>
      <c r="O901" s="63">
        <v>28601826</v>
      </c>
      <c r="P901" s="63">
        <f t="shared" si="186"/>
        <v>28601826</v>
      </c>
      <c r="Q901" s="65">
        <v>0</v>
      </c>
      <c r="R901" s="65">
        <v>0</v>
      </c>
      <c r="S901" s="60" t="s">
        <v>1995</v>
      </c>
      <c r="T901" s="60" t="s">
        <v>1996</v>
      </c>
      <c r="U901" s="60" t="s">
        <v>1997</v>
      </c>
      <c r="V901" s="60" t="s">
        <v>1998</v>
      </c>
      <c r="W901" s="60" t="s">
        <v>1999</v>
      </c>
      <c r="X901" s="60">
        <v>3241000</v>
      </c>
      <c r="Y901" s="60" t="s">
        <v>2000</v>
      </c>
    </row>
    <row r="902" spans="1:25" ht="60" x14ac:dyDescent="0.25">
      <c r="A902" s="60" t="s">
        <v>2143</v>
      </c>
      <c r="B902" s="60" t="str">
        <f>IFERROR(VLOOKUP(VALUE(MID(A902,1,IF(VALUE(MID(A902,1,3))=898,3,4))),[29]Hoja1!$A$3:$K$222,2,0),"")</f>
        <v>1049 Cobertura con equidad</v>
      </c>
      <c r="C902" s="60" t="s">
        <v>217</v>
      </c>
      <c r="D902" s="60" t="s">
        <v>447</v>
      </c>
      <c r="E902" s="60">
        <v>80111601</v>
      </c>
      <c r="F902" s="60" t="s">
        <v>2144</v>
      </c>
      <c r="G902" s="60">
        <v>1</v>
      </c>
      <c r="H902" s="60">
        <v>1</v>
      </c>
      <c r="I902" s="60">
        <v>330</v>
      </c>
      <c r="J902" s="60">
        <v>0</v>
      </c>
      <c r="K902" s="60" t="s">
        <v>21</v>
      </c>
      <c r="L902" s="60" t="str">
        <f>IF(K902=[29]Hoja3!$B$2,[29]Hoja3!$A$2,IF(K902=[29]Hoja3!$B$3,[29]Hoja3!$A$3,IF(K902=[29]Hoja3!$B$4,[29]Hoja3!$A$4,IF(K902=[29]Hoja3!$B$5,[29]Hoja3!$A$5,IF(K902=[29]Hoja3!$B$6,[29]Hoja3!$A$6,IF(K902=[29]Hoja3!$B$7,[29]Hoja3!$A$7,IF(K902=[29]Hoja3!$B$8,[29]Hoja3!$A$8,IF(K902=[29]Hoja3!$B$9,[29]Hoja3!$A$9,IF(K902=[29]Hoja3!$B$10,[29]Hoja3!$A$10,IF(K902=[29]Hoja3!$B$11,[29]Hoja3!$A$11,IF(K902=[29]Hoja3!$B$12,[29]Hoja3!$A$12,IF(K902=[29]Hoja3!$B$13,[29]Hoja3!$A$13,IF(K902=[29]Hoja3!$B$14,[29]Hoja3!$A$14,IF(K902=[29]Hoja3!$B$15,[29]Hoja3!$A$15,IF(K902=[29]Hoja3!$B$16,[29]Hoja3!$A$16,IF(K902=[29]Hoja3!$B$17,[29]Hoja3!$A$17,IF(K902=[29]Hoja3!$B$18,[29]Hoja3!$A$18,IF(K902=[29]Hoja3!$B$19,[29]Hoja3!$A$19,IF(K902=[29]Hoja3!$B$20,[29]Hoja3!$A$20,IF(K902=[29]Hoja3!$B$21,[29]Hoja3!$A$21,""))))))))))))))))))))</f>
        <v>CCE-16</v>
      </c>
      <c r="M902" s="60" t="s">
        <v>575</v>
      </c>
      <c r="N902" s="60">
        <v>0</v>
      </c>
      <c r="O902" s="63">
        <v>28601826</v>
      </c>
      <c r="P902" s="63">
        <f t="shared" si="186"/>
        <v>28601826</v>
      </c>
      <c r="Q902" s="65">
        <v>0</v>
      </c>
      <c r="R902" s="65">
        <v>0</v>
      </c>
      <c r="S902" s="60" t="s">
        <v>1995</v>
      </c>
      <c r="T902" s="60" t="s">
        <v>1996</v>
      </c>
      <c r="U902" s="60" t="s">
        <v>1997</v>
      </c>
      <c r="V902" s="60" t="s">
        <v>1998</v>
      </c>
      <c r="W902" s="60" t="s">
        <v>1999</v>
      </c>
      <c r="X902" s="60">
        <v>3241000</v>
      </c>
      <c r="Y902" s="60" t="s">
        <v>2000</v>
      </c>
    </row>
    <row r="903" spans="1:25" ht="60" x14ac:dyDescent="0.25">
      <c r="A903" s="60" t="s">
        <v>2145</v>
      </c>
      <c r="B903" s="60" t="str">
        <f>IFERROR(VLOOKUP(VALUE(MID(A903,1,IF(VALUE(MID(A903,1,3))=898,3,4))),[29]Hoja1!$A$3:$K$222,2,0),"")</f>
        <v>1049 Cobertura con equidad</v>
      </c>
      <c r="C903" s="60" t="s">
        <v>217</v>
      </c>
      <c r="D903" s="60" t="s">
        <v>447</v>
      </c>
      <c r="E903" s="60">
        <v>80111601</v>
      </c>
      <c r="F903" s="60" t="s">
        <v>2146</v>
      </c>
      <c r="G903" s="60">
        <v>1</v>
      </c>
      <c r="H903" s="60">
        <v>1</v>
      </c>
      <c r="I903" s="60">
        <v>345</v>
      </c>
      <c r="J903" s="60">
        <v>0</v>
      </c>
      <c r="K903" s="60" t="s">
        <v>21</v>
      </c>
      <c r="L903" s="60" t="str">
        <f>IF(K903=[29]Hoja3!$B$2,[29]Hoja3!$A$2,IF(K903=[29]Hoja3!$B$3,[29]Hoja3!$A$3,IF(K903=[29]Hoja3!$B$4,[29]Hoja3!$A$4,IF(K903=[29]Hoja3!$B$5,[29]Hoja3!$A$5,IF(K903=[29]Hoja3!$B$6,[29]Hoja3!$A$6,IF(K903=[29]Hoja3!$B$7,[29]Hoja3!$A$7,IF(K903=[29]Hoja3!$B$8,[29]Hoja3!$A$8,IF(K903=[29]Hoja3!$B$9,[29]Hoja3!$A$9,IF(K903=[29]Hoja3!$B$10,[29]Hoja3!$A$10,IF(K903=[29]Hoja3!$B$11,[29]Hoja3!$A$11,IF(K903=[29]Hoja3!$B$12,[29]Hoja3!$A$12,IF(K903=[29]Hoja3!$B$13,[29]Hoja3!$A$13,IF(K903=[29]Hoja3!$B$14,[29]Hoja3!$A$14,IF(K903=[29]Hoja3!$B$15,[29]Hoja3!$A$15,IF(K903=[29]Hoja3!$B$16,[29]Hoja3!$A$16,IF(K903=[29]Hoja3!$B$17,[29]Hoja3!$A$17,IF(K903=[29]Hoja3!$B$18,[29]Hoja3!$A$18,IF(K903=[29]Hoja3!$B$19,[29]Hoja3!$A$19,IF(K903=[29]Hoja3!$B$20,[29]Hoja3!$A$20,IF(K903=[29]Hoja3!$B$21,[29]Hoja3!$A$21,""))))))))))))))))))))</f>
        <v>CCE-16</v>
      </c>
      <c r="M903" s="60" t="s">
        <v>63</v>
      </c>
      <c r="N903" s="60">
        <v>0</v>
      </c>
      <c r="O903" s="63">
        <v>40775320</v>
      </c>
      <c r="P903" s="63">
        <f t="shared" si="186"/>
        <v>40775320</v>
      </c>
      <c r="Q903" s="65">
        <v>0</v>
      </c>
      <c r="R903" s="65">
        <v>0</v>
      </c>
      <c r="S903" s="60" t="s">
        <v>1995</v>
      </c>
      <c r="T903" s="60" t="s">
        <v>1996</v>
      </c>
      <c r="U903" s="60" t="s">
        <v>1997</v>
      </c>
      <c r="V903" s="60" t="s">
        <v>1998</v>
      </c>
      <c r="W903" s="60" t="s">
        <v>1999</v>
      </c>
      <c r="X903" s="60">
        <v>3241000</v>
      </c>
      <c r="Y903" s="60" t="s">
        <v>2000</v>
      </c>
    </row>
    <row r="904" spans="1:25" ht="45" x14ac:dyDescent="0.25">
      <c r="A904" s="60" t="s">
        <v>2147</v>
      </c>
      <c r="B904" s="60" t="str">
        <f>IFERROR(VLOOKUP(VALUE(MID(A904,1,IF(VALUE(MID(A904,1,3))=898,3,4))),[29]Hoja1!$A$3:$K$222,2,0),"")</f>
        <v>1049 Cobertura con equidad</v>
      </c>
      <c r="C904" s="60" t="s">
        <v>225</v>
      </c>
      <c r="D904" s="60" t="s">
        <v>451</v>
      </c>
      <c r="E904" s="60">
        <v>80111601</v>
      </c>
      <c r="F904" s="60" t="s">
        <v>2148</v>
      </c>
      <c r="G904" s="60">
        <v>1</v>
      </c>
      <c r="H904" s="60">
        <v>1</v>
      </c>
      <c r="I904" s="60">
        <v>345</v>
      </c>
      <c r="J904" s="60">
        <v>0</v>
      </c>
      <c r="K904" s="60" t="s">
        <v>21</v>
      </c>
      <c r="L904" s="60" t="str">
        <f>IF(K904=[29]Hoja3!$B$2,[29]Hoja3!$A$2,IF(K904=[29]Hoja3!$B$3,[29]Hoja3!$A$3,IF(K904=[29]Hoja3!$B$4,[29]Hoja3!$A$4,IF(K904=[29]Hoja3!$B$5,[29]Hoja3!$A$5,IF(K904=[29]Hoja3!$B$6,[29]Hoja3!$A$6,IF(K904=[29]Hoja3!$B$7,[29]Hoja3!$A$7,IF(K904=[29]Hoja3!$B$8,[29]Hoja3!$A$8,IF(K904=[29]Hoja3!$B$9,[29]Hoja3!$A$9,IF(K904=[29]Hoja3!$B$10,[29]Hoja3!$A$10,IF(K904=[29]Hoja3!$B$11,[29]Hoja3!$A$11,IF(K904=[29]Hoja3!$B$12,[29]Hoja3!$A$12,IF(K904=[29]Hoja3!$B$13,[29]Hoja3!$A$13,IF(K904=[29]Hoja3!$B$14,[29]Hoja3!$A$14,IF(K904=[29]Hoja3!$B$15,[29]Hoja3!$A$15,IF(K904=[29]Hoja3!$B$16,[29]Hoja3!$A$16,IF(K904=[29]Hoja3!$B$17,[29]Hoja3!$A$17,IF(K904=[29]Hoja3!$B$18,[29]Hoja3!$A$18,IF(K904=[29]Hoja3!$B$19,[29]Hoja3!$A$19,IF(K904=[29]Hoja3!$B$20,[29]Hoja3!$A$20,IF(K904=[29]Hoja3!$B$21,[29]Hoja3!$A$21,""))))))))))))))))))))</f>
        <v>CCE-16</v>
      </c>
      <c r="M904" s="60" t="s">
        <v>63</v>
      </c>
      <c r="N904" s="60">
        <v>0</v>
      </c>
      <c r="O904" s="63">
        <v>79175396</v>
      </c>
      <c r="P904" s="63">
        <f t="shared" si="186"/>
        <v>79175396</v>
      </c>
      <c r="Q904" s="65">
        <v>0</v>
      </c>
      <c r="R904" s="65">
        <v>0</v>
      </c>
      <c r="S904" s="60" t="s">
        <v>1995</v>
      </c>
      <c r="T904" s="60" t="s">
        <v>1996</v>
      </c>
      <c r="U904" s="60" t="s">
        <v>1997</v>
      </c>
      <c r="V904" s="60" t="s">
        <v>1998</v>
      </c>
      <c r="W904" s="60" t="s">
        <v>1999</v>
      </c>
      <c r="X904" s="60">
        <v>3241000</v>
      </c>
      <c r="Y904" s="60" t="s">
        <v>2000</v>
      </c>
    </row>
    <row r="905" spans="1:25" ht="45" x14ac:dyDescent="0.25">
      <c r="A905" s="60" t="s">
        <v>2149</v>
      </c>
      <c r="B905" s="60" t="str">
        <f>IFERROR(VLOOKUP(VALUE(MID(A905,1,IF(VALUE(MID(A905,1,3))=898,3,4))),[29]Hoja1!$A$3:$K$222,2,0),"")</f>
        <v>1049 Cobertura con equidad</v>
      </c>
      <c r="C905" s="60" t="s">
        <v>225</v>
      </c>
      <c r="D905" s="60" t="s">
        <v>451</v>
      </c>
      <c r="E905" s="60">
        <v>80111601</v>
      </c>
      <c r="F905" s="60" t="s">
        <v>2150</v>
      </c>
      <c r="G905" s="60">
        <v>1</v>
      </c>
      <c r="H905" s="60">
        <v>1</v>
      </c>
      <c r="I905" s="60">
        <v>345</v>
      </c>
      <c r="J905" s="60">
        <v>0</v>
      </c>
      <c r="K905" s="60" t="s">
        <v>21</v>
      </c>
      <c r="L905" s="60" t="str">
        <f>IF(K905=[29]Hoja3!$B$2,[29]Hoja3!$A$2,IF(K905=[29]Hoja3!$B$3,[29]Hoja3!$A$3,IF(K905=[29]Hoja3!$B$4,[29]Hoja3!$A$4,IF(K905=[29]Hoja3!$B$5,[29]Hoja3!$A$5,IF(K905=[29]Hoja3!$B$6,[29]Hoja3!$A$6,IF(K905=[29]Hoja3!$B$7,[29]Hoja3!$A$7,IF(K905=[29]Hoja3!$B$8,[29]Hoja3!$A$8,IF(K905=[29]Hoja3!$B$9,[29]Hoja3!$A$9,IF(K905=[29]Hoja3!$B$10,[29]Hoja3!$A$10,IF(K905=[29]Hoja3!$B$11,[29]Hoja3!$A$11,IF(K905=[29]Hoja3!$B$12,[29]Hoja3!$A$12,IF(K905=[29]Hoja3!$B$13,[29]Hoja3!$A$13,IF(K905=[29]Hoja3!$B$14,[29]Hoja3!$A$14,IF(K905=[29]Hoja3!$B$15,[29]Hoja3!$A$15,IF(K905=[29]Hoja3!$B$16,[29]Hoja3!$A$16,IF(K905=[29]Hoja3!$B$17,[29]Hoja3!$A$17,IF(K905=[29]Hoja3!$B$18,[29]Hoja3!$A$18,IF(K905=[29]Hoja3!$B$19,[29]Hoja3!$A$19,IF(K905=[29]Hoja3!$B$20,[29]Hoja3!$A$20,IF(K905=[29]Hoja3!$B$21,[29]Hoja3!$A$21,""))))))))))))))))))))</f>
        <v>CCE-16</v>
      </c>
      <c r="M905" s="60" t="s">
        <v>63</v>
      </c>
      <c r="N905" s="60">
        <v>0</v>
      </c>
      <c r="O905" s="63">
        <v>91880400</v>
      </c>
      <c r="P905" s="63">
        <f t="shared" si="186"/>
        <v>91880400</v>
      </c>
      <c r="Q905" s="65">
        <v>0</v>
      </c>
      <c r="R905" s="65">
        <v>0</v>
      </c>
      <c r="S905" s="60" t="s">
        <v>1995</v>
      </c>
      <c r="T905" s="60" t="s">
        <v>1996</v>
      </c>
      <c r="U905" s="60" t="s">
        <v>1997</v>
      </c>
      <c r="V905" s="60" t="s">
        <v>1998</v>
      </c>
      <c r="W905" s="60" t="s">
        <v>1999</v>
      </c>
      <c r="X905" s="60">
        <v>3241000</v>
      </c>
      <c r="Y905" s="60" t="s">
        <v>2000</v>
      </c>
    </row>
    <row r="906" spans="1:25" ht="45" x14ac:dyDescent="0.25">
      <c r="A906" s="60" t="s">
        <v>2151</v>
      </c>
      <c r="B906" s="60" t="str">
        <f>IFERROR(VLOOKUP(VALUE(MID(A906,1,IF(VALUE(MID(A906,1,3))=898,3,4))),[29]Hoja1!$A$3:$K$222,2,0),"")</f>
        <v>1049 Cobertura con equidad</v>
      </c>
      <c r="C906" s="60" t="s">
        <v>225</v>
      </c>
      <c r="D906" s="60" t="s">
        <v>451</v>
      </c>
      <c r="E906" s="60">
        <v>80111601</v>
      </c>
      <c r="F906" s="60" t="s">
        <v>2152</v>
      </c>
      <c r="G906" s="60">
        <v>1</v>
      </c>
      <c r="H906" s="60">
        <v>1</v>
      </c>
      <c r="I906" s="60">
        <v>345</v>
      </c>
      <c r="J906" s="60">
        <v>0</v>
      </c>
      <c r="K906" s="60" t="s">
        <v>21</v>
      </c>
      <c r="L906" s="60" t="str">
        <f>IF(K906=[29]Hoja3!$B$2,[29]Hoja3!$A$2,IF(K906=[29]Hoja3!$B$3,[29]Hoja3!$A$3,IF(K906=[29]Hoja3!$B$4,[29]Hoja3!$A$4,IF(K906=[29]Hoja3!$B$5,[29]Hoja3!$A$5,IF(K906=[29]Hoja3!$B$6,[29]Hoja3!$A$6,IF(K906=[29]Hoja3!$B$7,[29]Hoja3!$A$7,IF(K906=[29]Hoja3!$B$8,[29]Hoja3!$A$8,IF(K906=[29]Hoja3!$B$9,[29]Hoja3!$A$9,IF(K906=[29]Hoja3!$B$10,[29]Hoja3!$A$10,IF(K906=[29]Hoja3!$B$11,[29]Hoja3!$A$11,IF(K906=[29]Hoja3!$B$12,[29]Hoja3!$A$12,IF(K906=[29]Hoja3!$B$13,[29]Hoja3!$A$13,IF(K906=[29]Hoja3!$B$14,[29]Hoja3!$A$14,IF(K906=[29]Hoja3!$B$15,[29]Hoja3!$A$15,IF(K906=[29]Hoja3!$B$16,[29]Hoja3!$A$16,IF(K906=[29]Hoja3!$B$17,[29]Hoja3!$A$17,IF(K906=[29]Hoja3!$B$18,[29]Hoja3!$A$18,IF(K906=[29]Hoja3!$B$19,[29]Hoja3!$A$19,IF(K906=[29]Hoja3!$B$20,[29]Hoja3!$A$20,IF(K906=[29]Hoja3!$B$21,[29]Hoja3!$A$21,""))))))))))))))))))))</f>
        <v>CCE-16</v>
      </c>
      <c r="M906" s="60" t="s">
        <v>63</v>
      </c>
      <c r="N906" s="60">
        <v>0</v>
      </c>
      <c r="O906" s="63">
        <v>51648754</v>
      </c>
      <c r="P906" s="63">
        <f t="shared" si="186"/>
        <v>51648754</v>
      </c>
      <c r="Q906" s="65">
        <v>0</v>
      </c>
      <c r="R906" s="65">
        <v>0</v>
      </c>
      <c r="S906" s="60" t="s">
        <v>1995</v>
      </c>
      <c r="T906" s="60" t="s">
        <v>1996</v>
      </c>
      <c r="U906" s="60" t="s">
        <v>1997</v>
      </c>
      <c r="V906" s="60" t="s">
        <v>1998</v>
      </c>
      <c r="W906" s="60" t="s">
        <v>1999</v>
      </c>
      <c r="X906" s="60">
        <v>3241000</v>
      </c>
      <c r="Y906" s="60" t="s">
        <v>2000</v>
      </c>
    </row>
    <row r="907" spans="1:25" ht="45" x14ac:dyDescent="0.25">
      <c r="A907" s="60" t="s">
        <v>2153</v>
      </c>
      <c r="B907" s="60" t="str">
        <f>IFERROR(VLOOKUP(VALUE(MID(A907,1,IF(VALUE(MID(A907,1,3))=898,3,4))),[29]Hoja1!$A$3:$K$222,2,0),"")</f>
        <v>1049 Cobertura con equidad</v>
      </c>
      <c r="C907" s="60" t="s">
        <v>225</v>
      </c>
      <c r="D907" s="60" t="s">
        <v>451</v>
      </c>
      <c r="E907" s="60">
        <v>80111601</v>
      </c>
      <c r="F907" s="60" t="s">
        <v>2154</v>
      </c>
      <c r="G907" s="60">
        <v>1</v>
      </c>
      <c r="H907" s="60">
        <v>1</v>
      </c>
      <c r="I907" s="60">
        <v>345</v>
      </c>
      <c r="J907" s="60">
        <v>0</v>
      </c>
      <c r="K907" s="60" t="s">
        <v>21</v>
      </c>
      <c r="L907" s="60" t="str">
        <f>IF(K907=[29]Hoja3!$B$2,[29]Hoja3!$A$2,IF(K907=[29]Hoja3!$B$3,[29]Hoja3!$A$3,IF(K907=[29]Hoja3!$B$4,[29]Hoja3!$A$4,IF(K907=[29]Hoja3!$B$5,[29]Hoja3!$A$5,IF(K907=[29]Hoja3!$B$6,[29]Hoja3!$A$6,IF(K907=[29]Hoja3!$B$7,[29]Hoja3!$A$7,IF(K907=[29]Hoja3!$B$8,[29]Hoja3!$A$8,IF(K907=[29]Hoja3!$B$9,[29]Hoja3!$A$9,IF(K907=[29]Hoja3!$B$10,[29]Hoja3!$A$10,IF(K907=[29]Hoja3!$B$11,[29]Hoja3!$A$11,IF(K907=[29]Hoja3!$B$12,[29]Hoja3!$A$12,IF(K907=[29]Hoja3!$B$13,[29]Hoja3!$A$13,IF(K907=[29]Hoja3!$B$14,[29]Hoja3!$A$14,IF(K907=[29]Hoja3!$B$15,[29]Hoja3!$A$15,IF(K907=[29]Hoja3!$B$16,[29]Hoja3!$A$16,IF(K907=[29]Hoja3!$B$17,[29]Hoja3!$A$17,IF(K907=[29]Hoja3!$B$18,[29]Hoja3!$A$18,IF(K907=[29]Hoja3!$B$19,[29]Hoja3!$A$19,IF(K907=[29]Hoja3!$B$20,[29]Hoja3!$A$20,IF(K907=[29]Hoja3!$B$21,[29]Hoja3!$A$21,""))))))))))))))))))))</f>
        <v>CCE-16</v>
      </c>
      <c r="M907" s="60" t="s">
        <v>63</v>
      </c>
      <c r="N907" s="60">
        <v>0</v>
      </c>
      <c r="O907" s="63">
        <v>57085448</v>
      </c>
      <c r="P907" s="63">
        <f t="shared" si="186"/>
        <v>57085448</v>
      </c>
      <c r="Q907" s="65">
        <v>0</v>
      </c>
      <c r="R907" s="65">
        <v>0</v>
      </c>
      <c r="S907" s="60" t="s">
        <v>1995</v>
      </c>
      <c r="T907" s="60" t="s">
        <v>1996</v>
      </c>
      <c r="U907" s="60" t="s">
        <v>1997</v>
      </c>
      <c r="V907" s="60" t="s">
        <v>1998</v>
      </c>
      <c r="W907" s="60" t="s">
        <v>1999</v>
      </c>
      <c r="X907" s="60">
        <v>3241000</v>
      </c>
      <c r="Y907" s="60" t="s">
        <v>2000</v>
      </c>
    </row>
    <row r="908" spans="1:25" ht="45" x14ac:dyDescent="0.25">
      <c r="A908" s="60" t="s">
        <v>2155</v>
      </c>
      <c r="B908" s="60" t="str">
        <f>IFERROR(VLOOKUP(VALUE(MID(A908,1,IF(VALUE(MID(A908,1,3))=898,3,4))),[29]Hoja1!$A$3:$K$222,2,0),"")</f>
        <v>1049 Cobertura con equidad</v>
      </c>
      <c r="C908" s="60" t="s">
        <v>225</v>
      </c>
      <c r="D908" s="60" t="s">
        <v>451</v>
      </c>
      <c r="E908" s="60">
        <v>80111601</v>
      </c>
      <c r="F908" s="60" t="s">
        <v>2156</v>
      </c>
      <c r="G908" s="60">
        <v>1</v>
      </c>
      <c r="H908" s="60">
        <v>1</v>
      </c>
      <c r="I908" s="60">
        <v>345</v>
      </c>
      <c r="J908" s="60">
        <v>0</v>
      </c>
      <c r="K908" s="60" t="s">
        <v>21</v>
      </c>
      <c r="L908" s="60" t="str">
        <f>IF(K908=[29]Hoja3!$B$2,[29]Hoja3!$A$2,IF(K908=[29]Hoja3!$B$3,[29]Hoja3!$A$3,IF(K908=[29]Hoja3!$B$4,[29]Hoja3!$A$4,IF(K908=[29]Hoja3!$B$5,[29]Hoja3!$A$5,IF(K908=[29]Hoja3!$B$6,[29]Hoja3!$A$6,IF(K908=[29]Hoja3!$B$7,[29]Hoja3!$A$7,IF(K908=[29]Hoja3!$B$8,[29]Hoja3!$A$8,IF(K908=[29]Hoja3!$B$9,[29]Hoja3!$A$9,IF(K908=[29]Hoja3!$B$10,[29]Hoja3!$A$10,IF(K908=[29]Hoja3!$B$11,[29]Hoja3!$A$11,IF(K908=[29]Hoja3!$B$12,[29]Hoja3!$A$12,IF(K908=[29]Hoja3!$B$13,[29]Hoja3!$A$13,IF(K908=[29]Hoja3!$B$14,[29]Hoja3!$A$14,IF(K908=[29]Hoja3!$B$15,[29]Hoja3!$A$15,IF(K908=[29]Hoja3!$B$16,[29]Hoja3!$A$16,IF(K908=[29]Hoja3!$B$17,[29]Hoja3!$A$17,IF(K908=[29]Hoja3!$B$18,[29]Hoja3!$A$18,IF(K908=[29]Hoja3!$B$19,[29]Hoja3!$A$19,IF(K908=[29]Hoja3!$B$20,[29]Hoja3!$A$20,IF(K908=[29]Hoja3!$B$21,[29]Hoja3!$A$21,""))))))))))))))))))))</f>
        <v>CCE-16</v>
      </c>
      <c r="M908" s="60" t="s">
        <v>575</v>
      </c>
      <c r="N908" s="60">
        <v>0</v>
      </c>
      <c r="O908" s="63">
        <v>36697788</v>
      </c>
      <c r="P908" s="63">
        <f t="shared" si="186"/>
        <v>36697788</v>
      </c>
      <c r="Q908" s="65">
        <v>0</v>
      </c>
      <c r="R908" s="65">
        <v>0</v>
      </c>
      <c r="S908" s="60" t="s">
        <v>1995</v>
      </c>
      <c r="T908" s="60" t="s">
        <v>1996</v>
      </c>
      <c r="U908" s="60" t="s">
        <v>1997</v>
      </c>
      <c r="V908" s="60" t="s">
        <v>1998</v>
      </c>
      <c r="W908" s="60" t="s">
        <v>1999</v>
      </c>
      <c r="X908" s="60">
        <v>3241000</v>
      </c>
      <c r="Y908" s="60" t="s">
        <v>2000</v>
      </c>
    </row>
    <row r="909" spans="1:25" ht="45" x14ac:dyDescent="0.25">
      <c r="A909" s="60" t="s">
        <v>2157</v>
      </c>
      <c r="B909" s="60" t="str">
        <f>IFERROR(VLOOKUP(VALUE(MID(A909,1,IF(VALUE(MID(A909,1,3))=898,3,4))),[29]Hoja1!$A$3:$K$222,2,0),"")</f>
        <v>1049 Cobertura con equidad</v>
      </c>
      <c r="C909" s="60" t="s">
        <v>225</v>
      </c>
      <c r="D909" s="60" t="s">
        <v>451</v>
      </c>
      <c r="E909" s="60">
        <v>80111601</v>
      </c>
      <c r="F909" s="60" t="s">
        <v>2158</v>
      </c>
      <c r="G909" s="60">
        <v>1</v>
      </c>
      <c r="H909" s="60">
        <v>1</v>
      </c>
      <c r="I909" s="60">
        <v>345</v>
      </c>
      <c r="J909" s="60">
        <v>0</v>
      </c>
      <c r="K909" s="60" t="s">
        <v>21</v>
      </c>
      <c r="L909" s="60" t="str">
        <f>IF(K909=[29]Hoja3!$B$2,[29]Hoja3!$A$2,IF(K909=[29]Hoja3!$B$3,[29]Hoja3!$A$3,IF(K909=[29]Hoja3!$B$4,[29]Hoja3!$A$4,IF(K909=[29]Hoja3!$B$5,[29]Hoja3!$A$5,IF(K909=[29]Hoja3!$B$6,[29]Hoja3!$A$6,IF(K909=[29]Hoja3!$B$7,[29]Hoja3!$A$7,IF(K909=[29]Hoja3!$B$8,[29]Hoja3!$A$8,IF(K909=[29]Hoja3!$B$9,[29]Hoja3!$A$9,IF(K909=[29]Hoja3!$B$10,[29]Hoja3!$A$10,IF(K909=[29]Hoja3!$B$11,[29]Hoja3!$A$11,IF(K909=[29]Hoja3!$B$12,[29]Hoja3!$A$12,IF(K909=[29]Hoja3!$B$13,[29]Hoja3!$A$13,IF(K909=[29]Hoja3!$B$14,[29]Hoja3!$A$14,IF(K909=[29]Hoja3!$B$15,[29]Hoja3!$A$15,IF(K909=[29]Hoja3!$B$16,[29]Hoja3!$A$16,IF(K909=[29]Hoja3!$B$17,[29]Hoja3!$A$17,IF(K909=[29]Hoja3!$B$18,[29]Hoja3!$A$18,IF(K909=[29]Hoja3!$B$19,[29]Hoja3!$A$19,IF(K909=[29]Hoja3!$B$20,[29]Hoja3!$A$20,IF(K909=[29]Hoja3!$B$21,[29]Hoja3!$A$21,""))))))))))))))))))))</f>
        <v>CCE-16</v>
      </c>
      <c r="M909" s="60" t="s">
        <v>63</v>
      </c>
      <c r="N909" s="60">
        <v>0</v>
      </c>
      <c r="O909" s="63">
        <v>40775320</v>
      </c>
      <c r="P909" s="63">
        <f t="shared" si="186"/>
        <v>40775320</v>
      </c>
      <c r="Q909" s="65">
        <v>0</v>
      </c>
      <c r="R909" s="65">
        <v>0</v>
      </c>
      <c r="S909" s="60" t="s">
        <v>1995</v>
      </c>
      <c r="T909" s="60" t="s">
        <v>1996</v>
      </c>
      <c r="U909" s="60" t="s">
        <v>1997</v>
      </c>
      <c r="V909" s="60" t="s">
        <v>1998</v>
      </c>
      <c r="W909" s="60" t="s">
        <v>1999</v>
      </c>
      <c r="X909" s="60">
        <v>3241000</v>
      </c>
      <c r="Y909" s="60" t="s">
        <v>2000</v>
      </c>
    </row>
    <row r="910" spans="1:25" ht="60" x14ac:dyDescent="0.25">
      <c r="A910" s="60" t="s">
        <v>2159</v>
      </c>
      <c r="B910" s="60" t="str">
        <f>IFERROR(VLOOKUP(VALUE(MID(A910,1,IF(VALUE(MID(A910,1,3))=898,3,4))),[29]Hoja1!$A$3:$K$222,2,0),"")</f>
        <v>1049 Cobertura con equidad</v>
      </c>
      <c r="C910" s="60" t="s">
        <v>225</v>
      </c>
      <c r="D910" s="60" t="s">
        <v>451</v>
      </c>
      <c r="E910" s="60">
        <v>80111601</v>
      </c>
      <c r="F910" s="60" t="s">
        <v>2160</v>
      </c>
      <c r="G910" s="60">
        <v>1</v>
      </c>
      <c r="H910" s="60">
        <v>1</v>
      </c>
      <c r="I910" s="60">
        <v>345</v>
      </c>
      <c r="J910" s="60">
        <v>0</v>
      </c>
      <c r="K910" s="60" t="s">
        <v>21</v>
      </c>
      <c r="L910" s="60" t="str">
        <f>IF(K910=[29]Hoja3!$B$2,[29]Hoja3!$A$2,IF(K910=[29]Hoja3!$B$3,[29]Hoja3!$A$3,IF(K910=[29]Hoja3!$B$4,[29]Hoja3!$A$4,IF(K910=[29]Hoja3!$B$5,[29]Hoja3!$A$5,IF(K910=[29]Hoja3!$B$6,[29]Hoja3!$A$6,IF(K910=[29]Hoja3!$B$7,[29]Hoja3!$A$7,IF(K910=[29]Hoja3!$B$8,[29]Hoja3!$A$8,IF(K910=[29]Hoja3!$B$9,[29]Hoja3!$A$9,IF(K910=[29]Hoja3!$B$10,[29]Hoja3!$A$10,IF(K910=[29]Hoja3!$B$11,[29]Hoja3!$A$11,IF(K910=[29]Hoja3!$B$12,[29]Hoja3!$A$12,IF(K910=[29]Hoja3!$B$13,[29]Hoja3!$A$13,IF(K910=[29]Hoja3!$B$14,[29]Hoja3!$A$14,IF(K910=[29]Hoja3!$B$15,[29]Hoja3!$A$15,IF(K910=[29]Hoja3!$B$16,[29]Hoja3!$A$16,IF(K910=[29]Hoja3!$B$17,[29]Hoja3!$A$17,IF(K910=[29]Hoja3!$B$18,[29]Hoja3!$A$18,IF(K910=[29]Hoja3!$B$19,[29]Hoja3!$A$19,IF(K910=[29]Hoja3!$B$20,[29]Hoja3!$A$20,IF(K910=[29]Hoja3!$B$21,[29]Hoja3!$A$21,""))))))))))))))))))))</f>
        <v>CCE-16</v>
      </c>
      <c r="M910" s="60" t="s">
        <v>63</v>
      </c>
      <c r="N910" s="60">
        <v>0</v>
      </c>
      <c r="O910" s="63">
        <v>40775320</v>
      </c>
      <c r="P910" s="63">
        <f t="shared" si="186"/>
        <v>40775320</v>
      </c>
      <c r="Q910" s="65">
        <v>0</v>
      </c>
      <c r="R910" s="65">
        <v>0</v>
      </c>
      <c r="S910" s="60" t="s">
        <v>1995</v>
      </c>
      <c r="T910" s="60" t="s">
        <v>1996</v>
      </c>
      <c r="U910" s="60" t="s">
        <v>1997</v>
      </c>
      <c r="V910" s="60" t="s">
        <v>1998</v>
      </c>
      <c r="W910" s="60" t="s">
        <v>1999</v>
      </c>
      <c r="X910" s="60">
        <v>3241000</v>
      </c>
      <c r="Y910" s="60" t="s">
        <v>2000</v>
      </c>
    </row>
    <row r="911" spans="1:25" ht="45" x14ac:dyDescent="0.25">
      <c r="A911" s="60" t="s">
        <v>2161</v>
      </c>
      <c r="B911" s="60" t="str">
        <f>IFERROR(VLOOKUP(VALUE(MID(A911,1,IF(VALUE(MID(A911,1,3))=898,3,4))),[29]Hoja1!$A$3:$K$222,2,0),"")</f>
        <v>1049 Cobertura con equidad</v>
      </c>
      <c r="C911" s="60" t="s">
        <v>225</v>
      </c>
      <c r="D911" s="60" t="s">
        <v>451</v>
      </c>
      <c r="E911" s="60">
        <v>80111601</v>
      </c>
      <c r="F911" s="60" t="s">
        <v>2158</v>
      </c>
      <c r="G911" s="60">
        <v>1</v>
      </c>
      <c r="H911" s="60">
        <v>1</v>
      </c>
      <c r="I911" s="60">
        <v>345</v>
      </c>
      <c r="J911" s="60">
        <v>0</v>
      </c>
      <c r="K911" s="60" t="s">
        <v>21</v>
      </c>
      <c r="L911" s="60" t="str">
        <f>IF(K911=[29]Hoja3!$B$2,[29]Hoja3!$A$2,IF(K911=[29]Hoja3!$B$3,[29]Hoja3!$A$3,IF(K911=[29]Hoja3!$B$4,[29]Hoja3!$A$4,IF(K911=[29]Hoja3!$B$5,[29]Hoja3!$A$5,IF(K911=[29]Hoja3!$B$6,[29]Hoja3!$A$6,IF(K911=[29]Hoja3!$B$7,[29]Hoja3!$A$7,IF(K911=[29]Hoja3!$B$8,[29]Hoja3!$A$8,IF(K911=[29]Hoja3!$B$9,[29]Hoja3!$A$9,IF(K911=[29]Hoja3!$B$10,[29]Hoja3!$A$10,IF(K911=[29]Hoja3!$B$11,[29]Hoja3!$A$11,IF(K911=[29]Hoja3!$B$12,[29]Hoja3!$A$12,IF(K911=[29]Hoja3!$B$13,[29]Hoja3!$A$13,IF(K911=[29]Hoja3!$B$14,[29]Hoja3!$A$14,IF(K911=[29]Hoja3!$B$15,[29]Hoja3!$A$15,IF(K911=[29]Hoja3!$B$16,[29]Hoja3!$A$16,IF(K911=[29]Hoja3!$B$17,[29]Hoja3!$A$17,IF(K911=[29]Hoja3!$B$18,[29]Hoja3!$A$18,IF(K911=[29]Hoja3!$B$19,[29]Hoja3!$A$19,IF(K911=[29]Hoja3!$B$20,[29]Hoja3!$A$20,IF(K911=[29]Hoja3!$B$21,[29]Hoja3!$A$21,""))))))))))))))))))))</f>
        <v>CCE-16</v>
      </c>
      <c r="M911" s="60" t="s">
        <v>63</v>
      </c>
      <c r="N911" s="60">
        <v>0</v>
      </c>
      <c r="O911" s="63">
        <v>40775320</v>
      </c>
      <c r="P911" s="63">
        <f t="shared" si="186"/>
        <v>40775320</v>
      </c>
      <c r="Q911" s="65">
        <v>0</v>
      </c>
      <c r="R911" s="65">
        <v>0</v>
      </c>
      <c r="S911" s="60" t="s">
        <v>1995</v>
      </c>
      <c r="T911" s="60" t="s">
        <v>1996</v>
      </c>
      <c r="U911" s="60" t="s">
        <v>1997</v>
      </c>
      <c r="V911" s="60" t="s">
        <v>1998</v>
      </c>
      <c r="W911" s="60" t="s">
        <v>1999</v>
      </c>
      <c r="X911" s="60">
        <v>3241000</v>
      </c>
      <c r="Y911" s="60" t="s">
        <v>2000</v>
      </c>
    </row>
    <row r="912" spans="1:25" ht="45" x14ac:dyDescent="0.25">
      <c r="A912" s="60" t="s">
        <v>2162</v>
      </c>
      <c r="B912" s="60" t="str">
        <f>IFERROR(VLOOKUP(VALUE(MID(A912,1,IF(VALUE(MID(A912,1,3))=898,3,4))),[29]Hoja1!$A$3:$K$222,2,0),"")</f>
        <v>1049 Cobertura con equidad</v>
      </c>
      <c r="C912" s="60" t="s">
        <v>225</v>
      </c>
      <c r="D912" s="60" t="s">
        <v>451</v>
      </c>
      <c r="E912" s="60">
        <v>80111601</v>
      </c>
      <c r="F912" s="60" t="s">
        <v>2163</v>
      </c>
      <c r="G912" s="60">
        <v>1</v>
      </c>
      <c r="H912" s="60">
        <v>1</v>
      </c>
      <c r="I912" s="60">
        <v>345</v>
      </c>
      <c r="J912" s="60">
        <v>0</v>
      </c>
      <c r="K912" s="60" t="s">
        <v>21</v>
      </c>
      <c r="L912" s="60" t="str">
        <f>IF(K912=[29]Hoja3!$B$2,[29]Hoja3!$A$2,IF(K912=[29]Hoja3!$B$3,[29]Hoja3!$A$3,IF(K912=[29]Hoja3!$B$4,[29]Hoja3!$A$4,IF(K912=[29]Hoja3!$B$5,[29]Hoja3!$A$5,IF(K912=[29]Hoja3!$B$6,[29]Hoja3!$A$6,IF(K912=[29]Hoja3!$B$7,[29]Hoja3!$A$7,IF(K912=[29]Hoja3!$B$8,[29]Hoja3!$A$8,IF(K912=[29]Hoja3!$B$9,[29]Hoja3!$A$9,IF(K912=[29]Hoja3!$B$10,[29]Hoja3!$A$10,IF(K912=[29]Hoja3!$B$11,[29]Hoja3!$A$11,IF(K912=[29]Hoja3!$B$12,[29]Hoja3!$A$12,IF(K912=[29]Hoja3!$B$13,[29]Hoja3!$A$13,IF(K912=[29]Hoja3!$B$14,[29]Hoja3!$A$14,IF(K912=[29]Hoja3!$B$15,[29]Hoja3!$A$15,IF(K912=[29]Hoja3!$B$16,[29]Hoja3!$A$16,IF(K912=[29]Hoja3!$B$17,[29]Hoja3!$A$17,IF(K912=[29]Hoja3!$B$18,[29]Hoja3!$A$18,IF(K912=[29]Hoja3!$B$19,[29]Hoja3!$A$19,IF(K912=[29]Hoja3!$B$20,[29]Hoja3!$A$20,IF(K912=[29]Hoja3!$B$21,[29]Hoja3!$A$21,""))))))))))))))))))))</f>
        <v>CCE-16</v>
      </c>
      <c r="M912" s="60" t="s">
        <v>575</v>
      </c>
      <c r="N912" s="60">
        <v>0</v>
      </c>
      <c r="O912" s="63">
        <v>29901909</v>
      </c>
      <c r="P912" s="63">
        <f t="shared" si="186"/>
        <v>29901909</v>
      </c>
      <c r="Q912" s="65">
        <v>0</v>
      </c>
      <c r="R912" s="65">
        <v>0</v>
      </c>
      <c r="S912" s="60" t="s">
        <v>1995</v>
      </c>
      <c r="T912" s="60" t="s">
        <v>1996</v>
      </c>
      <c r="U912" s="60" t="s">
        <v>1997</v>
      </c>
      <c r="V912" s="60" t="s">
        <v>1998</v>
      </c>
      <c r="W912" s="60" t="s">
        <v>1999</v>
      </c>
      <c r="X912" s="60">
        <v>3241000</v>
      </c>
      <c r="Y912" s="60" t="s">
        <v>2000</v>
      </c>
    </row>
    <row r="913" spans="1:25" ht="45" x14ac:dyDescent="0.25">
      <c r="A913" s="60" t="s">
        <v>2164</v>
      </c>
      <c r="B913" s="60" t="str">
        <f>IFERROR(VLOOKUP(VALUE(MID(A913,1,IF(VALUE(MID(A913,1,3))=898,3,4))),[29]Hoja1!$A$3:$K$222,2,0),"")</f>
        <v>1049 Cobertura con equidad</v>
      </c>
      <c r="C913" s="60" t="s">
        <v>225</v>
      </c>
      <c r="D913" s="60" t="s">
        <v>451</v>
      </c>
      <c r="E913" s="60">
        <v>80111601</v>
      </c>
      <c r="F913" s="60" t="s">
        <v>2154</v>
      </c>
      <c r="G913" s="60">
        <v>1</v>
      </c>
      <c r="H913" s="60">
        <v>1</v>
      </c>
      <c r="I913" s="60">
        <v>345</v>
      </c>
      <c r="J913" s="60">
        <v>0</v>
      </c>
      <c r="K913" s="60" t="s">
        <v>21</v>
      </c>
      <c r="L913" s="60" t="str">
        <f>IF(K913=[29]Hoja3!$B$2,[29]Hoja3!$A$2,IF(K913=[29]Hoja3!$B$3,[29]Hoja3!$A$3,IF(K913=[29]Hoja3!$B$4,[29]Hoja3!$A$4,IF(K913=[29]Hoja3!$B$5,[29]Hoja3!$A$5,IF(K913=[29]Hoja3!$B$6,[29]Hoja3!$A$6,IF(K913=[29]Hoja3!$B$7,[29]Hoja3!$A$7,IF(K913=[29]Hoja3!$B$8,[29]Hoja3!$A$8,IF(K913=[29]Hoja3!$B$9,[29]Hoja3!$A$9,IF(K913=[29]Hoja3!$B$10,[29]Hoja3!$A$10,IF(K913=[29]Hoja3!$B$11,[29]Hoja3!$A$11,IF(K913=[29]Hoja3!$B$12,[29]Hoja3!$A$12,IF(K913=[29]Hoja3!$B$13,[29]Hoja3!$A$13,IF(K913=[29]Hoja3!$B$14,[29]Hoja3!$A$14,IF(K913=[29]Hoja3!$B$15,[29]Hoja3!$A$15,IF(K913=[29]Hoja3!$B$16,[29]Hoja3!$A$16,IF(K913=[29]Hoja3!$B$17,[29]Hoja3!$A$17,IF(K913=[29]Hoja3!$B$18,[29]Hoja3!$A$18,IF(K913=[29]Hoja3!$B$19,[29]Hoja3!$A$19,IF(K913=[29]Hoja3!$B$20,[29]Hoja3!$A$20,IF(K913=[29]Hoja3!$B$21,[29]Hoja3!$A$21,""))))))))))))))))))))</f>
        <v>CCE-16</v>
      </c>
      <c r="M913" s="60" t="s">
        <v>63</v>
      </c>
      <c r="N913" s="60">
        <v>0</v>
      </c>
      <c r="O913" s="63">
        <v>57085448</v>
      </c>
      <c r="P913" s="63">
        <f t="shared" si="186"/>
        <v>57085448</v>
      </c>
      <c r="Q913" s="65">
        <v>0</v>
      </c>
      <c r="R913" s="65">
        <v>0</v>
      </c>
      <c r="S913" s="60" t="s">
        <v>1995</v>
      </c>
      <c r="T913" s="60" t="s">
        <v>1996</v>
      </c>
      <c r="U913" s="60" t="s">
        <v>1997</v>
      </c>
      <c r="V913" s="60" t="s">
        <v>1998</v>
      </c>
      <c r="W913" s="60" t="s">
        <v>1999</v>
      </c>
      <c r="X913" s="60">
        <v>3241000</v>
      </c>
      <c r="Y913" s="60" t="s">
        <v>2000</v>
      </c>
    </row>
    <row r="914" spans="1:25" ht="45" x14ac:dyDescent="0.25">
      <c r="A914" s="60" t="s">
        <v>2165</v>
      </c>
      <c r="B914" s="60" t="str">
        <f>IFERROR(VLOOKUP(VALUE(MID(A914,1,IF(VALUE(MID(A914,1,3))=898,3,4))),[29]Hoja1!$A$3:$K$222,2,0),"")</f>
        <v>1049 Cobertura con equidad</v>
      </c>
      <c r="C914" s="60" t="s">
        <v>225</v>
      </c>
      <c r="D914" s="60" t="s">
        <v>451</v>
      </c>
      <c r="E914" s="60">
        <v>80111601</v>
      </c>
      <c r="F914" s="60" t="s">
        <v>2166</v>
      </c>
      <c r="G914" s="60">
        <v>1</v>
      </c>
      <c r="H914" s="60">
        <v>1</v>
      </c>
      <c r="I914" s="60">
        <v>345</v>
      </c>
      <c r="J914" s="60">
        <v>0</v>
      </c>
      <c r="K914" s="60" t="s">
        <v>21</v>
      </c>
      <c r="L914" s="60" t="str">
        <f>IF(K914=[29]Hoja3!$B$2,[29]Hoja3!$A$2,IF(K914=[29]Hoja3!$B$3,[29]Hoja3!$A$3,IF(K914=[29]Hoja3!$B$4,[29]Hoja3!$A$4,IF(K914=[29]Hoja3!$B$5,[29]Hoja3!$A$5,IF(K914=[29]Hoja3!$B$6,[29]Hoja3!$A$6,IF(K914=[29]Hoja3!$B$7,[29]Hoja3!$A$7,IF(K914=[29]Hoja3!$B$8,[29]Hoja3!$A$8,IF(K914=[29]Hoja3!$B$9,[29]Hoja3!$A$9,IF(K914=[29]Hoja3!$B$10,[29]Hoja3!$A$10,IF(K914=[29]Hoja3!$B$11,[29]Hoja3!$A$11,IF(K914=[29]Hoja3!$B$12,[29]Hoja3!$A$12,IF(K914=[29]Hoja3!$B$13,[29]Hoja3!$A$13,IF(K914=[29]Hoja3!$B$14,[29]Hoja3!$A$14,IF(K914=[29]Hoja3!$B$15,[29]Hoja3!$A$15,IF(K914=[29]Hoja3!$B$16,[29]Hoja3!$A$16,IF(K914=[29]Hoja3!$B$17,[29]Hoja3!$A$17,IF(K914=[29]Hoja3!$B$18,[29]Hoja3!$A$18,IF(K914=[29]Hoja3!$B$19,[29]Hoja3!$A$19,IF(K914=[29]Hoja3!$B$20,[29]Hoja3!$A$20,IF(K914=[29]Hoja3!$B$21,[29]Hoja3!$A$21,""))))))))))))))))))))</f>
        <v>CCE-16</v>
      </c>
      <c r="M914" s="60" t="s">
        <v>63</v>
      </c>
      <c r="N914" s="60">
        <v>0</v>
      </c>
      <c r="O914" s="63">
        <v>105496989</v>
      </c>
      <c r="P914" s="63">
        <f t="shared" si="186"/>
        <v>105496989</v>
      </c>
      <c r="Q914" s="65">
        <v>0</v>
      </c>
      <c r="R914" s="65">
        <v>0</v>
      </c>
      <c r="S914" s="60" t="s">
        <v>1995</v>
      </c>
      <c r="T914" s="60" t="s">
        <v>1996</v>
      </c>
      <c r="U914" s="60" t="s">
        <v>1997</v>
      </c>
      <c r="V914" s="60" t="s">
        <v>1998</v>
      </c>
      <c r="W914" s="60" t="s">
        <v>1999</v>
      </c>
      <c r="X914" s="60">
        <v>3241000</v>
      </c>
      <c r="Y914" s="60" t="s">
        <v>2000</v>
      </c>
    </row>
    <row r="915" spans="1:25" ht="60" x14ac:dyDescent="0.25">
      <c r="A915" s="60" t="s">
        <v>2167</v>
      </c>
      <c r="B915" s="60" t="str">
        <f>IFERROR(VLOOKUP(VALUE(MID(A915,1,IF(VALUE(MID(A915,1,3))=898,3,4))),[29]Hoja1!$A$3:$K$222,2,0),"")</f>
        <v>1049 Cobertura con equidad</v>
      </c>
      <c r="C915" s="60" t="s">
        <v>225</v>
      </c>
      <c r="D915" s="60" t="s">
        <v>451</v>
      </c>
      <c r="E915" s="60">
        <v>80111601</v>
      </c>
      <c r="F915" s="60" t="s">
        <v>2168</v>
      </c>
      <c r="G915" s="60">
        <v>1</v>
      </c>
      <c r="H915" s="60">
        <v>1</v>
      </c>
      <c r="I915" s="60">
        <v>345</v>
      </c>
      <c r="J915" s="60">
        <v>0</v>
      </c>
      <c r="K915" s="60" t="s">
        <v>21</v>
      </c>
      <c r="L915" s="60" t="str">
        <f>IF(K915=[29]Hoja3!$B$2,[29]Hoja3!$A$2,IF(K915=[29]Hoja3!$B$3,[29]Hoja3!$A$3,IF(K915=[29]Hoja3!$B$4,[29]Hoja3!$A$4,IF(K915=[29]Hoja3!$B$5,[29]Hoja3!$A$5,IF(K915=[29]Hoja3!$B$6,[29]Hoja3!$A$6,IF(K915=[29]Hoja3!$B$7,[29]Hoja3!$A$7,IF(K915=[29]Hoja3!$B$8,[29]Hoja3!$A$8,IF(K915=[29]Hoja3!$B$9,[29]Hoja3!$A$9,IF(K915=[29]Hoja3!$B$10,[29]Hoja3!$A$10,IF(K915=[29]Hoja3!$B$11,[29]Hoja3!$A$11,IF(K915=[29]Hoja3!$B$12,[29]Hoja3!$A$12,IF(K915=[29]Hoja3!$B$13,[29]Hoja3!$A$13,IF(K915=[29]Hoja3!$B$14,[29]Hoja3!$A$14,IF(K915=[29]Hoja3!$B$15,[29]Hoja3!$A$15,IF(K915=[29]Hoja3!$B$16,[29]Hoja3!$A$16,IF(K915=[29]Hoja3!$B$17,[29]Hoja3!$A$17,IF(K915=[29]Hoja3!$B$18,[29]Hoja3!$A$18,IF(K915=[29]Hoja3!$B$19,[29]Hoja3!$A$19,IF(K915=[29]Hoja3!$B$20,[29]Hoja3!$A$20,IF(K915=[29]Hoja3!$B$21,[29]Hoja3!$A$21,""))))))))))))))))))))</f>
        <v>CCE-16</v>
      </c>
      <c r="M915" s="60" t="s">
        <v>575</v>
      </c>
      <c r="N915" s="60">
        <v>0</v>
      </c>
      <c r="O915" s="63">
        <v>29901909</v>
      </c>
      <c r="P915" s="63">
        <f t="shared" si="186"/>
        <v>29901909</v>
      </c>
      <c r="Q915" s="65">
        <v>0</v>
      </c>
      <c r="R915" s="65">
        <v>0</v>
      </c>
      <c r="S915" s="60" t="s">
        <v>1995</v>
      </c>
      <c r="T915" s="60" t="s">
        <v>1996</v>
      </c>
      <c r="U915" s="60" t="s">
        <v>1997</v>
      </c>
      <c r="V915" s="60" t="s">
        <v>1998</v>
      </c>
      <c r="W915" s="60" t="s">
        <v>1999</v>
      </c>
      <c r="X915" s="60">
        <v>3241000</v>
      </c>
      <c r="Y915" s="60" t="s">
        <v>2000</v>
      </c>
    </row>
    <row r="916" spans="1:25" ht="45" x14ac:dyDescent="0.25">
      <c r="A916" s="60" t="s">
        <v>2169</v>
      </c>
      <c r="B916" s="60" t="str">
        <f>IFERROR(VLOOKUP(VALUE(MID(A916,1,IF(VALUE(MID(A916,1,3))=898,3,4))),[29]Hoja1!$A$3:$K$222,2,0),"")</f>
        <v>1049 Cobertura con equidad</v>
      </c>
      <c r="C916" s="60" t="s">
        <v>235</v>
      </c>
      <c r="D916" s="60" t="s">
        <v>458</v>
      </c>
      <c r="E916" s="60">
        <v>80111601</v>
      </c>
      <c r="F916" s="60" t="s">
        <v>2170</v>
      </c>
      <c r="G916" s="60">
        <v>1</v>
      </c>
      <c r="H916" s="60">
        <v>1</v>
      </c>
      <c r="I916" s="60">
        <v>345</v>
      </c>
      <c r="J916" s="60">
        <v>0</v>
      </c>
      <c r="K916" s="60" t="s">
        <v>21</v>
      </c>
      <c r="L916" s="60" t="str">
        <f>IF(K916=[29]Hoja3!$B$2,[29]Hoja3!$A$2,IF(K916=[29]Hoja3!$B$3,[29]Hoja3!$A$3,IF(K916=[29]Hoja3!$B$4,[29]Hoja3!$A$4,IF(K916=[29]Hoja3!$B$5,[29]Hoja3!$A$5,IF(K916=[29]Hoja3!$B$6,[29]Hoja3!$A$6,IF(K916=[29]Hoja3!$B$7,[29]Hoja3!$A$7,IF(K916=[29]Hoja3!$B$8,[29]Hoja3!$A$8,IF(K916=[29]Hoja3!$B$9,[29]Hoja3!$A$9,IF(K916=[29]Hoja3!$B$10,[29]Hoja3!$A$10,IF(K916=[29]Hoja3!$B$11,[29]Hoja3!$A$11,IF(K916=[29]Hoja3!$B$12,[29]Hoja3!$A$12,IF(K916=[29]Hoja3!$B$13,[29]Hoja3!$A$13,IF(K916=[29]Hoja3!$B$14,[29]Hoja3!$A$14,IF(K916=[29]Hoja3!$B$15,[29]Hoja3!$A$15,IF(K916=[29]Hoja3!$B$16,[29]Hoja3!$A$16,IF(K916=[29]Hoja3!$B$17,[29]Hoja3!$A$17,IF(K916=[29]Hoja3!$B$18,[29]Hoja3!$A$18,IF(K916=[29]Hoja3!$B$19,[29]Hoja3!$A$19,IF(K916=[29]Hoja3!$B$20,[29]Hoja3!$A$20,IF(K916=[29]Hoja3!$B$21,[29]Hoja3!$A$21,""))))))))))))))))))))</f>
        <v>CCE-16</v>
      </c>
      <c r="M916" s="60" t="s">
        <v>575</v>
      </c>
      <c r="N916" s="60">
        <v>0</v>
      </c>
      <c r="O916" s="63">
        <v>40775320</v>
      </c>
      <c r="P916" s="63">
        <f t="shared" si="186"/>
        <v>40775320</v>
      </c>
      <c r="Q916" s="65">
        <v>0</v>
      </c>
      <c r="R916" s="65">
        <v>0</v>
      </c>
      <c r="S916" s="60" t="s">
        <v>1995</v>
      </c>
      <c r="T916" s="60" t="s">
        <v>1996</v>
      </c>
      <c r="U916" s="60" t="s">
        <v>1997</v>
      </c>
      <c r="V916" s="60" t="s">
        <v>1998</v>
      </c>
      <c r="W916" s="60" t="s">
        <v>1999</v>
      </c>
      <c r="X916" s="60">
        <v>3241000</v>
      </c>
      <c r="Y916" s="60" t="s">
        <v>2000</v>
      </c>
    </row>
    <row r="917" spans="1:25" ht="45" x14ac:dyDescent="0.25">
      <c r="A917" s="60" t="s">
        <v>2171</v>
      </c>
      <c r="B917" s="60" t="str">
        <f>IFERROR(VLOOKUP(VALUE(MID(A917,1,IF(VALUE(MID(A917,1,3))=898,3,4))),[29]Hoja1!$A$3:$K$222,2,0),"")</f>
        <v>1049 Cobertura con equidad</v>
      </c>
      <c r="C917" s="60" t="s">
        <v>235</v>
      </c>
      <c r="D917" s="60" t="s">
        <v>458</v>
      </c>
      <c r="E917" s="60">
        <v>80111601</v>
      </c>
      <c r="F917" s="60" t="s">
        <v>2172</v>
      </c>
      <c r="G917" s="60">
        <v>1</v>
      </c>
      <c r="H917" s="60">
        <v>1</v>
      </c>
      <c r="I917" s="60">
        <v>345</v>
      </c>
      <c r="J917" s="60">
        <v>0</v>
      </c>
      <c r="K917" s="60" t="s">
        <v>21</v>
      </c>
      <c r="L917" s="60" t="str">
        <f>IF(K917=[29]Hoja3!$B$2,[29]Hoja3!$A$2,IF(K917=[29]Hoja3!$B$3,[29]Hoja3!$A$3,IF(K917=[29]Hoja3!$B$4,[29]Hoja3!$A$4,IF(K917=[29]Hoja3!$B$5,[29]Hoja3!$A$5,IF(K917=[29]Hoja3!$B$6,[29]Hoja3!$A$6,IF(K917=[29]Hoja3!$B$7,[29]Hoja3!$A$7,IF(K917=[29]Hoja3!$B$8,[29]Hoja3!$A$8,IF(K917=[29]Hoja3!$B$9,[29]Hoja3!$A$9,IF(K917=[29]Hoja3!$B$10,[29]Hoja3!$A$10,IF(K917=[29]Hoja3!$B$11,[29]Hoja3!$A$11,IF(K917=[29]Hoja3!$B$12,[29]Hoja3!$A$12,IF(K917=[29]Hoja3!$B$13,[29]Hoja3!$A$13,IF(K917=[29]Hoja3!$B$14,[29]Hoja3!$A$14,IF(K917=[29]Hoja3!$B$15,[29]Hoja3!$A$15,IF(K917=[29]Hoja3!$B$16,[29]Hoja3!$A$16,IF(K917=[29]Hoja3!$B$17,[29]Hoja3!$A$17,IF(K917=[29]Hoja3!$B$18,[29]Hoja3!$A$18,IF(K917=[29]Hoja3!$B$19,[29]Hoja3!$A$19,IF(K917=[29]Hoja3!$B$20,[29]Hoja3!$A$20,IF(K917=[29]Hoja3!$B$21,[29]Hoja3!$A$21,""))))))))))))))))))))</f>
        <v>CCE-16</v>
      </c>
      <c r="M917" s="60" t="s">
        <v>63</v>
      </c>
      <c r="N917" s="60">
        <v>0</v>
      </c>
      <c r="O917" s="63">
        <v>40775320</v>
      </c>
      <c r="P917" s="63">
        <f t="shared" si="186"/>
        <v>40775320</v>
      </c>
      <c r="Q917" s="65">
        <v>0</v>
      </c>
      <c r="R917" s="65">
        <v>0</v>
      </c>
      <c r="S917" s="60" t="s">
        <v>1995</v>
      </c>
      <c r="T917" s="60" t="s">
        <v>1996</v>
      </c>
      <c r="U917" s="60" t="s">
        <v>1997</v>
      </c>
      <c r="V917" s="60" t="s">
        <v>1998</v>
      </c>
      <c r="W917" s="60" t="s">
        <v>1999</v>
      </c>
      <c r="X917" s="60">
        <v>3241000</v>
      </c>
      <c r="Y917" s="60" t="s">
        <v>2000</v>
      </c>
    </row>
    <row r="918" spans="1:25" ht="45" x14ac:dyDescent="0.25">
      <c r="A918" s="60" t="s">
        <v>2173</v>
      </c>
      <c r="B918" s="60" t="str">
        <f>IFERROR(VLOOKUP(VALUE(MID(A918,1,IF(VALUE(MID(A918,1,3))=898,3,4))),[29]Hoja1!$A$3:$K$222,2,0),"")</f>
        <v>1049 Cobertura con equidad</v>
      </c>
      <c r="C918" s="60" t="s">
        <v>235</v>
      </c>
      <c r="D918" s="60" t="s">
        <v>458</v>
      </c>
      <c r="E918" s="60">
        <v>80111601</v>
      </c>
      <c r="F918" s="60" t="s">
        <v>2174</v>
      </c>
      <c r="G918" s="60">
        <v>1</v>
      </c>
      <c r="H918" s="60">
        <v>1</v>
      </c>
      <c r="I918" s="60">
        <v>345</v>
      </c>
      <c r="J918" s="60">
        <v>0</v>
      </c>
      <c r="K918" s="60" t="s">
        <v>21</v>
      </c>
      <c r="L918" s="60" t="str">
        <f>IF(K918=[29]Hoja3!$B$2,[29]Hoja3!$A$2,IF(K918=[29]Hoja3!$B$3,[29]Hoja3!$A$3,IF(K918=[29]Hoja3!$B$4,[29]Hoja3!$A$4,IF(K918=[29]Hoja3!$B$5,[29]Hoja3!$A$5,IF(K918=[29]Hoja3!$B$6,[29]Hoja3!$A$6,IF(K918=[29]Hoja3!$B$7,[29]Hoja3!$A$7,IF(K918=[29]Hoja3!$B$8,[29]Hoja3!$A$8,IF(K918=[29]Hoja3!$B$9,[29]Hoja3!$A$9,IF(K918=[29]Hoja3!$B$10,[29]Hoja3!$A$10,IF(K918=[29]Hoja3!$B$11,[29]Hoja3!$A$11,IF(K918=[29]Hoja3!$B$12,[29]Hoja3!$A$12,IF(K918=[29]Hoja3!$B$13,[29]Hoja3!$A$13,IF(K918=[29]Hoja3!$B$14,[29]Hoja3!$A$14,IF(K918=[29]Hoja3!$B$15,[29]Hoja3!$A$15,IF(K918=[29]Hoja3!$B$16,[29]Hoja3!$A$16,IF(K918=[29]Hoja3!$B$17,[29]Hoja3!$A$17,IF(K918=[29]Hoja3!$B$18,[29]Hoja3!$A$18,IF(K918=[29]Hoja3!$B$19,[29]Hoja3!$A$19,IF(K918=[29]Hoja3!$B$20,[29]Hoja3!$A$20,IF(K918=[29]Hoja3!$B$21,[29]Hoja3!$A$21,""))))))))))))))))))))</f>
        <v>CCE-16</v>
      </c>
      <c r="M918" s="60" t="s">
        <v>63</v>
      </c>
      <c r="N918" s="60">
        <v>0</v>
      </c>
      <c r="O918" s="63">
        <v>91880400</v>
      </c>
      <c r="P918" s="63">
        <f t="shared" si="186"/>
        <v>91880400</v>
      </c>
      <c r="Q918" s="65">
        <v>0</v>
      </c>
      <c r="R918" s="65">
        <v>0</v>
      </c>
      <c r="S918" s="60" t="s">
        <v>1995</v>
      </c>
      <c r="T918" s="60" t="s">
        <v>1996</v>
      </c>
      <c r="U918" s="60" t="s">
        <v>1997</v>
      </c>
      <c r="V918" s="60" t="s">
        <v>1998</v>
      </c>
      <c r="W918" s="60" t="s">
        <v>1999</v>
      </c>
      <c r="X918" s="60">
        <v>3241000</v>
      </c>
      <c r="Y918" s="60" t="s">
        <v>2000</v>
      </c>
    </row>
    <row r="919" spans="1:25" ht="60" x14ac:dyDescent="0.25">
      <c r="A919" s="60" t="s">
        <v>2175</v>
      </c>
      <c r="B919" s="60" t="str">
        <f>IFERROR(VLOOKUP(VALUE(MID(A919,1,IF(VALUE(MID(A919,1,3))=898,3,4))),[29]Hoja1!$A$3:$K$222,2,0),"")</f>
        <v>1049 Cobertura con equidad</v>
      </c>
      <c r="C919" s="60" t="s">
        <v>235</v>
      </c>
      <c r="D919" s="60" t="s">
        <v>458</v>
      </c>
      <c r="E919" s="60">
        <v>80111601</v>
      </c>
      <c r="F919" s="60" t="s">
        <v>2176</v>
      </c>
      <c r="G919" s="60">
        <v>1</v>
      </c>
      <c r="H919" s="60">
        <v>1</v>
      </c>
      <c r="I919" s="60">
        <v>345</v>
      </c>
      <c r="J919" s="60">
        <v>0</v>
      </c>
      <c r="K919" s="60" t="s">
        <v>21</v>
      </c>
      <c r="L919" s="60" t="str">
        <f>IF(K919=[29]Hoja3!$B$2,[29]Hoja3!$A$2,IF(K919=[29]Hoja3!$B$3,[29]Hoja3!$A$3,IF(K919=[29]Hoja3!$B$4,[29]Hoja3!$A$4,IF(K919=[29]Hoja3!$B$5,[29]Hoja3!$A$5,IF(K919=[29]Hoja3!$B$6,[29]Hoja3!$A$6,IF(K919=[29]Hoja3!$B$7,[29]Hoja3!$A$7,IF(K919=[29]Hoja3!$B$8,[29]Hoja3!$A$8,IF(K919=[29]Hoja3!$B$9,[29]Hoja3!$A$9,IF(K919=[29]Hoja3!$B$10,[29]Hoja3!$A$10,IF(K919=[29]Hoja3!$B$11,[29]Hoja3!$A$11,IF(K919=[29]Hoja3!$B$12,[29]Hoja3!$A$12,IF(K919=[29]Hoja3!$B$13,[29]Hoja3!$A$13,IF(K919=[29]Hoja3!$B$14,[29]Hoja3!$A$14,IF(K919=[29]Hoja3!$B$15,[29]Hoja3!$A$15,IF(K919=[29]Hoja3!$B$16,[29]Hoja3!$A$16,IF(K919=[29]Hoja3!$B$17,[29]Hoja3!$A$17,IF(K919=[29]Hoja3!$B$18,[29]Hoja3!$A$18,IF(K919=[29]Hoja3!$B$19,[29]Hoja3!$A$19,IF(K919=[29]Hoja3!$B$20,[29]Hoja3!$A$20,IF(K919=[29]Hoja3!$B$21,[29]Hoja3!$A$21,""))))))))))))))))))))</f>
        <v>CCE-16</v>
      </c>
      <c r="M919" s="60" t="s">
        <v>63</v>
      </c>
      <c r="N919" s="60">
        <v>0</v>
      </c>
      <c r="O919" s="63">
        <v>66620075</v>
      </c>
      <c r="P919" s="63">
        <f t="shared" si="186"/>
        <v>66620075</v>
      </c>
      <c r="Q919" s="65">
        <v>0</v>
      </c>
      <c r="R919" s="65">
        <v>0</v>
      </c>
      <c r="S919" s="60" t="s">
        <v>1995</v>
      </c>
      <c r="T919" s="60" t="s">
        <v>1996</v>
      </c>
      <c r="U919" s="60" t="s">
        <v>1997</v>
      </c>
      <c r="V919" s="60" t="s">
        <v>1998</v>
      </c>
      <c r="W919" s="60" t="s">
        <v>1999</v>
      </c>
      <c r="X919" s="60">
        <v>3241000</v>
      </c>
      <c r="Y919" s="60" t="s">
        <v>2000</v>
      </c>
    </row>
    <row r="920" spans="1:25" ht="60" x14ac:dyDescent="0.25">
      <c r="A920" s="60" t="s">
        <v>2177</v>
      </c>
      <c r="B920" s="60" t="str">
        <f>IFERROR(VLOOKUP(VALUE(MID(A920,1,IF(VALUE(MID(A920,1,3))=898,3,4))),[29]Hoja1!$A$3:$K$222,2,0),"")</f>
        <v>1049 Cobertura con equidad</v>
      </c>
      <c r="C920" s="60" t="s">
        <v>235</v>
      </c>
      <c r="D920" s="60" t="s">
        <v>458</v>
      </c>
      <c r="E920" s="60">
        <v>80111601</v>
      </c>
      <c r="F920" s="60" t="s">
        <v>2176</v>
      </c>
      <c r="G920" s="60">
        <v>1</v>
      </c>
      <c r="H920" s="60">
        <v>1</v>
      </c>
      <c r="I920" s="60">
        <v>345</v>
      </c>
      <c r="J920" s="60">
        <v>0</v>
      </c>
      <c r="K920" s="60" t="s">
        <v>21</v>
      </c>
      <c r="L920" s="60" t="str">
        <f>IF(K920=[29]Hoja3!$B$2,[29]Hoja3!$A$2,IF(K920=[29]Hoja3!$B$3,[29]Hoja3!$A$3,IF(K920=[29]Hoja3!$B$4,[29]Hoja3!$A$4,IF(K920=[29]Hoja3!$B$5,[29]Hoja3!$A$5,IF(K920=[29]Hoja3!$B$6,[29]Hoja3!$A$6,IF(K920=[29]Hoja3!$B$7,[29]Hoja3!$A$7,IF(K920=[29]Hoja3!$B$8,[29]Hoja3!$A$8,IF(K920=[29]Hoja3!$B$9,[29]Hoja3!$A$9,IF(K920=[29]Hoja3!$B$10,[29]Hoja3!$A$10,IF(K920=[29]Hoja3!$B$11,[29]Hoja3!$A$11,IF(K920=[29]Hoja3!$B$12,[29]Hoja3!$A$12,IF(K920=[29]Hoja3!$B$13,[29]Hoja3!$A$13,IF(K920=[29]Hoja3!$B$14,[29]Hoja3!$A$14,IF(K920=[29]Hoja3!$B$15,[29]Hoja3!$A$15,IF(K920=[29]Hoja3!$B$16,[29]Hoja3!$A$16,IF(K920=[29]Hoja3!$B$17,[29]Hoja3!$A$17,IF(K920=[29]Hoja3!$B$18,[29]Hoja3!$A$18,IF(K920=[29]Hoja3!$B$19,[29]Hoja3!$A$19,IF(K920=[29]Hoja3!$B$20,[29]Hoja3!$A$20,IF(K920=[29]Hoja3!$B$21,[29]Hoja3!$A$21,""))))))))))))))))))))</f>
        <v>CCE-16</v>
      </c>
      <c r="M920" s="60" t="s">
        <v>63</v>
      </c>
      <c r="N920" s="60">
        <v>0</v>
      </c>
      <c r="O920" s="63">
        <v>66620075</v>
      </c>
      <c r="P920" s="63">
        <f t="shared" si="186"/>
        <v>66620075</v>
      </c>
      <c r="Q920" s="65">
        <v>0</v>
      </c>
      <c r="R920" s="65">
        <v>0</v>
      </c>
      <c r="S920" s="60" t="s">
        <v>1995</v>
      </c>
      <c r="T920" s="60" t="s">
        <v>1996</v>
      </c>
      <c r="U920" s="60" t="s">
        <v>1997</v>
      </c>
      <c r="V920" s="60" t="s">
        <v>1998</v>
      </c>
      <c r="W920" s="60" t="s">
        <v>1999</v>
      </c>
      <c r="X920" s="60">
        <v>3241000</v>
      </c>
      <c r="Y920" s="60" t="s">
        <v>2000</v>
      </c>
    </row>
    <row r="921" spans="1:25" ht="60" x14ac:dyDescent="0.25">
      <c r="A921" s="60" t="s">
        <v>2178</v>
      </c>
      <c r="B921" s="60" t="str">
        <f>IFERROR(VLOOKUP(VALUE(MID(A921,1,IF(VALUE(MID(A921,1,3))=898,3,4))),[29]Hoja1!$A$3:$K$222,2,0),"")</f>
        <v>1049 Cobertura con equidad</v>
      </c>
      <c r="C921" s="60" t="s">
        <v>235</v>
      </c>
      <c r="D921" s="60" t="s">
        <v>458</v>
      </c>
      <c r="E921" s="60">
        <v>80111601</v>
      </c>
      <c r="F921" s="60" t="s">
        <v>2179</v>
      </c>
      <c r="G921" s="60">
        <v>1</v>
      </c>
      <c r="H921" s="60">
        <v>1</v>
      </c>
      <c r="I921" s="60">
        <v>345</v>
      </c>
      <c r="J921" s="60">
        <v>0</v>
      </c>
      <c r="K921" s="60" t="s">
        <v>21</v>
      </c>
      <c r="L921" s="60" t="str">
        <f>IF(K921=[29]Hoja3!$B$2,[29]Hoja3!$A$2,IF(K921=[29]Hoja3!$B$3,[29]Hoja3!$A$3,IF(K921=[29]Hoja3!$B$4,[29]Hoja3!$A$4,IF(K921=[29]Hoja3!$B$5,[29]Hoja3!$A$5,IF(K921=[29]Hoja3!$B$6,[29]Hoja3!$A$6,IF(K921=[29]Hoja3!$B$7,[29]Hoja3!$A$7,IF(K921=[29]Hoja3!$B$8,[29]Hoja3!$A$8,IF(K921=[29]Hoja3!$B$9,[29]Hoja3!$A$9,IF(K921=[29]Hoja3!$B$10,[29]Hoja3!$A$10,IF(K921=[29]Hoja3!$B$11,[29]Hoja3!$A$11,IF(K921=[29]Hoja3!$B$12,[29]Hoja3!$A$12,IF(K921=[29]Hoja3!$B$13,[29]Hoja3!$A$13,IF(K921=[29]Hoja3!$B$14,[29]Hoja3!$A$14,IF(K921=[29]Hoja3!$B$15,[29]Hoja3!$A$15,IF(K921=[29]Hoja3!$B$16,[29]Hoja3!$A$16,IF(K921=[29]Hoja3!$B$17,[29]Hoja3!$A$17,IF(K921=[29]Hoja3!$B$18,[29]Hoja3!$A$18,IF(K921=[29]Hoja3!$B$19,[29]Hoja3!$A$19,IF(K921=[29]Hoja3!$B$20,[29]Hoja3!$A$20,IF(K921=[29]Hoja3!$B$21,[29]Hoja3!$A$21,""))))))))))))))))))))</f>
        <v>CCE-16</v>
      </c>
      <c r="M921" s="60" t="s">
        <v>63</v>
      </c>
      <c r="N921" s="60">
        <v>0</v>
      </c>
      <c r="O921" s="63">
        <v>79175396</v>
      </c>
      <c r="P921" s="63">
        <f t="shared" si="186"/>
        <v>79175396</v>
      </c>
      <c r="Q921" s="65">
        <v>0</v>
      </c>
      <c r="R921" s="65">
        <v>0</v>
      </c>
      <c r="S921" s="60" t="s">
        <v>1995</v>
      </c>
      <c r="T921" s="60" t="s">
        <v>1996</v>
      </c>
      <c r="U921" s="60" t="s">
        <v>1997</v>
      </c>
      <c r="V921" s="60" t="s">
        <v>1998</v>
      </c>
      <c r="W921" s="60" t="s">
        <v>1999</v>
      </c>
      <c r="X921" s="60">
        <v>3241000</v>
      </c>
      <c r="Y921" s="60" t="s">
        <v>2000</v>
      </c>
    </row>
    <row r="922" spans="1:25" ht="45" x14ac:dyDescent="0.25">
      <c r="A922" s="60" t="s">
        <v>2180</v>
      </c>
      <c r="B922" s="60" t="str">
        <f>IFERROR(VLOOKUP(VALUE(MID(A922,1,IF(VALUE(MID(A922,1,3))=898,3,4))),[29]Hoja1!$A$3:$K$222,2,0),"")</f>
        <v>1049 Cobertura con equidad</v>
      </c>
      <c r="C922" s="60" t="s">
        <v>235</v>
      </c>
      <c r="D922" s="60" t="s">
        <v>458</v>
      </c>
      <c r="E922" s="60">
        <v>80111601</v>
      </c>
      <c r="F922" s="60" t="s">
        <v>2181</v>
      </c>
      <c r="G922" s="60">
        <v>1</v>
      </c>
      <c r="H922" s="60">
        <v>1</v>
      </c>
      <c r="I922" s="60">
        <v>345</v>
      </c>
      <c r="J922" s="60">
        <v>0</v>
      </c>
      <c r="K922" s="60" t="s">
        <v>21</v>
      </c>
      <c r="L922" s="60" t="str">
        <f>IF(K922=[29]Hoja3!$B$2,[29]Hoja3!$A$2,IF(K922=[29]Hoja3!$B$3,[29]Hoja3!$A$3,IF(K922=[29]Hoja3!$B$4,[29]Hoja3!$A$4,IF(K922=[29]Hoja3!$B$5,[29]Hoja3!$A$5,IF(K922=[29]Hoja3!$B$6,[29]Hoja3!$A$6,IF(K922=[29]Hoja3!$B$7,[29]Hoja3!$A$7,IF(K922=[29]Hoja3!$B$8,[29]Hoja3!$A$8,IF(K922=[29]Hoja3!$B$9,[29]Hoja3!$A$9,IF(K922=[29]Hoja3!$B$10,[29]Hoja3!$A$10,IF(K922=[29]Hoja3!$B$11,[29]Hoja3!$A$11,IF(K922=[29]Hoja3!$B$12,[29]Hoja3!$A$12,IF(K922=[29]Hoja3!$B$13,[29]Hoja3!$A$13,IF(K922=[29]Hoja3!$B$14,[29]Hoja3!$A$14,IF(K922=[29]Hoja3!$B$15,[29]Hoja3!$A$15,IF(K922=[29]Hoja3!$B$16,[29]Hoja3!$A$16,IF(K922=[29]Hoja3!$B$17,[29]Hoja3!$A$17,IF(K922=[29]Hoja3!$B$18,[29]Hoja3!$A$18,IF(K922=[29]Hoja3!$B$19,[29]Hoja3!$A$19,IF(K922=[29]Hoja3!$B$20,[29]Hoja3!$A$20,IF(K922=[29]Hoja3!$B$21,[29]Hoja3!$A$21,""))))))))))))))))))))</f>
        <v>CCE-16</v>
      </c>
      <c r="M922" s="60" t="s">
        <v>575</v>
      </c>
      <c r="N922" s="60">
        <v>0</v>
      </c>
      <c r="O922" s="63">
        <v>32989751</v>
      </c>
      <c r="P922" s="63">
        <f t="shared" si="186"/>
        <v>32989751</v>
      </c>
      <c r="Q922" s="65">
        <v>0</v>
      </c>
      <c r="R922" s="65">
        <v>0</v>
      </c>
      <c r="S922" s="60" t="s">
        <v>1995</v>
      </c>
      <c r="T922" s="60" t="s">
        <v>1996</v>
      </c>
      <c r="U922" s="60" t="s">
        <v>1997</v>
      </c>
      <c r="V922" s="60" t="s">
        <v>1998</v>
      </c>
      <c r="W922" s="60" t="s">
        <v>1999</v>
      </c>
      <c r="X922" s="60">
        <v>3241000</v>
      </c>
      <c r="Y922" s="60" t="s">
        <v>2000</v>
      </c>
    </row>
    <row r="923" spans="1:25" ht="60" x14ac:dyDescent="0.25">
      <c r="A923" s="60" t="s">
        <v>2182</v>
      </c>
      <c r="B923" s="60" t="str">
        <f>IFERROR(VLOOKUP(VALUE(MID(A923,1,IF(VALUE(MID(A923,1,3))=898,3,4))),[29]Hoja1!$A$3:$K$222,2,0),"")</f>
        <v>1049 Cobertura con equidad</v>
      </c>
      <c r="C923" s="60" t="s">
        <v>235</v>
      </c>
      <c r="D923" s="60" t="s">
        <v>458</v>
      </c>
      <c r="E923" s="60">
        <v>80111601</v>
      </c>
      <c r="F923" s="60" t="s">
        <v>2183</v>
      </c>
      <c r="G923" s="60">
        <v>1</v>
      </c>
      <c r="H923" s="60">
        <v>1</v>
      </c>
      <c r="I923" s="60">
        <v>345</v>
      </c>
      <c r="J923" s="60">
        <v>0</v>
      </c>
      <c r="K923" s="60" t="s">
        <v>21</v>
      </c>
      <c r="L923" s="60" t="str">
        <f>IF(K923=[29]Hoja3!$B$2,[29]Hoja3!$A$2,IF(K923=[29]Hoja3!$B$3,[29]Hoja3!$A$3,IF(K923=[29]Hoja3!$B$4,[29]Hoja3!$A$4,IF(K923=[29]Hoja3!$B$5,[29]Hoja3!$A$5,IF(K923=[29]Hoja3!$B$6,[29]Hoja3!$A$6,IF(K923=[29]Hoja3!$B$7,[29]Hoja3!$A$7,IF(K923=[29]Hoja3!$B$8,[29]Hoja3!$A$8,IF(K923=[29]Hoja3!$B$9,[29]Hoja3!$A$9,IF(K923=[29]Hoja3!$B$10,[29]Hoja3!$A$10,IF(K923=[29]Hoja3!$B$11,[29]Hoja3!$A$11,IF(K923=[29]Hoja3!$B$12,[29]Hoja3!$A$12,IF(K923=[29]Hoja3!$B$13,[29]Hoja3!$A$13,IF(K923=[29]Hoja3!$B$14,[29]Hoja3!$A$14,IF(K923=[29]Hoja3!$B$15,[29]Hoja3!$A$15,IF(K923=[29]Hoja3!$B$16,[29]Hoja3!$A$16,IF(K923=[29]Hoja3!$B$17,[29]Hoja3!$A$17,IF(K923=[29]Hoja3!$B$18,[29]Hoja3!$A$18,IF(K923=[29]Hoja3!$B$19,[29]Hoja3!$A$19,IF(K923=[29]Hoja3!$B$20,[29]Hoja3!$A$20,IF(K923=[29]Hoja3!$B$21,[29]Hoja3!$A$21,""))))))))))))))))))))</f>
        <v>CCE-16</v>
      </c>
      <c r="M923" s="60" t="s">
        <v>63</v>
      </c>
      <c r="N923" s="60">
        <v>0</v>
      </c>
      <c r="O923" s="63">
        <v>160814448</v>
      </c>
      <c r="P923" s="63">
        <f t="shared" si="186"/>
        <v>160814448</v>
      </c>
      <c r="Q923" s="65">
        <v>0</v>
      </c>
      <c r="R923" s="65">
        <v>0</v>
      </c>
      <c r="S923" s="60" t="s">
        <v>1995</v>
      </c>
      <c r="T923" s="60" t="s">
        <v>1996</v>
      </c>
      <c r="U923" s="60" t="s">
        <v>1997</v>
      </c>
      <c r="V923" s="60" t="s">
        <v>1998</v>
      </c>
      <c r="W923" s="60" t="s">
        <v>1999</v>
      </c>
      <c r="X923" s="60">
        <v>3241000</v>
      </c>
      <c r="Y923" s="60" t="s">
        <v>2000</v>
      </c>
    </row>
    <row r="924" spans="1:25" ht="60" x14ac:dyDescent="0.25">
      <c r="A924" s="60" t="s">
        <v>2184</v>
      </c>
      <c r="B924" s="60" t="str">
        <f>IFERROR(VLOOKUP(VALUE(MID(A924,1,IF(VALUE(MID(A924,1,3))=898,3,4))),[29]Hoja1!$A$3:$K$222,2,0),"")</f>
        <v>1049 Cobertura con equidad</v>
      </c>
      <c r="C924" s="60" t="s">
        <v>235</v>
      </c>
      <c r="D924" s="60" t="s">
        <v>458</v>
      </c>
      <c r="E924" s="60">
        <v>80111601</v>
      </c>
      <c r="F924" s="60" t="s">
        <v>2185</v>
      </c>
      <c r="G924" s="60">
        <v>1</v>
      </c>
      <c r="H924" s="60">
        <v>1</v>
      </c>
      <c r="I924" s="60">
        <v>345</v>
      </c>
      <c r="J924" s="60">
        <v>0</v>
      </c>
      <c r="K924" s="60" t="s">
        <v>21</v>
      </c>
      <c r="L924" s="60" t="str">
        <f>IF(K924=[29]Hoja3!$B$2,[29]Hoja3!$A$2,IF(K924=[29]Hoja3!$B$3,[29]Hoja3!$A$3,IF(K924=[29]Hoja3!$B$4,[29]Hoja3!$A$4,IF(K924=[29]Hoja3!$B$5,[29]Hoja3!$A$5,IF(K924=[29]Hoja3!$B$6,[29]Hoja3!$A$6,IF(K924=[29]Hoja3!$B$7,[29]Hoja3!$A$7,IF(K924=[29]Hoja3!$B$8,[29]Hoja3!$A$8,IF(K924=[29]Hoja3!$B$9,[29]Hoja3!$A$9,IF(K924=[29]Hoja3!$B$10,[29]Hoja3!$A$10,IF(K924=[29]Hoja3!$B$11,[29]Hoja3!$A$11,IF(K924=[29]Hoja3!$B$12,[29]Hoja3!$A$12,IF(K924=[29]Hoja3!$B$13,[29]Hoja3!$A$13,IF(K924=[29]Hoja3!$B$14,[29]Hoja3!$A$14,IF(K924=[29]Hoja3!$B$15,[29]Hoja3!$A$15,IF(K924=[29]Hoja3!$B$16,[29]Hoja3!$A$16,IF(K924=[29]Hoja3!$B$17,[29]Hoja3!$A$17,IF(K924=[29]Hoja3!$B$18,[29]Hoja3!$A$18,IF(K924=[29]Hoja3!$B$19,[29]Hoja3!$A$19,IF(K924=[29]Hoja3!$B$20,[29]Hoja3!$A$20,IF(K924=[29]Hoja3!$B$21,[29]Hoja3!$A$21,""))))))))))))))))))))</f>
        <v>CCE-16</v>
      </c>
      <c r="M924" s="60" t="s">
        <v>63</v>
      </c>
      <c r="N924" s="60">
        <v>0</v>
      </c>
      <c r="O924" s="63">
        <v>30109216</v>
      </c>
      <c r="P924" s="63">
        <f t="shared" si="186"/>
        <v>30109216</v>
      </c>
      <c r="Q924" s="65">
        <v>0</v>
      </c>
      <c r="R924" s="65">
        <v>0</v>
      </c>
      <c r="S924" s="60" t="s">
        <v>1995</v>
      </c>
      <c r="T924" s="60" t="s">
        <v>1996</v>
      </c>
      <c r="U924" s="60" t="s">
        <v>1997</v>
      </c>
      <c r="V924" s="60" t="s">
        <v>1998</v>
      </c>
      <c r="W924" s="60" t="s">
        <v>1999</v>
      </c>
      <c r="X924" s="60">
        <v>3241000</v>
      </c>
      <c r="Y924" s="60" t="s">
        <v>2000</v>
      </c>
    </row>
    <row r="925" spans="1:25" ht="45" x14ac:dyDescent="0.25">
      <c r="A925" s="60" t="s">
        <v>2186</v>
      </c>
      <c r="B925" s="60" t="str">
        <f>IFERROR(VLOOKUP(VALUE(MID(A925,1,IF(VALUE(MID(A925,1,3))=898,3,4))),[29]Hoja1!$A$3:$K$222,2,0),"")</f>
        <v>1049 Cobertura con equidad</v>
      </c>
      <c r="C925" s="60" t="s">
        <v>238</v>
      </c>
      <c r="D925" s="60" t="s">
        <v>462</v>
      </c>
      <c r="E925" s="60">
        <v>80111601</v>
      </c>
      <c r="F925" s="60" t="s">
        <v>2187</v>
      </c>
      <c r="G925" s="60">
        <v>1</v>
      </c>
      <c r="H925" s="60">
        <v>1</v>
      </c>
      <c r="I925" s="60">
        <v>345</v>
      </c>
      <c r="J925" s="60">
        <v>0</v>
      </c>
      <c r="K925" s="60" t="s">
        <v>21</v>
      </c>
      <c r="L925" s="60" t="str">
        <f>IF(K925=[29]Hoja3!$B$2,[29]Hoja3!$A$2,IF(K925=[29]Hoja3!$B$3,[29]Hoja3!$A$3,IF(K925=[29]Hoja3!$B$4,[29]Hoja3!$A$4,IF(K925=[29]Hoja3!$B$5,[29]Hoja3!$A$5,IF(K925=[29]Hoja3!$B$6,[29]Hoja3!$A$6,IF(K925=[29]Hoja3!$B$7,[29]Hoja3!$A$7,IF(K925=[29]Hoja3!$B$8,[29]Hoja3!$A$8,IF(K925=[29]Hoja3!$B$9,[29]Hoja3!$A$9,IF(K925=[29]Hoja3!$B$10,[29]Hoja3!$A$10,IF(K925=[29]Hoja3!$B$11,[29]Hoja3!$A$11,IF(K925=[29]Hoja3!$B$12,[29]Hoja3!$A$12,IF(K925=[29]Hoja3!$B$13,[29]Hoja3!$A$13,IF(K925=[29]Hoja3!$B$14,[29]Hoja3!$A$14,IF(K925=[29]Hoja3!$B$15,[29]Hoja3!$A$15,IF(K925=[29]Hoja3!$B$16,[29]Hoja3!$A$16,IF(K925=[29]Hoja3!$B$17,[29]Hoja3!$A$17,IF(K925=[29]Hoja3!$B$18,[29]Hoja3!$A$18,IF(K925=[29]Hoja3!$B$19,[29]Hoja3!$A$19,IF(K925=[29]Hoja3!$B$20,[29]Hoja3!$A$20,IF(K925=[29]Hoja3!$B$21,[29]Hoja3!$A$21,""))))))))))))))))))))</f>
        <v>CCE-16</v>
      </c>
      <c r="M925" s="60" t="s">
        <v>63</v>
      </c>
      <c r="N925" s="60">
        <v>0</v>
      </c>
      <c r="O925" s="63">
        <v>91880400</v>
      </c>
      <c r="P925" s="63">
        <f t="shared" si="186"/>
        <v>91880400</v>
      </c>
      <c r="Q925" s="65">
        <v>0</v>
      </c>
      <c r="R925" s="65">
        <v>0</v>
      </c>
      <c r="S925" s="60" t="s">
        <v>1995</v>
      </c>
      <c r="T925" s="60" t="s">
        <v>1996</v>
      </c>
      <c r="U925" s="60" t="s">
        <v>1997</v>
      </c>
      <c r="V925" s="60" t="s">
        <v>1998</v>
      </c>
      <c r="W925" s="60" t="s">
        <v>1999</v>
      </c>
      <c r="X925" s="60">
        <v>3241000</v>
      </c>
      <c r="Y925" s="60" t="s">
        <v>2000</v>
      </c>
    </row>
    <row r="926" spans="1:25" ht="45" x14ac:dyDescent="0.25">
      <c r="A926" s="60" t="s">
        <v>2188</v>
      </c>
      <c r="B926" s="60" t="str">
        <f>IFERROR(VLOOKUP(VALUE(MID(A926,1,IF(VALUE(MID(A926,1,3))=898,3,4))),[29]Hoja1!$A$3:$K$222,2,0),"")</f>
        <v>1049 Cobertura con equidad</v>
      </c>
      <c r="C926" s="60" t="s">
        <v>238</v>
      </c>
      <c r="D926" s="60" t="s">
        <v>462</v>
      </c>
      <c r="E926" s="60">
        <v>80111601</v>
      </c>
      <c r="F926" s="60" t="s">
        <v>2189</v>
      </c>
      <c r="G926" s="60">
        <v>1</v>
      </c>
      <c r="H926" s="60">
        <v>1</v>
      </c>
      <c r="I926" s="60">
        <v>345</v>
      </c>
      <c r="J926" s="60">
        <v>0</v>
      </c>
      <c r="K926" s="60" t="s">
        <v>21</v>
      </c>
      <c r="L926" s="60" t="str">
        <f>IF(K926=[29]Hoja3!$B$2,[29]Hoja3!$A$2,IF(K926=[29]Hoja3!$B$3,[29]Hoja3!$A$3,IF(K926=[29]Hoja3!$B$4,[29]Hoja3!$A$4,IF(K926=[29]Hoja3!$B$5,[29]Hoja3!$A$5,IF(K926=[29]Hoja3!$B$6,[29]Hoja3!$A$6,IF(K926=[29]Hoja3!$B$7,[29]Hoja3!$A$7,IF(K926=[29]Hoja3!$B$8,[29]Hoja3!$A$8,IF(K926=[29]Hoja3!$B$9,[29]Hoja3!$A$9,IF(K926=[29]Hoja3!$B$10,[29]Hoja3!$A$10,IF(K926=[29]Hoja3!$B$11,[29]Hoja3!$A$11,IF(K926=[29]Hoja3!$B$12,[29]Hoja3!$A$12,IF(K926=[29]Hoja3!$B$13,[29]Hoja3!$A$13,IF(K926=[29]Hoja3!$B$14,[29]Hoja3!$A$14,IF(K926=[29]Hoja3!$B$15,[29]Hoja3!$A$15,IF(K926=[29]Hoja3!$B$16,[29]Hoja3!$A$16,IF(K926=[29]Hoja3!$B$17,[29]Hoja3!$A$17,IF(K926=[29]Hoja3!$B$18,[29]Hoja3!$A$18,IF(K926=[29]Hoja3!$B$19,[29]Hoja3!$A$19,IF(K926=[29]Hoja3!$B$20,[29]Hoja3!$A$20,IF(K926=[29]Hoja3!$B$21,[29]Hoja3!$A$21,""))))))))))))))))))))</f>
        <v>CCE-16</v>
      </c>
      <c r="M926" s="60" t="s">
        <v>63</v>
      </c>
      <c r="N926" s="60">
        <v>0</v>
      </c>
      <c r="O926" s="63">
        <v>63881339</v>
      </c>
      <c r="P926" s="63">
        <f t="shared" si="186"/>
        <v>63881339</v>
      </c>
      <c r="Q926" s="65">
        <v>0</v>
      </c>
      <c r="R926" s="65">
        <v>0</v>
      </c>
      <c r="S926" s="60" t="s">
        <v>1995</v>
      </c>
      <c r="T926" s="60" t="s">
        <v>1996</v>
      </c>
      <c r="U926" s="60" t="s">
        <v>1997</v>
      </c>
      <c r="V926" s="60" t="s">
        <v>1998</v>
      </c>
      <c r="W926" s="60" t="s">
        <v>1999</v>
      </c>
      <c r="X926" s="60">
        <v>3241000</v>
      </c>
      <c r="Y926" s="60" t="s">
        <v>2000</v>
      </c>
    </row>
    <row r="927" spans="1:25" ht="45" x14ac:dyDescent="0.25">
      <c r="A927" s="60" t="s">
        <v>2190</v>
      </c>
      <c r="B927" s="60" t="str">
        <f>IFERROR(VLOOKUP(VALUE(MID(A927,1,IF(VALUE(MID(A927,1,3))=898,3,4))),[29]Hoja1!$A$3:$K$222,2,0),"")</f>
        <v>1049 Cobertura con equidad</v>
      </c>
      <c r="C927" s="60" t="s">
        <v>238</v>
      </c>
      <c r="D927" s="60" t="s">
        <v>462</v>
      </c>
      <c r="E927" s="60">
        <v>80111601</v>
      </c>
      <c r="F927" s="60" t="s">
        <v>2191</v>
      </c>
      <c r="G927" s="60">
        <v>1</v>
      </c>
      <c r="H927" s="60">
        <v>1</v>
      </c>
      <c r="I927" s="60">
        <v>345</v>
      </c>
      <c r="J927" s="60">
        <v>0</v>
      </c>
      <c r="K927" s="60" t="s">
        <v>21</v>
      </c>
      <c r="L927" s="60" t="str">
        <f>IF(K927=[29]Hoja3!$B$2,[29]Hoja3!$A$2,IF(K927=[29]Hoja3!$B$3,[29]Hoja3!$A$3,IF(K927=[29]Hoja3!$B$4,[29]Hoja3!$A$4,IF(K927=[29]Hoja3!$B$5,[29]Hoja3!$A$5,IF(K927=[29]Hoja3!$B$6,[29]Hoja3!$A$6,IF(K927=[29]Hoja3!$B$7,[29]Hoja3!$A$7,IF(K927=[29]Hoja3!$B$8,[29]Hoja3!$A$8,IF(K927=[29]Hoja3!$B$9,[29]Hoja3!$A$9,IF(K927=[29]Hoja3!$B$10,[29]Hoja3!$A$10,IF(K927=[29]Hoja3!$B$11,[29]Hoja3!$A$11,IF(K927=[29]Hoja3!$B$12,[29]Hoja3!$A$12,IF(K927=[29]Hoja3!$B$13,[29]Hoja3!$A$13,IF(K927=[29]Hoja3!$B$14,[29]Hoja3!$A$14,IF(K927=[29]Hoja3!$B$15,[29]Hoja3!$A$15,IF(K927=[29]Hoja3!$B$16,[29]Hoja3!$A$16,IF(K927=[29]Hoja3!$B$17,[29]Hoja3!$A$17,IF(K927=[29]Hoja3!$B$18,[29]Hoja3!$A$18,IF(K927=[29]Hoja3!$B$19,[29]Hoja3!$A$19,IF(K927=[29]Hoja3!$B$20,[29]Hoja3!$A$20,IF(K927=[29]Hoja3!$B$21,[29]Hoja3!$A$21,""))))))))))))))))))))</f>
        <v>CCE-16</v>
      </c>
      <c r="M927" s="60" t="s">
        <v>575</v>
      </c>
      <c r="N927" s="60">
        <v>0</v>
      </c>
      <c r="O927" s="63">
        <v>36697788</v>
      </c>
      <c r="P927" s="63">
        <f t="shared" si="186"/>
        <v>36697788</v>
      </c>
      <c r="Q927" s="65">
        <v>0</v>
      </c>
      <c r="R927" s="65">
        <v>0</v>
      </c>
      <c r="S927" s="60" t="s">
        <v>1995</v>
      </c>
      <c r="T927" s="60" t="s">
        <v>1996</v>
      </c>
      <c r="U927" s="60" t="s">
        <v>1997</v>
      </c>
      <c r="V927" s="60" t="s">
        <v>1998</v>
      </c>
      <c r="W927" s="60" t="s">
        <v>1999</v>
      </c>
      <c r="X927" s="60">
        <v>3241000</v>
      </c>
      <c r="Y927" s="60" t="s">
        <v>2000</v>
      </c>
    </row>
    <row r="928" spans="1:25" ht="45" x14ac:dyDescent="0.25">
      <c r="A928" s="60" t="s">
        <v>2192</v>
      </c>
      <c r="B928" s="60" t="str">
        <f>IFERROR(VLOOKUP(VALUE(MID(A928,1,IF(VALUE(MID(A928,1,3))=898,3,4))),[29]Hoja1!$A$3:$K$222,2,0),"")</f>
        <v>1049 Cobertura con equidad</v>
      </c>
      <c r="C928" s="60" t="s">
        <v>238</v>
      </c>
      <c r="D928" s="60" t="s">
        <v>462</v>
      </c>
      <c r="E928" s="60">
        <v>80111601</v>
      </c>
      <c r="F928" s="60" t="s">
        <v>2193</v>
      </c>
      <c r="G928" s="60">
        <v>1</v>
      </c>
      <c r="H928" s="60">
        <v>1</v>
      </c>
      <c r="I928" s="60">
        <v>345</v>
      </c>
      <c r="J928" s="60">
        <v>0</v>
      </c>
      <c r="K928" s="60" t="s">
        <v>21</v>
      </c>
      <c r="L928" s="60" t="str">
        <f>IF(K928=[29]Hoja3!$B$2,[29]Hoja3!$A$2,IF(K928=[29]Hoja3!$B$3,[29]Hoja3!$A$3,IF(K928=[29]Hoja3!$B$4,[29]Hoja3!$A$4,IF(K928=[29]Hoja3!$B$5,[29]Hoja3!$A$5,IF(K928=[29]Hoja3!$B$6,[29]Hoja3!$A$6,IF(K928=[29]Hoja3!$B$7,[29]Hoja3!$A$7,IF(K928=[29]Hoja3!$B$8,[29]Hoja3!$A$8,IF(K928=[29]Hoja3!$B$9,[29]Hoja3!$A$9,IF(K928=[29]Hoja3!$B$10,[29]Hoja3!$A$10,IF(K928=[29]Hoja3!$B$11,[29]Hoja3!$A$11,IF(K928=[29]Hoja3!$B$12,[29]Hoja3!$A$12,IF(K928=[29]Hoja3!$B$13,[29]Hoja3!$A$13,IF(K928=[29]Hoja3!$B$14,[29]Hoja3!$A$14,IF(K928=[29]Hoja3!$B$15,[29]Hoja3!$A$15,IF(K928=[29]Hoja3!$B$16,[29]Hoja3!$A$16,IF(K928=[29]Hoja3!$B$17,[29]Hoja3!$A$17,IF(K928=[29]Hoja3!$B$18,[29]Hoja3!$A$18,IF(K928=[29]Hoja3!$B$19,[29]Hoja3!$A$19,IF(K928=[29]Hoja3!$B$20,[29]Hoja3!$A$20,IF(K928=[29]Hoja3!$B$21,[29]Hoja3!$A$21,""))))))))))))))))))))</f>
        <v>CCE-16</v>
      </c>
      <c r="M928" s="60" t="s">
        <v>63</v>
      </c>
      <c r="N928" s="60">
        <v>0</v>
      </c>
      <c r="O928" s="63">
        <v>40775320</v>
      </c>
      <c r="P928" s="63">
        <f t="shared" si="186"/>
        <v>40775320</v>
      </c>
      <c r="Q928" s="65">
        <v>0</v>
      </c>
      <c r="R928" s="65">
        <v>0</v>
      </c>
      <c r="S928" s="60" t="s">
        <v>1995</v>
      </c>
      <c r="T928" s="60" t="s">
        <v>1996</v>
      </c>
      <c r="U928" s="60" t="s">
        <v>1997</v>
      </c>
      <c r="V928" s="60" t="s">
        <v>1998</v>
      </c>
      <c r="W928" s="60" t="s">
        <v>1999</v>
      </c>
      <c r="X928" s="60">
        <v>3241000</v>
      </c>
      <c r="Y928" s="60" t="s">
        <v>2000</v>
      </c>
    </row>
    <row r="929" spans="1:25" ht="45" x14ac:dyDescent="0.25">
      <c r="A929" s="60" t="s">
        <v>2194</v>
      </c>
      <c r="B929" s="60" t="str">
        <f>IFERROR(VLOOKUP(VALUE(MID(A929,1,IF(VALUE(MID(A929,1,3))=898,3,4))),[29]Hoja1!$A$3:$K$222,2,0),"")</f>
        <v>1049 Cobertura con equidad</v>
      </c>
      <c r="C929" s="60" t="s">
        <v>238</v>
      </c>
      <c r="D929" s="60" t="s">
        <v>462</v>
      </c>
      <c r="E929" s="60">
        <v>80111601</v>
      </c>
      <c r="F929" s="60" t="s">
        <v>2195</v>
      </c>
      <c r="G929" s="60">
        <v>1</v>
      </c>
      <c r="H929" s="60">
        <v>1</v>
      </c>
      <c r="I929" s="60">
        <v>345</v>
      </c>
      <c r="J929" s="60">
        <v>0</v>
      </c>
      <c r="K929" s="60" t="s">
        <v>21</v>
      </c>
      <c r="L929" s="60" t="str">
        <f>IF(K929=[29]Hoja3!$B$2,[29]Hoja3!$A$2,IF(K929=[29]Hoja3!$B$3,[29]Hoja3!$A$3,IF(K929=[29]Hoja3!$B$4,[29]Hoja3!$A$4,IF(K929=[29]Hoja3!$B$5,[29]Hoja3!$A$5,IF(K929=[29]Hoja3!$B$6,[29]Hoja3!$A$6,IF(K929=[29]Hoja3!$B$7,[29]Hoja3!$A$7,IF(K929=[29]Hoja3!$B$8,[29]Hoja3!$A$8,IF(K929=[29]Hoja3!$B$9,[29]Hoja3!$A$9,IF(K929=[29]Hoja3!$B$10,[29]Hoja3!$A$10,IF(K929=[29]Hoja3!$B$11,[29]Hoja3!$A$11,IF(K929=[29]Hoja3!$B$12,[29]Hoja3!$A$12,IF(K929=[29]Hoja3!$B$13,[29]Hoja3!$A$13,IF(K929=[29]Hoja3!$B$14,[29]Hoja3!$A$14,IF(K929=[29]Hoja3!$B$15,[29]Hoja3!$A$15,IF(K929=[29]Hoja3!$B$16,[29]Hoja3!$A$16,IF(K929=[29]Hoja3!$B$17,[29]Hoja3!$A$17,IF(K929=[29]Hoja3!$B$18,[29]Hoja3!$A$18,IF(K929=[29]Hoja3!$B$19,[29]Hoja3!$A$19,IF(K929=[29]Hoja3!$B$20,[29]Hoja3!$A$20,IF(K929=[29]Hoja3!$B$21,[29]Hoja3!$A$21,""))))))))))))))))))))</f>
        <v>CCE-16</v>
      </c>
      <c r="M929" s="60" t="s">
        <v>63</v>
      </c>
      <c r="N929" s="60">
        <v>0</v>
      </c>
      <c r="O929" s="63">
        <v>79175396</v>
      </c>
      <c r="P929" s="63">
        <f t="shared" si="186"/>
        <v>79175396</v>
      </c>
      <c r="Q929" s="65">
        <v>0</v>
      </c>
      <c r="R929" s="65">
        <v>0</v>
      </c>
      <c r="S929" s="60" t="s">
        <v>1995</v>
      </c>
      <c r="T929" s="60" t="s">
        <v>1996</v>
      </c>
      <c r="U929" s="60" t="s">
        <v>1997</v>
      </c>
      <c r="V929" s="60" t="s">
        <v>1998</v>
      </c>
      <c r="W929" s="60" t="s">
        <v>1999</v>
      </c>
      <c r="X929" s="60">
        <v>3241000</v>
      </c>
      <c r="Y929" s="60" t="s">
        <v>2000</v>
      </c>
    </row>
    <row r="930" spans="1:25" ht="45" x14ac:dyDescent="0.25">
      <c r="A930" s="60" t="s">
        <v>2196</v>
      </c>
      <c r="B930" s="60" t="str">
        <f>IFERROR(VLOOKUP(VALUE(MID(A930,1,IF(VALUE(MID(A930,1,3))=898,3,4))),[29]Hoja1!$A$3:$K$222,2,0),"")</f>
        <v>1049 Cobertura con equidad</v>
      </c>
      <c r="C930" s="60" t="s">
        <v>238</v>
      </c>
      <c r="D930" s="60" t="s">
        <v>462</v>
      </c>
      <c r="E930" s="60">
        <v>80111601</v>
      </c>
      <c r="F930" s="60" t="s">
        <v>2197</v>
      </c>
      <c r="G930" s="60">
        <v>1</v>
      </c>
      <c r="H930" s="60">
        <v>1</v>
      </c>
      <c r="I930" s="60">
        <v>345</v>
      </c>
      <c r="J930" s="60">
        <v>0</v>
      </c>
      <c r="K930" s="60" t="s">
        <v>21</v>
      </c>
      <c r="L930" s="60" t="str">
        <f>IF(K930=[29]Hoja3!$B$2,[29]Hoja3!$A$2,IF(K930=[29]Hoja3!$B$3,[29]Hoja3!$A$3,IF(K930=[29]Hoja3!$B$4,[29]Hoja3!$A$4,IF(K930=[29]Hoja3!$B$5,[29]Hoja3!$A$5,IF(K930=[29]Hoja3!$B$6,[29]Hoja3!$A$6,IF(K930=[29]Hoja3!$B$7,[29]Hoja3!$A$7,IF(K930=[29]Hoja3!$B$8,[29]Hoja3!$A$8,IF(K930=[29]Hoja3!$B$9,[29]Hoja3!$A$9,IF(K930=[29]Hoja3!$B$10,[29]Hoja3!$A$10,IF(K930=[29]Hoja3!$B$11,[29]Hoja3!$A$11,IF(K930=[29]Hoja3!$B$12,[29]Hoja3!$A$12,IF(K930=[29]Hoja3!$B$13,[29]Hoja3!$A$13,IF(K930=[29]Hoja3!$B$14,[29]Hoja3!$A$14,IF(K930=[29]Hoja3!$B$15,[29]Hoja3!$A$15,IF(K930=[29]Hoja3!$B$16,[29]Hoja3!$A$16,IF(K930=[29]Hoja3!$B$17,[29]Hoja3!$A$17,IF(K930=[29]Hoja3!$B$18,[29]Hoja3!$A$18,IF(K930=[29]Hoja3!$B$19,[29]Hoja3!$A$19,IF(K930=[29]Hoja3!$B$20,[29]Hoja3!$A$20,IF(K930=[29]Hoja3!$B$21,[29]Hoja3!$A$21,""))))))))))))))))))))</f>
        <v>CCE-16</v>
      </c>
      <c r="M930" s="60" t="s">
        <v>63</v>
      </c>
      <c r="N930" s="60">
        <v>0</v>
      </c>
      <c r="O930" s="63">
        <v>51648754</v>
      </c>
      <c r="P930" s="63">
        <f t="shared" si="186"/>
        <v>51648754</v>
      </c>
      <c r="Q930" s="65">
        <v>0</v>
      </c>
      <c r="R930" s="65">
        <v>0</v>
      </c>
      <c r="S930" s="60" t="s">
        <v>1995</v>
      </c>
      <c r="T930" s="60" t="s">
        <v>1996</v>
      </c>
      <c r="U930" s="60" t="s">
        <v>1997</v>
      </c>
      <c r="V930" s="60" t="s">
        <v>1998</v>
      </c>
      <c r="W930" s="60" t="s">
        <v>1999</v>
      </c>
      <c r="X930" s="60">
        <v>3241000</v>
      </c>
      <c r="Y930" s="60" t="s">
        <v>2000</v>
      </c>
    </row>
    <row r="931" spans="1:25" ht="45" x14ac:dyDescent="0.25">
      <c r="A931" s="60" t="s">
        <v>2198</v>
      </c>
      <c r="B931" s="60" t="str">
        <f>IFERROR(VLOOKUP(VALUE(MID(A931,1,IF(VALUE(MID(A931,1,3))=898,3,4))),[29]Hoja1!$A$3:$K$222,2,0),"")</f>
        <v>1049 Cobertura con equidad</v>
      </c>
      <c r="C931" s="60" t="s">
        <v>238</v>
      </c>
      <c r="D931" s="60" t="s">
        <v>462</v>
      </c>
      <c r="E931" s="60">
        <v>80111601</v>
      </c>
      <c r="F931" s="60" t="s">
        <v>2199</v>
      </c>
      <c r="G931" s="60">
        <v>1</v>
      </c>
      <c r="H931" s="60">
        <v>1</v>
      </c>
      <c r="I931" s="60">
        <v>345</v>
      </c>
      <c r="J931" s="60">
        <v>0</v>
      </c>
      <c r="K931" s="60" t="s">
        <v>21</v>
      </c>
      <c r="L931" s="60" t="str">
        <f>IF(K931=[29]Hoja3!$B$2,[29]Hoja3!$A$2,IF(K931=[29]Hoja3!$B$3,[29]Hoja3!$A$3,IF(K931=[29]Hoja3!$B$4,[29]Hoja3!$A$4,IF(K931=[29]Hoja3!$B$5,[29]Hoja3!$A$5,IF(K931=[29]Hoja3!$B$6,[29]Hoja3!$A$6,IF(K931=[29]Hoja3!$B$7,[29]Hoja3!$A$7,IF(K931=[29]Hoja3!$B$8,[29]Hoja3!$A$8,IF(K931=[29]Hoja3!$B$9,[29]Hoja3!$A$9,IF(K931=[29]Hoja3!$B$10,[29]Hoja3!$A$10,IF(K931=[29]Hoja3!$B$11,[29]Hoja3!$A$11,IF(K931=[29]Hoja3!$B$12,[29]Hoja3!$A$12,IF(K931=[29]Hoja3!$B$13,[29]Hoja3!$A$13,IF(K931=[29]Hoja3!$B$14,[29]Hoja3!$A$14,IF(K931=[29]Hoja3!$B$15,[29]Hoja3!$A$15,IF(K931=[29]Hoja3!$B$16,[29]Hoja3!$A$16,IF(K931=[29]Hoja3!$B$17,[29]Hoja3!$A$17,IF(K931=[29]Hoja3!$B$18,[29]Hoja3!$A$18,IF(K931=[29]Hoja3!$B$19,[29]Hoja3!$A$19,IF(K931=[29]Hoja3!$B$20,[29]Hoja3!$A$20,IF(K931=[29]Hoja3!$B$21,[29]Hoja3!$A$21,""))))))))))))))))))))</f>
        <v>CCE-16</v>
      </c>
      <c r="M931" s="60" t="s">
        <v>63</v>
      </c>
      <c r="N931" s="60">
        <v>0</v>
      </c>
      <c r="O931" s="63">
        <v>66620075</v>
      </c>
      <c r="P931" s="63">
        <f t="shared" si="186"/>
        <v>66620075</v>
      </c>
      <c r="Q931" s="65">
        <v>0</v>
      </c>
      <c r="R931" s="65">
        <v>0</v>
      </c>
      <c r="S931" s="60" t="s">
        <v>1995</v>
      </c>
      <c r="T931" s="60" t="s">
        <v>1996</v>
      </c>
      <c r="U931" s="60" t="s">
        <v>1997</v>
      </c>
      <c r="V931" s="60" t="s">
        <v>1998</v>
      </c>
      <c r="W931" s="60" t="s">
        <v>1999</v>
      </c>
      <c r="X931" s="60">
        <v>3241000</v>
      </c>
      <c r="Y931" s="60" t="s">
        <v>2000</v>
      </c>
    </row>
    <row r="932" spans="1:25" ht="60" x14ac:dyDescent="0.25">
      <c r="A932" s="60" t="s">
        <v>2200</v>
      </c>
      <c r="B932" s="60" t="str">
        <f>IFERROR(VLOOKUP(VALUE(MID(A932,1,IF(VALUE(MID(A932,1,3))=898,3,4))),[29]Hoja1!$A$3:$K$222,2,0),"")</f>
        <v>1049 Cobertura con equidad</v>
      </c>
      <c r="C932" s="60" t="s">
        <v>238</v>
      </c>
      <c r="D932" s="60" t="s">
        <v>462</v>
      </c>
      <c r="E932" s="60">
        <v>80111601</v>
      </c>
      <c r="F932" s="60" t="s">
        <v>2201</v>
      </c>
      <c r="G932" s="60">
        <v>1</v>
      </c>
      <c r="H932" s="60">
        <v>1</v>
      </c>
      <c r="I932" s="60">
        <v>345</v>
      </c>
      <c r="J932" s="60">
        <v>0</v>
      </c>
      <c r="K932" s="60" t="s">
        <v>21</v>
      </c>
      <c r="L932" s="60" t="str">
        <f>IF(K932=[29]Hoja3!$B$2,[29]Hoja3!$A$2,IF(K932=[29]Hoja3!$B$3,[29]Hoja3!$A$3,IF(K932=[29]Hoja3!$B$4,[29]Hoja3!$A$4,IF(K932=[29]Hoja3!$B$5,[29]Hoja3!$A$5,IF(K932=[29]Hoja3!$B$6,[29]Hoja3!$A$6,IF(K932=[29]Hoja3!$B$7,[29]Hoja3!$A$7,IF(K932=[29]Hoja3!$B$8,[29]Hoja3!$A$8,IF(K932=[29]Hoja3!$B$9,[29]Hoja3!$A$9,IF(K932=[29]Hoja3!$B$10,[29]Hoja3!$A$10,IF(K932=[29]Hoja3!$B$11,[29]Hoja3!$A$11,IF(K932=[29]Hoja3!$B$12,[29]Hoja3!$A$12,IF(K932=[29]Hoja3!$B$13,[29]Hoja3!$A$13,IF(K932=[29]Hoja3!$B$14,[29]Hoja3!$A$14,IF(K932=[29]Hoja3!$B$15,[29]Hoja3!$A$15,IF(K932=[29]Hoja3!$B$16,[29]Hoja3!$A$16,IF(K932=[29]Hoja3!$B$17,[29]Hoja3!$A$17,IF(K932=[29]Hoja3!$B$18,[29]Hoja3!$A$18,IF(K932=[29]Hoja3!$B$19,[29]Hoja3!$A$19,IF(K932=[29]Hoja3!$B$20,[29]Hoja3!$A$20,IF(K932=[29]Hoja3!$B$21,[29]Hoja3!$A$21,""))))))))))))))))))))</f>
        <v>CCE-16</v>
      </c>
      <c r="M932" s="60" t="s">
        <v>575</v>
      </c>
      <c r="N932" s="60">
        <v>0</v>
      </c>
      <c r="O932" s="63">
        <v>36940929</v>
      </c>
      <c r="P932" s="63">
        <f t="shared" ref="P932:P943" si="187">+O932</f>
        <v>36940929</v>
      </c>
      <c r="Q932" s="65">
        <v>0</v>
      </c>
      <c r="R932" s="65">
        <v>0</v>
      </c>
      <c r="S932" s="60" t="s">
        <v>1995</v>
      </c>
      <c r="T932" s="60" t="s">
        <v>1996</v>
      </c>
      <c r="U932" s="60" t="s">
        <v>1997</v>
      </c>
      <c r="V932" s="60" t="s">
        <v>1998</v>
      </c>
      <c r="W932" s="60" t="s">
        <v>1999</v>
      </c>
      <c r="X932" s="60">
        <v>3241000</v>
      </c>
      <c r="Y932" s="60" t="s">
        <v>2000</v>
      </c>
    </row>
    <row r="933" spans="1:25" ht="45" x14ac:dyDescent="0.25">
      <c r="A933" s="85" t="s">
        <v>2202</v>
      </c>
      <c r="B933" s="60" t="str">
        <f>IFERROR(VLOOKUP(VALUE(MID(A933,1,IF(VALUE(MID(A933,1,3))=898,3,4))),[29]Hoja1!$A$3:$K$222,2,0),"")</f>
        <v>1049 Cobertura con equidad</v>
      </c>
      <c r="C933" s="60" t="s">
        <v>209</v>
      </c>
      <c r="D933" s="60" t="s">
        <v>442</v>
      </c>
      <c r="E933" s="60">
        <v>93151505</v>
      </c>
      <c r="F933" s="60" t="s">
        <v>2203</v>
      </c>
      <c r="G933" s="62">
        <v>2</v>
      </c>
      <c r="H933" s="62">
        <v>2</v>
      </c>
      <c r="I933" s="60">
        <v>300</v>
      </c>
      <c r="J933" s="60">
        <v>0</v>
      </c>
      <c r="K933" s="60" t="s">
        <v>2204</v>
      </c>
      <c r="L933" s="60" t="s">
        <v>18</v>
      </c>
      <c r="M933" s="100" t="s">
        <v>2205</v>
      </c>
      <c r="N933" s="60">
        <v>0</v>
      </c>
      <c r="O933" s="159">
        <v>276000000</v>
      </c>
      <c r="P933" s="63">
        <f t="shared" si="187"/>
        <v>276000000</v>
      </c>
      <c r="Q933" s="65">
        <v>0</v>
      </c>
      <c r="R933" s="65">
        <v>0</v>
      </c>
      <c r="S933" s="60" t="s">
        <v>1995</v>
      </c>
      <c r="T933" s="60" t="s">
        <v>1996</v>
      </c>
      <c r="U933" s="60" t="s">
        <v>1997</v>
      </c>
      <c r="V933" s="60" t="s">
        <v>1998</v>
      </c>
      <c r="W933" s="60" t="s">
        <v>1999</v>
      </c>
      <c r="X933" s="60">
        <v>3241000</v>
      </c>
      <c r="Y933" s="60" t="s">
        <v>2000</v>
      </c>
    </row>
    <row r="934" spans="1:25" ht="45" x14ac:dyDescent="0.25">
      <c r="A934" s="60" t="s">
        <v>2202</v>
      </c>
      <c r="B934" s="60" t="str">
        <f>IFERROR(VLOOKUP(VALUE(MID(A934,1,IF(VALUE(MID(A934,1,3))=898,3,4))),[29]Hoja1!$A$3:$K$222,2,0),"")</f>
        <v>1049 Cobertura con equidad</v>
      </c>
      <c r="C934" s="60" t="s">
        <v>209</v>
      </c>
      <c r="D934" s="60" t="s">
        <v>443</v>
      </c>
      <c r="E934" s="60">
        <v>93151505</v>
      </c>
      <c r="F934" s="60" t="s">
        <v>2203</v>
      </c>
      <c r="G934" s="62">
        <v>2</v>
      </c>
      <c r="H934" s="62">
        <v>2</v>
      </c>
      <c r="I934" s="60">
        <v>300</v>
      </c>
      <c r="J934" s="60">
        <v>0</v>
      </c>
      <c r="K934" s="60" t="s">
        <v>2204</v>
      </c>
      <c r="L934" s="60" t="s">
        <v>18</v>
      </c>
      <c r="M934" s="100" t="s">
        <v>2205</v>
      </c>
      <c r="N934" s="60">
        <v>0</v>
      </c>
      <c r="O934" s="63">
        <v>429000000</v>
      </c>
      <c r="P934" s="63">
        <f t="shared" si="187"/>
        <v>429000000</v>
      </c>
      <c r="Q934" s="65">
        <v>0</v>
      </c>
      <c r="R934" s="65">
        <v>0</v>
      </c>
      <c r="S934" s="60" t="s">
        <v>1995</v>
      </c>
      <c r="T934" s="60" t="s">
        <v>1996</v>
      </c>
      <c r="U934" s="60" t="s">
        <v>1997</v>
      </c>
      <c r="V934" s="60" t="s">
        <v>1998</v>
      </c>
      <c r="W934" s="60" t="s">
        <v>1999</v>
      </c>
      <c r="X934" s="60">
        <v>3241000</v>
      </c>
      <c r="Y934" s="60" t="s">
        <v>2000</v>
      </c>
    </row>
    <row r="935" spans="1:25" ht="60" x14ac:dyDescent="0.25">
      <c r="A935" s="60" t="s">
        <v>2202</v>
      </c>
      <c r="B935" s="60" t="str">
        <f>IFERROR(VLOOKUP(VALUE(MID(A935,1,IF(VALUE(MID(A935,1,3))=898,3,4))),[29]Hoja1!$A$3:$K$222,2,0),"")</f>
        <v>1049 Cobertura con equidad</v>
      </c>
      <c r="C935" s="60" t="s">
        <v>225</v>
      </c>
      <c r="D935" s="60" t="s">
        <v>454</v>
      </c>
      <c r="E935" s="60">
        <v>93151505</v>
      </c>
      <c r="F935" s="60" t="s">
        <v>2203</v>
      </c>
      <c r="G935" s="62">
        <v>2</v>
      </c>
      <c r="H935" s="62">
        <v>2</v>
      </c>
      <c r="I935" s="60">
        <v>300</v>
      </c>
      <c r="J935" s="60">
        <v>0</v>
      </c>
      <c r="K935" s="60" t="s">
        <v>2204</v>
      </c>
      <c r="L935" s="60" t="s">
        <v>18</v>
      </c>
      <c r="M935" s="100" t="s">
        <v>2205</v>
      </c>
      <c r="N935" s="60">
        <v>0</v>
      </c>
      <c r="O935" s="63">
        <v>1265000000</v>
      </c>
      <c r="P935" s="63">
        <f t="shared" si="187"/>
        <v>1265000000</v>
      </c>
      <c r="Q935" s="65">
        <v>0</v>
      </c>
      <c r="R935" s="65">
        <v>0</v>
      </c>
      <c r="S935" s="60" t="s">
        <v>1995</v>
      </c>
      <c r="T935" s="60" t="s">
        <v>1996</v>
      </c>
      <c r="U935" s="60" t="s">
        <v>1997</v>
      </c>
      <c r="V935" s="60" t="s">
        <v>1998</v>
      </c>
      <c r="W935" s="60" t="s">
        <v>1999</v>
      </c>
      <c r="X935" s="60">
        <v>3241000</v>
      </c>
      <c r="Y935" s="60" t="s">
        <v>2000</v>
      </c>
    </row>
    <row r="936" spans="1:25" ht="60" x14ac:dyDescent="0.25">
      <c r="A936" s="60" t="s">
        <v>2202</v>
      </c>
      <c r="B936" s="60" t="str">
        <f>IFERROR(VLOOKUP(VALUE(MID(A936,1,IF(VALUE(MID(A936,1,3))=898,3,4))),[29]Hoja1!$A$3:$K$222,2,0),"")</f>
        <v>1049 Cobertura con equidad</v>
      </c>
      <c r="C936" s="60" t="s">
        <v>235</v>
      </c>
      <c r="D936" s="60" t="s">
        <v>460</v>
      </c>
      <c r="E936" s="60">
        <v>93151505</v>
      </c>
      <c r="F936" s="60" t="s">
        <v>2203</v>
      </c>
      <c r="G936" s="62">
        <v>2</v>
      </c>
      <c r="H936" s="62">
        <v>2</v>
      </c>
      <c r="I936" s="60">
        <v>300</v>
      </c>
      <c r="J936" s="60">
        <v>0</v>
      </c>
      <c r="K936" s="60" t="s">
        <v>2204</v>
      </c>
      <c r="L936" s="60" t="s">
        <v>18</v>
      </c>
      <c r="M936" s="100" t="s">
        <v>2205</v>
      </c>
      <c r="N936" s="60">
        <v>0</v>
      </c>
      <c r="O936" s="63">
        <v>321360000</v>
      </c>
      <c r="P936" s="63">
        <f t="shared" si="187"/>
        <v>321360000</v>
      </c>
      <c r="Q936" s="65">
        <v>0</v>
      </c>
      <c r="R936" s="65">
        <v>0</v>
      </c>
      <c r="S936" s="60" t="s">
        <v>1995</v>
      </c>
      <c r="T936" s="60" t="s">
        <v>1996</v>
      </c>
      <c r="U936" s="60" t="s">
        <v>1997</v>
      </c>
      <c r="V936" s="60" t="s">
        <v>1998</v>
      </c>
      <c r="W936" s="60" t="s">
        <v>1999</v>
      </c>
      <c r="X936" s="60">
        <v>3241000</v>
      </c>
      <c r="Y936" s="60" t="s">
        <v>2000</v>
      </c>
    </row>
    <row r="937" spans="1:25" ht="60" x14ac:dyDescent="0.25">
      <c r="A937" s="60" t="s">
        <v>2206</v>
      </c>
      <c r="B937" s="60" t="str">
        <f>IFERROR(VLOOKUP(VALUE(MID(A937,1,IF(VALUE(MID(A937,1,3))=898,3,4))),[29]Hoja1!$A$3:$K$222,2,0),"")</f>
        <v>1049 Cobertura con equidad</v>
      </c>
      <c r="C937" s="60" t="s">
        <v>225</v>
      </c>
      <c r="D937" s="60" t="s">
        <v>456</v>
      </c>
      <c r="E937" s="60">
        <v>86111602</v>
      </c>
      <c r="F937" s="60" t="s">
        <v>2207</v>
      </c>
      <c r="G937" s="62">
        <v>2</v>
      </c>
      <c r="H937" s="62">
        <v>2</v>
      </c>
      <c r="I937" s="60">
        <v>300</v>
      </c>
      <c r="J937" s="60">
        <v>0</v>
      </c>
      <c r="K937" s="60" t="s">
        <v>2208</v>
      </c>
      <c r="L937" s="60" t="s">
        <v>601</v>
      </c>
      <c r="M937" s="60" t="s">
        <v>578</v>
      </c>
      <c r="N937" s="60">
        <v>0</v>
      </c>
      <c r="O937" s="63">
        <v>5000000000</v>
      </c>
      <c r="P937" s="63">
        <f t="shared" si="187"/>
        <v>5000000000</v>
      </c>
      <c r="Q937" s="65">
        <v>0</v>
      </c>
      <c r="R937" s="65">
        <v>0</v>
      </c>
      <c r="S937" s="60" t="s">
        <v>1995</v>
      </c>
      <c r="T937" s="60" t="s">
        <v>1996</v>
      </c>
      <c r="U937" s="60" t="s">
        <v>1997</v>
      </c>
      <c r="V937" s="60" t="s">
        <v>1998</v>
      </c>
      <c r="W937" s="60" t="s">
        <v>1999</v>
      </c>
      <c r="X937" s="60">
        <v>3241000</v>
      </c>
      <c r="Y937" s="60" t="s">
        <v>2000</v>
      </c>
    </row>
    <row r="938" spans="1:25" ht="45" x14ac:dyDescent="0.25">
      <c r="A938" s="60" t="s">
        <v>2209</v>
      </c>
      <c r="B938" s="60" t="str">
        <f>IFERROR(VLOOKUP(VALUE(MID(A938,1,IF(VALUE(MID(A938,1,3))=898,3,4))),[29]Hoja1!$A$3:$K$222,2,0),"")</f>
        <v>1049 Cobertura con equidad</v>
      </c>
      <c r="C938" s="60" t="s">
        <v>217</v>
      </c>
      <c r="D938" s="60" t="s">
        <v>448</v>
      </c>
      <c r="E938" s="60" t="s">
        <v>2210</v>
      </c>
      <c r="F938" s="60" t="s">
        <v>2211</v>
      </c>
      <c r="G938" s="62">
        <v>2</v>
      </c>
      <c r="H938" s="62">
        <v>2</v>
      </c>
      <c r="I938" s="60">
        <v>300</v>
      </c>
      <c r="J938" s="60">
        <v>0</v>
      </c>
      <c r="K938" s="60" t="s">
        <v>2208</v>
      </c>
      <c r="L938" s="60" t="s">
        <v>601</v>
      </c>
      <c r="M938" s="60" t="s">
        <v>578</v>
      </c>
      <c r="N938" s="60">
        <v>0</v>
      </c>
      <c r="O938" s="63">
        <v>2000000000</v>
      </c>
      <c r="P938" s="63">
        <f t="shared" si="187"/>
        <v>2000000000</v>
      </c>
      <c r="Q938" s="65">
        <v>0</v>
      </c>
      <c r="R938" s="65">
        <v>0</v>
      </c>
      <c r="S938" s="60" t="s">
        <v>1995</v>
      </c>
      <c r="T938" s="60" t="s">
        <v>1996</v>
      </c>
      <c r="U938" s="60" t="s">
        <v>1997</v>
      </c>
      <c r="V938" s="60" t="s">
        <v>1998</v>
      </c>
      <c r="W938" s="60" t="s">
        <v>1999</v>
      </c>
      <c r="X938" s="60">
        <v>3241000</v>
      </c>
      <c r="Y938" s="60" t="s">
        <v>2000</v>
      </c>
    </row>
    <row r="939" spans="1:25" ht="45" x14ac:dyDescent="0.25">
      <c r="A939" s="60" t="s">
        <v>2212</v>
      </c>
      <c r="B939" s="60" t="str">
        <f>IFERROR(VLOOKUP(VALUE(MID(A939,1,IF(VALUE(MID(A939,1,3))=898,3,4))),[29]Hoja1!$A$3:$K$222,2,0),"")</f>
        <v>1049 Cobertura con equidad</v>
      </c>
      <c r="C939" s="60" t="s">
        <v>225</v>
      </c>
      <c r="D939" s="60" t="s">
        <v>453</v>
      </c>
      <c r="E939" s="60">
        <v>86111602</v>
      </c>
      <c r="F939" s="60" t="s">
        <v>2213</v>
      </c>
      <c r="G939" s="62">
        <v>1</v>
      </c>
      <c r="H939" s="62">
        <v>1</v>
      </c>
      <c r="I939" s="60">
        <v>330</v>
      </c>
      <c r="J939" s="60">
        <v>0</v>
      </c>
      <c r="K939" s="60" t="s">
        <v>2208</v>
      </c>
      <c r="L939" s="60" t="s">
        <v>601</v>
      </c>
      <c r="M939" s="60" t="s">
        <v>578</v>
      </c>
      <c r="N939" s="60">
        <v>0</v>
      </c>
      <c r="O939" s="63">
        <v>1000000000</v>
      </c>
      <c r="P939" s="63">
        <f t="shared" si="187"/>
        <v>1000000000</v>
      </c>
      <c r="Q939" s="65">
        <v>0</v>
      </c>
      <c r="R939" s="65">
        <v>0</v>
      </c>
      <c r="S939" s="60" t="s">
        <v>1995</v>
      </c>
      <c r="T939" s="60" t="s">
        <v>1996</v>
      </c>
      <c r="U939" s="60" t="s">
        <v>1997</v>
      </c>
      <c r="V939" s="60" t="s">
        <v>1998</v>
      </c>
      <c r="W939" s="60" t="s">
        <v>1999</v>
      </c>
      <c r="X939" s="60">
        <v>3241000</v>
      </c>
      <c r="Y939" s="60" t="s">
        <v>2000</v>
      </c>
    </row>
    <row r="940" spans="1:25" ht="45" x14ac:dyDescent="0.25">
      <c r="A940" s="60" t="s">
        <v>2214</v>
      </c>
      <c r="B940" s="60" t="str">
        <f>IFERROR(VLOOKUP(VALUE(MID(A940,1,IF(VALUE(MID(A940,1,3))=898,3,4))),[29]Hoja1!$A$3:$K$222,2,0),"")</f>
        <v>1049 Cobertura con equidad</v>
      </c>
      <c r="C940" s="60" t="s">
        <v>209</v>
      </c>
      <c r="D940" s="60" t="s">
        <v>445</v>
      </c>
      <c r="E940" s="60">
        <v>86132000</v>
      </c>
      <c r="F940" s="60" t="s">
        <v>2215</v>
      </c>
      <c r="G940" s="62">
        <v>1</v>
      </c>
      <c r="H940" s="62">
        <v>1</v>
      </c>
      <c r="I940" s="60">
        <v>330</v>
      </c>
      <c r="J940" s="60">
        <v>0</v>
      </c>
      <c r="K940" s="60" t="s">
        <v>2204</v>
      </c>
      <c r="L940" s="60" t="s">
        <v>18</v>
      </c>
      <c r="M940" s="100" t="s">
        <v>2205</v>
      </c>
      <c r="N940" s="60">
        <v>0</v>
      </c>
      <c r="O940" s="63">
        <v>1000000000</v>
      </c>
      <c r="P940" s="63">
        <f t="shared" si="187"/>
        <v>1000000000</v>
      </c>
      <c r="Q940" s="65">
        <v>0</v>
      </c>
      <c r="R940" s="65">
        <v>0</v>
      </c>
      <c r="S940" s="60" t="s">
        <v>1995</v>
      </c>
      <c r="T940" s="60" t="s">
        <v>1996</v>
      </c>
      <c r="U940" s="60" t="s">
        <v>1997</v>
      </c>
      <c r="V940" s="60" t="s">
        <v>1998</v>
      </c>
      <c r="W940" s="60" t="s">
        <v>1999</v>
      </c>
      <c r="X940" s="60">
        <v>3241000</v>
      </c>
      <c r="Y940" s="60" t="s">
        <v>2000</v>
      </c>
    </row>
    <row r="941" spans="1:25" ht="45" x14ac:dyDescent="0.25">
      <c r="A941" s="60" t="s">
        <v>2216</v>
      </c>
      <c r="B941" s="60" t="str">
        <f>IFERROR(VLOOKUP(VALUE(MID(A941,1,IF(VALUE(MID(A941,1,3))=898,3,4))),[29]Hoja1!$A$3:$K$222,2,0),"")</f>
        <v>1049 Cobertura con equidad</v>
      </c>
      <c r="C941" s="60" t="s">
        <v>235</v>
      </c>
      <c r="D941" s="60" t="s">
        <v>461</v>
      </c>
      <c r="E941" s="60">
        <v>80111616</v>
      </c>
      <c r="F941" s="60" t="s">
        <v>2217</v>
      </c>
      <c r="G941" s="62">
        <v>2</v>
      </c>
      <c r="H941" s="62">
        <v>2</v>
      </c>
      <c r="I941" s="60">
        <v>300</v>
      </c>
      <c r="J941" s="60">
        <v>0</v>
      </c>
      <c r="K941" s="60" t="s">
        <v>21</v>
      </c>
      <c r="L941" s="60" t="s">
        <v>18</v>
      </c>
      <c r="M941" s="60" t="s">
        <v>584</v>
      </c>
      <c r="N941" s="60">
        <v>0</v>
      </c>
      <c r="O941" s="63">
        <v>1761053000</v>
      </c>
      <c r="P941" s="63">
        <f t="shared" si="187"/>
        <v>1761053000</v>
      </c>
      <c r="Q941" s="65">
        <v>0</v>
      </c>
      <c r="R941" s="60">
        <v>0</v>
      </c>
      <c r="S941" s="60" t="s">
        <v>1995</v>
      </c>
      <c r="T941" s="60" t="s">
        <v>1996</v>
      </c>
      <c r="U941" s="60" t="s">
        <v>1997</v>
      </c>
      <c r="V941" s="60" t="s">
        <v>1998</v>
      </c>
      <c r="W941" s="60" t="s">
        <v>1999</v>
      </c>
      <c r="X941" s="60">
        <v>3241000</v>
      </c>
      <c r="Y941" s="60" t="s">
        <v>2000</v>
      </c>
    </row>
    <row r="942" spans="1:25" ht="60" x14ac:dyDescent="0.25">
      <c r="A942" s="60" t="s">
        <v>2216</v>
      </c>
      <c r="B942" s="60" t="str">
        <f>IFERROR(VLOOKUP(VALUE(MID(A942,1,IF(VALUE(MID(A942,1,3))=898,3,4))),[29]Hoja1!$A$3:$K$222,2,0),"")</f>
        <v>1049 Cobertura con equidad</v>
      </c>
      <c r="C942" s="60" t="s">
        <v>238</v>
      </c>
      <c r="D942" s="60" t="s">
        <v>464</v>
      </c>
      <c r="E942" s="60">
        <v>80111616</v>
      </c>
      <c r="F942" s="60" t="s">
        <v>2217</v>
      </c>
      <c r="G942" s="62">
        <v>2</v>
      </c>
      <c r="H942" s="62">
        <v>2</v>
      </c>
      <c r="I942" s="60">
        <v>300</v>
      </c>
      <c r="J942" s="60">
        <v>0</v>
      </c>
      <c r="K942" s="60" t="s">
        <v>21</v>
      </c>
      <c r="L942" s="60" t="s">
        <v>18</v>
      </c>
      <c r="M942" s="60" t="s">
        <v>584</v>
      </c>
      <c r="N942" s="60">
        <v>0</v>
      </c>
      <c r="O942" s="63">
        <v>1639760000</v>
      </c>
      <c r="P942" s="63">
        <f t="shared" si="187"/>
        <v>1639760000</v>
      </c>
      <c r="Q942" s="65">
        <v>0</v>
      </c>
      <c r="R942" s="60">
        <v>0</v>
      </c>
      <c r="S942" s="60" t="s">
        <v>1995</v>
      </c>
      <c r="T942" s="60" t="s">
        <v>1996</v>
      </c>
      <c r="U942" s="60" t="s">
        <v>1997</v>
      </c>
      <c r="V942" s="60" t="s">
        <v>1998</v>
      </c>
      <c r="W942" s="60" t="s">
        <v>1999</v>
      </c>
      <c r="X942" s="60">
        <v>3241000</v>
      </c>
      <c r="Y942" s="60" t="s">
        <v>2000</v>
      </c>
    </row>
    <row r="943" spans="1:25" ht="30" x14ac:dyDescent="0.25">
      <c r="A943" s="60" t="s">
        <v>2218</v>
      </c>
      <c r="B943" s="60" t="str">
        <f>IFERROR(VLOOKUP(VALUE(MID(A943,1,IF(VALUE(MID(A943,1,3))=898,3,4))),[29]Hoja1!$A$3:$K$222,2,0),"")</f>
        <v>1049 Cobertura con equidad</v>
      </c>
      <c r="C943" s="60" t="s">
        <v>235</v>
      </c>
      <c r="D943" s="60" t="s">
        <v>461</v>
      </c>
      <c r="E943" s="60">
        <v>86132000</v>
      </c>
      <c r="F943" s="60" t="s">
        <v>2219</v>
      </c>
      <c r="G943" s="62">
        <v>2</v>
      </c>
      <c r="H943" s="62">
        <v>2</v>
      </c>
      <c r="I943" s="60">
        <v>300</v>
      </c>
      <c r="J943" s="60">
        <v>0</v>
      </c>
      <c r="K943" s="60" t="s">
        <v>2204</v>
      </c>
      <c r="L943" s="60" t="s">
        <v>18</v>
      </c>
      <c r="M943" s="100" t="s">
        <v>2205</v>
      </c>
      <c r="N943" s="60">
        <v>0</v>
      </c>
      <c r="O943" s="63">
        <v>1200000000</v>
      </c>
      <c r="P943" s="63">
        <f t="shared" si="187"/>
        <v>1200000000</v>
      </c>
      <c r="Q943" s="60">
        <v>0</v>
      </c>
      <c r="R943" s="60">
        <v>0</v>
      </c>
      <c r="S943" s="60" t="s">
        <v>1995</v>
      </c>
      <c r="T943" s="60" t="s">
        <v>1996</v>
      </c>
      <c r="U943" s="60" t="s">
        <v>1997</v>
      </c>
      <c r="V943" s="60" t="s">
        <v>1998</v>
      </c>
      <c r="W943" s="60" t="s">
        <v>1999</v>
      </c>
      <c r="X943" s="60">
        <v>3241000</v>
      </c>
      <c r="Y943" s="60" t="s">
        <v>2000</v>
      </c>
    </row>
    <row r="944" spans="1:25" ht="45" x14ac:dyDescent="0.25">
      <c r="A944" s="60" t="s">
        <v>2220</v>
      </c>
      <c r="B944" s="60" t="str">
        <f>IFERROR(VLOOKUP(VALUE(MID(A944,1,IF(VALUE(MID(A944,1,3))=898,3,4))),[32]Hoja1!$A$3:$K$222,2,0),"")</f>
        <v>1050 Educación inicial de calidad en el marco de la ruta de atención integral a la primera infancia</v>
      </c>
      <c r="C944" s="60" t="s">
        <v>241</v>
      </c>
      <c r="D944" s="60" t="s">
        <v>467</v>
      </c>
      <c r="E944" s="60">
        <v>93151502</v>
      </c>
      <c r="F944" s="60" t="s">
        <v>2221</v>
      </c>
      <c r="G944" s="62">
        <v>1</v>
      </c>
      <c r="H944" s="62">
        <v>1</v>
      </c>
      <c r="I944" s="60">
        <v>345</v>
      </c>
      <c r="J944" s="60">
        <v>0</v>
      </c>
      <c r="K944" s="60" t="s">
        <v>21</v>
      </c>
      <c r="L944" s="60" t="str">
        <f>IF(K944=[32]Hoja3!$B$2,[32]Hoja3!$A$2,IF(K944=[32]Hoja3!$B$3,[32]Hoja3!$A$3,IF(K944=[32]Hoja3!$B$4,[32]Hoja3!$A$4,IF(K944=[32]Hoja3!$B$5,[32]Hoja3!$A$5,IF(K944=[32]Hoja3!$B$6,[32]Hoja3!$A$6,IF(K944=[32]Hoja3!$B$7,[32]Hoja3!$A$7,IF(K944=[32]Hoja3!$B$8,[32]Hoja3!$A$8,IF(K944=[32]Hoja3!$B$9,[32]Hoja3!$A$9,IF(K944=[32]Hoja3!$B$10,[32]Hoja3!$A$10,IF(K944=[32]Hoja3!$B$11,[32]Hoja3!$A$11,IF(K944=[32]Hoja3!$B$12,[32]Hoja3!$A$12,IF(K944=[32]Hoja3!$B$13,[32]Hoja3!$A$13,IF(K944=[32]Hoja3!$B$14,[32]Hoja3!$A$14,IF(K944=[32]Hoja3!$B$15,[32]Hoja3!$A$15,IF(K944=[32]Hoja3!$B$16,[32]Hoja3!$A$16,IF(K944=[32]Hoja3!$B$17,[32]Hoja3!$A$17,IF(K944=[32]Hoja3!$B$18,[32]Hoja3!$A$18,IF(K944=[32]Hoja3!$B$19,[32]Hoja3!$A$19,IF(K944=[32]Hoja3!$B$20,[32]Hoja3!$A$20,IF(K944=[32]Hoja3!$B$21,[32]Hoja3!$A$21,""))))))))))))))))))))</f>
        <v>CCE-16</v>
      </c>
      <c r="M944" s="60" t="s">
        <v>63</v>
      </c>
      <c r="N944" s="60">
        <v>0</v>
      </c>
      <c r="O944" s="63">
        <v>65147500</v>
      </c>
      <c r="P944" s="64">
        <v>65147500</v>
      </c>
      <c r="Q944" s="65">
        <v>0</v>
      </c>
      <c r="R944" s="60">
        <v>0</v>
      </c>
      <c r="S944" s="60" t="s">
        <v>1439</v>
      </c>
      <c r="T944" s="60" t="s">
        <v>1350</v>
      </c>
      <c r="U944" s="60" t="s">
        <v>1351</v>
      </c>
      <c r="V944" s="60" t="s">
        <v>2222</v>
      </c>
      <c r="W944" s="60" t="s">
        <v>2223</v>
      </c>
      <c r="X944" s="60" t="s">
        <v>2224</v>
      </c>
      <c r="Y944" s="133" t="s">
        <v>2225</v>
      </c>
    </row>
    <row r="945" spans="1:25" ht="60" x14ac:dyDescent="0.25">
      <c r="A945" s="60" t="s">
        <v>2226</v>
      </c>
      <c r="B945" s="60" t="str">
        <f>IFERROR(VLOOKUP(VALUE(MID(A945,1,IF(VALUE(MID(A945,1,3))=898,3,4))),[32]Hoja1!$A$3:$K$222,2,0),"")</f>
        <v>1050 Educación inicial de calidad en el marco de la ruta de atención integral a la primera infancia</v>
      </c>
      <c r="C945" s="60" t="s">
        <v>241</v>
      </c>
      <c r="D945" s="60" t="s">
        <v>467</v>
      </c>
      <c r="E945" s="60">
        <v>80101604</v>
      </c>
      <c r="F945" s="60" t="s">
        <v>2227</v>
      </c>
      <c r="G945" s="62">
        <v>1</v>
      </c>
      <c r="H945" s="62">
        <v>1</v>
      </c>
      <c r="I945" s="60">
        <v>345</v>
      </c>
      <c r="J945" s="60">
        <v>0</v>
      </c>
      <c r="K945" s="60" t="s">
        <v>21</v>
      </c>
      <c r="L945" s="60" t="str">
        <f>IF(K945=[32]Hoja3!$B$2,[32]Hoja3!$A$2,IF(K945=[32]Hoja3!$B$3,[32]Hoja3!$A$3,IF(K945=[32]Hoja3!$B$4,[32]Hoja3!$A$4,IF(K945=[32]Hoja3!$B$5,[32]Hoja3!$A$5,IF(K945=[32]Hoja3!$B$6,[32]Hoja3!$A$6,IF(K945=[32]Hoja3!$B$7,[32]Hoja3!$A$7,IF(K945=[32]Hoja3!$B$8,[32]Hoja3!$A$8,IF(K945=[32]Hoja3!$B$9,[32]Hoja3!$A$9,IF(K945=[32]Hoja3!$B$10,[32]Hoja3!$A$10,IF(K945=[32]Hoja3!$B$11,[32]Hoja3!$A$11,IF(K945=[32]Hoja3!$B$12,[32]Hoja3!$A$12,IF(K945=[32]Hoja3!$B$13,[32]Hoja3!$A$13,IF(K945=[32]Hoja3!$B$14,[32]Hoja3!$A$14,IF(K945=[32]Hoja3!$B$15,[32]Hoja3!$A$15,IF(K945=[32]Hoja3!$B$16,[32]Hoja3!$A$16,IF(K945=[32]Hoja3!$B$17,[32]Hoja3!$A$17,IF(K945=[32]Hoja3!$B$18,[32]Hoja3!$A$18,IF(K945=[32]Hoja3!$B$19,[32]Hoja3!$A$19,IF(K945=[32]Hoja3!$B$20,[32]Hoja3!$A$20,IF(K945=[32]Hoja3!$B$21,[32]Hoja3!$A$21,""))))))))))))))))))))</f>
        <v>CCE-16</v>
      </c>
      <c r="M945" s="60" t="s">
        <v>63</v>
      </c>
      <c r="N945" s="60">
        <v>0</v>
      </c>
      <c r="O945" s="63">
        <v>75215750</v>
      </c>
      <c r="P945" s="64">
        <v>75215750</v>
      </c>
      <c r="Q945" s="65">
        <v>0</v>
      </c>
      <c r="R945" s="60">
        <v>0</v>
      </c>
      <c r="S945" s="60" t="s">
        <v>1439</v>
      </c>
      <c r="T945" s="60" t="s">
        <v>1350</v>
      </c>
      <c r="U945" s="60" t="s">
        <v>1351</v>
      </c>
      <c r="V945" s="60" t="s">
        <v>2222</v>
      </c>
      <c r="W945" s="60" t="s">
        <v>2223</v>
      </c>
      <c r="X945" s="60" t="s">
        <v>2224</v>
      </c>
      <c r="Y945" s="133" t="s">
        <v>2225</v>
      </c>
    </row>
    <row r="946" spans="1:25" ht="60" x14ac:dyDescent="0.25">
      <c r="A946" s="60" t="s">
        <v>2228</v>
      </c>
      <c r="B946" s="60" t="str">
        <f>IFERROR(VLOOKUP(VALUE(MID(A946,1,IF(VALUE(MID(A946,1,3))=898,3,4))),[32]Hoja1!$A$3:$K$222,2,0),"")</f>
        <v>1050 Educación inicial de calidad en el marco de la ruta de atención integral a la primera infancia</v>
      </c>
      <c r="C946" s="60" t="s">
        <v>241</v>
      </c>
      <c r="D946" s="60" t="s">
        <v>467</v>
      </c>
      <c r="E946" s="60">
        <v>80101604</v>
      </c>
      <c r="F946" s="60" t="s">
        <v>2227</v>
      </c>
      <c r="G946" s="62">
        <v>1</v>
      </c>
      <c r="H946" s="62">
        <v>1</v>
      </c>
      <c r="I946" s="60">
        <v>330</v>
      </c>
      <c r="J946" s="60">
        <v>0</v>
      </c>
      <c r="K946" s="60" t="s">
        <v>21</v>
      </c>
      <c r="L946" s="60" t="str">
        <f>IF(K946=[32]Hoja3!$B$2,[32]Hoja3!$A$2,IF(K946=[32]Hoja3!$B$3,[32]Hoja3!$A$3,IF(K946=[32]Hoja3!$B$4,[32]Hoja3!$A$4,IF(K946=[32]Hoja3!$B$5,[32]Hoja3!$A$5,IF(K946=[32]Hoja3!$B$6,[32]Hoja3!$A$6,IF(K946=[32]Hoja3!$B$7,[32]Hoja3!$A$7,IF(K946=[32]Hoja3!$B$8,[32]Hoja3!$A$8,IF(K946=[32]Hoja3!$B$9,[32]Hoja3!$A$9,IF(K946=[32]Hoja3!$B$10,[32]Hoja3!$A$10,IF(K946=[32]Hoja3!$B$11,[32]Hoja3!$A$11,IF(K946=[32]Hoja3!$B$12,[32]Hoja3!$A$12,IF(K946=[32]Hoja3!$B$13,[32]Hoja3!$A$13,IF(K946=[32]Hoja3!$B$14,[32]Hoja3!$A$14,IF(K946=[32]Hoja3!$B$15,[32]Hoja3!$A$15,IF(K946=[32]Hoja3!$B$16,[32]Hoja3!$A$16,IF(K946=[32]Hoja3!$B$17,[32]Hoja3!$A$17,IF(K946=[32]Hoja3!$B$18,[32]Hoja3!$A$18,IF(K946=[32]Hoja3!$B$19,[32]Hoja3!$A$19,IF(K946=[32]Hoja3!$B$20,[32]Hoja3!$A$20,IF(K946=[32]Hoja3!$B$21,[32]Hoja3!$A$21,""))))))))))))))))))))</f>
        <v>CCE-16</v>
      </c>
      <c r="M946" s="60" t="s">
        <v>63</v>
      </c>
      <c r="N946" s="60">
        <v>0</v>
      </c>
      <c r="O946" s="63">
        <v>75215750</v>
      </c>
      <c r="P946" s="64">
        <v>75215750</v>
      </c>
      <c r="Q946" s="65">
        <v>0</v>
      </c>
      <c r="R946" s="60">
        <v>0</v>
      </c>
      <c r="S946" s="60" t="s">
        <v>1439</v>
      </c>
      <c r="T946" s="60" t="s">
        <v>1350</v>
      </c>
      <c r="U946" s="60" t="s">
        <v>1351</v>
      </c>
      <c r="V946" s="60" t="s">
        <v>2222</v>
      </c>
      <c r="W946" s="60" t="s">
        <v>2223</v>
      </c>
      <c r="X946" s="60" t="s">
        <v>2224</v>
      </c>
      <c r="Y946" s="133" t="s">
        <v>2225</v>
      </c>
    </row>
    <row r="947" spans="1:25" ht="45" x14ac:dyDescent="0.25">
      <c r="A947" s="60" t="s">
        <v>2229</v>
      </c>
      <c r="B947" s="60" t="str">
        <f>IFERROR(VLOOKUP(VALUE(MID(A947,1,IF(VALUE(MID(A947,1,3))=898,3,4))),[32]Hoja1!$A$3:$K$222,2,0),"")</f>
        <v>1050 Educación inicial de calidad en el marco de la ruta de atención integral a la primera infancia</v>
      </c>
      <c r="C947" s="60" t="s">
        <v>241</v>
      </c>
      <c r="D947" s="60" t="s">
        <v>467</v>
      </c>
      <c r="E947" s="68">
        <v>93141501</v>
      </c>
      <c r="F947" s="101" t="s">
        <v>2230</v>
      </c>
      <c r="G947" s="62">
        <v>1</v>
      </c>
      <c r="H947" s="62">
        <v>1</v>
      </c>
      <c r="I947" s="60">
        <v>345</v>
      </c>
      <c r="J947" s="60">
        <v>0</v>
      </c>
      <c r="K947" s="60" t="s">
        <v>21</v>
      </c>
      <c r="L947" s="60" t="str">
        <f>IF(K947=[32]Hoja3!$B$2,[32]Hoja3!$A$2,IF(K947=[32]Hoja3!$B$3,[32]Hoja3!$A$3,IF(K947=[32]Hoja3!$B$4,[32]Hoja3!$A$4,IF(K947=[32]Hoja3!$B$5,[32]Hoja3!$A$5,IF(K947=[32]Hoja3!$B$6,[32]Hoja3!$A$6,IF(K947=[32]Hoja3!$B$7,[32]Hoja3!$A$7,IF(K947=[32]Hoja3!$B$8,[32]Hoja3!$A$8,IF(K947=[32]Hoja3!$B$9,[32]Hoja3!$A$9,IF(K947=[32]Hoja3!$B$10,[32]Hoja3!$A$10,IF(K947=[32]Hoja3!$B$11,[32]Hoja3!$A$11,IF(K947=[32]Hoja3!$B$12,[32]Hoja3!$A$12,IF(K947=[32]Hoja3!$B$13,[32]Hoja3!$A$13,IF(K947=[32]Hoja3!$B$14,[32]Hoja3!$A$14,IF(K947=[32]Hoja3!$B$15,[32]Hoja3!$A$15,IF(K947=[32]Hoja3!$B$16,[32]Hoja3!$A$16,IF(K947=[32]Hoja3!$B$17,[32]Hoja3!$A$17,IF(K947=[32]Hoja3!$B$18,[32]Hoja3!$A$18,IF(K947=[32]Hoja3!$B$19,[32]Hoja3!$A$19,IF(K947=[32]Hoja3!$B$20,[32]Hoja3!$A$20,IF(K947=[32]Hoja3!$B$21,[32]Hoja3!$A$21,""))))))))))))))))))))</f>
        <v>CCE-16</v>
      </c>
      <c r="M947" s="60" t="s">
        <v>63</v>
      </c>
      <c r="N947" s="60">
        <v>0</v>
      </c>
      <c r="O947" s="63">
        <v>51648754</v>
      </c>
      <c r="P947" s="64">
        <v>51648754</v>
      </c>
      <c r="Q947" s="65">
        <v>0</v>
      </c>
      <c r="R947" s="60">
        <v>0</v>
      </c>
      <c r="S947" s="60" t="s">
        <v>1439</v>
      </c>
      <c r="T947" s="60" t="s">
        <v>1350</v>
      </c>
      <c r="U947" s="60" t="s">
        <v>1351</v>
      </c>
      <c r="V947" s="60" t="s">
        <v>2222</v>
      </c>
      <c r="W947" s="60" t="s">
        <v>2223</v>
      </c>
      <c r="X947" s="60" t="s">
        <v>2224</v>
      </c>
      <c r="Y947" s="133" t="s">
        <v>2225</v>
      </c>
    </row>
    <row r="948" spans="1:25" ht="60" x14ac:dyDescent="0.25">
      <c r="A948" s="60" t="s">
        <v>2231</v>
      </c>
      <c r="B948" s="60" t="str">
        <f>IFERROR(VLOOKUP(VALUE(MID(A948,1,IF(VALUE(MID(A948,1,3))=898,3,4))),[32]Hoja1!$A$3:$K$222,2,0),"")</f>
        <v>1050 Educación inicial de calidad en el marco de la ruta de atención integral a la primera infancia</v>
      </c>
      <c r="C948" s="60" t="s">
        <v>241</v>
      </c>
      <c r="D948" s="60" t="s">
        <v>467</v>
      </c>
      <c r="E948" s="60">
        <v>80101604</v>
      </c>
      <c r="F948" s="60" t="s">
        <v>2232</v>
      </c>
      <c r="G948" s="62">
        <v>1</v>
      </c>
      <c r="H948" s="62">
        <v>1</v>
      </c>
      <c r="I948" s="60">
        <v>345</v>
      </c>
      <c r="J948" s="60">
        <v>0</v>
      </c>
      <c r="K948" s="60" t="s">
        <v>21</v>
      </c>
      <c r="L948" s="60" t="str">
        <f>IF(K948=[32]Hoja3!$B$2,[32]Hoja3!$A$2,IF(K948=[32]Hoja3!$B$3,[32]Hoja3!$A$3,IF(K948=[32]Hoja3!$B$4,[32]Hoja3!$A$4,IF(K948=[32]Hoja3!$B$5,[32]Hoja3!$A$5,IF(K948=[32]Hoja3!$B$6,[32]Hoja3!$A$6,IF(K948=[32]Hoja3!$B$7,[32]Hoja3!$A$7,IF(K948=[32]Hoja3!$B$8,[32]Hoja3!$A$8,IF(K948=[32]Hoja3!$B$9,[32]Hoja3!$A$9,IF(K948=[32]Hoja3!$B$10,[32]Hoja3!$A$10,IF(K948=[32]Hoja3!$B$11,[32]Hoja3!$A$11,IF(K948=[32]Hoja3!$B$12,[32]Hoja3!$A$12,IF(K948=[32]Hoja3!$B$13,[32]Hoja3!$A$13,IF(K948=[32]Hoja3!$B$14,[32]Hoja3!$A$14,IF(K948=[32]Hoja3!$B$15,[32]Hoja3!$A$15,IF(K948=[32]Hoja3!$B$16,[32]Hoja3!$A$16,IF(K948=[32]Hoja3!$B$17,[32]Hoja3!$A$17,IF(K948=[32]Hoja3!$B$18,[32]Hoja3!$A$18,IF(K948=[32]Hoja3!$B$19,[32]Hoja3!$A$19,IF(K948=[32]Hoja3!$B$20,[32]Hoja3!$A$20,IF(K948=[32]Hoja3!$B$21,[32]Hoja3!$A$21,""))))))))))))))))))))</f>
        <v>CCE-16</v>
      </c>
      <c r="M948" s="60" t="s">
        <v>63</v>
      </c>
      <c r="N948" s="60">
        <v>0</v>
      </c>
      <c r="O948" s="63">
        <v>69263730</v>
      </c>
      <c r="P948" s="64">
        <v>69263730</v>
      </c>
      <c r="Q948" s="65">
        <v>0</v>
      </c>
      <c r="R948" s="60">
        <v>0</v>
      </c>
      <c r="S948" s="60" t="s">
        <v>1439</v>
      </c>
      <c r="T948" s="60" t="s">
        <v>1350</v>
      </c>
      <c r="U948" s="60" t="s">
        <v>1351</v>
      </c>
      <c r="V948" s="60" t="s">
        <v>2222</v>
      </c>
      <c r="W948" s="60" t="s">
        <v>2223</v>
      </c>
      <c r="X948" s="60" t="s">
        <v>2224</v>
      </c>
      <c r="Y948" s="133" t="s">
        <v>2225</v>
      </c>
    </row>
    <row r="949" spans="1:25" ht="45" x14ac:dyDescent="0.25">
      <c r="A949" s="60" t="s">
        <v>2233</v>
      </c>
      <c r="B949" s="60" t="str">
        <f>IFERROR(VLOOKUP(VALUE(MID(A949,1,IF(VALUE(MID(A949,1,3))=898,3,4))),[32]Hoja1!$A$3:$K$222,2,0),"")</f>
        <v>1050 Educación inicial de calidad en el marco de la ruta de atención integral a la primera infancia</v>
      </c>
      <c r="C949" s="60" t="s">
        <v>241</v>
      </c>
      <c r="D949" s="60" t="s">
        <v>467</v>
      </c>
      <c r="E949" s="68">
        <v>93141501</v>
      </c>
      <c r="F949" s="101" t="s">
        <v>2230</v>
      </c>
      <c r="G949" s="62">
        <v>1</v>
      </c>
      <c r="H949" s="62">
        <v>1</v>
      </c>
      <c r="I949" s="60">
        <v>345</v>
      </c>
      <c r="J949" s="60">
        <v>0</v>
      </c>
      <c r="K949" s="60" t="s">
        <v>21</v>
      </c>
      <c r="L949" s="60" t="str">
        <f>IF(K949=[32]Hoja3!$B$2,[32]Hoja3!$A$2,IF(K949=[32]Hoja3!$B$3,[32]Hoja3!$A$3,IF(K949=[32]Hoja3!$B$4,[32]Hoja3!$A$4,IF(K949=[32]Hoja3!$B$5,[32]Hoja3!$A$5,IF(K949=[32]Hoja3!$B$6,[32]Hoja3!$A$6,IF(K949=[32]Hoja3!$B$7,[32]Hoja3!$A$7,IF(K949=[32]Hoja3!$B$8,[32]Hoja3!$A$8,IF(K949=[32]Hoja3!$B$9,[32]Hoja3!$A$9,IF(K949=[32]Hoja3!$B$10,[32]Hoja3!$A$10,IF(K949=[32]Hoja3!$B$11,[32]Hoja3!$A$11,IF(K949=[32]Hoja3!$B$12,[32]Hoja3!$A$12,IF(K949=[32]Hoja3!$B$13,[32]Hoja3!$A$13,IF(K949=[32]Hoja3!$B$14,[32]Hoja3!$A$14,IF(K949=[32]Hoja3!$B$15,[32]Hoja3!$A$15,IF(K949=[32]Hoja3!$B$16,[32]Hoja3!$A$16,IF(K949=[32]Hoja3!$B$17,[32]Hoja3!$A$17,IF(K949=[32]Hoja3!$B$18,[32]Hoja3!$A$18,IF(K949=[32]Hoja3!$B$19,[32]Hoja3!$A$19,IF(K949=[32]Hoja3!$B$20,[32]Hoja3!$A$20,IF(K949=[32]Hoja3!$B$21,[32]Hoja3!$A$21,""))))))))))))))))))))</f>
        <v>CCE-16</v>
      </c>
      <c r="M949" s="60" t="s">
        <v>63</v>
      </c>
      <c r="N949" s="60">
        <v>0</v>
      </c>
      <c r="O949" s="63">
        <v>51648754</v>
      </c>
      <c r="P949" s="64">
        <v>51648754</v>
      </c>
      <c r="Q949" s="65">
        <v>0</v>
      </c>
      <c r="R949" s="60">
        <v>0</v>
      </c>
      <c r="S949" s="60" t="s">
        <v>1439</v>
      </c>
      <c r="T949" s="60" t="s">
        <v>1350</v>
      </c>
      <c r="U949" s="60" t="s">
        <v>1351</v>
      </c>
      <c r="V949" s="60" t="s">
        <v>2222</v>
      </c>
      <c r="W949" s="60" t="s">
        <v>2223</v>
      </c>
      <c r="X949" s="60" t="s">
        <v>2224</v>
      </c>
      <c r="Y949" s="133" t="s">
        <v>2225</v>
      </c>
    </row>
    <row r="950" spans="1:25" ht="45" x14ac:dyDescent="0.25">
      <c r="A950" s="60" t="s">
        <v>2234</v>
      </c>
      <c r="B950" s="60" t="str">
        <f>IFERROR(VLOOKUP(VALUE(MID(A950,1,IF(VALUE(MID(A950,1,3))=898,3,4))),[32]Hoja1!$A$3:$K$222,2,0),"")</f>
        <v>1050 Educación inicial de calidad en el marco de la ruta de atención integral a la primera infancia</v>
      </c>
      <c r="C950" s="60" t="s">
        <v>241</v>
      </c>
      <c r="D950" s="60" t="s">
        <v>467</v>
      </c>
      <c r="E950" s="60">
        <v>80101604</v>
      </c>
      <c r="F950" s="60" t="s">
        <v>2235</v>
      </c>
      <c r="G950" s="62">
        <v>1</v>
      </c>
      <c r="H950" s="62">
        <v>1</v>
      </c>
      <c r="I950" s="60">
        <v>345</v>
      </c>
      <c r="J950" s="60">
        <v>0</v>
      </c>
      <c r="K950" s="60" t="s">
        <v>21</v>
      </c>
      <c r="L950" s="60" t="str">
        <f>IF(K950=[32]Hoja3!$B$2,[32]Hoja3!$A$2,IF(K950=[32]Hoja3!$B$3,[32]Hoja3!$A$3,IF(K950=[32]Hoja3!$B$4,[32]Hoja3!$A$4,IF(K950=[32]Hoja3!$B$5,[32]Hoja3!$A$5,IF(K950=[32]Hoja3!$B$6,[32]Hoja3!$A$6,IF(K950=[32]Hoja3!$B$7,[32]Hoja3!$A$7,IF(K950=[32]Hoja3!$B$8,[32]Hoja3!$A$8,IF(K950=[32]Hoja3!$B$9,[32]Hoja3!$A$9,IF(K950=[32]Hoja3!$B$10,[32]Hoja3!$A$10,IF(K950=[32]Hoja3!$B$11,[32]Hoja3!$A$11,IF(K950=[32]Hoja3!$B$12,[32]Hoja3!$A$12,IF(K950=[32]Hoja3!$B$13,[32]Hoja3!$A$13,IF(K950=[32]Hoja3!$B$14,[32]Hoja3!$A$14,IF(K950=[32]Hoja3!$B$15,[32]Hoja3!$A$15,IF(K950=[32]Hoja3!$B$16,[32]Hoja3!$A$16,IF(K950=[32]Hoja3!$B$17,[32]Hoja3!$A$17,IF(K950=[32]Hoja3!$B$18,[32]Hoja3!$A$18,IF(K950=[32]Hoja3!$B$19,[32]Hoja3!$A$19,IF(K950=[32]Hoja3!$B$20,[32]Hoja3!$A$20,IF(K950=[32]Hoja3!$B$21,[32]Hoja3!$A$21,""))))))))))))))))))))</f>
        <v>CCE-16</v>
      </c>
      <c r="M950" s="60" t="s">
        <v>63</v>
      </c>
      <c r="N950" s="60">
        <v>0</v>
      </c>
      <c r="O950" s="63">
        <v>94265600</v>
      </c>
      <c r="P950" s="64">
        <v>94265600</v>
      </c>
      <c r="Q950" s="65">
        <v>0</v>
      </c>
      <c r="R950" s="60">
        <v>0</v>
      </c>
      <c r="S950" s="60" t="s">
        <v>1439</v>
      </c>
      <c r="T950" s="60" t="s">
        <v>1350</v>
      </c>
      <c r="U950" s="60" t="s">
        <v>1351</v>
      </c>
      <c r="V950" s="60" t="s">
        <v>2222</v>
      </c>
      <c r="W950" s="60" t="s">
        <v>2223</v>
      </c>
      <c r="X950" s="60" t="s">
        <v>2224</v>
      </c>
      <c r="Y950" s="133" t="s">
        <v>2225</v>
      </c>
    </row>
    <row r="951" spans="1:25" ht="45" x14ac:dyDescent="0.25">
      <c r="A951" s="60" t="s">
        <v>2236</v>
      </c>
      <c r="B951" s="60" t="str">
        <f>IFERROR(VLOOKUP(VALUE(MID(A951,1,IF(VALUE(MID(A951,1,3))=898,3,4))),[32]Hoja1!$A$3:$K$222,2,0),"")</f>
        <v>1050 Educación inicial de calidad en el marco de la ruta de atención integral a la primera infancia</v>
      </c>
      <c r="C951" s="60" t="s">
        <v>241</v>
      </c>
      <c r="D951" s="60" t="s">
        <v>467</v>
      </c>
      <c r="E951" s="68">
        <v>93141501</v>
      </c>
      <c r="F951" s="60" t="s">
        <v>2237</v>
      </c>
      <c r="G951" s="62">
        <v>1</v>
      </c>
      <c r="H951" s="62">
        <v>1</v>
      </c>
      <c r="I951" s="60">
        <v>345</v>
      </c>
      <c r="J951" s="60">
        <v>0</v>
      </c>
      <c r="K951" s="60" t="s">
        <v>21</v>
      </c>
      <c r="L951" s="60" t="str">
        <f>IF(K951=[32]Hoja3!$B$2,[32]Hoja3!$A$2,IF(K951=[32]Hoja3!$B$3,[32]Hoja3!$A$3,IF(K951=[32]Hoja3!$B$4,[32]Hoja3!$A$4,IF(K951=[32]Hoja3!$B$5,[32]Hoja3!$A$5,IF(K951=[32]Hoja3!$B$6,[32]Hoja3!$A$6,IF(K951=[32]Hoja3!$B$7,[32]Hoja3!$A$7,IF(K951=[32]Hoja3!$B$8,[32]Hoja3!$A$8,IF(K951=[32]Hoja3!$B$9,[32]Hoja3!$A$9,IF(K951=[32]Hoja3!$B$10,[32]Hoja3!$A$10,IF(K951=[32]Hoja3!$B$11,[32]Hoja3!$A$11,IF(K951=[32]Hoja3!$B$12,[32]Hoja3!$A$12,IF(K951=[32]Hoja3!$B$13,[32]Hoja3!$A$13,IF(K951=[32]Hoja3!$B$14,[32]Hoja3!$A$14,IF(K951=[32]Hoja3!$B$15,[32]Hoja3!$A$15,IF(K951=[32]Hoja3!$B$16,[32]Hoja3!$A$16,IF(K951=[32]Hoja3!$B$17,[32]Hoja3!$A$17,IF(K951=[32]Hoja3!$B$18,[32]Hoja3!$A$18,IF(K951=[32]Hoja3!$B$19,[32]Hoja3!$A$19,IF(K951=[32]Hoja3!$B$20,[32]Hoja3!$A$20,IF(K951=[32]Hoja3!$B$21,[32]Hoja3!$A$21,""))))))))))))))))))))</f>
        <v>CCE-16</v>
      </c>
      <c r="M951" s="60" t="s">
        <v>63</v>
      </c>
      <c r="N951" s="60">
        <v>0</v>
      </c>
      <c r="O951" s="63">
        <v>69000000</v>
      </c>
      <c r="P951" s="64">
        <v>69000000</v>
      </c>
      <c r="Q951" s="65">
        <v>0</v>
      </c>
      <c r="R951" s="60">
        <v>0</v>
      </c>
      <c r="S951" s="60" t="s">
        <v>1439</v>
      </c>
      <c r="T951" s="60" t="s">
        <v>1350</v>
      </c>
      <c r="U951" s="60" t="s">
        <v>1351</v>
      </c>
      <c r="V951" s="60" t="s">
        <v>2222</v>
      </c>
      <c r="W951" s="60" t="s">
        <v>2223</v>
      </c>
      <c r="X951" s="60" t="s">
        <v>2224</v>
      </c>
      <c r="Y951" s="133" t="s">
        <v>2225</v>
      </c>
    </row>
    <row r="952" spans="1:25" ht="45" x14ac:dyDescent="0.25">
      <c r="A952" s="60" t="s">
        <v>2238</v>
      </c>
      <c r="B952" s="60" t="str">
        <f>IFERROR(VLOOKUP(VALUE(MID(A952,1,IF(VALUE(MID(A952,1,3))=898,3,4))),[32]Hoja1!$A$3:$K$222,2,0),"")</f>
        <v>1050 Educación inicial de calidad en el marco de la ruta de atención integral a la primera infancia</v>
      </c>
      <c r="C952" s="60" t="s">
        <v>241</v>
      </c>
      <c r="D952" s="60" t="s">
        <v>467</v>
      </c>
      <c r="E952" s="60">
        <v>80101604</v>
      </c>
      <c r="F952" s="60" t="s">
        <v>2239</v>
      </c>
      <c r="G952" s="62">
        <v>1</v>
      </c>
      <c r="H952" s="62">
        <v>1</v>
      </c>
      <c r="I952" s="60">
        <v>345</v>
      </c>
      <c r="J952" s="60">
        <v>0</v>
      </c>
      <c r="K952" s="60" t="s">
        <v>21</v>
      </c>
      <c r="L952" s="60" t="str">
        <f>IF(K952=[32]Hoja3!$B$2,[32]Hoja3!$A$2,IF(K952=[32]Hoja3!$B$3,[32]Hoja3!$A$3,IF(K952=[32]Hoja3!$B$4,[32]Hoja3!$A$4,IF(K952=[32]Hoja3!$B$5,[32]Hoja3!$A$5,IF(K952=[32]Hoja3!$B$6,[32]Hoja3!$A$6,IF(K952=[32]Hoja3!$B$7,[32]Hoja3!$A$7,IF(K952=[32]Hoja3!$B$8,[32]Hoja3!$A$8,IF(K952=[32]Hoja3!$B$9,[32]Hoja3!$A$9,IF(K952=[32]Hoja3!$B$10,[32]Hoja3!$A$10,IF(K952=[32]Hoja3!$B$11,[32]Hoja3!$A$11,IF(K952=[32]Hoja3!$B$12,[32]Hoja3!$A$12,IF(K952=[32]Hoja3!$B$13,[32]Hoja3!$A$13,IF(K952=[32]Hoja3!$B$14,[32]Hoja3!$A$14,IF(K952=[32]Hoja3!$B$15,[32]Hoja3!$A$15,IF(K952=[32]Hoja3!$B$16,[32]Hoja3!$A$16,IF(K952=[32]Hoja3!$B$17,[32]Hoja3!$A$17,IF(K952=[32]Hoja3!$B$18,[32]Hoja3!$A$18,IF(K952=[32]Hoja3!$B$19,[32]Hoja3!$A$19,IF(K952=[32]Hoja3!$B$20,[32]Hoja3!$A$20,IF(K952=[32]Hoja3!$B$21,[32]Hoja3!$A$21,""))))))))))))))))))))</f>
        <v>CCE-16</v>
      </c>
      <c r="M952" s="60" t="s">
        <v>63</v>
      </c>
      <c r="N952" s="60">
        <v>0</v>
      </c>
      <c r="O952" s="63">
        <v>69263730</v>
      </c>
      <c r="P952" s="64">
        <v>69263730</v>
      </c>
      <c r="Q952" s="65">
        <v>0</v>
      </c>
      <c r="R952" s="60">
        <v>0</v>
      </c>
      <c r="S952" s="60" t="s">
        <v>1439</v>
      </c>
      <c r="T952" s="60" t="s">
        <v>1350</v>
      </c>
      <c r="U952" s="60" t="s">
        <v>1351</v>
      </c>
      <c r="V952" s="60" t="s">
        <v>2222</v>
      </c>
      <c r="W952" s="60" t="s">
        <v>2223</v>
      </c>
      <c r="X952" s="60" t="s">
        <v>2224</v>
      </c>
      <c r="Y952" s="133" t="s">
        <v>2225</v>
      </c>
    </row>
    <row r="953" spans="1:25" ht="45" x14ac:dyDescent="0.25">
      <c r="A953" s="60" t="s">
        <v>2240</v>
      </c>
      <c r="B953" s="60" t="str">
        <f>IFERROR(VLOOKUP(VALUE(MID(A953,1,IF(VALUE(MID(A953,1,3))=898,3,4))),[32]Hoja1!$A$3:$K$222,2,0),"")</f>
        <v>1050 Educación inicial de calidad en el marco de la ruta de atención integral a la primera infancia</v>
      </c>
      <c r="C953" s="60" t="s">
        <v>241</v>
      </c>
      <c r="D953" s="60" t="s">
        <v>467</v>
      </c>
      <c r="E953" s="68">
        <v>93141501</v>
      </c>
      <c r="F953" s="101" t="s">
        <v>2230</v>
      </c>
      <c r="G953" s="62">
        <v>1</v>
      </c>
      <c r="H953" s="62">
        <v>1</v>
      </c>
      <c r="I953" s="60">
        <v>345</v>
      </c>
      <c r="J953" s="60">
        <v>0</v>
      </c>
      <c r="K953" s="60" t="s">
        <v>21</v>
      </c>
      <c r="L953" s="60" t="str">
        <f>IF(K953=[32]Hoja3!$B$2,[32]Hoja3!$A$2,IF(K953=[32]Hoja3!$B$3,[32]Hoja3!$A$3,IF(K953=[32]Hoja3!$B$4,[32]Hoja3!$A$4,IF(K953=[32]Hoja3!$B$5,[32]Hoja3!$A$5,IF(K953=[32]Hoja3!$B$6,[32]Hoja3!$A$6,IF(K953=[32]Hoja3!$B$7,[32]Hoja3!$A$7,IF(K953=[32]Hoja3!$B$8,[32]Hoja3!$A$8,IF(K953=[32]Hoja3!$B$9,[32]Hoja3!$A$9,IF(K953=[32]Hoja3!$B$10,[32]Hoja3!$A$10,IF(K953=[32]Hoja3!$B$11,[32]Hoja3!$A$11,IF(K953=[32]Hoja3!$B$12,[32]Hoja3!$A$12,IF(K953=[32]Hoja3!$B$13,[32]Hoja3!$A$13,IF(K953=[32]Hoja3!$B$14,[32]Hoja3!$A$14,IF(K953=[32]Hoja3!$B$15,[32]Hoja3!$A$15,IF(K953=[32]Hoja3!$B$16,[32]Hoja3!$A$16,IF(K953=[32]Hoja3!$B$17,[32]Hoja3!$A$17,IF(K953=[32]Hoja3!$B$18,[32]Hoja3!$A$18,IF(K953=[32]Hoja3!$B$19,[32]Hoja3!$A$19,IF(K953=[32]Hoja3!$B$20,[32]Hoja3!$A$20,IF(K953=[32]Hoja3!$B$21,[32]Hoja3!$A$21,""))))))))))))))))))))</f>
        <v>CCE-16</v>
      </c>
      <c r="M953" s="60" t="s">
        <v>63</v>
      </c>
      <c r="N953" s="60">
        <v>0</v>
      </c>
      <c r="O953" s="63">
        <v>51648754</v>
      </c>
      <c r="P953" s="64">
        <v>51648754</v>
      </c>
      <c r="Q953" s="65">
        <v>0</v>
      </c>
      <c r="R953" s="60">
        <v>0</v>
      </c>
      <c r="S953" s="60" t="s">
        <v>1439</v>
      </c>
      <c r="T953" s="60" t="s">
        <v>1350</v>
      </c>
      <c r="U953" s="60" t="s">
        <v>1351</v>
      </c>
      <c r="V953" s="60" t="s">
        <v>2222</v>
      </c>
      <c r="W953" s="60" t="s">
        <v>2223</v>
      </c>
      <c r="X953" s="60" t="s">
        <v>2224</v>
      </c>
      <c r="Y953" s="133" t="s">
        <v>2225</v>
      </c>
    </row>
    <row r="954" spans="1:25" ht="45" x14ac:dyDescent="0.25">
      <c r="A954" s="60" t="s">
        <v>2241</v>
      </c>
      <c r="B954" s="60" t="str">
        <f>IFERROR(VLOOKUP(VALUE(MID(A954,1,IF(VALUE(MID(A954,1,3))=898,3,4))),[32]Hoja1!$A$3:$K$222,2,0),"")</f>
        <v>1050 Educación inicial de calidad en el marco de la ruta de atención integral a la primera infancia</v>
      </c>
      <c r="C954" s="60" t="s">
        <v>241</v>
      </c>
      <c r="D954" s="60" t="s">
        <v>467</v>
      </c>
      <c r="E954" s="68">
        <v>93141501</v>
      </c>
      <c r="F954" s="101" t="s">
        <v>2230</v>
      </c>
      <c r="G954" s="62">
        <v>1</v>
      </c>
      <c r="H954" s="62">
        <v>1</v>
      </c>
      <c r="I954" s="60">
        <v>345</v>
      </c>
      <c r="J954" s="60">
        <v>0</v>
      </c>
      <c r="K954" s="60" t="s">
        <v>21</v>
      </c>
      <c r="L954" s="60" t="str">
        <f>IF(K954=[32]Hoja3!$B$2,[32]Hoja3!$A$2,IF(K954=[32]Hoja3!$B$3,[32]Hoja3!$A$3,IF(K954=[32]Hoja3!$B$4,[32]Hoja3!$A$4,IF(K954=[32]Hoja3!$B$5,[32]Hoja3!$A$5,IF(K954=[32]Hoja3!$B$6,[32]Hoja3!$A$6,IF(K954=[32]Hoja3!$B$7,[32]Hoja3!$A$7,IF(K954=[32]Hoja3!$B$8,[32]Hoja3!$A$8,IF(K954=[32]Hoja3!$B$9,[32]Hoja3!$A$9,IF(K954=[32]Hoja3!$B$10,[32]Hoja3!$A$10,IF(K954=[32]Hoja3!$B$11,[32]Hoja3!$A$11,IF(K954=[32]Hoja3!$B$12,[32]Hoja3!$A$12,IF(K954=[32]Hoja3!$B$13,[32]Hoja3!$A$13,IF(K954=[32]Hoja3!$B$14,[32]Hoja3!$A$14,IF(K954=[32]Hoja3!$B$15,[32]Hoja3!$A$15,IF(K954=[32]Hoja3!$B$16,[32]Hoja3!$A$16,IF(K954=[32]Hoja3!$B$17,[32]Hoja3!$A$17,IF(K954=[32]Hoja3!$B$18,[32]Hoja3!$A$18,IF(K954=[32]Hoja3!$B$19,[32]Hoja3!$A$19,IF(K954=[32]Hoja3!$B$20,[32]Hoja3!$A$20,IF(K954=[32]Hoja3!$B$21,[32]Hoja3!$A$21,""))))))))))))))))))))</f>
        <v>CCE-16</v>
      </c>
      <c r="M954" s="60" t="s">
        <v>63</v>
      </c>
      <c r="N954" s="60">
        <v>0</v>
      </c>
      <c r="O954" s="63">
        <v>51648754</v>
      </c>
      <c r="P954" s="64">
        <v>51648754</v>
      </c>
      <c r="Q954" s="65">
        <v>0</v>
      </c>
      <c r="R954" s="60">
        <v>0</v>
      </c>
      <c r="S954" s="60" t="s">
        <v>1439</v>
      </c>
      <c r="T954" s="60" t="s">
        <v>1350</v>
      </c>
      <c r="U954" s="60" t="s">
        <v>1351</v>
      </c>
      <c r="V954" s="60" t="s">
        <v>2222</v>
      </c>
      <c r="W954" s="60" t="s">
        <v>2223</v>
      </c>
      <c r="X954" s="60" t="s">
        <v>2224</v>
      </c>
      <c r="Y954" s="133" t="s">
        <v>2225</v>
      </c>
    </row>
    <row r="955" spans="1:25" ht="45" x14ac:dyDescent="0.25">
      <c r="A955" s="60" t="s">
        <v>2242</v>
      </c>
      <c r="B955" s="60" t="str">
        <f>IFERROR(VLOOKUP(VALUE(MID(A955,1,IF(VALUE(MID(A955,1,3))=898,3,4))),[32]Hoja1!$A$3:$K$222,2,0),"")</f>
        <v>1050 Educación inicial de calidad en el marco de la ruta de atención integral a la primera infancia</v>
      </c>
      <c r="C955" s="60" t="s">
        <v>241</v>
      </c>
      <c r="D955" s="60" t="s">
        <v>467</v>
      </c>
      <c r="E955" s="68">
        <v>93141501</v>
      </c>
      <c r="F955" s="60" t="s">
        <v>2243</v>
      </c>
      <c r="G955" s="62">
        <v>1</v>
      </c>
      <c r="H955" s="62">
        <v>1</v>
      </c>
      <c r="I955" s="60">
        <v>345</v>
      </c>
      <c r="J955" s="60">
        <v>0</v>
      </c>
      <c r="K955" s="60" t="s">
        <v>21</v>
      </c>
      <c r="L955" s="60" t="str">
        <f>IF(K955=[32]Hoja3!$B$2,[32]Hoja3!$A$2,IF(K955=[32]Hoja3!$B$3,[32]Hoja3!$A$3,IF(K955=[32]Hoja3!$B$4,[32]Hoja3!$A$4,IF(K955=[32]Hoja3!$B$5,[32]Hoja3!$A$5,IF(K955=[32]Hoja3!$B$6,[32]Hoja3!$A$6,IF(K955=[32]Hoja3!$B$7,[32]Hoja3!$A$7,IF(K955=[32]Hoja3!$B$8,[32]Hoja3!$A$8,IF(K955=[32]Hoja3!$B$9,[32]Hoja3!$A$9,IF(K955=[32]Hoja3!$B$10,[32]Hoja3!$A$10,IF(K955=[32]Hoja3!$B$11,[32]Hoja3!$A$11,IF(K955=[32]Hoja3!$B$12,[32]Hoja3!$A$12,IF(K955=[32]Hoja3!$B$13,[32]Hoja3!$A$13,IF(K955=[32]Hoja3!$B$14,[32]Hoja3!$A$14,IF(K955=[32]Hoja3!$B$15,[32]Hoja3!$A$15,IF(K955=[32]Hoja3!$B$16,[32]Hoja3!$A$16,IF(K955=[32]Hoja3!$B$17,[32]Hoja3!$A$17,IF(K955=[32]Hoja3!$B$18,[32]Hoja3!$A$18,IF(K955=[32]Hoja3!$B$19,[32]Hoja3!$A$19,IF(K955=[32]Hoja3!$B$20,[32]Hoja3!$A$20,IF(K955=[32]Hoja3!$B$21,[32]Hoja3!$A$21,""))))))))))))))))))))</f>
        <v>CCE-16</v>
      </c>
      <c r="M955" s="60" t="s">
        <v>63</v>
      </c>
      <c r="N955" s="60">
        <v>0</v>
      </c>
      <c r="O955" s="63">
        <v>65147500</v>
      </c>
      <c r="P955" s="64">
        <v>65147500</v>
      </c>
      <c r="Q955" s="65">
        <v>0</v>
      </c>
      <c r="R955" s="60">
        <v>0</v>
      </c>
      <c r="S955" s="60" t="s">
        <v>1439</v>
      </c>
      <c r="T955" s="60" t="s">
        <v>1350</v>
      </c>
      <c r="U955" s="60" t="s">
        <v>1351</v>
      </c>
      <c r="V955" s="60" t="s">
        <v>2222</v>
      </c>
      <c r="W955" s="60" t="s">
        <v>2223</v>
      </c>
      <c r="X955" s="60" t="s">
        <v>2224</v>
      </c>
      <c r="Y955" s="133" t="s">
        <v>2225</v>
      </c>
    </row>
    <row r="956" spans="1:25" ht="45" x14ac:dyDescent="0.25">
      <c r="A956" s="60" t="s">
        <v>2244</v>
      </c>
      <c r="B956" s="60" t="str">
        <f>IFERROR(VLOOKUP(VALUE(MID(A956,1,IF(VALUE(MID(A956,1,3))=898,3,4))),[32]Hoja1!$A$3:$K$222,2,0),"")</f>
        <v>1050 Educación inicial de calidad en el marco de la ruta de atención integral a la primera infancia</v>
      </c>
      <c r="C956" s="60" t="s">
        <v>241</v>
      </c>
      <c r="D956" s="60" t="s">
        <v>467</v>
      </c>
      <c r="E956" s="68">
        <v>93141501</v>
      </c>
      <c r="F956" s="101" t="s">
        <v>2230</v>
      </c>
      <c r="G956" s="62">
        <v>1</v>
      </c>
      <c r="H956" s="62">
        <v>1</v>
      </c>
      <c r="I956" s="60">
        <v>345</v>
      </c>
      <c r="J956" s="60">
        <v>0</v>
      </c>
      <c r="K956" s="60" t="s">
        <v>21</v>
      </c>
      <c r="L956" s="60" t="str">
        <f>IF(K956=[32]Hoja3!$B$2,[32]Hoja3!$A$2,IF(K956=[32]Hoja3!$B$3,[32]Hoja3!$A$3,IF(K956=[32]Hoja3!$B$4,[32]Hoja3!$A$4,IF(K956=[32]Hoja3!$B$5,[32]Hoja3!$A$5,IF(K956=[32]Hoja3!$B$6,[32]Hoja3!$A$6,IF(K956=[32]Hoja3!$B$7,[32]Hoja3!$A$7,IF(K956=[32]Hoja3!$B$8,[32]Hoja3!$A$8,IF(K956=[32]Hoja3!$B$9,[32]Hoja3!$A$9,IF(K956=[32]Hoja3!$B$10,[32]Hoja3!$A$10,IF(K956=[32]Hoja3!$B$11,[32]Hoja3!$A$11,IF(K956=[32]Hoja3!$B$12,[32]Hoja3!$A$12,IF(K956=[32]Hoja3!$B$13,[32]Hoja3!$A$13,IF(K956=[32]Hoja3!$B$14,[32]Hoja3!$A$14,IF(K956=[32]Hoja3!$B$15,[32]Hoja3!$A$15,IF(K956=[32]Hoja3!$B$16,[32]Hoja3!$A$16,IF(K956=[32]Hoja3!$B$17,[32]Hoja3!$A$17,IF(K956=[32]Hoja3!$B$18,[32]Hoja3!$A$18,IF(K956=[32]Hoja3!$B$19,[32]Hoja3!$A$19,IF(K956=[32]Hoja3!$B$20,[32]Hoja3!$A$20,IF(K956=[32]Hoja3!$B$21,[32]Hoja3!$A$21,""))))))))))))))))))))</f>
        <v>CCE-16</v>
      </c>
      <c r="M956" s="60" t="s">
        <v>63</v>
      </c>
      <c r="N956" s="60">
        <v>0</v>
      </c>
      <c r="O956" s="63">
        <v>51648754</v>
      </c>
      <c r="P956" s="64">
        <v>51648754</v>
      </c>
      <c r="Q956" s="65">
        <v>0</v>
      </c>
      <c r="R956" s="60">
        <v>0</v>
      </c>
      <c r="S956" s="60" t="s">
        <v>1439</v>
      </c>
      <c r="T956" s="60" t="s">
        <v>1350</v>
      </c>
      <c r="U956" s="60" t="s">
        <v>1351</v>
      </c>
      <c r="V956" s="60" t="s">
        <v>2222</v>
      </c>
      <c r="W956" s="60" t="s">
        <v>2223</v>
      </c>
      <c r="X956" s="60" t="s">
        <v>2224</v>
      </c>
      <c r="Y956" s="133" t="s">
        <v>2225</v>
      </c>
    </row>
    <row r="957" spans="1:25" ht="60" x14ac:dyDescent="0.25">
      <c r="A957" s="60" t="s">
        <v>2245</v>
      </c>
      <c r="B957" s="60" t="str">
        <f>IFERROR(VLOOKUP(VALUE(MID(A957,1,IF(VALUE(MID(A957,1,3))=898,3,4))),[32]Hoja1!$A$3:$K$222,2,0),"")</f>
        <v>1050 Educación inicial de calidad en el marco de la ruta de atención integral a la primera infancia</v>
      </c>
      <c r="C957" s="60" t="s">
        <v>241</v>
      </c>
      <c r="D957" s="60" t="s">
        <v>467</v>
      </c>
      <c r="E957" s="68">
        <v>93141501</v>
      </c>
      <c r="F957" s="101" t="s">
        <v>2246</v>
      </c>
      <c r="G957" s="62">
        <v>1</v>
      </c>
      <c r="H957" s="62">
        <v>1</v>
      </c>
      <c r="I957" s="60">
        <v>345</v>
      </c>
      <c r="J957" s="60">
        <v>0</v>
      </c>
      <c r="K957" s="60" t="s">
        <v>21</v>
      </c>
      <c r="L957" s="60" t="str">
        <f>IF(K957=[32]Hoja3!$B$2,[32]Hoja3!$A$2,IF(K957=[32]Hoja3!$B$3,[32]Hoja3!$A$3,IF(K957=[32]Hoja3!$B$4,[32]Hoja3!$A$4,IF(K957=[32]Hoja3!$B$5,[32]Hoja3!$A$5,IF(K957=[32]Hoja3!$B$6,[32]Hoja3!$A$6,IF(K957=[32]Hoja3!$B$7,[32]Hoja3!$A$7,IF(K957=[32]Hoja3!$B$8,[32]Hoja3!$A$8,IF(K957=[32]Hoja3!$B$9,[32]Hoja3!$A$9,IF(K957=[32]Hoja3!$B$10,[32]Hoja3!$A$10,IF(K957=[32]Hoja3!$B$11,[32]Hoja3!$A$11,IF(K957=[32]Hoja3!$B$12,[32]Hoja3!$A$12,IF(K957=[32]Hoja3!$B$13,[32]Hoja3!$A$13,IF(K957=[32]Hoja3!$B$14,[32]Hoja3!$A$14,IF(K957=[32]Hoja3!$B$15,[32]Hoja3!$A$15,IF(K957=[32]Hoja3!$B$16,[32]Hoja3!$A$16,IF(K957=[32]Hoja3!$B$17,[32]Hoja3!$A$17,IF(K957=[32]Hoja3!$B$18,[32]Hoja3!$A$18,IF(K957=[32]Hoja3!$B$19,[32]Hoja3!$A$19,IF(K957=[32]Hoja3!$B$20,[32]Hoja3!$A$20,IF(K957=[32]Hoja3!$B$21,[32]Hoja3!$A$21,""))))))))))))))))))))</f>
        <v>CCE-16</v>
      </c>
      <c r="M957" s="60" t="s">
        <v>63</v>
      </c>
      <c r="N957" s="60">
        <v>0</v>
      </c>
      <c r="O957" s="63">
        <v>56542845</v>
      </c>
      <c r="P957" s="64">
        <v>56542845</v>
      </c>
      <c r="Q957" s="65">
        <v>0</v>
      </c>
      <c r="R957" s="60">
        <v>0</v>
      </c>
      <c r="S957" s="60" t="s">
        <v>1439</v>
      </c>
      <c r="T957" s="60" t="s">
        <v>1350</v>
      </c>
      <c r="U957" s="60" t="s">
        <v>1351</v>
      </c>
      <c r="V957" s="60" t="s">
        <v>2222</v>
      </c>
      <c r="W957" s="60" t="s">
        <v>2223</v>
      </c>
      <c r="X957" s="60" t="s">
        <v>2224</v>
      </c>
      <c r="Y957" s="133" t="s">
        <v>2225</v>
      </c>
    </row>
    <row r="958" spans="1:25" ht="60" x14ac:dyDescent="0.25">
      <c r="A958" s="60" t="s">
        <v>2247</v>
      </c>
      <c r="B958" s="60" t="str">
        <f>IFERROR(VLOOKUP(VALUE(MID(A958,1,IF(VALUE(MID(A958,1,3))=898,3,4))),[32]Hoja1!$A$3:$K$222,2,0),"")</f>
        <v>1050 Educación inicial de calidad en el marco de la ruta de atención integral a la primera infancia</v>
      </c>
      <c r="C958" s="60" t="s">
        <v>241</v>
      </c>
      <c r="D958" s="60" t="s">
        <v>467</v>
      </c>
      <c r="E958" s="60">
        <v>80101604</v>
      </c>
      <c r="F958" s="60" t="s">
        <v>2248</v>
      </c>
      <c r="G958" s="62">
        <v>1</v>
      </c>
      <c r="H958" s="62">
        <v>1</v>
      </c>
      <c r="I958" s="60">
        <v>330</v>
      </c>
      <c r="J958" s="60">
        <v>0</v>
      </c>
      <c r="K958" s="60" t="s">
        <v>21</v>
      </c>
      <c r="L958" s="60" t="str">
        <f>IF(K958=[32]Hoja3!$B$2,[32]Hoja3!$A$2,IF(K958=[32]Hoja3!$B$3,[32]Hoja3!$A$3,IF(K958=[32]Hoja3!$B$4,[32]Hoja3!$A$4,IF(K958=[32]Hoja3!$B$5,[32]Hoja3!$A$5,IF(K958=[32]Hoja3!$B$6,[32]Hoja3!$A$6,IF(K958=[32]Hoja3!$B$7,[32]Hoja3!$A$7,IF(K958=[32]Hoja3!$B$8,[32]Hoja3!$A$8,IF(K958=[32]Hoja3!$B$9,[32]Hoja3!$A$9,IF(K958=[32]Hoja3!$B$10,[32]Hoja3!$A$10,IF(K958=[32]Hoja3!$B$11,[32]Hoja3!$A$11,IF(K958=[32]Hoja3!$B$12,[32]Hoja3!$A$12,IF(K958=[32]Hoja3!$B$13,[32]Hoja3!$A$13,IF(K958=[32]Hoja3!$B$14,[32]Hoja3!$A$14,IF(K958=[32]Hoja3!$B$15,[32]Hoja3!$A$15,IF(K958=[32]Hoja3!$B$16,[32]Hoja3!$A$16,IF(K958=[32]Hoja3!$B$17,[32]Hoja3!$A$17,IF(K958=[32]Hoja3!$B$18,[32]Hoja3!$A$18,IF(K958=[32]Hoja3!$B$19,[32]Hoja3!$A$19,IF(K958=[32]Hoja3!$B$20,[32]Hoja3!$A$20,IF(K958=[32]Hoja3!$B$21,[32]Hoja3!$A$21,""))))))))))))))))))))</f>
        <v>CCE-16</v>
      </c>
      <c r="M958" s="60" t="s">
        <v>63</v>
      </c>
      <c r="N958" s="60">
        <v>0</v>
      </c>
      <c r="O958" s="63">
        <v>73645000</v>
      </c>
      <c r="P958" s="64">
        <v>73645000</v>
      </c>
      <c r="Q958" s="65">
        <v>0</v>
      </c>
      <c r="R958" s="60">
        <v>0</v>
      </c>
      <c r="S958" s="60" t="s">
        <v>1439</v>
      </c>
      <c r="T958" s="60" t="s">
        <v>1350</v>
      </c>
      <c r="U958" s="60" t="s">
        <v>1351</v>
      </c>
      <c r="V958" s="60" t="s">
        <v>2222</v>
      </c>
      <c r="W958" s="60" t="s">
        <v>2223</v>
      </c>
      <c r="X958" s="60" t="s">
        <v>2224</v>
      </c>
      <c r="Y958" s="133" t="s">
        <v>2225</v>
      </c>
    </row>
    <row r="959" spans="1:25" ht="45" x14ac:dyDescent="0.25">
      <c r="A959" s="60" t="s">
        <v>2249</v>
      </c>
      <c r="B959" s="60" t="str">
        <f>IFERROR(VLOOKUP(VALUE(MID(A959,1,IF(VALUE(MID(A959,1,3))=898,3,4))),[32]Hoja1!$A$3:$K$222,2,0),"")</f>
        <v>1050 Educación inicial de calidad en el marco de la ruta de atención integral a la primera infancia</v>
      </c>
      <c r="C959" s="60" t="s">
        <v>241</v>
      </c>
      <c r="D959" s="60" t="s">
        <v>467</v>
      </c>
      <c r="E959" s="68">
        <v>93141501</v>
      </c>
      <c r="F959" s="101" t="s">
        <v>2230</v>
      </c>
      <c r="G959" s="62">
        <v>1</v>
      </c>
      <c r="H959" s="62">
        <v>1</v>
      </c>
      <c r="I959" s="60">
        <v>345</v>
      </c>
      <c r="J959" s="60">
        <v>0</v>
      </c>
      <c r="K959" s="60" t="s">
        <v>21</v>
      </c>
      <c r="L959" s="60" t="str">
        <f>IF(K959=[32]Hoja3!$B$2,[32]Hoja3!$A$2,IF(K959=[32]Hoja3!$B$3,[32]Hoja3!$A$3,IF(K959=[32]Hoja3!$B$4,[32]Hoja3!$A$4,IF(K959=[32]Hoja3!$B$5,[32]Hoja3!$A$5,IF(K959=[32]Hoja3!$B$6,[32]Hoja3!$A$6,IF(K959=[32]Hoja3!$B$7,[32]Hoja3!$A$7,IF(K959=[32]Hoja3!$B$8,[32]Hoja3!$A$8,IF(K959=[32]Hoja3!$B$9,[32]Hoja3!$A$9,IF(K959=[32]Hoja3!$B$10,[32]Hoja3!$A$10,IF(K959=[32]Hoja3!$B$11,[32]Hoja3!$A$11,IF(K959=[32]Hoja3!$B$12,[32]Hoja3!$A$12,IF(K959=[32]Hoja3!$B$13,[32]Hoja3!$A$13,IF(K959=[32]Hoja3!$B$14,[32]Hoja3!$A$14,IF(K959=[32]Hoja3!$B$15,[32]Hoja3!$A$15,IF(K959=[32]Hoja3!$B$16,[32]Hoja3!$A$16,IF(K959=[32]Hoja3!$B$17,[32]Hoja3!$A$17,IF(K959=[32]Hoja3!$B$18,[32]Hoja3!$A$18,IF(K959=[32]Hoja3!$B$19,[32]Hoja3!$A$19,IF(K959=[32]Hoja3!$B$20,[32]Hoja3!$A$20,IF(K959=[32]Hoja3!$B$21,[32]Hoja3!$A$21,""))))))))))))))))))))</f>
        <v>CCE-16</v>
      </c>
      <c r="M959" s="60" t="s">
        <v>63</v>
      </c>
      <c r="N959" s="60">
        <v>0</v>
      </c>
      <c r="O959" s="63">
        <v>51648754</v>
      </c>
      <c r="P959" s="64">
        <v>51648754</v>
      </c>
      <c r="Q959" s="65">
        <v>0</v>
      </c>
      <c r="R959" s="60">
        <v>0</v>
      </c>
      <c r="S959" s="60" t="s">
        <v>1439</v>
      </c>
      <c r="T959" s="60" t="s">
        <v>1350</v>
      </c>
      <c r="U959" s="60" t="s">
        <v>1351</v>
      </c>
      <c r="V959" s="60" t="s">
        <v>2222</v>
      </c>
      <c r="W959" s="60" t="s">
        <v>2223</v>
      </c>
      <c r="X959" s="60" t="s">
        <v>2224</v>
      </c>
      <c r="Y959" s="133" t="s">
        <v>2225</v>
      </c>
    </row>
    <row r="960" spans="1:25" ht="45" x14ac:dyDescent="0.25">
      <c r="A960" s="60" t="s">
        <v>2250</v>
      </c>
      <c r="B960" s="60" t="str">
        <f>IFERROR(VLOOKUP(VALUE(MID(A960,1,IF(VALUE(MID(A960,1,3))=898,3,4))),[32]Hoja1!$A$3:$K$222,2,0),"")</f>
        <v>1050 Educación inicial de calidad en el marco de la ruta de atención integral a la primera infancia</v>
      </c>
      <c r="C960" s="60" t="s">
        <v>241</v>
      </c>
      <c r="D960" s="60" t="s">
        <v>467</v>
      </c>
      <c r="E960" s="60">
        <v>80101604</v>
      </c>
      <c r="F960" s="60" t="s">
        <v>2251</v>
      </c>
      <c r="G960" s="62">
        <v>1</v>
      </c>
      <c r="H960" s="62">
        <v>1</v>
      </c>
      <c r="I960" s="60">
        <v>345</v>
      </c>
      <c r="J960" s="60">
        <v>0</v>
      </c>
      <c r="K960" s="60" t="s">
        <v>21</v>
      </c>
      <c r="L960" s="60" t="str">
        <f>IF(K960=[32]Hoja3!$B$2,[32]Hoja3!$A$2,IF(K960=[32]Hoja3!$B$3,[32]Hoja3!$A$3,IF(K960=[32]Hoja3!$B$4,[32]Hoja3!$A$4,IF(K960=[32]Hoja3!$B$5,[32]Hoja3!$A$5,IF(K960=[32]Hoja3!$B$6,[32]Hoja3!$A$6,IF(K960=[32]Hoja3!$B$7,[32]Hoja3!$A$7,IF(K960=[32]Hoja3!$B$8,[32]Hoja3!$A$8,IF(K960=[32]Hoja3!$B$9,[32]Hoja3!$A$9,IF(K960=[32]Hoja3!$B$10,[32]Hoja3!$A$10,IF(K960=[32]Hoja3!$B$11,[32]Hoja3!$A$11,IF(K960=[32]Hoja3!$B$12,[32]Hoja3!$A$12,IF(K960=[32]Hoja3!$B$13,[32]Hoja3!$A$13,IF(K960=[32]Hoja3!$B$14,[32]Hoja3!$A$14,IF(K960=[32]Hoja3!$B$15,[32]Hoja3!$A$15,IF(K960=[32]Hoja3!$B$16,[32]Hoja3!$A$16,IF(K960=[32]Hoja3!$B$17,[32]Hoja3!$A$17,IF(K960=[32]Hoja3!$B$18,[32]Hoja3!$A$18,IF(K960=[32]Hoja3!$B$19,[32]Hoja3!$A$19,IF(K960=[32]Hoja3!$B$20,[32]Hoja3!$A$20,IF(K960=[32]Hoja3!$B$21,[32]Hoja3!$A$21,""))))))))))))))))))))</f>
        <v>CCE-16</v>
      </c>
      <c r="M960" s="60" t="s">
        <v>63</v>
      </c>
      <c r="N960" s="60">
        <v>0</v>
      </c>
      <c r="O960" s="63">
        <v>62020719</v>
      </c>
      <c r="P960" s="64">
        <v>62020719</v>
      </c>
      <c r="Q960" s="65">
        <v>0</v>
      </c>
      <c r="R960" s="60">
        <v>0</v>
      </c>
      <c r="S960" s="60" t="s">
        <v>1439</v>
      </c>
      <c r="T960" s="60" t="s">
        <v>1350</v>
      </c>
      <c r="U960" s="60" t="s">
        <v>1351</v>
      </c>
      <c r="V960" s="60" t="s">
        <v>2222</v>
      </c>
      <c r="W960" s="60" t="s">
        <v>2223</v>
      </c>
      <c r="X960" s="60" t="s">
        <v>2224</v>
      </c>
      <c r="Y960" s="133" t="s">
        <v>2225</v>
      </c>
    </row>
    <row r="961" spans="1:25" ht="60" x14ac:dyDescent="0.25">
      <c r="A961" s="60" t="s">
        <v>2252</v>
      </c>
      <c r="B961" s="60" t="str">
        <f>IFERROR(VLOOKUP(VALUE(MID(A961,1,IF(VALUE(MID(A961,1,3))=898,3,4))),[32]Hoja1!$A$3:$K$222,2,0),"")</f>
        <v>1050 Educación inicial de calidad en el marco de la ruta de atención integral a la primera infancia</v>
      </c>
      <c r="C961" s="60" t="s">
        <v>241</v>
      </c>
      <c r="D961" s="60" t="s">
        <v>467</v>
      </c>
      <c r="E961" s="60">
        <v>80101604</v>
      </c>
      <c r="F961" s="60" t="s">
        <v>2248</v>
      </c>
      <c r="G961" s="62">
        <v>1</v>
      </c>
      <c r="H961" s="62">
        <v>1</v>
      </c>
      <c r="I961" s="60">
        <v>345</v>
      </c>
      <c r="J961" s="60">
        <v>0</v>
      </c>
      <c r="K961" s="60" t="s">
        <v>21</v>
      </c>
      <c r="L961" s="60" t="str">
        <f>IF(K961=[32]Hoja3!$B$2,[32]Hoja3!$A$2,IF(K961=[32]Hoja3!$B$3,[32]Hoja3!$A$3,IF(K961=[32]Hoja3!$B$4,[32]Hoja3!$A$4,IF(K961=[32]Hoja3!$B$5,[32]Hoja3!$A$5,IF(K961=[32]Hoja3!$B$6,[32]Hoja3!$A$6,IF(K961=[32]Hoja3!$B$7,[32]Hoja3!$A$7,IF(K961=[32]Hoja3!$B$8,[32]Hoja3!$A$8,IF(K961=[32]Hoja3!$B$9,[32]Hoja3!$A$9,IF(K961=[32]Hoja3!$B$10,[32]Hoja3!$A$10,IF(K961=[32]Hoja3!$B$11,[32]Hoja3!$A$11,IF(K961=[32]Hoja3!$B$12,[32]Hoja3!$A$12,IF(K961=[32]Hoja3!$B$13,[32]Hoja3!$A$13,IF(K961=[32]Hoja3!$B$14,[32]Hoja3!$A$14,IF(K961=[32]Hoja3!$B$15,[32]Hoja3!$A$15,IF(K961=[32]Hoja3!$B$16,[32]Hoja3!$A$16,IF(K961=[32]Hoja3!$B$17,[32]Hoja3!$A$17,IF(K961=[32]Hoja3!$B$18,[32]Hoja3!$A$18,IF(K961=[32]Hoja3!$B$19,[32]Hoja3!$A$19,IF(K961=[32]Hoja3!$B$20,[32]Hoja3!$A$20,IF(K961=[32]Hoja3!$B$21,[32]Hoja3!$A$21,""))))))))))))))))))))</f>
        <v>CCE-16</v>
      </c>
      <c r="M961" s="60" t="s">
        <v>63</v>
      </c>
      <c r="N961" s="60">
        <v>0</v>
      </c>
      <c r="O961" s="63">
        <v>76992500</v>
      </c>
      <c r="P961" s="64">
        <v>76992500</v>
      </c>
      <c r="Q961" s="65">
        <v>0</v>
      </c>
      <c r="R961" s="60">
        <v>0</v>
      </c>
      <c r="S961" s="60" t="s">
        <v>1439</v>
      </c>
      <c r="T961" s="60" t="s">
        <v>1350</v>
      </c>
      <c r="U961" s="60" t="s">
        <v>1351</v>
      </c>
      <c r="V961" s="60" t="s">
        <v>2222</v>
      </c>
      <c r="W961" s="60" t="s">
        <v>2223</v>
      </c>
      <c r="X961" s="60" t="s">
        <v>2224</v>
      </c>
      <c r="Y961" s="133" t="s">
        <v>2225</v>
      </c>
    </row>
    <row r="962" spans="1:25" ht="60" x14ac:dyDescent="0.25">
      <c r="A962" s="60" t="s">
        <v>2253</v>
      </c>
      <c r="B962" s="60" t="str">
        <f>IFERROR(VLOOKUP(VALUE(MID(A962,1,IF(VALUE(MID(A962,1,3))=898,3,4))),[32]Hoja1!$A$3:$K$222,2,0),"")</f>
        <v>1050 Educación inicial de calidad en el marco de la ruta de atención integral a la primera infancia</v>
      </c>
      <c r="C962" s="60" t="s">
        <v>241</v>
      </c>
      <c r="D962" s="60" t="s">
        <v>467</v>
      </c>
      <c r="E962" s="60">
        <v>80101604</v>
      </c>
      <c r="F962" s="60" t="s">
        <v>2254</v>
      </c>
      <c r="G962" s="62">
        <v>1</v>
      </c>
      <c r="H962" s="62">
        <v>1</v>
      </c>
      <c r="I962" s="60">
        <v>345</v>
      </c>
      <c r="J962" s="60">
        <v>0</v>
      </c>
      <c r="K962" s="60" t="s">
        <v>21</v>
      </c>
      <c r="L962" s="60" t="str">
        <f>IF(K962=[32]Hoja3!$B$2,[32]Hoja3!$A$2,IF(K962=[32]Hoja3!$B$3,[32]Hoja3!$A$3,IF(K962=[32]Hoja3!$B$4,[32]Hoja3!$A$4,IF(K962=[32]Hoja3!$B$5,[32]Hoja3!$A$5,IF(K962=[32]Hoja3!$B$6,[32]Hoja3!$A$6,IF(K962=[32]Hoja3!$B$7,[32]Hoja3!$A$7,IF(K962=[32]Hoja3!$B$8,[32]Hoja3!$A$8,IF(K962=[32]Hoja3!$B$9,[32]Hoja3!$A$9,IF(K962=[32]Hoja3!$B$10,[32]Hoja3!$A$10,IF(K962=[32]Hoja3!$B$11,[32]Hoja3!$A$11,IF(K962=[32]Hoja3!$B$12,[32]Hoja3!$A$12,IF(K962=[32]Hoja3!$B$13,[32]Hoja3!$A$13,IF(K962=[32]Hoja3!$B$14,[32]Hoja3!$A$14,IF(K962=[32]Hoja3!$B$15,[32]Hoja3!$A$15,IF(K962=[32]Hoja3!$B$16,[32]Hoja3!$A$16,IF(K962=[32]Hoja3!$B$17,[32]Hoja3!$A$17,IF(K962=[32]Hoja3!$B$18,[32]Hoja3!$A$18,IF(K962=[32]Hoja3!$B$19,[32]Hoja3!$A$19,IF(K962=[32]Hoja3!$B$20,[32]Hoja3!$A$20,IF(K962=[32]Hoja3!$B$21,[32]Hoja3!$A$21,""))))))))))))))))))))</f>
        <v>CCE-16</v>
      </c>
      <c r="M962" s="60" t="s">
        <v>63</v>
      </c>
      <c r="N962" s="60">
        <v>0</v>
      </c>
      <c r="O962" s="63">
        <v>62617500</v>
      </c>
      <c r="P962" s="64">
        <v>62617500</v>
      </c>
      <c r="Q962" s="65">
        <v>0</v>
      </c>
      <c r="R962" s="60">
        <v>0</v>
      </c>
      <c r="S962" s="60" t="s">
        <v>1439</v>
      </c>
      <c r="T962" s="60" t="s">
        <v>1350</v>
      </c>
      <c r="U962" s="60" t="s">
        <v>1351</v>
      </c>
      <c r="V962" s="60" t="s">
        <v>2222</v>
      </c>
      <c r="W962" s="60" t="s">
        <v>2223</v>
      </c>
      <c r="X962" s="60" t="s">
        <v>2224</v>
      </c>
      <c r="Y962" s="133" t="s">
        <v>2225</v>
      </c>
    </row>
    <row r="963" spans="1:25" ht="45" x14ac:dyDescent="0.25">
      <c r="A963" s="60" t="s">
        <v>2255</v>
      </c>
      <c r="B963" s="60" t="str">
        <f>IFERROR(VLOOKUP(VALUE(MID(A963,1,IF(VALUE(MID(A963,1,3))=898,3,4))),[32]Hoja1!$A$3:$K$222,2,0),"")</f>
        <v>1050 Educación inicial de calidad en el marco de la ruta de atención integral a la primera infancia</v>
      </c>
      <c r="C963" s="60" t="s">
        <v>241</v>
      </c>
      <c r="D963" s="60" t="s">
        <v>467</v>
      </c>
      <c r="E963" s="68">
        <v>93141501</v>
      </c>
      <c r="F963" s="101" t="s">
        <v>2230</v>
      </c>
      <c r="G963" s="62">
        <v>1</v>
      </c>
      <c r="H963" s="62">
        <v>1</v>
      </c>
      <c r="I963" s="60">
        <v>345</v>
      </c>
      <c r="J963" s="60">
        <v>0</v>
      </c>
      <c r="K963" s="60" t="s">
        <v>21</v>
      </c>
      <c r="L963" s="60" t="str">
        <f>IF(K963=[32]Hoja3!$B$2,[32]Hoja3!$A$2,IF(K963=[32]Hoja3!$B$3,[32]Hoja3!$A$3,IF(K963=[32]Hoja3!$B$4,[32]Hoja3!$A$4,IF(K963=[32]Hoja3!$B$5,[32]Hoja3!$A$5,IF(K963=[32]Hoja3!$B$6,[32]Hoja3!$A$6,IF(K963=[32]Hoja3!$B$7,[32]Hoja3!$A$7,IF(K963=[32]Hoja3!$B$8,[32]Hoja3!$A$8,IF(K963=[32]Hoja3!$B$9,[32]Hoja3!$A$9,IF(K963=[32]Hoja3!$B$10,[32]Hoja3!$A$10,IF(K963=[32]Hoja3!$B$11,[32]Hoja3!$A$11,IF(K963=[32]Hoja3!$B$12,[32]Hoja3!$A$12,IF(K963=[32]Hoja3!$B$13,[32]Hoja3!$A$13,IF(K963=[32]Hoja3!$B$14,[32]Hoja3!$A$14,IF(K963=[32]Hoja3!$B$15,[32]Hoja3!$A$15,IF(K963=[32]Hoja3!$B$16,[32]Hoja3!$A$16,IF(K963=[32]Hoja3!$B$17,[32]Hoja3!$A$17,IF(K963=[32]Hoja3!$B$18,[32]Hoja3!$A$18,IF(K963=[32]Hoja3!$B$19,[32]Hoja3!$A$19,IF(K963=[32]Hoja3!$B$20,[32]Hoja3!$A$20,IF(K963=[32]Hoja3!$B$21,[32]Hoja3!$A$21,""))))))))))))))))))))</f>
        <v>CCE-16</v>
      </c>
      <c r="M963" s="60" t="s">
        <v>63</v>
      </c>
      <c r="N963" s="60">
        <v>0</v>
      </c>
      <c r="O963" s="63">
        <v>51648754</v>
      </c>
      <c r="P963" s="64">
        <v>51648754</v>
      </c>
      <c r="Q963" s="65">
        <v>0</v>
      </c>
      <c r="R963" s="60">
        <v>0</v>
      </c>
      <c r="S963" s="60" t="s">
        <v>1439</v>
      </c>
      <c r="T963" s="60" t="s">
        <v>1350</v>
      </c>
      <c r="U963" s="60" t="s">
        <v>1351</v>
      </c>
      <c r="V963" s="60" t="s">
        <v>2222</v>
      </c>
      <c r="W963" s="60" t="s">
        <v>2223</v>
      </c>
      <c r="X963" s="60" t="s">
        <v>2224</v>
      </c>
      <c r="Y963" s="133" t="s">
        <v>2225</v>
      </c>
    </row>
    <row r="964" spans="1:25" ht="45" x14ac:dyDescent="0.25">
      <c r="A964" s="60" t="s">
        <v>2256</v>
      </c>
      <c r="B964" s="60" t="str">
        <f>IFERROR(VLOOKUP(VALUE(MID(A964,1,IF(VALUE(MID(A964,1,3))=898,3,4))),[32]Hoja1!$A$3:$K$222,2,0),"")</f>
        <v>1050 Educación inicial de calidad en el marco de la ruta de atención integral a la primera infancia</v>
      </c>
      <c r="C964" s="60" t="s">
        <v>241</v>
      </c>
      <c r="D964" s="60" t="s">
        <v>467</v>
      </c>
      <c r="E964" s="60">
        <v>80101604</v>
      </c>
      <c r="F964" s="60" t="s">
        <v>2257</v>
      </c>
      <c r="G964" s="62">
        <v>1</v>
      </c>
      <c r="H964" s="62">
        <v>1</v>
      </c>
      <c r="I964" s="60">
        <v>330</v>
      </c>
      <c r="J964" s="60">
        <v>0</v>
      </c>
      <c r="K964" s="60" t="s">
        <v>21</v>
      </c>
      <c r="L964" s="60" t="str">
        <f>IF(K964=[32]Hoja3!$B$2,[32]Hoja3!$A$2,IF(K964=[32]Hoja3!$B$3,[32]Hoja3!$A$3,IF(K964=[32]Hoja3!$B$4,[32]Hoja3!$A$4,IF(K964=[32]Hoja3!$B$5,[32]Hoja3!$A$5,IF(K964=[32]Hoja3!$B$6,[32]Hoja3!$A$6,IF(K964=[32]Hoja3!$B$7,[32]Hoja3!$A$7,IF(K964=[32]Hoja3!$B$8,[32]Hoja3!$A$8,IF(K964=[32]Hoja3!$B$9,[32]Hoja3!$A$9,IF(K964=[32]Hoja3!$B$10,[32]Hoja3!$A$10,IF(K964=[32]Hoja3!$B$11,[32]Hoja3!$A$11,IF(K964=[32]Hoja3!$B$12,[32]Hoja3!$A$12,IF(K964=[32]Hoja3!$B$13,[32]Hoja3!$A$13,IF(K964=[32]Hoja3!$B$14,[32]Hoja3!$A$14,IF(K964=[32]Hoja3!$B$15,[32]Hoja3!$A$15,IF(K964=[32]Hoja3!$B$16,[32]Hoja3!$A$16,IF(K964=[32]Hoja3!$B$17,[32]Hoja3!$A$17,IF(K964=[32]Hoja3!$B$18,[32]Hoja3!$A$18,IF(K964=[32]Hoja3!$B$19,[32]Hoja3!$A$19,IF(K964=[32]Hoja3!$B$20,[32]Hoja3!$A$20,IF(K964=[32]Hoja3!$B$21,[32]Hoja3!$A$21,""))))))))))))))))))))</f>
        <v>CCE-16</v>
      </c>
      <c r="M964" s="60" t="s">
        <v>63</v>
      </c>
      <c r="N964" s="60">
        <v>0</v>
      </c>
      <c r="O964" s="63">
        <v>114285710</v>
      </c>
      <c r="P964" s="64">
        <v>114285710</v>
      </c>
      <c r="Q964" s="65">
        <v>0</v>
      </c>
      <c r="R964" s="60">
        <v>0</v>
      </c>
      <c r="S964" s="60" t="s">
        <v>1439</v>
      </c>
      <c r="T964" s="60" t="s">
        <v>1350</v>
      </c>
      <c r="U964" s="60" t="s">
        <v>1351</v>
      </c>
      <c r="V964" s="60" t="s">
        <v>2222</v>
      </c>
      <c r="W964" s="60" t="s">
        <v>2223</v>
      </c>
      <c r="X964" s="60" t="s">
        <v>2224</v>
      </c>
      <c r="Y964" s="133" t="s">
        <v>2225</v>
      </c>
    </row>
    <row r="965" spans="1:25" ht="45" x14ac:dyDescent="0.25">
      <c r="A965" s="60" t="s">
        <v>2258</v>
      </c>
      <c r="B965" s="60" t="str">
        <f>IFERROR(VLOOKUP(VALUE(MID(A965,1,IF(VALUE(MID(A965,1,3))=898,3,4))),[32]Hoja1!$A$3:$K$222,2,0),"")</f>
        <v>1050 Educación inicial de calidad en el marco de la ruta de atención integral a la primera infancia</v>
      </c>
      <c r="C965" s="60" t="s">
        <v>241</v>
      </c>
      <c r="D965" s="60" t="s">
        <v>467</v>
      </c>
      <c r="E965" s="60">
        <v>80101604</v>
      </c>
      <c r="F965" s="60" t="s">
        <v>2259</v>
      </c>
      <c r="G965" s="62">
        <v>1</v>
      </c>
      <c r="H965" s="62">
        <v>1</v>
      </c>
      <c r="I965" s="60">
        <v>345</v>
      </c>
      <c r="J965" s="60">
        <v>0</v>
      </c>
      <c r="K965" s="60" t="s">
        <v>21</v>
      </c>
      <c r="L965" s="60" t="str">
        <f>IF(K965=[32]Hoja3!$B$2,[32]Hoja3!$A$2,IF(K965=[32]Hoja3!$B$3,[32]Hoja3!$A$3,IF(K965=[32]Hoja3!$B$4,[32]Hoja3!$A$4,IF(K965=[32]Hoja3!$B$5,[32]Hoja3!$A$5,IF(K965=[32]Hoja3!$B$6,[32]Hoja3!$A$6,IF(K965=[32]Hoja3!$B$7,[32]Hoja3!$A$7,IF(K965=[32]Hoja3!$B$8,[32]Hoja3!$A$8,IF(K965=[32]Hoja3!$B$9,[32]Hoja3!$A$9,IF(K965=[32]Hoja3!$B$10,[32]Hoja3!$A$10,IF(K965=[32]Hoja3!$B$11,[32]Hoja3!$A$11,IF(K965=[32]Hoja3!$B$12,[32]Hoja3!$A$12,IF(K965=[32]Hoja3!$B$13,[32]Hoja3!$A$13,IF(K965=[32]Hoja3!$B$14,[32]Hoja3!$A$14,IF(K965=[32]Hoja3!$B$15,[32]Hoja3!$A$15,IF(K965=[32]Hoja3!$B$16,[32]Hoja3!$A$16,IF(K965=[32]Hoja3!$B$17,[32]Hoja3!$A$17,IF(K965=[32]Hoja3!$B$18,[32]Hoja3!$A$18,IF(K965=[32]Hoja3!$B$19,[32]Hoja3!$A$19,IF(K965=[32]Hoja3!$B$20,[32]Hoja3!$A$20,IF(K965=[32]Hoja3!$B$21,[32]Hoja3!$A$21,""))))))))))))))))))))</f>
        <v>CCE-16</v>
      </c>
      <c r="M965" s="60" t="s">
        <v>63</v>
      </c>
      <c r="N965" s="60">
        <v>0</v>
      </c>
      <c r="O965" s="63">
        <v>62020719</v>
      </c>
      <c r="P965" s="64">
        <v>62020719</v>
      </c>
      <c r="Q965" s="65">
        <v>0</v>
      </c>
      <c r="R965" s="60">
        <v>0</v>
      </c>
      <c r="S965" s="60" t="s">
        <v>1439</v>
      </c>
      <c r="T965" s="60" t="s">
        <v>1350</v>
      </c>
      <c r="U965" s="60" t="s">
        <v>1351</v>
      </c>
      <c r="V965" s="60" t="s">
        <v>2222</v>
      </c>
      <c r="W965" s="60" t="s">
        <v>2223</v>
      </c>
      <c r="X965" s="60" t="s">
        <v>2224</v>
      </c>
      <c r="Y965" s="133" t="s">
        <v>2225</v>
      </c>
    </row>
    <row r="966" spans="1:25" ht="45" x14ac:dyDescent="0.25">
      <c r="A966" s="60" t="s">
        <v>2260</v>
      </c>
      <c r="B966" s="60" t="str">
        <f>IFERROR(VLOOKUP(VALUE(MID(A966,1,IF(VALUE(MID(A966,1,3))=898,3,4))),[32]Hoja1!$A$3:$K$222,2,0),"")</f>
        <v>1050 Educación inicial de calidad en el marco de la ruta de atención integral a la primera infancia</v>
      </c>
      <c r="C966" s="60" t="s">
        <v>241</v>
      </c>
      <c r="D966" s="60" t="s">
        <v>467</v>
      </c>
      <c r="E966" s="60">
        <v>80101604</v>
      </c>
      <c r="F966" s="60" t="s">
        <v>2261</v>
      </c>
      <c r="G966" s="62">
        <v>1</v>
      </c>
      <c r="H966" s="62">
        <v>1</v>
      </c>
      <c r="I966" s="60">
        <v>345</v>
      </c>
      <c r="J966" s="60">
        <v>0</v>
      </c>
      <c r="K966" s="60" t="s">
        <v>21</v>
      </c>
      <c r="L966" s="60" t="str">
        <f>IF(K966=[32]Hoja3!$B$2,[32]Hoja3!$A$2,IF(K966=[32]Hoja3!$B$3,[32]Hoja3!$A$3,IF(K966=[32]Hoja3!$B$4,[32]Hoja3!$A$4,IF(K966=[32]Hoja3!$B$5,[32]Hoja3!$A$5,IF(K966=[32]Hoja3!$B$6,[32]Hoja3!$A$6,IF(K966=[32]Hoja3!$B$7,[32]Hoja3!$A$7,IF(K966=[32]Hoja3!$B$8,[32]Hoja3!$A$8,IF(K966=[32]Hoja3!$B$9,[32]Hoja3!$A$9,IF(K966=[32]Hoja3!$B$10,[32]Hoja3!$A$10,IF(K966=[32]Hoja3!$B$11,[32]Hoja3!$A$11,IF(K966=[32]Hoja3!$B$12,[32]Hoja3!$A$12,IF(K966=[32]Hoja3!$B$13,[32]Hoja3!$A$13,IF(K966=[32]Hoja3!$B$14,[32]Hoja3!$A$14,IF(K966=[32]Hoja3!$B$15,[32]Hoja3!$A$15,IF(K966=[32]Hoja3!$B$16,[32]Hoja3!$A$16,IF(K966=[32]Hoja3!$B$17,[32]Hoja3!$A$17,IF(K966=[32]Hoja3!$B$18,[32]Hoja3!$A$18,IF(K966=[32]Hoja3!$B$19,[32]Hoja3!$A$19,IF(K966=[32]Hoja3!$B$20,[32]Hoja3!$A$20,IF(K966=[32]Hoja3!$B$21,[32]Hoja3!$A$21,""))))))))))))))))))))</f>
        <v>CCE-16</v>
      </c>
      <c r="M966" s="60" t="s">
        <v>63</v>
      </c>
      <c r="N966" s="60">
        <v>0</v>
      </c>
      <c r="O966" s="63">
        <v>56541855</v>
      </c>
      <c r="P966" s="64">
        <v>56541855</v>
      </c>
      <c r="Q966" s="65">
        <v>0</v>
      </c>
      <c r="R966" s="60">
        <v>0</v>
      </c>
      <c r="S966" s="60" t="s">
        <v>1439</v>
      </c>
      <c r="T966" s="60" t="s">
        <v>1350</v>
      </c>
      <c r="U966" s="60" t="s">
        <v>1351</v>
      </c>
      <c r="V966" s="60" t="s">
        <v>2222</v>
      </c>
      <c r="W966" s="60" t="s">
        <v>2223</v>
      </c>
      <c r="X966" s="60" t="s">
        <v>2224</v>
      </c>
      <c r="Y966" s="133" t="s">
        <v>2225</v>
      </c>
    </row>
    <row r="967" spans="1:25" ht="75" x14ac:dyDescent="0.25">
      <c r="A967" s="60" t="s">
        <v>2262</v>
      </c>
      <c r="B967" s="60" t="str">
        <f>IFERROR(VLOOKUP(VALUE(MID(A967,1,IF(VALUE(MID(A967,1,3))=898,3,4))),[32]Hoja1!$A$3:$K$222,2,0),"")</f>
        <v>1050 Educación inicial de calidad en el marco de la ruta de atención integral a la primera infancia</v>
      </c>
      <c r="C967" s="60" t="s">
        <v>241</v>
      </c>
      <c r="D967" s="60" t="s">
        <v>467</v>
      </c>
      <c r="E967" s="68">
        <v>93141501</v>
      </c>
      <c r="F967" s="60" t="s">
        <v>2263</v>
      </c>
      <c r="G967" s="62">
        <v>1</v>
      </c>
      <c r="H967" s="62">
        <v>1</v>
      </c>
      <c r="I967" s="60">
        <v>345</v>
      </c>
      <c r="J967" s="60">
        <v>0</v>
      </c>
      <c r="K967" s="60" t="s">
        <v>21</v>
      </c>
      <c r="L967" s="60" t="str">
        <f>IF(K967=[32]Hoja3!$B$2,[32]Hoja3!$A$2,IF(K967=[32]Hoja3!$B$3,[32]Hoja3!$A$3,IF(K967=[32]Hoja3!$B$4,[32]Hoja3!$A$4,IF(K967=[32]Hoja3!$B$5,[32]Hoja3!$A$5,IF(K967=[32]Hoja3!$B$6,[32]Hoja3!$A$6,IF(K967=[32]Hoja3!$B$7,[32]Hoja3!$A$7,IF(K967=[32]Hoja3!$B$8,[32]Hoja3!$A$8,IF(K967=[32]Hoja3!$B$9,[32]Hoja3!$A$9,IF(K967=[32]Hoja3!$B$10,[32]Hoja3!$A$10,IF(K967=[32]Hoja3!$B$11,[32]Hoja3!$A$11,IF(K967=[32]Hoja3!$B$12,[32]Hoja3!$A$12,IF(K967=[32]Hoja3!$B$13,[32]Hoja3!$A$13,IF(K967=[32]Hoja3!$B$14,[32]Hoja3!$A$14,IF(K967=[32]Hoja3!$B$15,[32]Hoja3!$A$15,IF(K967=[32]Hoja3!$B$16,[32]Hoja3!$A$16,IF(K967=[32]Hoja3!$B$17,[32]Hoja3!$A$17,IF(K967=[32]Hoja3!$B$18,[32]Hoja3!$A$18,IF(K967=[32]Hoja3!$B$19,[32]Hoja3!$A$19,IF(K967=[32]Hoja3!$B$20,[32]Hoja3!$A$20,IF(K967=[32]Hoja3!$B$21,[32]Hoja3!$A$21,""))))))))))))))))))))</f>
        <v>CCE-16</v>
      </c>
      <c r="M967" s="60" t="s">
        <v>63</v>
      </c>
      <c r="N967" s="60">
        <v>0</v>
      </c>
      <c r="O967" s="63">
        <v>63250000</v>
      </c>
      <c r="P967" s="64">
        <v>63250000</v>
      </c>
      <c r="Q967" s="65">
        <v>0</v>
      </c>
      <c r="R967" s="60">
        <v>0</v>
      </c>
      <c r="S967" s="60" t="s">
        <v>1439</v>
      </c>
      <c r="T967" s="60" t="s">
        <v>1350</v>
      </c>
      <c r="U967" s="60" t="s">
        <v>1351</v>
      </c>
      <c r="V967" s="60" t="s">
        <v>2222</v>
      </c>
      <c r="W967" s="60" t="s">
        <v>2223</v>
      </c>
      <c r="X967" s="60" t="s">
        <v>2224</v>
      </c>
      <c r="Y967" s="133" t="s">
        <v>2225</v>
      </c>
    </row>
    <row r="968" spans="1:25" ht="60" x14ac:dyDescent="0.25">
      <c r="A968" s="60" t="s">
        <v>2264</v>
      </c>
      <c r="B968" s="60" t="str">
        <f>IFERROR(VLOOKUP(VALUE(MID(A968,1,IF(VALUE(MID(A968,1,3))=898,3,4))),[32]Hoja1!$A$3:$K$222,2,0),"")</f>
        <v>1050 Educación inicial de calidad en el marco de la ruta de atención integral a la primera infancia</v>
      </c>
      <c r="C968" s="60" t="s">
        <v>241</v>
      </c>
      <c r="D968" s="60" t="s">
        <v>467</v>
      </c>
      <c r="E968" s="68">
        <v>93141501</v>
      </c>
      <c r="F968" s="101" t="s">
        <v>2246</v>
      </c>
      <c r="G968" s="62">
        <v>1</v>
      </c>
      <c r="H968" s="62">
        <v>1</v>
      </c>
      <c r="I968" s="60">
        <v>345</v>
      </c>
      <c r="J968" s="60">
        <v>0</v>
      </c>
      <c r="K968" s="60" t="s">
        <v>21</v>
      </c>
      <c r="L968" s="60" t="str">
        <f>IF(K968=[32]Hoja3!$B$2,[32]Hoja3!$A$2,IF(K968=[32]Hoja3!$B$3,[32]Hoja3!$A$3,IF(K968=[32]Hoja3!$B$4,[32]Hoja3!$A$4,IF(K968=[32]Hoja3!$B$5,[32]Hoja3!$A$5,IF(K968=[32]Hoja3!$B$6,[32]Hoja3!$A$6,IF(K968=[32]Hoja3!$B$7,[32]Hoja3!$A$7,IF(K968=[32]Hoja3!$B$8,[32]Hoja3!$A$8,IF(K968=[32]Hoja3!$B$9,[32]Hoja3!$A$9,IF(K968=[32]Hoja3!$B$10,[32]Hoja3!$A$10,IF(K968=[32]Hoja3!$B$11,[32]Hoja3!$A$11,IF(K968=[32]Hoja3!$B$12,[32]Hoja3!$A$12,IF(K968=[32]Hoja3!$B$13,[32]Hoja3!$A$13,IF(K968=[32]Hoja3!$B$14,[32]Hoja3!$A$14,IF(K968=[32]Hoja3!$B$15,[32]Hoja3!$A$15,IF(K968=[32]Hoja3!$B$16,[32]Hoja3!$A$16,IF(K968=[32]Hoja3!$B$17,[32]Hoja3!$A$17,IF(K968=[32]Hoja3!$B$18,[32]Hoja3!$A$18,IF(K968=[32]Hoja3!$B$19,[32]Hoja3!$A$19,IF(K968=[32]Hoja3!$B$20,[32]Hoja3!$A$20,IF(K968=[32]Hoja3!$B$21,[32]Hoja3!$A$21,""))))))))))))))))))))</f>
        <v>CCE-16</v>
      </c>
      <c r="M968" s="60" t="s">
        <v>63</v>
      </c>
      <c r="N968" s="60">
        <v>0</v>
      </c>
      <c r="O968" s="63">
        <v>56542845</v>
      </c>
      <c r="P968" s="64">
        <v>56542845</v>
      </c>
      <c r="Q968" s="65">
        <v>0</v>
      </c>
      <c r="R968" s="60">
        <v>0</v>
      </c>
      <c r="S968" s="60" t="s">
        <v>1439</v>
      </c>
      <c r="T968" s="60" t="s">
        <v>1350</v>
      </c>
      <c r="U968" s="60" t="s">
        <v>1351</v>
      </c>
      <c r="V968" s="60" t="s">
        <v>2222</v>
      </c>
      <c r="W968" s="60" t="s">
        <v>2223</v>
      </c>
      <c r="X968" s="60" t="s">
        <v>2224</v>
      </c>
      <c r="Y968" s="133" t="s">
        <v>2225</v>
      </c>
    </row>
    <row r="969" spans="1:25" ht="60" x14ac:dyDescent="0.25">
      <c r="A969" s="60" t="s">
        <v>2265</v>
      </c>
      <c r="B969" s="60" t="str">
        <f>IFERROR(VLOOKUP(VALUE(MID(A969,1,IF(VALUE(MID(A969,1,3))=898,3,4))),[32]Hoja1!$A$3:$K$222,2,0),"")</f>
        <v>1050 Educación inicial de calidad en el marco de la ruta de atención integral a la primera infancia</v>
      </c>
      <c r="C969" s="60" t="s">
        <v>241</v>
      </c>
      <c r="D969" s="60" t="s">
        <v>467</v>
      </c>
      <c r="E969" s="68">
        <v>93141501</v>
      </c>
      <c r="F969" s="101" t="s">
        <v>2246</v>
      </c>
      <c r="G969" s="62">
        <v>1</v>
      </c>
      <c r="H969" s="62">
        <v>1</v>
      </c>
      <c r="I969" s="60">
        <v>345</v>
      </c>
      <c r="J969" s="60">
        <v>0</v>
      </c>
      <c r="K969" s="60" t="s">
        <v>21</v>
      </c>
      <c r="L969" s="60" t="str">
        <f>IF(K969=[32]Hoja3!$B$2,[32]Hoja3!$A$2,IF(K969=[32]Hoja3!$B$3,[32]Hoja3!$A$3,IF(K969=[32]Hoja3!$B$4,[32]Hoja3!$A$4,IF(K969=[32]Hoja3!$B$5,[32]Hoja3!$A$5,IF(K969=[32]Hoja3!$B$6,[32]Hoja3!$A$6,IF(K969=[32]Hoja3!$B$7,[32]Hoja3!$A$7,IF(K969=[32]Hoja3!$B$8,[32]Hoja3!$A$8,IF(K969=[32]Hoja3!$B$9,[32]Hoja3!$A$9,IF(K969=[32]Hoja3!$B$10,[32]Hoja3!$A$10,IF(K969=[32]Hoja3!$B$11,[32]Hoja3!$A$11,IF(K969=[32]Hoja3!$B$12,[32]Hoja3!$A$12,IF(K969=[32]Hoja3!$B$13,[32]Hoja3!$A$13,IF(K969=[32]Hoja3!$B$14,[32]Hoja3!$A$14,IF(K969=[32]Hoja3!$B$15,[32]Hoja3!$A$15,IF(K969=[32]Hoja3!$B$16,[32]Hoja3!$A$16,IF(K969=[32]Hoja3!$B$17,[32]Hoja3!$A$17,IF(K969=[32]Hoja3!$B$18,[32]Hoja3!$A$18,IF(K969=[32]Hoja3!$B$19,[32]Hoja3!$A$19,IF(K969=[32]Hoja3!$B$20,[32]Hoja3!$A$20,IF(K969=[32]Hoja3!$B$21,[32]Hoja3!$A$21,""))))))))))))))))))))</f>
        <v>CCE-16</v>
      </c>
      <c r="M969" s="60" t="s">
        <v>63</v>
      </c>
      <c r="N969" s="60">
        <v>0</v>
      </c>
      <c r="O969" s="63">
        <v>56542845</v>
      </c>
      <c r="P969" s="64">
        <v>56542845</v>
      </c>
      <c r="Q969" s="65">
        <v>0</v>
      </c>
      <c r="R969" s="60">
        <v>0</v>
      </c>
      <c r="S969" s="60" t="s">
        <v>1439</v>
      </c>
      <c r="T969" s="60" t="s">
        <v>1350</v>
      </c>
      <c r="U969" s="60" t="s">
        <v>1351</v>
      </c>
      <c r="V969" s="60" t="s">
        <v>2222</v>
      </c>
      <c r="W969" s="60" t="s">
        <v>2223</v>
      </c>
      <c r="X969" s="60" t="s">
        <v>2224</v>
      </c>
      <c r="Y969" s="133" t="s">
        <v>2225</v>
      </c>
    </row>
    <row r="970" spans="1:25" ht="60" x14ac:dyDescent="0.25">
      <c r="A970" s="60" t="s">
        <v>2266</v>
      </c>
      <c r="B970" s="60" t="str">
        <f>IFERROR(VLOOKUP(VALUE(MID(A970,1,IF(VALUE(MID(A970,1,3))=898,3,4))),[32]Hoja1!$A$3:$K$222,2,0),"")</f>
        <v>1050 Educación inicial de calidad en el marco de la ruta de atención integral a la primera infancia</v>
      </c>
      <c r="C970" s="60" t="s">
        <v>241</v>
      </c>
      <c r="D970" s="60" t="s">
        <v>467</v>
      </c>
      <c r="E970" s="60">
        <v>80101604</v>
      </c>
      <c r="F970" s="60" t="s">
        <v>2267</v>
      </c>
      <c r="G970" s="62">
        <v>1</v>
      </c>
      <c r="H970" s="62">
        <v>1</v>
      </c>
      <c r="I970" s="60">
        <v>345</v>
      </c>
      <c r="J970" s="60">
        <v>0</v>
      </c>
      <c r="K970" s="60" t="s">
        <v>21</v>
      </c>
      <c r="L970" s="60" t="str">
        <f>IF(K970=[32]Hoja3!$B$2,[32]Hoja3!$A$2,IF(K970=[32]Hoja3!$B$3,[32]Hoja3!$A$3,IF(K970=[32]Hoja3!$B$4,[32]Hoja3!$A$4,IF(K970=[32]Hoja3!$B$5,[32]Hoja3!$A$5,IF(K970=[32]Hoja3!$B$6,[32]Hoja3!$A$6,IF(K970=[32]Hoja3!$B$7,[32]Hoja3!$A$7,IF(K970=[32]Hoja3!$B$8,[32]Hoja3!$A$8,IF(K970=[32]Hoja3!$B$9,[32]Hoja3!$A$9,IF(K970=[32]Hoja3!$B$10,[32]Hoja3!$A$10,IF(K970=[32]Hoja3!$B$11,[32]Hoja3!$A$11,IF(K970=[32]Hoja3!$B$12,[32]Hoja3!$A$12,IF(K970=[32]Hoja3!$B$13,[32]Hoja3!$A$13,IF(K970=[32]Hoja3!$B$14,[32]Hoja3!$A$14,IF(K970=[32]Hoja3!$B$15,[32]Hoja3!$A$15,IF(K970=[32]Hoja3!$B$16,[32]Hoja3!$A$16,IF(K970=[32]Hoja3!$B$17,[32]Hoja3!$A$17,IF(K970=[32]Hoja3!$B$18,[32]Hoja3!$A$18,IF(K970=[32]Hoja3!$B$19,[32]Hoja3!$A$19,IF(K970=[32]Hoja3!$B$20,[32]Hoja3!$A$20,IF(K970=[32]Hoja3!$B$21,[32]Hoja3!$A$21,""))))))))))))))))))))</f>
        <v>CCE-16</v>
      </c>
      <c r="M970" s="60" t="s">
        <v>63</v>
      </c>
      <c r="N970" s="60">
        <v>0</v>
      </c>
      <c r="O970" s="63">
        <v>57651984</v>
      </c>
      <c r="P970" s="64">
        <v>57651984</v>
      </c>
      <c r="Q970" s="65">
        <v>0</v>
      </c>
      <c r="R970" s="60">
        <v>0</v>
      </c>
      <c r="S970" s="60" t="s">
        <v>1439</v>
      </c>
      <c r="T970" s="60" t="s">
        <v>1350</v>
      </c>
      <c r="U970" s="60" t="s">
        <v>1351</v>
      </c>
      <c r="V970" s="60" t="s">
        <v>2222</v>
      </c>
      <c r="W970" s="60" t="s">
        <v>2223</v>
      </c>
      <c r="X970" s="60" t="s">
        <v>2224</v>
      </c>
      <c r="Y970" s="133" t="s">
        <v>2225</v>
      </c>
    </row>
    <row r="971" spans="1:25" ht="60" x14ac:dyDescent="0.25">
      <c r="A971" s="60" t="s">
        <v>2268</v>
      </c>
      <c r="B971" s="60" t="str">
        <f>IFERROR(VLOOKUP(VALUE(MID(A971,1,IF(VALUE(MID(A971,1,3))=898,3,4))),[32]Hoja1!$A$3:$K$222,2,0),"")</f>
        <v>1050 Educación inicial de calidad en el marco de la ruta de atención integral a la primera infancia</v>
      </c>
      <c r="C971" s="60" t="s">
        <v>241</v>
      </c>
      <c r="D971" s="60" t="s">
        <v>467</v>
      </c>
      <c r="E971" s="60">
        <v>80101604</v>
      </c>
      <c r="F971" s="60" t="s">
        <v>2269</v>
      </c>
      <c r="G971" s="62">
        <v>1</v>
      </c>
      <c r="H971" s="62">
        <v>1</v>
      </c>
      <c r="I971" s="60">
        <v>345</v>
      </c>
      <c r="J971" s="60">
        <v>0</v>
      </c>
      <c r="K971" s="60" t="s">
        <v>21</v>
      </c>
      <c r="L971" s="60" t="str">
        <f>IF(K971=[32]Hoja3!$B$2,[32]Hoja3!$A$2,IF(K971=[32]Hoja3!$B$3,[32]Hoja3!$A$3,IF(K971=[32]Hoja3!$B$4,[32]Hoja3!$A$4,IF(K971=[32]Hoja3!$B$5,[32]Hoja3!$A$5,IF(K971=[32]Hoja3!$B$6,[32]Hoja3!$A$6,IF(K971=[32]Hoja3!$B$7,[32]Hoja3!$A$7,IF(K971=[32]Hoja3!$B$8,[32]Hoja3!$A$8,IF(K971=[32]Hoja3!$B$9,[32]Hoja3!$A$9,IF(K971=[32]Hoja3!$B$10,[32]Hoja3!$A$10,IF(K971=[32]Hoja3!$B$11,[32]Hoja3!$A$11,IF(K971=[32]Hoja3!$B$12,[32]Hoja3!$A$12,IF(K971=[32]Hoja3!$B$13,[32]Hoja3!$A$13,IF(K971=[32]Hoja3!$B$14,[32]Hoja3!$A$14,IF(K971=[32]Hoja3!$B$15,[32]Hoja3!$A$15,IF(K971=[32]Hoja3!$B$16,[32]Hoja3!$A$16,IF(K971=[32]Hoja3!$B$17,[32]Hoja3!$A$17,IF(K971=[32]Hoja3!$B$18,[32]Hoja3!$A$18,IF(K971=[32]Hoja3!$B$19,[32]Hoja3!$A$19,IF(K971=[32]Hoja3!$B$20,[32]Hoja3!$A$20,IF(K971=[32]Hoja3!$B$21,[32]Hoja3!$A$21,""))))))))))))))))))))</f>
        <v>CCE-16</v>
      </c>
      <c r="M971" s="60" t="s">
        <v>63</v>
      </c>
      <c r="N971" s="60">
        <v>0</v>
      </c>
      <c r="O971" s="63">
        <v>139264034</v>
      </c>
      <c r="P971" s="64">
        <v>139264034</v>
      </c>
      <c r="Q971" s="65">
        <v>0</v>
      </c>
      <c r="R971" s="60">
        <v>0</v>
      </c>
      <c r="S971" s="60" t="s">
        <v>1439</v>
      </c>
      <c r="T971" s="60" t="s">
        <v>1350</v>
      </c>
      <c r="U971" s="60" t="s">
        <v>1351</v>
      </c>
      <c r="V971" s="60" t="s">
        <v>2222</v>
      </c>
      <c r="W971" s="60" t="s">
        <v>2223</v>
      </c>
      <c r="X971" s="60" t="s">
        <v>2224</v>
      </c>
      <c r="Y971" s="133" t="s">
        <v>2225</v>
      </c>
    </row>
    <row r="972" spans="1:25" ht="45" x14ac:dyDescent="0.25">
      <c r="A972" s="60" t="s">
        <v>2270</v>
      </c>
      <c r="B972" s="60" t="str">
        <f>IFERROR(VLOOKUP(VALUE(MID(A972,1,IF(VALUE(MID(A972,1,3))=898,3,4))),[32]Hoja1!$A$3:$K$222,2,0),"")</f>
        <v>1050 Educación inicial de calidad en el marco de la ruta de atención integral a la primera infancia</v>
      </c>
      <c r="C972" s="60" t="s">
        <v>241</v>
      </c>
      <c r="D972" s="60" t="s">
        <v>467</v>
      </c>
      <c r="E972" s="68">
        <v>93141501</v>
      </c>
      <c r="F972" s="101" t="s">
        <v>2230</v>
      </c>
      <c r="G972" s="62">
        <v>1</v>
      </c>
      <c r="H972" s="62">
        <v>1</v>
      </c>
      <c r="I972" s="60">
        <v>345</v>
      </c>
      <c r="J972" s="60">
        <v>0</v>
      </c>
      <c r="K972" s="60" t="s">
        <v>21</v>
      </c>
      <c r="L972" s="60" t="str">
        <f>IF(K972=[32]Hoja3!$B$2,[32]Hoja3!$A$2,IF(K972=[32]Hoja3!$B$3,[32]Hoja3!$A$3,IF(K972=[32]Hoja3!$B$4,[32]Hoja3!$A$4,IF(K972=[32]Hoja3!$B$5,[32]Hoja3!$A$5,IF(K972=[32]Hoja3!$B$6,[32]Hoja3!$A$6,IF(K972=[32]Hoja3!$B$7,[32]Hoja3!$A$7,IF(K972=[32]Hoja3!$B$8,[32]Hoja3!$A$8,IF(K972=[32]Hoja3!$B$9,[32]Hoja3!$A$9,IF(K972=[32]Hoja3!$B$10,[32]Hoja3!$A$10,IF(K972=[32]Hoja3!$B$11,[32]Hoja3!$A$11,IF(K972=[32]Hoja3!$B$12,[32]Hoja3!$A$12,IF(K972=[32]Hoja3!$B$13,[32]Hoja3!$A$13,IF(K972=[32]Hoja3!$B$14,[32]Hoja3!$A$14,IF(K972=[32]Hoja3!$B$15,[32]Hoja3!$A$15,IF(K972=[32]Hoja3!$B$16,[32]Hoja3!$A$16,IF(K972=[32]Hoja3!$B$17,[32]Hoja3!$A$17,IF(K972=[32]Hoja3!$B$18,[32]Hoja3!$A$18,IF(K972=[32]Hoja3!$B$19,[32]Hoja3!$A$19,IF(K972=[32]Hoja3!$B$20,[32]Hoja3!$A$20,IF(K972=[32]Hoja3!$B$21,[32]Hoja3!$A$21,""))))))))))))))))))))</f>
        <v>CCE-16</v>
      </c>
      <c r="M972" s="60" t="s">
        <v>63</v>
      </c>
      <c r="N972" s="60">
        <v>0</v>
      </c>
      <c r="O972" s="63">
        <v>51648754</v>
      </c>
      <c r="P972" s="64">
        <v>51648754</v>
      </c>
      <c r="Q972" s="65">
        <v>0</v>
      </c>
      <c r="R972" s="60">
        <v>0</v>
      </c>
      <c r="S972" s="60" t="s">
        <v>1439</v>
      </c>
      <c r="T972" s="60" t="s">
        <v>1350</v>
      </c>
      <c r="U972" s="60" t="s">
        <v>1351</v>
      </c>
      <c r="V972" s="60" t="s">
        <v>2222</v>
      </c>
      <c r="W972" s="60" t="s">
        <v>2223</v>
      </c>
      <c r="X972" s="60" t="s">
        <v>2224</v>
      </c>
      <c r="Y972" s="133" t="s">
        <v>2225</v>
      </c>
    </row>
    <row r="973" spans="1:25" ht="60" x14ac:dyDescent="0.25">
      <c r="A973" s="60" t="s">
        <v>2271</v>
      </c>
      <c r="B973" s="60" t="str">
        <f>IFERROR(VLOOKUP(VALUE(MID(A973,1,IF(VALUE(MID(A973,1,3))=898,3,4))),[32]Hoja1!$A$3:$K$222,2,0),"")</f>
        <v>1050 Educación inicial de calidad en el marco de la ruta de atención integral a la primera infancia</v>
      </c>
      <c r="C973" s="60" t="s">
        <v>241</v>
      </c>
      <c r="D973" s="60" t="s">
        <v>467</v>
      </c>
      <c r="E973" s="60">
        <v>80101604</v>
      </c>
      <c r="F973" s="60" t="s">
        <v>2248</v>
      </c>
      <c r="G973" s="62">
        <v>1</v>
      </c>
      <c r="H973" s="62">
        <v>1</v>
      </c>
      <c r="I973" s="60">
        <v>330</v>
      </c>
      <c r="J973" s="60">
        <v>0</v>
      </c>
      <c r="K973" s="60" t="s">
        <v>21</v>
      </c>
      <c r="L973" s="60" t="str">
        <f>IF(K973=[32]Hoja3!$B$2,[32]Hoja3!$A$2,IF(K973=[32]Hoja3!$B$3,[32]Hoja3!$A$3,IF(K973=[32]Hoja3!$B$4,[32]Hoja3!$A$4,IF(K973=[32]Hoja3!$B$5,[32]Hoja3!$A$5,IF(K973=[32]Hoja3!$B$6,[32]Hoja3!$A$6,IF(K973=[32]Hoja3!$B$7,[32]Hoja3!$A$7,IF(K973=[32]Hoja3!$B$8,[32]Hoja3!$A$8,IF(K973=[32]Hoja3!$B$9,[32]Hoja3!$A$9,IF(K973=[32]Hoja3!$B$10,[32]Hoja3!$A$10,IF(K973=[32]Hoja3!$B$11,[32]Hoja3!$A$11,IF(K973=[32]Hoja3!$B$12,[32]Hoja3!$A$12,IF(K973=[32]Hoja3!$B$13,[32]Hoja3!$A$13,IF(K973=[32]Hoja3!$B$14,[32]Hoja3!$A$14,IF(K973=[32]Hoja3!$B$15,[32]Hoja3!$A$15,IF(K973=[32]Hoja3!$B$16,[32]Hoja3!$A$16,IF(K973=[32]Hoja3!$B$17,[32]Hoja3!$A$17,IF(K973=[32]Hoja3!$B$18,[32]Hoja3!$A$18,IF(K973=[32]Hoja3!$B$19,[32]Hoja3!$A$19,IF(K973=[32]Hoja3!$B$20,[32]Hoja3!$A$20,IF(K973=[32]Hoja3!$B$21,[32]Hoja3!$A$21,""))))))))))))))))))))</f>
        <v>CCE-16</v>
      </c>
      <c r="M973" s="60" t="s">
        <v>63</v>
      </c>
      <c r="N973" s="60">
        <v>0</v>
      </c>
      <c r="O973" s="63">
        <v>73645000</v>
      </c>
      <c r="P973" s="64">
        <v>73645000</v>
      </c>
      <c r="Q973" s="65">
        <v>0</v>
      </c>
      <c r="R973" s="60">
        <v>0</v>
      </c>
      <c r="S973" s="60" t="s">
        <v>1439</v>
      </c>
      <c r="T973" s="60" t="s">
        <v>1350</v>
      </c>
      <c r="U973" s="60" t="s">
        <v>1351</v>
      </c>
      <c r="V973" s="60" t="s">
        <v>2222</v>
      </c>
      <c r="W973" s="60" t="s">
        <v>2223</v>
      </c>
      <c r="X973" s="60" t="s">
        <v>2224</v>
      </c>
      <c r="Y973" s="133" t="s">
        <v>2225</v>
      </c>
    </row>
    <row r="974" spans="1:25" ht="60" x14ac:dyDescent="0.25">
      <c r="A974" s="60" t="s">
        <v>2272</v>
      </c>
      <c r="B974" s="60" t="str">
        <f>IFERROR(VLOOKUP(VALUE(MID(A974,1,IF(VALUE(MID(A974,1,3))=898,3,4))),[32]Hoja1!$A$3:$K$222,2,0),"")</f>
        <v>1050 Educación inicial de calidad en el marco de la ruta de atención integral a la primera infancia</v>
      </c>
      <c r="C974" s="60" t="s">
        <v>241</v>
      </c>
      <c r="D974" s="60" t="s">
        <v>467</v>
      </c>
      <c r="E974" s="60">
        <v>80101604</v>
      </c>
      <c r="F974" s="60" t="s">
        <v>2273</v>
      </c>
      <c r="G974" s="62">
        <v>1</v>
      </c>
      <c r="H974" s="62">
        <v>1</v>
      </c>
      <c r="I974" s="60">
        <v>345</v>
      </c>
      <c r="J974" s="60">
        <v>0</v>
      </c>
      <c r="K974" s="60" t="s">
        <v>21</v>
      </c>
      <c r="L974" s="60" t="str">
        <f>IF(K974=[32]Hoja3!$B$2,[32]Hoja3!$A$2,IF(K974=[32]Hoja3!$B$3,[32]Hoja3!$A$3,IF(K974=[32]Hoja3!$B$4,[32]Hoja3!$A$4,IF(K974=[32]Hoja3!$B$5,[32]Hoja3!$A$5,IF(K974=[32]Hoja3!$B$6,[32]Hoja3!$A$6,IF(K974=[32]Hoja3!$B$7,[32]Hoja3!$A$7,IF(K974=[32]Hoja3!$B$8,[32]Hoja3!$A$8,IF(K974=[32]Hoja3!$B$9,[32]Hoja3!$A$9,IF(K974=[32]Hoja3!$B$10,[32]Hoja3!$A$10,IF(K974=[32]Hoja3!$B$11,[32]Hoja3!$A$11,IF(K974=[32]Hoja3!$B$12,[32]Hoja3!$A$12,IF(K974=[32]Hoja3!$B$13,[32]Hoja3!$A$13,IF(K974=[32]Hoja3!$B$14,[32]Hoja3!$A$14,IF(K974=[32]Hoja3!$B$15,[32]Hoja3!$A$15,IF(K974=[32]Hoja3!$B$16,[32]Hoja3!$A$16,IF(K974=[32]Hoja3!$B$17,[32]Hoja3!$A$17,IF(K974=[32]Hoja3!$B$18,[32]Hoja3!$A$18,IF(K974=[32]Hoja3!$B$19,[32]Hoja3!$A$19,IF(K974=[32]Hoja3!$B$20,[32]Hoja3!$A$20,IF(K974=[32]Hoja3!$B$21,[32]Hoja3!$A$21,""))))))))))))))))))))</f>
        <v>CCE-16</v>
      </c>
      <c r="M974" s="60" t="s">
        <v>63</v>
      </c>
      <c r="N974" s="60">
        <v>0</v>
      </c>
      <c r="O974" s="63">
        <v>51648754</v>
      </c>
      <c r="P974" s="64">
        <v>51648754</v>
      </c>
      <c r="Q974" s="65">
        <v>0</v>
      </c>
      <c r="R974" s="60">
        <v>0</v>
      </c>
      <c r="S974" s="60" t="s">
        <v>1439</v>
      </c>
      <c r="T974" s="60" t="s">
        <v>1350</v>
      </c>
      <c r="U974" s="60" t="s">
        <v>1351</v>
      </c>
      <c r="V974" s="60" t="s">
        <v>2222</v>
      </c>
      <c r="W974" s="60" t="s">
        <v>2223</v>
      </c>
      <c r="X974" s="60" t="s">
        <v>2224</v>
      </c>
      <c r="Y974" s="133" t="s">
        <v>2225</v>
      </c>
    </row>
    <row r="975" spans="1:25" ht="60" x14ac:dyDescent="0.25">
      <c r="A975" s="60" t="s">
        <v>2274</v>
      </c>
      <c r="B975" s="60" t="str">
        <f>IFERROR(VLOOKUP(VALUE(MID(A975,1,IF(VALUE(MID(A975,1,3))=898,3,4))),[32]Hoja1!$A$3:$K$222,2,0),"")</f>
        <v>1050 Educación inicial de calidad en el marco de la ruta de atención integral a la primera infancia</v>
      </c>
      <c r="C975" s="60" t="s">
        <v>241</v>
      </c>
      <c r="D975" s="60" t="s">
        <v>467</v>
      </c>
      <c r="E975" s="68">
        <v>84111703</v>
      </c>
      <c r="F975" s="60" t="s">
        <v>2275</v>
      </c>
      <c r="G975" s="62">
        <v>1</v>
      </c>
      <c r="H975" s="62">
        <v>1</v>
      </c>
      <c r="I975" s="60">
        <v>330</v>
      </c>
      <c r="J975" s="60">
        <v>0</v>
      </c>
      <c r="K975" s="60" t="s">
        <v>21</v>
      </c>
      <c r="L975" s="60" t="str">
        <f>IF(K975=[32]Hoja3!$B$2,[32]Hoja3!$A$2,IF(K975=[32]Hoja3!$B$3,[32]Hoja3!$A$3,IF(K975=[32]Hoja3!$B$4,[32]Hoja3!$A$4,IF(K975=[32]Hoja3!$B$5,[32]Hoja3!$A$5,IF(K975=[32]Hoja3!$B$6,[32]Hoja3!$A$6,IF(K975=[32]Hoja3!$B$7,[32]Hoja3!$A$7,IF(K975=[32]Hoja3!$B$8,[32]Hoja3!$A$8,IF(K975=[32]Hoja3!$B$9,[32]Hoja3!$A$9,IF(K975=[32]Hoja3!$B$10,[32]Hoja3!$A$10,IF(K975=[32]Hoja3!$B$11,[32]Hoja3!$A$11,IF(K975=[32]Hoja3!$B$12,[32]Hoja3!$A$12,IF(K975=[32]Hoja3!$B$13,[32]Hoja3!$A$13,IF(K975=[32]Hoja3!$B$14,[32]Hoja3!$A$14,IF(K975=[32]Hoja3!$B$15,[32]Hoja3!$A$15,IF(K975=[32]Hoja3!$B$16,[32]Hoja3!$A$16,IF(K975=[32]Hoja3!$B$17,[32]Hoja3!$A$17,IF(K975=[32]Hoja3!$B$18,[32]Hoja3!$A$18,IF(K975=[32]Hoja3!$B$19,[32]Hoja3!$A$19,IF(K975=[32]Hoja3!$B$20,[32]Hoja3!$A$20,IF(K975=[32]Hoja3!$B$21,[32]Hoja3!$A$21,""))))))))))))))))))))</f>
        <v>CCE-16</v>
      </c>
      <c r="M975" s="60" t="s">
        <v>63</v>
      </c>
      <c r="N975" s="60">
        <v>0</v>
      </c>
      <c r="O975" s="63">
        <v>62315000</v>
      </c>
      <c r="P975" s="64">
        <v>62315000</v>
      </c>
      <c r="Q975" s="65">
        <v>0</v>
      </c>
      <c r="R975" s="60">
        <v>0</v>
      </c>
      <c r="S975" s="60" t="s">
        <v>1439</v>
      </c>
      <c r="T975" s="60" t="s">
        <v>1350</v>
      </c>
      <c r="U975" s="60" t="s">
        <v>1351</v>
      </c>
      <c r="V975" s="60" t="s">
        <v>2222</v>
      </c>
      <c r="W975" s="60" t="s">
        <v>2223</v>
      </c>
      <c r="X975" s="60" t="s">
        <v>2224</v>
      </c>
      <c r="Y975" s="133" t="s">
        <v>2225</v>
      </c>
    </row>
    <row r="976" spans="1:25" ht="45" x14ac:dyDescent="0.25">
      <c r="A976" s="60" t="s">
        <v>2276</v>
      </c>
      <c r="B976" s="60" t="str">
        <f>IFERROR(VLOOKUP(VALUE(MID(A976,1,IF(VALUE(MID(A976,1,3))=898,3,4))),[32]Hoja1!$A$3:$K$222,2,0),"")</f>
        <v>1050 Educación inicial de calidad en el marco de la ruta de atención integral a la primera infancia</v>
      </c>
      <c r="C976" s="60" t="s">
        <v>241</v>
      </c>
      <c r="D976" s="60" t="s">
        <v>467</v>
      </c>
      <c r="E976" s="60">
        <v>80101604</v>
      </c>
      <c r="F976" s="101" t="s">
        <v>2277</v>
      </c>
      <c r="G976" s="62">
        <v>1</v>
      </c>
      <c r="H976" s="62">
        <v>1</v>
      </c>
      <c r="I976" s="60">
        <v>345</v>
      </c>
      <c r="J976" s="60">
        <v>0</v>
      </c>
      <c r="K976" s="60" t="s">
        <v>21</v>
      </c>
      <c r="L976" s="60" t="str">
        <f>IF(K976=[32]Hoja3!$B$2,[32]Hoja3!$A$2,IF(K976=[32]Hoja3!$B$3,[32]Hoja3!$A$3,IF(K976=[32]Hoja3!$B$4,[32]Hoja3!$A$4,IF(K976=[32]Hoja3!$B$5,[32]Hoja3!$A$5,IF(K976=[32]Hoja3!$B$6,[32]Hoja3!$A$6,IF(K976=[32]Hoja3!$B$7,[32]Hoja3!$A$7,IF(K976=[32]Hoja3!$B$8,[32]Hoja3!$A$8,IF(K976=[32]Hoja3!$B$9,[32]Hoja3!$A$9,IF(K976=[32]Hoja3!$B$10,[32]Hoja3!$A$10,IF(K976=[32]Hoja3!$B$11,[32]Hoja3!$A$11,IF(K976=[32]Hoja3!$B$12,[32]Hoja3!$A$12,IF(K976=[32]Hoja3!$B$13,[32]Hoja3!$A$13,IF(K976=[32]Hoja3!$B$14,[32]Hoja3!$A$14,IF(K976=[32]Hoja3!$B$15,[32]Hoja3!$A$15,IF(K976=[32]Hoja3!$B$16,[32]Hoja3!$A$16,IF(K976=[32]Hoja3!$B$17,[32]Hoja3!$A$17,IF(K976=[32]Hoja3!$B$18,[32]Hoja3!$A$18,IF(K976=[32]Hoja3!$B$19,[32]Hoja3!$A$19,IF(K976=[32]Hoja3!$B$20,[32]Hoja3!$A$20,IF(K976=[32]Hoja3!$B$21,[32]Hoja3!$A$21,""))))))))))))))))))))</f>
        <v>CCE-16</v>
      </c>
      <c r="M976" s="60" t="s">
        <v>63</v>
      </c>
      <c r="N976" s="60">
        <v>0</v>
      </c>
      <c r="O976" s="63">
        <v>46207345</v>
      </c>
      <c r="P976" s="64">
        <v>46207345</v>
      </c>
      <c r="Q976" s="65">
        <v>0</v>
      </c>
      <c r="R976" s="60">
        <v>0</v>
      </c>
      <c r="S976" s="60" t="s">
        <v>1439</v>
      </c>
      <c r="T976" s="60" t="s">
        <v>1350</v>
      </c>
      <c r="U976" s="60" t="s">
        <v>1351</v>
      </c>
      <c r="V976" s="60" t="s">
        <v>2222</v>
      </c>
      <c r="W976" s="60" t="s">
        <v>2223</v>
      </c>
      <c r="X976" s="60" t="s">
        <v>2224</v>
      </c>
      <c r="Y976" s="133" t="s">
        <v>2225</v>
      </c>
    </row>
    <row r="977" spans="1:25" ht="75" x14ac:dyDescent="0.25">
      <c r="A977" s="60" t="s">
        <v>2278</v>
      </c>
      <c r="B977" s="60" t="str">
        <f>IFERROR(VLOOKUP(VALUE(MID(A977,1,IF(VALUE(MID(A977,1,3))=898,3,4))),[32]Hoja1!$A$3:$K$222,2,0),"")</f>
        <v>1050 Educación inicial de calidad en el marco de la ruta de atención integral a la primera infancia</v>
      </c>
      <c r="C977" s="60" t="s">
        <v>241</v>
      </c>
      <c r="D977" s="60" t="s">
        <v>467</v>
      </c>
      <c r="E977" s="68">
        <v>93141501</v>
      </c>
      <c r="F977" s="60" t="s">
        <v>2263</v>
      </c>
      <c r="G977" s="62">
        <v>1</v>
      </c>
      <c r="H977" s="62">
        <v>1</v>
      </c>
      <c r="I977" s="60">
        <v>345</v>
      </c>
      <c r="J977" s="60">
        <v>0</v>
      </c>
      <c r="K977" s="60" t="s">
        <v>21</v>
      </c>
      <c r="L977" s="60" t="str">
        <f>IF(K977=[32]Hoja3!$B$2,[32]Hoja3!$A$2,IF(K977=[32]Hoja3!$B$3,[32]Hoja3!$A$3,IF(K977=[32]Hoja3!$B$4,[32]Hoja3!$A$4,IF(K977=[32]Hoja3!$B$5,[32]Hoja3!$A$5,IF(K977=[32]Hoja3!$B$6,[32]Hoja3!$A$6,IF(K977=[32]Hoja3!$B$7,[32]Hoja3!$A$7,IF(K977=[32]Hoja3!$B$8,[32]Hoja3!$A$8,IF(K977=[32]Hoja3!$B$9,[32]Hoja3!$A$9,IF(K977=[32]Hoja3!$B$10,[32]Hoja3!$A$10,IF(K977=[32]Hoja3!$B$11,[32]Hoja3!$A$11,IF(K977=[32]Hoja3!$B$12,[32]Hoja3!$A$12,IF(K977=[32]Hoja3!$B$13,[32]Hoja3!$A$13,IF(K977=[32]Hoja3!$B$14,[32]Hoja3!$A$14,IF(K977=[32]Hoja3!$B$15,[32]Hoja3!$A$15,IF(K977=[32]Hoja3!$B$16,[32]Hoja3!$A$16,IF(K977=[32]Hoja3!$B$17,[32]Hoja3!$A$17,IF(K977=[32]Hoja3!$B$18,[32]Hoja3!$A$18,IF(K977=[32]Hoja3!$B$19,[32]Hoja3!$A$19,IF(K977=[32]Hoja3!$B$20,[32]Hoja3!$A$20,IF(K977=[32]Hoja3!$B$21,[32]Hoja3!$A$21,""))))))))))))))))))))</f>
        <v>CCE-16</v>
      </c>
      <c r="M977" s="60" t="s">
        <v>63</v>
      </c>
      <c r="N977" s="60">
        <v>0</v>
      </c>
      <c r="O977" s="63">
        <v>63250000</v>
      </c>
      <c r="P977" s="64">
        <v>63250000</v>
      </c>
      <c r="Q977" s="65">
        <v>0</v>
      </c>
      <c r="R977" s="60">
        <v>0</v>
      </c>
      <c r="S977" s="60" t="s">
        <v>1439</v>
      </c>
      <c r="T977" s="60" t="s">
        <v>1350</v>
      </c>
      <c r="U977" s="60" t="s">
        <v>1351</v>
      </c>
      <c r="V977" s="60" t="s">
        <v>2222</v>
      </c>
      <c r="W977" s="60" t="s">
        <v>2223</v>
      </c>
      <c r="X977" s="60" t="s">
        <v>2224</v>
      </c>
      <c r="Y977" s="133" t="s">
        <v>2225</v>
      </c>
    </row>
    <row r="978" spans="1:25" ht="120" x14ac:dyDescent="0.25">
      <c r="A978" s="60" t="s">
        <v>2279</v>
      </c>
      <c r="B978" s="60" t="str">
        <f>IFERROR(VLOOKUP(VALUE(MID(A978,1,IF(VALUE(MID(A978,1,3))=898,3,4))),[32]Hoja1!$A$3:$K$222,2,0),"")</f>
        <v>1050 Educación inicial de calidad en el marco de la ruta de atención integral a la primera infancia</v>
      </c>
      <c r="C978" s="60" t="s">
        <v>241</v>
      </c>
      <c r="D978" s="60" t="s">
        <v>468</v>
      </c>
      <c r="E978" s="68">
        <v>93141506</v>
      </c>
      <c r="F978" s="102" t="s">
        <v>2280</v>
      </c>
      <c r="G978" s="62">
        <v>1</v>
      </c>
      <c r="H978" s="62">
        <v>1</v>
      </c>
      <c r="I978" s="68">
        <v>10</v>
      </c>
      <c r="J978" s="68">
        <v>1</v>
      </c>
      <c r="K978" s="68" t="s">
        <v>602</v>
      </c>
      <c r="L978" s="60" t="str">
        <f>IF(K978=[32]Hoja3!$B$2,[32]Hoja3!$A$2,IF(K978=[32]Hoja3!$B$3,[32]Hoja3!$A$3,IF(K978=[32]Hoja3!$B$4,[32]Hoja3!$A$4,IF(K978=[32]Hoja3!$B$5,[32]Hoja3!$A$5,IF(K978=[32]Hoja3!$B$6,[32]Hoja3!$A$6,IF(K978=[32]Hoja3!$B$7,[32]Hoja3!$A$7,IF(K978=[32]Hoja3!$B$8,[32]Hoja3!$A$8,IF(K978=[32]Hoja3!$B$9,[32]Hoja3!$A$9,IF(K978=[32]Hoja3!$B$10,[32]Hoja3!$A$10,IF(K978=[32]Hoja3!$B$11,[32]Hoja3!$A$11,IF(K978=[32]Hoja3!$B$12,[32]Hoja3!$A$12,IF(K978=[32]Hoja3!$B$13,[32]Hoja3!$A$13,IF(K978=[32]Hoja3!$B$14,[32]Hoja3!$A$14,IF(K978=[32]Hoja3!$B$15,[32]Hoja3!$A$15,IF(K978=[32]Hoja3!$B$16,[32]Hoja3!$A$16,IF(K978=[32]Hoja3!$B$17,[32]Hoja3!$A$17,IF(K978=[32]Hoja3!$B$18,[32]Hoja3!$A$18,IF(K978=[32]Hoja3!$B$19,[32]Hoja3!$A$19,IF(K978=[32]Hoja3!$B$20,[32]Hoja3!$A$20,IF(K978=[32]Hoja3!$B$21,[32]Hoja3!$A$21,""))))))))))))))))))))</f>
        <v>CCE-15||03</v>
      </c>
      <c r="M978" s="68" t="s">
        <v>583</v>
      </c>
      <c r="N978" s="68">
        <v>0</v>
      </c>
      <c r="O978" s="63">
        <f>14033528325-400000000-65000000+5000000</f>
        <v>13573528325</v>
      </c>
      <c r="P978" s="63">
        <f>14033528325-400000000-65000000+5000000</f>
        <v>13573528325</v>
      </c>
      <c r="Q978" s="65">
        <v>0</v>
      </c>
      <c r="R978" s="60">
        <v>0</v>
      </c>
      <c r="S978" s="60" t="s">
        <v>1439</v>
      </c>
      <c r="T978" s="60" t="s">
        <v>1350</v>
      </c>
      <c r="U978" s="60" t="s">
        <v>1351</v>
      </c>
      <c r="V978" s="60" t="s">
        <v>2222</v>
      </c>
      <c r="W978" s="60" t="s">
        <v>2223</v>
      </c>
      <c r="X978" s="60" t="s">
        <v>2224</v>
      </c>
      <c r="Y978" s="133" t="s">
        <v>2225</v>
      </c>
    </row>
    <row r="979" spans="1:25" ht="120" x14ac:dyDescent="0.25">
      <c r="A979" s="60" t="s">
        <v>2279</v>
      </c>
      <c r="B979" s="60" t="str">
        <f>IFERROR(VLOOKUP(VALUE(MID(A979,1,IF(VALUE(MID(A979,1,3))=898,3,4))),[32]Hoja1!$A$3:$K$222,2,0),"")</f>
        <v>1050 Educación inicial de calidad en el marco de la ruta de atención integral a la primera infancia</v>
      </c>
      <c r="C979" s="60" t="s">
        <v>242</v>
      </c>
      <c r="D979" s="60" t="s">
        <v>469</v>
      </c>
      <c r="E979" s="68">
        <v>93141506</v>
      </c>
      <c r="F979" s="102" t="s">
        <v>2280</v>
      </c>
      <c r="G979" s="62">
        <v>1</v>
      </c>
      <c r="H979" s="62">
        <v>1</v>
      </c>
      <c r="I979" s="68">
        <v>10</v>
      </c>
      <c r="J979" s="68">
        <v>1</v>
      </c>
      <c r="K979" s="68" t="s">
        <v>602</v>
      </c>
      <c r="L979" s="60" t="str">
        <f>IF(K979=[32]Hoja3!$B$2,[32]Hoja3!$A$2,IF(K979=[32]Hoja3!$B$3,[32]Hoja3!$A$3,IF(K979=[32]Hoja3!$B$4,[32]Hoja3!$A$4,IF(K979=[32]Hoja3!$B$5,[32]Hoja3!$A$5,IF(K979=[32]Hoja3!$B$6,[32]Hoja3!$A$6,IF(K979=[32]Hoja3!$B$7,[32]Hoja3!$A$7,IF(K979=[32]Hoja3!$B$8,[32]Hoja3!$A$8,IF(K979=[32]Hoja3!$B$9,[32]Hoja3!$A$9,IF(K979=[32]Hoja3!$B$10,[32]Hoja3!$A$10,IF(K979=[32]Hoja3!$B$11,[32]Hoja3!$A$11,IF(K979=[32]Hoja3!$B$12,[32]Hoja3!$A$12,IF(K979=[32]Hoja3!$B$13,[32]Hoja3!$A$13,IF(K979=[32]Hoja3!$B$14,[32]Hoja3!$A$14,IF(K979=[32]Hoja3!$B$15,[32]Hoja3!$A$15,IF(K979=[32]Hoja3!$B$16,[32]Hoja3!$A$16,IF(K979=[32]Hoja3!$B$17,[32]Hoja3!$A$17,IF(K979=[32]Hoja3!$B$18,[32]Hoja3!$A$18,IF(K979=[32]Hoja3!$B$19,[32]Hoja3!$A$19,IF(K979=[32]Hoja3!$B$20,[32]Hoja3!$A$20,IF(K979=[32]Hoja3!$B$21,[32]Hoja3!$A$21,""))))))))))))))))))))</f>
        <v>CCE-15||03</v>
      </c>
      <c r="M979" s="68" t="s">
        <v>583</v>
      </c>
      <c r="N979" s="68">
        <v>0</v>
      </c>
      <c r="O979" s="63">
        <v>125000000</v>
      </c>
      <c r="P979" s="63">
        <v>125000000</v>
      </c>
      <c r="Q979" s="65">
        <v>0</v>
      </c>
      <c r="R979" s="60">
        <v>0</v>
      </c>
      <c r="S979" s="60" t="s">
        <v>1439</v>
      </c>
      <c r="T979" s="60" t="s">
        <v>1350</v>
      </c>
      <c r="U979" s="60" t="s">
        <v>1351</v>
      </c>
      <c r="V979" s="60" t="s">
        <v>2222</v>
      </c>
      <c r="W979" s="60" t="s">
        <v>2223</v>
      </c>
      <c r="X979" s="60" t="s">
        <v>2224</v>
      </c>
      <c r="Y979" s="133" t="s">
        <v>2225</v>
      </c>
    </row>
    <row r="980" spans="1:25" ht="120" x14ac:dyDescent="0.25">
      <c r="A980" s="60" t="s">
        <v>2279</v>
      </c>
      <c r="B980" s="60" t="str">
        <f>IFERROR(VLOOKUP(VALUE(MID(A980,1,IF(VALUE(MID(A980,1,3))=898,3,4))),[32]Hoja1!$A$3:$K$222,2,0),"")</f>
        <v>1050 Educación inicial de calidad en el marco de la ruta de atención integral a la primera infancia</v>
      </c>
      <c r="C980" s="60" t="s">
        <v>243</v>
      </c>
      <c r="D980" s="60" t="s">
        <v>2281</v>
      </c>
      <c r="E980" s="68">
        <v>93141506</v>
      </c>
      <c r="F980" s="102" t="s">
        <v>2280</v>
      </c>
      <c r="G980" s="62">
        <v>1</v>
      </c>
      <c r="H980" s="62">
        <v>1</v>
      </c>
      <c r="I980" s="68">
        <v>10</v>
      </c>
      <c r="J980" s="68">
        <v>1</v>
      </c>
      <c r="K980" s="68" t="s">
        <v>602</v>
      </c>
      <c r="L980" s="60" t="str">
        <f>IF(K980=[32]Hoja3!$B$2,[32]Hoja3!$A$2,IF(K980=[32]Hoja3!$B$3,[32]Hoja3!$A$3,IF(K980=[32]Hoja3!$B$4,[32]Hoja3!$A$4,IF(K980=[32]Hoja3!$B$5,[32]Hoja3!$A$5,IF(K980=[32]Hoja3!$B$6,[32]Hoja3!$A$6,IF(K980=[32]Hoja3!$B$7,[32]Hoja3!$A$7,IF(K980=[32]Hoja3!$B$8,[32]Hoja3!$A$8,IF(K980=[32]Hoja3!$B$9,[32]Hoja3!$A$9,IF(K980=[32]Hoja3!$B$10,[32]Hoja3!$A$10,IF(K980=[32]Hoja3!$B$11,[32]Hoja3!$A$11,IF(K980=[32]Hoja3!$B$12,[32]Hoja3!$A$12,IF(K980=[32]Hoja3!$B$13,[32]Hoja3!$A$13,IF(K980=[32]Hoja3!$B$14,[32]Hoja3!$A$14,IF(K980=[32]Hoja3!$B$15,[32]Hoja3!$A$15,IF(K980=[32]Hoja3!$B$16,[32]Hoja3!$A$16,IF(K980=[32]Hoja3!$B$17,[32]Hoja3!$A$17,IF(K980=[32]Hoja3!$B$18,[32]Hoja3!$A$18,IF(K980=[32]Hoja3!$B$19,[32]Hoja3!$A$19,IF(K980=[32]Hoja3!$B$20,[32]Hoja3!$A$20,IF(K980=[32]Hoja3!$B$21,[32]Hoja3!$A$21,""))))))))))))))))))))</f>
        <v>CCE-15||03</v>
      </c>
      <c r="M980" s="68" t="s">
        <v>583</v>
      </c>
      <c r="N980" s="68">
        <v>0</v>
      </c>
      <c r="O980" s="63">
        <v>100000000</v>
      </c>
      <c r="P980" s="63">
        <v>100000000</v>
      </c>
      <c r="Q980" s="65">
        <v>0</v>
      </c>
      <c r="R980" s="60">
        <v>0</v>
      </c>
      <c r="S980" s="60" t="s">
        <v>1439</v>
      </c>
      <c r="T980" s="60" t="s">
        <v>1350</v>
      </c>
      <c r="U980" s="60" t="s">
        <v>1351</v>
      </c>
      <c r="V980" s="60" t="s">
        <v>2222</v>
      </c>
      <c r="W980" s="60" t="s">
        <v>2223</v>
      </c>
      <c r="X980" s="60" t="s">
        <v>2224</v>
      </c>
      <c r="Y980" s="133" t="s">
        <v>2225</v>
      </c>
    </row>
    <row r="981" spans="1:25" ht="120" x14ac:dyDescent="0.25">
      <c r="A981" s="60" t="s">
        <v>2282</v>
      </c>
      <c r="B981" s="60" t="str">
        <f>IFERROR(VLOOKUP(VALUE(MID(A981,1,IF(VALUE(MID(A981,1,3))=898,3,4))),[32]Hoja1!$A$3:$K$222,2,0),"")</f>
        <v>1050 Educación inicial de calidad en el marco de la ruta de atención integral a la primera infancia</v>
      </c>
      <c r="C981" s="60" t="s">
        <v>241</v>
      </c>
      <c r="D981" s="60" t="s">
        <v>468</v>
      </c>
      <c r="E981" s="68">
        <v>93141506</v>
      </c>
      <c r="F981" s="102" t="s">
        <v>2283</v>
      </c>
      <c r="G981" s="62">
        <v>1</v>
      </c>
      <c r="H981" s="62">
        <v>1</v>
      </c>
      <c r="I981" s="68">
        <v>10</v>
      </c>
      <c r="J981" s="68">
        <v>1</v>
      </c>
      <c r="K981" s="68" t="s">
        <v>602</v>
      </c>
      <c r="L981" s="60" t="str">
        <f>IF(K981=[32]Hoja3!$B$2,[32]Hoja3!$A$2,IF(K981=[32]Hoja3!$B$3,[32]Hoja3!$A$3,IF(K981=[32]Hoja3!$B$4,[32]Hoja3!$A$4,IF(K981=[32]Hoja3!$B$5,[32]Hoja3!$A$5,IF(K981=[32]Hoja3!$B$6,[32]Hoja3!$A$6,IF(K981=[32]Hoja3!$B$7,[32]Hoja3!$A$7,IF(K981=[32]Hoja3!$B$8,[32]Hoja3!$A$8,IF(K981=[32]Hoja3!$B$9,[32]Hoja3!$A$9,IF(K981=[32]Hoja3!$B$10,[32]Hoja3!$A$10,IF(K981=[32]Hoja3!$B$11,[32]Hoja3!$A$11,IF(K981=[32]Hoja3!$B$12,[32]Hoja3!$A$12,IF(K981=[32]Hoja3!$B$13,[32]Hoja3!$A$13,IF(K981=[32]Hoja3!$B$14,[32]Hoja3!$A$14,IF(K981=[32]Hoja3!$B$15,[32]Hoja3!$A$15,IF(K981=[32]Hoja3!$B$16,[32]Hoja3!$A$16,IF(K981=[32]Hoja3!$B$17,[32]Hoja3!$A$17,IF(K981=[32]Hoja3!$B$18,[32]Hoja3!$A$18,IF(K981=[32]Hoja3!$B$19,[32]Hoja3!$A$19,IF(K981=[32]Hoja3!$B$20,[32]Hoja3!$A$20,IF(K981=[32]Hoja3!$B$21,[32]Hoja3!$A$21,""))))))))))))))))))))</f>
        <v>CCE-15||03</v>
      </c>
      <c r="M981" s="68" t="s">
        <v>583</v>
      </c>
      <c r="N981" s="68">
        <v>0</v>
      </c>
      <c r="O981" s="63">
        <f>11820562675-65000000</f>
        <v>11755562675</v>
      </c>
      <c r="P981" s="63">
        <v>11755562675</v>
      </c>
      <c r="Q981" s="65">
        <v>0</v>
      </c>
      <c r="R981" s="60">
        <v>0</v>
      </c>
      <c r="S981" s="60" t="s">
        <v>1439</v>
      </c>
      <c r="T981" s="60" t="s">
        <v>1350</v>
      </c>
      <c r="U981" s="60" t="s">
        <v>1351</v>
      </c>
      <c r="V981" s="60" t="s">
        <v>2222</v>
      </c>
      <c r="W981" s="60" t="s">
        <v>2223</v>
      </c>
      <c r="X981" s="60" t="s">
        <v>2224</v>
      </c>
      <c r="Y981" s="133" t="s">
        <v>2225</v>
      </c>
    </row>
    <row r="982" spans="1:25" ht="120" x14ac:dyDescent="0.25">
      <c r="A982" s="60" t="s">
        <v>2282</v>
      </c>
      <c r="B982" s="60" t="str">
        <f>IFERROR(VLOOKUP(VALUE(MID(A982,1,IF(VALUE(MID(A982,1,3))=898,3,4))),[32]Hoja1!$A$3:$K$222,2,0),"")</f>
        <v>1050 Educación inicial de calidad en el marco de la ruta de atención integral a la primera infancia</v>
      </c>
      <c r="C982" s="60" t="s">
        <v>242</v>
      </c>
      <c r="D982" s="60" t="s">
        <v>469</v>
      </c>
      <c r="E982" s="68">
        <v>93141506</v>
      </c>
      <c r="F982" s="102" t="s">
        <v>2283</v>
      </c>
      <c r="G982" s="62">
        <v>1</v>
      </c>
      <c r="H982" s="62">
        <v>1</v>
      </c>
      <c r="I982" s="68">
        <v>10</v>
      </c>
      <c r="J982" s="68">
        <v>1</v>
      </c>
      <c r="K982" s="68" t="s">
        <v>602</v>
      </c>
      <c r="L982" s="60" t="str">
        <f>IF(K982=[32]Hoja3!$B$2,[32]Hoja3!$A$2,IF(K982=[32]Hoja3!$B$3,[32]Hoja3!$A$3,IF(K982=[32]Hoja3!$B$4,[32]Hoja3!$A$4,IF(K982=[32]Hoja3!$B$5,[32]Hoja3!$A$5,IF(K982=[32]Hoja3!$B$6,[32]Hoja3!$A$6,IF(K982=[32]Hoja3!$B$7,[32]Hoja3!$A$7,IF(K982=[32]Hoja3!$B$8,[32]Hoja3!$A$8,IF(K982=[32]Hoja3!$B$9,[32]Hoja3!$A$9,IF(K982=[32]Hoja3!$B$10,[32]Hoja3!$A$10,IF(K982=[32]Hoja3!$B$11,[32]Hoja3!$A$11,IF(K982=[32]Hoja3!$B$12,[32]Hoja3!$A$12,IF(K982=[32]Hoja3!$B$13,[32]Hoja3!$A$13,IF(K982=[32]Hoja3!$B$14,[32]Hoja3!$A$14,IF(K982=[32]Hoja3!$B$15,[32]Hoja3!$A$15,IF(K982=[32]Hoja3!$B$16,[32]Hoja3!$A$16,IF(K982=[32]Hoja3!$B$17,[32]Hoja3!$A$17,IF(K982=[32]Hoja3!$B$18,[32]Hoja3!$A$18,IF(K982=[32]Hoja3!$B$19,[32]Hoja3!$A$19,IF(K982=[32]Hoja3!$B$20,[32]Hoja3!$A$20,IF(K982=[32]Hoja3!$B$21,[32]Hoja3!$A$21,""))))))))))))))))))))</f>
        <v>CCE-15||03</v>
      </c>
      <c r="M982" s="68" t="s">
        <v>583</v>
      </c>
      <c r="N982" s="68">
        <v>0</v>
      </c>
      <c r="O982" s="63">
        <v>125000000</v>
      </c>
      <c r="P982" s="63">
        <v>125000000</v>
      </c>
      <c r="Q982" s="65">
        <v>0</v>
      </c>
      <c r="R982" s="60">
        <v>0</v>
      </c>
      <c r="S982" s="60" t="s">
        <v>1439</v>
      </c>
      <c r="T982" s="60" t="s">
        <v>1350</v>
      </c>
      <c r="U982" s="60" t="s">
        <v>1351</v>
      </c>
      <c r="V982" s="60" t="s">
        <v>2222</v>
      </c>
      <c r="W982" s="60" t="s">
        <v>2223</v>
      </c>
      <c r="X982" s="60" t="s">
        <v>2224</v>
      </c>
      <c r="Y982" s="133" t="s">
        <v>2225</v>
      </c>
    </row>
    <row r="983" spans="1:25" ht="120" x14ac:dyDescent="0.25">
      <c r="A983" s="60" t="s">
        <v>2282</v>
      </c>
      <c r="B983" s="60" t="str">
        <f>IFERROR(VLOOKUP(VALUE(MID(A983,1,IF(VALUE(MID(A983,1,3))=898,3,4))),[32]Hoja1!$A$3:$K$222,2,0),"")</f>
        <v>1050 Educación inicial de calidad en el marco de la ruta de atención integral a la primera infancia</v>
      </c>
      <c r="C983" s="60" t="s">
        <v>243</v>
      </c>
      <c r="D983" s="60" t="s">
        <v>2281</v>
      </c>
      <c r="E983" s="68">
        <v>93141506</v>
      </c>
      <c r="F983" s="102" t="s">
        <v>2283</v>
      </c>
      <c r="G983" s="62">
        <v>1</v>
      </c>
      <c r="H983" s="62">
        <v>1</v>
      </c>
      <c r="I983" s="68">
        <v>10</v>
      </c>
      <c r="J983" s="68">
        <v>1</v>
      </c>
      <c r="K983" s="68" t="s">
        <v>602</v>
      </c>
      <c r="L983" s="60" t="str">
        <f>IF(K983=[32]Hoja3!$B$2,[32]Hoja3!$A$2,IF(K983=[32]Hoja3!$B$3,[32]Hoja3!$A$3,IF(K983=[32]Hoja3!$B$4,[32]Hoja3!$A$4,IF(K983=[32]Hoja3!$B$5,[32]Hoja3!$A$5,IF(K983=[32]Hoja3!$B$6,[32]Hoja3!$A$6,IF(K983=[32]Hoja3!$B$7,[32]Hoja3!$A$7,IF(K983=[32]Hoja3!$B$8,[32]Hoja3!$A$8,IF(K983=[32]Hoja3!$B$9,[32]Hoja3!$A$9,IF(K983=[32]Hoja3!$B$10,[32]Hoja3!$A$10,IF(K983=[32]Hoja3!$B$11,[32]Hoja3!$A$11,IF(K983=[32]Hoja3!$B$12,[32]Hoja3!$A$12,IF(K983=[32]Hoja3!$B$13,[32]Hoja3!$A$13,IF(K983=[32]Hoja3!$B$14,[32]Hoja3!$A$14,IF(K983=[32]Hoja3!$B$15,[32]Hoja3!$A$15,IF(K983=[32]Hoja3!$B$16,[32]Hoja3!$A$16,IF(K983=[32]Hoja3!$B$17,[32]Hoja3!$A$17,IF(K983=[32]Hoja3!$B$18,[32]Hoja3!$A$18,IF(K983=[32]Hoja3!$B$19,[32]Hoja3!$A$19,IF(K983=[32]Hoja3!$B$20,[32]Hoja3!$A$20,IF(K983=[32]Hoja3!$B$21,[32]Hoja3!$A$21,""))))))))))))))))))))</f>
        <v>CCE-15||03</v>
      </c>
      <c r="M983" s="68" t="s">
        <v>583</v>
      </c>
      <c r="N983" s="68">
        <v>0</v>
      </c>
      <c r="O983" s="63">
        <v>100000000</v>
      </c>
      <c r="P983" s="63">
        <v>100000000</v>
      </c>
      <c r="Q983" s="65">
        <v>0</v>
      </c>
      <c r="R983" s="60">
        <v>0</v>
      </c>
      <c r="S983" s="60" t="s">
        <v>1439</v>
      </c>
      <c r="T983" s="60" t="s">
        <v>1350</v>
      </c>
      <c r="U983" s="60" t="s">
        <v>1351</v>
      </c>
      <c r="V983" s="60" t="s">
        <v>2222</v>
      </c>
      <c r="W983" s="60" t="s">
        <v>2223</v>
      </c>
      <c r="X983" s="60" t="s">
        <v>2224</v>
      </c>
      <c r="Y983" s="133" t="s">
        <v>2225</v>
      </c>
    </row>
    <row r="984" spans="1:25" ht="75" x14ac:dyDescent="0.25">
      <c r="A984" s="60" t="s">
        <v>2284</v>
      </c>
      <c r="B984" s="60" t="str">
        <f>IFERROR(VLOOKUP(VALUE(MID(A984,1,IF(VALUE(MID(A984,1,3))=898,3,4))),[32]Hoja1!$A$3:$K$222,2,0),"")</f>
        <v>1050 Educación inicial de calidad en el marco de la ruta de atención integral a la primera infancia</v>
      </c>
      <c r="C984" s="60" t="s">
        <v>241</v>
      </c>
      <c r="D984" s="60" t="s">
        <v>468</v>
      </c>
      <c r="E984" s="68">
        <v>93141506</v>
      </c>
      <c r="F984" s="102" t="s">
        <v>2285</v>
      </c>
      <c r="G984" s="62">
        <v>2</v>
      </c>
      <c r="H984" s="62">
        <v>1</v>
      </c>
      <c r="I984" s="68">
        <v>10</v>
      </c>
      <c r="J984" s="68">
        <v>1</v>
      </c>
      <c r="K984" s="68" t="s">
        <v>602</v>
      </c>
      <c r="L984" s="60" t="str">
        <f>IF(K984=[32]Hoja3!$B$2,[32]Hoja3!$A$2,IF(K984=[32]Hoja3!$B$3,[32]Hoja3!$A$3,IF(K984=[32]Hoja3!$B$4,[32]Hoja3!$A$4,IF(K984=[32]Hoja3!$B$5,[32]Hoja3!$A$5,IF(K984=[32]Hoja3!$B$6,[32]Hoja3!$A$6,IF(K984=[32]Hoja3!$B$7,[32]Hoja3!$A$7,IF(K984=[32]Hoja3!$B$8,[32]Hoja3!$A$8,IF(K984=[32]Hoja3!$B$9,[32]Hoja3!$A$9,IF(K984=[32]Hoja3!$B$10,[32]Hoja3!$A$10,IF(K984=[32]Hoja3!$B$11,[32]Hoja3!$A$11,IF(K984=[32]Hoja3!$B$12,[32]Hoja3!$A$12,IF(K984=[32]Hoja3!$B$13,[32]Hoja3!$A$13,IF(K984=[32]Hoja3!$B$14,[32]Hoja3!$A$14,IF(K984=[32]Hoja3!$B$15,[32]Hoja3!$A$15,IF(K984=[32]Hoja3!$B$16,[32]Hoja3!$A$16,IF(K984=[32]Hoja3!$B$17,[32]Hoja3!$A$17,IF(K984=[32]Hoja3!$B$18,[32]Hoja3!$A$18,IF(K984=[32]Hoja3!$B$19,[32]Hoja3!$A$19,IF(K984=[32]Hoja3!$B$20,[32]Hoja3!$A$20,IF(K984=[32]Hoja3!$B$21,[32]Hoja3!$A$21,""))))))))))))))))))))</f>
        <v>CCE-15||03</v>
      </c>
      <c r="M984" s="68" t="s">
        <v>583</v>
      </c>
      <c r="N984" s="68">
        <v>0</v>
      </c>
      <c r="O984" s="63">
        <v>925000000</v>
      </c>
      <c r="P984" s="63">
        <v>925000000</v>
      </c>
      <c r="Q984" s="65">
        <v>0</v>
      </c>
      <c r="R984" s="60">
        <v>0</v>
      </c>
      <c r="S984" s="60" t="s">
        <v>1439</v>
      </c>
      <c r="T984" s="60" t="s">
        <v>1350</v>
      </c>
      <c r="U984" s="60" t="s">
        <v>1351</v>
      </c>
      <c r="V984" s="60" t="s">
        <v>2222</v>
      </c>
      <c r="W984" s="60" t="s">
        <v>2223</v>
      </c>
      <c r="X984" s="60" t="s">
        <v>2224</v>
      </c>
      <c r="Y984" s="133" t="s">
        <v>2225</v>
      </c>
    </row>
    <row r="985" spans="1:25" ht="105" x14ac:dyDescent="0.25">
      <c r="A985" s="60" t="s">
        <v>2286</v>
      </c>
      <c r="B985" s="60" t="str">
        <f>IFERROR(VLOOKUP(VALUE(MID(A985,1,IF(VALUE(MID(A985,1,3))=898,3,4))),[32]Hoja1!$A$3:$K$222,2,0),"")</f>
        <v>1050 Educación inicial de calidad en el marco de la ruta de atención integral a la primera infancia</v>
      </c>
      <c r="C985" s="60" t="s">
        <v>241</v>
      </c>
      <c r="D985" s="60" t="s">
        <v>468</v>
      </c>
      <c r="E985" s="60" t="s">
        <v>2287</v>
      </c>
      <c r="F985" s="60" t="s">
        <v>2288</v>
      </c>
      <c r="G985" s="103">
        <v>1</v>
      </c>
      <c r="H985" s="103">
        <v>1</v>
      </c>
      <c r="I985" s="68">
        <v>11</v>
      </c>
      <c r="J985" s="68">
        <v>1</v>
      </c>
      <c r="K985" s="68" t="s">
        <v>590</v>
      </c>
      <c r="L985" s="60" t="str">
        <f>IF(K985=[32]Hoja3!$B$2,[32]Hoja3!$A$2,IF(K985=[32]Hoja3!$B$3,[32]Hoja3!$A$3,IF(K985=[32]Hoja3!$B$4,[32]Hoja3!$A$4,IF(K985=[32]Hoja3!$B$5,[32]Hoja3!$A$5,IF(K985=[32]Hoja3!$B$6,[32]Hoja3!$A$6,IF(K985=[32]Hoja3!$B$7,[32]Hoja3!$A$7,IF(K985=[32]Hoja3!$B$8,[32]Hoja3!$A$8,IF(K985=[32]Hoja3!$B$9,[32]Hoja3!$A$9,IF(K985=[32]Hoja3!$B$10,[32]Hoja3!$A$10,IF(K985=[32]Hoja3!$B$11,[32]Hoja3!$A$11,IF(K985=[32]Hoja3!$B$12,[32]Hoja3!$A$12,IF(K985=[32]Hoja3!$B$13,[32]Hoja3!$A$13,IF(K985=[32]Hoja3!$B$14,[32]Hoja3!$A$14,IF(K985=[32]Hoja3!$B$15,[32]Hoja3!$A$15,IF(K985=[32]Hoja3!$B$16,[32]Hoja3!$A$16,IF(K985=[32]Hoja3!$B$17,[32]Hoja3!$A$17,IF(K985=[32]Hoja3!$B$18,[32]Hoja3!$A$18,IF(K985=[32]Hoja3!$B$19,[32]Hoja3!$A$19,IF(K985=[32]Hoja3!$B$20,[32]Hoja3!$A$20,IF(K985=[32]Hoja3!$B$21,[32]Hoja3!$A$21,""))))))))))))))))))))</f>
        <v>CCE-05</v>
      </c>
      <c r="M985" s="68" t="s">
        <v>64</v>
      </c>
      <c r="N985" s="68">
        <v>0</v>
      </c>
      <c r="O985" s="63">
        <f>544000000+400000000</f>
        <v>944000000</v>
      </c>
      <c r="P985" s="63">
        <v>944000000</v>
      </c>
      <c r="Q985" s="65">
        <v>0</v>
      </c>
      <c r="R985" s="60">
        <v>0</v>
      </c>
      <c r="S985" s="60" t="s">
        <v>1439</v>
      </c>
      <c r="T985" s="60" t="s">
        <v>1350</v>
      </c>
      <c r="U985" s="60" t="s">
        <v>1351</v>
      </c>
      <c r="V985" s="60" t="s">
        <v>2222</v>
      </c>
      <c r="W985" s="60" t="s">
        <v>2223</v>
      </c>
      <c r="X985" s="60" t="s">
        <v>2224</v>
      </c>
      <c r="Y985" s="133" t="s">
        <v>2225</v>
      </c>
    </row>
    <row r="986" spans="1:25" ht="75" x14ac:dyDescent="0.25">
      <c r="A986" s="60" t="s">
        <v>2289</v>
      </c>
      <c r="B986" s="60" t="str">
        <f>IFERROR(VLOOKUP(VALUE(MID(A986,1,IF(VALUE(MID(A986,1,3))=898,3,4))),[32]Hoja1!$A$3:$K$222,2,0),"")</f>
        <v>1050 Educación inicial de calidad en el marco de la ruta de atención integral a la primera infancia</v>
      </c>
      <c r="C986" s="60" t="s">
        <v>241</v>
      </c>
      <c r="D986" s="60" t="s">
        <v>467</v>
      </c>
      <c r="E986" s="60">
        <v>80101604</v>
      </c>
      <c r="F986" s="60" t="s">
        <v>2290</v>
      </c>
      <c r="G986" s="62">
        <v>1</v>
      </c>
      <c r="H986" s="62">
        <v>1</v>
      </c>
      <c r="I986" s="60">
        <v>345</v>
      </c>
      <c r="J986" s="60">
        <v>0</v>
      </c>
      <c r="K986" s="60" t="s">
        <v>21</v>
      </c>
      <c r="L986" s="60" t="str">
        <f>IF(K986=[32]Hoja3!$B$2,[32]Hoja3!$A$2,IF(K986=[32]Hoja3!$B$3,[32]Hoja3!$A$3,IF(K986=[32]Hoja3!$B$4,[32]Hoja3!$A$4,IF(K986=[32]Hoja3!$B$5,[32]Hoja3!$A$5,IF(K986=[32]Hoja3!$B$6,[32]Hoja3!$A$6,IF(K986=[32]Hoja3!$B$7,[32]Hoja3!$A$7,IF(K986=[32]Hoja3!$B$8,[32]Hoja3!$A$8,IF(K986=[32]Hoja3!$B$9,[32]Hoja3!$A$9,IF(K986=[32]Hoja3!$B$10,[32]Hoja3!$A$10,IF(K986=[32]Hoja3!$B$11,[32]Hoja3!$A$11,IF(K986=[32]Hoja3!$B$12,[32]Hoja3!$A$12,IF(K986=[32]Hoja3!$B$13,[32]Hoja3!$A$13,IF(K986=[32]Hoja3!$B$14,[32]Hoja3!$A$14,IF(K986=[32]Hoja3!$B$15,[32]Hoja3!$A$15,IF(K986=[32]Hoja3!$B$16,[32]Hoja3!$A$16,IF(K986=[32]Hoja3!$B$17,[32]Hoja3!$A$17,IF(K986=[32]Hoja3!$B$18,[32]Hoja3!$A$18,IF(K986=[32]Hoja3!$B$19,[32]Hoja3!$A$19,IF(K986=[32]Hoja3!$B$20,[32]Hoja3!$A$20,IF(K986=[32]Hoja3!$B$21,[32]Hoja3!$A$21,""))))))))))))))))))))</f>
        <v>CCE-16</v>
      </c>
      <c r="M986" s="60" t="s">
        <v>63</v>
      </c>
      <c r="N986" s="60">
        <v>0</v>
      </c>
      <c r="O986" s="63">
        <v>37904000</v>
      </c>
      <c r="P986" s="64">
        <v>37904000</v>
      </c>
      <c r="Q986" s="65">
        <v>0</v>
      </c>
      <c r="R986" s="60">
        <v>0</v>
      </c>
      <c r="S986" s="60" t="s">
        <v>1439</v>
      </c>
      <c r="T986" s="60" t="s">
        <v>1350</v>
      </c>
      <c r="U986" s="60" t="s">
        <v>1351</v>
      </c>
      <c r="V986" s="60" t="s">
        <v>2222</v>
      </c>
      <c r="W986" s="60" t="s">
        <v>2223</v>
      </c>
      <c r="X986" s="60" t="s">
        <v>2224</v>
      </c>
      <c r="Y986" s="133" t="s">
        <v>2225</v>
      </c>
    </row>
    <row r="987" spans="1:25" ht="75" x14ac:dyDescent="0.25">
      <c r="A987" s="60" t="s">
        <v>2291</v>
      </c>
      <c r="B987" s="60" t="str">
        <f>IFERROR(VLOOKUP(VALUE(MID(A987,1,IF(VALUE(MID(A987,1,3))=898,3,4))),[34]Hoja1!$A$3:$K$222,2,0),"")</f>
        <v>1052 Bienestar estudiantil para todos</v>
      </c>
      <c r="C987" s="60" t="s">
        <v>246</v>
      </c>
      <c r="D987" s="60" t="s">
        <v>471</v>
      </c>
      <c r="E987" s="60">
        <v>90101603</v>
      </c>
      <c r="F987" s="60" t="s">
        <v>2292</v>
      </c>
      <c r="G987" s="62">
        <v>1</v>
      </c>
      <c r="H987" s="62">
        <v>2</v>
      </c>
      <c r="I987" s="60">
        <v>9</v>
      </c>
      <c r="J987" s="60">
        <v>1</v>
      </c>
      <c r="K987" s="60" t="s">
        <v>593</v>
      </c>
      <c r="L987" s="60" t="str">
        <f>IF(K987=[34]Hoja3!$B$2,[34]Hoja3!$A$2,IF(K987=[34]Hoja3!$B$3,[34]Hoja3!$A$3,IF(K987=[34]Hoja3!$B$4,[34]Hoja3!$A$4,IF(K987=[34]Hoja3!$B$5,[34]Hoja3!$A$5,IF(K987=[34]Hoja3!$B$6,[34]Hoja3!$A$6,IF(K987=[34]Hoja3!$B$7,[34]Hoja3!$A$7,IF(K987=[34]Hoja3!$B$8,[34]Hoja3!$A$8,IF(K987=[34]Hoja3!$B$9,[34]Hoja3!$A$9,IF(K987=[34]Hoja3!$B$10,[34]Hoja3!$A$10,IF(K987=[34]Hoja3!$B$11,[34]Hoja3!$A$11,IF(K987=[34]Hoja3!$B$12,[34]Hoja3!$A$12,IF(K987=[34]Hoja3!$B$13,[34]Hoja3!$A$13,IF(K987=[34]Hoja3!$B$14,[34]Hoja3!$A$14,IF(K987=[34]Hoja3!$B$15,[34]Hoja3!$A$15,IF(K987=[34]Hoja3!$B$16,[34]Hoja3!$A$16,IF(K987=[34]Hoja3!$B$17,[34]Hoja3!$A$17,IF(K987=[34]Hoja3!$B$18,[34]Hoja3!$A$18,IF(K987=[34]Hoja3!$B$19,[34]Hoja3!$A$19,IF(K987=[34]Hoja3!$B$20,[34]Hoja3!$A$20,IF(K987=[34]Hoja3!$B$21,[34]Hoja3!$A$21,""))))))))))))))))))))</f>
        <v>CCE-11||01</v>
      </c>
      <c r="M987" s="60" t="s">
        <v>578</v>
      </c>
      <c r="N987" s="60">
        <v>0</v>
      </c>
      <c r="O987" s="104">
        <v>115322500000</v>
      </c>
      <c r="P987" s="104">
        <v>115322500000</v>
      </c>
      <c r="Q987" s="65">
        <v>0</v>
      </c>
      <c r="R987" s="60">
        <v>0</v>
      </c>
      <c r="S987" s="60" t="s">
        <v>1995</v>
      </c>
      <c r="T987" s="60" t="s">
        <v>1996</v>
      </c>
      <c r="U987" s="60" t="s">
        <v>2293</v>
      </c>
      <c r="V987" s="60" t="s">
        <v>2294</v>
      </c>
      <c r="W987" s="60" t="s">
        <v>2295</v>
      </c>
      <c r="X987" s="100">
        <v>3241000</v>
      </c>
      <c r="Y987" s="133" t="s">
        <v>4117</v>
      </c>
    </row>
    <row r="988" spans="1:25" ht="75" x14ac:dyDescent="0.25">
      <c r="A988" s="60" t="s">
        <v>2296</v>
      </c>
      <c r="B988" s="60" t="str">
        <f>IFERROR(VLOOKUP(VALUE(MID(A988,1,IF(VALUE(MID(A988,1,3))=898,3,4))),[34]Hoja1!$A$3:$K$222,2,0),"")</f>
        <v>1052 Bienestar estudiantil para todos</v>
      </c>
      <c r="C988" s="60" t="s">
        <v>246</v>
      </c>
      <c r="D988" s="60" t="s">
        <v>472</v>
      </c>
      <c r="E988" s="60" t="s">
        <v>2297</v>
      </c>
      <c r="F988" s="60" t="s">
        <v>2298</v>
      </c>
      <c r="G988" s="62">
        <v>1</v>
      </c>
      <c r="H988" s="62">
        <v>1</v>
      </c>
      <c r="I988" s="60">
        <v>5</v>
      </c>
      <c r="J988" s="60">
        <v>1</v>
      </c>
      <c r="K988" s="60" t="s">
        <v>21</v>
      </c>
      <c r="L988" s="60" t="str">
        <f>IF(K988=[34]Hoja3!$B$2,[34]Hoja3!$A$2,IF(K988=[34]Hoja3!$B$3,[34]Hoja3!$A$3,IF(K988=[34]Hoja3!$B$4,[34]Hoja3!$A$4,IF(K988=[34]Hoja3!$B$5,[34]Hoja3!$A$5,IF(K988=[34]Hoja3!$B$6,[34]Hoja3!$A$6,IF(K988=[34]Hoja3!$B$7,[34]Hoja3!$A$7,IF(K988=[34]Hoja3!$B$8,[34]Hoja3!$A$8,IF(K988=[34]Hoja3!$B$9,[34]Hoja3!$A$9,IF(K988=[34]Hoja3!$B$10,[34]Hoja3!$A$10,IF(K988=[34]Hoja3!$B$11,[34]Hoja3!$A$11,IF(K988=[34]Hoja3!$B$12,[34]Hoja3!$A$12,IF(K988=[34]Hoja3!$B$13,[34]Hoja3!$A$13,IF(K988=[34]Hoja3!$B$14,[34]Hoja3!$A$14,IF(K988=[34]Hoja3!$B$15,[34]Hoja3!$A$15,IF(K988=[34]Hoja3!$B$16,[34]Hoja3!$A$16,IF(K988=[34]Hoja3!$B$17,[34]Hoja3!$A$17,IF(K988=[34]Hoja3!$B$18,[34]Hoja3!$A$18,IF(K988=[34]Hoja3!$B$19,[34]Hoja3!$A$19,IF(K988=[34]Hoja3!$B$20,[34]Hoja3!$A$20,IF(K988=[34]Hoja3!$B$21,[34]Hoja3!$A$21,""))))))))))))))))))))</f>
        <v>CCE-16</v>
      </c>
      <c r="M988" s="60" t="s">
        <v>585</v>
      </c>
      <c r="N988" s="60">
        <v>0</v>
      </c>
      <c r="O988" s="104">
        <v>113453340520</v>
      </c>
      <c r="P988" s="104">
        <v>113453340520</v>
      </c>
      <c r="Q988" s="65">
        <v>0</v>
      </c>
      <c r="R988" s="60">
        <v>0</v>
      </c>
      <c r="S988" s="60" t="s">
        <v>1995</v>
      </c>
      <c r="T988" s="60" t="s">
        <v>1996</v>
      </c>
      <c r="U988" s="60" t="s">
        <v>2293</v>
      </c>
      <c r="V988" s="60" t="s">
        <v>2294</v>
      </c>
      <c r="W988" s="60" t="s">
        <v>2295</v>
      </c>
      <c r="X988" s="100">
        <v>3241000</v>
      </c>
      <c r="Y988" s="133" t="s">
        <v>4117</v>
      </c>
    </row>
    <row r="989" spans="1:25" ht="75" x14ac:dyDescent="0.25">
      <c r="A989" s="60" t="s">
        <v>2299</v>
      </c>
      <c r="B989" s="60" t="str">
        <f>IFERROR(VLOOKUP(VALUE(MID(A989,1,IF(VALUE(MID(A989,1,3))=898,3,4))),[34]Hoja1!$A$3:$K$222,2,0),"")</f>
        <v>1052 Bienestar estudiantil para todos</v>
      </c>
      <c r="C989" s="60" t="s">
        <v>246</v>
      </c>
      <c r="D989" s="60" t="s">
        <v>472</v>
      </c>
      <c r="E989" s="60" t="s">
        <v>2300</v>
      </c>
      <c r="F989" s="60" t="s">
        <v>2298</v>
      </c>
      <c r="G989" s="62">
        <v>6</v>
      </c>
      <c r="H989" s="62">
        <v>6</v>
      </c>
      <c r="I989" s="60">
        <v>5</v>
      </c>
      <c r="J989" s="60">
        <v>1</v>
      </c>
      <c r="K989" s="60" t="s">
        <v>21</v>
      </c>
      <c r="L989" s="60" t="str">
        <f>IF(K989=[34]Hoja3!$B$2,[34]Hoja3!$A$2,IF(K989=[34]Hoja3!$B$3,[34]Hoja3!$A$3,IF(K989=[34]Hoja3!$B$4,[34]Hoja3!$A$4,IF(K989=[34]Hoja3!$B$5,[34]Hoja3!$A$5,IF(K989=[34]Hoja3!$B$6,[34]Hoja3!$A$6,IF(K989=[34]Hoja3!$B$7,[34]Hoja3!$A$7,IF(K989=[34]Hoja3!$B$8,[34]Hoja3!$A$8,IF(K989=[34]Hoja3!$B$9,[34]Hoja3!$A$9,IF(K989=[34]Hoja3!$B$10,[34]Hoja3!$A$10,IF(K989=[34]Hoja3!$B$11,[34]Hoja3!$A$11,IF(K989=[34]Hoja3!$B$12,[34]Hoja3!$A$12,IF(K989=[34]Hoja3!$B$13,[34]Hoja3!$A$13,IF(K989=[34]Hoja3!$B$14,[34]Hoja3!$A$14,IF(K989=[34]Hoja3!$B$15,[34]Hoja3!$A$15,IF(K989=[34]Hoja3!$B$16,[34]Hoja3!$A$16,IF(K989=[34]Hoja3!$B$17,[34]Hoja3!$A$17,IF(K989=[34]Hoja3!$B$18,[34]Hoja3!$A$18,IF(K989=[34]Hoja3!$B$19,[34]Hoja3!$A$19,IF(K989=[34]Hoja3!$B$20,[34]Hoja3!$A$20,IF(K989=[34]Hoja3!$B$21,[34]Hoja3!$A$21,""))))))))))))))))))))</f>
        <v>CCE-16</v>
      </c>
      <c r="M989" s="60" t="s">
        <v>585</v>
      </c>
      <c r="N989" s="60">
        <v>0</v>
      </c>
      <c r="O989" s="104">
        <v>15402448160</v>
      </c>
      <c r="P989" s="104">
        <v>15402448160</v>
      </c>
      <c r="Q989" s="65">
        <v>0</v>
      </c>
      <c r="R989" s="60">
        <v>0</v>
      </c>
      <c r="S989" s="60" t="s">
        <v>1995</v>
      </c>
      <c r="T989" s="60" t="s">
        <v>1996</v>
      </c>
      <c r="U989" s="60" t="s">
        <v>2293</v>
      </c>
      <c r="V989" s="60" t="s">
        <v>2294</v>
      </c>
      <c r="W989" s="60" t="s">
        <v>2295</v>
      </c>
      <c r="X989" s="100">
        <v>3241000</v>
      </c>
      <c r="Y989" s="133" t="s">
        <v>4117</v>
      </c>
    </row>
    <row r="990" spans="1:25" ht="120" x14ac:dyDescent="0.25">
      <c r="A990" s="60" t="s">
        <v>2301</v>
      </c>
      <c r="B990" s="60" t="str">
        <f>IFERROR(VLOOKUP(VALUE(MID(A990,1,IF(VALUE(MID(A990,1,3))=898,3,4))),[34]Hoja1!$A$3:$K$222,2,0),"")</f>
        <v>1052 Bienestar estudiantil para todos</v>
      </c>
      <c r="C990" s="60" t="s">
        <v>246</v>
      </c>
      <c r="D990" s="60" t="s">
        <v>472</v>
      </c>
      <c r="E990" s="60" t="s">
        <v>2302</v>
      </c>
      <c r="F990" s="60" t="s">
        <v>2303</v>
      </c>
      <c r="G990" s="62">
        <v>1</v>
      </c>
      <c r="H990" s="62">
        <v>1</v>
      </c>
      <c r="I990" s="60">
        <v>5</v>
      </c>
      <c r="J990" s="60">
        <v>1</v>
      </c>
      <c r="K990" s="60" t="s">
        <v>21</v>
      </c>
      <c r="L990" s="60" t="str">
        <f>IF(K990=[34]Hoja3!$B$2,[34]Hoja3!$A$2,IF(K990=[34]Hoja3!$B$3,[34]Hoja3!$A$3,IF(K990=[34]Hoja3!$B$4,[34]Hoja3!$A$4,IF(K990=[34]Hoja3!$B$5,[34]Hoja3!$A$5,IF(K990=[34]Hoja3!$B$6,[34]Hoja3!$A$6,IF(K990=[34]Hoja3!$B$7,[34]Hoja3!$A$7,IF(K990=[34]Hoja3!$B$8,[34]Hoja3!$A$8,IF(K990=[34]Hoja3!$B$9,[34]Hoja3!$A$9,IF(K990=[34]Hoja3!$B$10,[34]Hoja3!$A$10,IF(K990=[34]Hoja3!$B$11,[34]Hoja3!$A$11,IF(K990=[34]Hoja3!$B$12,[34]Hoja3!$A$12,IF(K990=[34]Hoja3!$B$13,[34]Hoja3!$A$13,IF(K990=[34]Hoja3!$B$14,[34]Hoja3!$A$14,IF(K990=[34]Hoja3!$B$15,[34]Hoja3!$A$15,IF(K990=[34]Hoja3!$B$16,[34]Hoja3!$A$16,IF(K990=[34]Hoja3!$B$17,[34]Hoja3!$A$17,IF(K990=[34]Hoja3!$B$18,[34]Hoja3!$A$18,IF(K990=[34]Hoja3!$B$19,[34]Hoja3!$A$19,IF(K990=[34]Hoja3!$B$20,[34]Hoja3!$A$20,IF(K990=[34]Hoja3!$B$21,[34]Hoja3!$A$21,""))))))))))))))))))))</f>
        <v>CCE-16</v>
      </c>
      <c r="M990" s="60" t="s">
        <v>585</v>
      </c>
      <c r="N990" s="60">
        <v>0</v>
      </c>
      <c r="O990" s="104">
        <f>242046793000-O988-O989-O991</f>
        <v>96913417060</v>
      </c>
      <c r="P990" s="104">
        <f>242046793000-P988-P989-P991</f>
        <v>96913417060</v>
      </c>
      <c r="Q990" s="65">
        <v>0</v>
      </c>
      <c r="R990" s="60">
        <v>0</v>
      </c>
      <c r="S990" s="60" t="s">
        <v>1995</v>
      </c>
      <c r="T990" s="60" t="s">
        <v>1996</v>
      </c>
      <c r="U990" s="60" t="s">
        <v>2293</v>
      </c>
      <c r="V990" s="60" t="s">
        <v>2294</v>
      </c>
      <c r="W990" s="60" t="s">
        <v>2295</v>
      </c>
      <c r="X990" s="100">
        <v>3241000</v>
      </c>
      <c r="Y990" s="133" t="s">
        <v>4117</v>
      </c>
    </row>
    <row r="991" spans="1:25" ht="120" x14ac:dyDescent="0.25">
      <c r="A991" s="60" t="s">
        <v>2304</v>
      </c>
      <c r="B991" s="60" t="str">
        <f>IFERROR(VLOOKUP(VALUE(MID(A991,1,IF(VALUE(MID(A991,1,3))=898,3,4))),[34]Hoja1!$A$3:$K$222,2,0),"")</f>
        <v>1052 Bienestar estudiantil para todos</v>
      </c>
      <c r="C991" s="60" t="s">
        <v>246</v>
      </c>
      <c r="D991" s="60" t="s">
        <v>472</v>
      </c>
      <c r="E991" s="60" t="s">
        <v>2305</v>
      </c>
      <c r="F991" s="60" t="s">
        <v>2303</v>
      </c>
      <c r="G991" s="62">
        <v>6</v>
      </c>
      <c r="H991" s="62">
        <v>6</v>
      </c>
      <c r="I991" s="60">
        <v>5</v>
      </c>
      <c r="J991" s="60">
        <v>1</v>
      </c>
      <c r="K991" s="60" t="s">
        <v>21</v>
      </c>
      <c r="L991" s="60" t="str">
        <f>IF(K991=[34]Hoja3!$B$2,[34]Hoja3!$A$2,IF(K991=[34]Hoja3!$B$3,[34]Hoja3!$A$3,IF(K991=[34]Hoja3!$B$4,[34]Hoja3!$A$4,IF(K991=[34]Hoja3!$B$5,[34]Hoja3!$A$5,IF(K991=[34]Hoja3!$B$6,[34]Hoja3!$A$6,IF(K991=[34]Hoja3!$B$7,[34]Hoja3!$A$7,IF(K991=[34]Hoja3!$B$8,[34]Hoja3!$A$8,IF(K991=[34]Hoja3!$B$9,[34]Hoja3!$A$9,IF(K991=[34]Hoja3!$B$10,[34]Hoja3!$A$10,IF(K991=[34]Hoja3!$B$11,[34]Hoja3!$A$11,IF(K991=[34]Hoja3!$B$12,[34]Hoja3!$A$12,IF(K991=[34]Hoja3!$B$13,[34]Hoja3!$A$13,IF(K991=[34]Hoja3!$B$14,[34]Hoja3!$A$14,IF(K991=[34]Hoja3!$B$15,[34]Hoja3!$A$15,IF(K991=[34]Hoja3!$B$16,[34]Hoja3!$A$16,IF(K991=[34]Hoja3!$B$17,[34]Hoja3!$A$17,IF(K991=[34]Hoja3!$B$18,[34]Hoja3!$A$18,IF(K991=[34]Hoja3!$B$19,[34]Hoja3!$A$19,IF(K991=[34]Hoja3!$B$20,[34]Hoja3!$A$20,IF(K991=[34]Hoja3!$B$21,[34]Hoja3!$A$21,""))))))))))))))))))))</f>
        <v>CCE-16</v>
      </c>
      <c r="M991" s="60" t="s">
        <v>585</v>
      </c>
      <c r="N991" s="60">
        <v>0</v>
      </c>
      <c r="O991" s="104">
        <v>16277587260</v>
      </c>
      <c r="P991" s="104">
        <v>16277587260</v>
      </c>
      <c r="Q991" s="65">
        <v>0</v>
      </c>
      <c r="R991" s="60">
        <v>0</v>
      </c>
      <c r="S991" s="60" t="s">
        <v>1995</v>
      </c>
      <c r="T991" s="60" t="s">
        <v>1996</v>
      </c>
      <c r="U991" s="60" t="s">
        <v>2293</v>
      </c>
      <c r="V991" s="60" t="s">
        <v>2294</v>
      </c>
      <c r="W991" s="60" t="s">
        <v>2295</v>
      </c>
      <c r="X991" s="100">
        <v>3241000</v>
      </c>
      <c r="Y991" s="133" t="s">
        <v>4117</v>
      </c>
    </row>
    <row r="992" spans="1:25" ht="60" x14ac:dyDescent="0.25">
      <c r="A992" s="60" t="s">
        <v>2306</v>
      </c>
      <c r="B992" s="60" t="str">
        <f>IFERROR(VLOOKUP(VALUE(MID(A992,1,IF(VALUE(MID(A992,1,3))=898,3,4))),[34]Hoja1!$A$3:$K$222,2,0),"")</f>
        <v>1052 Bienestar estudiantil para todos</v>
      </c>
      <c r="C992" s="60" t="s">
        <v>246</v>
      </c>
      <c r="D992" s="60" t="s">
        <v>473</v>
      </c>
      <c r="E992" s="60">
        <v>85151507</v>
      </c>
      <c r="F992" s="60" t="s">
        <v>2307</v>
      </c>
      <c r="G992" s="62">
        <v>1</v>
      </c>
      <c r="H992" s="62">
        <v>2</v>
      </c>
      <c r="I992" s="60">
        <v>9</v>
      </c>
      <c r="J992" s="60">
        <v>1</v>
      </c>
      <c r="K992" s="60" t="s">
        <v>19</v>
      </c>
      <c r="L992" s="60" t="str">
        <f>IF(K992=[34]Hoja3!$B$2,[34]Hoja3!$A$2,IF(K992=[34]Hoja3!$B$3,[34]Hoja3!$A$3,IF(K992=[34]Hoja3!$B$4,[34]Hoja3!$A$4,IF(K992=[34]Hoja3!$B$5,[34]Hoja3!$A$5,IF(K992=[34]Hoja3!$B$6,[34]Hoja3!$A$6,IF(K992=[34]Hoja3!$B$7,[34]Hoja3!$A$7,IF(K992=[34]Hoja3!$B$8,[34]Hoja3!$A$8,IF(K992=[34]Hoja3!$B$9,[34]Hoja3!$A$9,IF(K992=[34]Hoja3!$B$10,[34]Hoja3!$A$10,IF(K992=[34]Hoja3!$B$11,[34]Hoja3!$A$11,IF(K992=[34]Hoja3!$B$12,[34]Hoja3!$A$12,IF(K992=[34]Hoja3!$B$13,[34]Hoja3!$A$13,IF(K992=[34]Hoja3!$B$14,[34]Hoja3!$A$14,IF(K992=[34]Hoja3!$B$15,[34]Hoja3!$A$15,IF(K992=[34]Hoja3!$B$16,[34]Hoja3!$A$16,IF(K992=[34]Hoja3!$B$17,[34]Hoja3!$A$17,IF(K992=[34]Hoja3!$B$18,[34]Hoja3!$A$18,IF(K992=[34]Hoja3!$B$19,[34]Hoja3!$A$19,IF(K992=[34]Hoja3!$B$20,[34]Hoja3!$A$20,IF(K992=[34]Hoja3!$B$21,[34]Hoja3!$A$21,""))))))))))))))))))))</f>
        <v>CCE-04</v>
      </c>
      <c r="M992" s="60" t="s">
        <v>66</v>
      </c>
      <c r="N992" s="60">
        <v>0</v>
      </c>
      <c r="O992" s="104">
        <v>18940686700</v>
      </c>
      <c r="P992" s="104">
        <v>18940686700</v>
      </c>
      <c r="Q992" s="65">
        <v>0</v>
      </c>
      <c r="R992" s="60">
        <v>0</v>
      </c>
      <c r="S992" s="60" t="s">
        <v>1995</v>
      </c>
      <c r="T992" s="60" t="s">
        <v>1996</v>
      </c>
      <c r="U992" s="60" t="s">
        <v>2293</v>
      </c>
      <c r="V992" s="60" t="s">
        <v>2294</v>
      </c>
      <c r="W992" s="60" t="s">
        <v>2295</v>
      </c>
      <c r="X992" s="100">
        <v>3241000</v>
      </c>
      <c r="Y992" s="133" t="s">
        <v>4117</v>
      </c>
    </row>
    <row r="993" spans="1:25" ht="60" x14ac:dyDescent="0.25">
      <c r="A993" s="60" t="s">
        <v>2308</v>
      </c>
      <c r="B993" s="60" t="str">
        <f>IFERROR(VLOOKUP(VALUE(MID(A993,1,IF(VALUE(MID(A993,1,3))=898,3,4))),[34]Hoja1!$A$3:$K$222,2,0),"")</f>
        <v>1052 Bienestar estudiantil para todos</v>
      </c>
      <c r="C993" s="60" t="s">
        <v>246</v>
      </c>
      <c r="D993" s="60" t="s">
        <v>475</v>
      </c>
      <c r="E993" s="60">
        <v>85151702</v>
      </c>
      <c r="F993" s="60" t="s">
        <v>2309</v>
      </c>
      <c r="G993" s="62">
        <v>4</v>
      </c>
      <c r="H993" s="62">
        <v>5</v>
      </c>
      <c r="I993" s="60">
        <v>3</v>
      </c>
      <c r="J993" s="60">
        <v>1</v>
      </c>
      <c r="K993" s="60" t="s">
        <v>19</v>
      </c>
      <c r="L993" s="60" t="str">
        <f>IF(K993=[34]Hoja3!$B$2,[34]Hoja3!$A$2,IF(K993=[34]Hoja3!$B$3,[34]Hoja3!$A$3,IF(K993=[34]Hoja3!$B$4,[34]Hoja3!$A$4,IF(K993=[34]Hoja3!$B$5,[34]Hoja3!$A$5,IF(K993=[34]Hoja3!$B$6,[34]Hoja3!$A$6,IF(K993=[34]Hoja3!$B$7,[34]Hoja3!$A$7,IF(K993=[34]Hoja3!$B$8,[34]Hoja3!$A$8,IF(K993=[34]Hoja3!$B$9,[34]Hoja3!$A$9,IF(K993=[34]Hoja3!$B$10,[34]Hoja3!$A$10,IF(K993=[34]Hoja3!$B$11,[34]Hoja3!$A$11,IF(K993=[34]Hoja3!$B$12,[34]Hoja3!$A$12,IF(K993=[34]Hoja3!$B$13,[34]Hoja3!$A$13,IF(K993=[34]Hoja3!$B$14,[34]Hoja3!$A$14,IF(K993=[34]Hoja3!$B$15,[34]Hoja3!$A$15,IF(K993=[34]Hoja3!$B$16,[34]Hoja3!$A$16,IF(K993=[34]Hoja3!$B$17,[34]Hoja3!$A$17,IF(K993=[34]Hoja3!$B$18,[34]Hoja3!$A$18,IF(K993=[34]Hoja3!$B$19,[34]Hoja3!$A$19,IF(K993=[34]Hoja3!$B$20,[34]Hoja3!$A$20,IF(K993=[34]Hoja3!$B$21,[34]Hoja3!$A$21,""))))))))))))))))))))</f>
        <v>CCE-04</v>
      </c>
      <c r="M993" s="60" t="s">
        <v>66</v>
      </c>
      <c r="N993" s="60">
        <v>0</v>
      </c>
      <c r="O993" s="104">
        <v>1300000000</v>
      </c>
      <c r="P993" s="104">
        <v>1300000000</v>
      </c>
      <c r="Q993" s="65">
        <v>0</v>
      </c>
      <c r="R993" s="60">
        <v>0</v>
      </c>
      <c r="S993" s="60" t="s">
        <v>1995</v>
      </c>
      <c r="T993" s="60" t="s">
        <v>1996</v>
      </c>
      <c r="U993" s="60" t="s">
        <v>2293</v>
      </c>
      <c r="V993" s="60" t="s">
        <v>2294</v>
      </c>
      <c r="W993" s="60" t="s">
        <v>2295</v>
      </c>
      <c r="X993" s="100">
        <v>3241000</v>
      </c>
      <c r="Y993" s="133" t="s">
        <v>4117</v>
      </c>
    </row>
    <row r="994" spans="1:25" ht="60" x14ac:dyDescent="0.25">
      <c r="A994" s="60" t="s">
        <v>2310</v>
      </c>
      <c r="B994" s="60" t="str">
        <f>IFERROR(VLOOKUP(VALUE(MID(A994,1,IF(VALUE(MID(A994,1,3))=898,3,4))),[34]Hoja1!$A$3:$K$222,2,0),"")</f>
        <v>1052 Bienestar estudiantil para todos</v>
      </c>
      <c r="C994" s="60" t="s">
        <v>246</v>
      </c>
      <c r="D994" s="60" t="s">
        <v>476</v>
      </c>
      <c r="E994" s="60">
        <v>85151702</v>
      </c>
      <c r="F994" s="60" t="s">
        <v>2311</v>
      </c>
      <c r="G994" s="62">
        <v>1</v>
      </c>
      <c r="H994" s="62">
        <v>2</v>
      </c>
      <c r="I994" s="62">
        <v>1</v>
      </c>
      <c r="J994" s="60">
        <v>1</v>
      </c>
      <c r="K994" s="60" t="s">
        <v>19</v>
      </c>
      <c r="L994" s="60" t="str">
        <f>IF(K994=[34]Hoja3!$B$2,[34]Hoja3!$A$2,IF(K994=[34]Hoja3!$B$3,[34]Hoja3!$A$3,IF(K994=[34]Hoja3!$B$4,[34]Hoja3!$A$4,IF(K994=[34]Hoja3!$B$5,[34]Hoja3!$A$5,IF(K994=[34]Hoja3!$B$6,[34]Hoja3!$A$6,IF(K994=[34]Hoja3!$B$7,[34]Hoja3!$A$7,IF(K994=[34]Hoja3!$B$8,[34]Hoja3!$A$8,IF(K994=[34]Hoja3!$B$9,[34]Hoja3!$A$9,IF(K994=[34]Hoja3!$B$10,[34]Hoja3!$A$10,IF(K994=[34]Hoja3!$B$11,[34]Hoja3!$A$11,IF(K994=[34]Hoja3!$B$12,[34]Hoja3!$A$12,IF(K994=[34]Hoja3!$B$13,[34]Hoja3!$A$13,IF(K994=[34]Hoja3!$B$14,[34]Hoja3!$A$14,IF(K994=[34]Hoja3!$B$15,[34]Hoja3!$A$15,IF(K994=[34]Hoja3!$B$16,[34]Hoja3!$A$16,IF(K994=[34]Hoja3!$B$17,[34]Hoja3!$A$17,IF(K994=[34]Hoja3!$B$18,[34]Hoja3!$A$18,IF(K994=[34]Hoja3!$B$19,[34]Hoja3!$A$19,IF(K994=[34]Hoja3!$B$20,[34]Hoja3!$A$20,IF(K994=[34]Hoja3!$B$21,[34]Hoja3!$A$21,""))))))))))))))))))))</f>
        <v>CCE-04</v>
      </c>
      <c r="M994" s="60" t="s">
        <v>66</v>
      </c>
      <c r="N994" s="60">
        <v>0</v>
      </c>
      <c r="O994" s="104">
        <v>541620000</v>
      </c>
      <c r="P994" s="104">
        <v>541620000</v>
      </c>
      <c r="Q994" s="65">
        <v>0</v>
      </c>
      <c r="R994" s="60">
        <v>0</v>
      </c>
      <c r="S994" s="60" t="s">
        <v>1995</v>
      </c>
      <c r="T994" s="60" t="s">
        <v>1996</v>
      </c>
      <c r="U994" s="60" t="s">
        <v>2293</v>
      </c>
      <c r="V994" s="60" t="s">
        <v>2294</v>
      </c>
      <c r="W994" s="60" t="s">
        <v>2295</v>
      </c>
      <c r="X994" s="100">
        <v>3241000</v>
      </c>
      <c r="Y994" s="133" t="s">
        <v>4117</v>
      </c>
    </row>
    <row r="995" spans="1:25" ht="30" x14ac:dyDescent="0.25">
      <c r="A995" s="60" t="s">
        <v>2312</v>
      </c>
      <c r="B995" s="60" t="str">
        <f>IFERROR(VLOOKUP(VALUE(MID(A995,1,IF(VALUE(MID(A995,1,3))=898,3,4))),[34]Hoja1!$A$3:$K$222,2,0),"")</f>
        <v>1052 Bienestar estudiantil para todos</v>
      </c>
      <c r="C995" s="60" t="s">
        <v>255</v>
      </c>
      <c r="D995" s="60" t="s">
        <v>478</v>
      </c>
      <c r="E995" s="60">
        <v>78111802</v>
      </c>
      <c r="F995" s="60" t="s">
        <v>2313</v>
      </c>
      <c r="G995" s="62">
        <v>1</v>
      </c>
      <c r="H995" s="62">
        <v>2</v>
      </c>
      <c r="I995" s="60">
        <v>9</v>
      </c>
      <c r="J995" s="60">
        <v>1</v>
      </c>
      <c r="K995" s="60" t="s">
        <v>13</v>
      </c>
      <c r="L995" s="60" t="str">
        <f>IF(K995=[34]Hoja3!$B$2,[34]Hoja3!$A$2,IF(K995=[34]Hoja3!$B$3,[34]Hoja3!$A$3,IF(K995=[34]Hoja3!$B$4,[34]Hoja3!$A$4,IF(K995=[34]Hoja3!$B$5,[34]Hoja3!$A$5,IF(K995=[34]Hoja3!$B$6,[34]Hoja3!$A$6,IF(K995=[34]Hoja3!$B$7,[34]Hoja3!$A$7,IF(K995=[34]Hoja3!$B$8,[34]Hoja3!$A$8,IF(K995=[34]Hoja3!$B$9,[34]Hoja3!$A$9,IF(K995=[34]Hoja3!$B$10,[34]Hoja3!$A$10,IF(K995=[34]Hoja3!$B$11,[34]Hoja3!$A$11,IF(K995=[34]Hoja3!$B$12,[34]Hoja3!$A$12,IF(K995=[34]Hoja3!$B$13,[34]Hoja3!$A$13,IF(K995=[34]Hoja3!$B$14,[34]Hoja3!$A$14,IF(K995=[34]Hoja3!$B$15,[34]Hoja3!$A$15,IF(K995=[34]Hoja3!$B$16,[34]Hoja3!$A$16,IF(K995=[34]Hoja3!$B$17,[34]Hoja3!$A$17,IF(K995=[34]Hoja3!$B$18,[34]Hoja3!$A$18,IF(K995=[34]Hoja3!$B$19,[34]Hoja3!$A$19,IF(K995=[34]Hoja3!$B$20,[34]Hoja3!$A$20,IF(K995=[34]Hoja3!$B$21,[34]Hoja3!$A$21,""))))))))))))))))))))</f>
        <v>CCE-02</v>
      </c>
      <c r="M995" s="60" t="s">
        <v>585</v>
      </c>
      <c r="N995" s="60">
        <v>0</v>
      </c>
      <c r="O995" s="104">
        <v>91902862853</v>
      </c>
      <c r="P995" s="104">
        <v>91902862853</v>
      </c>
      <c r="Q995" s="65">
        <v>0</v>
      </c>
      <c r="R995" s="60">
        <v>0</v>
      </c>
      <c r="S995" s="60" t="s">
        <v>1995</v>
      </c>
      <c r="T995" s="60" t="s">
        <v>1996</v>
      </c>
      <c r="U995" s="60" t="s">
        <v>2293</v>
      </c>
      <c r="V995" s="60" t="s">
        <v>2294</v>
      </c>
      <c r="W995" s="60" t="s">
        <v>2295</v>
      </c>
      <c r="X995" s="100">
        <v>3241000</v>
      </c>
      <c r="Y995" s="133" t="s">
        <v>4117</v>
      </c>
    </row>
    <row r="996" spans="1:25" ht="60" x14ac:dyDescent="0.25">
      <c r="A996" s="60" t="s">
        <v>2314</v>
      </c>
      <c r="B996" s="60" t="str">
        <f>IFERROR(VLOOKUP(VALUE(MID(A996,1,IF(VALUE(MID(A996,1,3))=898,3,4))),[34]Hoja1!$A$3:$K$222,2,0),"")</f>
        <v>1052 Bienestar estudiantil para todos</v>
      </c>
      <c r="C996" s="60" t="s">
        <v>255</v>
      </c>
      <c r="D996" s="60" t="s">
        <v>480</v>
      </c>
      <c r="E996" s="60">
        <v>80101504</v>
      </c>
      <c r="F996" s="60" t="s">
        <v>2315</v>
      </c>
      <c r="G996" s="62">
        <v>1</v>
      </c>
      <c r="H996" s="62">
        <v>2</v>
      </c>
      <c r="I996" s="60">
        <v>9</v>
      </c>
      <c r="J996" s="60">
        <v>1</v>
      </c>
      <c r="K996" s="60" t="s">
        <v>19</v>
      </c>
      <c r="L996" s="60" t="str">
        <f>IF(K996=[34]Hoja3!$B$2,[34]Hoja3!$A$2,IF(K996=[34]Hoja3!$B$3,[34]Hoja3!$A$3,IF(K996=[34]Hoja3!$B$4,[34]Hoja3!$A$4,IF(K996=[34]Hoja3!$B$5,[34]Hoja3!$A$5,IF(K996=[34]Hoja3!$B$6,[34]Hoja3!$A$6,IF(K996=[34]Hoja3!$B$7,[34]Hoja3!$A$7,IF(K996=[34]Hoja3!$B$8,[34]Hoja3!$A$8,IF(K996=[34]Hoja3!$B$9,[34]Hoja3!$A$9,IF(K996=[34]Hoja3!$B$10,[34]Hoja3!$A$10,IF(K996=[34]Hoja3!$B$11,[34]Hoja3!$A$11,IF(K996=[34]Hoja3!$B$12,[34]Hoja3!$A$12,IF(K996=[34]Hoja3!$B$13,[34]Hoja3!$A$13,IF(K996=[34]Hoja3!$B$14,[34]Hoja3!$A$14,IF(K996=[34]Hoja3!$B$15,[34]Hoja3!$A$15,IF(K996=[34]Hoja3!$B$16,[34]Hoja3!$A$16,IF(K996=[34]Hoja3!$B$17,[34]Hoja3!$A$17,IF(K996=[34]Hoja3!$B$18,[34]Hoja3!$A$18,IF(K996=[34]Hoja3!$B$19,[34]Hoja3!$A$19,IF(K996=[34]Hoja3!$B$20,[34]Hoja3!$A$20,IF(K996=[34]Hoja3!$B$21,[34]Hoja3!$A$21,""))))))))))))))))))))</f>
        <v>CCE-04</v>
      </c>
      <c r="M996" s="60" t="s">
        <v>66</v>
      </c>
      <c r="N996" s="60">
        <v>0</v>
      </c>
      <c r="O996" s="104">
        <v>4659518326</v>
      </c>
      <c r="P996" s="104">
        <v>4659518326</v>
      </c>
      <c r="Q996" s="65">
        <v>0</v>
      </c>
      <c r="R996" s="60">
        <v>0</v>
      </c>
      <c r="S996" s="60" t="s">
        <v>1995</v>
      </c>
      <c r="T996" s="60" t="s">
        <v>1996</v>
      </c>
      <c r="U996" s="60" t="s">
        <v>2293</v>
      </c>
      <c r="V996" s="60" t="s">
        <v>2294</v>
      </c>
      <c r="W996" s="60" t="s">
        <v>2295</v>
      </c>
      <c r="X996" s="100">
        <v>3241000</v>
      </c>
      <c r="Y996" s="133" t="s">
        <v>4117</v>
      </c>
    </row>
    <row r="997" spans="1:25" ht="60" x14ac:dyDescent="0.25">
      <c r="A997" s="60" t="s">
        <v>2316</v>
      </c>
      <c r="B997" s="60" t="str">
        <f>IFERROR(VLOOKUP(VALUE(MID(A997,1,IF(VALUE(MID(A997,1,3))=898,3,4))),[34]Hoja1!$A$3:$K$222,2,0),"")</f>
        <v>1052 Bienestar estudiantil para todos</v>
      </c>
      <c r="C997" s="60" t="s">
        <v>255</v>
      </c>
      <c r="D997" s="60" t="s">
        <v>480</v>
      </c>
      <c r="E997" s="60">
        <v>93151607</v>
      </c>
      <c r="F997" s="60" t="s">
        <v>2317</v>
      </c>
      <c r="G997" s="62">
        <v>1</v>
      </c>
      <c r="H997" s="62">
        <v>2</v>
      </c>
      <c r="I997" s="60">
        <v>9</v>
      </c>
      <c r="J997" s="60">
        <v>1</v>
      </c>
      <c r="K997" s="60" t="s">
        <v>19</v>
      </c>
      <c r="L997" s="60" t="str">
        <f>IF(K997=[34]Hoja3!$B$2,[34]Hoja3!$A$2,IF(K997=[34]Hoja3!$B$3,[34]Hoja3!$A$3,IF(K997=[34]Hoja3!$B$4,[34]Hoja3!$A$4,IF(K997=[34]Hoja3!$B$5,[34]Hoja3!$A$5,IF(K997=[34]Hoja3!$B$6,[34]Hoja3!$A$6,IF(K997=[34]Hoja3!$B$7,[34]Hoja3!$A$7,IF(K997=[34]Hoja3!$B$8,[34]Hoja3!$A$8,IF(K997=[34]Hoja3!$B$9,[34]Hoja3!$A$9,IF(K997=[34]Hoja3!$B$10,[34]Hoja3!$A$10,IF(K997=[34]Hoja3!$B$11,[34]Hoja3!$A$11,IF(K997=[34]Hoja3!$B$12,[34]Hoja3!$A$12,IF(K997=[34]Hoja3!$B$13,[34]Hoja3!$A$13,IF(K997=[34]Hoja3!$B$14,[34]Hoja3!$A$14,IF(K997=[34]Hoja3!$B$15,[34]Hoja3!$A$15,IF(K997=[34]Hoja3!$B$16,[34]Hoja3!$A$16,IF(K997=[34]Hoja3!$B$17,[34]Hoja3!$A$17,IF(K997=[34]Hoja3!$B$18,[34]Hoja3!$A$18,IF(K997=[34]Hoja3!$B$19,[34]Hoja3!$A$19,IF(K997=[34]Hoja3!$B$20,[34]Hoja3!$A$20,IF(K997=[34]Hoja3!$B$21,[34]Hoja3!$A$21,""))))))))))))))))))))</f>
        <v>CCE-04</v>
      </c>
      <c r="M997" s="60" t="s">
        <v>66</v>
      </c>
      <c r="N997" s="60">
        <v>0</v>
      </c>
      <c r="O997" s="104">
        <v>1387535000</v>
      </c>
      <c r="P997" s="104">
        <v>1387535000</v>
      </c>
      <c r="Q997" s="65">
        <v>0</v>
      </c>
      <c r="R997" s="60">
        <v>0</v>
      </c>
      <c r="S997" s="60" t="s">
        <v>1995</v>
      </c>
      <c r="T997" s="60" t="s">
        <v>1996</v>
      </c>
      <c r="U997" s="60" t="s">
        <v>2293</v>
      </c>
      <c r="V997" s="60" t="s">
        <v>2294</v>
      </c>
      <c r="W997" s="60" t="s">
        <v>2295</v>
      </c>
      <c r="X997" s="100">
        <v>3241000</v>
      </c>
      <c r="Y997" s="133" t="s">
        <v>4117</v>
      </c>
    </row>
    <row r="998" spans="1:25" ht="30" x14ac:dyDescent="0.25">
      <c r="A998" s="60" t="s">
        <v>2318</v>
      </c>
      <c r="B998" s="60" t="str">
        <f>IFERROR(VLOOKUP(VALUE(MID(A998,1,IF(VALUE(MID(A998,1,3))=898,3,4))),[35]Hoja1!$A$3:$K$222,2,0),"")</f>
        <v>1052 Bienestar estudiantil para todos</v>
      </c>
      <c r="C998" s="60" t="s">
        <v>255</v>
      </c>
      <c r="D998" s="60" t="s">
        <v>2319</v>
      </c>
      <c r="E998" s="60">
        <v>80101504</v>
      </c>
      <c r="F998" s="60" t="s">
        <v>2320</v>
      </c>
      <c r="G998" s="62">
        <v>2</v>
      </c>
      <c r="H998" s="62">
        <v>4</v>
      </c>
      <c r="I998" s="60">
        <v>5</v>
      </c>
      <c r="J998" s="60">
        <v>1</v>
      </c>
      <c r="K998" s="60" t="s">
        <v>19</v>
      </c>
      <c r="L998" s="60" t="str">
        <f>IF(K998=[34]Hoja3!$B$2,[34]Hoja3!$A$2,IF(K998=[34]Hoja3!$B$3,[34]Hoja3!$A$3,IF(K998=[34]Hoja3!$B$4,[34]Hoja3!$A$4,IF(K998=[34]Hoja3!$B$5,[34]Hoja3!$A$5,IF(K998=[34]Hoja3!$B$6,[34]Hoja3!$A$6,IF(K998=[34]Hoja3!$B$7,[34]Hoja3!$A$7,IF(K998=[34]Hoja3!$B$8,[34]Hoja3!$A$8,IF(K998=[34]Hoja3!$B$9,[34]Hoja3!$A$9,IF(K998=[34]Hoja3!$B$10,[34]Hoja3!$A$10,IF(K998=[34]Hoja3!$B$11,[34]Hoja3!$A$11,IF(K998=[34]Hoja3!$B$12,[34]Hoja3!$A$12,IF(K998=[34]Hoja3!$B$13,[34]Hoja3!$A$13,IF(K998=[34]Hoja3!$B$14,[34]Hoja3!$A$14,IF(K998=[34]Hoja3!$B$15,[34]Hoja3!$A$15,IF(K998=[34]Hoja3!$B$16,[34]Hoja3!$A$16,IF(K998=[34]Hoja3!$B$17,[34]Hoja3!$A$17,IF(K998=[34]Hoja3!$B$18,[34]Hoja3!$A$18,IF(K998=[34]Hoja3!$B$19,[34]Hoja3!$A$19,IF(K998=[34]Hoja3!$B$20,[34]Hoja3!$A$20,IF(K998=[34]Hoja3!$B$21,[34]Hoja3!$A$21,""))))))))))))))))))))</f>
        <v>CCE-04</v>
      </c>
      <c r="M998" s="60" t="s">
        <v>66</v>
      </c>
      <c r="N998" s="60">
        <v>0</v>
      </c>
      <c r="O998" s="104">
        <v>810000000</v>
      </c>
      <c r="P998" s="104">
        <v>810000000</v>
      </c>
      <c r="Q998" s="65"/>
      <c r="R998" s="60"/>
      <c r="S998" s="60"/>
      <c r="T998" s="60"/>
      <c r="U998" s="60"/>
      <c r="V998" s="60"/>
      <c r="W998" s="60"/>
      <c r="X998" s="100">
        <v>3241000</v>
      </c>
      <c r="Y998" s="133" t="s">
        <v>4117</v>
      </c>
    </row>
    <row r="999" spans="1:25" ht="30" x14ac:dyDescent="0.25">
      <c r="A999" s="60" t="s">
        <v>2321</v>
      </c>
      <c r="B999" s="60" t="str">
        <f>IFERROR(VLOOKUP(VALUE(MID(A999,1,IF(VALUE(MID(A999,1,3))=898,3,4))),[34]Hoja1!$A$3:$K$222,2,0),"")</f>
        <v>1052 Bienestar estudiantil para todos</v>
      </c>
      <c r="C999" s="60" t="s">
        <v>246</v>
      </c>
      <c r="D999" s="60" t="s">
        <v>475</v>
      </c>
      <c r="E999" s="60">
        <v>80101504</v>
      </c>
      <c r="F999" s="60" t="s">
        <v>2322</v>
      </c>
      <c r="G999" s="62">
        <v>4</v>
      </c>
      <c r="H999" s="62">
        <v>6</v>
      </c>
      <c r="I999" s="60">
        <v>6</v>
      </c>
      <c r="J999" s="60">
        <v>1</v>
      </c>
      <c r="K999" s="60" t="s">
        <v>19</v>
      </c>
      <c r="L999" s="60" t="str">
        <f>IF(K999=[34]Hoja3!$B$2,[34]Hoja3!$A$2,IF(K999=[34]Hoja3!$B$3,[34]Hoja3!$A$3,IF(K999=[34]Hoja3!$B$4,[34]Hoja3!$A$4,IF(K999=[34]Hoja3!$B$5,[34]Hoja3!$A$5,IF(K999=[34]Hoja3!$B$6,[34]Hoja3!$A$6,IF(K999=[34]Hoja3!$B$7,[34]Hoja3!$A$7,IF(K999=[34]Hoja3!$B$8,[34]Hoja3!$A$8,IF(K999=[34]Hoja3!$B$9,[34]Hoja3!$A$9,IF(K999=[34]Hoja3!$B$10,[34]Hoja3!$A$10,IF(K999=[34]Hoja3!$B$11,[34]Hoja3!$A$11,IF(K999=[34]Hoja3!$B$12,[34]Hoja3!$A$12,IF(K999=[34]Hoja3!$B$13,[34]Hoja3!$A$13,IF(K999=[34]Hoja3!$B$14,[34]Hoja3!$A$14,IF(K999=[34]Hoja3!$B$15,[34]Hoja3!$A$15,IF(K999=[34]Hoja3!$B$16,[34]Hoja3!$A$16,IF(K999=[34]Hoja3!$B$17,[34]Hoja3!$A$17,IF(K999=[34]Hoja3!$B$18,[34]Hoja3!$A$18,IF(K999=[34]Hoja3!$B$19,[34]Hoja3!$A$19,IF(K999=[34]Hoja3!$B$20,[34]Hoja3!$A$20,IF(K999=[34]Hoja3!$B$21,[34]Hoja3!$A$21,""))))))))))))))))))))</f>
        <v>CCE-04</v>
      </c>
      <c r="M999" s="60" t="s">
        <v>66</v>
      </c>
      <c r="N999" s="60">
        <v>0</v>
      </c>
      <c r="O999" s="104">
        <v>350000000</v>
      </c>
      <c r="P999" s="104">
        <v>350000000</v>
      </c>
      <c r="Q999" s="65">
        <v>0</v>
      </c>
      <c r="R999" s="60">
        <v>0</v>
      </c>
      <c r="S999" s="60" t="s">
        <v>1995</v>
      </c>
      <c r="T999" s="60" t="s">
        <v>1996</v>
      </c>
      <c r="U999" s="60" t="s">
        <v>2293</v>
      </c>
      <c r="V999" s="60" t="s">
        <v>2294</v>
      </c>
      <c r="W999" s="60" t="s">
        <v>2295</v>
      </c>
      <c r="X999" s="100">
        <v>3241000</v>
      </c>
      <c r="Y999" s="133" t="s">
        <v>4117</v>
      </c>
    </row>
    <row r="1000" spans="1:25" ht="60" x14ac:dyDescent="0.25">
      <c r="A1000" s="60" t="s">
        <v>2323</v>
      </c>
      <c r="B1000" s="60" t="str">
        <f>IFERROR(VLOOKUP(VALUE(MID(A1000,1,IF(VALUE(MID(A1000,1,3))=898,3,4))),[34]Hoja1!$A$3:$K$222,2,0),"")</f>
        <v>1052 Bienestar estudiantil para todos</v>
      </c>
      <c r="C1000" s="60" t="s">
        <v>255</v>
      </c>
      <c r="D1000" s="60" t="s">
        <v>482</v>
      </c>
      <c r="E1000" s="60">
        <v>80101604</v>
      </c>
      <c r="F1000" s="60" t="s">
        <v>2324</v>
      </c>
      <c r="G1000" s="62">
        <v>1</v>
      </c>
      <c r="H1000" s="62">
        <v>1</v>
      </c>
      <c r="I1000" s="60">
        <v>11.5</v>
      </c>
      <c r="J1000" s="60">
        <v>1</v>
      </c>
      <c r="K1000" s="60" t="s">
        <v>21</v>
      </c>
      <c r="L1000" s="60" t="str">
        <f>IF(K1000=[34]Hoja3!$B$2,[34]Hoja3!$A$2,IF(K1000=[34]Hoja3!$B$3,[34]Hoja3!$A$3,IF(K1000=[34]Hoja3!$B$4,[34]Hoja3!$A$4,IF(K1000=[34]Hoja3!$B$5,[34]Hoja3!$A$5,IF(K1000=[34]Hoja3!$B$6,[34]Hoja3!$A$6,IF(K1000=[34]Hoja3!$B$7,[34]Hoja3!$A$7,IF(K1000=[34]Hoja3!$B$8,[34]Hoja3!$A$8,IF(K1000=[34]Hoja3!$B$9,[34]Hoja3!$A$9,IF(K1000=[34]Hoja3!$B$10,[34]Hoja3!$A$10,IF(K1000=[34]Hoja3!$B$11,[34]Hoja3!$A$11,IF(K1000=[34]Hoja3!$B$12,[34]Hoja3!$A$12,IF(K1000=[34]Hoja3!$B$13,[34]Hoja3!$A$13,IF(K1000=[34]Hoja3!$B$14,[34]Hoja3!$A$14,IF(K1000=[34]Hoja3!$B$15,[34]Hoja3!$A$15,IF(K1000=[34]Hoja3!$B$16,[34]Hoja3!$A$16,IF(K1000=[34]Hoja3!$B$17,[34]Hoja3!$A$17,IF(K1000=[34]Hoja3!$B$18,[34]Hoja3!$A$18,IF(K1000=[34]Hoja3!$B$19,[34]Hoja3!$A$19,IF(K1000=[34]Hoja3!$B$20,[34]Hoja3!$A$20,IF(K1000=[34]Hoja3!$B$21,[34]Hoja3!$A$21,""))))))))))))))))))))</f>
        <v>CCE-16</v>
      </c>
      <c r="M1000" s="60" t="s">
        <v>64</v>
      </c>
      <c r="N1000" s="60">
        <v>0</v>
      </c>
      <c r="O1000" s="104">
        <v>5073251000</v>
      </c>
      <c r="P1000" s="104">
        <v>5073251000</v>
      </c>
      <c r="Q1000" s="65">
        <v>0</v>
      </c>
      <c r="R1000" s="60">
        <v>0</v>
      </c>
      <c r="S1000" s="60" t="s">
        <v>1995</v>
      </c>
      <c r="T1000" s="60" t="s">
        <v>1996</v>
      </c>
      <c r="U1000" s="60" t="s">
        <v>2293</v>
      </c>
      <c r="V1000" s="60" t="s">
        <v>2294</v>
      </c>
      <c r="W1000" s="60" t="s">
        <v>2295</v>
      </c>
      <c r="X1000" s="100">
        <v>3241000</v>
      </c>
      <c r="Y1000" s="133" t="s">
        <v>4117</v>
      </c>
    </row>
    <row r="1001" spans="1:25" ht="30" x14ac:dyDescent="0.25">
      <c r="A1001" s="60" t="s">
        <v>2325</v>
      </c>
      <c r="B1001" s="60" t="str">
        <f>IFERROR(VLOOKUP(VALUE(MID(A1002,1,IF(VALUE(MID(A1002,1,3))=898,3,4))),[34]Hoja1!$A$3:$K$222,2,0),"")</f>
        <v>1052 Bienestar estudiantil para todos</v>
      </c>
      <c r="C1001" s="60" t="s">
        <v>259</v>
      </c>
      <c r="D1001" s="60" t="s">
        <v>2326</v>
      </c>
      <c r="E1001" s="60" t="s">
        <v>2327</v>
      </c>
      <c r="F1001" s="60" t="s">
        <v>2322</v>
      </c>
      <c r="G1001" s="62">
        <v>4</v>
      </c>
      <c r="H1001" s="62">
        <v>6</v>
      </c>
      <c r="I1001" s="60">
        <v>6</v>
      </c>
      <c r="J1001" s="60">
        <v>1</v>
      </c>
      <c r="K1001" s="60" t="s">
        <v>19</v>
      </c>
      <c r="L1001" s="60" t="str">
        <f>IF(K1001=[34]Hoja3!$B$2,[34]Hoja3!$A$2,IF(K1001=[34]Hoja3!$B$3,[34]Hoja3!$A$3,IF(K1001=[34]Hoja3!$B$4,[34]Hoja3!$A$4,IF(K1001=[34]Hoja3!$B$5,[34]Hoja3!$A$5,IF(K1001=[34]Hoja3!$B$6,[34]Hoja3!$A$6,IF(K1001=[34]Hoja3!$B$7,[34]Hoja3!$A$7,IF(K1001=[34]Hoja3!$B$8,[34]Hoja3!$A$8,IF(K1001=[34]Hoja3!$B$9,[34]Hoja3!$A$9,IF(K1001=[34]Hoja3!$B$10,[34]Hoja3!$A$10,IF(K1001=[34]Hoja3!$B$11,[34]Hoja3!$A$11,IF(K1001=[34]Hoja3!$B$12,[34]Hoja3!$A$12,IF(K1001=[34]Hoja3!$B$13,[34]Hoja3!$A$13,IF(K1001=[34]Hoja3!$B$14,[34]Hoja3!$A$14,IF(K1001=[34]Hoja3!$B$15,[34]Hoja3!$A$15,IF(K1001=[34]Hoja3!$B$16,[34]Hoja3!$A$16,IF(K1001=[34]Hoja3!$B$17,[34]Hoja3!$A$17,IF(K1001=[34]Hoja3!$B$18,[34]Hoja3!$A$18,IF(K1001=[34]Hoja3!$B$19,[34]Hoja3!$A$19,IF(K1001=[34]Hoja3!$B$20,[34]Hoja3!$A$20,IF(K1001=[34]Hoja3!$B$21,[34]Hoja3!$A$21,""))))))))))))))))))))</f>
        <v>CCE-04</v>
      </c>
      <c r="M1001" s="60" t="s">
        <v>66</v>
      </c>
      <c r="N1001" s="60">
        <v>0</v>
      </c>
      <c r="O1001" s="104">
        <v>140000000</v>
      </c>
      <c r="P1001" s="104">
        <v>140000000</v>
      </c>
      <c r="Q1001" s="65"/>
      <c r="R1001" s="60"/>
      <c r="S1001" s="60"/>
      <c r="T1001" s="60"/>
      <c r="U1001" s="60"/>
      <c r="V1001" s="60"/>
      <c r="W1001" s="60"/>
      <c r="X1001" s="100">
        <v>3241000</v>
      </c>
      <c r="Y1001" s="133" t="s">
        <v>4117</v>
      </c>
    </row>
    <row r="1002" spans="1:25" ht="45" x14ac:dyDescent="0.25">
      <c r="A1002" s="60" t="s">
        <v>2328</v>
      </c>
      <c r="B1002" s="60" t="str">
        <f>IFERROR(VLOOKUP(VALUE(MID(A1002,1,IF(VALUE(MID(A1002,1,3))=898,3,4))),[34]Hoja1!$A$3:$K$222,2,0),"")</f>
        <v>1052 Bienestar estudiantil para todos</v>
      </c>
      <c r="C1002" s="60" t="s">
        <v>246</v>
      </c>
      <c r="D1002" s="60" t="s">
        <v>474</v>
      </c>
      <c r="E1002" s="60">
        <v>80101604</v>
      </c>
      <c r="F1002" s="60" t="s">
        <v>2329</v>
      </c>
      <c r="G1002" s="62">
        <v>1</v>
      </c>
      <c r="H1002" s="62">
        <v>1</v>
      </c>
      <c r="I1002" s="60">
        <v>11</v>
      </c>
      <c r="J1002" s="60">
        <v>1</v>
      </c>
      <c r="K1002" s="60" t="s">
        <v>21</v>
      </c>
      <c r="L1002" s="60" t="str">
        <f>IF(K1002=[34]Hoja3!$B$2,[34]Hoja3!$A$2,IF(K1002=[34]Hoja3!$B$3,[34]Hoja3!$A$3,IF(K1002=[34]Hoja3!$B$4,[34]Hoja3!$A$4,IF(K1002=[34]Hoja3!$B$5,[34]Hoja3!$A$5,IF(K1002=[34]Hoja3!$B$6,[34]Hoja3!$A$6,IF(K1002=[34]Hoja3!$B$7,[34]Hoja3!$A$7,IF(K1002=[34]Hoja3!$B$8,[34]Hoja3!$A$8,IF(K1002=[34]Hoja3!$B$9,[34]Hoja3!$A$9,IF(K1002=[34]Hoja3!$B$10,[34]Hoja3!$A$10,IF(K1002=[34]Hoja3!$B$11,[34]Hoja3!$A$11,IF(K1002=[34]Hoja3!$B$12,[34]Hoja3!$A$12,IF(K1002=[34]Hoja3!$B$13,[34]Hoja3!$A$13,IF(K1002=[34]Hoja3!$B$14,[34]Hoja3!$A$14,IF(K1002=[34]Hoja3!$B$15,[34]Hoja3!$A$15,IF(K1002=[34]Hoja3!$B$16,[34]Hoja3!$A$16,IF(K1002=[34]Hoja3!$B$17,[34]Hoja3!$A$17,IF(K1002=[34]Hoja3!$B$18,[34]Hoja3!$A$18,IF(K1002=[34]Hoja3!$B$19,[34]Hoja3!$A$19,IF(K1002=[34]Hoja3!$B$20,[34]Hoja3!$A$20,IF(K1002=[34]Hoja3!$B$21,[34]Hoja3!$A$21,""))))))))))))))))))))</f>
        <v>CCE-16</v>
      </c>
      <c r="M1002" s="60" t="s">
        <v>63</v>
      </c>
      <c r="N1002" s="60">
        <v>0</v>
      </c>
      <c r="O1002" s="104">
        <v>114400000</v>
      </c>
      <c r="P1002" s="104">
        <v>114400000</v>
      </c>
      <c r="Q1002" s="65">
        <v>0</v>
      </c>
      <c r="R1002" s="60">
        <v>0</v>
      </c>
      <c r="S1002" s="60" t="s">
        <v>1995</v>
      </c>
      <c r="T1002" s="60" t="s">
        <v>1996</v>
      </c>
      <c r="U1002" s="60" t="s">
        <v>2293</v>
      </c>
      <c r="V1002" s="60" t="s">
        <v>2294</v>
      </c>
      <c r="W1002" s="60" t="s">
        <v>2295</v>
      </c>
      <c r="X1002" s="100">
        <v>3241000</v>
      </c>
      <c r="Y1002" s="133" t="s">
        <v>4117</v>
      </c>
    </row>
    <row r="1003" spans="1:25" ht="45" x14ac:dyDescent="0.25">
      <c r="A1003" s="60" t="s">
        <v>2330</v>
      </c>
      <c r="B1003" s="60" t="str">
        <f>IFERROR(VLOOKUP(VALUE(MID(A1003,1,IF(VALUE(MID(A1003,1,3))=898,3,4))),[34]Hoja1!$A$3:$K$222,2,0),"")</f>
        <v>1052 Bienestar estudiantil para todos</v>
      </c>
      <c r="C1003" s="60" t="s">
        <v>246</v>
      </c>
      <c r="D1003" s="60" t="s">
        <v>474</v>
      </c>
      <c r="E1003" s="60">
        <v>80101604</v>
      </c>
      <c r="F1003" s="60" t="s">
        <v>2331</v>
      </c>
      <c r="G1003" s="62">
        <v>1</v>
      </c>
      <c r="H1003" s="62">
        <v>1</v>
      </c>
      <c r="I1003" s="60">
        <v>11</v>
      </c>
      <c r="J1003" s="60">
        <v>1</v>
      </c>
      <c r="K1003" s="60" t="s">
        <v>21</v>
      </c>
      <c r="L1003" s="60" t="str">
        <f>IF(K1003=[34]Hoja3!$B$2,[34]Hoja3!$A$2,IF(K1003=[34]Hoja3!$B$3,[34]Hoja3!$A$3,IF(K1003=[34]Hoja3!$B$4,[34]Hoja3!$A$4,IF(K1003=[34]Hoja3!$B$5,[34]Hoja3!$A$5,IF(K1003=[34]Hoja3!$B$6,[34]Hoja3!$A$6,IF(K1003=[34]Hoja3!$B$7,[34]Hoja3!$A$7,IF(K1003=[34]Hoja3!$B$8,[34]Hoja3!$A$8,IF(K1003=[34]Hoja3!$B$9,[34]Hoja3!$A$9,IF(K1003=[34]Hoja3!$B$10,[34]Hoja3!$A$10,IF(K1003=[34]Hoja3!$B$11,[34]Hoja3!$A$11,IF(K1003=[34]Hoja3!$B$12,[34]Hoja3!$A$12,IF(K1003=[34]Hoja3!$B$13,[34]Hoja3!$A$13,IF(K1003=[34]Hoja3!$B$14,[34]Hoja3!$A$14,IF(K1003=[34]Hoja3!$B$15,[34]Hoja3!$A$15,IF(K1003=[34]Hoja3!$B$16,[34]Hoja3!$A$16,IF(K1003=[34]Hoja3!$B$17,[34]Hoja3!$A$17,IF(K1003=[34]Hoja3!$B$18,[34]Hoja3!$A$18,IF(K1003=[34]Hoja3!$B$19,[34]Hoja3!$A$19,IF(K1003=[34]Hoja3!$B$20,[34]Hoja3!$A$20,IF(K1003=[34]Hoja3!$B$21,[34]Hoja3!$A$21,""))))))))))))))))))))</f>
        <v>CCE-16</v>
      </c>
      <c r="M1003" s="60" t="s">
        <v>63</v>
      </c>
      <c r="N1003" s="60">
        <v>0</v>
      </c>
      <c r="O1003" s="104">
        <v>80080000</v>
      </c>
      <c r="P1003" s="104">
        <v>80080000</v>
      </c>
      <c r="Q1003" s="65">
        <v>0</v>
      </c>
      <c r="R1003" s="60">
        <v>0</v>
      </c>
      <c r="S1003" s="60" t="s">
        <v>1995</v>
      </c>
      <c r="T1003" s="60" t="s">
        <v>1996</v>
      </c>
      <c r="U1003" s="60" t="s">
        <v>2293</v>
      </c>
      <c r="V1003" s="60" t="s">
        <v>2294</v>
      </c>
      <c r="W1003" s="60" t="s">
        <v>2295</v>
      </c>
      <c r="X1003" s="100">
        <v>3241000</v>
      </c>
      <c r="Y1003" s="133" t="s">
        <v>4117</v>
      </c>
    </row>
    <row r="1004" spans="1:25" ht="45" x14ac:dyDescent="0.25">
      <c r="A1004" s="60" t="s">
        <v>2332</v>
      </c>
      <c r="B1004" s="60" t="str">
        <f>IFERROR(VLOOKUP(VALUE(MID(A1004,1,IF(VALUE(MID(A1004,1,3))=898,3,4))),[34]Hoja1!$A$3:$K$222,2,0),"")</f>
        <v>1052 Bienestar estudiantil para todos</v>
      </c>
      <c r="C1004" s="60" t="s">
        <v>246</v>
      </c>
      <c r="D1004" s="60" t="s">
        <v>474</v>
      </c>
      <c r="E1004" s="60">
        <v>80101604</v>
      </c>
      <c r="F1004" s="60" t="s">
        <v>2333</v>
      </c>
      <c r="G1004" s="62">
        <v>1</v>
      </c>
      <c r="H1004" s="62">
        <v>1</v>
      </c>
      <c r="I1004" s="60">
        <v>11.5</v>
      </c>
      <c r="J1004" s="60">
        <v>1</v>
      </c>
      <c r="K1004" s="60" t="s">
        <v>21</v>
      </c>
      <c r="L1004" s="60" t="str">
        <f>IF(K1004=[34]Hoja3!$B$2,[34]Hoja3!$A$2,IF(K1004=[34]Hoja3!$B$3,[34]Hoja3!$A$3,IF(K1004=[34]Hoja3!$B$4,[34]Hoja3!$A$4,IF(K1004=[34]Hoja3!$B$5,[34]Hoja3!$A$5,IF(K1004=[34]Hoja3!$B$6,[34]Hoja3!$A$6,IF(K1004=[34]Hoja3!$B$7,[34]Hoja3!$A$7,IF(K1004=[34]Hoja3!$B$8,[34]Hoja3!$A$8,IF(K1004=[34]Hoja3!$B$9,[34]Hoja3!$A$9,IF(K1004=[34]Hoja3!$B$10,[34]Hoja3!$A$10,IF(K1004=[34]Hoja3!$B$11,[34]Hoja3!$A$11,IF(K1004=[34]Hoja3!$B$12,[34]Hoja3!$A$12,IF(K1004=[34]Hoja3!$B$13,[34]Hoja3!$A$13,IF(K1004=[34]Hoja3!$B$14,[34]Hoja3!$A$14,IF(K1004=[34]Hoja3!$B$15,[34]Hoja3!$A$15,IF(K1004=[34]Hoja3!$B$16,[34]Hoja3!$A$16,IF(K1004=[34]Hoja3!$B$17,[34]Hoja3!$A$17,IF(K1004=[34]Hoja3!$B$18,[34]Hoja3!$A$18,IF(K1004=[34]Hoja3!$B$19,[34]Hoja3!$A$19,IF(K1004=[34]Hoja3!$B$20,[34]Hoja3!$A$20,IF(K1004=[34]Hoja3!$B$21,[34]Hoja3!$A$21,""))))))))))))))))))))</f>
        <v>CCE-16</v>
      </c>
      <c r="M1004" s="60" t="s">
        <v>63</v>
      </c>
      <c r="N1004" s="60">
        <v>0</v>
      </c>
      <c r="O1004" s="104">
        <v>43534400</v>
      </c>
      <c r="P1004" s="104">
        <v>43534400</v>
      </c>
      <c r="Q1004" s="65">
        <v>0</v>
      </c>
      <c r="R1004" s="60">
        <v>0</v>
      </c>
      <c r="S1004" s="60" t="s">
        <v>1995</v>
      </c>
      <c r="T1004" s="60" t="s">
        <v>1996</v>
      </c>
      <c r="U1004" s="60" t="s">
        <v>2293</v>
      </c>
      <c r="V1004" s="60" t="s">
        <v>2294</v>
      </c>
      <c r="W1004" s="60" t="s">
        <v>2295</v>
      </c>
      <c r="X1004" s="100">
        <v>3241000</v>
      </c>
      <c r="Y1004" s="133" t="s">
        <v>4117</v>
      </c>
    </row>
    <row r="1005" spans="1:25" ht="45" x14ac:dyDescent="0.25">
      <c r="A1005" s="60" t="s">
        <v>2334</v>
      </c>
      <c r="B1005" s="60" t="str">
        <f>IFERROR(VLOOKUP(VALUE(MID(A1005,1,IF(VALUE(MID(A1005,1,3))=898,3,4))),[34]Hoja1!$A$3:$K$222,2,0),"")</f>
        <v>1052 Bienestar estudiantil para todos</v>
      </c>
      <c r="C1005" s="60" t="s">
        <v>246</v>
      </c>
      <c r="D1005" s="60" t="s">
        <v>474</v>
      </c>
      <c r="E1005" s="60">
        <v>80101604</v>
      </c>
      <c r="F1005" s="60" t="s">
        <v>2335</v>
      </c>
      <c r="G1005" s="62">
        <v>1</v>
      </c>
      <c r="H1005" s="62">
        <v>1</v>
      </c>
      <c r="I1005" s="60">
        <v>11.5</v>
      </c>
      <c r="J1005" s="60">
        <v>1</v>
      </c>
      <c r="K1005" s="60" t="s">
        <v>21</v>
      </c>
      <c r="L1005" s="60" t="str">
        <f>IF(K1005=[34]Hoja3!$B$2,[34]Hoja3!$A$2,IF(K1005=[34]Hoja3!$B$3,[34]Hoja3!$A$3,IF(K1005=[34]Hoja3!$B$4,[34]Hoja3!$A$4,IF(K1005=[34]Hoja3!$B$5,[34]Hoja3!$A$5,IF(K1005=[34]Hoja3!$B$6,[34]Hoja3!$A$6,IF(K1005=[34]Hoja3!$B$7,[34]Hoja3!$A$7,IF(K1005=[34]Hoja3!$B$8,[34]Hoja3!$A$8,IF(K1005=[34]Hoja3!$B$9,[34]Hoja3!$A$9,IF(K1005=[34]Hoja3!$B$10,[34]Hoja3!$A$10,IF(K1005=[34]Hoja3!$B$11,[34]Hoja3!$A$11,IF(K1005=[34]Hoja3!$B$12,[34]Hoja3!$A$12,IF(K1005=[34]Hoja3!$B$13,[34]Hoja3!$A$13,IF(K1005=[34]Hoja3!$B$14,[34]Hoja3!$A$14,IF(K1005=[34]Hoja3!$B$15,[34]Hoja3!$A$15,IF(K1005=[34]Hoja3!$B$16,[34]Hoja3!$A$16,IF(K1005=[34]Hoja3!$B$17,[34]Hoja3!$A$17,IF(K1005=[34]Hoja3!$B$18,[34]Hoja3!$A$18,IF(K1005=[34]Hoja3!$B$19,[34]Hoja3!$A$19,IF(K1005=[34]Hoja3!$B$20,[34]Hoja3!$A$20,IF(K1005=[34]Hoja3!$B$21,[34]Hoja3!$A$21,""))))))))))))))))))))</f>
        <v>CCE-16</v>
      </c>
      <c r="M1005" s="60" t="s">
        <v>63</v>
      </c>
      <c r="N1005" s="60">
        <v>0</v>
      </c>
      <c r="O1005" s="104">
        <v>62192000</v>
      </c>
      <c r="P1005" s="104">
        <v>62192000</v>
      </c>
      <c r="Q1005" s="65">
        <v>0</v>
      </c>
      <c r="R1005" s="60">
        <v>0</v>
      </c>
      <c r="S1005" s="60" t="s">
        <v>1995</v>
      </c>
      <c r="T1005" s="60" t="s">
        <v>1996</v>
      </c>
      <c r="U1005" s="60" t="s">
        <v>2293</v>
      </c>
      <c r="V1005" s="60" t="s">
        <v>2294</v>
      </c>
      <c r="W1005" s="60" t="s">
        <v>2295</v>
      </c>
      <c r="X1005" s="100">
        <v>3241000</v>
      </c>
      <c r="Y1005" s="133" t="s">
        <v>4117</v>
      </c>
    </row>
    <row r="1006" spans="1:25" ht="45" x14ac:dyDescent="0.25">
      <c r="A1006" s="60" t="s">
        <v>2336</v>
      </c>
      <c r="B1006" s="60" t="str">
        <f>IFERROR(VLOOKUP(VALUE(MID(A1006,1,IF(VALUE(MID(A1006,1,3))=898,3,4))),[34]Hoja1!$A$3:$K$222,2,0),"")</f>
        <v>1052 Bienestar estudiantil para todos</v>
      </c>
      <c r="C1006" s="60" t="s">
        <v>246</v>
      </c>
      <c r="D1006" s="60" t="s">
        <v>474</v>
      </c>
      <c r="E1006" s="60">
        <v>80101604</v>
      </c>
      <c r="F1006" s="60" t="s">
        <v>2337</v>
      </c>
      <c r="G1006" s="62">
        <v>1</v>
      </c>
      <c r="H1006" s="62">
        <v>1</v>
      </c>
      <c r="I1006" s="60">
        <v>11.5</v>
      </c>
      <c r="J1006" s="60">
        <v>1</v>
      </c>
      <c r="K1006" s="60" t="s">
        <v>21</v>
      </c>
      <c r="L1006" s="60" t="str">
        <f>IF(K1006=[34]Hoja3!$B$2,[34]Hoja3!$A$2,IF(K1006=[34]Hoja3!$B$3,[34]Hoja3!$A$3,IF(K1006=[34]Hoja3!$B$4,[34]Hoja3!$A$4,IF(K1006=[34]Hoja3!$B$5,[34]Hoja3!$A$5,IF(K1006=[34]Hoja3!$B$6,[34]Hoja3!$A$6,IF(K1006=[34]Hoja3!$B$7,[34]Hoja3!$A$7,IF(K1006=[34]Hoja3!$B$8,[34]Hoja3!$A$8,IF(K1006=[34]Hoja3!$B$9,[34]Hoja3!$A$9,IF(K1006=[34]Hoja3!$B$10,[34]Hoja3!$A$10,IF(K1006=[34]Hoja3!$B$11,[34]Hoja3!$A$11,IF(K1006=[34]Hoja3!$B$12,[34]Hoja3!$A$12,IF(K1006=[34]Hoja3!$B$13,[34]Hoja3!$A$13,IF(K1006=[34]Hoja3!$B$14,[34]Hoja3!$A$14,IF(K1006=[34]Hoja3!$B$15,[34]Hoja3!$A$15,IF(K1006=[34]Hoja3!$B$16,[34]Hoja3!$A$16,IF(K1006=[34]Hoja3!$B$17,[34]Hoja3!$A$17,IF(K1006=[34]Hoja3!$B$18,[34]Hoja3!$A$18,IF(K1006=[34]Hoja3!$B$19,[34]Hoja3!$A$19,IF(K1006=[34]Hoja3!$B$20,[34]Hoja3!$A$20,IF(K1006=[34]Hoja3!$B$21,[34]Hoja3!$A$21,""))))))))))))))))))))</f>
        <v>CCE-16</v>
      </c>
      <c r="M1006" s="60" t="s">
        <v>575</v>
      </c>
      <c r="N1006" s="60">
        <v>0</v>
      </c>
      <c r="O1006" s="104">
        <v>35880000</v>
      </c>
      <c r="P1006" s="104">
        <v>35880000</v>
      </c>
      <c r="Q1006" s="65">
        <v>0</v>
      </c>
      <c r="R1006" s="60">
        <v>0</v>
      </c>
      <c r="S1006" s="60" t="s">
        <v>1995</v>
      </c>
      <c r="T1006" s="60" t="s">
        <v>1996</v>
      </c>
      <c r="U1006" s="60" t="s">
        <v>2293</v>
      </c>
      <c r="V1006" s="60" t="s">
        <v>2294</v>
      </c>
      <c r="W1006" s="60" t="s">
        <v>2295</v>
      </c>
      <c r="X1006" s="100">
        <v>3241000</v>
      </c>
      <c r="Y1006" s="133" t="s">
        <v>4117</v>
      </c>
    </row>
    <row r="1007" spans="1:25" ht="45" x14ac:dyDescent="0.25">
      <c r="A1007" s="60" t="s">
        <v>2338</v>
      </c>
      <c r="B1007" s="60" t="str">
        <f>IFERROR(VLOOKUP(VALUE(MID(A1007,1,IF(VALUE(MID(A1007,1,3))=898,3,4))),[34]Hoja1!$A$3:$K$222,2,0),"")</f>
        <v>1052 Bienestar estudiantil para todos</v>
      </c>
      <c r="C1007" s="60" t="s">
        <v>246</v>
      </c>
      <c r="D1007" s="60" t="s">
        <v>474</v>
      </c>
      <c r="E1007" s="60">
        <v>80101604</v>
      </c>
      <c r="F1007" s="60" t="s">
        <v>2335</v>
      </c>
      <c r="G1007" s="62">
        <v>1</v>
      </c>
      <c r="H1007" s="62">
        <v>1</v>
      </c>
      <c r="I1007" s="60">
        <v>11</v>
      </c>
      <c r="J1007" s="60">
        <v>1</v>
      </c>
      <c r="K1007" s="60" t="s">
        <v>21</v>
      </c>
      <c r="L1007" s="60" t="str">
        <f>IF(K1007=[34]Hoja3!$B$2,[34]Hoja3!$A$2,IF(K1007=[34]Hoja3!$B$3,[34]Hoja3!$A$3,IF(K1007=[34]Hoja3!$B$4,[34]Hoja3!$A$4,IF(K1007=[34]Hoja3!$B$5,[34]Hoja3!$A$5,IF(K1007=[34]Hoja3!$B$6,[34]Hoja3!$A$6,IF(K1007=[34]Hoja3!$B$7,[34]Hoja3!$A$7,IF(K1007=[34]Hoja3!$B$8,[34]Hoja3!$A$8,IF(K1007=[34]Hoja3!$B$9,[34]Hoja3!$A$9,IF(K1007=[34]Hoja3!$B$10,[34]Hoja3!$A$10,IF(K1007=[34]Hoja3!$B$11,[34]Hoja3!$A$11,IF(K1007=[34]Hoja3!$B$12,[34]Hoja3!$A$12,IF(K1007=[34]Hoja3!$B$13,[34]Hoja3!$A$13,IF(K1007=[34]Hoja3!$B$14,[34]Hoja3!$A$14,IF(K1007=[34]Hoja3!$B$15,[34]Hoja3!$A$15,IF(K1007=[34]Hoja3!$B$16,[34]Hoja3!$A$16,IF(K1007=[34]Hoja3!$B$17,[34]Hoja3!$A$17,IF(K1007=[34]Hoja3!$B$18,[34]Hoja3!$A$18,IF(K1007=[34]Hoja3!$B$19,[34]Hoja3!$A$19,IF(K1007=[34]Hoja3!$B$20,[34]Hoja3!$A$20,IF(K1007=[34]Hoja3!$B$21,[34]Hoja3!$A$21,""))))))))))))))))))))</f>
        <v>CCE-16</v>
      </c>
      <c r="M1007" s="60" t="s">
        <v>63</v>
      </c>
      <c r="N1007" s="60">
        <v>0</v>
      </c>
      <c r="O1007" s="104">
        <v>94600000</v>
      </c>
      <c r="P1007" s="104">
        <v>94600000</v>
      </c>
      <c r="Q1007" s="65">
        <v>0</v>
      </c>
      <c r="R1007" s="60">
        <v>0</v>
      </c>
      <c r="S1007" s="60" t="s">
        <v>1995</v>
      </c>
      <c r="T1007" s="60" t="s">
        <v>1996</v>
      </c>
      <c r="U1007" s="60" t="s">
        <v>2293</v>
      </c>
      <c r="V1007" s="60" t="s">
        <v>2294</v>
      </c>
      <c r="W1007" s="60" t="s">
        <v>2295</v>
      </c>
      <c r="X1007" s="100">
        <v>3241000</v>
      </c>
      <c r="Y1007" s="133" t="s">
        <v>4117</v>
      </c>
    </row>
    <row r="1008" spans="1:25" ht="45" x14ac:dyDescent="0.25">
      <c r="A1008" s="60" t="s">
        <v>2339</v>
      </c>
      <c r="B1008" s="60" t="str">
        <f>IFERROR(VLOOKUP(VALUE(MID(A1008,1,IF(VALUE(MID(A1008,1,3))=898,3,4))),[34]Hoja1!$A$3:$K$222,2,0),"")</f>
        <v>1052 Bienestar estudiantil para todos</v>
      </c>
      <c r="C1008" s="60" t="s">
        <v>246</v>
      </c>
      <c r="D1008" s="60" t="s">
        <v>474</v>
      </c>
      <c r="E1008" s="60">
        <v>80101604</v>
      </c>
      <c r="F1008" s="60" t="s">
        <v>2340</v>
      </c>
      <c r="G1008" s="62">
        <v>1</v>
      </c>
      <c r="H1008" s="62">
        <v>1</v>
      </c>
      <c r="I1008" s="60">
        <v>11.5</v>
      </c>
      <c r="J1008" s="60">
        <v>1</v>
      </c>
      <c r="K1008" s="60" t="s">
        <v>21</v>
      </c>
      <c r="L1008" s="60" t="str">
        <f>IF(K1008=[34]Hoja3!$B$2,[34]Hoja3!$A$2,IF(K1008=[34]Hoja3!$B$3,[34]Hoja3!$A$3,IF(K1008=[34]Hoja3!$B$4,[34]Hoja3!$A$4,IF(K1008=[34]Hoja3!$B$5,[34]Hoja3!$A$5,IF(K1008=[34]Hoja3!$B$6,[34]Hoja3!$A$6,IF(K1008=[34]Hoja3!$B$7,[34]Hoja3!$A$7,IF(K1008=[34]Hoja3!$B$8,[34]Hoja3!$A$8,IF(K1008=[34]Hoja3!$B$9,[34]Hoja3!$A$9,IF(K1008=[34]Hoja3!$B$10,[34]Hoja3!$A$10,IF(K1008=[34]Hoja3!$B$11,[34]Hoja3!$A$11,IF(K1008=[34]Hoja3!$B$12,[34]Hoja3!$A$12,IF(K1008=[34]Hoja3!$B$13,[34]Hoja3!$A$13,IF(K1008=[34]Hoja3!$B$14,[34]Hoja3!$A$14,IF(K1008=[34]Hoja3!$B$15,[34]Hoja3!$A$15,IF(K1008=[34]Hoja3!$B$16,[34]Hoja3!$A$16,IF(K1008=[34]Hoja3!$B$17,[34]Hoja3!$A$17,IF(K1008=[34]Hoja3!$B$18,[34]Hoja3!$A$18,IF(K1008=[34]Hoja3!$B$19,[34]Hoja3!$A$19,IF(K1008=[34]Hoja3!$B$20,[34]Hoja3!$A$20,IF(K1008=[34]Hoja3!$B$21,[34]Hoja3!$A$21,""))))))))))))))))))))</f>
        <v>CCE-16</v>
      </c>
      <c r="M1008" s="60" t="s">
        <v>63</v>
      </c>
      <c r="N1008" s="60">
        <v>0</v>
      </c>
      <c r="O1008" s="104">
        <v>107640000</v>
      </c>
      <c r="P1008" s="104">
        <v>107640000</v>
      </c>
      <c r="Q1008" s="65">
        <v>0</v>
      </c>
      <c r="R1008" s="60">
        <v>0</v>
      </c>
      <c r="S1008" s="60" t="s">
        <v>1995</v>
      </c>
      <c r="T1008" s="60" t="s">
        <v>1996</v>
      </c>
      <c r="U1008" s="60" t="s">
        <v>2293</v>
      </c>
      <c r="V1008" s="60" t="s">
        <v>2294</v>
      </c>
      <c r="W1008" s="60" t="s">
        <v>2295</v>
      </c>
      <c r="X1008" s="100">
        <v>3241000</v>
      </c>
      <c r="Y1008" s="133" t="s">
        <v>4117</v>
      </c>
    </row>
    <row r="1009" spans="1:25" ht="45" x14ac:dyDescent="0.25">
      <c r="A1009" s="60" t="s">
        <v>2341</v>
      </c>
      <c r="B1009" s="60" t="str">
        <f>IFERROR(VLOOKUP(VALUE(MID(A1009,1,IF(VALUE(MID(A1009,1,3))=898,3,4))),[34]Hoja1!$A$3:$K$222,2,0),"")</f>
        <v>1052 Bienestar estudiantil para todos</v>
      </c>
      <c r="C1009" s="60" t="s">
        <v>246</v>
      </c>
      <c r="D1009" s="60" t="s">
        <v>474</v>
      </c>
      <c r="E1009" s="60">
        <v>80101604</v>
      </c>
      <c r="F1009" s="60" t="s">
        <v>2342</v>
      </c>
      <c r="G1009" s="62">
        <v>1</v>
      </c>
      <c r="H1009" s="62">
        <v>1</v>
      </c>
      <c r="I1009" s="60">
        <v>11</v>
      </c>
      <c r="J1009" s="60">
        <v>1</v>
      </c>
      <c r="K1009" s="60" t="s">
        <v>21</v>
      </c>
      <c r="L1009" s="60" t="str">
        <f>IF(K1009=[34]Hoja3!$B$2,[34]Hoja3!$A$2,IF(K1009=[34]Hoja3!$B$3,[34]Hoja3!$A$3,IF(K1009=[34]Hoja3!$B$4,[34]Hoja3!$A$4,IF(K1009=[34]Hoja3!$B$5,[34]Hoja3!$A$5,IF(K1009=[34]Hoja3!$B$6,[34]Hoja3!$A$6,IF(K1009=[34]Hoja3!$B$7,[34]Hoja3!$A$7,IF(K1009=[34]Hoja3!$B$8,[34]Hoja3!$A$8,IF(K1009=[34]Hoja3!$B$9,[34]Hoja3!$A$9,IF(K1009=[34]Hoja3!$B$10,[34]Hoja3!$A$10,IF(K1009=[34]Hoja3!$B$11,[34]Hoja3!$A$11,IF(K1009=[34]Hoja3!$B$12,[34]Hoja3!$A$12,IF(K1009=[34]Hoja3!$B$13,[34]Hoja3!$A$13,IF(K1009=[34]Hoja3!$B$14,[34]Hoja3!$A$14,IF(K1009=[34]Hoja3!$B$15,[34]Hoja3!$A$15,IF(K1009=[34]Hoja3!$B$16,[34]Hoja3!$A$16,IF(K1009=[34]Hoja3!$B$17,[34]Hoja3!$A$17,IF(K1009=[34]Hoja3!$B$18,[34]Hoja3!$A$18,IF(K1009=[34]Hoja3!$B$19,[34]Hoja3!$A$19,IF(K1009=[34]Hoja3!$B$20,[34]Hoja3!$A$20,IF(K1009=[34]Hoja3!$B$21,[34]Hoja3!$A$21,""))))))))))))))))))))</f>
        <v>CCE-16</v>
      </c>
      <c r="M1009" s="60" t="s">
        <v>63</v>
      </c>
      <c r="N1009" s="60">
        <v>0</v>
      </c>
      <c r="O1009" s="104">
        <v>77743061</v>
      </c>
      <c r="P1009" s="104">
        <v>77743061</v>
      </c>
      <c r="Q1009" s="65">
        <v>0</v>
      </c>
      <c r="R1009" s="60">
        <v>0</v>
      </c>
      <c r="S1009" s="60" t="s">
        <v>1995</v>
      </c>
      <c r="T1009" s="60" t="s">
        <v>1996</v>
      </c>
      <c r="U1009" s="60" t="s">
        <v>2293</v>
      </c>
      <c r="V1009" s="60" t="s">
        <v>2294</v>
      </c>
      <c r="W1009" s="60" t="s">
        <v>2295</v>
      </c>
      <c r="X1009" s="100">
        <v>3241000</v>
      </c>
      <c r="Y1009" s="133" t="s">
        <v>4117</v>
      </c>
    </row>
    <row r="1010" spans="1:25" ht="45" x14ac:dyDescent="0.25">
      <c r="A1010" s="60" t="s">
        <v>2343</v>
      </c>
      <c r="B1010" s="60" t="str">
        <f>IFERROR(VLOOKUP(VALUE(MID(A1010,1,IF(VALUE(MID(A1010,1,3))=898,3,4))),[34]Hoja1!$A$3:$K$222,2,0),"")</f>
        <v>1052 Bienestar estudiantil para todos</v>
      </c>
      <c r="C1010" s="60" t="s">
        <v>246</v>
      </c>
      <c r="D1010" s="60" t="s">
        <v>474</v>
      </c>
      <c r="E1010" s="60">
        <v>80101604</v>
      </c>
      <c r="F1010" s="60" t="s">
        <v>2344</v>
      </c>
      <c r="G1010" s="62">
        <v>1</v>
      </c>
      <c r="H1010" s="62">
        <v>1</v>
      </c>
      <c r="I1010" s="60">
        <v>11</v>
      </c>
      <c r="J1010" s="60">
        <v>1</v>
      </c>
      <c r="K1010" s="60" t="s">
        <v>21</v>
      </c>
      <c r="L1010" s="60" t="str">
        <f>IF(K1010=[34]Hoja3!$B$2,[34]Hoja3!$A$2,IF(K1010=[34]Hoja3!$B$3,[34]Hoja3!$A$3,IF(K1010=[34]Hoja3!$B$4,[34]Hoja3!$A$4,IF(K1010=[34]Hoja3!$B$5,[34]Hoja3!$A$5,IF(K1010=[34]Hoja3!$B$6,[34]Hoja3!$A$6,IF(K1010=[34]Hoja3!$B$7,[34]Hoja3!$A$7,IF(K1010=[34]Hoja3!$B$8,[34]Hoja3!$A$8,IF(K1010=[34]Hoja3!$B$9,[34]Hoja3!$A$9,IF(K1010=[34]Hoja3!$B$10,[34]Hoja3!$A$10,IF(K1010=[34]Hoja3!$B$11,[34]Hoja3!$A$11,IF(K1010=[34]Hoja3!$B$12,[34]Hoja3!$A$12,IF(K1010=[34]Hoja3!$B$13,[34]Hoja3!$A$13,IF(K1010=[34]Hoja3!$B$14,[34]Hoja3!$A$14,IF(K1010=[34]Hoja3!$B$15,[34]Hoja3!$A$15,IF(K1010=[34]Hoja3!$B$16,[34]Hoja3!$A$16,IF(K1010=[34]Hoja3!$B$17,[34]Hoja3!$A$17,IF(K1010=[34]Hoja3!$B$18,[34]Hoja3!$A$18,IF(K1010=[34]Hoja3!$B$19,[34]Hoja3!$A$19,IF(K1010=[34]Hoja3!$B$20,[34]Hoja3!$A$20,IF(K1010=[34]Hoja3!$B$21,[34]Hoja3!$A$21,""))))))))))))))))))))</f>
        <v>CCE-16</v>
      </c>
      <c r="M1010" s="60" t="s">
        <v>63</v>
      </c>
      <c r="N1010" s="60">
        <v>0</v>
      </c>
      <c r="O1010" s="104">
        <v>68640000</v>
      </c>
      <c r="P1010" s="104">
        <v>68640000</v>
      </c>
      <c r="Q1010" s="65">
        <v>0</v>
      </c>
      <c r="R1010" s="60">
        <v>0</v>
      </c>
      <c r="S1010" s="60" t="s">
        <v>1995</v>
      </c>
      <c r="T1010" s="60" t="s">
        <v>1996</v>
      </c>
      <c r="U1010" s="60" t="s">
        <v>2293</v>
      </c>
      <c r="V1010" s="60" t="s">
        <v>2294</v>
      </c>
      <c r="W1010" s="60" t="s">
        <v>2295</v>
      </c>
      <c r="X1010" s="100">
        <v>3241000</v>
      </c>
      <c r="Y1010" s="133" t="s">
        <v>4117</v>
      </c>
    </row>
    <row r="1011" spans="1:25" ht="45" x14ac:dyDescent="0.25">
      <c r="A1011" s="60" t="s">
        <v>2345</v>
      </c>
      <c r="B1011" s="60" t="str">
        <f>IFERROR(VLOOKUP(VALUE(MID(A1011,1,IF(VALUE(MID(A1011,1,3))=898,3,4))),[34]Hoja1!$A$3:$K$222,2,0),"")</f>
        <v>1052 Bienestar estudiantil para todos</v>
      </c>
      <c r="C1011" s="60" t="s">
        <v>246</v>
      </c>
      <c r="D1011" s="60" t="s">
        <v>474</v>
      </c>
      <c r="E1011" s="60">
        <v>80101604</v>
      </c>
      <c r="F1011" s="60" t="s">
        <v>2346</v>
      </c>
      <c r="G1011" s="62">
        <v>1</v>
      </c>
      <c r="H1011" s="62">
        <v>1</v>
      </c>
      <c r="I1011" s="60">
        <v>11</v>
      </c>
      <c r="J1011" s="60">
        <v>1</v>
      </c>
      <c r="K1011" s="60" t="s">
        <v>21</v>
      </c>
      <c r="L1011" s="60" t="str">
        <f>IF(K1011=[34]Hoja3!$B$2,[34]Hoja3!$A$2,IF(K1011=[34]Hoja3!$B$3,[34]Hoja3!$A$3,IF(K1011=[34]Hoja3!$B$4,[34]Hoja3!$A$4,IF(K1011=[34]Hoja3!$B$5,[34]Hoja3!$A$5,IF(K1011=[34]Hoja3!$B$6,[34]Hoja3!$A$6,IF(K1011=[34]Hoja3!$B$7,[34]Hoja3!$A$7,IF(K1011=[34]Hoja3!$B$8,[34]Hoja3!$A$8,IF(K1011=[34]Hoja3!$B$9,[34]Hoja3!$A$9,IF(K1011=[34]Hoja3!$B$10,[34]Hoja3!$A$10,IF(K1011=[34]Hoja3!$B$11,[34]Hoja3!$A$11,IF(K1011=[34]Hoja3!$B$12,[34]Hoja3!$A$12,IF(K1011=[34]Hoja3!$B$13,[34]Hoja3!$A$13,IF(K1011=[34]Hoja3!$B$14,[34]Hoja3!$A$14,IF(K1011=[34]Hoja3!$B$15,[34]Hoja3!$A$15,IF(K1011=[34]Hoja3!$B$16,[34]Hoja3!$A$16,IF(K1011=[34]Hoja3!$B$17,[34]Hoja3!$A$17,IF(K1011=[34]Hoja3!$B$18,[34]Hoja3!$A$18,IF(K1011=[34]Hoja3!$B$19,[34]Hoja3!$A$19,IF(K1011=[34]Hoja3!$B$20,[34]Hoja3!$A$20,IF(K1011=[34]Hoja3!$B$21,[34]Hoja3!$A$21,""))))))))))))))))))))</f>
        <v>CCE-16</v>
      </c>
      <c r="M1011" s="60" t="s">
        <v>63</v>
      </c>
      <c r="N1011" s="60">
        <v>0</v>
      </c>
      <c r="O1011" s="104">
        <v>79200000</v>
      </c>
      <c r="P1011" s="104">
        <v>79200000</v>
      </c>
      <c r="Q1011" s="65">
        <v>0</v>
      </c>
      <c r="R1011" s="60">
        <v>0</v>
      </c>
      <c r="S1011" s="60" t="s">
        <v>1995</v>
      </c>
      <c r="T1011" s="60" t="s">
        <v>1996</v>
      </c>
      <c r="U1011" s="60" t="s">
        <v>2293</v>
      </c>
      <c r="V1011" s="60" t="s">
        <v>2294</v>
      </c>
      <c r="W1011" s="60" t="s">
        <v>2295</v>
      </c>
      <c r="X1011" s="100">
        <v>3241000</v>
      </c>
      <c r="Y1011" s="133" t="s">
        <v>4117</v>
      </c>
    </row>
    <row r="1012" spans="1:25" ht="45" x14ac:dyDescent="0.25">
      <c r="A1012" s="60" t="s">
        <v>2347</v>
      </c>
      <c r="B1012" s="60" t="str">
        <f>IFERROR(VLOOKUP(VALUE(MID(A1012,1,IF(VALUE(MID(A1012,1,3))=898,3,4))),[34]Hoja1!$A$3:$K$222,2,0),"")</f>
        <v>1052 Bienestar estudiantil para todos</v>
      </c>
      <c r="C1012" s="60" t="s">
        <v>246</v>
      </c>
      <c r="D1012" s="60" t="s">
        <v>474</v>
      </c>
      <c r="E1012" s="60">
        <v>80101604</v>
      </c>
      <c r="F1012" s="60" t="s">
        <v>2348</v>
      </c>
      <c r="G1012" s="62">
        <v>1</v>
      </c>
      <c r="H1012" s="62">
        <v>1</v>
      </c>
      <c r="I1012" s="60">
        <v>11</v>
      </c>
      <c r="J1012" s="60">
        <v>1</v>
      </c>
      <c r="K1012" s="60" t="s">
        <v>21</v>
      </c>
      <c r="L1012" s="60" t="str">
        <f>IF(K1012=[34]Hoja3!$B$2,[34]Hoja3!$A$2,IF(K1012=[34]Hoja3!$B$3,[34]Hoja3!$A$3,IF(K1012=[34]Hoja3!$B$4,[34]Hoja3!$A$4,IF(K1012=[34]Hoja3!$B$5,[34]Hoja3!$A$5,IF(K1012=[34]Hoja3!$B$6,[34]Hoja3!$A$6,IF(K1012=[34]Hoja3!$B$7,[34]Hoja3!$A$7,IF(K1012=[34]Hoja3!$B$8,[34]Hoja3!$A$8,IF(K1012=[34]Hoja3!$B$9,[34]Hoja3!$A$9,IF(K1012=[34]Hoja3!$B$10,[34]Hoja3!$A$10,IF(K1012=[34]Hoja3!$B$11,[34]Hoja3!$A$11,IF(K1012=[34]Hoja3!$B$12,[34]Hoja3!$A$12,IF(K1012=[34]Hoja3!$B$13,[34]Hoja3!$A$13,IF(K1012=[34]Hoja3!$B$14,[34]Hoja3!$A$14,IF(K1012=[34]Hoja3!$B$15,[34]Hoja3!$A$15,IF(K1012=[34]Hoja3!$B$16,[34]Hoja3!$A$16,IF(K1012=[34]Hoja3!$B$17,[34]Hoja3!$A$17,IF(K1012=[34]Hoja3!$B$18,[34]Hoja3!$A$18,IF(K1012=[34]Hoja3!$B$19,[34]Hoja3!$A$19,IF(K1012=[34]Hoja3!$B$20,[34]Hoja3!$A$20,IF(K1012=[34]Hoja3!$B$21,[34]Hoja3!$A$21,""))))))))))))))))))))</f>
        <v>CCE-16</v>
      </c>
      <c r="M1012" s="60" t="s">
        <v>63</v>
      </c>
      <c r="N1012" s="60">
        <v>0</v>
      </c>
      <c r="O1012" s="104">
        <v>76468458</v>
      </c>
      <c r="P1012" s="104">
        <v>76468458</v>
      </c>
      <c r="Q1012" s="65">
        <v>0</v>
      </c>
      <c r="R1012" s="60">
        <v>0</v>
      </c>
      <c r="S1012" s="60" t="s">
        <v>1995</v>
      </c>
      <c r="T1012" s="60" t="s">
        <v>1996</v>
      </c>
      <c r="U1012" s="60" t="s">
        <v>2293</v>
      </c>
      <c r="V1012" s="60" t="s">
        <v>2294</v>
      </c>
      <c r="W1012" s="60" t="s">
        <v>2295</v>
      </c>
      <c r="X1012" s="100">
        <v>3241000</v>
      </c>
      <c r="Y1012" s="133" t="s">
        <v>4117</v>
      </c>
    </row>
    <row r="1013" spans="1:25" ht="45" x14ac:dyDescent="0.25">
      <c r="A1013" s="60" t="s">
        <v>2349</v>
      </c>
      <c r="B1013" s="60" t="str">
        <f>IFERROR(VLOOKUP(VALUE(MID(A1013,1,IF(VALUE(MID(A1013,1,3))=898,3,4))),[34]Hoja1!$A$3:$K$222,2,0),"")</f>
        <v>1052 Bienestar estudiantil para todos</v>
      </c>
      <c r="C1013" s="60" t="s">
        <v>246</v>
      </c>
      <c r="D1013" s="60" t="s">
        <v>474</v>
      </c>
      <c r="E1013" s="60">
        <v>80101604</v>
      </c>
      <c r="F1013" s="60" t="s">
        <v>2342</v>
      </c>
      <c r="G1013" s="62">
        <v>1</v>
      </c>
      <c r="H1013" s="62">
        <v>1</v>
      </c>
      <c r="I1013" s="60">
        <v>11</v>
      </c>
      <c r="J1013" s="60">
        <v>1</v>
      </c>
      <c r="K1013" s="60" t="s">
        <v>21</v>
      </c>
      <c r="L1013" s="60" t="str">
        <f>IF(K1013=[34]Hoja3!$B$2,[34]Hoja3!$A$2,IF(K1013=[34]Hoja3!$B$3,[34]Hoja3!$A$3,IF(K1013=[34]Hoja3!$B$4,[34]Hoja3!$A$4,IF(K1013=[34]Hoja3!$B$5,[34]Hoja3!$A$5,IF(K1013=[34]Hoja3!$B$6,[34]Hoja3!$A$6,IF(K1013=[34]Hoja3!$B$7,[34]Hoja3!$A$7,IF(K1013=[34]Hoja3!$B$8,[34]Hoja3!$A$8,IF(K1013=[34]Hoja3!$B$9,[34]Hoja3!$A$9,IF(K1013=[34]Hoja3!$B$10,[34]Hoja3!$A$10,IF(K1013=[34]Hoja3!$B$11,[34]Hoja3!$A$11,IF(K1013=[34]Hoja3!$B$12,[34]Hoja3!$A$12,IF(K1013=[34]Hoja3!$B$13,[34]Hoja3!$A$13,IF(K1013=[34]Hoja3!$B$14,[34]Hoja3!$A$14,IF(K1013=[34]Hoja3!$B$15,[34]Hoja3!$A$15,IF(K1013=[34]Hoja3!$B$16,[34]Hoja3!$A$16,IF(K1013=[34]Hoja3!$B$17,[34]Hoja3!$A$17,IF(K1013=[34]Hoja3!$B$18,[34]Hoja3!$A$18,IF(K1013=[34]Hoja3!$B$19,[34]Hoja3!$A$19,IF(K1013=[34]Hoja3!$B$20,[34]Hoja3!$A$20,IF(K1013=[34]Hoja3!$B$21,[34]Hoja3!$A$21,""))))))))))))))))))))</f>
        <v>CCE-16</v>
      </c>
      <c r="M1013" s="60" t="s">
        <v>63</v>
      </c>
      <c r="N1013" s="60">
        <v>0</v>
      </c>
      <c r="O1013" s="104">
        <v>94600000</v>
      </c>
      <c r="P1013" s="104">
        <v>94600000</v>
      </c>
      <c r="Q1013" s="65">
        <v>0</v>
      </c>
      <c r="R1013" s="60">
        <v>0</v>
      </c>
      <c r="S1013" s="60" t="s">
        <v>1995</v>
      </c>
      <c r="T1013" s="60" t="s">
        <v>1996</v>
      </c>
      <c r="U1013" s="60" t="s">
        <v>2293</v>
      </c>
      <c r="V1013" s="60" t="s">
        <v>2294</v>
      </c>
      <c r="W1013" s="60" t="s">
        <v>2295</v>
      </c>
      <c r="X1013" s="100">
        <v>3241000</v>
      </c>
      <c r="Y1013" s="133" t="s">
        <v>4117</v>
      </c>
    </row>
    <row r="1014" spans="1:25" ht="45" x14ac:dyDescent="0.25">
      <c r="A1014" s="60" t="s">
        <v>2350</v>
      </c>
      <c r="B1014" s="60" t="str">
        <f>IFERROR(VLOOKUP(VALUE(MID(A1014,1,IF(VALUE(MID(A1014,1,3))=898,3,4))),[34]Hoja1!$A$3:$K$222,2,0),"")</f>
        <v>1052 Bienestar estudiantil para todos</v>
      </c>
      <c r="C1014" s="60" t="s">
        <v>246</v>
      </c>
      <c r="D1014" s="60" t="s">
        <v>474</v>
      </c>
      <c r="E1014" s="60">
        <v>80101604</v>
      </c>
      <c r="F1014" s="60" t="s">
        <v>2342</v>
      </c>
      <c r="G1014" s="62">
        <v>1</v>
      </c>
      <c r="H1014" s="62">
        <v>1</v>
      </c>
      <c r="I1014" s="60">
        <v>11</v>
      </c>
      <c r="J1014" s="60">
        <v>1</v>
      </c>
      <c r="K1014" s="60" t="s">
        <v>21</v>
      </c>
      <c r="L1014" s="60" t="str">
        <f>IF(K1014=[34]Hoja3!$B$2,[34]Hoja3!$A$2,IF(K1014=[34]Hoja3!$B$3,[34]Hoja3!$A$3,IF(K1014=[34]Hoja3!$B$4,[34]Hoja3!$A$4,IF(K1014=[34]Hoja3!$B$5,[34]Hoja3!$A$5,IF(K1014=[34]Hoja3!$B$6,[34]Hoja3!$A$6,IF(K1014=[34]Hoja3!$B$7,[34]Hoja3!$A$7,IF(K1014=[34]Hoja3!$B$8,[34]Hoja3!$A$8,IF(K1014=[34]Hoja3!$B$9,[34]Hoja3!$A$9,IF(K1014=[34]Hoja3!$B$10,[34]Hoja3!$A$10,IF(K1014=[34]Hoja3!$B$11,[34]Hoja3!$A$11,IF(K1014=[34]Hoja3!$B$12,[34]Hoja3!$A$12,IF(K1014=[34]Hoja3!$B$13,[34]Hoja3!$A$13,IF(K1014=[34]Hoja3!$B$14,[34]Hoja3!$A$14,IF(K1014=[34]Hoja3!$B$15,[34]Hoja3!$A$15,IF(K1014=[34]Hoja3!$B$16,[34]Hoja3!$A$16,IF(K1014=[34]Hoja3!$B$17,[34]Hoja3!$A$17,IF(K1014=[34]Hoja3!$B$18,[34]Hoja3!$A$18,IF(K1014=[34]Hoja3!$B$19,[34]Hoja3!$A$19,IF(K1014=[34]Hoja3!$B$20,[34]Hoja3!$A$20,IF(K1014=[34]Hoja3!$B$21,[34]Hoja3!$A$21,""))))))))))))))))))))</f>
        <v>CCE-16</v>
      </c>
      <c r="M1014" s="60" t="s">
        <v>63</v>
      </c>
      <c r="N1014" s="60">
        <v>0</v>
      </c>
      <c r="O1014" s="104">
        <v>68640000</v>
      </c>
      <c r="P1014" s="104">
        <v>68640000</v>
      </c>
      <c r="Q1014" s="65">
        <v>0</v>
      </c>
      <c r="R1014" s="60">
        <v>0</v>
      </c>
      <c r="S1014" s="60" t="s">
        <v>1995</v>
      </c>
      <c r="T1014" s="60" t="s">
        <v>1996</v>
      </c>
      <c r="U1014" s="60" t="s">
        <v>2293</v>
      </c>
      <c r="V1014" s="60" t="s">
        <v>2294</v>
      </c>
      <c r="W1014" s="60" t="s">
        <v>2295</v>
      </c>
      <c r="X1014" s="100">
        <v>3241000</v>
      </c>
      <c r="Y1014" s="133" t="s">
        <v>4117</v>
      </c>
    </row>
    <row r="1015" spans="1:25" ht="45" x14ac:dyDescent="0.25">
      <c r="A1015" s="60" t="s">
        <v>2351</v>
      </c>
      <c r="B1015" s="60" t="str">
        <f>IFERROR(VLOOKUP(VALUE(MID(A1015,1,IF(VALUE(MID(A1015,1,3))=898,3,4))),[34]Hoja1!$A$3:$K$222,2,0),"")</f>
        <v>1052 Bienestar estudiantil para todos</v>
      </c>
      <c r="C1015" s="60" t="s">
        <v>246</v>
      </c>
      <c r="D1015" s="60" t="s">
        <v>474</v>
      </c>
      <c r="E1015" s="60">
        <v>80101604</v>
      </c>
      <c r="F1015" s="60" t="s">
        <v>2342</v>
      </c>
      <c r="G1015" s="62">
        <v>1</v>
      </c>
      <c r="H1015" s="62">
        <v>1</v>
      </c>
      <c r="I1015" s="60">
        <v>11.5</v>
      </c>
      <c r="J1015" s="60">
        <v>1</v>
      </c>
      <c r="K1015" s="60" t="s">
        <v>21</v>
      </c>
      <c r="L1015" s="60" t="str">
        <f>IF(K1015=[34]Hoja3!$B$2,[34]Hoja3!$A$2,IF(K1015=[34]Hoja3!$B$3,[34]Hoja3!$A$3,IF(K1015=[34]Hoja3!$B$4,[34]Hoja3!$A$4,IF(K1015=[34]Hoja3!$B$5,[34]Hoja3!$A$5,IF(K1015=[34]Hoja3!$B$6,[34]Hoja3!$A$6,IF(K1015=[34]Hoja3!$B$7,[34]Hoja3!$A$7,IF(K1015=[34]Hoja3!$B$8,[34]Hoja3!$A$8,IF(K1015=[34]Hoja3!$B$9,[34]Hoja3!$A$9,IF(K1015=[34]Hoja3!$B$10,[34]Hoja3!$A$10,IF(K1015=[34]Hoja3!$B$11,[34]Hoja3!$A$11,IF(K1015=[34]Hoja3!$B$12,[34]Hoja3!$A$12,IF(K1015=[34]Hoja3!$B$13,[34]Hoja3!$A$13,IF(K1015=[34]Hoja3!$B$14,[34]Hoja3!$A$14,IF(K1015=[34]Hoja3!$B$15,[34]Hoja3!$A$15,IF(K1015=[34]Hoja3!$B$16,[34]Hoja3!$A$16,IF(K1015=[34]Hoja3!$B$17,[34]Hoja3!$A$17,IF(K1015=[34]Hoja3!$B$18,[34]Hoja3!$A$18,IF(K1015=[34]Hoja3!$B$19,[34]Hoja3!$A$19,IF(K1015=[34]Hoja3!$B$20,[34]Hoja3!$A$20,IF(K1015=[34]Hoja3!$B$21,[34]Hoja3!$A$21,""))))))))))))))))))))</f>
        <v>CCE-16</v>
      </c>
      <c r="M1015" s="60" t="s">
        <v>63</v>
      </c>
      <c r="N1015" s="60">
        <v>0</v>
      </c>
      <c r="O1015" s="104">
        <v>80500000</v>
      </c>
      <c r="P1015" s="104">
        <v>80500000</v>
      </c>
      <c r="Q1015" s="65">
        <v>0</v>
      </c>
      <c r="R1015" s="60">
        <v>0</v>
      </c>
      <c r="S1015" s="60" t="s">
        <v>1995</v>
      </c>
      <c r="T1015" s="60" t="s">
        <v>1996</v>
      </c>
      <c r="U1015" s="60" t="s">
        <v>2293</v>
      </c>
      <c r="V1015" s="60" t="s">
        <v>2294</v>
      </c>
      <c r="W1015" s="60" t="s">
        <v>2295</v>
      </c>
      <c r="X1015" s="100">
        <v>3241000</v>
      </c>
      <c r="Y1015" s="133" t="s">
        <v>4117</v>
      </c>
    </row>
    <row r="1016" spans="1:25" ht="45" x14ac:dyDescent="0.25">
      <c r="A1016" s="60" t="s">
        <v>2352</v>
      </c>
      <c r="B1016" s="60" t="str">
        <f>IFERROR(VLOOKUP(VALUE(MID(A1016,1,IF(VALUE(MID(A1016,1,3))=898,3,4))),[34]Hoja1!$A$3:$K$222,2,0),"")</f>
        <v>1052 Bienestar estudiantil para todos</v>
      </c>
      <c r="C1016" s="60" t="s">
        <v>246</v>
      </c>
      <c r="D1016" s="60" t="s">
        <v>474</v>
      </c>
      <c r="E1016" s="60">
        <v>80101604</v>
      </c>
      <c r="F1016" s="60" t="s">
        <v>2353</v>
      </c>
      <c r="G1016" s="62">
        <v>1</v>
      </c>
      <c r="H1016" s="62">
        <v>1</v>
      </c>
      <c r="I1016" s="60">
        <v>11</v>
      </c>
      <c r="J1016" s="60">
        <v>1</v>
      </c>
      <c r="K1016" s="60" t="s">
        <v>21</v>
      </c>
      <c r="L1016" s="60" t="str">
        <f>IF(K1016=[34]Hoja3!$B$2,[34]Hoja3!$A$2,IF(K1016=[34]Hoja3!$B$3,[34]Hoja3!$A$3,IF(K1016=[34]Hoja3!$B$4,[34]Hoja3!$A$4,IF(K1016=[34]Hoja3!$B$5,[34]Hoja3!$A$5,IF(K1016=[34]Hoja3!$B$6,[34]Hoja3!$A$6,IF(K1016=[34]Hoja3!$B$7,[34]Hoja3!$A$7,IF(K1016=[34]Hoja3!$B$8,[34]Hoja3!$A$8,IF(K1016=[34]Hoja3!$B$9,[34]Hoja3!$A$9,IF(K1016=[34]Hoja3!$B$10,[34]Hoja3!$A$10,IF(K1016=[34]Hoja3!$B$11,[34]Hoja3!$A$11,IF(K1016=[34]Hoja3!$B$12,[34]Hoja3!$A$12,IF(K1016=[34]Hoja3!$B$13,[34]Hoja3!$A$13,IF(K1016=[34]Hoja3!$B$14,[34]Hoja3!$A$14,IF(K1016=[34]Hoja3!$B$15,[34]Hoja3!$A$15,IF(K1016=[34]Hoja3!$B$16,[34]Hoja3!$A$16,IF(K1016=[34]Hoja3!$B$17,[34]Hoja3!$A$17,IF(K1016=[34]Hoja3!$B$18,[34]Hoja3!$A$18,IF(K1016=[34]Hoja3!$B$19,[34]Hoja3!$A$19,IF(K1016=[34]Hoja3!$B$20,[34]Hoja3!$A$20,IF(K1016=[34]Hoja3!$B$21,[34]Hoja3!$A$21,""))))))))))))))))))))</f>
        <v>CCE-16</v>
      </c>
      <c r="M1016" s="60" t="s">
        <v>63</v>
      </c>
      <c r="N1016" s="60">
        <v>0</v>
      </c>
      <c r="O1016" s="104">
        <v>86983864</v>
      </c>
      <c r="P1016" s="104">
        <v>86983864</v>
      </c>
      <c r="Q1016" s="65">
        <v>0</v>
      </c>
      <c r="R1016" s="60">
        <v>0</v>
      </c>
      <c r="S1016" s="60" t="s">
        <v>1995</v>
      </c>
      <c r="T1016" s="60" t="s">
        <v>1996</v>
      </c>
      <c r="U1016" s="60" t="s">
        <v>2293</v>
      </c>
      <c r="V1016" s="60" t="s">
        <v>2294</v>
      </c>
      <c r="W1016" s="60" t="s">
        <v>2295</v>
      </c>
      <c r="X1016" s="100">
        <v>3241000</v>
      </c>
      <c r="Y1016" s="133" t="s">
        <v>4117</v>
      </c>
    </row>
    <row r="1017" spans="1:25" ht="45" x14ac:dyDescent="0.25">
      <c r="A1017" s="60" t="s">
        <v>2354</v>
      </c>
      <c r="B1017" s="60" t="str">
        <f>IFERROR(VLOOKUP(VALUE(MID(A1017,1,IF(VALUE(MID(A1017,1,3))=898,3,4))),[34]Hoja1!$A$3:$K$222,2,0),"")</f>
        <v>1052 Bienestar estudiantil para todos</v>
      </c>
      <c r="C1017" s="60" t="s">
        <v>246</v>
      </c>
      <c r="D1017" s="60" t="s">
        <v>474</v>
      </c>
      <c r="E1017" s="60">
        <v>80101604</v>
      </c>
      <c r="F1017" s="60" t="s">
        <v>2355</v>
      </c>
      <c r="G1017" s="62">
        <v>1</v>
      </c>
      <c r="H1017" s="62">
        <v>1</v>
      </c>
      <c r="I1017" s="60">
        <v>11</v>
      </c>
      <c r="J1017" s="60">
        <v>1</v>
      </c>
      <c r="K1017" s="60" t="s">
        <v>21</v>
      </c>
      <c r="L1017" s="60" t="str">
        <f>IF(K1017=[34]Hoja3!$B$2,[34]Hoja3!$A$2,IF(K1017=[34]Hoja3!$B$3,[34]Hoja3!$A$3,IF(K1017=[34]Hoja3!$B$4,[34]Hoja3!$A$4,IF(K1017=[34]Hoja3!$B$5,[34]Hoja3!$A$5,IF(K1017=[34]Hoja3!$B$6,[34]Hoja3!$A$6,IF(K1017=[34]Hoja3!$B$7,[34]Hoja3!$A$7,IF(K1017=[34]Hoja3!$B$8,[34]Hoja3!$A$8,IF(K1017=[34]Hoja3!$B$9,[34]Hoja3!$A$9,IF(K1017=[34]Hoja3!$B$10,[34]Hoja3!$A$10,IF(K1017=[34]Hoja3!$B$11,[34]Hoja3!$A$11,IF(K1017=[34]Hoja3!$B$12,[34]Hoja3!$A$12,IF(K1017=[34]Hoja3!$B$13,[34]Hoja3!$A$13,IF(K1017=[34]Hoja3!$B$14,[34]Hoja3!$A$14,IF(K1017=[34]Hoja3!$B$15,[34]Hoja3!$A$15,IF(K1017=[34]Hoja3!$B$16,[34]Hoja3!$A$16,IF(K1017=[34]Hoja3!$B$17,[34]Hoja3!$A$17,IF(K1017=[34]Hoja3!$B$18,[34]Hoja3!$A$18,IF(K1017=[34]Hoja3!$B$19,[34]Hoja3!$A$19,IF(K1017=[34]Hoja3!$B$20,[34]Hoja3!$A$20,IF(K1017=[34]Hoja3!$B$21,[34]Hoja3!$A$21,""))))))))))))))))))))</f>
        <v>CCE-16</v>
      </c>
      <c r="M1017" s="60" t="s">
        <v>63</v>
      </c>
      <c r="N1017" s="60">
        <v>0</v>
      </c>
      <c r="O1017" s="104">
        <v>77334400</v>
      </c>
      <c r="P1017" s="104">
        <v>77334400</v>
      </c>
      <c r="Q1017" s="65">
        <v>0</v>
      </c>
      <c r="R1017" s="60">
        <v>0</v>
      </c>
      <c r="S1017" s="60" t="s">
        <v>1995</v>
      </c>
      <c r="T1017" s="60" t="s">
        <v>1996</v>
      </c>
      <c r="U1017" s="60" t="s">
        <v>2293</v>
      </c>
      <c r="V1017" s="60" t="s">
        <v>2294</v>
      </c>
      <c r="W1017" s="60" t="s">
        <v>2295</v>
      </c>
      <c r="X1017" s="100">
        <v>3241000</v>
      </c>
      <c r="Y1017" s="133" t="s">
        <v>4117</v>
      </c>
    </row>
    <row r="1018" spans="1:25" ht="45" x14ac:dyDescent="0.25">
      <c r="A1018" s="60" t="s">
        <v>2356</v>
      </c>
      <c r="B1018" s="60" t="str">
        <f>IFERROR(VLOOKUP(VALUE(MID(A1018,1,IF(VALUE(MID(A1018,1,3))=898,3,4))),[34]Hoja1!$A$3:$K$222,2,0),"")</f>
        <v>1052 Bienestar estudiantil para todos</v>
      </c>
      <c r="C1018" s="60" t="s">
        <v>246</v>
      </c>
      <c r="D1018" s="60" t="s">
        <v>474</v>
      </c>
      <c r="E1018" s="60">
        <v>80101604</v>
      </c>
      <c r="F1018" s="60" t="s">
        <v>2355</v>
      </c>
      <c r="G1018" s="62">
        <v>1</v>
      </c>
      <c r="H1018" s="62">
        <v>1</v>
      </c>
      <c r="I1018" s="60">
        <v>11</v>
      </c>
      <c r="J1018" s="60">
        <v>1</v>
      </c>
      <c r="K1018" s="60" t="s">
        <v>21</v>
      </c>
      <c r="L1018" s="60" t="str">
        <f>IF(K1018=[34]Hoja3!$B$2,[34]Hoja3!$A$2,IF(K1018=[34]Hoja3!$B$3,[34]Hoja3!$A$3,IF(K1018=[34]Hoja3!$B$4,[34]Hoja3!$A$4,IF(K1018=[34]Hoja3!$B$5,[34]Hoja3!$A$5,IF(K1018=[34]Hoja3!$B$6,[34]Hoja3!$A$6,IF(K1018=[34]Hoja3!$B$7,[34]Hoja3!$A$7,IF(K1018=[34]Hoja3!$B$8,[34]Hoja3!$A$8,IF(K1018=[34]Hoja3!$B$9,[34]Hoja3!$A$9,IF(K1018=[34]Hoja3!$B$10,[34]Hoja3!$A$10,IF(K1018=[34]Hoja3!$B$11,[34]Hoja3!$A$11,IF(K1018=[34]Hoja3!$B$12,[34]Hoja3!$A$12,IF(K1018=[34]Hoja3!$B$13,[34]Hoja3!$A$13,IF(K1018=[34]Hoja3!$B$14,[34]Hoja3!$A$14,IF(K1018=[34]Hoja3!$B$15,[34]Hoja3!$A$15,IF(K1018=[34]Hoja3!$B$16,[34]Hoja3!$A$16,IF(K1018=[34]Hoja3!$B$17,[34]Hoja3!$A$17,IF(K1018=[34]Hoja3!$B$18,[34]Hoja3!$A$18,IF(K1018=[34]Hoja3!$B$19,[34]Hoja3!$A$19,IF(K1018=[34]Hoja3!$B$20,[34]Hoja3!$A$20,IF(K1018=[34]Hoja3!$B$21,[34]Hoja3!$A$21,""))))))))))))))))))))</f>
        <v>CCE-16</v>
      </c>
      <c r="M1018" s="60" t="s">
        <v>63</v>
      </c>
      <c r="N1018" s="60">
        <v>0</v>
      </c>
      <c r="O1018" s="104">
        <v>77334400</v>
      </c>
      <c r="P1018" s="104">
        <v>77334400</v>
      </c>
      <c r="Q1018" s="65">
        <v>0</v>
      </c>
      <c r="R1018" s="60">
        <v>0</v>
      </c>
      <c r="S1018" s="60" t="s">
        <v>1995</v>
      </c>
      <c r="T1018" s="60" t="s">
        <v>1996</v>
      </c>
      <c r="U1018" s="60" t="s">
        <v>2293</v>
      </c>
      <c r="V1018" s="60" t="s">
        <v>2294</v>
      </c>
      <c r="W1018" s="60" t="s">
        <v>2295</v>
      </c>
      <c r="X1018" s="100">
        <v>3241000</v>
      </c>
      <c r="Y1018" s="133" t="s">
        <v>4117</v>
      </c>
    </row>
    <row r="1019" spans="1:25" ht="45" x14ac:dyDescent="0.25">
      <c r="A1019" s="60" t="s">
        <v>2357</v>
      </c>
      <c r="B1019" s="60" t="str">
        <f>IFERROR(VLOOKUP(VALUE(MID(A1019,1,IF(VALUE(MID(A1019,1,3))=898,3,4))),[34]Hoja1!$A$3:$K$222,2,0),"")</f>
        <v>1052 Bienestar estudiantil para todos</v>
      </c>
      <c r="C1019" s="60" t="s">
        <v>246</v>
      </c>
      <c r="D1019" s="60" t="s">
        <v>474</v>
      </c>
      <c r="E1019" s="60">
        <v>80101604</v>
      </c>
      <c r="F1019" s="60" t="s">
        <v>2355</v>
      </c>
      <c r="G1019" s="62">
        <v>1</v>
      </c>
      <c r="H1019" s="62">
        <v>1</v>
      </c>
      <c r="I1019" s="60">
        <v>11</v>
      </c>
      <c r="J1019" s="60">
        <v>1</v>
      </c>
      <c r="K1019" s="60" t="s">
        <v>21</v>
      </c>
      <c r="L1019" s="60" t="str">
        <f>IF(K1019=[34]Hoja3!$B$2,[34]Hoja3!$A$2,IF(K1019=[34]Hoja3!$B$3,[34]Hoja3!$A$3,IF(K1019=[34]Hoja3!$B$4,[34]Hoja3!$A$4,IF(K1019=[34]Hoja3!$B$5,[34]Hoja3!$A$5,IF(K1019=[34]Hoja3!$B$6,[34]Hoja3!$A$6,IF(K1019=[34]Hoja3!$B$7,[34]Hoja3!$A$7,IF(K1019=[34]Hoja3!$B$8,[34]Hoja3!$A$8,IF(K1019=[34]Hoja3!$B$9,[34]Hoja3!$A$9,IF(K1019=[34]Hoja3!$B$10,[34]Hoja3!$A$10,IF(K1019=[34]Hoja3!$B$11,[34]Hoja3!$A$11,IF(K1019=[34]Hoja3!$B$12,[34]Hoja3!$A$12,IF(K1019=[34]Hoja3!$B$13,[34]Hoja3!$A$13,IF(K1019=[34]Hoja3!$B$14,[34]Hoja3!$A$14,IF(K1019=[34]Hoja3!$B$15,[34]Hoja3!$A$15,IF(K1019=[34]Hoja3!$B$16,[34]Hoja3!$A$16,IF(K1019=[34]Hoja3!$B$17,[34]Hoja3!$A$17,IF(K1019=[34]Hoja3!$B$18,[34]Hoja3!$A$18,IF(K1019=[34]Hoja3!$B$19,[34]Hoja3!$A$19,IF(K1019=[34]Hoja3!$B$20,[34]Hoja3!$A$20,IF(K1019=[34]Hoja3!$B$21,[34]Hoja3!$A$21,""))))))))))))))))))))</f>
        <v>CCE-16</v>
      </c>
      <c r="M1019" s="60" t="s">
        <v>63</v>
      </c>
      <c r="N1019" s="60">
        <v>0</v>
      </c>
      <c r="O1019" s="104">
        <v>77334400</v>
      </c>
      <c r="P1019" s="104">
        <v>77334400</v>
      </c>
      <c r="Q1019" s="65">
        <v>0</v>
      </c>
      <c r="R1019" s="60">
        <v>0</v>
      </c>
      <c r="S1019" s="60" t="s">
        <v>1995</v>
      </c>
      <c r="T1019" s="60" t="s">
        <v>1996</v>
      </c>
      <c r="U1019" s="60" t="s">
        <v>2293</v>
      </c>
      <c r="V1019" s="60" t="s">
        <v>2294</v>
      </c>
      <c r="W1019" s="60" t="s">
        <v>2295</v>
      </c>
      <c r="X1019" s="100">
        <v>3241000</v>
      </c>
      <c r="Y1019" s="133" t="s">
        <v>4117</v>
      </c>
    </row>
    <row r="1020" spans="1:25" ht="45" x14ac:dyDescent="0.25">
      <c r="A1020" s="60" t="s">
        <v>2358</v>
      </c>
      <c r="B1020" s="60" t="str">
        <f>IFERROR(VLOOKUP(VALUE(MID(A1020,1,IF(VALUE(MID(A1020,1,3))=898,3,4))),[34]Hoja1!$A$3:$K$222,2,0),"")</f>
        <v>1052 Bienestar estudiantil para todos</v>
      </c>
      <c r="C1020" s="60" t="s">
        <v>246</v>
      </c>
      <c r="D1020" s="60" t="s">
        <v>474</v>
      </c>
      <c r="E1020" s="60">
        <v>80101604</v>
      </c>
      <c r="F1020" s="60" t="s">
        <v>2359</v>
      </c>
      <c r="G1020" s="62">
        <v>1</v>
      </c>
      <c r="H1020" s="62">
        <v>1</v>
      </c>
      <c r="I1020" s="60">
        <v>11</v>
      </c>
      <c r="J1020" s="60">
        <v>1</v>
      </c>
      <c r="K1020" s="60" t="s">
        <v>21</v>
      </c>
      <c r="L1020" s="60" t="str">
        <f>IF(K1020=[34]Hoja3!$B$2,[34]Hoja3!$A$2,IF(K1020=[34]Hoja3!$B$3,[34]Hoja3!$A$3,IF(K1020=[34]Hoja3!$B$4,[34]Hoja3!$A$4,IF(K1020=[34]Hoja3!$B$5,[34]Hoja3!$A$5,IF(K1020=[34]Hoja3!$B$6,[34]Hoja3!$A$6,IF(K1020=[34]Hoja3!$B$7,[34]Hoja3!$A$7,IF(K1020=[34]Hoja3!$B$8,[34]Hoja3!$A$8,IF(K1020=[34]Hoja3!$B$9,[34]Hoja3!$A$9,IF(K1020=[34]Hoja3!$B$10,[34]Hoja3!$A$10,IF(K1020=[34]Hoja3!$B$11,[34]Hoja3!$A$11,IF(K1020=[34]Hoja3!$B$12,[34]Hoja3!$A$12,IF(K1020=[34]Hoja3!$B$13,[34]Hoja3!$A$13,IF(K1020=[34]Hoja3!$B$14,[34]Hoja3!$A$14,IF(K1020=[34]Hoja3!$B$15,[34]Hoja3!$A$15,IF(K1020=[34]Hoja3!$B$16,[34]Hoja3!$A$16,IF(K1020=[34]Hoja3!$B$17,[34]Hoja3!$A$17,IF(K1020=[34]Hoja3!$B$18,[34]Hoja3!$A$18,IF(K1020=[34]Hoja3!$B$19,[34]Hoja3!$A$19,IF(K1020=[34]Hoja3!$B$20,[34]Hoja3!$A$20,IF(K1020=[34]Hoja3!$B$21,[34]Hoja3!$A$21,""))))))))))))))))))))</f>
        <v>CCE-16</v>
      </c>
      <c r="M1020" s="60" t="s">
        <v>63</v>
      </c>
      <c r="N1020" s="60">
        <v>0</v>
      </c>
      <c r="O1020" s="104">
        <v>82902479</v>
      </c>
      <c r="P1020" s="104">
        <v>82902479</v>
      </c>
      <c r="Q1020" s="65">
        <v>0</v>
      </c>
      <c r="R1020" s="60">
        <v>0</v>
      </c>
      <c r="S1020" s="60" t="s">
        <v>1995</v>
      </c>
      <c r="T1020" s="60" t="s">
        <v>1996</v>
      </c>
      <c r="U1020" s="60" t="s">
        <v>2293</v>
      </c>
      <c r="V1020" s="60" t="s">
        <v>2294</v>
      </c>
      <c r="W1020" s="60" t="s">
        <v>2295</v>
      </c>
      <c r="X1020" s="100">
        <v>3241000</v>
      </c>
      <c r="Y1020" s="133" t="s">
        <v>4117</v>
      </c>
    </row>
    <row r="1021" spans="1:25" ht="45" x14ac:dyDescent="0.25">
      <c r="A1021" s="60" t="s">
        <v>2360</v>
      </c>
      <c r="B1021" s="60" t="str">
        <f>IFERROR(VLOOKUP(VALUE(MID(A1021,1,IF(VALUE(MID(A1021,1,3))=898,3,4))),[34]Hoja1!$A$3:$K$222,2,0),"")</f>
        <v>1052 Bienestar estudiantil para todos</v>
      </c>
      <c r="C1021" s="60" t="s">
        <v>246</v>
      </c>
      <c r="D1021" s="60" t="s">
        <v>474</v>
      </c>
      <c r="E1021" s="60">
        <v>80101604</v>
      </c>
      <c r="F1021" s="60" t="s">
        <v>2361</v>
      </c>
      <c r="G1021" s="62">
        <v>1</v>
      </c>
      <c r="H1021" s="62">
        <v>1</v>
      </c>
      <c r="I1021" s="60">
        <v>11.5</v>
      </c>
      <c r="J1021" s="60">
        <v>1</v>
      </c>
      <c r="K1021" s="60" t="s">
        <v>21</v>
      </c>
      <c r="L1021" s="60" t="str">
        <f>IF(K1021=[34]Hoja3!$B$2,[34]Hoja3!$A$2,IF(K1021=[34]Hoja3!$B$3,[34]Hoja3!$A$3,IF(K1021=[34]Hoja3!$B$4,[34]Hoja3!$A$4,IF(K1021=[34]Hoja3!$B$5,[34]Hoja3!$A$5,IF(K1021=[34]Hoja3!$B$6,[34]Hoja3!$A$6,IF(K1021=[34]Hoja3!$B$7,[34]Hoja3!$A$7,IF(K1021=[34]Hoja3!$B$8,[34]Hoja3!$A$8,IF(K1021=[34]Hoja3!$B$9,[34]Hoja3!$A$9,IF(K1021=[34]Hoja3!$B$10,[34]Hoja3!$A$10,IF(K1021=[34]Hoja3!$B$11,[34]Hoja3!$A$11,IF(K1021=[34]Hoja3!$B$12,[34]Hoja3!$A$12,IF(K1021=[34]Hoja3!$B$13,[34]Hoja3!$A$13,IF(K1021=[34]Hoja3!$B$14,[34]Hoja3!$A$14,IF(K1021=[34]Hoja3!$B$15,[34]Hoja3!$A$15,IF(K1021=[34]Hoja3!$B$16,[34]Hoja3!$A$16,IF(K1021=[34]Hoja3!$B$17,[34]Hoja3!$A$17,IF(K1021=[34]Hoja3!$B$18,[34]Hoja3!$A$18,IF(K1021=[34]Hoja3!$B$19,[34]Hoja3!$A$19,IF(K1021=[34]Hoja3!$B$20,[34]Hoja3!$A$20,IF(K1021=[34]Hoja3!$B$21,[34]Hoja3!$A$21,""))))))))))))))))))))</f>
        <v>CCE-16</v>
      </c>
      <c r="M1021" s="60" t="s">
        <v>575</v>
      </c>
      <c r="N1021" s="60">
        <v>0</v>
      </c>
      <c r="O1021" s="104">
        <v>32339840</v>
      </c>
      <c r="P1021" s="104">
        <v>32339840</v>
      </c>
      <c r="Q1021" s="65">
        <v>0</v>
      </c>
      <c r="R1021" s="60">
        <v>0</v>
      </c>
      <c r="S1021" s="60" t="s">
        <v>1995</v>
      </c>
      <c r="T1021" s="60" t="s">
        <v>1996</v>
      </c>
      <c r="U1021" s="60" t="s">
        <v>2293</v>
      </c>
      <c r="V1021" s="60" t="s">
        <v>2294</v>
      </c>
      <c r="W1021" s="60" t="s">
        <v>2295</v>
      </c>
      <c r="X1021" s="100">
        <v>3241000</v>
      </c>
      <c r="Y1021" s="133" t="s">
        <v>4117</v>
      </c>
    </row>
    <row r="1022" spans="1:25" ht="45" x14ac:dyDescent="0.25">
      <c r="A1022" s="60" t="s">
        <v>2362</v>
      </c>
      <c r="B1022" s="60" t="str">
        <f>IFERROR(VLOOKUP(VALUE(MID(A1022,1,IF(VALUE(MID(A1022,1,3))=898,3,4))),[34]Hoja1!$A$3:$K$222,2,0),"")</f>
        <v>1052 Bienestar estudiantil para todos</v>
      </c>
      <c r="C1022" s="60" t="s">
        <v>246</v>
      </c>
      <c r="D1022" s="60" t="s">
        <v>474</v>
      </c>
      <c r="E1022" s="60">
        <v>85151605</v>
      </c>
      <c r="F1022" s="60" t="s">
        <v>2363</v>
      </c>
      <c r="G1022" s="62">
        <v>1</v>
      </c>
      <c r="H1022" s="62">
        <v>1</v>
      </c>
      <c r="I1022" s="60">
        <v>11.5</v>
      </c>
      <c r="J1022" s="60">
        <v>1</v>
      </c>
      <c r="K1022" s="60" t="s">
        <v>21</v>
      </c>
      <c r="L1022" s="60" t="str">
        <f>IF(K1022=[34]Hoja3!$B$2,[34]Hoja3!$A$2,IF(K1022=[34]Hoja3!$B$3,[34]Hoja3!$A$3,IF(K1022=[34]Hoja3!$B$4,[34]Hoja3!$A$4,IF(K1022=[34]Hoja3!$B$5,[34]Hoja3!$A$5,IF(K1022=[34]Hoja3!$B$6,[34]Hoja3!$A$6,IF(K1022=[34]Hoja3!$B$7,[34]Hoja3!$A$7,IF(K1022=[34]Hoja3!$B$8,[34]Hoja3!$A$8,IF(K1022=[34]Hoja3!$B$9,[34]Hoja3!$A$9,IF(K1022=[34]Hoja3!$B$10,[34]Hoja3!$A$10,IF(K1022=[34]Hoja3!$B$11,[34]Hoja3!$A$11,IF(K1022=[34]Hoja3!$B$12,[34]Hoja3!$A$12,IF(K1022=[34]Hoja3!$B$13,[34]Hoja3!$A$13,IF(K1022=[34]Hoja3!$B$14,[34]Hoja3!$A$14,IF(K1022=[34]Hoja3!$B$15,[34]Hoja3!$A$15,IF(K1022=[34]Hoja3!$B$16,[34]Hoja3!$A$16,IF(K1022=[34]Hoja3!$B$17,[34]Hoja3!$A$17,IF(K1022=[34]Hoja3!$B$18,[34]Hoja3!$A$18,IF(K1022=[34]Hoja3!$B$19,[34]Hoja3!$A$19,IF(K1022=[34]Hoja3!$B$20,[34]Hoja3!$A$20,IF(K1022=[34]Hoja3!$B$21,[34]Hoja3!$A$21,""))))))))))))))))))))</f>
        <v>CCE-16</v>
      </c>
      <c r="M1022" s="60" t="s">
        <v>63</v>
      </c>
      <c r="N1022" s="60">
        <v>0</v>
      </c>
      <c r="O1022" s="104">
        <v>112700000</v>
      </c>
      <c r="P1022" s="104">
        <v>112700000</v>
      </c>
      <c r="Q1022" s="65">
        <v>0</v>
      </c>
      <c r="R1022" s="60">
        <v>0</v>
      </c>
      <c r="S1022" s="60" t="s">
        <v>1995</v>
      </c>
      <c r="T1022" s="60" t="s">
        <v>1996</v>
      </c>
      <c r="U1022" s="60" t="s">
        <v>2293</v>
      </c>
      <c r="V1022" s="60" t="s">
        <v>2294</v>
      </c>
      <c r="W1022" s="60" t="s">
        <v>2295</v>
      </c>
      <c r="X1022" s="100">
        <v>3241000</v>
      </c>
      <c r="Y1022" s="133" t="s">
        <v>4117</v>
      </c>
    </row>
    <row r="1023" spans="1:25" ht="45" x14ac:dyDescent="0.25">
      <c r="A1023" s="60" t="s">
        <v>2364</v>
      </c>
      <c r="B1023" s="60" t="str">
        <f>IFERROR(VLOOKUP(VALUE(MID(A1023,1,IF(VALUE(MID(A1023,1,3))=898,3,4))),[34]Hoja1!$A$3:$K$222,2,0),"")</f>
        <v>1052 Bienestar estudiantil para todos</v>
      </c>
      <c r="C1023" s="60" t="s">
        <v>246</v>
      </c>
      <c r="D1023" s="60" t="s">
        <v>474</v>
      </c>
      <c r="E1023" s="60">
        <v>85151605</v>
      </c>
      <c r="F1023" s="60" t="s">
        <v>2365</v>
      </c>
      <c r="G1023" s="62">
        <v>1</v>
      </c>
      <c r="H1023" s="62">
        <v>1</v>
      </c>
      <c r="I1023" s="60">
        <v>11.5</v>
      </c>
      <c r="J1023" s="60">
        <v>1</v>
      </c>
      <c r="K1023" s="60" t="s">
        <v>21</v>
      </c>
      <c r="L1023" s="60" t="str">
        <f>IF(K1023=[34]Hoja3!$B$2,[34]Hoja3!$A$2,IF(K1023=[34]Hoja3!$B$3,[34]Hoja3!$A$3,IF(K1023=[34]Hoja3!$B$4,[34]Hoja3!$A$4,IF(K1023=[34]Hoja3!$B$5,[34]Hoja3!$A$5,IF(K1023=[34]Hoja3!$B$6,[34]Hoja3!$A$6,IF(K1023=[34]Hoja3!$B$7,[34]Hoja3!$A$7,IF(K1023=[34]Hoja3!$B$8,[34]Hoja3!$A$8,IF(K1023=[34]Hoja3!$B$9,[34]Hoja3!$A$9,IF(K1023=[34]Hoja3!$B$10,[34]Hoja3!$A$10,IF(K1023=[34]Hoja3!$B$11,[34]Hoja3!$A$11,IF(K1023=[34]Hoja3!$B$12,[34]Hoja3!$A$12,IF(K1023=[34]Hoja3!$B$13,[34]Hoja3!$A$13,IF(K1023=[34]Hoja3!$B$14,[34]Hoja3!$A$14,IF(K1023=[34]Hoja3!$B$15,[34]Hoja3!$A$15,IF(K1023=[34]Hoja3!$B$16,[34]Hoja3!$A$16,IF(K1023=[34]Hoja3!$B$17,[34]Hoja3!$A$17,IF(K1023=[34]Hoja3!$B$18,[34]Hoja3!$A$18,IF(K1023=[34]Hoja3!$B$19,[34]Hoja3!$A$19,IF(K1023=[34]Hoja3!$B$20,[34]Hoja3!$A$20,IF(K1023=[34]Hoja3!$B$21,[34]Hoja3!$A$21,""))))))))))))))))))))</f>
        <v>CCE-16</v>
      </c>
      <c r="M1023" s="60" t="s">
        <v>63</v>
      </c>
      <c r="N1023" s="60">
        <v>0</v>
      </c>
      <c r="O1023" s="104">
        <v>79944297</v>
      </c>
      <c r="P1023" s="104">
        <v>79944297</v>
      </c>
      <c r="Q1023" s="65">
        <v>0</v>
      </c>
      <c r="R1023" s="60">
        <v>0</v>
      </c>
      <c r="S1023" s="60" t="s">
        <v>1995</v>
      </c>
      <c r="T1023" s="60" t="s">
        <v>1996</v>
      </c>
      <c r="U1023" s="60" t="s">
        <v>2293</v>
      </c>
      <c r="V1023" s="60" t="s">
        <v>2294</v>
      </c>
      <c r="W1023" s="60" t="s">
        <v>2295</v>
      </c>
      <c r="X1023" s="100">
        <v>3241000</v>
      </c>
      <c r="Y1023" s="133" t="s">
        <v>4117</v>
      </c>
    </row>
    <row r="1024" spans="1:25" ht="45" x14ac:dyDescent="0.25">
      <c r="A1024" s="60" t="s">
        <v>2366</v>
      </c>
      <c r="B1024" s="60" t="str">
        <f>IFERROR(VLOOKUP(VALUE(MID(A1024,1,IF(VALUE(MID(A1024,1,3))=898,3,4))),[34]Hoja1!$A$3:$K$222,2,0),"")</f>
        <v>1052 Bienestar estudiantil para todos</v>
      </c>
      <c r="C1024" s="60" t="s">
        <v>246</v>
      </c>
      <c r="D1024" s="60" t="s">
        <v>474</v>
      </c>
      <c r="E1024" s="60">
        <v>85151605</v>
      </c>
      <c r="F1024" s="60" t="s">
        <v>2365</v>
      </c>
      <c r="G1024" s="62">
        <v>1</v>
      </c>
      <c r="H1024" s="62">
        <v>1</v>
      </c>
      <c r="I1024" s="60">
        <v>11.5</v>
      </c>
      <c r="J1024" s="60">
        <v>1</v>
      </c>
      <c r="K1024" s="60" t="s">
        <v>21</v>
      </c>
      <c r="L1024" s="60" t="str">
        <f>IF(K1024=[34]Hoja3!$B$2,[34]Hoja3!$A$2,IF(K1024=[34]Hoja3!$B$3,[34]Hoja3!$A$3,IF(K1024=[34]Hoja3!$B$4,[34]Hoja3!$A$4,IF(K1024=[34]Hoja3!$B$5,[34]Hoja3!$A$5,IF(K1024=[34]Hoja3!$B$6,[34]Hoja3!$A$6,IF(K1024=[34]Hoja3!$B$7,[34]Hoja3!$A$7,IF(K1024=[34]Hoja3!$B$8,[34]Hoja3!$A$8,IF(K1024=[34]Hoja3!$B$9,[34]Hoja3!$A$9,IF(K1024=[34]Hoja3!$B$10,[34]Hoja3!$A$10,IF(K1024=[34]Hoja3!$B$11,[34]Hoja3!$A$11,IF(K1024=[34]Hoja3!$B$12,[34]Hoja3!$A$12,IF(K1024=[34]Hoja3!$B$13,[34]Hoja3!$A$13,IF(K1024=[34]Hoja3!$B$14,[34]Hoja3!$A$14,IF(K1024=[34]Hoja3!$B$15,[34]Hoja3!$A$15,IF(K1024=[34]Hoja3!$B$16,[34]Hoja3!$A$16,IF(K1024=[34]Hoja3!$B$17,[34]Hoja3!$A$17,IF(K1024=[34]Hoja3!$B$18,[34]Hoja3!$A$18,IF(K1024=[34]Hoja3!$B$19,[34]Hoja3!$A$19,IF(K1024=[34]Hoja3!$B$20,[34]Hoja3!$A$20,IF(K1024=[34]Hoja3!$B$21,[34]Hoja3!$A$21,""))))))))))))))))))))</f>
        <v>CCE-16</v>
      </c>
      <c r="M1024" s="60" t="s">
        <v>63</v>
      </c>
      <c r="N1024" s="60">
        <v>0</v>
      </c>
      <c r="O1024" s="104">
        <v>79944297</v>
      </c>
      <c r="P1024" s="104">
        <v>79944297</v>
      </c>
      <c r="Q1024" s="65">
        <v>0</v>
      </c>
      <c r="R1024" s="60">
        <v>0</v>
      </c>
      <c r="S1024" s="60" t="s">
        <v>1995</v>
      </c>
      <c r="T1024" s="60" t="s">
        <v>1996</v>
      </c>
      <c r="U1024" s="60" t="s">
        <v>2293</v>
      </c>
      <c r="V1024" s="60" t="s">
        <v>2294</v>
      </c>
      <c r="W1024" s="60" t="s">
        <v>2295</v>
      </c>
      <c r="X1024" s="100">
        <v>3241000</v>
      </c>
      <c r="Y1024" s="133" t="s">
        <v>4117</v>
      </c>
    </row>
    <row r="1025" spans="1:25" ht="45" x14ac:dyDescent="0.25">
      <c r="A1025" s="60" t="s">
        <v>2367</v>
      </c>
      <c r="B1025" s="60" t="str">
        <f>IFERROR(VLOOKUP(VALUE(MID(A1025,1,IF(VALUE(MID(A1025,1,3))=898,3,4))),[34]Hoja1!$A$3:$K$222,2,0),"")</f>
        <v>1052 Bienestar estudiantil para todos</v>
      </c>
      <c r="C1025" s="60" t="s">
        <v>246</v>
      </c>
      <c r="D1025" s="60" t="s">
        <v>474</v>
      </c>
      <c r="E1025" s="60">
        <v>85151605</v>
      </c>
      <c r="F1025" s="60" t="s">
        <v>2365</v>
      </c>
      <c r="G1025" s="62">
        <v>1</v>
      </c>
      <c r="H1025" s="62">
        <v>1</v>
      </c>
      <c r="I1025" s="60">
        <v>11.5</v>
      </c>
      <c r="J1025" s="60">
        <v>1</v>
      </c>
      <c r="K1025" s="60" t="s">
        <v>21</v>
      </c>
      <c r="L1025" s="60" t="str">
        <f>IF(K1025=[34]Hoja3!$B$2,[34]Hoja3!$A$2,IF(K1025=[34]Hoja3!$B$3,[34]Hoja3!$A$3,IF(K1025=[34]Hoja3!$B$4,[34]Hoja3!$A$4,IF(K1025=[34]Hoja3!$B$5,[34]Hoja3!$A$5,IF(K1025=[34]Hoja3!$B$6,[34]Hoja3!$A$6,IF(K1025=[34]Hoja3!$B$7,[34]Hoja3!$A$7,IF(K1025=[34]Hoja3!$B$8,[34]Hoja3!$A$8,IF(K1025=[34]Hoja3!$B$9,[34]Hoja3!$A$9,IF(K1025=[34]Hoja3!$B$10,[34]Hoja3!$A$10,IF(K1025=[34]Hoja3!$B$11,[34]Hoja3!$A$11,IF(K1025=[34]Hoja3!$B$12,[34]Hoja3!$A$12,IF(K1025=[34]Hoja3!$B$13,[34]Hoja3!$A$13,IF(K1025=[34]Hoja3!$B$14,[34]Hoja3!$A$14,IF(K1025=[34]Hoja3!$B$15,[34]Hoja3!$A$15,IF(K1025=[34]Hoja3!$B$16,[34]Hoja3!$A$16,IF(K1025=[34]Hoja3!$B$17,[34]Hoja3!$A$17,IF(K1025=[34]Hoja3!$B$18,[34]Hoja3!$A$18,IF(K1025=[34]Hoja3!$B$19,[34]Hoja3!$A$19,IF(K1025=[34]Hoja3!$B$20,[34]Hoja3!$A$20,IF(K1025=[34]Hoja3!$B$21,[34]Hoja3!$A$21,""))))))))))))))))))))</f>
        <v>CCE-16</v>
      </c>
      <c r="M1025" s="60" t="s">
        <v>63</v>
      </c>
      <c r="N1025" s="60">
        <v>0</v>
      </c>
      <c r="O1025" s="104">
        <v>79944297</v>
      </c>
      <c r="P1025" s="104">
        <v>79944297</v>
      </c>
      <c r="Q1025" s="65">
        <v>0</v>
      </c>
      <c r="R1025" s="60">
        <v>0</v>
      </c>
      <c r="S1025" s="60" t="s">
        <v>1995</v>
      </c>
      <c r="T1025" s="60" t="s">
        <v>1996</v>
      </c>
      <c r="U1025" s="60" t="s">
        <v>2293</v>
      </c>
      <c r="V1025" s="60" t="s">
        <v>2294</v>
      </c>
      <c r="W1025" s="60" t="s">
        <v>2295</v>
      </c>
      <c r="X1025" s="100">
        <v>3241000</v>
      </c>
      <c r="Y1025" s="133" t="s">
        <v>4117</v>
      </c>
    </row>
    <row r="1026" spans="1:25" ht="45" x14ac:dyDescent="0.25">
      <c r="A1026" s="60" t="s">
        <v>2368</v>
      </c>
      <c r="B1026" s="60" t="str">
        <f>IFERROR(VLOOKUP(VALUE(MID(A1026,1,IF(VALUE(MID(A1026,1,3))=898,3,4))),[34]Hoja1!$A$3:$K$222,2,0),"")</f>
        <v>1052 Bienestar estudiantil para todos</v>
      </c>
      <c r="C1026" s="60" t="s">
        <v>246</v>
      </c>
      <c r="D1026" s="60" t="s">
        <v>474</v>
      </c>
      <c r="E1026" s="60">
        <v>85151605</v>
      </c>
      <c r="F1026" s="60" t="s">
        <v>2365</v>
      </c>
      <c r="G1026" s="62">
        <v>1</v>
      </c>
      <c r="H1026" s="62">
        <v>1</v>
      </c>
      <c r="I1026" s="60">
        <v>11.5</v>
      </c>
      <c r="J1026" s="60">
        <v>1</v>
      </c>
      <c r="K1026" s="60" t="s">
        <v>21</v>
      </c>
      <c r="L1026" s="60" t="str">
        <f>IF(K1026=[34]Hoja3!$B$2,[34]Hoja3!$A$2,IF(K1026=[34]Hoja3!$B$3,[34]Hoja3!$A$3,IF(K1026=[34]Hoja3!$B$4,[34]Hoja3!$A$4,IF(K1026=[34]Hoja3!$B$5,[34]Hoja3!$A$5,IF(K1026=[34]Hoja3!$B$6,[34]Hoja3!$A$6,IF(K1026=[34]Hoja3!$B$7,[34]Hoja3!$A$7,IF(K1026=[34]Hoja3!$B$8,[34]Hoja3!$A$8,IF(K1026=[34]Hoja3!$B$9,[34]Hoja3!$A$9,IF(K1026=[34]Hoja3!$B$10,[34]Hoja3!$A$10,IF(K1026=[34]Hoja3!$B$11,[34]Hoja3!$A$11,IF(K1026=[34]Hoja3!$B$12,[34]Hoja3!$A$12,IF(K1026=[34]Hoja3!$B$13,[34]Hoja3!$A$13,IF(K1026=[34]Hoja3!$B$14,[34]Hoja3!$A$14,IF(K1026=[34]Hoja3!$B$15,[34]Hoja3!$A$15,IF(K1026=[34]Hoja3!$B$16,[34]Hoja3!$A$16,IF(K1026=[34]Hoja3!$B$17,[34]Hoja3!$A$17,IF(K1026=[34]Hoja3!$B$18,[34]Hoja3!$A$18,IF(K1026=[34]Hoja3!$B$19,[34]Hoja3!$A$19,IF(K1026=[34]Hoja3!$B$20,[34]Hoja3!$A$20,IF(K1026=[34]Hoja3!$B$21,[34]Hoja3!$A$21,""))))))))))))))))))))</f>
        <v>CCE-16</v>
      </c>
      <c r="M1026" s="60" t="s">
        <v>63</v>
      </c>
      <c r="N1026" s="60">
        <v>0</v>
      </c>
      <c r="O1026" s="104">
        <v>79944297</v>
      </c>
      <c r="P1026" s="104">
        <v>79944297</v>
      </c>
      <c r="Q1026" s="65">
        <v>0</v>
      </c>
      <c r="R1026" s="60">
        <v>0</v>
      </c>
      <c r="S1026" s="60" t="s">
        <v>1995</v>
      </c>
      <c r="T1026" s="60" t="s">
        <v>1996</v>
      </c>
      <c r="U1026" s="60" t="s">
        <v>2293</v>
      </c>
      <c r="V1026" s="60" t="s">
        <v>2294</v>
      </c>
      <c r="W1026" s="60" t="s">
        <v>2295</v>
      </c>
      <c r="X1026" s="100">
        <v>3241000</v>
      </c>
      <c r="Y1026" s="133" t="s">
        <v>4117</v>
      </c>
    </row>
    <row r="1027" spans="1:25" ht="45" x14ac:dyDescent="0.25">
      <c r="A1027" s="60" t="s">
        <v>2369</v>
      </c>
      <c r="B1027" s="60" t="str">
        <f>IFERROR(VLOOKUP(VALUE(MID(A1027,1,IF(VALUE(MID(A1027,1,3))=898,3,4))),[34]Hoja1!$A$3:$K$222,2,0),"")</f>
        <v>1052 Bienestar estudiantil para todos</v>
      </c>
      <c r="C1027" s="60" t="s">
        <v>246</v>
      </c>
      <c r="D1027" s="60" t="s">
        <v>474</v>
      </c>
      <c r="E1027" s="60">
        <v>80101604</v>
      </c>
      <c r="F1027" s="60" t="s">
        <v>2370</v>
      </c>
      <c r="G1027" s="62">
        <v>1</v>
      </c>
      <c r="H1027" s="62">
        <v>1</v>
      </c>
      <c r="I1027" s="60">
        <v>11.5</v>
      </c>
      <c r="J1027" s="60">
        <v>1</v>
      </c>
      <c r="K1027" s="60" t="s">
        <v>21</v>
      </c>
      <c r="L1027" s="60" t="str">
        <f>IF(K1027=[34]Hoja3!$B$2,[34]Hoja3!$A$2,IF(K1027=[34]Hoja3!$B$3,[34]Hoja3!$A$3,IF(K1027=[34]Hoja3!$B$4,[34]Hoja3!$A$4,IF(K1027=[34]Hoja3!$B$5,[34]Hoja3!$A$5,IF(K1027=[34]Hoja3!$B$6,[34]Hoja3!$A$6,IF(K1027=[34]Hoja3!$B$7,[34]Hoja3!$A$7,IF(K1027=[34]Hoja3!$B$8,[34]Hoja3!$A$8,IF(K1027=[34]Hoja3!$B$9,[34]Hoja3!$A$9,IF(K1027=[34]Hoja3!$B$10,[34]Hoja3!$A$10,IF(K1027=[34]Hoja3!$B$11,[34]Hoja3!$A$11,IF(K1027=[34]Hoja3!$B$12,[34]Hoja3!$A$12,IF(K1027=[34]Hoja3!$B$13,[34]Hoja3!$A$13,IF(K1027=[34]Hoja3!$B$14,[34]Hoja3!$A$14,IF(K1027=[34]Hoja3!$B$15,[34]Hoja3!$A$15,IF(K1027=[34]Hoja3!$B$16,[34]Hoja3!$A$16,IF(K1027=[34]Hoja3!$B$17,[34]Hoja3!$A$17,IF(K1027=[34]Hoja3!$B$18,[34]Hoja3!$A$18,IF(K1027=[34]Hoja3!$B$19,[34]Hoja3!$A$19,IF(K1027=[34]Hoja3!$B$20,[34]Hoja3!$A$20,IF(K1027=[34]Hoja3!$B$21,[34]Hoja3!$A$21,""))))))))))))))))))))</f>
        <v>CCE-16</v>
      </c>
      <c r="M1027" s="60" t="s">
        <v>63</v>
      </c>
      <c r="N1027" s="60">
        <v>0</v>
      </c>
      <c r="O1027" s="104">
        <v>90937676</v>
      </c>
      <c r="P1027" s="104">
        <v>90937676</v>
      </c>
      <c r="Q1027" s="65">
        <v>0</v>
      </c>
      <c r="R1027" s="60">
        <v>0</v>
      </c>
      <c r="S1027" s="60" t="s">
        <v>1995</v>
      </c>
      <c r="T1027" s="60" t="s">
        <v>1996</v>
      </c>
      <c r="U1027" s="60" t="s">
        <v>2293</v>
      </c>
      <c r="V1027" s="60" t="s">
        <v>2294</v>
      </c>
      <c r="W1027" s="60" t="s">
        <v>2295</v>
      </c>
      <c r="X1027" s="100">
        <v>3241000</v>
      </c>
      <c r="Y1027" s="133" t="s">
        <v>4117</v>
      </c>
    </row>
    <row r="1028" spans="1:25" ht="45" x14ac:dyDescent="0.25">
      <c r="A1028" s="60" t="s">
        <v>2371</v>
      </c>
      <c r="B1028" s="60" t="str">
        <f>IFERROR(VLOOKUP(VALUE(MID(A1028,1,IF(VALUE(MID(A1028,1,3))=898,3,4))),[34]Hoja1!$A$3:$K$222,2,0),"")</f>
        <v>1052 Bienestar estudiantil para todos</v>
      </c>
      <c r="C1028" s="60" t="s">
        <v>246</v>
      </c>
      <c r="D1028" s="60" t="s">
        <v>474</v>
      </c>
      <c r="E1028" s="60">
        <v>80101604</v>
      </c>
      <c r="F1028" s="60" t="s">
        <v>2372</v>
      </c>
      <c r="G1028" s="62">
        <v>1</v>
      </c>
      <c r="H1028" s="62">
        <v>1</v>
      </c>
      <c r="I1028" s="60">
        <v>11.5</v>
      </c>
      <c r="J1028" s="60">
        <v>1</v>
      </c>
      <c r="K1028" s="60" t="s">
        <v>21</v>
      </c>
      <c r="L1028" s="60" t="str">
        <f>IF(K1028=[34]Hoja3!$B$2,[34]Hoja3!$A$2,IF(K1028=[34]Hoja3!$B$3,[34]Hoja3!$A$3,IF(K1028=[34]Hoja3!$B$4,[34]Hoja3!$A$4,IF(K1028=[34]Hoja3!$B$5,[34]Hoja3!$A$5,IF(K1028=[34]Hoja3!$B$6,[34]Hoja3!$A$6,IF(K1028=[34]Hoja3!$B$7,[34]Hoja3!$A$7,IF(K1028=[34]Hoja3!$B$8,[34]Hoja3!$A$8,IF(K1028=[34]Hoja3!$B$9,[34]Hoja3!$A$9,IF(K1028=[34]Hoja3!$B$10,[34]Hoja3!$A$10,IF(K1028=[34]Hoja3!$B$11,[34]Hoja3!$A$11,IF(K1028=[34]Hoja3!$B$12,[34]Hoja3!$A$12,IF(K1028=[34]Hoja3!$B$13,[34]Hoja3!$A$13,IF(K1028=[34]Hoja3!$B$14,[34]Hoja3!$A$14,IF(K1028=[34]Hoja3!$B$15,[34]Hoja3!$A$15,IF(K1028=[34]Hoja3!$B$16,[34]Hoja3!$A$16,IF(K1028=[34]Hoja3!$B$17,[34]Hoja3!$A$17,IF(K1028=[34]Hoja3!$B$18,[34]Hoja3!$A$18,IF(K1028=[34]Hoja3!$B$19,[34]Hoja3!$A$19,IF(K1028=[34]Hoja3!$B$20,[34]Hoja3!$A$20,IF(K1028=[34]Hoja3!$B$21,[34]Hoja3!$A$21,""))))))))))))))))))))</f>
        <v>CCE-16</v>
      </c>
      <c r="M1028" s="60" t="s">
        <v>63</v>
      </c>
      <c r="N1028" s="60">
        <v>0</v>
      </c>
      <c r="O1028" s="104">
        <v>78499276</v>
      </c>
      <c r="P1028" s="104">
        <v>78499276</v>
      </c>
      <c r="Q1028" s="65">
        <v>0</v>
      </c>
      <c r="R1028" s="60">
        <v>0</v>
      </c>
      <c r="S1028" s="60" t="s">
        <v>1995</v>
      </c>
      <c r="T1028" s="60" t="s">
        <v>1996</v>
      </c>
      <c r="U1028" s="60" t="s">
        <v>2293</v>
      </c>
      <c r="V1028" s="60" t="s">
        <v>2294</v>
      </c>
      <c r="W1028" s="60" t="s">
        <v>2295</v>
      </c>
      <c r="X1028" s="100">
        <v>3241000</v>
      </c>
      <c r="Y1028" s="133" t="s">
        <v>4117</v>
      </c>
    </row>
    <row r="1029" spans="1:25" ht="45" x14ac:dyDescent="0.25">
      <c r="A1029" s="60" t="s">
        <v>2373</v>
      </c>
      <c r="B1029" s="60" t="str">
        <f>IFERROR(VLOOKUP(VALUE(MID(A1029,1,IF(VALUE(MID(A1029,1,3))=898,3,4))),[34]Hoja1!$A$3:$K$222,2,0),"")</f>
        <v>1052 Bienestar estudiantil para todos</v>
      </c>
      <c r="C1029" s="60" t="s">
        <v>246</v>
      </c>
      <c r="D1029" s="60" t="s">
        <v>474</v>
      </c>
      <c r="E1029" s="60">
        <v>80101604</v>
      </c>
      <c r="F1029" s="60" t="s">
        <v>2374</v>
      </c>
      <c r="G1029" s="62">
        <v>1</v>
      </c>
      <c r="H1029" s="62">
        <v>1</v>
      </c>
      <c r="I1029" s="60">
        <v>11.5</v>
      </c>
      <c r="J1029" s="60">
        <v>1</v>
      </c>
      <c r="K1029" s="60" t="s">
        <v>21</v>
      </c>
      <c r="L1029" s="60" t="str">
        <f>IF(K1029=[34]Hoja3!$B$2,[34]Hoja3!$A$2,IF(K1029=[34]Hoja3!$B$3,[34]Hoja3!$A$3,IF(K1029=[34]Hoja3!$B$4,[34]Hoja3!$A$4,IF(K1029=[34]Hoja3!$B$5,[34]Hoja3!$A$5,IF(K1029=[34]Hoja3!$B$6,[34]Hoja3!$A$6,IF(K1029=[34]Hoja3!$B$7,[34]Hoja3!$A$7,IF(K1029=[34]Hoja3!$B$8,[34]Hoja3!$A$8,IF(K1029=[34]Hoja3!$B$9,[34]Hoja3!$A$9,IF(K1029=[34]Hoja3!$B$10,[34]Hoja3!$A$10,IF(K1029=[34]Hoja3!$B$11,[34]Hoja3!$A$11,IF(K1029=[34]Hoja3!$B$12,[34]Hoja3!$A$12,IF(K1029=[34]Hoja3!$B$13,[34]Hoja3!$A$13,IF(K1029=[34]Hoja3!$B$14,[34]Hoja3!$A$14,IF(K1029=[34]Hoja3!$B$15,[34]Hoja3!$A$15,IF(K1029=[34]Hoja3!$B$16,[34]Hoja3!$A$16,IF(K1029=[34]Hoja3!$B$17,[34]Hoja3!$A$17,IF(K1029=[34]Hoja3!$B$18,[34]Hoja3!$A$18,IF(K1029=[34]Hoja3!$B$19,[34]Hoja3!$A$19,IF(K1029=[34]Hoja3!$B$20,[34]Hoja3!$A$20,IF(K1029=[34]Hoja3!$B$21,[34]Hoja3!$A$21,""))))))))))))))))))))</f>
        <v>CCE-16</v>
      </c>
      <c r="M1029" s="60" t="s">
        <v>63</v>
      </c>
      <c r="N1029" s="60">
        <v>0</v>
      </c>
      <c r="O1029" s="104">
        <v>80849600</v>
      </c>
      <c r="P1029" s="104">
        <v>80849600</v>
      </c>
      <c r="Q1029" s="65">
        <v>0</v>
      </c>
      <c r="R1029" s="60">
        <v>0</v>
      </c>
      <c r="S1029" s="60" t="s">
        <v>1995</v>
      </c>
      <c r="T1029" s="60" t="s">
        <v>1996</v>
      </c>
      <c r="U1029" s="60" t="s">
        <v>2293</v>
      </c>
      <c r="V1029" s="60" t="s">
        <v>2294</v>
      </c>
      <c r="W1029" s="60" t="s">
        <v>2295</v>
      </c>
      <c r="X1029" s="100">
        <v>3241000</v>
      </c>
      <c r="Y1029" s="133" t="s">
        <v>4117</v>
      </c>
    </row>
    <row r="1030" spans="1:25" ht="60" x14ac:dyDescent="0.25">
      <c r="A1030" s="60" t="s">
        <v>2375</v>
      </c>
      <c r="B1030" s="60" t="str">
        <f>IFERROR(VLOOKUP(VALUE(MID(A1030,1,IF(VALUE(MID(A1030,1,3))=898,3,4))),[34]Hoja1!$A$3:$K$222,2,0),"")</f>
        <v>1052 Bienestar estudiantil para todos</v>
      </c>
      <c r="C1030" s="60" t="s">
        <v>246</v>
      </c>
      <c r="D1030" s="60" t="s">
        <v>474</v>
      </c>
      <c r="E1030" s="60">
        <v>80101604</v>
      </c>
      <c r="F1030" s="60" t="s">
        <v>2376</v>
      </c>
      <c r="G1030" s="62">
        <v>1</v>
      </c>
      <c r="H1030" s="62">
        <v>1</v>
      </c>
      <c r="I1030" s="60">
        <v>11.5</v>
      </c>
      <c r="J1030" s="60">
        <v>1</v>
      </c>
      <c r="K1030" s="60" t="s">
        <v>21</v>
      </c>
      <c r="L1030" s="60" t="str">
        <f>IF(K1030=[34]Hoja3!$B$2,[34]Hoja3!$A$2,IF(K1030=[34]Hoja3!$B$3,[34]Hoja3!$A$3,IF(K1030=[34]Hoja3!$B$4,[34]Hoja3!$A$4,IF(K1030=[34]Hoja3!$B$5,[34]Hoja3!$A$5,IF(K1030=[34]Hoja3!$B$6,[34]Hoja3!$A$6,IF(K1030=[34]Hoja3!$B$7,[34]Hoja3!$A$7,IF(K1030=[34]Hoja3!$B$8,[34]Hoja3!$A$8,IF(K1030=[34]Hoja3!$B$9,[34]Hoja3!$A$9,IF(K1030=[34]Hoja3!$B$10,[34]Hoja3!$A$10,IF(K1030=[34]Hoja3!$B$11,[34]Hoja3!$A$11,IF(K1030=[34]Hoja3!$B$12,[34]Hoja3!$A$12,IF(K1030=[34]Hoja3!$B$13,[34]Hoja3!$A$13,IF(K1030=[34]Hoja3!$B$14,[34]Hoja3!$A$14,IF(K1030=[34]Hoja3!$B$15,[34]Hoja3!$A$15,IF(K1030=[34]Hoja3!$B$16,[34]Hoja3!$A$16,IF(K1030=[34]Hoja3!$B$17,[34]Hoja3!$A$17,IF(K1030=[34]Hoja3!$B$18,[34]Hoja3!$A$18,IF(K1030=[34]Hoja3!$B$19,[34]Hoja3!$A$19,IF(K1030=[34]Hoja3!$B$20,[34]Hoja3!$A$20,IF(K1030=[34]Hoja3!$B$21,[34]Hoja3!$A$21,""))))))))))))))))))))</f>
        <v>CCE-16</v>
      </c>
      <c r="M1030" s="60" t="s">
        <v>63</v>
      </c>
      <c r="N1030" s="60">
        <v>0</v>
      </c>
      <c r="O1030" s="104">
        <v>80849600</v>
      </c>
      <c r="P1030" s="104">
        <v>80849600</v>
      </c>
      <c r="Q1030" s="65">
        <v>0</v>
      </c>
      <c r="R1030" s="60">
        <v>0</v>
      </c>
      <c r="S1030" s="60" t="s">
        <v>1995</v>
      </c>
      <c r="T1030" s="60" t="s">
        <v>1996</v>
      </c>
      <c r="U1030" s="60" t="s">
        <v>2293</v>
      </c>
      <c r="V1030" s="60" t="s">
        <v>2294</v>
      </c>
      <c r="W1030" s="60" t="s">
        <v>2295</v>
      </c>
      <c r="X1030" s="100">
        <v>3241000</v>
      </c>
      <c r="Y1030" s="133" t="s">
        <v>4117</v>
      </c>
    </row>
    <row r="1031" spans="1:25" ht="45" x14ac:dyDescent="0.25">
      <c r="A1031" s="60" t="s">
        <v>2377</v>
      </c>
      <c r="B1031" s="60" t="str">
        <f>IFERROR(VLOOKUP(VALUE(MID(A1031,1,IF(VALUE(MID(A1031,1,3))=898,3,4))),[34]Hoja1!$A$3:$K$222,2,0),"")</f>
        <v>1052 Bienestar estudiantil para todos</v>
      </c>
      <c r="C1031" s="60" t="s">
        <v>246</v>
      </c>
      <c r="D1031" s="60" t="s">
        <v>474</v>
      </c>
      <c r="E1031" s="60">
        <v>80101604</v>
      </c>
      <c r="F1031" s="60" t="s">
        <v>2372</v>
      </c>
      <c r="G1031" s="62">
        <v>1</v>
      </c>
      <c r="H1031" s="62">
        <v>1</v>
      </c>
      <c r="I1031" s="60">
        <v>11.5</v>
      </c>
      <c r="J1031" s="60">
        <v>1</v>
      </c>
      <c r="K1031" s="60" t="s">
        <v>21</v>
      </c>
      <c r="L1031" s="60" t="str">
        <f>IF(K1031=[34]Hoja3!$B$2,[34]Hoja3!$A$2,IF(K1031=[34]Hoja3!$B$3,[34]Hoja3!$A$3,IF(K1031=[34]Hoja3!$B$4,[34]Hoja3!$A$4,IF(K1031=[34]Hoja3!$B$5,[34]Hoja3!$A$5,IF(K1031=[34]Hoja3!$B$6,[34]Hoja3!$A$6,IF(K1031=[34]Hoja3!$B$7,[34]Hoja3!$A$7,IF(K1031=[34]Hoja3!$B$8,[34]Hoja3!$A$8,IF(K1031=[34]Hoja3!$B$9,[34]Hoja3!$A$9,IF(K1031=[34]Hoja3!$B$10,[34]Hoja3!$A$10,IF(K1031=[34]Hoja3!$B$11,[34]Hoja3!$A$11,IF(K1031=[34]Hoja3!$B$12,[34]Hoja3!$A$12,IF(K1031=[34]Hoja3!$B$13,[34]Hoja3!$A$13,IF(K1031=[34]Hoja3!$B$14,[34]Hoja3!$A$14,IF(K1031=[34]Hoja3!$B$15,[34]Hoja3!$A$15,IF(K1031=[34]Hoja3!$B$16,[34]Hoja3!$A$16,IF(K1031=[34]Hoja3!$B$17,[34]Hoja3!$A$17,IF(K1031=[34]Hoja3!$B$18,[34]Hoja3!$A$18,IF(K1031=[34]Hoja3!$B$19,[34]Hoja3!$A$19,IF(K1031=[34]Hoja3!$B$20,[34]Hoja3!$A$20,IF(K1031=[34]Hoja3!$B$21,[34]Hoja3!$A$21,""))))))))))))))))))))</f>
        <v>CCE-16</v>
      </c>
      <c r="M1031" s="60" t="s">
        <v>63</v>
      </c>
      <c r="N1031" s="60">
        <v>0</v>
      </c>
      <c r="O1031" s="104">
        <v>80849600</v>
      </c>
      <c r="P1031" s="104">
        <v>80849600</v>
      </c>
      <c r="Q1031" s="65">
        <v>0</v>
      </c>
      <c r="R1031" s="60">
        <v>0</v>
      </c>
      <c r="S1031" s="60" t="s">
        <v>1995</v>
      </c>
      <c r="T1031" s="60" t="s">
        <v>1996</v>
      </c>
      <c r="U1031" s="60" t="s">
        <v>2293</v>
      </c>
      <c r="V1031" s="60" t="s">
        <v>2294</v>
      </c>
      <c r="W1031" s="60" t="s">
        <v>2295</v>
      </c>
      <c r="X1031" s="100">
        <v>3241000</v>
      </c>
      <c r="Y1031" s="133" t="s">
        <v>4117</v>
      </c>
    </row>
    <row r="1032" spans="1:25" ht="45" x14ac:dyDescent="0.25">
      <c r="A1032" s="60" t="s">
        <v>2378</v>
      </c>
      <c r="B1032" s="60" t="str">
        <f>IFERROR(VLOOKUP(VALUE(MID(A1032,1,IF(VALUE(MID(A1032,1,3))=898,3,4))),[34]Hoja1!$A$3:$K$222,2,0),"")</f>
        <v>1052 Bienestar estudiantil para todos</v>
      </c>
      <c r="C1032" s="60" t="s">
        <v>246</v>
      </c>
      <c r="D1032" s="60" t="s">
        <v>474</v>
      </c>
      <c r="E1032" s="60">
        <v>80101604</v>
      </c>
      <c r="F1032" s="60" t="s">
        <v>2379</v>
      </c>
      <c r="G1032" s="62">
        <v>1</v>
      </c>
      <c r="H1032" s="62">
        <v>1</v>
      </c>
      <c r="I1032" s="60">
        <v>11.5</v>
      </c>
      <c r="J1032" s="60">
        <v>1</v>
      </c>
      <c r="K1032" s="60" t="s">
        <v>21</v>
      </c>
      <c r="L1032" s="60" t="str">
        <f>IF(K1032=[34]Hoja3!$B$2,[34]Hoja3!$A$2,IF(K1032=[34]Hoja3!$B$3,[34]Hoja3!$A$3,IF(K1032=[34]Hoja3!$B$4,[34]Hoja3!$A$4,IF(K1032=[34]Hoja3!$B$5,[34]Hoja3!$A$5,IF(K1032=[34]Hoja3!$B$6,[34]Hoja3!$A$6,IF(K1032=[34]Hoja3!$B$7,[34]Hoja3!$A$7,IF(K1032=[34]Hoja3!$B$8,[34]Hoja3!$A$8,IF(K1032=[34]Hoja3!$B$9,[34]Hoja3!$A$9,IF(K1032=[34]Hoja3!$B$10,[34]Hoja3!$A$10,IF(K1032=[34]Hoja3!$B$11,[34]Hoja3!$A$11,IF(K1032=[34]Hoja3!$B$12,[34]Hoja3!$A$12,IF(K1032=[34]Hoja3!$B$13,[34]Hoja3!$A$13,IF(K1032=[34]Hoja3!$B$14,[34]Hoja3!$A$14,IF(K1032=[34]Hoja3!$B$15,[34]Hoja3!$A$15,IF(K1032=[34]Hoja3!$B$16,[34]Hoja3!$A$16,IF(K1032=[34]Hoja3!$B$17,[34]Hoja3!$A$17,IF(K1032=[34]Hoja3!$B$18,[34]Hoja3!$A$18,IF(K1032=[34]Hoja3!$B$19,[34]Hoja3!$A$19,IF(K1032=[34]Hoja3!$B$20,[34]Hoja3!$A$20,IF(K1032=[34]Hoja3!$B$21,[34]Hoja3!$A$21,""))))))))))))))))))))</f>
        <v>CCE-16</v>
      </c>
      <c r="M1032" s="60" t="s">
        <v>63</v>
      </c>
      <c r="N1032" s="60">
        <v>0</v>
      </c>
      <c r="O1032" s="104">
        <v>57500000</v>
      </c>
      <c r="P1032" s="104">
        <v>57500000</v>
      </c>
      <c r="Q1032" s="65">
        <v>0</v>
      </c>
      <c r="R1032" s="60">
        <v>0</v>
      </c>
      <c r="S1032" s="60" t="s">
        <v>1995</v>
      </c>
      <c r="T1032" s="60" t="s">
        <v>1996</v>
      </c>
      <c r="U1032" s="60" t="s">
        <v>2293</v>
      </c>
      <c r="V1032" s="60" t="s">
        <v>2294</v>
      </c>
      <c r="W1032" s="60" t="s">
        <v>2295</v>
      </c>
      <c r="X1032" s="100">
        <v>3241000</v>
      </c>
      <c r="Y1032" s="133" t="s">
        <v>4117</v>
      </c>
    </row>
    <row r="1033" spans="1:25" ht="45" x14ac:dyDescent="0.25">
      <c r="A1033" s="60" t="s">
        <v>2380</v>
      </c>
      <c r="B1033" s="60" t="str">
        <f>IFERROR(VLOOKUP(VALUE(MID(A1033,1,IF(VALUE(MID(A1033,1,3))=898,3,4))),[34]Hoja1!$A$3:$K$222,2,0),"")</f>
        <v>1052 Bienestar estudiantil para todos</v>
      </c>
      <c r="C1033" s="60" t="s">
        <v>246</v>
      </c>
      <c r="D1033" s="60" t="s">
        <v>474</v>
      </c>
      <c r="E1033" s="60">
        <v>80101604</v>
      </c>
      <c r="F1033" s="60" t="s">
        <v>2381</v>
      </c>
      <c r="G1033" s="62">
        <v>1</v>
      </c>
      <c r="H1033" s="62">
        <v>1</v>
      </c>
      <c r="I1033" s="60">
        <v>11.5</v>
      </c>
      <c r="J1033" s="60">
        <v>1</v>
      </c>
      <c r="K1033" s="60" t="s">
        <v>21</v>
      </c>
      <c r="L1033" s="60" t="str">
        <f>IF(K1033=[34]Hoja3!$B$2,[34]Hoja3!$A$2,IF(K1033=[34]Hoja3!$B$3,[34]Hoja3!$A$3,IF(K1033=[34]Hoja3!$B$4,[34]Hoja3!$A$4,IF(K1033=[34]Hoja3!$B$5,[34]Hoja3!$A$5,IF(K1033=[34]Hoja3!$B$6,[34]Hoja3!$A$6,IF(K1033=[34]Hoja3!$B$7,[34]Hoja3!$A$7,IF(K1033=[34]Hoja3!$B$8,[34]Hoja3!$A$8,IF(K1033=[34]Hoja3!$B$9,[34]Hoja3!$A$9,IF(K1033=[34]Hoja3!$B$10,[34]Hoja3!$A$10,IF(K1033=[34]Hoja3!$B$11,[34]Hoja3!$A$11,IF(K1033=[34]Hoja3!$B$12,[34]Hoja3!$A$12,IF(K1033=[34]Hoja3!$B$13,[34]Hoja3!$A$13,IF(K1033=[34]Hoja3!$B$14,[34]Hoja3!$A$14,IF(K1033=[34]Hoja3!$B$15,[34]Hoja3!$A$15,IF(K1033=[34]Hoja3!$B$16,[34]Hoja3!$A$16,IF(K1033=[34]Hoja3!$B$17,[34]Hoja3!$A$17,IF(K1033=[34]Hoja3!$B$18,[34]Hoja3!$A$18,IF(K1033=[34]Hoja3!$B$19,[34]Hoja3!$A$19,IF(K1033=[34]Hoja3!$B$20,[34]Hoja3!$A$20,IF(K1033=[34]Hoja3!$B$21,[34]Hoja3!$A$21,""))))))))))))))))))))</f>
        <v>CCE-16</v>
      </c>
      <c r="M1033" s="60" t="s">
        <v>63</v>
      </c>
      <c r="N1033" s="60">
        <v>0</v>
      </c>
      <c r="O1033" s="104">
        <v>69854059</v>
      </c>
      <c r="P1033" s="104">
        <v>69854059</v>
      </c>
      <c r="Q1033" s="65">
        <v>0</v>
      </c>
      <c r="R1033" s="60">
        <v>0</v>
      </c>
      <c r="S1033" s="60" t="s">
        <v>1995</v>
      </c>
      <c r="T1033" s="60" t="s">
        <v>1996</v>
      </c>
      <c r="U1033" s="60" t="s">
        <v>2293</v>
      </c>
      <c r="V1033" s="60" t="s">
        <v>2294</v>
      </c>
      <c r="W1033" s="60" t="s">
        <v>2295</v>
      </c>
      <c r="X1033" s="100">
        <v>3241000</v>
      </c>
      <c r="Y1033" s="133" t="s">
        <v>4117</v>
      </c>
    </row>
    <row r="1034" spans="1:25" ht="60" x14ac:dyDescent="0.25">
      <c r="A1034" s="60" t="s">
        <v>2382</v>
      </c>
      <c r="B1034" s="60" t="str">
        <f>IFERROR(VLOOKUP(VALUE(MID(A1034,1,IF(VALUE(MID(A1034,1,3))=898,3,4))),[34]Hoja1!$A$3:$K$222,2,0),"")</f>
        <v>1052 Bienestar estudiantil para todos</v>
      </c>
      <c r="C1034" s="60" t="s">
        <v>246</v>
      </c>
      <c r="D1034" s="60" t="s">
        <v>474</v>
      </c>
      <c r="E1034" s="60">
        <v>80101604</v>
      </c>
      <c r="F1034" s="60" t="s">
        <v>2383</v>
      </c>
      <c r="G1034" s="62">
        <v>1</v>
      </c>
      <c r="H1034" s="62">
        <v>1</v>
      </c>
      <c r="I1034" s="60">
        <v>11.5</v>
      </c>
      <c r="J1034" s="60">
        <v>1</v>
      </c>
      <c r="K1034" s="60" t="s">
        <v>21</v>
      </c>
      <c r="L1034" s="60" t="str">
        <f>IF(K1034=[34]Hoja3!$B$2,[34]Hoja3!$A$2,IF(K1034=[34]Hoja3!$B$3,[34]Hoja3!$A$3,IF(K1034=[34]Hoja3!$B$4,[34]Hoja3!$A$4,IF(K1034=[34]Hoja3!$B$5,[34]Hoja3!$A$5,IF(K1034=[34]Hoja3!$B$6,[34]Hoja3!$A$6,IF(K1034=[34]Hoja3!$B$7,[34]Hoja3!$A$7,IF(K1034=[34]Hoja3!$B$8,[34]Hoja3!$A$8,IF(K1034=[34]Hoja3!$B$9,[34]Hoja3!$A$9,IF(K1034=[34]Hoja3!$B$10,[34]Hoja3!$A$10,IF(K1034=[34]Hoja3!$B$11,[34]Hoja3!$A$11,IF(K1034=[34]Hoja3!$B$12,[34]Hoja3!$A$12,IF(K1034=[34]Hoja3!$B$13,[34]Hoja3!$A$13,IF(K1034=[34]Hoja3!$B$14,[34]Hoja3!$A$14,IF(K1034=[34]Hoja3!$B$15,[34]Hoja3!$A$15,IF(K1034=[34]Hoja3!$B$16,[34]Hoja3!$A$16,IF(K1034=[34]Hoja3!$B$17,[34]Hoja3!$A$17,IF(K1034=[34]Hoja3!$B$18,[34]Hoja3!$A$18,IF(K1034=[34]Hoja3!$B$19,[34]Hoja3!$A$19,IF(K1034=[34]Hoja3!$B$20,[34]Hoja3!$A$20,IF(K1034=[34]Hoja3!$B$21,[34]Hoja3!$A$21,""))))))))))))))))))))</f>
        <v>CCE-16</v>
      </c>
      <c r="M1034" s="60" t="s">
        <v>63</v>
      </c>
      <c r="N1034" s="60">
        <v>0</v>
      </c>
      <c r="O1034" s="104">
        <v>87068800</v>
      </c>
      <c r="P1034" s="104">
        <v>87068800</v>
      </c>
      <c r="Q1034" s="65">
        <v>0</v>
      </c>
      <c r="R1034" s="60">
        <v>0</v>
      </c>
      <c r="S1034" s="60" t="s">
        <v>1995</v>
      </c>
      <c r="T1034" s="60" t="s">
        <v>1996</v>
      </c>
      <c r="U1034" s="60" t="s">
        <v>2293</v>
      </c>
      <c r="V1034" s="60" t="s">
        <v>2294</v>
      </c>
      <c r="W1034" s="60" t="s">
        <v>2295</v>
      </c>
      <c r="X1034" s="100">
        <v>3241000</v>
      </c>
      <c r="Y1034" s="133" t="s">
        <v>4117</v>
      </c>
    </row>
    <row r="1035" spans="1:25" ht="45" x14ac:dyDescent="0.25">
      <c r="A1035" s="60" t="s">
        <v>2384</v>
      </c>
      <c r="B1035" s="60" t="str">
        <f>IFERROR(VLOOKUP(VALUE(MID(A1035,1,IF(VALUE(MID(A1035,1,3))=898,3,4))),[34]Hoja1!$A$3:$K$222,2,0),"")</f>
        <v>1052 Bienestar estudiantil para todos</v>
      </c>
      <c r="C1035" s="60" t="s">
        <v>246</v>
      </c>
      <c r="D1035" s="60" t="s">
        <v>474</v>
      </c>
      <c r="E1035" s="60">
        <v>80101604</v>
      </c>
      <c r="F1035" s="60" t="s">
        <v>2385</v>
      </c>
      <c r="G1035" s="62">
        <v>1</v>
      </c>
      <c r="H1035" s="62">
        <v>1</v>
      </c>
      <c r="I1035" s="60">
        <v>11.5</v>
      </c>
      <c r="J1035" s="60">
        <v>1</v>
      </c>
      <c r="K1035" s="60" t="s">
        <v>21</v>
      </c>
      <c r="L1035" s="60" t="str">
        <f>IF(K1035=[34]Hoja3!$B$2,[34]Hoja3!$A$2,IF(K1035=[34]Hoja3!$B$3,[34]Hoja3!$A$3,IF(K1035=[34]Hoja3!$B$4,[34]Hoja3!$A$4,IF(K1035=[34]Hoja3!$B$5,[34]Hoja3!$A$5,IF(K1035=[34]Hoja3!$B$6,[34]Hoja3!$A$6,IF(K1035=[34]Hoja3!$B$7,[34]Hoja3!$A$7,IF(K1035=[34]Hoja3!$B$8,[34]Hoja3!$A$8,IF(K1035=[34]Hoja3!$B$9,[34]Hoja3!$A$9,IF(K1035=[34]Hoja3!$B$10,[34]Hoja3!$A$10,IF(K1035=[34]Hoja3!$B$11,[34]Hoja3!$A$11,IF(K1035=[34]Hoja3!$B$12,[34]Hoja3!$A$12,IF(K1035=[34]Hoja3!$B$13,[34]Hoja3!$A$13,IF(K1035=[34]Hoja3!$B$14,[34]Hoja3!$A$14,IF(K1035=[34]Hoja3!$B$15,[34]Hoja3!$A$15,IF(K1035=[34]Hoja3!$B$16,[34]Hoja3!$A$16,IF(K1035=[34]Hoja3!$B$17,[34]Hoja3!$A$17,IF(K1035=[34]Hoja3!$B$18,[34]Hoja3!$A$18,IF(K1035=[34]Hoja3!$B$19,[34]Hoja3!$A$19,IF(K1035=[34]Hoja3!$B$20,[34]Hoja3!$A$20,IF(K1035=[34]Hoja3!$B$21,[34]Hoja3!$A$21,""))))))))))))))))))))</f>
        <v>CCE-16</v>
      </c>
      <c r="M1035" s="60" t="s">
        <v>63</v>
      </c>
      <c r="N1035" s="60">
        <v>0</v>
      </c>
      <c r="O1035" s="104">
        <v>80849600</v>
      </c>
      <c r="P1035" s="104">
        <v>80849600</v>
      </c>
      <c r="Q1035" s="65">
        <v>0</v>
      </c>
      <c r="R1035" s="60">
        <v>0</v>
      </c>
      <c r="S1035" s="60" t="s">
        <v>1995</v>
      </c>
      <c r="T1035" s="60" t="s">
        <v>1996</v>
      </c>
      <c r="U1035" s="60" t="s">
        <v>2293</v>
      </c>
      <c r="V1035" s="60" t="s">
        <v>2294</v>
      </c>
      <c r="W1035" s="60" t="s">
        <v>2295</v>
      </c>
      <c r="X1035" s="100">
        <v>3241000</v>
      </c>
      <c r="Y1035" s="133" t="s">
        <v>4117</v>
      </c>
    </row>
    <row r="1036" spans="1:25" ht="45" x14ac:dyDescent="0.25">
      <c r="A1036" s="60" t="s">
        <v>2386</v>
      </c>
      <c r="B1036" s="60" t="str">
        <f>IFERROR(VLOOKUP(VALUE(MID(A1036,1,IF(VALUE(MID(A1036,1,3))=898,3,4))),[34]Hoja1!$A$3:$K$222,2,0),"")</f>
        <v>1052 Bienestar estudiantil para todos</v>
      </c>
      <c r="C1036" s="60" t="s">
        <v>246</v>
      </c>
      <c r="D1036" s="60" t="s">
        <v>474</v>
      </c>
      <c r="E1036" s="60">
        <v>80101604</v>
      </c>
      <c r="F1036" s="60" t="s">
        <v>2387</v>
      </c>
      <c r="G1036" s="62">
        <v>1</v>
      </c>
      <c r="H1036" s="62">
        <v>1</v>
      </c>
      <c r="I1036" s="60">
        <v>11.5</v>
      </c>
      <c r="J1036" s="60">
        <v>1</v>
      </c>
      <c r="K1036" s="60" t="s">
        <v>21</v>
      </c>
      <c r="L1036" s="60" t="str">
        <f>IF(K1036=[34]Hoja3!$B$2,[34]Hoja3!$A$2,IF(K1036=[34]Hoja3!$B$3,[34]Hoja3!$A$3,IF(K1036=[34]Hoja3!$B$4,[34]Hoja3!$A$4,IF(K1036=[34]Hoja3!$B$5,[34]Hoja3!$A$5,IF(K1036=[34]Hoja3!$B$6,[34]Hoja3!$A$6,IF(K1036=[34]Hoja3!$B$7,[34]Hoja3!$A$7,IF(K1036=[34]Hoja3!$B$8,[34]Hoja3!$A$8,IF(K1036=[34]Hoja3!$B$9,[34]Hoja3!$A$9,IF(K1036=[34]Hoja3!$B$10,[34]Hoja3!$A$10,IF(K1036=[34]Hoja3!$B$11,[34]Hoja3!$A$11,IF(K1036=[34]Hoja3!$B$12,[34]Hoja3!$A$12,IF(K1036=[34]Hoja3!$B$13,[34]Hoja3!$A$13,IF(K1036=[34]Hoja3!$B$14,[34]Hoja3!$A$14,IF(K1036=[34]Hoja3!$B$15,[34]Hoja3!$A$15,IF(K1036=[34]Hoja3!$B$16,[34]Hoja3!$A$16,IF(K1036=[34]Hoja3!$B$17,[34]Hoja3!$A$17,IF(K1036=[34]Hoja3!$B$18,[34]Hoja3!$A$18,IF(K1036=[34]Hoja3!$B$19,[34]Hoja3!$A$19,IF(K1036=[34]Hoja3!$B$20,[34]Hoja3!$A$20,IF(K1036=[34]Hoja3!$B$21,[34]Hoja3!$A$21,""))))))))))))))))))))</f>
        <v>CCE-16</v>
      </c>
      <c r="M1036" s="60" t="s">
        <v>63</v>
      </c>
      <c r="N1036" s="60">
        <v>0</v>
      </c>
      <c r="O1036" s="104">
        <v>40250000</v>
      </c>
      <c r="P1036" s="104">
        <v>40250000</v>
      </c>
      <c r="Q1036" s="65">
        <v>0</v>
      </c>
      <c r="R1036" s="60">
        <v>0</v>
      </c>
      <c r="S1036" s="60" t="s">
        <v>1995</v>
      </c>
      <c r="T1036" s="60" t="s">
        <v>1996</v>
      </c>
      <c r="U1036" s="60" t="s">
        <v>2293</v>
      </c>
      <c r="V1036" s="60" t="s">
        <v>2294</v>
      </c>
      <c r="W1036" s="60" t="s">
        <v>2295</v>
      </c>
      <c r="X1036" s="100">
        <v>3241000</v>
      </c>
      <c r="Y1036" s="133" t="s">
        <v>4117</v>
      </c>
    </row>
    <row r="1037" spans="1:25" ht="45" x14ac:dyDescent="0.25">
      <c r="A1037" s="60" t="s">
        <v>2388</v>
      </c>
      <c r="B1037" s="60" t="str">
        <f>IFERROR(VLOOKUP(VALUE(MID(A1037,1,IF(VALUE(MID(A1037,1,3))=898,3,4))),[34]Hoja1!$A$3:$K$222,2,0),"")</f>
        <v>1052 Bienestar estudiantil para todos</v>
      </c>
      <c r="C1037" s="60" t="s">
        <v>246</v>
      </c>
      <c r="D1037" s="60" t="s">
        <v>474</v>
      </c>
      <c r="E1037" s="60">
        <v>80101604</v>
      </c>
      <c r="F1037" s="60" t="s">
        <v>2389</v>
      </c>
      <c r="G1037" s="105">
        <v>1</v>
      </c>
      <c r="H1037" s="62">
        <v>1</v>
      </c>
      <c r="I1037" s="60">
        <v>11.5</v>
      </c>
      <c r="J1037" s="60">
        <v>1</v>
      </c>
      <c r="K1037" s="60" t="s">
        <v>21</v>
      </c>
      <c r="L1037" s="60" t="str">
        <f>IF(K1037=[34]Hoja3!$B$2,[34]Hoja3!$A$2,IF(K1037=[34]Hoja3!$B$3,[34]Hoja3!$A$3,IF(K1037=[34]Hoja3!$B$4,[34]Hoja3!$A$4,IF(K1037=[34]Hoja3!$B$5,[34]Hoja3!$A$5,IF(K1037=[34]Hoja3!$B$6,[34]Hoja3!$A$6,IF(K1037=[34]Hoja3!$B$7,[34]Hoja3!$A$7,IF(K1037=[34]Hoja3!$B$8,[34]Hoja3!$A$8,IF(K1037=[34]Hoja3!$B$9,[34]Hoja3!$A$9,IF(K1037=[34]Hoja3!$B$10,[34]Hoja3!$A$10,IF(K1037=[34]Hoja3!$B$11,[34]Hoja3!$A$11,IF(K1037=[34]Hoja3!$B$12,[34]Hoja3!$A$12,IF(K1037=[34]Hoja3!$B$13,[34]Hoja3!$A$13,IF(K1037=[34]Hoja3!$B$14,[34]Hoja3!$A$14,IF(K1037=[34]Hoja3!$B$15,[34]Hoja3!$A$15,IF(K1037=[34]Hoja3!$B$16,[34]Hoja3!$A$16,IF(K1037=[34]Hoja3!$B$17,[34]Hoja3!$A$17,IF(K1037=[34]Hoja3!$B$18,[34]Hoja3!$A$18,IF(K1037=[34]Hoja3!$B$19,[34]Hoja3!$A$19,IF(K1037=[34]Hoja3!$B$20,[34]Hoja3!$A$20,IF(K1037=[34]Hoja3!$B$21,[34]Hoja3!$A$21,""))))))))))))))))))))</f>
        <v>CCE-16</v>
      </c>
      <c r="M1037" s="60" t="s">
        <v>575</v>
      </c>
      <c r="N1037" s="60">
        <v>0</v>
      </c>
      <c r="O1037" s="104">
        <v>37315200</v>
      </c>
      <c r="P1037" s="104">
        <v>37315200</v>
      </c>
      <c r="Q1037" s="65">
        <v>0</v>
      </c>
      <c r="R1037" s="60">
        <v>0</v>
      </c>
      <c r="S1037" s="60" t="s">
        <v>1995</v>
      </c>
      <c r="T1037" s="60" t="s">
        <v>1996</v>
      </c>
      <c r="U1037" s="60" t="s">
        <v>2293</v>
      </c>
      <c r="V1037" s="60" t="s">
        <v>2294</v>
      </c>
      <c r="W1037" s="60" t="s">
        <v>2295</v>
      </c>
      <c r="X1037" s="100">
        <v>3241000</v>
      </c>
      <c r="Y1037" s="133" t="s">
        <v>4117</v>
      </c>
    </row>
    <row r="1038" spans="1:25" ht="45" x14ac:dyDescent="0.25">
      <c r="A1038" s="60" t="s">
        <v>2390</v>
      </c>
      <c r="B1038" s="60" t="str">
        <f>IFERROR(VLOOKUP(VALUE(MID(A1038,1,IF(VALUE(MID(A1038,1,3))=898,3,4))),[34]Hoja1!$A$3:$K$222,2,0),"")</f>
        <v>1052 Bienestar estudiantil para todos</v>
      </c>
      <c r="C1038" s="60" t="s">
        <v>246</v>
      </c>
      <c r="D1038" s="60" t="s">
        <v>474</v>
      </c>
      <c r="E1038" s="60">
        <v>80101604</v>
      </c>
      <c r="F1038" s="60" t="s">
        <v>2391</v>
      </c>
      <c r="G1038" s="62">
        <v>1</v>
      </c>
      <c r="H1038" s="62">
        <v>1</v>
      </c>
      <c r="I1038" s="60">
        <v>11.5</v>
      </c>
      <c r="J1038" s="60">
        <v>1</v>
      </c>
      <c r="K1038" s="60" t="s">
        <v>21</v>
      </c>
      <c r="L1038" s="60" t="str">
        <f>IF(K1038=[34]Hoja3!$B$2,[34]Hoja3!$A$2,IF(K1038=[34]Hoja3!$B$3,[34]Hoja3!$A$3,IF(K1038=[34]Hoja3!$B$4,[34]Hoja3!$A$4,IF(K1038=[34]Hoja3!$B$5,[34]Hoja3!$A$5,IF(K1038=[34]Hoja3!$B$6,[34]Hoja3!$A$6,IF(K1038=[34]Hoja3!$B$7,[34]Hoja3!$A$7,IF(K1038=[34]Hoja3!$B$8,[34]Hoja3!$A$8,IF(K1038=[34]Hoja3!$B$9,[34]Hoja3!$A$9,IF(K1038=[34]Hoja3!$B$10,[34]Hoja3!$A$10,IF(K1038=[34]Hoja3!$B$11,[34]Hoja3!$A$11,IF(K1038=[34]Hoja3!$B$12,[34]Hoja3!$A$12,IF(K1038=[34]Hoja3!$B$13,[34]Hoja3!$A$13,IF(K1038=[34]Hoja3!$B$14,[34]Hoja3!$A$14,IF(K1038=[34]Hoja3!$B$15,[34]Hoja3!$A$15,IF(K1038=[34]Hoja3!$B$16,[34]Hoja3!$A$16,IF(K1038=[34]Hoja3!$B$17,[34]Hoja3!$A$17,IF(K1038=[34]Hoja3!$B$18,[34]Hoja3!$A$18,IF(K1038=[34]Hoja3!$B$19,[34]Hoja3!$A$19,IF(K1038=[34]Hoja3!$B$20,[34]Hoja3!$A$20,IF(K1038=[34]Hoja3!$B$21,[34]Hoja3!$A$21,""))))))))))))))))))))</f>
        <v>CCE-16</v>
      </c>
      <c r="M1038" s="60" t="s">
        <v>63</v>
      </c>
      <c r="N1038" s="60">
        <v>0</v>
      </c>
      <c r="O1038" s="104">
        <v>62192000</v>
      </c>
      <c r="P1038" s="104">
        <v>62192000</v>
      </c>
      <c r="Q1038" s="65">
        <v>0</v>
      </c>
      <c r="R1038" s="60">
        <v>0</v>
      </c>
      <c r="S1038" s="60" t="s">
        <v>1995</v>
      </c>
      <c r="T1038" s="60" t="s">
        <v>1996</v>
      </c>
      <c r="U1038" s="60" t="s">
        <v>2293</v>
      </c>
      <c r="V1038" s="60" t="s">
        <v>2294</v>
      </c>
      <c r="W1038" s="60" t="s">
        <v>2295</v>
      </c>
      <c r="X1038" s="100">
        <v>3241000</v>
      </c>
      <c r="Y1038" s="133" t="s">
        <v>4117</v>
      </c>
    </row>
    <row r="1039" spans="1:25" ht="45" x14ac:dyDescent="0.25">
      <c r="A1039" s="60" t="s">
        <v>2392</v>
      </c>
      <c r="B1039" s="60" t="str">
        <f>IFERROR(VLOOKUP(VALUE(MID(A1039,1,IF(VALUE(MID(A1039,1,3))=898,3,4))),[34]Hoja1!$A$3:$K$222,2,0),"")</f>
        <v>1052 Bienestar estudiantil para todos</v>
      </c>
      <c r="C1039" s="60" t="s">
        <v>246</v>
      </c>
      <c r="D1039" s="60" t="s">
        <v>474</v>
      </c>
      <c r="E1039" s="60">
        <v>80101604</v>
      </c>
      <c r="F1039" s="60" t="s">
        <v>2393</v>
      </c>
      <c r="G1039" s="62">
        <v>1</v>
      </c>
      <c r="H1039" s="62">
        <v>1</v>
      </c>
      <c r="I1039" s="60">
        <v>11.5</v>
      </c>
      <c r="J1039" s="60">
        <v>1</v>
      </c>
      <c r="K1039" s="60" t="s">
        <v>21</v>
      </c>
      <c r="L1039" s="60" t="str">
        <f>IF(K1039=[34]Hoja3!$B$2,[34]Hoja3!$A$2,IF(K1039=[34]Hoja3!$B$3,[34]Hoja3!$A$3,IF(K1039=[34]Hoja3!$B$4,[34]Hoja3!$A$4,IF(K1039=[34]Hoja3!$B$5,[34]Hoja3!$A$5,IF(K1039=[34]Hoja3!$B$6,[34]Hoja3!$A$6,IF(K1039=[34]Hoja3!$B$7,[34]Hoja3!$A$7,IF(K1039=[34]Hoja3!$B$8,[34]Hoja3!$A$8,IF(K1039=[34]Hoja3!$B$9,[34]Hoja3!$A$9,IF(K1039=[34]Hoja3!$B$10,[34]Hoja3!$A$10,IF(K1039=[34]Hoja3!$B$11,[34]Hoja3!$A$11,IF(K1039=[34]Hoja3!$B$12,[34]Hoja3!$A$12,IF(K1039=[34]Hoja3!$B$13,[34]Hoja3!$A$13,IF(K1039=[34]Hoja3!$B$14,[34]Hoja3!$A$14,IF(K1039=[34]Hoja3!$B$15,[34]Hoja3!$A$15,IF(K1039=[34]Hoja3!$B$16,[34]Hoja3!$A$16,IF(K1039=[34]Hoja3!$B$17,[34]Hoja3!$A$17,IF(K1039=[34]Hoja3!$B$18,[34]Hoja3!$A$18,IF(K1039=[34]Hoja3!$B$19,[34]Hoja3!$A$19,IF(K1039=[34]Hoja3!$B$20,[34]Hoja3!$A$20,IF(K1039=[34]Hoja3!$B$21,[34]Hoja3!$A$21,""))))))))))))))))))))</f>
        <v>CCE-16</v>
      </c>
      <c r="M1039" s="60" t="s">
        <v>575</v>
      </c>
      <c r="N1039" s="60">
        <v>0</v>
      </c>
      <c r="O1039" s="106">
        <v>33310038</v>
      </c>
      <c r="P1039" s="106">
        <v>33310038</v>
      </c>
      <c r="Q1039" s="65">
        <v>0</v>
      </c>
      <c r="R1039" s="60">
        <v>0</v>
      </c>
      <c r="S1039" s="60" t="s">
        <v>1995</v>
      </c>
      <c r="T1039" s="60" t="s">
        <v>1996</v>
      </c>
      <c r="U1039" s="60" t="s">
        <v>2293</v>
      </c>
      <c r="V1039" s="60" t="s">
        <v>2294</v>
      </c>
      <c r="W1039" s="60" t="s">
        <v>2295</v>
      </c>
      <c r="X1039" s="100">
        <v>3241000</v>
      </c>
      <c r="Y1039" s="133" t="s">
        <v>4117</v>
      </c>
    </row>
    <row r="1040" spans="1:25" ht="45" x14ac:dyDescent="0.25">
      <c r="A1040" s="60" t="s">
        <v>2394</v>
      </c>
      <c r="B1040" s="60" t="str">
        <f>IFERROR(VLOOKUP(VALUE(MID(A1040,1,IF(VALUE(MID(A1040,1,3))=898,3,4))),[34]Hoja1!$A$3:$K$222,2,0),"")</f>
        <v>1052 Bienestar estudiantil para todos</v>
      </c>
      <c r="C1040" s="60" t="s">
        <v>246</v>
      </c>
      <c r="D1040" s="60" t="s">
        <v>474</v>
      </c>
      <c r="E1040" s="60">
        <v>80101604</v>
      </c>
      <c r="F1040" s="60" t="s">
        <v>2395</v>
      </c>
      <c r="G1040" s="62">
        <v>1</v>
      </c>
      <c r="H1040" s="62">
        <v>1</v>
      </c>
      <c r="I1040" s="60">
        <v>11.5</v>
      </c>
      <c r="J1040" s="60">
        <v>1</v>
      </c>
      <c r="K1040" s="60" t="s">
        <v>21</v>
      </c>
      <c r="L1040" s="60" t="str">
        <f>IF(K1040=[34]Hoja3!$B$2,[34]Hoja3!$A$2,IF(K1040=[34]Hoja3!$B$3,[34]Hoja3!$A$3,IF(K1040=[34]Hoja3!$B$4,[34]Hoja3!$A$4,IF(K1040=[34]Hoja3!$B$5,[34]Hoja3!$A$5,IF(K1040=[34]Hoja3!$B$6,[34]Hoja3!$A$6,IF(K1040=[34]Hoja3!$B$7,[34]Hoja3!$A$7,IF(K1040=[34]Hoja3!$B$8,[34]Hoja3!$A$8,IF(K1040=[34]Hoja3!$B$9,[34]Hoja3!$A$9,IF(K1040=[34]Hoja3!$B$10,[34]Hoja3!$A$10,IF(K1040=[34]Hoja3!$B$11,[34]Hoja3!$A$11,IF(K1040=[34]Hoja3!$B$12,[34]Hoja3!$A$12,IF(K1040=[34]Hoja3!$B$13,[34]Hoja3!$A$13,IF(K1040=[34]Hoja3!$B$14,[34]Hoja3!$A$14,IF(K1040=[34]Hoja3!$B$15,[34]Hoja3!$A$15,IF(K1040=[34]Hoja3!$B$16,[34]Hoja3!$A$16,IF(K1040=[34]Hoja3!$B$17,[34]Hoja3!$A$17,IF(K1040=[34]Hoja3!$B$18,[34]Hoja3!$A$18,IF(K1040=[34]Hoja3!$B$19,[34]Hoja3!$A$19,IF(K1040=[34]Hoja3!$B$20,[34]Hoja3!$A$20,IF(K1040=[34]Hoja3!$B$21,[34]Hoja3!$A$21,""))))))))))))))))))))</f>
        <v>CCE-16</v>
      </c>
      <c r="M1040" s="60" t="s">
        <v>575</v>
      </c>
      <c r="N1040" s="60">
        <v>0</v>
      </c>
      <c r="O1040" s="104">
        <v>37315200</v>
      </c>
      <c r="P1040" s="104">
        <v>37315200</v>
      </c>
      <c r="Q1040" s="65">
        <v>0</v>
      </c>
      <c r="R1040" s="60">
        <v>0</v>
      </c>
      <c r="S1040" s="60" t="s">
        <v>1995</v>
      </c>
      <c r="T1040" s="60" t="s">
        <v>1996</v>
      </c>
      <c r="U1040" s="60" t="s">
        <v>2293</v>
      </c>
      <c r="V1040" s="60" t="s">
        <v>2294</v>
      </c>
      <c r="W1040" s="60" t="s">
        <v>2295</v>
      </c>
      <c r="X1040" s="100">
        <v>3241000</v>
      </c>
      <c r="Y1040" s="133" t="s">
        <v>4117</v>
      </c>
    </row>
    <row r="1041" spans="1:25" ht="45" x14ac:dyDescent="0.25">
      <c r="A1041" s="60" t="s">
        <v>2396</v>
      </c>
      <c r="B1041" s="60" t="str">
        <f>IFERROR(VLOOKUP(VALUE(MID(A1041,1,IF(VALUE(MID(A1041,1,3))=898,3,4))),[34]Hoja1!$A$3:$K$222,2,0),"")</f>
        <v>1052 Bienestar estudiantil para todos</v>
      </c>
      <c r="C1041" s="60" t="s">
        <v>246</v>
      </c>
      <c r="D1041" s="60" t="s">
        <v>474</v>
      </c>
      <c r="E1041" s="60">
        <v>80101604</v>
      </c>
      <c r="F1041" s="60" t="s">
        <v>2393</v>
      </c>
      <c r="G1041" s="62">
        <v>1</v>
      </c>
      <c r="H1041" s="62">
        <v>1</v>
      </c>
      <c r="I1041" s="60">
        <v>11.5</v>
      </c>
      <c r="J1041" s="60">
        <v>1</v>
      </c>
      <c r="K1041" s="60" t="s">
        <v>21</v>
      </c>
      <c r="L1041" s="60" t="str">
        <f>IF(K1041=[34]Hoja3!$B$2,[34]Hoja3!$A$2,IF(K1041=[34]Hoja3!$B$3,[34]Hoja3!$A$3,IF(K1041=[34]Hoja3!$B$4,[34]Hoja3!$A$4,IF(K1041=[34]Hoja3!$B$5,[34]Hoja3!$A$5,IF(K1041=[34]Hoja3!$B$6,[34]Hoja3!$A$6,IF(K1041=[34]Hoja3!$B$7,[34]Hoja3!$A$7,IF(K1041=[34]Hoja3!$B$8,[34]Hoja3!$A$8,IF(K1041=[34]Hoja3!$B$9,[34]Hoja3!$A$9,IF(K1041=[34]Hoja3!$B$10,[34]Hoja3!$A$10,IF(K1041=[34]Hoja3!$B$11,[34]Hoja3!$A$11,IF(K1041=[34]Hoja3!$B$12,[34]Hoja3!$A$12,IF(K1041=[34]Hoja3!$B$13,[34]Hoja3!$A$13,IF(K1041=[34]Hoja3!$B$14,[34]Hoja3!$A$14,IF(K1041=[34]Hoja3!$B$15,[34]Hoja3!$A$15,IF(K1041=[34]Hoja3!$B$16,[34]Hoja3!$A$16,IF(K1041=[34]Hoja3!$B$17,[34]Hoja3!$A$17,IF(K1041=[34]Hoja3!$B$18,[34]Hoja3!$A$18,IF(K1041=[34]Hoja3!$B$19,[34]Hoja3!$A$19,IF(K1041=[34]Hoja3!$B$20,[34]Hoja3!$A$20,IF(K1041=[34]Hoja3!$B$21,[34]Hoja3!$A$21,""))))))))))))))))))))</f>
        <v>CCE-16</v>
      </c>
      <c r="M1041" s="60" t="s">
        <v>575</v>
      </c>
      <c r="N1041" s="60">
        <v>0</v>
      </c>
      <c r="O1041" s="104">
        <v>28608320</v>
      </c>
      <c r="P1041" s="104">
        <v>28608320</v>
      </c>
      <c r="Q1041" s="65">
        <v>0</v>
      </c>
      <c r="R1041" s="60">
        <v>0</v>
      </c>
      <c r="S1041" s="60" t="s">
        <v>1995</v>
      </c>
      <c r="T1041" s="60" t="s">
        <v>1996</v>
      </c>
      <c r="U1041" s="60" t="s">
        <v>2293</v>
      </c>
      <c r="V1041" s="60" t="s">
        <v>2294</v>
      </c>
      <c r="W1041" s="60" t="s">
        <v>2295</v>
      </c>
      <c r="X1041" s="100">
        <v>3241000</v>
      </c>
      <c r="Y1041" s="133" t="s">
        <v>4117</v>
      </c>
    </row>
    <row r="1042" spans="1:25" ht="45" x14ac:dyDescent="0.25">
      <c r="A1042" s="60" t="s">
        <v>2397</v>
      </c>
      <c r="B1042" s="60" t="str">
        <f>IFERROR(VLOOKUP(VALUE(MID(A1042,1,IF(VALUE(MID(A1042,1,3))=898,3,4))),[34]Hoja1!$A$3:$K$222,2,0),"")</f>
        <v>1052 Bienestar estudiantil para todos</v>
      </c>
      <c r="C1042" s="60" t="s">
        <v>246</v>
      </c>
      <c r="D1042" s="60" t="s">
        <v>474</v>
      </c>
      <c r="E1042" s="60">
        <v>80101604</v>
      </c>
      <c r="F1042" s="60" t="s">
        <v>2335</v>
      </c>
      <c r="G1042" s="62">
        <v>1</v>
      </c>
      <c r="H1042" s="62">
        <v>1</v>
      </c>
      <c r="I1042" s="60">
        <v>11</v>
      </c>
      <c r="J1042" s="60">
        <v>1</v>
      </c>
      <c r="K1042" s="60" t="s">
        <v>21</v>
      </c>
      <c r="L1042" s="60" t="str">
        <f>IF(K1042=[34]Hoja3!$B$2,[34]Hoja3!$A$2,IF(K1042=[34]Hoja3!$B$3,[34]Hoja3!$A$3,IF(K1042=[34]Hoja3!$B$4,[34]Hoja3!$A$4,IF(K1042=[34]Hoja3!$B$5,[34]Hoja3!$A$5,IF(K1042=[34]Hoja3!$B$6,[34]Hoja3!$A$6,IF(K1042=[34]Hoja3!$B$7,[34]Hoja3!$A$7,IF(K1042=[34]Hoja3!$B$8,[34]Hoja3!$A$8,IF(K1042=[34]Hoja3!$B$9,[34]Hoja3!$A$9,IF(K1042=[34]Hoja3!$B$10,[34]Hoja3!$A$10,IF(K1042=[34]Hoja3!$B$11,[34]Hoja3!$A$11,IF(K1042=[34]Hoja3!$B$12,[34]Hoja3!$A$12,IF(K1042=[34]Hoja3!$B$13,[34]Hoja3!$A$13,IF(K1042=[34]Hoja3!$B$14,[34]Hoja3!$A$14,IF(K1042=[34]Hoja3!$B$15,[34]Hoja3!$A$15,IF(K1042=[34]Hoja3!$B$16,[34]Hoja3!$A$16,IF(K1042=[34]Hoja3!$B$17,[34]Hoja3!$A$17,IF(K1042=[34]Hoja3!$B$18,[34]Hoja3!$A$18,IF(K1042=[34]Hoja3!$B$19,[34]Hoja3!$A$19,IF(K1042=[34]Hoja3!$B$20,[34]Hoja3!$A$20,IF(K1042=[34]Hoja3!$B$21,[34]Hoja3!$A$21,""))))))))))))))))))))</f>
        <v>CCE-16</v>
      </c>
      <c r="M1042" s="60" t="s">
        <v>63</v>
      </c>
      <c r="N1042" s="60">
        <v>0</v>
      </c>
      <c r="O1042" s="104">
        <v>57200000</v>
      </c>
      <c r="P1042" s="104">
        <v>57200000</v>
      </c>
      <c r="Q1042" s="65">
        <v>0</v>
      </c>
      <c r="R1042" s="60">
        <v>0</v>
      </c>
      <c r="S1042" s="60" t="s">
        <v>1995</v>
      </c>
      <c r="T1042" s="60" t="s">
        <v>1996</v>
      </c>
      <c r="U1042" s="60" t="s">
        <v>2293</v>
      </c>
      <c r="V1042" s="60" t="s">
        <v>2294</v>
      </c>
      <c r="W1042" s="60" t="s">
        <v>2295</v>
      </c>
      <c r="X1042" s="100">
        <v>3241000</v>
      </c>
      <c r="Y1042" s="133" t="s">
        <v>4117</v>
      </c>
    </row>
    <row r="1043" spans="1:25" ht="45" x14ac:dyDescent="0.25">
      <c r="A1043" s="60" t="s">
        <v>2398</v>
      </c>
      <c r="B1043" s="60" t="str">
        <f>IFERROR(VLOOKUP(VALUE(MID(A1043,1,IF(VALUE(MID(A1043,1,3))=898,3,4))),[34]Hoja1!$A$3:$K$222,2,0),"")</f>
        <v>1052 Bienestar estudiantil para todos</v>
      </c>
      <c r="C1043" s="60" t="s">
        <v>246</v>
      </c>
      <c r="D1043" s="60" t="s">
        <v>474</v>
      </c>
      <c r="E1043" s="60">
        <v>80101604</v>
      </c>
      <c r="F1043" s="60" t="s">
        <v>2399</v>
      </c>
      <c r="G1043" s="62">
        <v>1</v>
      </c>
      <c r="H1043" s="62">
        <v>1</v>
      </c>
      <c r="I1043" s="60">
        <v>11.5</v>
      </c>
      <c r="J1043" s="60">
        <v>1</v>
      </c>
      <c r="K1043" s="60" t="s">
        <v>21</v>
      </c>
      <c r="L1043" s="60" t="str">
        <f>IF(K1043=[34]Hoja3!$B$2,[34]Hoja3!$A$2,IF(K1043=[34]Hoja3!$B$3,[34]Hoja3!$A$3,IF(K1043=[34]Hoja3!$B$4,[34]Hoja3!$A$4,IF(K1043=[34]Hoja3!$B$5,[34]Hoja3!$A$5,IF(K1043=[34]Hoja3!$B$6,[34]Hoja3!$A$6,IF(K1043=[34]Hoja3!$B$7,[34]Hoja3!$A$7,IF(K1043=[34]Hoja3!$B$8,[34]Hoja3!$A$8,IF(K1043=[34]Hoja3!$B$9,[34]Hoja3!$A$9,IF(K1043=[34]Hoja3!$B$10,[34]Hoja3!$A$10,IF(K1043=[34]Hoja3!$B$11,[34]Hoja3!$A$11,IF(K1043=[34]Hoja3!$B$12,[34]Hoja3!$A$12,IF(K1043=[34]Hoja3!$B$13,[34]Hoja3!$A$13,IF(K1043=[34]Hoja3!$B$14,[34]Hoja3!$A$14,IF(K1043=[34]Hoja3!$B$15,[34]Hoja3!$A$15,IF(K1043=[34]Hoja3!$B$16,[34]Hoja3!$A$16,IF(K1043=[34]Hoja3!$B$17,[34]Hoja3!$A$17,IF(K1043=[34]Hoja3!$B$18,[34]Hoja3!$A$18,IF(K1043=[34]Hoja3!$B$19,[34]Hoja3!$A$19,IF(K1043=[34]Hoja3!$B$20,[34]Hoja3!$A$20,IF(K1043=[34]Hoja3!$B$21,[34]Hoja3!$A$21,""))))))))))))))))))))</f>
        <v>CCE-16</v>
      </c>
      <c r="M1043" s="60" t="s">
        <v>63</v>
      </c>
      <c r="N1043" s="60">
        <v>0</v>
      </c>
      <c r="O1043" s="104">
        <v>69000000</v>
      </c>
      <c r="P1043" s="104">
        <v>69000000</v>
      </c>
      <c r="Q1043" s="65">
        <v>0</v>
      </c>
      <c r="R1043" s="60">
        <v>0</v>
      </c>
      <c r="S1043" s="60" t="s">
        <v>1995</v>
      </c>
      <c r="T1043" s="60" t="s">
        <v>1996</v>
      </c>
      <c r="U1043" s="60" t="s">
        <v>2293</v>
      </c>
      <c r="V1043" s="60" t="s">
        <v>2294</v>
      </c>
      <c r="W1043" s="60" t="s">
        <v>2295</v>
      </c>
      <c r="X1043" s="100">
        <v>3241000</v>
      </c>
      <c r="Y1043" s="133" t="s">
        <v>4117</v>
      </c>
    </row>
    <row r="1044" spans="1:25" ht="45" x14ac:dyDescent="0.25">
      <c r="A1044" s="60" t="s">
        <v>2400</v>
      </c>
      <c r="B1044" s="60" t="str">
        <f>IFERROR(VLOOKUP(VALUE(MID(A1044,1,IF(VALUE(MID(A1044,1,3))=898,3,4))),[34]Hoja1!$A$3:$K$222,2,0),"")</f>
        <v>1052 Bienestar estudiantil para todos</v>
      </c>
      <c r="C1044" s="60" t="s">
        <v>246</v>
      </c>
      <c r="D1044" s="60" t="s">
        <v>474</v>
      </c>
      <c r="E1044" s="68">
        <v>80101604</v>
      </c>
      <c r="F1044" s="60" t="s">
        <v>2401</v>
      </c>
      <c r="G1044" s="62">
        <v>1</v>
      </c>
      <c r="H1044" s="62">
        <v>1</v>
      </c>
      <c r="I1044" s="60">
        <v>11.5</v>
      </c>
      <c r="J1044" s="60">
        <v>1</v>
      </c>
      <c r="K1044" s="60" t="s">
        <v>21</v>
      </c>
      <c r="L1044" s="60" t="str">
        <f>IF(K1044=[34]Hoja3!$B$2,[34]Hoja3!$A$2,IF(K1044=[34]Hoja3!$B$3,[34]Hoja3!$A$3,IF(K1044=[34]Hoja3!$B$4,[34]Hoja3!$A$4,IF(K1044=[34]Hoja3!$B$5,[34]Hoja3!$A$5,IF(K1044=[34]Hoja3!$B$6,[34]Hoja3!$A$6,IF(K1044=[34]Hoja3!$B$7,[34]Hoja3!$A$7,IF(K1044=[34]Hoja3!$B$8,[34]Hoja3!$A$8,IF(K1044=[34]Hoja3!$B$9,[34]Hoja3!$A$9,IF(K1044=[34]Hoja3!$B$10,[34]Hoja3!$A$10,IF(K1044=[34]Hoja3!$B$11,[34]Hoja3!$A$11,IF(K1044=[34]Hoja3!$B$12,[34]Hoja3!$A$12,IF(K1044=[34]Hoja3!$B$13,[34]Hoja3!$A$13,IF(K1044=[34]Hoja3!$B$14,[34]Hoja3!$A$14,IF(K1044=[34]Hoja3!$B$15,[34]Hoja3!$A$15,IF(K1044=[34]Hoja3!$B$16,[34]Hoja3!$A$16,IF(K1044=[34]Hoja3!$B$17,[34]Hoja3!$A$17,IF(K1044=[34]Hoja3!$B$18,[34]Hoja3!$A$18,IF(K1044=[34]Hoja3!$B$19,[34]Hoja3!$A$19,IF(K1044=[34]Hoja3!$B$20,[34]Hoja3!$A$20,IF(K1044=[34]Hoja3!$B$21,[34]Hoja3!$A$21,""))))))))))))))))))))</f>
        <v>CCE-16</v>
      </c>
      <c r="M1044" s="60" t="s">
        <v>575</v>
      </c>
      <c r="N1044" s="60">
        <v>0</v>
      </c>
      <c r="O1044" s="106">
        <v>34309434</v>
      </c>
      <c r="P1044" s="106">
        <v>34309434</v>
      </c>
      <c r="Q1044" s="65">
        <v>0</v>
      </c>
      <c r="R1044" s="60">
        <v>0</v>
      </c>
      <c r="S1044" s="60" t="s">
        <v>1995</v>
      </c>
      <c r="T1044" s="60" t="s">
        <v>1996</v>
      </c>
      <c r="U1044" s="60" t="s">
        <v>2293</v>
      </c>
      <c r="V1044" s="60" t="s">
        <v>2294</v>
      </c>
      <c r="W1044" s="60" t="s">
        <v>2295</v>
      </c>
      <c r="X1044" s="100">
        <v>3241000</v>
      </c>
      <c r="Y1044" s="133" t="s">
        <v>4117</v>
      </c>
    </row>
    <row r="1045" spans="1:25" ht="45" x14ac:dyDescent="0.25">
      <c r="A1045" s="60" t="s">
        <v>2402</v>
      </c>
      <c r="B1045" s="60" t="str">
        <f>IFERROR(VLOOKUP(VALUE(MID(A1045,1,IF(VALUE(MID(A1045,1,3))=898,3,4))),[34]Hoja1!$A$3:$K$222,2,0),"")</f>
        <v>1052 Bienestar estudiantil para todos</v>
      </c>
      <c r="C1045" s="60" t="s">
        <v>246</v>
      </c>
      <c r="D1045" s="60" t="s">
        <v>474</v>
      </c>
      <c r="E1045" s="68">
        <v>80101604</v>
      </c>
      <c r="F1045" s="60" t="s">
        <v>2401</v>
      </c>
      <c r="G1045" s="62">
        <v>1</v>
      </c>
      <c r="H1045" s="62">
        <v>1</v>
      </c>
      <c r="I1045" s="60">
        <v>11.5</v>
      </c>
      <c r="J1045" s="60">
        <v>1</v>
      </c>
      <c r="K1045" s="60" t="s">
        <v>21</v>
      </c>
      <c r="L1045" s="60" t="str">
        <f>IF(K1045=[34]Hoja3!$B$2,[34]Hoja3!$A$2,IF(K1045=[34]Hoja3!$B$3,[34]Hoja3!$A$3,IF(K1045=[34]Hoja3!$B$4,[34]Hoja3!$A$4,IF(K1045=[34]Hoja3!$B$5,[34]Hoja3!$A$5,IF(K1045=[34]Hoja3!$B$6,[34]Hoja3!$A$6,IF(K1045=[34]Hoja3!$B$7,[34]Hoja3!$A$7,IF(K1045=[34]Hoja3!$B$8,[34]Hoja3!$A$8,IF(K1045=[34]Hoja3!$B$9,[34]Hoja3!$A$9,IF(K1045=[34]Hoja3!$B$10,[34]Hoja3!$A$10,IF(K1045=[34]Hoja3!$B$11,[34]Hoja3!$A$11,IF(K1045=[34]Hoja3!$B$12,[34]Hoja3!$A$12,IF(K1045=[34]Hoja3!$B$13,[34]Hoja3!$A$13,IF(K1045=[34]Hoja3!$B$14,[34]Hoja3!$A$14,IF(K1045=[34]Hoja3!$B$15,[34]Hoja3!$A$15,IF(K1045=[34]Hoja3!$B$16,[34]Hoja3!$A$16,IF(K1045=[34]Hoja3!$B$17,[34]Hoja3!$A$17,IF(K1045=[34]Hoja3!$B$18,[34]Hoja3!$A$18,IF(K1045=[34]Hoja3!$B$19,[34]Hoja3!$A$19,IF(K1045=[34]Hoja3!$B$20,[34]Hoja3!$A$20,IF(K1045=[34]Hoja3!$B$21,[34]Hoja3!$A$21,""))))))))))))))))))))</f>
        <v>CCE-16</v>
      </c>
      <c r="M1045" s="60" t="s">
        <v>575</v>
      </c>
      <c r="N1045" s="60">
        <v>0</v>
      </c>
      <c r="O1045" s="106">
        <v>34309434</v>
      </c>
      <c r="P1045" s="106">
        <v>34309434</v>
      </c>
      <c r="Q1045" s="65">
        <v>0</v>
      </c>
      <c r="R1045" s="60">
        <v>0</v>
      </c>
      <c r="S1045" s="60" t="s">
        <v>1995</v>
      </c>
      <c r="T1045" s="60" t="s">
        <v>1996</v>
      </c>
      <c r="U1045" s="60" t="s">
        <v>2293</v>
      </c>
      <c r="V1045" s="60" t="s">
        <v>2294</v>
      </c>
      <c r="W1045" s="60" t="s">
        <v>2295</v>
      </c>
      <c r="X1045" s="100">
        <v>3241000</v>
      </c>
      <c r="Y1045" s="133" t="s">
        <v>4117</v>
      </c>
    </row>
    <row r="1046" spans="1:25" ht="45" x14ac:dyDescent="0.25">
      <c r="A1046" s="60" t="s">
        <v>2403</v>
      </c>
      <c r="B1046" s="60" t="str">
        <f>IFERROR(VLOOKUP(VALUE(MID(A1046,1,IF(VALUE(MID(A1046,1,3))=898,3,4))),[34]Hoja1!$A$3:$K$222,2,0),"")</f>
        <v>1052 Bienestar estudiantil para todos</v>
      </c>
      <c r="C1046" s="60" t="s">
        <v>246</v>
      </c>
      <c r="D1046" s="60" t="s">
        <v>474</v>
      </c>
      <c r="E1046" s="68">
        <v>80101604</v>
      </c>
      <c r="F1046" s="60" t="s">
        <v>2401</v>
      </c>
      <c r="G1046" s="62">
        <v>1</v>
      </c>
      <c r="H1046" s="62">
        <v>1</v>
      </c>
      <c r="I1046" s="60">
        <v>11.5</v>
      </c>
      <c r="J1046" s="60">
        <v>1</v>
      </c>
      <c r="K1046" s="60" t="s">
        <v>21</v>
      </c>
      <c r="L1046" s="60" t="str">
        <f>IF(K1046=[34]Hoja3!$B$2,[34]Hoja3!$A$2,IF(K1046=[34]Hoja3!$B$3,[34]Hoja3!$A$3,IF(K1046=[34]Hoja3!$B$4,[34]Hoja3!$A$4,IF(K1046=[34]Hoja3!$B$5,[34]Hoja3!$A$5,IF(K1046=[34]Hoja3!$B$6,[34]Hoja3!$A$6,IF(K1046=[34]Hoja3!$B$7,[34]Hoja3!$A$7,IF(K1046=[34]Hoja3!$B$8,[34]Hoja3!$A$8,IF(K1046=[34]Hoja3!$B$9,[34]Hoja3!$A$9,IF(K1046=[34]Hoja3!$B$10,[34]Hoja3!$A$10,IF(K1046=[34]Hoja3!$B$11,[34]Hoja3!$A$11,IF(K1046=[34]Hoja3!$B$12,[34]Hoja3!$A$12,IF(K1046=[34]Hoja3!$B$13,[34]Hoja3!$A$13,IF(K1046=[34]Hoja3!$B$14,[34]Hoja3!$A$14,IF(K1046=[34]Hoja3!$B$15,[34]Hoja3!$A$15,IF(K1046=[34]Hoja3!$B$16,[34]Hoja3!$A$16,IF(K1046=[34]Hoja3!$B$17,[34]Hoja3!$A$17,IF(K1046=[34]Hoja3!$B$18,[34]Hoja3!$A$18,IF(K1046=[34]Hoja3!$B$19,[34]Hoja3!$A$19,IF(K1046=[34]Hoja3!$B$20,[34]Hoja3!$A$20,IF(K1046=[34]Hoja3!$B$21,[34]Hoja3!$A$21,""))))))))))))))))))))</f>
        <v>CCE-16</v>
      </c>
      <c r="M1046" s="60" t="s">
        <v>575</v>
      </c>
      <c r="N1046" s="60">
        <v>0</v>
      </c>
      <c r="O1046" s="106">
        <v>34309434</v>
      </c>
      <c r="P1046" s="106">
        <v>34309434</v>
      </c>
      <c r="Q1046" s="65">
        <v>0</v>
      </c>
      <c r="R1046" s="60">
        <v>0</v>
      </c>
      <c r="S1046" s="60" t="s">
        <v>1995</v>
      </c>
      <c r="T1046" s="60" t="s">
        <v>1996</v>
      </c>
      <c r="U1046" s="60" t="s">
        <v>2293</v>
      </c>
      <c r="V1046" s="60" t="s">
        <v>2294</v>
      </c>
      <c r="W1046" s="60" t="s">
        <v>2295</v>
      </c>
      <c r="X1046" s="100">
        <v>3241000</v>
      </c>
      <c r="Y1046" s="133" t="s">
        <v>4117</v>
      </c>
    </row>
    <row r="1047" spans="1:25" ht="45" x14ac:dyDescent="0.25">
      <c r="A1047" s="60" t="s">
        <v>2404</v>
      </c>
      <c r="B1047" s="60" t="str">
        <f>IFERROR(VLOOKUP(VALUE(MID(A1047,1,IF(VALUE(MID(A1047,1,3))=898,3,4))),[34]Hoja1!$A$3:$K$222,2,0),"")</f>
        <v>1052 Bienestar estudiantil para todos</v>
      </c>
      <c r="C1047" s="60" t="s">
        <v>246</v>
      </c>
      <c r="D1047" s="60" t="s">
        <v>474</v>
      </c>
      <c r="E1047" s="68">
        <v>80101604</v>
      </c>
      <c r="F1047" s="60" t="s">
        <v>2401</v>
      </c>
      <c r="G1047" s="62">
        <v>1</v>
      </c>
      <c r="H1047" s="62">
        <v>1</v>
      </c>
      <c r="I1047" s="60">
        <v>11.5</v>
      </c>
      <c r="J1047" s="60">
        <v>1</v>
      </c>
      <c r="K1047" s="60" t="s">
        <v>21</v>
      </c>
      <c r="L1047" s="60" t="str">
        <f>IF(K1047=[34]Hoja3!$B$2,[34]Hoja3!$A$2,IF(K1047=[34]Hoja3!$B$3,[34]Hoja3!$A$3,IF(K1047=[34]Hoja3!$B$4,[34]Hoja3!$A$4,IF(K1047=[34]Hoja3!$B$5,[34]Hoja3!$A$5,IF(K1047=[34]Hoja3!$B$6,[34]Hoja3!$A$6,IF(K1047=[34]Hoja3!$B$7,[34]Hoja3!$A$7,IF(K1047=[34]Hoja3!$B$8,[34]Hoja3!$A$8,IF(K1047=[34]Hoja3!$B$9,[34]Hoja3!$A$9,IF(K1047=[34]Hoja3!$B$10,[34]Hoja3!$A$10,IF(K1047=[34]Hoja3!$B$11,[34]Hoja3!$A$11,IF(K1047=[34]Hoja3!$B$12,[34]Hoja3!$A$12,IF(K1047=[34]Hoja3!$B$13,[34]Hoja3!$A$13,IF(K1047=[34]Hoja3!$B$14,[34]Hoja3!$A$14,IF(K1047=[34]Hoja3!$B$15,[34]Hoja3!$A$15,IF(K1047=[34]Hoja3!$B$16,[34]Hoja3!$A$16,IF(K1047=[34]Hoja3!$B$17,[34]Hoja3!$A$17,IF(K1047=[34]Hoja3!$B$18,[34]Hoja3!$A$18,IF(K1047=[34]Hoja3!$B$19,[34]Hoja3!$A$19,IF(K1047=[34]Hoja3!$B$20,[34]Hoja3!$A$20,IF(K1047=[34]Hoja3!$B$21,[34]Hoja3!$A$21,""))))))))))))))))))))</f>
        <v>CCE-16</v>
      </c>
      <c r="M1047" s="60" t="s">
        <v>575</v>
      </c>
      <c r="N1047" s="60">
        <v>0</v>
      </c>
      <c r="O1047" s="106">
        <v>47245370</v>
      </c>
      <c r="P1047" s="106">
        <v>47245370</v>
      </c>
      <c r="Q1047" s="65">
        <v>0</v>
      </c>
      <c r="R1047" s="60">
        <v>0</v>
      </c>
      <c r="S1047" s="60" t="s">
        <v>1995</v>
      </c>
      <c r="T1047" s="60" t="s">
        <v>1996</v>
      </c>
      <c r="U1047" s="60" t="s">
        <v>2293</v>
      </c>
      <c r="V1047" s="60" t="s">
        <v>2294</v>
      </c>
      <c r="W1047" s="60" t="s">
        <v>2295</v>
      </c>
      <c r="X1047" s="100">
        <v>3241000</v>
      </c>
      <c r="Y1047" s="133" t="s">
        <v>4117</v>
      </c>
    </row>
    <row r="1048" spans="1:25" ht="45" x14ac:dyDescent="0.25">
      <c r="A1048" s="60" t="s">
        <v>2405</v>
      </c>
      <c r="B1048" s="60" t="str">
        <f>IFERROR(VLOOKUP(VALUE(MID(A1048,1,IF(VALUE(MID(A1048,1,3))=898,3,4))),[34]Hoja1!$A$3:$K$222,2,0),"")</f>
        <v>1052 Bienestar estudiantil para todos</v>
      </c>
      <c r="C1048" s="60" t="s">
        <v>246</v>
      </c>
      <c r="D1048" s="60" t="s">
        <v>474</v>
      </c>
      <c r="E1048" s="68">
        <v>80101604</v>
      </c>
      <c r="F1048" s="60" t="s">
        <v>2401</v>
      </c>
      <c r="G1048" s="62">
        <v>1</v>
      </c>
      <c r="H1048" s="62">
        <v>1</v>
      </c>
      <c r="I1048" s="60">
        <v>11.5</v>
      </c>
      <c r="J1048" s="60">
        <v>1</v>
      </c>
      <c r="K1048" s="60" t="s">
        <v>21</v>
      </c>
      <c r="L1048" s="60" t="str">
        <f>IF(K1048=[34]Hoja3!$B$2,[34]Hoja3!$A$2,IF(K1048=[34]Hoja3!$B$3,[34]Hoja3!$A$3,IF(K1048=[34]Hoja3!$B$4,[34]Hoja3!$A$4,IF(K1048=[34]Hoja3!$B$5,[34]Hoja3!$A$5,IF(K1048=[34]Hoja3!$B$6,[34]Hoja3!$A$6,IF(K1048=[34]Hoja3!$B$7,[34]Hoja3!$A$7,IF(K1048=[34]Hoja3!$B$8,[34]Hoja3!$A$8,IF(K1048=[34]Hoja3!$B$9,[34]Hoja3!$A$9,IF(K1048=[34]Hoja3!$B$10,[34]Hoja3!$A$10,IF(K1048=[34]Hoja3!$B$11,[34]Hoja3!$A$11,IF(K1048=[34]Hoja3!$B$12,[34]Hoja3!$A$12,IF(K1048=[34]Hoja3!$B$13,[34]Hoja3!$A$13,IF(K1048=[34]Hoja3!$B$14,[34]Hoja3!$A$14,IF(K1048=[34]Hoja3!$B$15,[34]Hoja3!$A$15,IF(K1048=[34]Hoja3!$B$16,[34]Hoja3!$A$16,IF(K1048=[34]Hoja3!$B$17,[34]Hoja3!$A$17,IF(K1048=[34]Hoja3!$B$18,[34]Hoja3!$A$18,IF(K1048=[34]Hoja3!$B$19,[34]Hoja3!$A$19,IF(K1048=[34]Hoja3!$B$20,[34]Hoja3!$A$20,IF(K1048=[34]Hoja3!$B$21,[34]Hoja3!$A$21,""))))))))))))))))))))</f>
        <v>CCE-16</v>
      </c>
      <c r="M1048" s="60" t="s">
        <v>575</v>
      </c>
      <c r="N1048" s="60">
        <v>0</v>
      </c>
      <c r="O1048" s="106">
        <v>34309434</v>
      </c>
      <c r="P1048" s="106">
        <v>34309434</v>
      </c>
      <c r="Q1048" s="65">
        <v>0</v>
      </c>
      <c r="R1048" s="60">
        <v>0</v>
      </c>
      <c r="S1048" s="60" t="s">
        <v>1995</v>
      </c>
      <c r="T1048" s="60" t="s">
        <v>1996</v>
      </c>
      <c r="U1048" s="60" t="s">
        <v>2293</v>
      </c>
      <c r="V1048" s="60" t="s">
        <v>2294</v>
      </c>
      <c r="W1048" s="60" t="s">
        <v>2295</v>
      </c>
      <c r="X1048" s="100">
        <v>3241000</v>
      </c>
      <c r="Y1048" s="133" t="s">
        <v>4117</v>
      </c>
    </row>
    <row r="1049" spans="1:25" ht="45" x14ac:dyDescent="0.25">
      <c r="A1049" s="60" t="s">
        <v>2406</v>
      </c>
      <c r="B1049" s="60" t="str">
        <f>IFERROR(VLOOKUP(VALUE(MID(A1049,1,IF(VALUE(MID(A1049,1,3))=898,3,4))),[34]Hoja1!$A$3:$K$222,2,0),"")</f>
        <v>1052 Bienestar estudiantil para todos</v>
      </c>
      <c r="C1049" s="60" t="s">
        <v>246</v>
      </c>
      <c r="D1049" s="60" t="s">
        <v>474</v>
      </c>
      <c r="E1049" s="68">
        <v>80101604</v>
      </c>
      <c r="F1049" s="60" t="s">
        <v>2401</v>
      </c>
      <c r="G1049" s="62">
        <v>1</v>
      </c>
      <c r="H1049" s="62">
        <v>1</v>
      </c>
      <c r="I1049" s="60">
        <v>11.5</v>
      </c>
      <c r="J1049" s="60">
        <v>1</v>
      </c>
      <c r="K1049" s="60" t="s">
        <v>21</v>
      </c>
      <c r="L1049" s="60" t="str">
        <f>IF(K1049=[34]Hoja3!$B$2,[34]Hoja3!$A$2,IF(K1049=[34]Hoja3!$B$3,[34]Hoja3!$A$3,IF(K1049=[34]Hoja3!$B$4,[34]Hoja3!$A$4,IF(K1049=[34]Hoja3!$B$5,[34]Hoja3!$A$5,IF(K1049=[34]Hoja3!$B$6,[34]Hoja3!$A$6,IF(K1049=[34]Hoja3!$B$7,[34]Hoja3!$A$7,IF(K1049=[34]Hoja3!$B$8,[34]Hoja3!$A$8,IF(K1049=[34]Hoja3!$B$9,[34]Hoja3!$A$9,IF(K1049=[34]Hoja3!$B$10,[34]Hoja3!$A$10,IF(K1049=[34]Hoja3!$B$11,[34]Hoja3!$A$11,IF(K1049=[34]Hoja3!$B$12,[34]Hoja3!$A$12,IF(K1049=[34]Hoja3!$B$13,[34]Hoja3!$A$13,IF(K1049=[34]Hoja3!$B$14,[34]Hoja3!$A$14,IF(K1049=[34]Hoja3!$B$15,[34]Hoja3!$A$15,IF(K1049=[34]Hoja3!$B$16,[34]Hoja3!$A$16,IF(K1049=[34]Hoja3!$B$17,[34]Hoja3!$A$17,IF(K1049=[34]Hoja3!$B$18,[34]Hoja3!$A$18,IF(K1049=[34]Hoja3!$B$19,[34]Hoja3!$A$19,IF(K1049=[34]Hoja3!$B$20,[34]Hoja3!$A$20,IF(K1049=[34]Hoja3!$B$21,[34]Hoja3!$A$21,""))))))))))))))))))))</f>
        <v>CCE-16</v>
      </c>
      <c r="M1049" s="60" t="s">
        <v>575</v>
      </c>
      <c r="N1049" s="60">
        <v>0</v>
      </c>
      <c r="O1049" s="106">
        <v>34309434</v>
      </c>
      <c r="P1049" s="106">
        <v>34309434</v>
      </c>
      <c r="Q1049" s="65">
        <v>0</v>
      </c>
      <c r="R1049" s="60">
        <v>0</v>
      </c>
      <c r="S1049" s="60" t="s">
        <v>1995</v>
      </c>
      <c r="T1049" s="60" t="s">
        <v>1996</v>
      </c>
      <c r="U1049" s="60" t="s">
        <v>2293</v>
      </c>
      <c r="V1049" s="60" t="s">
        <v>2294</v>
      </c>
      <c r="W1049" s="60" t="s">
        <v>2295</v>
      </c>
      <c r="X1049" s="100">
        <v>3241000</v>
      </c>
      <c r="Y1049" s="133" t="s">
        <v>4117</v>
      </c>
    </row>
    <row r="1050" spans="1:25" ht="45" x14ac:dyDescent="0.25">
      <c r="A1050" s="60" t="s">
        <v>2407</v>
      </c>
      <c r="B1050" s="60" t="str">
        <f>IFERROR(VLOOKUP(VALUE(MID(A1050,1,IF(VALUE(MID(A1050,1,3))=898,3,4))),[34]Hoja1!$A$3:$K$222,2,0),"")</f>
        <v>1052 Bienestar estudiantil para todos</v>
      </c>
      <c r="C1050" s="60" t="s">
        <v>246</v>
      </c>
      <c r="D1050" s="60" t="s">
        <v>474</v>
      </c>
      <c r="E1050" s="68">
        <v>80101604</v>
      </c>
      <c r="F1050" s="60" t="s">
        <v>2401</v>
      </c>
      <c r="G1050" s="62">
        <v>1</v>
      </c>
      <c r="H1050" s="62">
        <v>1</v>
      </c>
      <c r="I1050" s="60">
        <v>11.5</v>
      </c>
      <c r="J1050" s="60">
        <v>1</v>
      </c>
      <c r="K1050" s="60" t="s">
        <v>21</v>
      </c>
      <c r="L1050" s="60" t="str">
        <f>IF(K1050=[34]Hoja3!$B$2,[34]Hoja3!$A$2,IF(K1050=[34]Hoja3!$B$3,[34]Hoja3!$A$3,IF(K1050=[34]Hoja3!$B$4,[34]Hoja3!$A$4,IF(K1050=[34]Hoja3!$B$5,[34]Hoja3!$A$5,IF(K1050=[34]Hoja3!$B$6,[34]Hoja3!$A$6,IF(K1050=[34]Hoja3!$B$7,[34]Hoja3!$A$7,IF(K1050=[34]Hoja3!$B$8,[34]Hoja3!$A$8,IF(K1050=[34]Hoja3!$B$9,[34]Hoja3!$A$9,IF(K1050=[34]Hoja3!$B$10,[34]Hoja3!$A$10,IF(K1050=[34]Hoja3!$B$11,[34]Hoja3!$A$11,IF(K1050=[34]Hoja3!$B$12,[34]Hoja3!$A$12,IF(K1050=[34]Hoja3!$B$13,[34]Hoja3!$A$13,IF(K1050=[34]Hoja3!$B$14,[34]Hoja3!$A$14,IF(K1050=[34]Hoja3!$B$15,[34]Hoja3!$A$15,IF(K1050=[34]Hoja3!$B$16,[34]Hoja3!$A$16,IF(K1050=[34]Hoja3!$B$17,[34]Hoja3!$A$17,IF(K1050=[34]Hoja3!$B$18,[34]Hoja3!$A$18,IF(K1050=[34]Hoja3!$B$19,[34]Hoja3!$A$19,IF(K1050=[34]Hoja3!$B$20,[34]Hoja3!$A$20,IF(K1050=[34]Hoja3!$B$21,[34]Hoja3!$A$21,""))))))))))))))))))))</f>
        <v>CCE-16</v>
      </c>
      <c r="M1050" s="60" t="s">
        <v>575</v>
      </c>
      <c r="N1050" s="60">
        <v>0</v>
      </c>
      <c r="O1050" s="106">
        <v>34309434</v>
      </c>
      <c r="P1050" s="106">
        <v>34309434</v>
      </c>
      <c r="Q1050" s="65">
        <v>0</v>
      </c>
      <c r="R1050" s="60">
        <v>0</v>
      </c>
      <c r="S1050" s="60" t="s">
        <v>1995</v>
      </c>
      <c r="T1050" s="60" t="s">
        <v>1996</v>
      </c>
      <c r="U1050" s="60" t="s">
        <v>2293</v>
      </c>
      <c r="V1050" s="60" t="s">
        <v>2294</v>
      </c>
      <c r="W1050" s="60" t="s">
        <v>2295</v>
      </c>
      <c r="X1050" s="100">
        <v>3241000</v>
      </c>
      <c r="Y1050" s="133" t="s">
        <v>4117</v>
      </c>
    </row>
    <row r="1051" spans="1:25" ht="45" x14ac:dyDescent="0.25">
      <c r="A1051" s="60" t="s">
        <v>2408</v>
      </c>
      <c r="B1051" s="60" t="str">
        <f>IFERROR(VLOOKUP(VALUE(MID(A1051,1,IF(VALUE(MID(A1051,1,3))=898,3,4))),[34]Hoja1!$A$3:$K$222,2,0),"")</f>
        <v>1052 Bienestar estudiantil para todos</v>
      </c>
      <c r="C1051" s="60" t="s">
        <v>246</v>
      </c>
      <c r="D1051" s="60" t="s">
        <v>474</v>
      </c>
      <c r="E1051" s="68">
        <v>80101604</v>
      </c>
      <c r="F1051" s="60" t="s">
        <v>2401</v>
      </c>
      <c r="G1051" s="62">
        <v>1</v>
      </c>
      <c r="H1051" s="62">
        <v>1</v>
      </c>
      <c r="I1051" s="60">
        <v>11.5</v>
      </c>
      <c r="J1051" s="60">
        <v>1</v>
      </c>
      <c r="K1051" s="60" t="s">
        <v>21</v>
      </c>
      <c r="L1051" s="60" t="str">
        <f>IF(K1051=[34]Hoja3!$B$2,[34]Hoja3!$A$2,IF(K1051=[34]Hoja3!$B$3,[34]Hoja3!$A$3,IF(K1051=[34]Hoja3!$B$4,[34]Hoja3!$A$4,IF(K1051=[34]Hoja3!$B$5,[34]Hoja3!$A$5,IF(K1051=[34]Hoja3!$B$6,[34]Hoja3!$A$6,IF(K1051=[34]Hoja3!$B$7,[34]Hoja3!$A$7,IF(K1051=[34]Hoja3!$B$8,[34]Hoja3!$A$8,IF(K1051=[34]Hoja3!$B$9,[34]Hoja3!$A$9,IF(K1051=[34]Hoja3!$B$10,[34]Hoja3!$A$10,IF(K1051=[34]Hoja3!$B$11,[34]Hoja3!$A$11,IF(K1051=[34]Hoja3!$B$12,[34]Hoja3!$A$12,IF(K1051=[34]Hoja3!$B$13,[34]Hoja3!$A$13,IF(K1051=[34]Hoja3!$B$14,[34]Hoja3!$A$14,IF(K1051=[34]Hoja3!$B$15,[34]Hoja3!$A$15,IF(K1051=[34]Hoja3!$B$16,[34]Hoja3!$A$16,IF(K1051=[34]Hoja3!$B$17,[34]Hoja3!$A$17,IF(K1051=[34]Hoja3!$B$18,[34]Hoja3!$A$18,IF(K1051=[34]Hoja3!$B$19,[34]Hoja3!$A$19,IF(K1051=[34]Hoja3!$B$20,[34]Hoja3!$A$20,IF(K1051=[34]Hoja3!$B$21,[34]Hoja3!$A$21,""))))))))))))))))))))</f>
        <v>CCE-16</v>
      </c>
      <c r="M1051" s="60" t="s">
        <v>575</v>
      </c>
      <c r="N1051" s="60">
        <v>0</v>
      </c>
      <c r="O1051" s="106">
        <v>34309434</v>
      </c>
      <c r="P1051" s="106">
        <v>34309434</v>
      </c>
      <c r="Q1051" s="65">
        <v>0</v>
      </c>
      <c r="R1051" s="60">
        <v>0</v>
      </c>
      <c r="S1051" s="60" t="s">
        <v>1995</v>
      </c>
      <c r="T1051" s="60" t="s">
        <v>1996</v>
      </c>
      <c r="U1051" s="60" t="s">
        <v>2293</v>
      </c>
      <c r="V1051" s="60" t="s">
        <v>2294</v>
      </c>
      <c r="W1051" s="60" t="s">
        <v>2295</v>
      </c>
      <c r="X1051" s="100">
        <v>3241000</v>
      </c>
      <c r="Y1051" s="133" t="s">
        <v>4117</v>
      </c>
    </row>
    <row r="1052" spans="1:25" ht="45" x14ac:dyDescent="0.25">
      <c r="A1052" s="60" t="s">
        <v>2409</v>
      </c>
      <c r="B1052" s="60" t="str">
        <f>IFERROR(VLOOKUP(VALUE(MID(A1052,1,IF(VALUE(MID(A1052,1,3))=898,3,4))),[34]Hoja1!$A$3:$K$222,2,0),"")</f>
        <v>1052 Bienestar estudiantil para todos</v>
      </c>
      <c r="C1052" s="60" t="s">
        <v>246</v>
      </c>
      <c r="D1052" s="60" t="s">
        <v>474</v>
      </c>
      <c r="E1052" s="68">
        <v>80101604</v>
      </c>
      <c r="F1052" s="60" t="s">
        <v>2401</v>
      </c>
      <c r="G1052" s="62">
        <v>1</v>
      </c>
      <c r="H1052" s="62">
        <v>1</v>
      </c>
      <c r="I1052" s="60">
        <v>11.5</v>
      </c>
      <c r="J1052" s="60">
        <v>1</v>
      </c>
      <c r="K1052" s="60" t="s">
        <v>21</v>
      </c>
      <c r="L1052" s="60" t="str">
        <f>IF(K1052=[34]Hoja3!$B$2,[34]Hoja3!$A$2,IF(K1052=[34]Hoja3!$B$3,[34]Hoja3!$A$3,IF(K1052=[34]Hoja3!$B$4,[34]Hoja3!$A$4,IF(K1052=[34]Hoja3!$B$5,[34]Hoja3!$A$5,IF(K1052=[34]Hoja3!$B$6,[34]Hoja3!$A$6,IF(K1052=[34]Hoja3!$B$7,[34]Hoja3!$A$7,IF(K1052=[34]Hoja3!$B$8,[34]Hoja3!$A$8,IF(K1052=[34]Hoja3!$B$9,[34]Hoja3!$A$9,IF(K1052=[34]Hoja3!$B$10,[34]Hoja3!$A$10,IF(K1052=[34]Hoja3!$B$11,[34]Hoja3!$A$11,IF(K1052=[34]Hoja3!$B$12,[34]Hoja3!$A$12,IF(K1052=[34]Hoja3!$B$13,[34]Hoja3!$A$13,IF(K1052=[34]Hoja3!$B$14,[34]Hoja3!$A$14,IF(K1052=[34]Hoja3!$B$15,[34]Hoja3!$A$15,IF(K1052=[34]Hoja3!$B$16,[34]Hoja3!$A$16,IF(K1052=[34]Hoja3!$B$17,[34]Hoja3!$A$17,IF(K1052=[34]Hoja3!$B$18,[34]Hoja3!$A$18,IF(K1052=[34]Hoja3!$B$19,[34]Hoja3!$A$19,IF(K1052=[34]Hoja3!$B$20,[34]Hoja3!$A$20,IF(K1052=[34]Hoja3!$B$21,[34]Hoja3!$A$21,""))))))))))))))))))))</f>
        <v>CCE-16</v>
      </c>
      <c r="M1052" s="60" t="s">
        <v>63</v>
      </c>
      <c r="N1052" s="60">
        <v>0</v>
      </c>
      <c r="O1052" s="106">
        <v>34309434</v>
      </c>
      <c r="P1052" s="106">
        <v>34309434</v>
      </c>
      <c r="Q1052" s="65">
        <v>0</v>
      </c>
      <c r="R1052" s="60">
        <v>0</v>
      </c>
      <c r="S1052" s="60" t="s">
        <v>1995</v>
      </c>
      <c r="T1052" s="60" t="s">
        <v>1996</v>
      </c>
      <c r="U1052" s="60" t="s">
        <v>2293</v>
      </c>
      <c r="V1052" s="60" t="s">
        <v>2294</v>
      </c>
      <c r="W1052" s="60" t="s">
        <v>2295</v>
      </c>
      <c r="X1052" s="100">
        <v>3241000</v>
      </c>
      <c r="Y1052" s="133" t="s">
        <v>4117</v>
      </c>
    </row>
    <row r="1053" spans="1:25" ht="45" x14ac:dyDescent="0.25">
      <c r="A1053" s="60" t="s">
        <v>2410</v>
      </c>
      <c r="B1053" s="60" t="str">
        <f>IFERROR(VLOOKUP(VALUE(MID(A1053,1,IF(VALUE(MID(A1053,1,3))=898,3,4))),[34]Hoja1!$A$3:$K$222,2,0),"")</f>
        <v>1052 Bienestar estudiantil para todos</v>
      </c>
      <c r="C1053" s="60" t="s">
        <v>246</v>
      </c>
      <c r="D1053" s="60" t="s">
        <v>474</v>
      </c>
      <c r="E1053" s="68">
        <v>80101604</v>
      </c>
      <c r="F1053" s="60" t="s">
        <v>2401</v>
      </c>
      <c r="G1053" s="62">
        <v>1</v>
      </c>
      <c r="H1053" s="62">
        <v>1</v>
      </c>
      <c r="I1053" s="60">
        <v>11</v>
      </c>
      <c r="J1053" s="60">
        <v>1</v>
      </c>
      <c r="K1053" s="60" t="s">
        <v>21</v>
      </c>
      <c r="L1053" s="60" t="str">
        <f>IF(K1053=[34]Hoja3!$B$2,[34]Hoja3!$A$2,IF(K1053=[34]Hoja3!$B$3,[34]Hoja3!$A$3,IF(K1053=[34]Hoja3!$B$4,[34]Hoja3!$A$4,IF(K1053=[34]Hoja3!$B$5,[34]Hoja3!$A$5,IF(K1053=[34]Hoja3!$B$6,[34]Hoja3!$A$6,IF(K1053=[34]Hoja3!$B$7,[34]Hoja3!$A$7,IF(K1053=[34]Hoja3!$B$8,[34]Hoja3!$A$8,IF(K1053=[34]Hoja3!$B$9,[34]Hoja3!$A$9,IF(K1053=[34]Hoja3!$B$10,[34]Hoja3!$A$10,IF(K1053=[34]Hoja3!$B$11,[34]Hoja3!$A$11,IF(K1053=[34]Hoja3!$B$12,[34]Hoja3!$A$12,IF(K1053=[34]Hoja3!$B$13,[34]Hoja3!$A$13,IF(K1053=[34]Hoja3!$B$14,[34]Hoja3!$A$14,IF(K1053=[34]Hoja3!$B$15,[34]Hoja3!$A$15,IF(K1053=[34]Hoja3!$B$16,[34]Hoja3!$A$16,IF(K1053=[34]Hoja3!$B$17,[34]Hoja3!$A$17,IF(K1053=[34]Hoja3!$B$18,[34]Hoja3!$A$18,IF(K1053=[34]Hoja3!$B$19,[34]Hoja3!$A$19,IF(K1053=[34]Hoja3!$B$20,[34]Hoja3!$A$20,IF(K1053=[34]Hoja3!$B$21,[34]Hoja3!$A$21,""))))))))))))))))))))</f>
        <v>CCE-16</v>
      </c>
      <c r="M1053" s="60" t="s">
        <v>575</v>
      </c>
      <c r="N1053" s="60">
        <v>0</v>
      </c>
      <c r="O1053" s="104">
        <v>32817719</v>
      </c>
      <c r="P1053" s="104">
        <v>32817719</v>
      </c>
      <c r="Q1053" s="65">
        <v>0</v>
      </c>
      <c r="R1053" s="60">
        <v>0</v>
      </c>
      <c r="S1053" s="60" t="s">
        <v>1995</v>
      </c>
      <c r="T1053" s="60" t="s">
        <v>1996</v>
      </c>
      <c r="U1053" s="60" t="s">
        <v>2293</v>
      </c>
      <c r="V1053" s="60" t="s">
        <v>2294</v>
      </c>
      <c r="W1053" s="60" t="s">
        <v>2295</v>
      </c>
      <c r="X1053" s="100">
        <v>3241000</v>
      </c>
      <c r="Y1053" s="133" t="s">
        <v>4117</v>
      </c>
    </row>
    <row r="1054" spans="1:25" ht="45" x14ac:dyDescent="0.25">
      <c r="A1054" s="60" t="s">
        <v>2411</v>
      </c>
      <c r="B1054" s="60" t="str">
        <f>IFERROR(VLOOKUP(VALUE(MID(A1054,1,IF(VALUE(MID(A1054,1,3))=898,3,4))),[34]Hoja1!$A$3:$K$222,2,0),"")</f>
        <v>1052 Bienestar estudiantil para todos</v>
      </c>
      <c r="C1054" s="60" t="s">
        <v>246</v>
      </c>
      <c r="D1054" s="60" t="s">
        <v>474</v>
      </c>
      <c r="E1054" s="68">
        <v>80101604</v>
      </c>
      <c r="F1054" s="60" t="s">
        <v>2401</v>
      </c>
      <c r="G1054" s="62">
        <v>1</v>
      </c>
      <c r="H1054" s="62">
        <v>1</v>
      </c>
      <c r="I1054" s="60">
        <v>11.5</v>
      </c>
      <c r="J1054" s="60">
        <v>1</v>
      </c>
      <c r="K1054" s="60" t="s">
        <v>21</v>
      </c>
      <c r="L1054" s="60" t="str">
        <f>IF(K1054=[34]Hoja3!$B$2,[34]Hoja3!$A$2,IF(K1054=[34]Hoja3!$B$3,[34]Hoja3!$A$3,IF(K1054=[34]Hoja3!$B$4,[34]Hoja3!$A$4,IF(K1054=[34]Hoja3!$B$5,[34]Hoja3!$A$5,IF(K1054=[34]Hoja3!$B$6,[34]Hoja3!$A$6,IF(K1054=[34]Hoja3!$B$7,[34]Hoja3!$A$7,IF(K1054=[34]Hoja3!$B$8,[34]Hoja3!$A$8,IF(K1054=[34]Hoja3!$B$9,[34]Hoja3!$A$9,IF(K1054=[34]Hoja3!$B$10,[34]Hoja3!$A$10,IF(K1054=[34]Hoja3!$B$11,[34]Hoja3!$A$11,IF(K1054=[34]Hoja3!$B$12,[34]Hoja3!$A$12,IF(K1054=[34]Hoja3!$B$13,[34]Hoja3!$A$13,IF(K1054=[34]Hoja3!$B$14,[34]Hoja3!$A$14,IF(K1054=[34]Hoja3!$B$15,[34]Hoja3!$A$15,IF(K1054=[34]Hoja3!$B$16,[34]Hoja3!$A$16,IF(K1054=[34]Hoja3!$B$17,[34]Hoja3!$A$17,IF(K1054=[34]Hoja3!$B$18,[34]Hoja3!$A$18,IF(K1054=[34]Hoja3!$B$19,[34]Hoja3!$A$19,IF(K1054=[34]Hoja3!$B$20,[34]Hoja3!$A$20,IF(K1054=[34]Hoja3!$B$21,[34]Hoja3!$A$21,""))))))))))))))))))))</f>
        <v>CCE-16</v>
      </c>
      <c r="M1054" s="60" t="s">
        <v>575</v>
      </c>
      <c r="N1054" s="60">
        <v>0</v>
      </c>
      <c r="O1054" s="106">
        <v>34309434</v>
      </c>
      <c r="P1054" s="106">
        <v>34309434</v>
      </c>
      <c r="Q1054" s="65">
        <v>0</v>
      </c>
      <c r="R1054" s="60">
        <v>0</v>
      </c>
      <c r="S1054" s="60" t="s">
        <v>1995</v>
      </c>
      <c r="T1054" s="60" t="s">
        <v>1996</v>
      </c>
      <c r="U1054" s="60" t="s">
        <v>2293</v>
      </c>
      <c r="V1054" s="60" t="s">
        <v>2294</v>
      </c>
      <c r="W1054" s="60" t="s">
        <v>2295</v>
      </c>
      <c r="X1054" s="100">
        <v>3241000</v>
      </c>
      <c r="Y1054" s="133" t="s">
        <v>4117</v>
      </c>
    </row>
    <row r="1055" spans="1:25" ht="45" x14ac:dyDescent="0.25">
      <c r="A1055" s="60" t="s">
        <v>2412</v>
      </c>
      <c r="B1055" s="60" t="str">
        <f>IFERROR(VLOOKUP(VALUE(MID(A1055,1,IF(VALUE(MID(A1055,1,3))=898,3,4))),[34]Hoja1!$A$3:$K$222,2,0),"")</f>
        <v>1052 Bienestar estudiantil para todos</v>
      </c>
      <c r="C1055" s="60" t="s">
        <v>246</v>
      </c>
      <c r="D1055" s="60" t="s">
        <v>474</v>
      </c>
      <c r="E1055" s="68">
        <v>80101604</v>
      </c>
      <c r="F1055" s="60" t="s">
        <v>2413</v>
      </c>
      <c r="G1055" s="62">
        <v>1</v>
      </c>
      <c r="H1055" s="62">
        <v>1</v>
      </c>
      <c r="I1055" s="60">
        <v>11.5</v>
      </c>
      <c r="J1055" s="60">
        <v>1</v>
      </c>
      <c r="K1055" s="60" t="s">
        <v>21</v>
      </c>
      <c r="L1055" s="60" t="str">
        <f>IF(K1055=[34]Hoja3!$B$2,[34]Hoja3!$A$2,IF(K1055=[34]Hoja3!$B$3,[34]Hoja3!$A$3,IF(K1055=[34]Hoja3!$B$4,[34]Hoja3!$A$4,IF(K1055=[34]Hoja3!$B$5,[34]Hoja3!$A$5,IF(K1055=[34]Hoja3!$B$6,[34]Hoja3!$A$6,IF(K1055=[34]Hoja3!$B$7,[34]Hoja3!$A$7,IF(K1055=[34]Hoja3!$B$8,[34]Hoja3!$A$8,IF(K1055=[34]Hoja3!$B$9,[34]Hoja3!$A$9,IF(K1055=[34]Hoja3!$B$10,[34]Hoja3!$A$10,IF(K1055=[34]Hoja3!$B$11,[34]Hoja3!$A$11,IF(K1055=[34]Hoja3!$B$12,[34]Hoja3!$A$12,IF(K1055=[34]Hoja3!$B$13,[34]Hoja3!$A$13,IF(K1055=[34]Hoja3!$B$14,[34]Hoja3!$A$14,IF(K1055=[34]Hoja3!$B$15,[34]Hoja3!$A$15,IF(K1055=[34]Hoja3!$B$16,[34]Hoja3!$A$16,IF(K1055=[34]Hoja3!$B$17,[34]Hoja3!$A$17,IF(K1055=[34]Hoja3!$B$18,[34]Hoja3!$A$18,IF(K1055=[34]Hoja3!$B$19,[34]Hoja3!$A$19,IF(K1055=[34]Hoja3!$B$20,[34]Hoja3!$A$20,IF(K1055=[34]Hoja3!$B$21,[34]Hoja3!$A$21,""))))))))))))))))))))</f>
        <v>CCE-16</v>
      </c>
      <c r="M1055" s="60" t="s">
        <v>575</v>
      </c>
      <c r="N1055" s="60">
        <v>0</v>
      </c>
      <c r="O1055" s="104">
        <v>16146000</v>
      </c>
      <c r="P1055" s="104">
        <v>16146000</v>
      </c>
      <c r="Q1055" s="65">
        <v>0</v>
      </c>
      <c r="R1055" s="60">
        <v>0</v>
      </c>
      <c r="S1055" s="60" t="s">
        <v>1995</v>
      </c>
      <c r="T1055" s="60" t="s">
        <v>1996</v>
      </c>
      <c r="U1055" s="60" t="s">
        <v>2293</v>
      </c>
      <c r="V1055" s="60" t="s">
        <v>2294</v>
      </c>
      <c r="W1055" s="60" t="s">
        <v>2295</v>
      </c>
      <c r="X1055" s="100">
        <v>3241000</v>
      </c>
      <c r="Y1055" s="133" t="s">
        <v>4117</v>
      </c>
    </row>
    <row r="1056" spans="1:25" ht="45" x14ac:dyDescent="0.25">
      <c r="A1056" s="60" t="s">
        <v>2414</v>
      </c>
      <c r="B1056" s="60" t="str">
        <f>IFERROR(VLOOKUP(VALUE(MID(A1056,1,IF(VALUE(MID(A1056,1,3))=898,3,4))),[34]Hoja1!$A$3:$K$222,2,0),"")</f>
        <v>1052 Bienestar estudiantil para todos</v>
      </c>
      <c r="C1056" s="60" t="s">
        <v>246</v>
      </c>
      <c r="D1056" s="60" t="s">
        <v>474</v>
      </c>
      <c r="E1056" s="68">
        <v>80101604</v>
      </c>
      <c r="F1056" s="60" t="s">
        <v>2413</v>
      </c>
      <c r="G1056" s="62">
        <v>1</v>
      </c>
      <c r="H1056" s="62">
        <v>1</v>
      </c>
      <c r="I1056" s="60">
        <v>11.5</v>
      </c>
      <c r="J1056" s="60">
        <v>1</v>
      </c>
      <c r="K1056" s="60" t="s">
        <v>21</v>
      </c>
      <c r="L1056" s="60" t="str">
        <f>IF(K1056=[34]Hoja3!$B$2,[34]Hoja3!$A$2,IF(K1056=[34]Hoja3!$B$3,[34]Hoja3!$A$3,IF(K1056=[34]Hoja3!$B$4,[34]Hoja3!$A$4,IF(K1056=[34]Hoja3!$B$5,[34]Hoja3!$A$5,IF(K1056=[34]Hoja3!$B$6,[34]Hoja3!$A$6,IF(K1056=[34]Hoja3!$B$7,[34]Hoja3!$A$7,IF(K1056=[34]Hoja3!$B$8,[34]Hoja3!$A$8,IF(K1056=[34]Hoja3!$B$9,[34]Hoja3!$A$9,IF(K1056=[34]Hoja3!$B$10,[34]Hoja3!$A$10,IF(K1056=[34]Hoja3!$B$11,[34]Hoja3!$A$11,IF(K1056=[34]Hoja3!$B$12,[34]Hoja3!$A$12,IF(K1056=[34]Hoja3!$B$13,[34]Hoja3!$A$13,IF(K1056=[34]Hoja3!$B$14,[34]Hoja3!$A$14,IF(K1056=[34]Hoja3!$B$15,[34]Hoja3!$A$15,IF(K1056=[34]Hoja3!$B$16,[34]Hoja3!$A$16,IF(K1056=[34]Hoja3!$B$17,[34]Hoja3!$A$17,IF(K1056=[34]Hoja3!$B$18,[34]Hoja3!$A$18,IF(K1056=[34]Hoja3!$B$19,[34]Hoja3!$A$19,IF(K1056=[34]Hoja3!$B$20,[34]Hoja3!$A$20,IF(K1056=[34]Hoja3!$B$21,[34]Hoja3!$A$21,""))))))))))))))))))))</f>
        <v>CCE-16</v>
      </c>
      <c r="M1056" s="60" t="s">
        <v>575</v>
      </c>
      <c r="N1056" s="60">
        <v>0</v>
      </c>
      <c r="O1056" s="104">
        <v>16146000</v>
      </c>
      <c r="P1056" s="104">
        <v>16146000</v>
      </c>
      <c r="Q1056" s="65">
        <v>0</v>
      </c>
      <c r="R1056" s="60">
        <v>0</v>
      </c>
      <c r="S1056" s="60" t="s">
        <v>1995</v>
      </c>
      <c r="T1056" s="60" t="s">
        <v>1996</v>
      </c>
      <c r="U1056" s="60" t="s">
        <v>2293</v>
      </c>
      <c r="V1056" s="60" t="s">
        <v>2294</v>
      </c>
      <c r="W1056" s="60" t="s">
        <v>2295</v>
      </c>
      <c r="X1056" s="100">
        <v>3241000</v>
      </c>
      <c r="Y1056" s="133" t="s">
        <v>4117</v>
      </c>
    </row>
    <row r="1057" spans="1:25" ht="45" x14ac:dyDescent="0.25">
      <c r="A1057" s="60" t="s">
        <v>2415</v>
      </c>
      <c r="B1057" s="60" t="str">
        <f>IFERROR(VLOOKUP(VALUE(MID(A1057,1,IF(VALUE(MID(A1057,1,3))=898,3,4))),[34]Hoja1!$A$3:$K$222,2,0),"")</f>
        <v>1052 Bienestar estudiantil para todos</v>
      </c>
      <c r="C1057" s="60" t="s">
        <v>246</v>
      </c>
      <c r="D1057" s="60" t="s">
        <v>474</v>
      </c>
      <c r="E1057" s="68">
        <v>80101604</v>
      </c>
      <c r="F1057" s="60" t="s">
        <v>2413</v>
      </c>
      <c r="G1057" s="62">
        <v>1</v>
      </c>
      <c r="H1057" s="62">
        <v>1</v>
      </c>
      <c r="I1057" s="60">
        <v>11.5</v>
      </c>
      <c r="J1057" s="60">
        <v>1</v>
      </c>
      <c r="K1057" s="60" t="s">
        <v>21</v>
      </c>
      <c r="L1057" s="60" t="str">
        <f>IF(K1057=[34]Hoja3!$B$2,[34]Hoja3!$A$2,IF(K1057=[34]Hoja3!$B$3,[34]Hoja3!$A$3,IF(K1057=[34]Hoja3!$B$4,[34]Hoja3!$A$4,IF(K1057=[34]Hoja3!$B$5,[34]Hoja3!$A$5,IF(K1057=[34]Hoja3!$B$6,[34]Hoja3!$A$6,IF(K1057=[34]Hoja3!$B$7,[34]Hoja3!$A$7,IF(K1057=[34]Hoja3!$B$8,[34]Hoja3!$A$8,IF(K1057=[34]Hoja3!$B$9,[34]Hoja3!$A$9,IF(K1057=[34]Hoja3!$B$10,[34]Hoja3!$A$10,IF(K1057=[34]Hoja3!$B$11,[34]Hoja3!$A$11,IF(K1057=[34]Hoja3!$B$12,[34]Hoja3!$A$12,IF(K1057=[34]Hoja3!$B$13,[34]Hoja3!$A$13,IF(K1057=[34]Hoja3!$B$14,[34]Hoja3!$A$14,IF(K1057=[34]Hoja3!$B$15,[34]Hoja3!$A$15,IF(K1057=[34]Hoja3!$B$16,[34]Hoja3!$A$16,IF(K1057=[34]Hoja3!$B$17,[34]Hoja3!$A$17,IF(K1057=[34]Hoja3!$B$18,[34]Hoja3!$A$18,IF(K1057=[34]Hoja3!$B$19,[34]Hoja3!$A$19,IF(K1057=[34]Hoja3!$B$20,[34]Hoja3!$A$20,IF(K1057=[34]Hoja3!$B$21,[34]Hoja3!$A$21,""))))))))))))))))))))</f>
        <v>CCE-16</v>
      </c>
      <c r="M1057" s="60" t="s">
        <v>575</v>
      </c>
      <c r="N1057" s="60">
        <v>0</v>
      </c>
      <c r="O1057" s="104">
        <v>16146000</v>
      </c>
      <c r="P1057" s="104">
        <v>16146000</v>
      </c>
      <c r="Q1057" s="65">
        <v>0</v>
      </c>
      <c r="R1057" s="60">
        <v>0</v>
      </c>
      <c r="S1057" s="60" t="s">
        <v>1995</v>
      </c>
      <c r="T1057" s="60" t="s">
        <v>1996</v>
      </c>
      <c r="U1057" s="60" t="s">
        <v>2293</v>
      </c>
      <c r="V1057" s="60" t="s">
        <v>2294</v>
      </c>
      <c r="W1057" s="60" t="s">
        <v>2295</v>
      </c>
      <c r="X1057" s="100">
        <v>3241000</v>
      </c>
      <c r="Y1057" s="133" t="s">
        <v>4117</v>
      </c>
    </row>
    <row r="1058" spans="1:25" ht="45" x14ac:dyDescent="0.25">
      <c r="A1058" s="60" t="s">
        <v>2416</v>
      </c>
      <c r="B1058" s="60" t="str">
        <f>IFERROR(VLOOKUP(VALUE(MID(A1058,1,IF(VALUE(MID(A1058,1,3))=898,3,4))),[34]Hoja1!$A$3:$K$222,2,0),"")</f>
        <v>1052 Bienestar estudiantil para todos</v>
      </c>
      <c r="C1058" s="60" t="s">
        <v>246</v>
      </c>
      <c r="D1058" s="60" t="s">
        <v>474</v>
      </c>
      <c r="E1058" s="68">
        <v>80101604</v>
      </c>
      <c r="F1058" s="60" t="s">
        <v>2413</v>
      </c>
      <c r="G1058" s="62">
        <v>1</v>
      </c>
      <c r="H1058" s="62">
        <v>1</v>
      </c>
      <c r="I1058" s="60">
        <v>11.5</v>
      </c>
      <c r="J1058" s="60">
        <v>1</v>
      </c>
      <c r="K1058" s="60" t="s">
        <v>21</v>
      </c>
      <c r="L1058" s="60" t="str">
        <f>IF(K1058=[34]Hoja3!$B$2,[34]Hoja3!$A$2,IF(K1058=[34]Hoja3!$B$3,[34]Hoja3!$A$3,IF(K1058=[34]Hoja3!$B$4,[34]Hoja3!$A$4,IF(K1058=[34]Hoja3!$B$5,[34]Hoja3!$A$5,IF(K1058=[34]Hoja3!$B$6,[34]Hoja3!$A$6,IF(K1058=[34]Hoja3!$B$7,[34]Hoja3!$A$7,IF(K1058=[34]Hoja3!$B$8,[34]Hoja3!$A$8,IF(K1058=[34]Hoja3!$B$9,[34]Hoja3!$A$9,IF(K1058=[34]Hoja3!$B$10,[34]Hoja3!$A$10,IF(K1058=[34]Hoja3!$B$11,[34]Hoja3!$A$11,IF(K1058=[34]Hoja3!$B$12,[34]Hoja3!$A$12,IF(K1058=[34]Hoja3!$B$13,[34]Hoja3!$A$13,IF(K1058=[34]Hoja3!$B$14,[34]Hoja3!$A$14,IF(K1058=[34]Hoja3!$B$15,[34]Hoja3!$A$15,IF(K1058=[34]Hoja3!$B$16,[34]Hoja3!$A$16,IF(K1058=[34]Hoja3!$B$17,[34]Hoja3!$A$17,IF(K1058=[34]Hoja3!$B$18,[34]Hoja3!$A$18,IF(K1058=[34]Hoja3!$B$19,[34]Hoja3!$A$19,IF(K1058=[34]Hoja3!$B$20,[34]Hoja3!$A$20,IF(K1058=[34]Hoja3!$B$21,[34]Hoja3!$A$21,""))))))))))))))))))))</f>
        <v>CCE-16</v>
      </c>
      <c r="M1058" s="60" t="s">
        <v>575</v>
      </c>
      <c r="N1058" s="60">
        <v>0</v>
      </c>
      <c r="O1058" s="104">
        <v>16146000</v>
      </c>
      <c r="P1058" s="104">
        <v>16146000</v>
      </c>
      <c r="Q1058" s="65">
        <v>0</v>
      </c>
      <c r="R1058" s="60">
        <v>0</v>
      </c>
      <c r="S1058" s="60" t="s">
        <v>1995</v>
      </c>
      <c r="T1058" s="60" t="s">
        <v>1996</v>
      </c>
      <c r="U1058" s="60" t="s">
        <v>2293</v>
      </c>
      <c r="V1058" s="60" t="s">
        <v>2294</v>
      </c>
      <c r="W1058" s="60" t="s">
        <v>2295</v>
      </c>
      <c r="X1058" s="100">
        <v>3241000</v>
      </c>
      <c r="Y1058" s="133" t="s">
        <v>4117</v>
      </c>
    </row>
    <row r="1059" spans="1:25" ht="45" x14ac:dyDescent="0.25">
      <c r="A1059" s="60" t="s">
        <v>2417</v>
      </c>
      <c r="B1059" s="60" t="str">
        <f>IFERROR(VLOOKUP(VALUE(MID(A1059,1,IF(VALUE(MID(A1059,1,3))=898,3,4))),[34]Hoja1!$A$3:$K$222,2,0),"")</f>
        <v>1052 Bienestar estudiantil para todos</v>
      </c>
      <c r="C1059" s="60" t="s">
        <v>246</v>
      </c>
      <c r="D1059" s="60" t="s">
        <v>474</v>
      </c>
      <c r="E1059" s="68">
        <v>80101604</v>
      </c>
      <c r="F1059" s="60" t="s">
        <v>2413</v>
      </c>
      <c r="G1059" s="62">
        <v>1</v>
      </c>
      <c r="H1059" s="62">
        <v>1</v>
      </c>
      <c r="I1059" s="60">
        <v>11.5</v>
      </c>
      <c r="J1059" s="60">
        <v>1</v>
      </c>
      <c r="K1059" s="60" t="s">
        <v>21</v>
      </c>
      <c r="L1059" s="60" t="str">
        <f>IF(K1059=[34]Hoja3!$B$2,[34]Hoja3!$A$2,IF(K1059=[34]Hoja3!$B$3,[34]Hoja3!$A$3,IF(K1059=[34]Hoja3!$B$4,[34]Hoja3!$A$4,IF(K1059=[34]Hoja3!$B$5,[34]Hoja3!$A$5,IF(K1059=[34]Hoja3!$B$6,[34]Hoja3!$A$6,IF(K1059=[34]Hoja3!$B$7,[34]Hoja3!$A$7,IF(K1059=[34]Hoja3!$B$8,[34]Hoja3!$A$8,IF(K1059=[34]Hoja3!$B$9,[34]Hoja3!$A$9,IF(K1059=[34]Hoja3!$B$10,[34]Hoja3!$A$10,IF(K1059=[34]Hoja3!$B$11,[34]Hoja3!$A$11,IF(K1059=[34]Hoja3!$B$12,[34]Hoja3!$A$12,IF(K1059=[34]Hoja3!$B$13,[34]Hoja3!$A$13,IF(K1059=[34]Hoja3!$B$14,[34]Hoja3!$A$14,IF(K1059=[34]Hoja3!$B$15,[34]Hoja3!$A$15,IF(K1059=[34]Hoja3!$B$16,[34]Hoja3!$A$16,IF(K1059=[34]Hoja3!$B$17,[34]Hoja3!$A$17,IF(K1059=[34]Hoja3!$B$18,[34]Hoja3!$A$18,IF(K1059=[34]Hoja3!$B$19,[34]Hoja3!$A$19,IF(K1059=[34]Hoja3!$B$20,[34]Hoja3!$A$20,IF(K1059=[34]Hoja3!$B$21,[34]Hoja3!$A$21,""))))))))))))))))))))</f>
        <v>CCE-16</v>
      </c>
      <c r="M1059" s="60" t="s">
        <v>575</v>
      </c>
      <c r="N1059" s="60">
        <v>0</v>
      </c>
      <c r="O1059" s="104">
        <v>16146000</v>
      </c>
      <c r="P1059" s="104">
        <v>16146000</v>
      </c>
      <c r="Q1059" s="65">
        <v>0</v>
      </c>
      <c r="R1059" s="60">
        <v>0</v>
      </c>
      <c r="S1059" s="60" t="s">
        <v>1995</v>
      </c>
      <c r="T1059" s="60" t="s">
        <v>1996</v>
      </c>
      <c r="U1059" s="60" t="s">
        <v>2293</v>
      </c>
      <c r="V1059" s="60" t="s">
        <v>2294</v>
      </c>
      <c r="W1059" s="60" t="s">
        <v>2295</v>
      </c>
      <c r="X1059" s="100">
        <v>3241000</v>
      </c>
      <c r="Y1059" s="133" t="s">
        <v>4117</v>
      </c>
    </row>
    <row r="1060" spans="1:25" ht="45" x14ac:dyDescent="0.25">
      <c r="A1060" s="60" t="s">
        <v>2418</v>
      </c>
      <c r="B1060" s="60" t="str">
        <f>IFERROR(VLOOKUP(VALUE(MID(A1060,1,IF(VALUE(MID(A1060,1,3))=898,3,4))),[34]Hoja1!$A$3:$K$222,2,0),"")</f>
        <v>1052 Bienestar estudiantil para todos</v>
      </c>
      <c r="C1060" s="60" t="s">
        <v>246</v>
      </c>
      <c r="D1060" s="60" t="s">
        <v>474</v>
      </c>
      <c r="E1060" s="68">
        <v>80101604</v>
      </c>
      <c r="F1060" s="60" t="s">
        <v>2413</v>
      </c>
      <c r="G1060" s="62">
        <v>1</v>
      </c>
      <c r="H1060" s="62">
        <v>1</v>
      </c>
      <c r="I1060" s="60">
        <v>11.5</v>
      </c>
      <c r="J1060" s="60">
        <v>1</v>
      </c>
      <c r="K1060" s="60" t="s">
        <v>21</v>
      </c>
      <c r="L1060" s="60" t="str">
        <f>IF(K1060=[34]Hoja3!$B$2,[34]Hoja3!$A$2,IF(K1060=[34]Hoja3!$B$3,[34]Hoja3!$A$3,IF(K1060=[34]Hoja3!$B$4,[34]Hoja3!$A$4,IF(K1060=[34]Hoja3!$B$5,[34]Hoja3!$A$5,IF(K1060=[34]Hoja3!$B$6,[34]Hoja3!$A$6,IF(K1060=[34]Hoja3!$B$7,[34]Hoja3!$A$7,IF(K1060=[34]Hoja3!$B$8,[34]Hoja3!$A$8,IF(K1060=[34]Hoja3!$B$9,[34]Hoja3!$A$9,IF(K1060=[34]Hoja3!$B$10,[34]Hoja3!$A$10,IF(K1060=[34]Hoja3!$B$11,[34]Hoja3!$A$11,IF(K1060=[34]Hoja3!$B$12,[34]Hoja3!$A$12,IF(K1060=[34]Hoja3!$B$13,[34]Hoja3!$A$13,IF(K1060=[34]Hoja3!$B$14,[34]Hoja3!$A$14,IF(K1060=[34]Hoja3!$B$15,[34]Hoja3!$A$15,IF(K1060=[34]Hoja3!$B$16,[34]Hoja3!$A$16,IF(K1060=[34]Hoja3!$B$17,[34]Hoja3!$A$17,IF(K1060=[34]Hoja3!$B$18,[34]Hoja3!$A$18,IF(K1060=[34]Hoja3!$B$19,[34]Hoja3!$A$19,IF(K1060=[34]Hoja3!$B$20,[34]Hoja3!$A$20,IF(K1060=[34]Hoja3!$B$21,[34]Hoja3!$A$21,""))))))))))))))))))))</f>
        <v>CCE-16</v>
      </c>
      <c r="M1060" s="60" t="s">
        <v>575</v>
      </c>
      <c r="N1060" s="60">
        <v>0</v>
      </c>
      <c r="O1060" s="104">
        <v>16146000</v>
      </c>
      <c r="P1060" s="104">
        <v>16146000</v>
      </c>
      <c r="Q1060" s="65">
        <v>0</v>
      </c>
      <c r="R1060" s="60">
        <v>0</v>
      </c>
      <c r="S1060" s="60" t="s">
        <v>1995</v>
      </c>
      <c r="T1060" s="60" t="s">
        <v>1996</v>
      </c>
      <c r="U1060" s="60" t="s">
        <v>2293</v>
      </c>
      <c r="V1060" s="60" t="s">
        <v>2294</v>
      </c>
      <c r="W1060" s="60" t="s">
        <v>2295</v>
      </c>
      <c r="X1060" s="100">
        <v>3241000</v>
      </c>
      <c r="Y1060" s="133" t="s">
        <v>4117</v>
      </c>
    </row>
    <row r="1061" spans="1:25" ht="45" x14ac:dyDescent="0.25">
      <c r="A1061" s="60" t="s">
        <v>2419</v>
      </c>
      <c r="B1061" s="60" t="str">
        <f>IFERROR(VLOOKUP(VALUE(MID(A1061,1,IF(VALUE(MID(A1061,1,3))=898,3,4))),[34]Hoja1!$A$3:$K$222,2,0),"")</f>
        <v>1052 Bienestar estudiantil para todos</v>
      </c>
      <c r="C1061" s="60" t="s">
        <v>246</v>
      </c>
      <c r="D1061" s="60" t="s">
        <v>474</v>
      </c>
      <c r="E1061" s="68">
        <v>80101604</v>
      </c>
      <c r="F1061" s="60" t="s">
        <v>2413</v>
      </c>
      <c r="G1061" s="62">
        <v>1</v>
      </c>
      <c r="H1061" s="62">
        <v>1</v>
      </c>
      <c r="I1061" s="60">
        <v>11.5</v>
      </c>
      <c r="J1061" s="60">
        <v>1</v>
      </c>
      <c r="K1061" s="60" t="s">
        <v>21</v>
      </c>
      <c r="L1061" s="60" t="str">
        <f>IF(K1061=[34]Hoja3!$B$2,[34]Hoja3!$A$2,IF(K1061=[34]Hoja3!$B$3,[34]Hoja3!$A$3,IF(K1061=[34]Hoja3!$B$4,[34]Hoja3!$A$4,IF(K1061=[34]Hoja3!$B$5,[34]Hoja3!$A$5,IF(K1061=[34]Hoja3!$B$6,[34]Hoja3!$A$6,IF(K1061=[34]Hoja3!$B$7,[34]Hoja3!$A$7,IF(K1061=[34]Hoja3!$B$8,[34]Hoja3!$A$8,IF(K1061=[34]Hoja3!$B$9,[34]Hoja3!$A$9,IF(K1061=[34]Hoja3!$B$10,[34]Hoja3!$A$10,IF(K1061=[34]Hoja3!$B$11,[34]Hoja3!$A$11,IF(K1061=[34]Hoja3!$B$12,[34]Hoja3!$A$12,IF(K1061=[34]Hoja3!$B$13,[34]Hoja3!$A$13,IF(K1061=[34]Hoja3!$B$14,[34]Hoja3!$A$14,IF(K1061=[34]Hoja3!$B$15,[34]Hoja3!$A$15,IF(K1061=[34]Hoja3!$B$16,[34]Hoja3!$A$16,IF(K1061=[34]Hoja3!$B$17,[34]Hoja3!$A$17,IF(K1061=[34]Hoja3!$B$18,[34]Hoja3!$A$18,IF(K1061=[34]Hoja3!$B$19,[34]Hoja3!$A$19,IF(K1061=[34]Hoja3!$B$20,[34]Hoja3!$A$20,IF(K1061=[34]Hoja3!$B$21,[34]Hoja3!$A$21,""))))))))))))))))))))</f>
        <v>CCE-16</v>
      </c>
      <c r="M1061" s="60" t="s">
        <v>575</v>
      </c>
      <c r="N1061" s="60">
        <v>0</v>
      </c>
      <c r="O1061" s="104">
        <v>16146000</v>
      </c>
      <c r="P1061" s="104">
        <v>16146000</v>
      </c>
      <c r="Q1061" s="65">
        <v>0</v>
      </c>
      <c r="R1061" s="60">
        <v>0</v>
      </c>
      <c r="S1061" s="60" t="s">
        <v>1995</v>
      </c>
      <c r="T1061" s="60" t="s">
        <v>1996</v>
      </c>
      <c r="U1061" s="60" t="s">
        <v>2293</v>
      </c>
      <c r="V1061" s="60" t="s">
        <v>2294</v>
      </c>
      <c r="W1061" s="60" t="s">
        <v>2295</v>
      </c>
      <c r="X1061" s="100">
        <v>3241000</v>
      </c>
      <c r="Y1061" s="133" t="s">
        <v>4117</v>
      </c>
    </row>
    <row r="1062" spans="1:25" ht="45" x14ac:dyDescent="0.25">
      <c r="A1062" s="60" t="s">
        <v>2420</v>
      </c>
      <c r="B1062" s="60" t="str">
        <f>IFERROR(VLOOKUP(VALUE(MID(A1062,1,IF(VALUE(MID(A1062,1,3))=898,3,4))),[34]Hoja1!$A$3:$K$222,2,0),"")</f>
        <v>1052 Bienestar estudiantil para todos</v>
      </c>
      <c r="C1062" s="60" t="s">
        <v>246</v>
      </c>
      <c r="D1062" s="60" t="s">
        <v>474</v>
      </c>
      <c r="E1062" s="68">
        <v>80101604</v>
      </c>
      <c r="F1062" s="60" t="s">
        <v>2413</v>
      </c>
      <c r="G1062" s="62">
        <v>1</v>
      </c>
      <c r="H1062" s="62">
        <v>1</v>
      </c>
      <c r="I1062" s="60">
        <v>11.5</v>
      </c>
      <c r="J1062" s="60">
        <v>1</v>
      </c>
      <c r="K1062" s="60" t="s">
        <v>21</v>
      </c>
      <c r="L1062" s="60" t="str">
        <f>IF(K1062=[34]Hoja3!$B$2,[34]Hoja3!$A$2,IF(K1062=[34]Hoja3!$B$3,[34]Hoja3!$A$3,IF(K1062=[34]Hoja3!$B$4,[34]Hoja3!$A$4,IF(K1062=[34]Hoja3!$B$5,[34]Hoja3!$A$5,IF(K1062=[34]Hoja3!$B$6,[34]Hoja3!$A$6,IF(K1062=[34]Hoja3!$B$7,[34]Hoja3!$A$7,IF(K1062=[34]Hoja3!$B$8,[34]Hoja3!$A$8,IF(K1062=[34]Hoja3!$B$9,[34]Hoja3!$A$9,IF(K1062=[34]Hoja3!$B$10,[34]Hoja3!$A$10,IF(K1062=[34]Hoja3!$B$11,[34]Hoja3!$A$11,IF(K1062=[34]Hoja3!$B$12,[34]Hoja3!$A$12,IF(K1062=[34]Hoja3!$B$13,[34]Hoja3!$A$13,IF(K1062=[34]Hoja3!$B$14,[34]Hoja3!$A$14,IF(K1062=[34]Hoja3!$B$15,[34]Hoja3!$A$15,IF(K1062=[34]Hoja3!$B$16,[34]Hoja3!$A$16,IF(K1062=[34]Hoja3!$B$17,[34]Hoja3!$A$17,IF(K1062=[34]Hoja3!$B$18,[34]Hoja3!$A$18,IF(K1062=[34]Hoja3!$B$19,[34]Hoja3!$A$19,IF(K1062=[34]Hoja3!$B$20,[34]Hoja3!$A$20,IF(K1062=[34]Hoja3!$B$21,[34]Hoja3!$A$21,""))))))))))))))))))))</f>
        <v>CCE-16</v>
      </c>
      <c r="M1062" s="60" t="s">
        <v>575</v>
      </c>
      <c r="N1062" s="60">
        <v>0</v>
      </c>
      <c r="O1062" s="104">
        <v>16146000</v>
      </c>
      <c r="P1062" s="104">
        <v>16146000</v>
      </c>
      <c r="Q1062" s="65">
        <v>0</v>
      </c>
      <c r="R1062" s="60">
        <v>0</v>
      </c>
      <c r="S1062" s="60" t="s">
        <v>1995</v>
      </c>
      <c r="T1062" s="60" t="s">
        <v>1996</v>
      </c>
      <c r="U1062" s="60" t="s">
        <v>2293</v>
      </c>
      <c r="V1062" s="60" t="s">
        <v>2294</v>
      </c>
      <c r="W1062" s="60" t="s">
        <v>2295</v>
      </c>
      <c r="X1062" s="100">
        <v>3241000</v>
      </c>
      <c r="Y1062" s="133" t="s">
        <v>4117</v>
      </c>
    </row>
    <row r="1063" spans="1:25" ht="45" x14ac:dyDescent="0.25">
      <c r="A1063" s="60" t="s">
        <v>2421</v>
      </c>
      <c r="B1063" s="60" t="str">
        <f>IFERROR(VLOOKUP(VALUE(MID(A1063,1,IF(VALUE(MID(A1063,1,3))=898,3,4))),[34]Hoja1!$A$3:$K$222,2,0),"")</f>
        <v>1052 Bienestar estudiantil para todos</v>
      </c>
      <c r="C1063" s="60" t="s">
        <v>246</v>
      </c>
      <c r="D1063" s="60" t="s">
        <v>474</v>
      </c>
      <c r="E1063" s="68">
        <v>80101604</v>
      </c>
      <c r="F1063" s="60" t="s">
        <v>2413</v>
      </c>
      <c r="G1063" s="62">
        <v>1</v>
      </c>
      <c r="H1063" s="62">
        <v>1</v>
      </c>
      <c r="I1063" s="60">
        <v>11.5</v>
      </c>
      <c r="J1063" s="60">
        <v>1</v>
      </c>
      <c r="K1063" s="60" t="s">
        <v>21</v>
      </c>
      <c r="L1063" s="60" t="str">
        <f>IF(K1063=[34]Hoja3!$B$2,[34]Hoja3!$A$2,IF(K1063=[34]Hoja3!$B$3,[34]Hoja3!$A$3,IF(K1063=[34]Hoja3!$B$4,[34]Hoja3!$A$4,IF(K1063=[34]Hoja3!$B$5,[34]Hoja3!$A$5,IF(K1063=[34]Hoja3!$B$6,[34]Hoja3!$A$6,IF(K1063=[34]Hoja3!$B$7,[34]Hoja3!$A$7,IF(K1063=[34]Hoja3!$B$8,[34]Hoja3!$A$8,IF(K1063=[34]Hoja3!$B$9,[34]Hoja3!$A$9,IF(K1063=[34]Hoja3!$B$10,[34]Hoja3!$A$10,IF(K1063=[34]Hoja3!$B$11,[34]Hoja3!$A$11,IF(K1063=[34]Hoja3!$B$12,[34]Hoja3!$A$12,IF(K1063=[34]Hoja3!$B$13,[34]Hoja3!$A$13,IF(K1063=[34]Hoja3!$B$14,[34]Hoja3!$A$14,IF(K1063=[34]Hoja3!$B$15,[34]Hoja3!$A$15,IF(K1063=[34]Hoja3!$B$16,[34]Hoja3!$A$16,IF(K1063=[34]Hoja3!$B$17,[34]Hoja3!$A$17,IF(K1063=[34]Hoja3!$B$18,[34]Hoja3!$A$18,IF(K1063=[34]Hoja3!$B$19,[34]Hoja3!$A$19,IF(K1063=[34]Hoja3!$B$20,[34]Hoja3!$A$20,IF(K1063=[34]Hoja3!$B$21,[34]Hoja3!$A$21,""))))))))))))))))))))</f>
        <v>CCE-16</v>
      </c>
      <c r="M1063" s="60" t="s">
        <v>575</v>
      </c>
      <c r="N1063" s="60">
        <v>0</v>
      </c>
      <c r="O1063" s="104">
        <v>16146000</v>
      </c>
      <c r="P1063" s="104">
        <v>16146000</v>
      </c>
      <c r="Q1063" s="65">
        <v>0</v>
      </c>
      <c r="R1063" s="60">
        <v>0</v>
      </c>
      <c r="S1063" s="60" t="s">
        <v>1995</v>
      </c>
      <c r="T1063" s="60" t="s">
        <v>1996</v>
      </c>
      <c r="U1063" s="60" t="s">
        <v>2293</v>
      </c>
      <c r="V1063" s="60" t="s">
        <v>2294</v>
      </c>
      <c r="W1063" s="60" t="s">
        <v>2295</v>
      </c>
      <c r="X1063" s="100">
        <v>3241000</v>
      </c>
      <c r="Y1063" s="133" t="s">
        <v>4117</v>
      </c>
    </row>
    <row r="1064" spans="1:25" ht="45" x14ac:dyDescent="0.25">
      <c r="A1064" s="60" t="s">
        <v>2422</v>
      </c>
      <c r="B1064" s="60" t="str">
        <f>IFERROR(VLOOKUP(VALUE(MID(A1064,1,IF(VALUE(MID(A1064,1,3))=898,3,4))),[34]Hoja1!$A$3:$K$222,2,0),"")</f>
        <v>1052 Bienestar estudiantil para todos</v>
      </c>
      <c r="C1064" s="60" t="s">
        <v>246</v>
      </c>
      <c r="D1064" s="60" t="s">
        <v>474</v>
      </c>
      <c r="E1064" s="68">
        <v>80101604</v>
      </c>
      <c r="F1064" s="60" t="s">
        <v>2413</v>
      </c>
      <c r="G1064" s="62">
        <v>1</v>
      </c>
      <c r="H1064" s="62">
        <v>1</v>
      </c>
      <c r="I1064" s="60">
        <v>11.5</v>
      </c>
      <c r="J1064" s="60">
        <v>1</v>
      </c>
      <c r="K1064" s="60" t="s">
        <v>21</v>
      </c>
      <c r="L1064" s="60" t="str">
        <f>IF(K1064=[34]Hoja3!$B$2,[34]Hoja3!$A$2,IF(K1064=[34]Hoja3!$B$3,[34]Hoja3!$A$3,IF(K1064=[34]Hoja3!$B$4,[34]Hoja3!$A$4,IF(K1064=[34]Hoja3!$B$5,[34]Hoja3!$A$5,IF(K1064=[34]Hoja3!$B$6,[34]Hoja3!$A$6,IF(K1064=[34]Hoja3!$B$7,[34]Hoja3!$A$7,IF(K1064=[34]Hoja3!$B$8,[34]Hoja3!$A$8,IF(K1064=[34]Hoja3!$B$9,[34]Hoja3!$A$9,IF(K1064=[34]Hoja3!$B$10,[34]Hoja3!$A$10,IF(K1064=[34]Hoja3!$B$11,[34]Hoja3!$A$11,IF(K1064=[34]Hoja3!$B$12,[34]Hoja3!$A$12,IF(K1064=[34]Hoja3!$B$13,[34]Hoja3!$A$13,IF(K1064=[34]Hoja3!$B$14,[34]Hoja3!$A$14,IF(K1064=[34]Hoja3!$B$15,[34]Hoja3!$A$15,IF(K1064=[34]Hoja3!$B$16,[34]Hoja3!$A$16,IF(K1064=[34]Hoja3!$B$17,[34]Hoja3!$A$17,IF(K1064=[34]Hoja3!$B$18,[34]Hoja3!$A$18,IF(K1064=[34]Hoja3!$B$19,[34]Hoja3!$A$19,IF(K1064=[34]Hoja3!$B$20,[34]Hoja3!$A$20,IF(K1064=[34]Hoja3!$B$21,[34]Hoja3!$A$21,""))))))))))))))))))))</f>
        <v>CCE-16</v>
      </c>
      <c r="M1064" s="60" t="s">
        <v>575</v>
      </c>
      <c r="N1064" s="60">
        <v>0</v>
      </c>
      <c r="O1064" s="104">
        <v>16146000</v>
      </c>
      <c r="P1064" s="104">
        <v>16146000</v>
      </c>
      <c r="Q1064" s="65">
        <v>0</v>
      </c>
      <c r="R1064" s="60">
        <v>0</v>
      </c>
      <c r="S1064" s="60" t="s">
        <v>1995</v>
      </c>
      <c r="T1064" s="60" t="s">
        <v>1996</v>
      </c>
      <c r="U1064" s="60" t="s">
        <v>2293</v>
      </c>
      <c r="V1064" s="60" t="s">
        <v>2294</v>
      </c>
      <c r="W1064" s="60" t="s">
        <v>2295</v>
      </c>
      <c r="X1064" s="100">
        <v>3241000</v>
      </c>
      <c r="Y1064" s="133" t="s">
        <v>4117</v>
      </c>
    </row>
    <row r="1065" spans="1:25" ht="45" x14ac:dyDescent="0.25">
      <c r="A1065" s="60" t="s">
        <v>2423</v>
      </c>
      <c r="B1065" s="60" t="str">
        <f>IFERROR(VLOOKUP(VALUE(MID(A1065,1,IF(VALUE(MID(A1065,1,3))=898,3,4))),[34]Hoja1!$A$3:$K$222,2,0),"")</f>
        <v>1052 Bienestar estudiantil para todos</v>
      </c>
      <c r="C1065" s="60" t="s">
        <v>246</v>
      </c>
      <c r="D1065" s="60" t="s">
        <v>474</v>
      </c>
      <c r="E1065" s="68">
        <v>80101604</v>
      </c>
      <c r="F1065" s="60" t="s">
        <v>2413</v>
      </c>
      <c r="G1065" s="62">
        <v>1</v>
      </c>
      <c r="H1065" s="62">
        <v>1</v>
      </c>
      <c r="I1065" s="60">
        <v>11.5</v>
      </c>
      <c r="J1065" s="60">
        <v>1</v>
      </c>
      <c r="K1065" s="60" t="s">
        <v>21</v>
      </c>
      <c r="L1065" s="60" t="str">
        <f>IF(K1065=[34]Hoja3!$B$2,[34]Hoja3!$A$2,IF(K1065=[34]Hoja3!$B$3,[34]Hoja3!$A$3,IF(K1065=[34]Hoja3!$B$4,[34]Hoja3!$A$4,IF(K1065=[34]Hoja3!$B$5,[34]Hoja3!$A$5,IF(K1065=[34]Hoja3!$B$6,[34]Hoja3!$A$6,IF(K1065=[34]Hoja3!$B$7,[34]Hoja3!$A$7,IF(K1065=[34]Hoja3!$B$8,[34]Hoja3!$A$8,IF(K1065=[34]Hoja3!$B$9,[34]Hoja3!$A$9,IF(K1065=[34]Hoja3!$B$10,[34]Hoja3!$A$10,IF(K1065=[34]Hoja3!$B$11,[34]Hoja3!$A$11,IF(K1065=[34]Hoja3!$B$12,[34]Hoja3!$A$12,IF(K1065=[34]Hoja3!$B$13,[34]Hoja3!$A$13,IF(K1065=[34]Hoja3!$B$14,[34]Hoja3!$A$14,IF(K1065=[34]Hoja3!$B$15,[34]Hoja3!$A$15,IF(K1065=[34]Hoja3!$B$16,[34]Hoja3!$A$16,IF(K1065=[34]Hoja3!$B$17,[34]Hoja3!$A$17,IF(K1065=[34]Hoja3!$B$18,[34]Hoja3!$A$18,IF(K1065=[34]Hoja3!$B$19,[34]Hoja3!$A$19,IF(K1065=[34]Hoja3!$B$20,[34]Hoja3!$A$20,IF(K1065=[34]Hoja3!$B$21,[34]Hoja3!$A$21,""))))))))))))))))))))</f>
        <v>CCE-16</v>
      </c>
      <c r="M1065" s="60" t="s">
        <v>575</v>
      </c>
      <c r="N1065" s="60">
        <v>0</v>
      </c>
      <c r="O1065" s="104">
        <v>16146000</v>
      </c>
      <c r="P1065" s="104">
        <v>16146000</v>
      </c>
      <c r="Q1065" s="65">
        <v>0</v>
      </c>
      <c r="R1065" s="60">
        <v>0</v>
      </c>
      <c r="S1065" s="60" t="s">
        <v>1995</v>
      </c>
      <c r="T1065" s="60" t="s">
        <v>1996</v>
      </c>
      <c r="U1065" s="60" t="s">
        <v>2293</v>
      </c>
      <c r="V1065" s="60" t="s">
        <v>2294</v>
      </c>
      <c r="W1065" s="60" t="s">
        <v>2295</v>
      </c>
      <c r="X1065" s="100">
        <v>3241000</v>
      </c>
      <c r="Y1065" s="133" t="s">
        <v>4117</v>
      </c>
    </row>
    <row r="1066" spans="1:25" ht="45" x14ac:dyDescent="0.25">
      <c r="A1066" s="60" t="s">
        <v>2424</v>
      </c>
      <c r="B1066" s="60" t="str">
        <f>IFERROR(VLOOKUP(VALUE(MID(A1066,1,IF(VALUE(MID(A1066,1,3))=898,3,4))),[34]Hoja1!$A$3:$K$222,2,0),"")</f>
        <v>1052 Bienestar estudiantil para todos</v>
      </c>
      <c r="C1066" s="60" t="s">
        <v>246</v>
      </c>
      <c r="D1066" s="60" t="s">
        <v>474</v>
      </c>
      <c r="E1066" s="68">
        <v>80101604</v>
      </c>
      <c r="F1066" s="60" t="s">
        <v>2413</v>
      </c>
      <c r="G1066" s="62">
        <v>1</v>
      </c>
      <c r="H1066" s="62">
        <v>1</v>
      </c>
      <c r="I1066" s="60">
        <v>11.5</v>
      </c>
      <c r="J1066" s="60">
        <v>1</v>
      </c>
      <c r="K1066" s="60" t="s">
        <v>21</v>
      </c>
      <c r="L1066" s="60" t="str">
        <f>IF(K1066=[34]Hoja3!$B$2,[34]Hoja3!$A$2,IF(K1066=[34]Hoja3!$B$3,[34]Hoja3!$A$3,IF(K1066=[34]Hoja3!$B$4,[34]Hoja3!$A$4,IF(K1066=[34]Hoja3!$B$5,[34]Hoja3!$A$5,IF(K1066=[34]Hoja3!$B$6,[34]Hoja3!$A$6,IF(K1066=[34]Hoja3!$B$7,[34]Hoja3!$A$7,IF(K1066=[34]Hoja3!$B$8,[34]Hoja3!$A$8,IF(K1066=[34]Hoja3!$B$9,[34]Hoja3!$A$9,IF(K1066=[34]Hoja3!$B$10,[34]Hoja3!$A$10,IF(K1066=[34]Hoja3!$B$11,[34]Hoja3!$A$11,IF(K1066=[34]Hoja3!$B$12,[34]Hoja3!$A$12,IF(K1066=[34]Hoja3!$B$13,[34]Hoja3!$A$13,IF(K1066=[34]Hoja3!$B$14,[34]Hoja3!$A$14,IF(K1066=[34]Hoja3!$B$15,[34]Hoja3!$A$15,IF(K1066=[34]Hoja3!$B$16,[34]Hoja3!$A$16,IF(K1066=[34]Hoja3!$B$17,[34]Hoja3!$A$17,IF(K1066=[34]Hoja3!$B$18,[34]Hoja3!$A$18,IF(K1066=[34]Hoja3!$B$19,[34]Hoja3!$A$19,IF(K1066=[34]Hoja3!$B$20,[34]Hoja3!$A$20,IF(K1066=[34]Hoja3!$B$21,[34]Hoja3!$A$21,""))))))))))))))))))))</f>
        <v>CCE-16</v>
      </c>
      <c r="M1066" s="60" t="s">
        <v>575</v>
      </c>
      <c r="N1066" s="60">
        <v>0</v>
      </c>
      <c r="O1066" s="104">
        <v>16146000</v>
      </c>
      <c r="P1066" s="104">
        <v>16146000</v>
      </c>
      <c r="Q1066" s="65">
        <v>0</v>
      </c>
      <c r="R1066" s="60">
        <v>0</v>
      </c>
      <c r="S1066" s="60" t="s">
        <v>1995</v>
      </c>
      <c r="T1066" s="60" t="s">
        <v>1996</v>
      </c>
      <c r="U1066" s="60" t="s">
        <v>2293</v>
      </c>
      <c r="V1066" s="60" t="s">
        <v>2294</v>
      </c>
      <c r="W1066" s="60" t="s">
        <v>2295</v>
      </c>
      <c r="X1066" s="100">
        <v>3241000</v>
      </c>
      <c r="Y1066" s="133" t="s">
        <v>4117</v>
      </c>
    </row>
    <row r="1067" spans="1:25" ht="45" x14ac:dyDescent="0.25">
      <c r="A1067" s="60" t="s">
        <v>2425</v>
      </c>
      <c r="B1067" s="60" t="str">
        <f>IFERROR(VLOOKUP(VALUE(MID(A1067,1,IF(VALUE(MID(A1067,1,3))=898,3,4))),[34]Hoja1!$A$3:$K$222,2,0),"")</f>
        <v>1052 Bienestar estudiantil para todos</v>
      </c>
      <c r="C1067" s="60" t="s">
        <v>246</v>
      </c>
      <c r="D1067" s="60" t="s">
        <v>474</v>
      </c>
      <c r="E1067" s="68">
        <v>80101604</v>
      </c>
      <c r="F1067" s="60" t="s">
        <v>2413</v>
      </c>
      <c r="G1067" s="62">
        <v>1</v>
      </c>
      <c r="H1067" s="62">
        <v>1</v>
      </c>
      <c r="I1067" s="60">
        <v>11.5</v>
      </c>
      <c r="J1067" s="60">
        <v>1</v>
      </c>
      <c r="K1067" s="60" t="s">
        <v>21</v>
      </c>
      <c r="L1067" s="60" t="str">
        <f>IF(K1067=[34]Hoja3!$B$2,[34]Hoja3!$A$2,IF(K1067=[34]Hoja3!$B$3,[34]Hoja3!$A$3,IF(K1067=[34]Hoja3!$B$4,[34]Hoja3!$A$4,IF(K1067=[34]Hoja3!$B$5,[34]Hoja3!$A$5,IF(K1067=[34]Hoja3!$B$6,[34]Hoja3!$A$6,IF(K1067=[34]Hoja3!$B$7,[34]Hoja3!$A$7,IF(K1067=[34]Hoja3!$B$8,[34]Hoja3!$A$8,IF(K1067=[34]Hoja3!$B$9,[34]Hoja3!$A$9,IF(K1067=[34]Hoja3!$B$10,[34]Hoja3!$A$10,IF(K1067=[34]Hoja3!$B$11,[34]Hoja3!$A$11,IF(K1067=[34]Hoja3!$B$12,[34]Hoja3!$A$12,IF(K1067=[34]Hoja3!$B$13,[34]Hoja3!$A$13,IF(K1067=[34]Hoja3!$B$14,[34]Hoja3!$A$14,IF(K1067=[34]Hoja3!$B$15,[34]Hoja3!$A$15,IF(K1067=[34]Hoja3!$B$16,[34]Hoja3!$A$16,IF(K1067=[34]Hoja3!$B$17,[34]Hoja3!$A$17,IF(K1067=[34]Hoja3!$B$18,[34]Hoja3!$A$18,IF(K1067=[34]Hoja3!$B$19,[34]Hoja3!$A$19,IF(K1067=[34]Hoja3!$B$20,[34]Hoja3!$A$20,IF(K1067=[34]Hoja3!$B$21,[34]Hoja3!$A$21,""))))))))))))))))))))</f>
        <v>CCE-16</v>
      </c>
      <c r="M1067" s="60" t="s">
        <v>575</v>
      </c>
      <c r="N1067" s="60">
        <v>0</v>
      </c>
      <c r="O1067" s="104">
        <v>16146000</v>
      </c>
      <c r="P1067" s="104">
        <v>16146000</v>
      </c>
      <c r="Q1067" s="65">
        <v>0</v>
      </c>
      <c r="R1067" s="60">
        <v>0</v>
      </c>
      <c r="S1067" s="60" t="s">
        <v>1995</v>
      </c>
      <c r="T1067" s="60" t="s">
        <v>1996</v>
      </c>
      <c r="U1067" s="60" t="s">
        <v>2293</v>
      </c>
      <c r="V1067" s="60" t="s">
        <v>2294</v>
      </c>
      <c r="W1067" s="60" t="s">
        <v>2295</v>
      </c>
      <c r="X1067" s="100">
        <v>3241000</v>
      </c>
      <c r="Y1067" s="133" t="s">
        <v>4117</v>
      </c>
    </row>
    <row r="1068" spans="1:25" ht="45" x14ac:dyDescent="0.25">
      <c r="A1068" s="60" t="s">
        <v>2426</v>
      </c>
      <c r="B1068" s="60" t="str">
        <f>IFERROR(VLOOKUP(VALUE(MID(A1068,1,IF(VALUE(MID(A1068,1,3))=898,3,4))),[34]Hoja1!$A$3:$K$222,2,0),"")</f>
        <v>1052 Bienestar estudiantil para todos</v>
      </c>
      <c r="C1068" s="60" t="s">
        <v>246</v>
      </c>
      <c r="D1068" s="60" t="s">
        <v>474</v>
      </c>
      <c r="E1068" s="68">
        <v>80101604</v>
      </c>
      <c r="F1068" s="60" t="s">
        <v>2413</v>
      </c>
      <c r="G1068" s="62">
        <v>1</v>
      </c>
      <c r="H1068" s="62">
        <v>1</v>
      </c>
      <c r="I1068" s="60">
        <v>11.5</v>
      </c>
      <c r="J1068" s="60">
        <v>1</v>
      </c>
      <c r="K1068" s="60" t="s">
        <v>21</v>
      </c>
      <c r="L1068" s="60" t="str">
        <f>IF(K1068=[34]Hoja3!$B$2,[34]Hoja3!$A$2,IF(K1068=[34]Hoja3!$B$3,[34]Hoja3!$A$3,IF(K1068=[34]Hoja3!$B$4,[34]Hoja3!$A$4,IF(K1068=[34]Hoja3!$B$5,[34]Hoja3!$A$5,IF(K1068=[34]Hoja3!$B$6,[34]Hoja3!$A$6,IF(K1068=[34]Hoja3!$B$7,[34]Hoja3!$A$7,IF(K1068=[34]Hoja3!$B$8,[34]Hoja3!$A$8,IF(K1068=[34]Hoja3!$B$9,[34]Hoja3!$A$9,IF(K1068=[34]Hoja3!$B$10,[34]Hoja3!$A$10,IF(K1068=[34]Hoja3!$B$11,[34]Hoja3!$A$11,IF(K1068=[34]Hoja3!$B$12,[34]Hoja3!$A$12,IF(K1068=[34]Hoja3!$B$13,[34]Hoja3!$A$13,IF(K1068=[34]Hoja3!$B$14,[34]Hoja3!$A$14,IF(K1068=[34]Hoja3!$B$15,[34]Hoja3!$A$15,IF(K1068=[34]Hoja3!$B$16,[34]Hoja3!$A$16,IF(K1068=[34]Hoja3!$B$17,[34]Hoja3!$A$17,IF(K1068=[34]Hoja3!$B$18,[34]Hoja3!$A$18,IF(K1068=[34]Hoja3!$B$19,[34]Hoja3!$A$19,IF(K1068=[34]Hoja3!$B$20,[34]Hoja3!$A$20,IF(K1068=[34]Hoja3!$B$21,[34]Hoja3!$A$21,""))))))))))))))))))))</f>
        <v>CCE-16</v>
      </c>
      <c r="M1068" s="60" t="s">
        <v>575</v>
      </c>
      <c r="N1068" s="60">
        <v>0</v>
      </c>
      <c r="O1068" s="104">
        <v>16146000</v>
      </c>
      <c r="P1068" s="104">
        <v>16146000</v>
      </c>
      <c r="Q1068" s="65">
        <v>0</v>
      </c>
      <c r="R1068" s="60">
        <v>0</v>
      </c>
      <c r="S1068" s="60" t="s">
        <v>1995</v>
      </c>
      <c r="T1068" s="60" t="s">
        <v>1996</v>
      </c>
      <c r="U1068" s="60" t="s">
        <v>2293</v>
      </c>
      <c r="V1068" s="60" t="s">
        <v>2294</v>
      </c>
      <c r="W1068" s="60" t="s">
        <v>2295</v>
      </c>
      <c r="X1068" s="100">
        <v>3241000</v>
      </c>
      <c r="Y1068" s="133" t="s">
        <v>4117</v>
      </c>
    </row>
    <row r="1069" spans="1:25" ht="45" x14ac:dyDescent="0.25">
      <c r="A1069" s="60" t="s">
        <v>2427</v>
      </c>
      <c r="B1069" s="60" t="str">
        <f>IFERROR(VLOOKUP(VALUE(MID(A1069,1,IF(VALUE(MID(A1069,1,3))=898,3,4))),[34]Hoja1!$A$3:$K$222,2,0),"")</f>
        <v>1052 Bienestar estudiantil para todos</v>
      </c>
      <c r="C1069" s="60" t="s">
        <v>246</v>
      </c>
      <c r="D1069" s="60" t="s">
        <v>474</v>
      </c>
      <c r="E1069" s="68">
        <v>80101604</v>
      </c>
      <c r="F1069" s="60" t="s">
        <v>2413</v>
      </c>
      <c r="G1069" s="62">
        <v>1</v>
      </c>
      <c r="H1069" s="62">
        <v>1</v>
      </c>
      <c r="I1069" s="60">
        <v>11.5</v>
      </c>
      <c r="J1069" s="60">
        <v>1</v>
      </c>
      <c r="K1069" s="60" t="s">
        <v>21</v>
      </c>
      <c r="L1069" s="60" t="str">
        <f>IF(K1069=[34]Hoja3!$B$2,[34]Hoja3!$A$2,IF(K1069=[34]Hoja3!$B$3,[34]Hoja3!$A$3,IF(K1069=[34]Hoja3!$B$4,[34]Hoja3!$A$4,IF(K1069=[34]Hoja3!$B$5,[34]Hoja3!$A$5,IF(K1069=[34]Hoja3!$B$6,[34]Hoja3!$A$6,IF(K1069=[34]Hoja3!$B$7,[34]Hoja3!$A$7,IF(K1069=[34]Hoja3!$B$8,[34]Hoja3!$A$8,IF(K1069=[34]Hoja3!$B$9,[34]Hoja3!$A$9,IF(K1069=[34]Hoja3!$B$10,[34]Hoja3!$A$10,IF(K1069=[34]Hoja3!$B$11,[34]Hoja3!$A$11,IF(K1069=[34]Hoja3!$B$12,[34]Hoja3!$A$12,IF(K1069=[34]Hoja3!$B$13,[34]Hoja3!$A$13,IF(K1069=[34]Hoja3!$B$14,[34]Hoja3!$A$14,IF(K1069=[34]Hoja3!$B$15,[34]Hoja3!$A$15,IF(K1069=[34]Hoja3!$B$16,[34]Hoja3!$A$16,IF(K1069=[34]Hoja3!$B$17,[34]Hoja3!$A$17,IF(K1069=[34]Hoja3!$B$18,[34]Hoja3!$A$18,IF(K1069=[34]Hoja3!$B$19,[34]Hoja3!$A$19,IF(K1069=[34]Hoja3!$B$20,[34]Hoja3!$A$20,IF(K1069=[34]Hoja3!$B$21,[34]Hoja3!$A$21,""))))))))))))))))))))</f>
        <v>CCE-16</v>
      </c>
      <c r="M1069" s="60" t="s">
        <v>575</v>
      </c>
      <c r="N1069" s="60">
        <v>0</v>
      </c>
      <c r="O1069" s="104">
        <v>16146000</v>
      </c>
      <c r="P1069" s="104">
        <v>16146000</v>
      </c>
      <c r="Q1069" s="65">
        <v>0</v>
      </c>
      <c r="R1069" s="60">
        <v>0</v>
      </c>
      <c r="S1069" s="60" t="s">
        <v>1995</v>
      </c>
      <c r="T1069" s="60" t="s">
        <v>1996</v>
      </c>
      <c r="U1069" s="60" t="s">
        <v>2293</v>
      </c>
      <c r="V1069" s="60" t="s">
        <v>2294</v>
      </c>
      <c r="W1069" s="60" t="s">
        <v>2295</v>
      </c>
      <c r="X1069" s="100">
        <v>3241000</v>
      </c>
      <c r="Y1069" s="133" t="s">
        <v>4117</v>
      </c>
    </row>
    <row r="1070" spans="1:25" ht="45" x14ac:dyDescent="0.25">
      <c r="A1070" s="60" t="s">
        <v>2428</v>
      </c>
      <c r="B1070" s="60" t="str">
        <f>IFERROR(VLOOKUP(VALUE(MID(A1070,1,IF(VALUE(MID(A1070,1,3))=898,3,4))),[34]Hoja1!$A$3:$K$222,2,0),"")</f>
        <v>1052 Bienestar estudiantil para todos</v>
      </c>
      <c r="C1070" s="60" t="s">
        <v>246</v>
      </c>
      <c r="D1070" s="60" t="s">
        <v>474</v>
      </c>
      <c r="E1070" s="68">
        <v>80101604</v>
      </c>
      <c r="F1070" s="60" t="s">
        <v>2413</v>
      </c>
      <c r="G1070" s="62">
        <v>1</v>
      </c>
      <c r="H1070" s="62">
        <v>1</v>
      </c>
      <c r="I1070" s="60">
        <v>11.5</v>
      </c>
      <c r="J1070" s="60">
        <v>1</v>
      </c>
      <c r="K1070" s="60" t="s">
        <v>21</v>
      </c>
      <c r="L1070" s="60" t="str">
        <f>IF(K1070=[34]Hoja3!$B$2,[34]Hoja3!$A$2,IF(K1070=[34]Hoja3!$B$3,[34]Hoja3!$A$3,IF(K1070=[34]Hoja3!$B$4,[34]Hoja3!$A$4,IF(K1070=[34]Hoja3!$B$5,[34]Hoja3!$A$5,IF(K1070=[34]Hoja3!$B$6,[34]Hoja3!$A$6,IF(K1070=[34]Hoja3!$B$7,[34]Hoja3!$A$7,IF(K1070=[34]Hoja3!$B$8,[34]Hoja3!$A$8,IF(K1070=[34]Hoja3!$B$9,[34]Hoja3!$A$9,IF(K1070=[34]Hoja3!$B$10,[34]Hoja3!$A$10,IF(K1070=[34]Hoja3!$B$11,[34]Hoja3!$A$11,IF(K1070=[34]Hoja3!$B$12,[34]Hoja3!$A$12,IF(K1070=[34]Hoja3!$B$13,[34]Hoja3!$A$13,IF(K1070=[34]Hoja3!$B$14,[34]Hoja3!$A$14,IF(K1070=[34]Hoja3!$B$15,[34]Hoja3!$A$15,IF(K1070=[34]Hoja3!$B$16,[34]Hoja3!$A$16,IF(K1070=[34]Hoja3!$B$17,[34]Hoja3!$A$17,IF(K1070=[34]Hoja3!$B$18,[34]Hoja3!$A$18,IF(K1070=[34]Hoja3!$B$19,[34]Hoja3!$A$19,IF(K1070=[34]Hoja3!$B$20,[34]Hoja3!$A$20,IF(K1070=[34]Hoja3!$B$21,[34]Hoja3!$A$21,""))))))))))))))))))))</f>
        <v>CCE-16</v>
      </c>
      <c r="M1070" s="60" t="s">
        <v>575</v>
      </c>
      <c r="N1070" s="60">
        <v>0</v>
      </c>
      <c r="O1070" s="104">
        <v>16146000</v>
      </c>
      <c r="P1070" s="104">
        <v>16146000</v>
      </c>
      <c r="Q1070" s="65">
        <v>0</v>
      </c>
      <c r="R1070" s="60">
        <v>0</v>
      </c>
      <c r="S1070" s="60" t="s">
        <v>1995</v>
      </c>
      <c r="T1070" s="60" t="s">
        <v>1996</v>
      </c>
      <c r="U1070" s="60" t="s">
        <v>2293</v>
      </c>
      <c r="V1070" s="60" t="s">
        <v>2294</v>
      </c>
      <c r="W1070" s="60" t="s">
        <v>2295</v>
      </c>
      <c r="X1070" s="100">
        <v>3241000</v>
      </c>
      <c r="Y1070" s="133" t="s">
        <v>4117</v>
      </c>
    </row>
    <row r="1071" spans="1:25" ht="45" x14ac:dyDescent="0.25">
      <c r="A1071" s="60" t="s">
        <v>2429</v>
      </c>
      <c r="B1071" s="60" t="str">
        <f>IFERROR(VLOOKUP(VALUE(MID(A1071,1,IF(VALUE(MID(A1071,1,3))=898,3,4))),[34]Hoja1!$A$3:$K$222,2,0),"")</f>
        <v>1052 Bienestar estudiantil para todos</v>
      </c>
      <c r="C1071" s="60" t="s">
        <v>246</v>
      </c>
      <c r="D1071" s="60" t="s">
        <v>474</v>
      </c>
      <c r="E1071" s="68">
        <v>80101604</v>
      </c>
      <c r="F1071" s="60" t="s">
        <v>2413</v>
      </c>
      <c r="G1071" s="62">
        <v>1</v>
      </c>
      <c r="H1071" s="62">
        <v>1</v>
      </c>
      <c r="I1071" s="60">
        <v>11.5</v>
      </c>
      <c r="J1071" s="60">
        <v>1</v>
      </c>
      <c r="K1071" s="60" t="s">
        <v>21</v>
      </c>
      <c r="L1071" s="60" t="str">
        <f>IF(K1071=[34]Hoja3!$B$2,[34]Hoja3!$A$2,IF(K1071=[34]Hoja3!$B$3,[34]Hoja3!$A$3,IF(K1071=[34]Hoja3!$B$4,[34]Hoja3!$A$4,IF(K1071=[34]Hoja3!$B$5,[34]Hoja3!$A$5,IF(K1071=[34]Hoja3!$B$6,[34]Hoja3!$A$6,IF(K1071=[34]Hoja3!$B$7,[34]Hoja3!$A$7,IF(K1071=[34]Hoja3!$B$8,[34]Hoja3!$A$8,IF(K1071=[34]Hoja3!$B$9,[34]Hoja3!$A$9,IF(K1071=[34]Hoja3!$B$10,[34]Hoja3!$A$10,IF(K1071=[34]Hoja3!$B$11,[34]Hoja3!$A$11,IF(K1071=[34]Hoja3!$B$12,[34]Hoja3!$A$12,IF(K1071=[34]Hoja3!$B$13,[34]Hoja3!$A$13,IF(K1071=[34]Hoja3!$B$14,[34]Hoja3!$A$14,IF(K1071=[34]Hoja3!$B$15,[34]Hoja3!$A$15,IF(K1071=[34]Hoja3!$B$16,[34]Hoja3!$A$16,IF(K1071=[34]Hoja3!$B$17,[34]Hoja3!$A$17,IF(K1071=[34]Hoja3!$B$18,[34]Hoja3!$A$18,IF(K1071=[34]Hoja3!$B$19,[34]Hoja3!$A$19,IF(K1071=[34]Hoja3!$B$20,[34]Hoja3!$A$20,IF(K1071=[34]Hoja3!$B$21,[34]Hoja3!$A$21,""))))))))))))))))))))</f>
        <v>CCE-16</v>
      </c>
      <c r="M1071" s="60" t="s">
        <v>575</v>
      </c>
      <c r="N1071" s="60">
        <v>0</v>
      </c>
      <c r="O1071" s="104">
        <v>16146000</v>
      </c>
      <c r="P1071" s="104">
        <v>16146000</v>
      </c>
      <c r="Q1071" s="65">
        <v>0</v>
      </c>
      <c r="R1071" s="60">
        <v>0</v>
      </c>
      <c r="S1071" s="60" t="s">
        <v>1995</v>
      </c>
      <c r="T1071" s="60" t="s">
        <v>1996</v>
      </c>
      <c r="U1071" s="60" t="s">
        <v>2293</v>
      </c>
      <c r="V1071" s="60" t="s">
        <v>2294</v>
      </c>
      <c r="W1071" s="60" t="s">
        <v>2295</v>
      </c>
      <c r="X1071" s="100">
        <v>3241000</v>
      </c>
      <c r="Y1071" s="133" t="s">
        <v>4117</v>
      </c>
    </row>
    <row r="1072" spans="1:25" ht="45" x14ac:dyDescent="0.25">
      <c r="A1072" s="60" t="s">
        <v>2430</v>
      </c>
      <c r="B1072" s="60" t="str">
        <f>IFERROR(VLOOKUP(VALUE(MID(A1072,1,IF(VALUE(MID(A1072,1,3))=898,3,4))),[34]Hoja1!$A$3:$K$222,2,0),"")</f>
        <v>1052 Bienestar estudiantil para todos</v>
      </c>
      <c r="C1072" s="60" t="s">
        <v>246</v>
      </c>
      <c r="D1072" s="60" t="s">
        <v>474</v>
      </c>
      <c r="E1072" s="68">
        <v>80101604</v>
      </c>
      <c r="F1072" s="60" t="s">
        <v>2413</v>
      </c>
      <c r="G1072" s="62">
        <v>1</v>
      </c>
      <c r="H1072" s="62">
        <v>1</v>
      </c>
      <c r="I1072" s="60">
        <v>11.5</v>
      </c>
      <c r="J1072" s="60">
        <v>1</v>
      </c>
      <c r="K1072" s="60" t="s">
        <v>21</v>
      </c>
      <c r="L1072" s="60" t="str">
        <f>IF(K1072=[34]Hoja3!$B$2,[34]Hoja3!$A$2,IF(K1072=[34]Hoja3!$B$3,[34]Hoja3!$A$3,IF(K1072=[34]Hoja3!$B$4,[34]Hoja3!$A$4,IF(K1072=[34]Hoja3!$B$5,[34]Hoja3!$A$5,IF(K1072=[34]Hoja3!$B$6,[34]Hoja3!$A$6,IF(K1072=[34]Hoja3!$B$7,[34]Hoja3!$A$7,IF(K1072=[34]Hoja3!$B$8,[34]Hoja3!$A$8,IF(K1072=[34]Hoja3!$B$9,[34]Hoja3!$A$9,IF(K1072=[34]Hoja3!$B$10,[34]Hoja3!$A$10,IF(K1072=[34]Hoja3!$B$11,[34]Hoja3!$A$11,IF(K1072=[34]Hoja3!$B$12,[34]Hoja3!$A$12,IF(K1072=[34]Hoja3!$B$13,[34]Hoja3!$A$13,IF(K1072=[34]Hoja3!$B$14,[34]Hoja3!$A$14,IF(K1072=[34]Hoja3!$B$15,[34]Hoja3!$A$15,IF(K1072=[34]Hoja3!$B$16,[34]Hoja3!$A$16,IF(K1072=[34]Hoja3!$B$17,[34]Hoja3!$A$17,IF(K1072=[34]Hoja3!$B$18,[34]Hoja3!$A$18,IF(K1072=[34]Hoja3!$B$19,[34]Hoja3!$A$19,IF(K1072=[34]Hoja3!$B$20,[34]Hoja3!$A$20,IF(K1072=[34]Hoja3!$B$21,[34]Hoja3!$A$21,""))))))))))))))))))))</f>
        <v>CCE-16</v>
      </c>
      <c r="M1072" s="60" t="s">
        <v>575</v>
      </c>
      <c r="N1072" s="60">
        <v>0</v>
      </c>
      <c r="O1072" s="104">
        <v>16146000</v>
      </c>
      <c r="P1072" s="104">
        <v>16146000</v>
      </c>
      <c r="Q1072" s="65">
        <v>0</v>
      </c>
      <c r="R1072" s="60">
        <v>0</v>
      </c>
      <c r="S1072" s="60" t="s">
        <v>1995</v>
      </c>
      <c r="T1072" s="60" t="s">
        <v>1996</v>
      </c>
      <c r="U1072" s="60" t="s">
        <v>2293</v>
      </c>
      <c r="V1072" s="60" t="s">
        <v>2294</v>
      </c>
      <c r="W1072" s="60" t="s">
        <v>2295</v>
      </c>
      <c r="X1072" s="100">
        <v>3241000</v>
      </c>
      <c r="Y1072" s="133" t="s">
        <v>4117</v>
      </c>
    </row>
    <row r="1073" spans="1:25" ht="45" x14ac:dyDescent="0.25">
      <c r="A1073" s="60" t="s">
        <v>2431</v>
      </c>
      <c r="B1073" s="60" t="str">
        <f>IFERROR(VLOOKUP(VALUE(MID(A1073,1,IF(VALUE(MID(A1073,1,3))=898,3,4))),[34]Hoja1!$A$3:$K$222,2,0),"")</f>
        <v>1052 Bienestar estudiantil para todos</v>
      </c>
      <c r="C1073" s="60" t="s">
        <v>246</v>
      </c>
      <c r="D1073" s="60" t="s">
        <v>474</v>
      </c>
      <c r="E1073" s="68">
        <v>80101604</v>
      </c>
      <c r="F1073" s="60" t="s">
        <v>2413</v>
      </c>
      <c r="G1073" s="62">
        <v>1</v>
      </c>
      <c r="H1073" s="62">
        <v>1</v>
      </c>
      <c r="I1073" s="60">
        <v>11.5</v>
      </c>
      <c r="J1073" s="60">
        <v>1</v>
      </c>
      <c r="K1073" s="60" t="s">
        <v>21</v>
      </c>
      <c r="L1073" s="60" t="str">
        <f>IF(K1073=[34]Hoja3!$B$2,[34]Hoja3!$A$2,IF(K1073=[34]Hoja3!$B$3,[34]Hoja3!$A$3,IF(K1073=[34]Hoja3!$B$4,[34]Hoja3!$A$4,IF(K1073=[34]Hoja3!$B$5,[34]Hoja3!$A$5,IF(K1073=[34]Hoja3!$B$6,[34]Hoja3!$A$6,IF(K1073=[34]Hoja3!$B$7,[34]Hoja3!$A$7,IF(K1073=[34]Hoja3!$B$8,[34]Hoja3!$A$8,IF(K1073=[34]Hoja3!$B$9,[34]Hoja3!$A$9,IF(K1073=[34]Hoja3!$B$10,[34]Hoja3!$A$10,IF(K1073=[34]Hoja3!$B$11,[34]Hoja3!$A$11,IF(K1073=[34]Hoja3!$B$12,[34]Hoja3!$A$12,IF(K1073=[34]Hoja3!$B$13,[34]Hoja3!$A$13,IF(K1073=[34]Hoja3!$B$14,[34]Hoja3!$A$14,IF(K1073=[34]Hoja3!$B$15,[34]Hoja3!$A$15,IF(K1073=[34]Hoja3!$B$16,[34]Hoja3!$A$16,IF(K1073=[34]Hoja3!$B$17,[34]Hoja3!$A$17,IF(K1073=[34]Hoja3!$B$18,[34]Hoja3!$A$18,IF(K1073=[34]Hoja3!$B$19,[34]Hoja3!$A$19,IF(K1073=[34]Hoja3!$B$20,[34]Hoja3!$A$20,IF(K1073=[34]Hoja3!$B$21,[34]Hoja3!$A$21,""))))))))))))))))))))</f>
        <v>CCE-16</v>
      </c>
      <c r="M1073" s="60" t="s">
        <v>575</v>
      </c>
      <c r="N1073" s="60">
        <v>0</v>
      </c>
      <c r="O1073" s="104">
        <v>16146000</v>
      </c>
      <c r="P1073" s="104">
        <v>16146000</v>
      </c>
      <c r="Q1073" s="65">
        <v>0</v>
      </c>
      <c r="R1073" s="60">
        <v>0</v>
      </c>
      <c r="S1073" s="60" t="s">
        <v>1995</v>
      </c>
      <c r="T1073" s="60" t="s">
        <v>1996</v>
      </c>
      <c r="U1073" s="60" t="s">
        <v>2293</v>
      </c>
      <c r="V1073" s="60" t="s">
        <v>2294</v>
      </c>
      <c r="W1073" s="60" t="s">
        <v>2295</v>
      </c>
      <c r="X1073" s="100">
        <v>3241000</v>
      </c>
      <c r="Y1073" s="133" t="s">
        <v>4117</v>
      </c>
    </row>
    <row r="1074" spans="1:25" ht="45" x14ac:dyDescent="0.25">
      <c r="A1074" s="60" t="s">
        <v>2432</v>
      </c>
      <c r="B1074" s="60" t="str">
        <f>IFERROR(VLOOKUP(VALUE(MID(A1074,1,IF(VALUE(MID(A1074,1,3))=898,3,4))),[34]Hoja1!$A$3:$K$222,2,0),"")</f>
        <v>1052 Bienestar estudiantil para todos</v>
      </c>
      <c r="C1074" s="60" t="s">
        <v>246</v>
      </c>
      <c r="D1074" s="60" t="s">
        <v>474</v>
      </c>
      <c r="E1074" s="68">
        <v>80101604</v>
      </c>
      <c r="F1074" s="60" t="s">
        <v>2413</v>
      </c>
      <c r="G1074" s="62">
        <v>1</v>
      </c>
      <c r="H1074" s="62">
        <v>1</v>
      </c>
      <c r="I1074" s="60">
        <v>11.5</v>
      </c>
      <c r="J1074" s="60">
        <v>1</v>
      </c>
      <c r="K1074" s="60" t="s">
        <v>21</v>
      </c>
      <c r="L1074" s="60" t="str">
        <f>IF(K1074=[34]Hoja3!$B$2,[34]Hoja3!$A$2,IF(K1074=[34]Hoja3!$B$3,[34]Hoja3!$A$3,IF(K1074=[34]Hoja3!$B$4,[34]Hoja3!$A$4,IF(K1074=[34]Hoja3!$B$5,[34]Hoja3!$A$5,IF(K1074=[34]Hoja3!$B$6,[34]Hoja3!$A$6,IF(K1074=[34]Hoja3!$B$7,[34]Hoja3!$A$7,IF(K1074=[34]Hoja3!$B$8,[34]Hoja3!$A$8,IF(K1074=[34]Hoja3!$B$9,[34]Hoja3!$A$9,IF(K1074=[34]Hoja3!$B$10,[34]Hoja3!$A$10,IF(K1074=[34]Hoja3!$B$11,[34]Hoja3!$A$11,IF(K1074=[34]Hoja3!$B$12,[34]Hoja3!$A$12,IF(K1074=[34]Hoja3!$B$13,[34]Hoja3!$A$13,IF(K1074=[34]Hoja3!$B$14,[34]Hoja3!$A$14,IF(K1074=[34]Hoja3!$B$15,[34]Hoja3!$A$15,IF(K1074=[34]Hoja3!$B$16,[34]Hoja3!$A$16,IF(K1074=[34]Hoja3!$B$17,[34]Hoja3!$A$17,IF(K1074=[34]Hoja3!$B$18,[34]Hoja3!$A$18,IF(K1074=[34]Hoja3!$B$19,[34]Hoja3!$A$19,IF(K1074=[34]Hoja3!$B$20,[34]Hoja3!$A$20,IF(K1074=[34]Hoja3!$B$21,[34]Hoja3!$A$21,""))))))))))))))))))))</f>
        <v>CCE-16</v>
      </c>
      <c r="M1074" s="60" t="s">
        <v>575</v>
      </c>
      <c r="N1074" s="60">
        <v>0</v>
      </c>
      <c r="O1074" s="104">
        <v>16146000</v>
      </c>
      <c r="P1074" s="104">
        <v>16146000</v>
      </c>
      <c r="Q1074" s="65">
        <v>0</v>
      </c>
      <c r="R1074" s="60">
        <v>0</v>
      </c>
      <c r="S1074" s="60" t="s">
        <v>1995</v>
      </c>
      <c r="T1074" s="60" t="s">
        <v>1996</v>
      </c>
      <c r="U1074" s="60" t="s">
        <v>2293</v>
      </c>
      <c r="V1074" s="60" t="s">
        <v>2294</v>
      </c>
      <c r="W1074" s="60" t="s">
        <v>2295</v>
      </c>
      <c r="X1074" s="100">
        <v>3241000</v>
      </c>
      <c r="Y1074" s="133" t="s">
        <v>4117</v>
      </c>
    </row>
    <row r="1075" spans="1:25" ht="45" x14ac:dyDescent="0.25">
      <c r="A1075" s="60" t="s">
        <v>2433</v>
      </c>
      <c r="B1075" s="60" t="str">
        <f>IFERROR(VLOOKUP(VALUE(MID(A1075,1,IF(VALUE(MID(A1075,1,3))=898,3,4))),[34]Hoja1!$A$3:$K$222,2,0),"")</f>
        <v>1052 Bienestar estudiantil para todos</v>
      </c>
      <c r="C1075" s="60" t="s">
        <v>246</v>
      </c>
      <c r="D1075" s="60" t="s">
        <v>474</v>
      </c>
      <c r="E1075" s="68">
        <v>80101604</v>
      </c>
      <c r="F1075" s="60" t="s">
        <v>2413</v>
      </c>
      <c r="G1075" s="62">
        <v>1</v>
      </c>
      <c r="H1075" s="62">
        <v>1</v>
      </c>
      <c r="I1075" s="60">
        <v>11.5</v>
      </c>
      <c r="J1075" s="60">
        <v>1</v>
      </c>
      <c r="K1075" s="60" t="s">
        <v>21</v>
      </c>
      <c r="L1075" s="60" t="str">
        <f>IF(K1075=[34]Hoja3!$B$2,[34]Hoja3!$A$2,IF(K1075=[34]Hoja3!$B$3,[34]Hoja3!$A$3,IF(K1075=[34]Hoja3!$B$4,[34]Hoja3!$A$4,IF(K1075=[34]Hoja3!$B$5,[34]Hoja3!$A$5,IF(K1075=[34]Hoja3!$B$6,[34]Hoja3!$A$6,IF(K1075=[34]Hoja3!$B$7,[34]Hoja3!$A$7,IF(K1075=[34]Hoja3!$B$8,[34]Hoja3!$A$8,IF(K1075=[34]Hoja3!$B$9,[34]Hoja3!$A$9,IF(K1075=[34]Hoja3!$B$10,[34]Hoja3!$A$10,IF(K1075=[34]Hoja3!$B$11,[34]Hoja3!$A$11,IF(K1075=[34]Hoja3!$B$12,[34]Hoja3!$A$12,IF(K1075=[34]Hoja3!$B$13,[34]Hoja3!$A$13,IF(K1075=[34]Hoja3!$B$14,[34]Hoja3!$A$14,IF(K1075=[34]Hoja3!$B$15,[34]Hoja3!$A$15,IF(K1075=[34]Hoja3!$B$16,[34]Hoja3!$A$16,IF(K1075=[34]Hoja3!$B$17,[34]Hoja3!$A$17,IF(K1075=[34]Hoja3!$B$18,[34]Hoja3!$A$18,IF(K1075=[34]Hoja3!$B$19,[34]Hoja3!$A$19,IF(K1075=[34]Hoja3!$B$20,[34]Hoja3!$A$20,IF(K1075=[34]Hoja3!$B$21,[34]Hoja3!$A$21,""))))))))))))))))))))</f>
        <v>CCE-16</v>
      </c>
      <c r="M1075" s="60" t="s">
        <v>575</v>
      </c>
      <c r="N1075" s="60">
        <v>0</v>
      </c>
      <c r="O1075" s="104">
        <v>16146000</v>
      </c>
      <c r="P1075" s="104">
        <v>16146000</v>
      </c>
      <c r="Q1075" s="65">
        <v>0</v>
      </c>
      <c r="R1075" s="60">
        <v>0</v>
      </c>
      <c r="S1075" s="60" t="s">
        <v>1995</v>
      </c>
      <c r="T1075" s="60" t="s">
        <v>1996</v>
      </c>
      <c r="U1075" s="60" t="s">
        <v>2293</v>
      </c>
      <c r="V1075" s="60" t="s">
        <v>2294</v>
      </c>
      <c r="W1075" s="60" t="s">
        <v>2295</v>
      </c>
      <c r="X1075" s="100">
        <v>3241000</v>
      </c>
      <c r="Y1075" s="133" t="s">
        <v>4117</v>
      </c>
    </row>
    <row r="1076" spans="1:25" ht="45" x14ac:dyDescent="0.25">
      <c r="A1076" s="60" t="s">
        <v>2434</v>
      </c>
      <c r="B1076" s="60" t="str">
        <f>IFERROR(VLOOKUP(VALUE(MID(A1076,1,IF(VALUE(MID(A1076,1,3))=898,3,4))),[34]Hoja1!$A$3:$K$222,2,0),"")</f>
        <v>1052 Bienestar estudiantil para todos</v>
      </c>
      <c r="C1076" s="60" t="s">
        <v>246</v>
      </c>
      <c r="D1076" s="60" t="s">
        <v>474</v>
      </c>
      <c r="E1076" s="68">
        <v>80101604</v>
      </c>
      <c r="F1076" s="60" t="s">
        <v>2413</v>
      </c>
      <c r="G1076" s="62">
        <v>1</v>
      </c>
      <c r="H1076" s="62">
        <v>1</v>
      </c>
      <c r="I1076" s="60">
        <v>11.5</v>
      </c>
      <c r="J1076" s="60">
        <v>1</v>
      </c>
      <c r="K1076" s="60" t="s">
        <v>21</v>
      </c>
      <c r="L1076" s="60" t="str">
        <f>IF(K1076=[34]Hoja3!$B$2,[34]Hoja3!$A$2,IF(K1076=[34]Hoja3!$B$3,[34]Hoja3!$A$3,IF(K1076=[34]Hoja3!$B$4,[34]Hoja3!$A$4,IF(K1076=[34]Hoja3!$B$5,[34]Hoja3!$A$5,IF(K1076=[34]Hoja3!$B$6,[34]Hoja3!$A$6,IF(K1076=[34]Hoja3!$B$7,[34]Hoja3!$A$7,IF(K1076=[34]Hoja3!$B$8,[34]Hoja3!$A$8,IF(K1076=[34]Hoja3!$B$9,[34]Hoja3!$A$9,IF(K1076=[34]Hoja3!$B$10,[34]Hoja3!$A$10,IF(K1076=[34]Hoja3!$B$11,[34]Hoja3!$A$11,IF(K1076=[34]Hoja3!$B$12,[34]Hoja3!$A$12,IF(K1076=[34]Hoja3!$B$13,[34]Hoja3!$A$13,IF(K1076=[34]Hoja3!$B$14,[34]Hoja3!$A$14,IF(K1076=[34]Hoja3!$B$15,[34]Hoja3!$A$15,IF(K1076=[34]Hoja3!$B$16,[34]Hoja3!$A$16,IF(K1076=[34]Hoja3!$B$17,[34]Hoja3!$A$17,IF(K1076=[34]Hoja3!$B$18,[34]Hoja3!$A$18,IF(K1076=[34]Hoja3!$B$19,[34]Hoja3!$A$19,IF(K1076=[34]Hoja3!$B$20,[34]Hoja3!$A$20,IF(K1076=[34]Hoja3!$B$21,[34]Hoja3!$A$21,""))))))))))))))))))))</f>
        <v>CCE-16</v>
      </c>
      <c r="M1076" s="60" t="s">
        <v>575</v>
      </c>
      <c r="N1076" s="60">
        <v>0</v>
      </c>
      <c r="O1076" s="104">
        <v>16146000</v>
      </c>
      <c r="P1076" s="104">
        <v>16146000</v>
      </c>
      <c r="Q1076" s="65">
        <v>0</v>
      </c>
      <c r="R1076" s="60">
        <v>0</v>
      </c>
      <c r="S1076" s="60" t="s">
        <v>1995</v>
      </c>
      <c r="T1076" s="60" t="s">
        <v>1996</v>
      </c>
      <c r="U1076" s="60" t="s">
        <v>2293</v>
      </c>
      <c r="V1076" s="60" t="s">
        <v>2294</v>
      </c>
      <c r="W1076" s="60" t="s">
        <v>2295</v>
      </c>
      <c r="X1076" s="100">
        <v>3241000</v>
      </c>
      <c r="Y1076" s="133" t="s">
        <v>4117</v>
      </c>
    </row>
    <row r="1077" spans="1:25" ht="45" x14ac:dyDescent="0.25">
      <c r="A1077" s="60" t="s">
        <v>2435</v>
      </c>
      <c r="B1077" s="60" t="str">
        <f>IFERROR(VLOOKUP(VALUE(MID(A1077,1,IF(VALUE(MID(A1077,1,3))=898,3,4))),[34]Hoja1!$A$3:$K$222,2,0),"")</f>
        <v>1052 Bienestar estudiantil para todos</v>
      </c>
      <c r="C1077" s="60" t="s">
        <v>246</v>
      </c>
      <c r="D1077" s="60" t="s">
        <v>474</v>
      </c>
      <c r="E1077" s="68">
        <v>80101604</v>
      </c>
      <c r="F1077" s="60" t="s">
        <v>2413</v>
      </c>
      <c r="G1077" s="62">
        <v>1</v>
      </c>
      <c r="H1077" s="62">
        <v>1</v>
      </c>
      <c r="I1077" s="60">
        <v>11.5</v>
      </c>
      <c r="J1077" s="60">
        <v>1</v>
      </c>
      <c r="K1077" s="60" t="s">
        <v>21</v>
      </c>
      <c r="L1077" s="60" t="str">
        <f>IF(K1077=[34]Hoja3!$B$2,[34]Hoja3!$A$2,IF(K1077=[34]Hoja3!$B$3,[34]Hoja3!$A$3,IF(K1077=[34]Hoja3!$B$4,[34]Hoja3!$A$4,IF(K1077=[34]Hoja3!$B$5,[34]Hoja3!$A$5,IF(K1077=[34]Hoja3!$B$6,[34]Hoja3!$A$6,IF(K1077=[34]Hoja3!$B$7,[34]Hoja3!$A$7,IF(K1077=[34]Hoja3!$B$8,[34]Hoja3!$A$8,IF(K1077=[34]Hoja3!$B$9,[34]Hoja3!$A$9,IF(K1077=[34]Hoja3!$B$10,[34]Hoja3!$A$10,IF(K1077=[34]Hoja3!$B$11,[34]Hoja3!$A$11,IF(K1077=[34]Hoja3!$B$12,[34]Hoja3!$A$12,IF(K1077=[34]Hoja3!$B$13,[34]Hoja3!$A$13,IF(K1077=[34]Hoja3!$B$14,[34]Hoja3!$A$14,IF(K1077=[34]Hoja3!$B$15,[34]Hoja3!$A$15,IF(K1077=[34]Hoja3!$B$16,[34]Hoja3!$A$16,IF(K1077=[34]Hoja3!$B$17,[34]Hoja3!$A$17,IF(K1077=[34]Hoja3!$B$18,[34]Hoja3!$A$18,IF(K1077=[34]Hoja3!$B$19,[34]Hoja3!$A$19,IF(K1077=[34]Hoja3!$B$20,[34]Hoja3!$A$20,IF(K1077=[34]Hoja3!$B$21,[34]Hoja3!$A$21,""))))))))))))))))))))</f>
        <v>CCE-16</v>
      </c>
      <c r="M1077" s="60" t="s">
        <v>575</v>
      </c>
      <c r="N1077" s="60">
        <v>0</v>
      </c>
      <c r="O1077" s="104">
        <v>16146000</v>
      </c>
      <c r="P1077" s="104">
        <v>16146000</v>
      </c>
      <c r="Q1077" s="65">
        <v>0</v>
      </c>
      <c r="R1077" s="60">
        <v>0</v>
      </c>
      <c r="S1077" s="60" t="s">
        <v>1995</v>
      </c>
      <c r="T1077" s="60" t="s">
        <v>1996</v>
      </c>
      <c r="U1077" s="60" t="s">
        <v>2293</v>
      </c>
      <c r="V1077" s="60" t="s">
        <v>2294</v>
      </c>
      <c r="W1077" s="60" t="s">
        <v>2295</v>
      </c>
      <c r="X1077" s="100">
        <v>3241000</v>
      </c>
      <c r="Y1077" s="133" t="s">
        <v>4117</v>
      </c>
    </row>
    <row r="1078" spans="1:25" ht="45" x14ac:dyDescent="0.25">
      <c r="A1078" s="60" t="s">
        <v>2436</v>
      </c>
      <c r="B1078" s="60" t="str">
        <f>IFERROR(VLOOKUP(VALUE(MID(A1078,1,IF(VALUE(MID(A1078,1,3))=898,3,4))),[34]Hoja1!$A$3:$K$222,2,0),"")</f>
        <v>1052 Bienestar estudiantil para todos</v>
      </c>
      <c r="C1078" s="60" t="s">
        <v>246</v>
      </c>
      <c r="D1078" s="60" t="s">
        <v>474</v>
      </c>
      <c r="E1078" s="68">
        <v>80101604</v>
      </c>
      <c r="F1078" s="60" t="s">
        <v>2413</v>
      </c>
      <c r="G1078" s="62">
        <v>1</v>
      </c>
      <c r="H1078" s="62">
        <v>1</v>
      </c>
      <c r="I1078" s="60">
        <v>11.5</v>
      </c>
      <c r="J1078" s="60">
        <v>1</v>
      </c>
      <c r="K1078" s="60" t="s">
        <v>21</v>
      </c>
      <c r="L1078" s="60" t="str">
        <f>IF(K1078=[34]Hoja3!$B$2,[34]Hoja3!$A$2,IF(K1078=[34]Hoja3!$B$3,[34]Hoja3!$A$3,IF(K1078=[34]Hoja3!$B$4,[34]Hoja3!$A$4,IF(K1078=[34]Hoja3!$B$5,[34]Hoja3!$A$5,IF(K1078=[34]Hoja3!$B$6,[34]Hoja3!$A$6,IF(K1078=[34]Hoja3!$B$7,[34]Hoja3!$A$7,IF(K1078=[34]Hoja3!$B$8,[34]Hoja3!$A$8,IF(K1078=[34]Hoja3!$B$9,[34]Hoja3!$A$9,IF(K1078=[34]Hoja3!$B$10,[34]Hoja3!$A$10,IF(K1078=[34]Hoja3!$B$11,[34]Hoja3!$A$11,IF(K1078=[34]Hoja3!$B$12,[34]Hoja3!$A$12,IF(K1078=[34]Hoja3!$B$13,[34]Hoja3!$A$13,IF(K1078=[34]Hoja3!$B$14,[34]Hoja3!$A$14,IF(K1078=[34]Hoja3!$B$15,[34]Hoja3!$A$15,IF(K1078=[34]Hoja3!$B$16,[34]Hoja3!$A$16,IF(K1078=[34]Hoja3!$B$17,[34]Hoja3!$A$17,IF(K1078=[34]Hoja3!$B$18,[34]Hoja3!$A$18,IF(K1078=[34]Hoja3!$B$19,[34]Hoja3!$A$19,IF(K1078=[34]Hoja3!$B$20,[34]Hoja3!$A$20,IF(K1078=[34]Hoja3!$B$21,[34]Hoja3!$A$21,""))))))))))))))))))))</f>
        <v>CCE-16</v>
      </c>
      <c r="M1078" s="60" t="s">
        <v>575</v>
      </c>
      <c r="N1078" s="60">
        <v>0</v>
      </c>
      <c r="O1078" s="104">
        <v>16146000</v>
      </c>
      <c r="P1078" s="104">
        <v>16146000</v>
      </c>
      <c r="Q1078" s="65">
        <v>0</v>
      </c>
      <c r="R1078" s="60">
        <v>0</v>
      </c>
      <c r="S1078" s="60" t="s">
        <v>1995</v>
      </c>
      <c r="T1078" s="60" t="s">
        <v>1996</v>
      </c>
      <c r="U1078" s="60" t="s">
        <v>2293</v>
      </c>
      <c r="V1078" s="60" t="s">
        <v>2294</v>
      </c>
      <c r="W1078" s="60" t="s">
        <v>2295</v>
      </c>
      <c r="X1078" s="100">
        <v>3241000</v>
      </c>
      <c r="Y1078" s="133" t="s">
        <v>4117</v>
      </c>
    </row>
    <row r="1079" spans="1:25" ht="45" x14ac:dyDescent="0.25">
      <c r="A1079" s="60" t="s">
        <v>2437</v>
      </c>
      <c r="B1079" s="60" t="str">
        <f>IFERROR(VLOOKUP(VALUE(MID(A1079,1,IF(VALUE(MID(A1079,1,3))=898,3,4))),[34]Hoja1!$A$3:$K$222,2,0),"")</f>
        <v>1052 Bienestar estudiantil para todos</v>
      </c>
      <c r="C1079" s="60" t="s">
        <v>246</v>
      </c>
      <c r="D1079" s="60" t="s">
        <v>474</v>
      </c>
      <c r="E1079" s="68">
        <v>80101604</v>
      </c>
      <c r="F1079" s="60" t="s">
        <v>2413</v>
      </c>
      <c r="G1079" s="62">
        <v>1</v>
      </c>
      <c r="H1079" s="62">
        <v>1</v>
      </c>
      <c r="I1079" s="60">
        <v>11.5</v>
      </c>
      <c r="J1079" s="60">
        <v>1</v>
      </c>
      <c r="K1079" s="60" t="s">
        <v>21</v>
      </c>
      <c r="L1079" s="60" t="str">
        <f>IF(K1079=[34]Hoja3!$B$2,[34]Hoja3!$A$2,IF(K1079=[34]Hoja3!$B$3,[34]Hoja3!$A$3,IF(K1079=[34]Hoja3!$B$4,[34]Hoja3!$A$4,IF(K1079=[34]Hoja3!$B$5,[34]Hoja3!$A$5,IF(K1079=[34]Hoja3!$B$6,[34]Hoja3!$A$6,IF(K1079=[34]Hoja3!$B$7,[34]Hoja3!$A$7,IF(K1079=[34]Hoja3!$B$8,[34]Hoja3!$A$8,IF(K1079=[34]Hoja3!$B$9,[34]Hoja3!$A$9,IF(K1079=[34]Hoja3!$B$10,[34]Hoja3!$A$10,IF(K1079=[34]Hoja3!$B$11,[34]Hoja3!$A$11,IF(K1079=[34]Hoja3!$B$12,[34]Hoja3!$A$12,IF(K1079=[34]Hoja3!$B$13,[34]Hoja3!$A$13,IF(K1079=[34]Hoja3!$B$14,[34]Hoja3!$A$14,IF(K1079=[34]Hoja3!$B$15,[34]Hoja3!$A$15,IF(K1079=[34]Hoja3!$B$16,[34]Hoja3!$A$16,IF(K1079=[34]Hoja3!$B$17,[34]Hoja3!$A$17,IF(K1079=[34]Hoja3!$B$18,[34]Hoja3!$A$18,IF(K1079=[34]Hoja3!$B$19,[34]Hoja3!$A$19,IF(K1079=[34]Hoja3!$B$20,[34]Hoja3!$A$20,IF(K1079=[34]Hoja3!$B$21,[34]Hoja3!$A$21,""))))))))))))))))))))</f>
        <v>CCE-16</v>
      </c>
      <c r="M1079" s="60" t="s">
        <v>575</v>
      </c>
      <c r="N1079" s="60">
        <v>0</v>
      </c>
      <c r="O1079" s="104">
        <v>16146000</v>
      </c>
      <c r="P1079" s="104">
        <v>16146000</v>
      </c>
      <c r="Q1079" s="65">
        <v>0</v>
      </c>
      <c r="R1079" s="60">
        <v>0</v>
      </c>
      <c r="S1079" s="60" t="s">
        <v>1995</v>
      </c>
      <c r="T1079" s="60" t="s">
        <v>1996</v>
      </c>
      <c r="U1079" s="60" t="s">
        <v>2293</v>
      </c>
      <c r="V1079" s="60" t="s">
        <v>2294</v>
      </c>
      <c r="W1079" s="60" t="s">
        <v>2295</v>
      </c>
      <c r="X1079" s="100">
        <v>3241000</v>
      </c>
      <c r="Y1079" s="133" t="s">
        <v>4117</v>
      </c>
    </row>
    <row r="1080" spans="1:25" ht="45" x14ac:dyDescent="0.25">
      <c r="A1080" s="60" t="s">
        <v>2438</v>
      </c>
      <c r="B1080" s="60" t="str">
        <f>IFERROR(VLOOKUP(VALUE(MID(A1080,1,IF(VALUE(MID(A1080,1,3))=898,3,4))),[34]Hoja1!$A$3:$K$222,2,0),"")</f>
        <v>1052 Bienestar estudiantil para todos</v>
      </c>
      <c r="C1080" s="60" t="s">
        <v>246</v>
      </c>
      <c r="D1080" s="60" t="s">
        <v>474</v>
      </c>
      <c r="E1080" s="68">
        <v>80101604</v>
      </c>
      <c r="F1080" s="60" t="s">
        <v>2413</v>
      </c>
      <c r="G1080" s="62">
        <v>1</v>
      </c>
      <c r="H1080" s="62">
        <v>1</v>
      </c>
      <c r="I1080" s="60">
        <v>11.5</v>
      </c>
      <c r="J1080" s="60">
        <v>1</v>
      </c>
      <c r="K1080" s="60" t="s">
        <v>21</v>
      </c>
      <c r="L1080" s="60" t="str">
        <f>IF(K1080=[34]Hoja3!$B$2,[34]Hoja3!$A$2,IF(K1080=[34]Hoja3!$B$3,[34]Hoja3!$A$3,IF(K1080=[34]Hoja3!$B$4,[34]Hoja3!$A$4,IF(K1080=[34]Hoja3!$B$5,[34]Hoja3!$A$5,IF(K1080=[34]Hoja3!$B$6,[34]Hoja3!$A$6,IF(K1080=[34]Hoja3!$B$7,[34]Hoja3!$A$7,IF(K1080=[34]Hoja3!$B$8,[34]Hoja3!$A$8,IF(K1080=[34]Hoja3!$B$9,[34]Hoja3!$A$9,IF(K1080=[34]Hoja3!$B$10,[34]Hoja3!$A$10,IF(K1080=[34]Hoja3!$B$11,[34]Hoja3!$A$11,IF(K1080=[34]Hoja3!$B$12,[34]Hoja3!$A$12,IF(K1080=[34]Hoja3!$B$13,[34]Hoja3!$A$13,IF(K1080=[34]Hoja3!$B$14,[34]Hoja3!$A$14,IF(K1080=[34]Hoja3!$B$15,[34]Hoja3!$A$15,IF(K1080=[34]Hoja3!$B$16,[34]Hoja3!$A$16,IF(K1080=[34]Hoja3!$B$17,[34]Hoja3!$A$17,IF(K1080=[34]Hoja3!$B$18,[34]Hoja3!$A$18,IF(K1080=[34]Hoja3!$B$19,[34]Hoja3!$A$19,IF(K1080=[34]Hoja3!$B$20,[34]Hoja3!$A$20,IF(K1080=[34]Hoja3!$B$21,[34]Hoja3!$A$21,""))))))))))))))))))))</f>
        <v>CCE-16</v>
      </c>
      <c r="M1080" s="60" t="s">
        <v>575</v>
      </c>
      <c r="N1080" s="60">
        <v>0</v>
      </c>
      <c r="O1080" s="104">
        <v>16146000</v>
      </c>
      <c r="P1080" s="104">
        <v>16146000</v>
      </c>
      <c r="Q1080" s="65">
        <v>0</v>
      </c>
      <c r="R1080" s="60">
        <v>0</v>
      </c>
      <c r="S1080" s="60" t="s">
        <v>1995</v>
      </c>
      <c r="T1080" s="60" t="s">
        <v>1996</v>
      </c>
      <c r="U1080" s="60" t="s">
        <v>2293</v>
      </c>
      <c r="V1080" s="60" t="s">
        <v>2294</v>
      </c>
      <c r="W1080" s="60" t="s">
        <v>2295</v>
      </c>
      <c r="X1080" s="100">
        <v>3241000</v>
      </c>
      <c r="Y1080" s="133" t="s">
        <v>4117</v>
      </c>
    </row>
    <row r="1081" spans="1:25" ht="45" x14ac:dyDescent="0.25">
      <c r="A1081" s="60" t="s">
        <v>2439</v>
      </c>
      <c r="B1081" s="60" t="str">
        <f>IFERROR(VLOOKUP(VALUE(MID(A1081,1,IF(VALUE(MID(A1081,1,3))=898,3,4))),[34]Hoja1!$A$3:$K$222,2,0),"")</f>
        <v>1052 Bienestar estudiantil para todos</v>
      </c>
      <c r="C1081" s="60" t="s">
        <v>246</v>
      </c>
      <c r="D1081" s="60" t="s">
        <v>474</v>
      </c>
      <c r="E1081" s="68">
        <v>80101604</v>
      </c>
      <c r="F1081" s="60" t="s">
        <v>2413</v>
      </c>
      <c r="G1081" s="62">
        <v>1</v>
      </c>
      <c r="H1081" s="62">
        <v>1</v>
      </c>
      <c r="I1081" s="60">
        <v>11.5</v>
      </c>
      <c r="J1081" s="60">
        <v>1</v>
      </c>
      <c r="K1081" s="60" t="s">
        <v>21</v>
      </c>
      <c r="L1081" s="60" t="str">
        <f>IF(K1081=[34]Hoja3!$B$2,[34]Hoja3!$A$2,IF(K1081=[34]Hoja3!$B$3,[34]Hoja3!$A$3,IF(K1081=[34]Hoja3!$B$4,[34]Hoja3!$A$4,IF(K1081=[34]Hoja3!$B$5,[34]Hoja3!$A$5,IF(K1081=[34]Hoja3!$B$6,[34]Hoja3!$A$6,IF(K1081=[34]Hoja3!$B$7,[34]Hoja3!$A$7,IF(K1081=[34]Hoja3!$B$8,[34]Hoja3!$A$8,IF(K1081=[34]Hoja3!$B$9,[34]Hoja3!$A$9,IF(K1081=[34]Hoja3!$B$10,[34]Hoja3!$A$10,IF(K1081=[34]Hoja3!$B$11,[34]Hoja3!$A$11,IF(K1081=[34]Hoja3!$B$12,[34]Hoja3!$A$12,IF(K1081=[34]Hoja3!$B$13,[34]Hoja3!$A$13,IF(K1081=[34]Hoja3!$B$14,[34]Hoja3!$A$14,IF(K1081=[34]Hoja3!$B$15,[34]Hoja3!$A$15,IF(K1081=[34]Hoja3!$B$16,[34]Hoja3!$A$16,IF(K1081=[34]Hoja3!$B$17,[34]Hoja3!$A$17,IF(K1081=[34]Hoja3!$B$18,[34]Hoja3!$A$18,IF(K1081=[34]Hoja3!$B$19,[34]Hoja3!$A$19,IF(K1081=[34]Hoja3!$B$20,[34]Hoja3!$A$20,IF(K1081=[34]Hoja3!$B$21,[34]Hoja3!$A$21,""))))))))))))))))))))</f>
        <v>CCE-16</v>
      </c>
      <c r="M1081" s="60" t="s">
        <v>575</v>
      </c>
      <c r="N1081" s="60">
        <v>0</v>
      </c>
      <c r="O1081" s="104">
        <v>16146000</v>
      </c>
      <c r="P1081" s="104">
        <v>16146000</v>
      </c>
      <c r="Q1081" s="65">
        <v>0</v>
      </c>
      <c r="R1081" s="60">
        <v>0</v>
      </c>
      <c r="S1081" s="60" t="s">
        <v>1995</v>
      </c>
      <c r="T1081" s="60" t="s">
        <v>1996</v>
      </c>
      <c r="U1081" s="60" t="s">
        <v>2293</v>
      </c>
      <c r="V1081" s="60" t="s">
        <v>2294</v>
      </c>
      <c r="W1081" s="60" t="s">
        <v>2295</v>
      </c>
      <c r="X1081" s="100">
        <v>3241000</v>
      </c>
      <c r="Y1081" s="133" t="s">
        <v>4117</v>
      </c>
    </row>
    <row r="1082" spans="1:25" ht="45" x14ac:dyDescent="0.25">
      <c r="A1082" s="60" t="s">
        <v>2440</v>
      </c>
      <c r="B1082" s="60" t="str">
        <f>IFERROR(VLOOKUP(VALUE(MID(A1082,1,IF(VALUE(MID(A1082,1,3))=898,3,4))),[34]Hoja1!$A$3:$K$222,2,0),"")</f>
        <v>1052 Bienestar estudiantil para todos</v>
      </c>
      <c r="C1082" s="60" t="s">
        <v>246</v>
      </c>
      <c r="D1082" s="60" t="s">
        <v>474</v>
      </c>
      <c r="E1082" s="68">
        <v>80101604</v>
      </c>
      <c r="F1082" s="60" t="s">
        <v>2413</v>
      </c>
      <c r="G1082" s="62">
        <v>1</v>
      </c>
      <c r="H1082" s="62">
        <v>1</v>
      </c>
      <c r="I1082" s="60">
        <v>11.5</v>
      </c>
      <c r="J1082" s="60">
        <v>1</v>
      </c>
      <c r="K1082" s="60" t="s">
        <v>21</v>
      </c>
      <c r="L1082" s="60" t="str">
        <f>IF(K1082=[34]Hoja3!$B$2,[34]Hoja3!$A$2,IF(K1082=[34]Hoja3!$B$3,[34]Hoja3!$A$3,IF(K1082=[34]Hoja3!$B$4,[34]Hoja3!$A$4,IF(K1082=[34]Hoja3!$B$5,[34]Hoja3!$A$5,IF(K1082=[34]Hoja3!$B$6,[34]Hoja3!$A$6,IF(K1082=[34]Hoja3!$B$7,[34]Hoja3!$A$7,IF(K1082=[34]Hoja3!$B$8,[34]Hoja3!$A$8,IF(K1082=[34]Hoja3!$B$9,[34]Hoja3!$A$9,IF(K1082=[34]Hoja3!$B$10,[34]Hoja3!$A$10,IF(K1082=[34]Hoja3!$B$11,[34]Hoja3!$A$11,IF(K1082=[34]Hoja3!$B$12,[34]Hoja3!$A$12,IF(K1082=[34]Hoja3!$B$13,[34]Hoja3!$A$13,IF(K1082=[34]Hoja3!$B$14,[34]Hoja3!$A$14,IF(K1082=[34]Hoja3!$B$15,[34]Hoja3!$A$15,IF(K1082=[34]Hoja3!$B$16,[34]Hoja3!$A$16,IF(K1082=[34]Hoja3!$B$17,[34]Hoja3!$A$17,IF(K1082=[34]Hoja3!$B$18,[34]Hoja3!$A$18,IF(K1082=[34]Hoja3!$B$19,[34]Hoja3!$A$19,IF(K1082=[34]Hoja3!$B$20,[34]Hoja3!$A$20,IF(K1082=[34]Hoja3!$B$21,[34]Hoja3!$A$21,""))))))))))))))))))))</f>
        <v>CCE-16</v>
      </c>
      <c r="M1082" s="60" t="s">
        <v>575</v>
      </c>
      <c r="N1082" s="60">
        <v>0</v>
      </c>
      <c r="O1082" s="104">
        <v>16146000</v>
      </c>
      <c r="P1082" s="104">
        <v>16146000</v>
      </c>
      <c r="Q1082" s="65">
        <v>0</v>
      </c>
      <c r="R1082" s="60">
        <v>0</v>
      </c>
      <c r="S1082" s="60" t="s">
        <v>1995</v>
      </c>
      <c r="T1082" s="60" t="s">
        <v>1996</v>
      </c>
      <c r="U1082" s="60" t="s">
        <v>2293</v>
      </c>
      <c r="V1082" s="60" t="s">
        <v>2294</v>
      </c>
      <c r="W1082" s="60" t="s">
        <v>2295</v>
      </c>
      <c r="X1082" s="100">
        <v>3241000</v>
      </c>
      <c r="Y1082" s="133" t="s">
        <v>4117</v>
      </c>
    </row>
    <row r="1083" spans="1:25" ht="45" x14ac:dyDescent="0.25">
      <c r="A1083" s="60" t="s">
        <v>2441</v>
      </c>
      <c r="B1083" s="60" t="str">
        <f>IFERROR(VLOOKUP(VALUE(MID(A1083,1,IF(VALUE(MID(A1083,1,3))=898,3,4))),[34]Hoja1!$A$3:$K$222,2,0),"")</f>
        <v>1052 Bienestar estudiantil para todos</v>
      </c>
      <c r="C1083" s="60" t="s">
        <v>246</v>
      </c>
      <c r="D1083" s="60" t="s">
        <v>474</v>
      </c>
      <c r="E1083" s="68">
        <v>80101604</v>
      </c>
      <c r="F1083" s="60" t="s">
        <v>2413</v>
      </c>
      <c r="G1083" s="62">
        <v>1</v>
      </c>
      <c r="H1083" s="62">
        <v>1</v>
      </c>
      <c r="I1083" s="60">
        <v>11.5</v>
      </c>
      <c r="J1083" s="60">
        <v>1</v>
      </c>
      <c r="K1083" s="60" t="s">
        <v>21</v>
      </c>
      <c r="L1083" s="60" t="str">
        <f>IF(K1083=[34]Hoja3!$B$2,[34]Hoja3!$A$2,IF(K1083=[34]Hoja3!$B$3,[34]Hoja3!$A$3,IF(K1083=[34]Hoja3!$B$4,[34]Hoja3!$A$4,IF(K1083=[34]Hoja3!$B$5,[34]Hoja3!$A$5,IF(K1083=[34]Hoja3!$B$6,[34]Hoja3!$A$6,IF(K1083=[34]Hoja3!$B$7,[34]Hoja3!$A$7,IF(K1083=[34]Hoja3!$B$8,[34]Hoja3!$A$8,IF(K1083=[34]Hoja3!$B$9,[34]Hoja3!$A$9,IF(K1083=[34]Hoja3!$B$10,[34]Hoja3!$A$10,IF(K1083=[34]Hoja3!$B$11,[34]Hoja3!$A$11,IF(K1083=[34]Hoja3!$B$12,[34]Hoja3!$A$12,IF(K1083=[34]Hoja3!$B$13,[34]Hoja3!$A$13,IF(K1083=[34]Hoja3!$B$14,[34]Hoja3!$A$14,IF(K1083=[34]Hoja3!$B$15,[34]Hoja3!$A$15,IF(K1083=[34]Hoja3!$B$16,[34]Hoja3!$A$16,IF(K1083=[34]Hoja3!$B$17,[34]Hoja3!$A$17,IF(K1083=[34]Hoja3!$B$18,[34]Hoja3!$A$18,IF(K1083=[34]Hoja3!$B$19,[34]Hoja3!$A$19,IF(K1083=[34]Hoja3!$B$20,[34]Hoja3!$A$20,IF(K1083=[34]Hoja3!$B$21,[34]Hoja3!$A$21,""))))))))))))))))))))</f>
        <v>CCE-16</v>
      </c>
      <c r="M1083" s="60" t="s">
        <v>575</v>
      </c>
      <c r="N1083" s="60">
        <v>0</v>
      </c>
      <c r="O1083" s="104">
        <v>16146000</v>
      </c>
      <c r="P1083" s="104">
        <v>16146000</v>
      </c>
      <c r="Q1083" s="65">
        <v>0</v>
      </c>
      <c r="R1083" s="60">
        <v>0</v>
      </c>
      <c r="S1083" s="60" t="s">
        <v>1995</v>
      </c>
      <c r="T1083" s="60" t="s">
        <v>1996</v>
      </c>
      <c r="U1083" s="60" t="s">
        <v>2293</v>
      </c>
      <c r="V1083" s="60" t="s">
        <v>2294</v>
      </c>
      <c r="W1083" s="60" t="s">
        <v>2295</v>
      </c>
      <c r="X1083" s="100">
        <v>3241000</v>
      </c>
      <c r="Y1083" s="133" t="s">
        <v>4117</v>
      </c>
    </row>
    <row r="1084" spans="1:25" ht="45" x14ac:dyDescent="0.25">
      <c r="A1084" s="60" t="s">
        <v>2442</v>
      </c>
      <c r="B1084" s="60" t="str">
        <f>IFERROR(VLOOKUP(VALUE(MID(A1084,1,IF(VALUE(MID(A1084,1,3))=898,3,4))),[34]Hoja1!$A$3:$K$222,2,0),"")</f>
        <v>1052 Bienestar estudiantil para todos</v>
      </c>
      <c r="C1084" s="60" t="s">
        <v>246</v>
      </c>
      <c r="D1084" s="60" t="s">
        <v>474</v>
      </c>
      <c r="E1084" s="68">
        <v>80101604</v>
      </c>
      <c r="F1084" s="60" t="s">
        <v>2413</v>
      </c>
      <c r="G1084" s="62">
        <v>1</v>
      </c>
      <c r="H1084" s="62">
        <v>1</v>
      </c>
      <c r="I1084" s="60">
        <v>11.5</v>
      </c>
      <c r="J1084" s="60">
        <v>1</v>
      </c>
      <c r="K1084" s="60" t="s">
        <v>21</v>
      </c>
      <c r="L1084" s="60" t="str">
        <f>IF(K1084=[34]Hoja3!$B$2,[34]Hoja3!$A$2,IF(K1084=[34]Hoja3!$B$3,[34]Hoja3!$A$3,IF(K1084=[34]Hoja3!$B$4,[34]Hoja3!$A$4,IF(K1084=[34]Hoja3!$B$5,[34]Hoja3!$A$5,IF(K1084=[34]Hoja3!$B$6,[34]Hoja3!$A$6,IF(K1084=[34]Hoja3!$B$7,[34]Hoja3!$A$7,IF(K1084=[34]Hoja3!$B$8,[34]Hoja3!$A$8,IF(K1084=[34]Hoja3!$B$9,[34]Hoja3!$A$9,IF(K1084=[34]Hoja3!$B$10,[34]Hoja3!$A$10,IF(K1084=[34]Hoja3!$B$11,[34]Hoja3!$A$11,IF(K1084=[34]Hoja3!$B$12,[34]Hoja3!$A$12,IF(K1084=[34]Hoja3!$B$13,[34]Hoja3!$A$13,IF(K1084=[34]Hoja3!$B$14,[34]Hoja3!$A$14,IF(K1084=[34]Hoja3!$B$15,[34]Hoja3!$A$15,IF(K1084=[34]Hoja3!$B$16,[34]Hoja3!$A$16,IF(K1084=[34]Hoja3!$B$17,[34]Hoja3!$A$17,IF(K1084=[34]Hoja3!$B$18,[34]Hoja3!$A$18,IF(K1084=[34]Hoja3!$B$19,[34]Hoja3!$A$19,IF(K1084=[34]Hoja3!$B$20,[34]Hoja3!$A$20,IF(K1084=[34]Hoja3!$B$21,[34]Hoja3!$A$21,""))))))))))))))))))))</f>
        <v>CCE-16</v>
      </c>
      <c r="M1084" s="60" t="s">
        <v>575</v>
      </c>
      <c r="N1084" s="60">
        <v>0</v>
      </c>
      <c r="O1084" s="104">
        <v>16146000</v>
      </c>
      <c r="P1084" s="104">
        <v>16146000</v>
      </c>
      <c r="Q1084" s="65">
        <v>0</v>
      </c>
      <c r="R1084" s="60">
        <v>0</v>
      </c>
      <c r="S1084" s="60" t="s">
        <v>1995</v>
      </c>
      <c r="T1084" s="60" t="s">
        <v>1996</v>
      </c>
      <c r="U1084" s="60" t="s">
        <v>2293</v>
      </c>
      <c r="V1084" s="60" t="s">
        <v>2294</v>
      </c>
      <c r="W1084" s="60" t="s">
        <v>2295</v>
      </c>
      <c r="X1084" s="100">
        <v>3241000</v>
      </c>
      <c r="Y1084" s="133" t="s">
        <v>4117</v>
      </c>
    </row>
    <row r="1085" spans="1:25" ht="45" x14ac:dyDescent="0.25">
      <c r="A1085" s="60" t="s">
        <v>2443</v>
      </c>
      <c r="B1085" s="60" t="str">
        <f>IFERROR(VLOOKUP(VALUE(MID(A1085,1,IF(VALUE(MID(A1085,1,3))=898,3,4))),[34]Hoja1!$A$3:$K$222,2,0),"")</f>
        <v>1052 Bienestar estudiantil para todos</v>
      </c>
      <c r="C1085" s="60" t="s">
        <v>246</v>
      </c>
      <c r="D1085" s="60" t="s">
        <v>474</v>
      </c>
      <c r="E1085" s="68">
        <v>80101604</v>
      </c>
      <c r="F1085" s="60" t="s">
        <v>2413</v>
      </c>
      <c r="G1085" s="62">
        <v>1</v>
      </c>
      <c r="H1085" s="62">
        <v>1</v>
      </c>
      <c r="I1085" s="60">
        <v>11.5</v>
      </c>
      <c r="J1085" s="60">
        <v>1</v>
      </c>
      <c r="K1085" s="60" t="s">
        <v>21</v>
      </c>
      <c r="L1085" s="60" t="str">
        <f>IF(K1085=[34]Hoja3!$B$2,[34]Hoja3!$A$2,IF(K1085=[34]Hoja3!$B$3,[34]Hoja3!$A$3,IF(K1085=[34]Hoja3!$B$4,[34]Hoja3!$A$4,IF(K1085=[34]Hoja3!$B$5,[34]Hoja3!$A$5,IF(K1085=[34]Hoja3!$B$6,[34]Hoja3!$A$6,IF(K1085=[34]Hoja3!$B$7,[34]Hoja3!$A$7,IF(K1085=[34]Hoja3!$B$8,[34]Hoja3!$A$8,IF(K1085=[34]Hoja3!$B$9,[34]Hoja3!$A$9,IF(K1085=[34]Hoja3!$B$10,[34]Hoja3!$A$10,IF(K1085=[34]Hoja3!$B$11,[34]Hoja3!$A$11,IF(K1085=[34]Hoja3!$B$12,[34]Hoja3!$A$12,IF(K1085=[34]Hoja3!$B$13,[34]Hoja3!$A$13,IF(K1085=[34]Hoja3!$B$14,[34]Hoja3!$A$14,IF(K1085=[34]Hoja3!$B$15,[34]Hoja3!$A$15,IF(K1085=[34]Hoja3!$B$16,[34]Hoja3!$A$16,IF(K1085=[34]Hoja3!$B$17,[34]Hoja3!$A$17,IF(K1085=[34]Hoja3!$B$18,[34]Hoja3!$A$18,IF(K1085=[34]Hoja3!$B$19,[34]Hoja3!$A$19,IF(K1085=[34]Hoja3!$B$20,[34]Hoja3!$A$20,IF(K1085=[34]Hoja3!$B$21,[34]Hoja3!$A$21,""))))))))))))))))))))</f>
        <v>CCE-16</v>
      </c>
      <c r="M1085" s="60" t="s">
        <v>575</v>
      </c>
      <c r="N1085" s="60">
        <v>0</v>
      </c>
      <c r="O1085" s="104">
        <v>16146000</v>
      </c>
      <c r="P1085" s="104">
        <v>16146000</v>
      </c>
      <c r="Q1085" s="65">
        <v>0</v>
      </c>
      <c r="R1085" s="60">
        <v>0</v>
      </c>
      <c r="S1085" s="60" t="s">
        <v>1995</v>
      </c>
      <c r="T1085" s="60" t="s">
        <v>1996</v>
      </c>
      <c r="U1085" s="60" t="s">
        <v>2293</v>
      </c>
      <c r="V1085" s="60" t="s">
        <v>2294</v>
      </c>
      <c r="W1085" s="60" t="s">
        <v>2295</v>
      </c>
      <c r="X1085" s="100">
        <v>3241000</v>
      </c>
      <c r="Y1085" s="133" t="s">
        <v>4117</v>
      </c>
    </row>
    <row r="1086" spans="1:25" ht="45" x14ac:dyDescent="0.25">
      <c r="A1086" s="60" t="s">
        <v>2444</v>
      </c>
      <c r="B1086" s="60" t="str">
        <f>IFERROR(VLOOKUP(VALUE(MID(A1086,1,IF(VALUE(MID(A1086,1,3))=898,3,4))),[34]Hoja1!$A$3:$K$222,2,0),"")</f>
        <v>1052 Bienestar estudiantil para todos</v>
      </c>
      <c r="C1086" s="60" t="s">
        <v>246</v>
      </c>
      <c r="D1086" s="60" t="s">
        <v>474</v>
      </c>
      <c r="E1086" s="68">
        <v>80101604</v>
      </c>
      <c r="F1086" s="60" t="s">
        <v>2413</v>
      </c>
      <c r="G1086" s="62">
        <v>1</v>
      </c>
      <c r="H1086" s="62">
        <v>1</v>
      </c>
      <c r="I1086" s="60">
        <v>11.5</v>
      </c>
      <c r="J1086" s="60">
        <v>1</v>
      </c>
      <c r="K1086" s="60" t="s">
        <v>21</v>
      </c>
      <c r="L1086" s="60" t="str">
        <f>IF(K1086=[34]Hoja3!$B$2,[34]Hoja3!$A$2,IF(K1086=[34]Hoja3!$B$3,[34]Hoja3!$A$3,IF(K1086=[34]Hoja3!$B$4,[34]Hoja3!$A$4,IF(K1086=[34]Hoja3!$B$5,[34]Hoja3!$A$5,IF(K1086=[34]Hoja3!$B$6,[34]Hoja3!$A$6,IF(K1086=[34]Hoja3!$B$7,[34]Hoja3!$A$7,IF(K1086=[34]Hoja3!$B$8,[34]Hoja3!$A$8,IF(K1086=[34]Hoja3!$B$9,[34]Hoja3!$A$9,IF(K1086=[34]Hoja3!$B$10,[34]Hoja3!$A$10,IF(K1086=[34]Hoja3!$B$11,[34]Hoja3!$A$11,IF(K1086=[34]Hoja3!$B$12,[34]Hoja3!$A$12,IF(K1086=[34]Hoja3!$B$13,[34]Hoja3!$A$13,IF(K1086=[34]Hoja3!$B$14,[34]Hoja3!$A$14,IF(K1086=[34]Hoja3!$B$15,[34]Hoja3!$A$15,IF(K1086=[34]Hoja3!$B$16,[34]Hoja3!$A$16,IF(K1086=[34]Hoja3!$B$17,[34]Hoja3!$A$17,IF(K1086=[34]Hoja3!$B$18,[34]Hoja3!$A$18,IF(K1086=[34]Hoja3!$B$19,[34]Hoja3!$A$19,IF(K1086=[34]Hoja3!$B$20,[34]Hoja3!$A$20,IF(K1086=[34]Hoja3!$B$21,[34]Hoja3!$A$21,""))))))))))))))))))))</f>
        <v>CCE-16</v>
      </c>
      <c r="M1086" s="60" t="s">
        <v>575</v>
      </c>
      <c r="N1086" s="60">
        <v>0</v>
      </c>
      <c r="O1086" s="104">
        <v>16146000</v>
      </c>
      <c r="P1086" s="104">
        <v>16146000</v>
      </c>
      <c r="Q1086" s="65">
        <v>0</v>
      </c>
      <c r="R1086" s="60">
        <v>0</v>
      </c>
      <c r="S1086" s="60" t="s">
        <v>1995</v>
      </c>
      <c r="T1086" s="60" t="s">
        <v>1996</v>
      </c>
      <c r="U1086" s="60" t="s">
        <v>2293</v>
      </c>
      <c r="V1086" s="60" t="s">
        <v>2294</v>
      </c>
      <c r="W1086" s="60" t="s">
        <v>2295</v>
      </c>
      <c r="X1086" s="100">
        <v>3241000</v>
      </c>
      <c r="Y1086" s="133" t="s">
        <v>4117</v>
      </c>
    </row>
    <row r="1087" spans="1:25" ht="45" x14ac:dyDescent="0.25">
      <c r="A1087" s="60" t="s">
        <v>2445</v>
      </c>
      <c r="B1087" s="60" t="str">
        <f>IFERROR(VLOOKUP(VALUE(MID(A1087,1,IF(VALUE(MID(A1087,1,3))=898,3,4))),[34]Hoja1!$A$3:$K$222,2,0),"")</f>
        <v>1052 Bienestar estudiantil para todos</v>
      </c>
      <c r="C1087" s="60" t="s">
        <v>246</v>
      </c>
      <c r="D1087" s="60" t="s">
        <v>474</v>
      </c>
      <c r="E1087" s="68">
        <v>80101604</v>
      </c>
      <c r="F1087" s="60" t="s">
        <v>2413</v>
      </c>
      <c r="G1087" s="62">
        <v>1</v>
      </c>
      <c r="H1087" s="62">
        <v>1</v>
      </c>
      <c r="I1087" s="60">
        <v>11.5</v>
      </c>
      <c r="J1087" s="60">
        <v>1</v>
      </c>
      <c r="K1087" s="60" t="s">
        <v>21</v>
      </c>
      <c r="L1087" s="60" t="str">
        <f>IF(K1087=[34]Hoja3!$B$2,[34]Hoja3!$A$2,IF(K1087=[34]Hoja3!$B$3,[34]Hoja3!$A$3,IF(K1087=[34]Hoja3!$B$4,[34]Hoja3!$A$4,IF(K1087=[34]Hoja3!$B$5,[34]Hoja3!$A$5,IF(K1087=[34]Hoja3!$B$6,[34]Hoja3!$A$6,IF(K1087=[34]Hoja3!$B$7,[34]Hoja3!$A$7,IF(K1087=[34]Hoja3!$B$8,[34]Hoja3!$A$8,IF(K1087=[34]Hoja3!$B$9,[34]Hoja3!$A$9,IF(K1087=[34]Hoja3!$B$10,[34]Hoja3!$A$10,IF(K1087=[34]Hoja3!$B$11,[34]Hoja3!$A$11,IF(K1087=[34]Hoja3!$B$12,[34]Hoja3!$A$12,IF(K1087=[34]Hoja3!$B$13,[34]Hoja3!$A$13,IF(K1087=[34]Hoja3!$B$14,[34]Hoja3!$A$14,IF(K1087=[34]Hoja3!$B$15,[34]Hoja3!$A$15,IF(K1087=[34]Hoja3!$B$16,[34]Hoja3!$A$16,IF(K1087=[34]Hoja3!$B$17,[34]Hoja3!$A$17,IF(K1087=[34]Hoja3!$B$18,[34]Hoja3!$A$18,IF(K1087=[34]Hoja3!$B$19,[34]Hoja3!$A$19,IF(K1087=[34]Hoja3!$B$20,[34]Hoja3!$A$20,IF(K1087=[34]Hoja3!$B$21,[34]Hoja3!$A$21,""))))))))))))))))))))</f>
        <v>CCE-16</v>
      </c>
      <c r="M1087" s="60" t="s">
        <v>575</v>
      </c>
      <c r="N1087" s="60">
        <v>0</v>
      </c>
      <c r="O1087" s="104">
        <v>16146000</v>
      </c>
      <c r="P1087" s="104">
        <v>16146000</v>
      </c>
      <c r="Q1087" s="65">
        <v>0</v>
      </c>
      <c r="R1087" s="60">
        <v>0</v>
      </c>
      <c r="S1087" s="60" t="s">
        <v>1995</v>
      </c>
      <c r="T1087" s="60" t="s">
        <v>1996</v>
      </c>
      <c r="U1087" s="60" t="s">
        <v>2293</v>
      </c>
      <c r="V1087" s="60" t="s">
        <v>2294</v>
      </c>
      <c r="W1087" s="60" t="s">
        <v>2295</v>
      </c>
      <c r="X1087" s="100">
        <v>3241000</v>
      </c>
      <c r="Y1087" s="133" t="s">
        <v>4117</v>
      </c>
    </row>
    <row r="1088" spans="1:25" ht="45" x14ac:dyDescent="0.25">
      <c r="A1088" s="60" t="s">
        <v>2446</v>
      </c>
      <c r="B1088" s="60" t="str">
        <f>IFERROR(VLOOKUP(VALUE(MID(A1089,1,IF(VALUE(MID(A1089,1,3))=898,3,4))),[34]Hoja1!$A$3:$K$222,2,0),"")</f>
        <v>1052 Bienestar estudiantil para todos</v>
      </c>
      <c r="C1088" s="60" t="s">
        <v>246</v>
      </c>
      <c r="D1088" s="60" t="s">
        <v>474</v>
      </c>
      <c r="E1088" s="68">
        <v>80101604</v>
      </c>
      <c r="F1088" s="60" t="s">
        <v>2447</v>
      </c>
      <c r="G1088" s="62">
        <v>1</v>
      </c>
      <c r="H1088" s="62">
        <v>1</v>
      </c>
      <c r="I1088" s="60">
        <v>6</v>
      </c>
      <c r="J1088" s="60">
        <v>1</v>
      </c>
      <c r="K1088" s="60" t="s">
        <v>21</v>
      </c>
      <c r="L1088" s="60" t="str">
        <f>IF(K1088=[34]Hoja3!$B$2,[34]Hoja3!$A$2,IF(K1088=[34]Hoja3!$B$3,[34]Hoja3!$A$3,IF(K1088=[34]Hoja3!$B$4,[34]Hoja3!$A$4,IF(K1088=[34]Hoja3!$B$5,[34]Hoja3!$A$5,IF(K1088=[34]Hoja3!$B$6,[34]Hoja3!$A$6,IF(K1088=[34]Hoja3!$B$7,[34]Hoja3!$A$7,IF(K1088=[34]Hoja3!$B$8,[34]Hoja3!$A$8,IF(K1088=[34]Hoja3!$B$9,[34]Hoja3!$A$9,IF(K1088=[34]Hoja3!$B$10,[34]Hoja3!$A$10,IF(K1088=[34]Hoja3!$B$11,[34]Hoja3!$A$11,IF(K1088=[34]Hoja3!$B$12,[34]Hoja3!$A$12,IF(K1088=[34]Hoja3!$B$13,[34]Hoja3!$A$13,IF(K1088=[34]Hoja3!$B$14,[34]Hoja3!$A$14,IF(K1088=[34]Hoja3!$B$15,[34]Hoja3!$A$15,IF(K1088=[34]Hoja3!$B$16,[34]Hoja3!$A$16,IF(K1088=[34]Hoja3!$B$17,[34]Hoja3!$A$17,IF(K1088=[34]Hoja3!$B$18,[34]Hoja3!$A$18,IF(K1088=[34]Hoja3!$B$19,[34]Hoja3!$A$19,IF(K1088=[34]Hoja3!$B$20,[34]Hoja3!$A$20,IF(K1088=[34]Hoja3!$B$21,[34]Hoja3!$A$21,""))))))))))))))))))))</f>
        <v>CCE-16</v>
      </c>
      <c r="M1088" s="60" t="s">
        <v>63</v>
      </c>
      <c r="N1088" s="60">
        <v>0</v>
      </c>
      <c r="O1088" s="104">
        <v>739814400</v>
      </c>
      <c r="P1088" s="104">
        <v>739814400</v>
      </c>
      <c r="Q1088" s="65">
        <v>0</v>
      </c>
      <c r="R1088" s="60">
        <v>0</v>
      </c>
      <c r="S1088" s="60" t="s">
        <v>1995</v>
      </c>
      <c r="T1088" s="60" t="s">
        <v>1996</v>
      </c>
      <c r="U1088" s="60" t="s">
        <v>2293</v>
      </c>
      <c r="V1088" s="60" t="s">
        <v>2294</v>
      </c>
      <c r="W1088" s="60" t="s">
        <v>2295</v>
      </c>
      <c r="X1088" s="100">
        <v>3241000</v>
      </c>
      <c r="Y1088" s="133" t="s">
        <v>4117</v>
      </c>
    </row>
    <row r="1089" spans="1:25" ht="45" x14ac:dyDescent="0.25">
      <c r="A1089" s="60" t="s">
        <v>2448</v>
      </c>
      <c r="B1089" s="60" t="str">
        <f>IFERROR(VLOOKUP(VALUE(MID(A1090,1,IF(VALUE(MID(A1090,1,3))=898,3,4))),[34]Hoja1!$A$3:$K$222,2,0),"")</f>
        <v>1052 Bienestar estudiantil para todos</v>
      </c>
      <c r="C1089" s="60" t="s">
        <v>259</v>
      </c>
      <c r="D1089" s="60" t="s">
        <v>486</v>
      </c>
      <c r="E1089" s="68">
        <v>80101604</v>
      </c>
      <c r="F1089" s="60" t="s">
        <v>2449</v>
      </c>
      <c r="G1089" s="62">
        <v>1</v>
      </c>
      <c r="H1089" s="62">
        <v>1</v>
      </c>
      <c r="I1089" s="60">
        <v>11.5</v>
      </c>
      <c r="J1089" s="60">
        <v>1</v>
      </c>
      <c r="K1089" s="60" t="s">
        <v>21</v>
      </c>
      <c r="L1089" s="60" t="str">
        <f>IF(K1089=[34]Hoja3!$B$2,[34]Hoja3!$A$2,IF(K1089=[34]Hoja3!$B$3,[34]Hoja3!$A$3,IF(K1089=[34]Hoja3!$B$4,[34]Hoja3!$A$4,IF(K1089=[34]Hoja3!$B$5,[34]Hoja3!$A$5,IF(K1089=[34]Hoja3!$B$6,[34]Hoja3!$A$6,IF(K1089=[34]Hoja3!$B$7,[34]Hoja3!$A$7,IF(K1089=[34]Hoja3!$B$8,[34]Hoja3!$A$8,IF(K1089=[34]Hoja3!$B$9,[34]Hoja3!$A$9,IF(K1089=[34]Hoja3!$B$10,[34]Hoja3!$A$10,IF(K1089=[34]Hoja3!$B$11,[34]Hoja3!$A$11,IF(K1089=[34]Hoja3!$B$12,[34]Hoja3!$A$12,IF(K1089=[34]Hoja3!$B$13,[34]Hoja3!$A$13,IF(K1089=[34]Hoja3!$B$14,[34]Hoja3!$A$14,IF(K1089=[34]Hoja3!$B$15,[34]Hoja3!$A$15,IF(K1089=[34]Hoja3!$B$16,[34]Hoja3!$A$16,IF(K1089=[34]Hoja3!$B$17,[34]Hoja3!$A$17,IF(K1089=[34]Hoja3!$B$18,[34]Hoja3!$A$18,IF(K1089=[34]Hoja3!$B$19,[34]Hoja3!$A$19,IF(K1089=[34]Hoja3!$B$20,[34]Hoja3!$A$20,IF(K1089=[34]Hoja3!$B$21,[34]Hoja3!$A$21,""))))))))))))))))))))</f>
        <v>CCE-16</v>
      </c>
      <c r="M1089" s="60" t="s">
        <v>63</v>
      </c>
      <c r="N1089" s="60">
        <v>0</v>
      </c>
      <c r="O1089" s="104">
        <v>70898880</v>
      </c>
      <c r="P1089" s="104">
        <v>70898880</v>
      </c>
      <c r="Q1089" s="65">
        <v>0</v>
      </c>
      <c r="R1089" s="60">
        <v>0</v>
      </c>
      <c r="S1089" s="60" t="s">
        <v>1995</v>
      </c>
      <c r="T1089" s="60" t="s">
        <v>1996</v>
      </c>
      <c r="U1089" s="60" t="s">
        <v>2293</v>
      </c>
      <c r="V1089" s="60" t="s">
        <v>2294</v>
      </c>
      <c r="W1089" s="60" t="s">
        <v>2295</v>
      </c>
      <c r="X1089" s="100">
        <v>3241000</v>
      </c>
      <c r="Y1089" s="133" t="s">
        <v>4117</v>
      </c>
    </row>
    <row r="1090" spans="1:25" ht="45" x14ac:dyDescent="0.25">
      <c r="A1090" s="60" t="s">
        <v>2450</v>
      </c>
      <c r="B1090" s="60" t="str">
        <f>IFERROR(VLOOKUP(VALUE(MID(A1091,1,IF(VALUE(MID(A1091,1,3))=898,3,4))),[34]Hoja1!$A$3:$K$222,2,0),"")</f>
        <v>1052 Bienestar estudiantil para todos</v>
      </c>
      <c r="C1090" s="60" t="s">
        <v>246</v>
      </c>
      <c r="D1090" s="60" t="s">
        <v>474</v>
      </c>
      <c r="E1090" s="68">
        <v>80111713</v>
      </c>
      <c r="F1090" s="60" t="s">
        <v>2451</v>
      </c>
      <c r="G1090" s="62">
        <v>1</v>
      </c>
      <c r="H1090" s="62">
        <v>1</v>
      </c>
      <c r="I1090" s="60">
        <v>11.5</v>
      </c>
      <c r="J1090" s="60">
        <v>1</v>
      </c>
      <c r="K1090" s="60" t="s">
        <v>21</v>
      </c>
      <c r="L1090" s="60" t="str">
        <f>IF(K1090=[34]Hoja3!$B$2,[34]Hoja3!$A$2,IF(K1090=[34]Hoja3!$B$3,[34]Hoja3!$A$3,IF(K1090=[34]Hoja3!$B$4,[34]Hoja3!$A$4,IF(K1090=[34]Hoja3!$B$5,[34]Hoja3!$A$5,IF(K1090=[34]Hoja3!$B$6,[34]Hoja3!$A$6,IF(K1090=[34]Hoja3!$B$7,[34]Hoja3!$A$7,IF(K1090=[34]Hoja3!$B$8,[34]Hoja3!$A$8,IF(K1090=[34]Hoja3!$B$9,[34]Hoja3!$A$9,IF(K1090=[34]Hoja3!$B$10,[34]Hoja3!$A$10,IF(K1090=[34]Hoja3!$B$11,[34]Hoja3!$A$11,IF(K1090=[34]Hoja3!$B$12,[34]Hoja3!$A$12,IF(K1090=[34]Hoja3!$B$13,[34]Hoja3!$A$13,IF(K1090=[34]Hoja3!$B$14,[34]Hoja3!$A$14,IF(K1090=[34]Hoja3!$B$15,[34]Hoja3!$A$15,IF(K1090=[34]Hoja3!$B$16,[34]Hoja3!$A$16,IF(K1090=[34]Hoja3!$B$17,[34]Hoja3!$A$17,IF(K1090=[34]Hoja3!$B$18,[34]Hoja3!$A$18,IF(K1090=[34]Hoja3!$B$19,[34]Hoja3!$A$19,IF(K1090=[34]Hoja3!$B$20,[34]Hoja3!$A$20,IF(K1090=[34]Hoja3!$B$21,[34]Hoja3!$A$21,""))))))))))))))))))))</f>
        <v>CCE-16</v>
      </c>
      <c r="M1090" s="60" t="s">
        <v>63</v>
      </c>
      <c r="N1090" s="60">
        <v>0</v>
      </c>
      <c r="O1090" s="106">
        <v>106592109</v>
      </c>
      <c r="P1090" s="106">
        <v>106592109</v>
      </c>
      <c r="Q1090" s="65">
        <v>0</v>
      </c>
      <c r="R1090" s="60">
        <v>0</v>
      </c>
      <c r="S1090" s="60" t="s">
        <v>1995</v>
      </c>
      <c r="T1090" s="60" t="s">
        <v>1996</v>
      </c>
      <c r="U1090" s="60" t="s">
        <v>2293</v>
      </c>
      <c r="V1090" s="60" t="s">
        <v>2294</v>
      </c>
      <c r="W1090" s="60" t="s">
        <v>2295</v>
      </c>
      <c r="X1090" s="100">
        <v>3241000</v>
      </c>
      <c r="Y1090" s="133" t="s">
        <v>4117</v>
      </c>
    </row>
    <row r="1091" spans="1:25" ht="45" x14ac:dyDescent="0.25">
      <c r="A1091" s="60" t="s">
        <v>2452</v>
      </c>
      <c r="B1091" s="60" t="str">
        <f>IFERROR(VLOOKUP(VALUE(MID(A1092,1,IF(VALUE(MID(A1092,1,3))=898,3,4))),[34]Hoja1!$A$3:$K$222,2,0),"")</f>
        <v>1052 Bienestar estudiantil para todos</v>
      </c>
      <c r="C1091" s="60" t="s">
        <v>246</v>
      </c>
      <c r="D1091" s="60" t="s">
        <v>474</v>
      </c>
      <c r="E1091" s="68">
        <v>80101604</v>
      </c>
      <c r="F1091" s="60" t="s">
        <v>2453</v>
      </c>
      <c r="G1091" s="62">
        <v>1</v>
      </c>
      <c r="H1091" s="62">
        <v>1</v>
      </c>
      <c r="I1091" s="60">
        <v>11</v>
      </c>
      <c r="J1091" s="60">
        <v>1</v>
      </c>
      <c r="K1091" s="60" t="s">
        <v>21</v>
      </c>
      <c r="L1091" s="60" t="str">
        <f>IF(K1091=[34]Hoja3!$B$2,[34]Hoja3!$A$2,IF(K1091=[34]Hoja3!$B$3,[34]Hoja3!$A$3,IF(K1091=[34]Hoja3!$B$4,[34]Hoja3!$A$4,IF(K1091=[34]Hoja3!$B$5,[34]Hoja3!$A$5,IF(K1091=[34]Hoja3!$B$6,[34]Hoja3!$A$6,IF(K1091=[34]Hoja3!$B$7,[34]Hoja3!$A$7,IF(K1091=[34]Hoja3!$B$8,[34]Hoja3!$A$8,IF(K1091=[34]Hoja3!$B$9,[34]Hoja3!$A$9,IF(K1091=[34]Hoja3!$B$10,[34]Hoja3!$A$10,IF(K1091=[34]Hoja3!$B$11,[34]Hoja3!$A$11,IF(K1091=[34]Hoja3!$B$12,[34]Hoja3!$A$12,IF(K1091=[34]Hoja3!$B$13,[34]Hoja3!$A$13,IF(K1091=[34]Hoja3!$B$14,[34]Hoja3!$A$14,IF(K1091=[34]Hoja3!$B$15,[34]Hoja3!$A$15,IF(K1091=[34]Hoja3!$B$16,[34]Hoja3!$A$16,IF(K1091=[34]Hoja3!$B$17,[34]Hoja3!$A$17,IF(K1091=[34]Hoja3!$B$18,[34]Hoja3!$A$18,IF(K1091=[34]Hoja3!$B$19,[34]Hoja3!$A$19,IF(K1091=[34]Hoja3!$B$20,[34]Hoja3!$A$20,IF(K1091=[34]Hoja3!$B$21,[34]Hoja3!$A$21,""))))))))))))))))))))</f>
        <v>CCE-16</v>
      </c>
      <c r="M1091" s="60" t="s">
        <v>63</v>
      </c>
      <c r="N1091" s="60">
        <v>0</v>
      </c>
      <c r="O1091" s="104">
        <v>114400000</v>
      </c>
      <c r="P1091" s="104">
        <v>114400000</v>
      </c>
      <c r="Q1091" s="65">
        <v>0</v>
      </c>
      <c r="R1091" s="60">
        <v>0</v>
      </c>
      <c r="S1091" s="60" t="s">
        <v>1995</v>
      </c>
      <c r="T1091" s="60" t="s">
        <v>1996</v>
      </c>
      <c r="U1091" s="60" t="s">
        <v>2293</v>
      </c>
      <c r="V1091" s="60" t="s">
        <v>2294</v>
      </c>
      <c r="W1091" s="60" t="s">
        <v>2295</v>
      </c>
      <c r="X1091" s="100">
        <v>3241000</v>
      </c>
      <c r="Y1091" s="133" t="s">
        <v>4117</v>
      </c>
    </row>
    <row r="1092" spans="1:25" ht="45" x14ac:dyDescent="0.25">
      <c r="A1092" s="60" t="s">
        <v>2454</v>
      </c>
      <c r="B1092" s="60" t="str">
        <f>IFERROR(VLOOKUP(VALUE(MID(A1093,1,IF(VALUE(MID(A1093,1,3))=898,3,4))),[34]Hoja1!$A$3:$K$222,2,0),"")</f>
        <v>1052 Bienestar estudiantil para todos</v>
      </c>
      <c r="C1092" s="60" t="s">
        <v>246</v>
      </c>
      <c r="D1092" s="60" t="s">
        <v>474</v>
      </c>
      <c r="E1092" s="68">
        <v>80101604</v>
      </c>
      <c r="F1092" s="60" t="s">
        <v>2455</v>
      </c>
      <c r="G1092" s="62">
        <v>1</v>
      </c>
      <c r="H1092" s="62">
        <v>1</v>
      </c>
      <c r="I1092" s="60">
        <v>11</v>
      </c>
      <c r="J1092" s="60">
        <v>1</v>
      </c>
      <c r="K1092" s="60" t="s">
        <v>21</v>
      </c>
      <c r="L1092" s="60" t="str">
        <f>IF(K1092=[34]Hoja3!$B$2,[34]Hoja3!$A$2,IF(K1092=[34]Hoja3!$B$3,[34]Hoja3!$A$3,IF(K1092=[34]Hoja3!$B$4,[34]Hoja3!$A$4,IF(K1092=[34]Hoja3!$B$5,[34]Hoja3!$A$5,IF(K1092=[34]Hoja3!$B$6,[34]Hoja3!$A$6,IF(K1092=[34]Hoja3!$B$7,[34]Hoja3!$A$7,IF(K1092=[34]Hoja3!$B$8,[34]Hoja3!$A$8,IF(K1092=[34]Hoja3!$B$9,[34]Hoja3!$A$9,IF(K1092=[34]Hoja3!$B$10,[34]Hoja3!$A$10,IF(K1092=[34]Hoja3!$B$11,[34]Hoja3!$A$11,IF(K1092=[34]Hoja3!$B$12,[34]Hoja3!$A$12,IF(K1092=[34]Hoja3!$B$13,[34]Hoja3!$A$13,IF(K1092=[34]Hoja3!$B$14,[34]Hoja3!$A$14,IF(K1092=[34]Hoja3!$B$15,[34]Hoja3!$A$15,IF(K1092=[34]Hoja3!$B$16,[34]Hoja3!$A$16,IF(K1092=[34]Hoja3!$B$17,[34]Hoja3!$A$17,IF(K1092=[34]Hoja3!$B$18,[34]Hoja3!$A$18,IF(K1092=[34]Hoja3!$B$19,[34]Hoja3!$A$19,IF(K1092=[34]Hoja3!$B$20,[34]Hoja3!$A$20,IF(K1092=[34]Hoja3!$B$21,[34]Hoja3!$A$21,""))))))))))))))))))))</f>
        <v>CCE-16</v>
      </c>
      <c r="M1092" s="60" t="s">
        <v>63</v>
      </c>
      <c r="N1092" s="60">
        <v>0</v>
      </c>
      <c r="O1092" s="104">
        <v>82840406</v>
      </c>
      <c r="P1092" s="104">
        <v>82840406</v>
      </c>
      <c r="Q1092" s="65">
        <v>0</v>
      </c>
      <c r="R1092" s="60">
        <v>0</v>
      </c>
      <c r="S1092" s="60" t="s">
        <v>1995</v>
      </c>
      <c r="T1092" s="60" t="s">
        <v>1996</v>
      </c>
      <c r="U1092" s="60" t="s">
        <v>2293</v>
      </c>
      <c r="V1092" s="60" t="s">
        <v>2294</v>
      </c>
      <c r="W1092" s="60" t="s">
        <v>2295</v>
      </c>
      <c r="X1092" s="100">
        <v>3241000</v>
      </c>
      <c r="Y1092" s="133" t="s">
        <v>4117</v>
      </c>
    </row>
    <row r="1093" spans="1:25" ht="45" x14ac:dyDescent="0.25">
      <c r="A1093" s="60" t="s">
        <v>2456</v>
      </c>
      <c r="B1093" s="60" t="str">
        <f>IFERROR(VLOOKUP(VALUE(MID(A1092,1,IF(VALUE(MID(A1092,1,3))=898,3,4))),[34]Hoja1!$A$3:$K$222,2,0),"")</f>
        <v>1052 Bienestar estudiantil para todos</v>
      </c>
      <c r="C1093" s="60" t="s">
        <v>259</v>
      </c>
      <c r="D1093" s="60" t="s">
        <v>486</v>
      </c>
      <c r="E1093" s="68">
        <v>80101604</v>
      </c>
      <c r="F1093" s="60" t="s">
        <v>2457</v>
      </c>
      <c r="G1093" s="62">
        <v>1</v>
      </c>
      <c r="H1093" s="62">
        <v>1</v>
      </c>
      <c r="I1093" s="60">
        <v>11</v>
      </c>
      <c r="J1093" s="60">
        <v>1</v>
      </c>
      <c r="K1093" s="60" t="s">
        <v>21</v>
      </c>
      <c r="L1093" s="60" t="str">
        <f>IF(K1093=[34]Hoja3!$B$2,[34]Hoja3!$A$2,IF(K1093=[34]Hoja3!$B$3,[34]Hoja3!$A$3,IF(K1093=[34]Hoja3!$B$4,[34]Hoja3!$A$4,IF(K1093=[34]Hoja3!$B$5,[34]Hoja3!$A$5,IF(K1093=[34]Hoja3!$B$6,[34]Hoja3!$A$6,IF(K1093=[34]Hoja3!$B$7,[34]Hoja3!$A$7,IF(K1093=[34]Hoja3!$B$8,[34]Hoja3!$A$8,IF(K1093=[34]Hoja3!$B$9,[34]Hoja3!$A$9,IF(K1093=[34]Hoja3!$B$10,[34]Hoja3!$A$10,IF(K1093=[34]Hoja3!$B$11,[34]Hoja3!$A$11,IF(K1093=[34]Hoja3!$B$12,[34]Hoja3!$A$12,IF(K1093=[34]Hoja3!$B$13,[34]Hoja3!$A$13,IF(K1093=[34]Hoja3!$B$14,[34]Hoja3!$A$14,IF(K1093=[34]Hoja3!$B$15,[34]Hoja3!$A$15,IF(K1093=[34]Hoja3!$B$16,[34]Hoja3!$A$16,IF(K1093=[34]Hoja3!$B$17,[34]Hoja3!$A$17,IF(K1093=[34]Hoja3!$B$18,[34]Hoja3!$A$18,IF(K1093=[34]Hoja3!$B$19,[34]Hoja3!$A$19,IF(K1093=[34]Hoja3!$B$20,[34]Hoja3!$A$20,IF(K1093=[34]Hoja3!$B$21,[34]Hoja3!$A$21,""))))))))))))))))))))</f>
        <v>CCE-16</v>
      </c>
      <c r="M1093" s="60" t="s">
        <v>63</v>
      </c>
      <c r="N1093" s="60">
        <v>0</v>
      </c>
      <c r="O1093" s="104">
        <v>51480000</v>
      </c>
      <c r="P1093" s="104">
        <v>51480000</v>
      </c>
      <c r="Q1093" s="65">
        <v>0</v>
      </c>
      <c r="R1093" s="60">
        <v>0</v>
      </c>
      <c r="S1093" s="60" t="s">
        <v>1995</v>
      </c>
      <c r="T1093" s="60" t="s">
        <v>1996</v>
      </c>
      <c r="U1093" s="60" t="s">
        <v>2293</v>
      </c>
      <c r="V1093" s="60" t="s">
        <v>2294</v>
      </c>
      <c r="W1093" s="60" t="s">
        <v>2295</v>
      </c>
      <c r="X1093" s="100">
        <v>3241000</v>
      </c>
      <c r="Y1093" s="133" t="s">
        <v>4117</v>
      </c>
    </row>
    <row r="1094" spans="1:25" ht="45" x14ac:dyDescent="0.25">
      <c r="A1094" s="60" t="s">
        <v>2458</v>
      </c>
      <c r="B1094" s="60" t="str">
        <f>IFERROR(VLOOKUP(VALUE(MID(A1093,1,IF(VALUE(MID(A1093,1,3))=898,3,4))),[34]Hoja1!$A$3:$K$222,2,0),"")</f>
        <v>1052 Bienestar estudiantil para todos</v>
      </c>
      <c r="C1094" s="60" t="s">
        <v>246</v>
      </c>
      <c r="D1094" s="60" t="s">
        <v>474</v>
      </c>
      <c r="E1094" s="68">
        <v>85151605</v>
      </c>
      <c r="F1094" s="60" t="s">
        <v>2459</v>
      </c>
      <c r="G1094" s="62">
        <v>1</v>
      </c>
      <c r="H1094" s="62">
        <v>1</v>
      </c>
      <c r="I1094" s="60">
        <v>11.5</v>
      </c>
      <c r="J1094" s="60">
        <v>1</v>
      </c>
      <c r="K1094" s="60" t="s">
        <v>21</v>
      </c>
      <c r="L1094" s="60" t="str">
        <f>IF(K1094=[34]Hoja3!$B$2,[34]Hoja3!$A$2,IF(K1094=[34]Hoja3!$B$3,[34]Hoja3!$A$3,IF(K1094=[34]Hoja3!$B$4,[34]Hoja3!$A$4,IF(K1094=[34]Hoja3!$B$5,[34]Hoja3!$A$5,IF(K1094=[34]Hoja3!$B$6,[34]Hoja3!$A$6,IF(K1094=[34]Hoja3!$B$7,[34]Hoja3!$A$7,IF(K1094=[34]Hoja3!$B$8,[34]Hoja3!$A$8,IF(K1094=[34]Hoja3!$B$9,[34]Hoja3!$A$9,IF(K1094=[34]Hoja3!$B$10,[34]Hoja3!$A$10,IF(K1094=[34]Hoja3!$B$11,[34]Hoja3!$A$11,IF(K1094=[34]Hoja3!$B$12,[34]Hoja3!$A$12,IF(K1094=[34]Hoja3!$B$13,[34]Hoja3!$A$13,IF(K1094=[34]Hoja3!$B$14,[34]Hoja3!$A$14,IF(K1094=[34]Hoja3!$B$15,[34]Hoja3!$A$15,IF(K1094=[34]Hoja3!$B$16,[34]Hoja3!$A$16,IF(K1094=[34]Hoja3!$B$17,[34]Hoja3!$A$17,IF(K1094=[34]Hoja3!$B$18,[34]Hoja3!$A$18,IF(K1094=[34]Hoja3!$B$19,[34]Hoja3!$A$19,IF(K1094=[34]Hoja3!$B$20,[34]Hoja3!$A$20,IF(K1094=[34]Hoja3!$B$21,[34]Hoja3!$A$21,""))))))))))))))))))))</f>
        <v>CCE-16</v>
      </c>
      <c r="M1094" s="60" t="s">
        <v>63</v>
      </c>
      <c r="N1094" s="60">
        <v>0</v>
      </c>
      <c r="O1094" s="104">
        <v>87068800</v>
      </c>
      <c r="P1094" s="104">
        <v>87068800</v>
      </c>
      <c r="Q1094" s="65">
        <v>0</v>
      </c>
      <c r="R1094" s="60">
        <v>0</v>
      </c>
      <c r="S1094" s="60" t="s">
        <v>1995</v>
      </c>
      <c r="T1094" s="60" t="s">
        <v>1996</v>
      </c>
      <c r="U1094" s="60" t="s">
        <v>2293</v>
      </c>
      <c r="V1094" s="60" t="s">
        <v>2294</v>
      </c>
      <c r="W1094" s="60" t="s">
        <v>2295</v>
      </c>
      <c r="X1094" s="100">
        <v>3241000</v>
      </c>
      <c r="Y1094" s="133" t="s">
        <v>4117</v>
      </c>
    </row>
    <row r="1095" spans="1:25" ht="45" x14ac:dyDescent="0.25">
      <c r="A1095" s="60" t="s">
        <v>2460</v>
      </c>
      <c r="B1095" s="60" t="str">
        <f>IFERROR(VLOOKUP(VALUE(MID(A1094,1,IF(VALUE(MID(A1094,1,3))=898,3,4))),[34]Hoja1!$A$3:$K$222,2,0),"")</f>
        <v>1052 Bienestar estudiantil para todos</v>
      </c>
      <c r="C1095" s="60" t="s">
        <v>259</v>
      </c>
      <c r="D1095" s="60" t="s">
        <v>486</v>
      </c>
      <c r="E1095" s="68">
        <v>80101604</v>
      </c>
      <c r="F1095" s="60" t="s">
        <v>2461</v>
      </c>
      <c r="G1095" s="62">
        <v>1</v>
      </c>
      <c r="H1095" s="62">
        <v>1</v>
      </c>
      <c r="I1095" s="60">
        <v>11.5</v>
      </c>
      <c r="J1095" s="60">
        <v>1</v>
      </c>
      <c r="K1095" s="60" t="s">
        <v>21</v>
      </c>
      <c r="L1095" s="60" t="str">
        <f>IF(K1095=[34]Hoja3!$B$2,[34]Hoja3!$A$2,IF(K1095=[34]Hoja3!$B$3,[34]Hoja3!$A$3,IF(K1095=[34]Hoja3!$B$4,[34]Hoja3!$A$4,IF(K1095=[34]Hoja3!$B$5,[34]Hoja3!$A$5,IF(K1095=[34]Hoja3!$B$6,[34]Hoja3!$A$6,IF(K1095=[34]Hoja3!$B$7,[34]Hoja3!$A$7,IF(K1095=[34]Hoja3!$B$8,[34]Hoja3!$A$8,IF(K1095=[34]Hoja3!$B$9,[34]Hoja3!$A$9,IF(K1095=[34]Hoja3!$B$10,[34]Hoja3!$A$10,IF(K1095=[34]Hoja3!$B$11,[34]Hoja3!$A$11,IF(K1095=[34]Hoja3!$B$12,[34]Hoja3!$A$12,IF(K1095=[34]Hoja3!$B$13,[34]Hoja3!$A$13,IF(K1095=[34]Hoja3!$B$14,[34]Hoja3!$A$14,IF(K1095=[34]Hoja3!$B$15,[34]Hoja3!$A$15,IF(K1095=[34]Hoja3!$B$16,[34]Hoja3!$A$16,IF(K1095=[34]Hoja3!$B$17,[34]Hoja3!$A$17,IF(K1095=[34]Hoja3!$B$18,[34]Hoja3!$A$18,IF(K1095=[34]Hoja3!$B$19,[34]Hoja3!$A$19,IF(K1095=[34]Hoja3!$B$20,[34]Hoja3!$A$20,IF(K1095=[34]Hoja3!$B$21,[34]Hoja3!$A$21,""))))))))))))))))))))</f>
        <v>CCE-16</v>
      </c>
      <c r="M1095" s="60" t="s">
        <v>63</v>
      </c>
      <c r="N1095" s="60">
        <v>0</v>
      </c>
      <c r="O1095" s="104">
        <v>80849600</v>
      </c>
      <c r="P1095" s="104">
        <v>80849600</v>
      </c>
      <c r="Q1095" s="65">
        <v>0</v>
      </c>
      <c r="R1095" s="60">
        <v>0</v>
      </c>
      <c r="S1095" s="60" t="s">
        <v>1995</v>
      </c>
      <c r="T1095" s="60" t="s">
        <v>1996</v>
      </c>
      <c r="U1095" s="60" t="s">
        <v>2293</v>
      </c>
      <c r="V1095" s="60" t="s">
        <v>2294</v>
      </c>
      <c r="W1095" s="60" t="s">
        <v>2295</v>
      </c>
      <c r="X1095" s="100">
        <v>3241000</v>
      </c>
      <c r="Y1095" s="133" t="s">
        <v>4117</v>
      </c>
    </row>
    <row r="1096" spans="1:25" ht="45" x14ac:dyDescent="0.25">
      <c r="A1096" s="60" t="s">
        <v>2462</v>
      </c>
      <c r="B1096" s="60" t="str">
        <f>IFERROR(VLOOKUP(VALUE(MID(A1095,1,IF(VALUE(MID(A1095,1,3))=898,3,4))),[34]Hoja1!$A$3:$K$222,2,0),"")</f>
        <v>1052 Bienestar estudiantil para todos</v>
      </c>
      <c r="C1096" s="60" t="s">
        <v>246</v>
      </c>
      <c r="D1096" s="60" t="s">
        <v>474</v>
      </c>
      <c r="E1096" s="68">
        <v>93151507</v>
      </c>
      <c r="F1096" s="60" t="s">
        <v>2463</v>
      </c>
      <c r="G1096" s="62">
        <v>1</v>
      </c>
      <c r="H1096" s="62">
        <v>1</v>
      </c>
      <c r="I1096" s="60">
        <v>11.5</v>
      </c>
      <c r="J1096" s="60">
        <v>1</v>
      </c>
      <c r="K1096" s="60" t="s">
        <v>21</v>
      </c>
      <c r="L1096" s="60" t="str">
        <f>IF(K1096=[34]Hoja3!$B$2,[34]Hoja3!$A$2,IF(K1096=[34]Hoja3!$B$3,[34]Hoja3!$A$3,IF(K1096=[34]Hoja3!$B$4,[34]Hoja3!$A$4,IF(K1096=[34]Hoja3!$B$5,[34]Hoja3!$A$5,IF(K1096=[34]Hoja3!$B$6,[34]Hoja3!$A$6,IF(K1096=[34]Hoja3!$B$7,[34]Hoja3!$A$7,IF(K1096=[34]Hoja3!$B$8,[34]Hoja3!$A$8,IF(K1096=[34]Hoja3!$B$9,[34]Hoja3!$A$9,IF(K1096=[34]Hoja3!$B$10,[34]Hoja3!$A$10,IF(K1096=[34]Hoja3!$B$11,[34]Hoja3!$A$11,IF(K1096=[34]Hoja3!$B$12,[34]Hoja3!$A$12,IF(K1096=[34]Hoja3!$B$13,[34]Hoja3!$A$13,IF(K1096=[34]Hoja3!$B$14,[34]Hoja3!$A$14,IF(K1096=[34]Hoja3!$B$15,[34]Hoja3!$A$15,IF(K1096=[34]Hoja3!$B$16,[34]Hoja3!$A$16,IF(K1096=[34]Hoja3!$B$17,[34]Hoja3!$A$17,IF(K1096=[34]Hoja3!$B$18,[34]Hoja3!$A$18,IF(K1096=[34]Hoja3!$B$19,[34]Hoja3!$A$19,IF(K1096=[34]Hoja3!$B$20,[34]Hoja3!$A$20,IF(K1096=[34]Hoja3!$B$21,[34]Hoja3!$A$21,""))))))))))))))))))))</f>
        <v>CCE-16</v>
      </c>
      <c r="M1096" s="60" t="s">
        <v>63</v>
      </c>
      <c r="N1096" s="60">
        <v>0</v>
      </c>
      <c r="O1096" s="104">
        <v>92292928</v>
      </c>
      <c r="P1096" s="104">
        <v>92292928</v>
      </c>
      <c r="Q1096" s="65">
        <v>0</v>
      </c>
      <c r="R1096" s="60">
        <v>0</v>
      </c>
      <c r="S1096" s="60" t="s">
        <v>1995</v>
      </c>
      <c r="T1096" s="60" t="s">
        <v>1996</v>
      </c>
      <c r="U1096" s="60" t="s">
        <v>2293</v>
      </c>
      <c r="V1096" s="60" t="s">
        <v>2294</v>
      </c>
      <c r="W1096" s="60" t="s">
        <v>2295</v>
      </c>
      <c r="X1096" s="100">
        <v>3241000</v>
      </c>
      <c r="Y1096" s="133" t="s">
        <v>4117</v>
      </c>
    </row>
    <row r="1097" spans="1:25" ht="45" x14ac:dyDescent="0.25">
      <c r="A1097" s="60" t="s">
        <v>2464</v>
      </c>
      <c r="B1097" s="60" t="str">
        <f>IFERROR(VLOOKUP(VALUE(MID(A1096,1,IF(VALUE(MID(A1096,1,3))=898,3,4))),[34]Hoja1!$A$3:$K$222,2,0),"")</f>
        <v>1052 Bienestar estudiantil para todos</v>
      </c>
      <c r="C1097" s="60" t="s">
        <v>246</v>
      </c>
      <c r="D1097" s="60" t="s">
        <v>474</v>
      </c>
      <c r="E1097" s="68">
        <v>93151507</v>
      </c>
      <c r="F1097" s="60" t="s">
        <v>2465</v>
      </c>
      <c r="G1097" s="62">
        <v>1</v>
      </c>
      <c r="H1097" s="62">
        <v>1</v>
      </c>
      <c r="I1097" s="60">
        <v>11</v>
      </c>
      <c r="J1097" s="60">
        <v>1</v>
      </c>
      <c r="K1097" s="60" t="s">
        <v>21</v>
      </c>
      <c r="L1097" s="60" t="str">
        <f>IF(K1097=[34]Hoja3!$B$2,[34]Hoja3!$A$2,IF(K1097=[34]Hoja3!$B$3,[34]Hoja3!$A$3,IF(K1097=[34]Hoja3!$B$4,[34]Hoja3!$A$4,IF(K1097=[34]Hoja3!$B$5,[34]Hoja3!$A$5,IF(K1097=[34]Hoja3!$B$6,[34]Hoja3!$A$6,IF(K1097=[34]Hoja3!$B$7,[34]Hoja3!$A$7,IF(K1097=[34]Hoja3!$B$8,[34]Hoja3!$A$8,IF(K1097=[34]Hoja3!$B$9,[34]Hoja3!$A$9,IF(K1097=[34]Hoja3!$B$10,[34]Hoja3!$A$10,IF(K1097=[34]Hoja3!$B$11,[34]Hoja3!$A$11,IF(K1097=[34]Hoja3!$B$12,[34]Hoja3!$A$12,IF(K1097=[34]Hoja3!$B$13,[34]Hoja3!$A$13,IF(K1097=[34]Hoja3!$B$14,[34]Hoja3!$A$14,IF(K1097=[34]Hoja3!$B$15,[34]Hoja3!$A$15,IF(K1097=[34]Hoja3!$B$16,[34]Hoja3!$A$16,IF(K1097=[34]Hoja3!$B$17,[34]Hoja3!$A$17,IF(K1097=[34]Hoja3!$B$18,[34]Hoja3!$A$18,IF(K1097=[34]Hoja3!$B$19,[34]Hoja3!$A$19,IF(K1097=[34]Hoja3!$B$20,[34]Hoja3!$A$20,IF(K1097=[34]Hoja3!$B$21,[34]Hoja3!$A$21,""))))))))))))))))))))</f>
        <v>CCE-16</v>
      </c>
      <c r="M1097" s="60" t="s">
        <v>63</v>
      </c>
      <c r="N1097" s="60">
        <v>0</v>
      </c>
      <c r="O1097" s="104">
        <v>74360000</v>
      </c>
      <c r="P1097" s="104">
        <v>74360000</v>
      </c>
      <c r="Q1097" s="65">
        <v>0</v>
      </c>
      <c r="R1097" s="60">
        <v>0</v>
      </c>
      <c r="S1097" s="60" t="s">
        <v>1995</v>
      </c>
      <c r="T1097" s="60" t="s">
        <v>1996</v>
      </c>
      <c r="U1097" s="60" t="s">
        <v>2293</v>
      </c>
      <c r="V1097" s="60" t="s">
        <v>2294</v>
      </c>
      <c r="W1097" s="60" t="s">
        <v>2295</v>
      </c>
      <c r="X1097" s="100">
        <v>3241000</v>
      </c>
      <c r="Y1097" s="133" t="s">
        <v>4117</v>
      </c>
    </row>
    <row r="1098" spans="1:25" ht="75" x14ac:dyDescent="0.25">
      <c r="A1098" s="60" t="s">
        <v>2466</v>
      </c>
      <c r="B1098" s="60" t="str">
        <f>IFERROR(VLOOKUP(VALUE(MID(A1097,1,IF(VALUE(MID(A1097,1,3))=898,3,4))),[34]Hoja1!$A$3:$K$222,2,0),"")</f>
        <v>1052 Bienestar estudiantil para todos</v>
      </c>
      <c r="C1098" s="60" t="s">
        <v>246</v>
      </c>
      <c r="D1098" s="60" t="s">
        <v>474</v>
      </c>
      <c r="E1098" s="60">
        <v>94131603</v>
      </c>
      <c r="F1098" s="60" t="s">
        <v>2467</v>
      </c>
      <c r="G1098" s="62">
        <v>1</v>
      </c>
      <c r="H1098" s="62">
        <v>1</v>
      </c>
      <c r="I1098" s="60">
        <v>11.5</v>
      </c>
      <c r="J1098" s="60">
        <v>1</v>
      </c>
      <c r="K1098" s="60" t="s">
        <v>21</v>
      </c>
      <c r="L1098" s="60" t="str">
        <f>IF(K1098=[34]Hoja3!$B$2,[34]Hoja3!$A$2,IF(K1098=[34]Hoja3!$B$3,[34]Hoja3!$A$3,IF(K1098=[34]Hoja3!$B$4,[34]Hoja3!$A$4,IF(K1098=[34]Hoja3!$B$5,[34]Hoja3!$A$5,IF(K1098=[34]Hoja3!$B$6,[34]Hoja3!$A$6,IF(K1098=[34]Hoja3!$B$7,[34]Hoja3!$A$7,IF(K1098=[34]Hoja3!$B$8,[34]Hoja3!$A$8,IF(K1098=[34]Hoja3!$B$9,[34]Hoja3!$A$9,IF(K1098=[34]Hoja3!$B$10,[34]Hoja3!$A$10,IF(K1098=[34]Hoja3!$B$11,[34]Hoja3!$A$11,IF(K1098=[34]Hoja3!$B$12,[34]Hoja3!$A$12,IF(K1098=[34]Hoja3!$B$13,[34]Hoja3!$A$13,IF(K1098=[34]Hoja3!$B$14,[34]Hoja3!$A$14,IF(K1098=[34]Hoja3!$B$15,[34]Hoja3!$A$15,IF(K1098=[34]Hoja3!$B$16,[34]Hoja3!$A$16,IF(K1098=[34]Hoja3!$B$17,[34]Hoja3!$A$17,IF(K1098=[34]Hoja3!$B$18,[34]Hoja3!$A$18,IF(K1098=[34]Hoja3!$B$19,[34]Hoja3!$A$19,IF(K1098=[34]Hoja3!$B$20,[34]Hoja3!$A$20,IF(K1098=[34]Hoja3!$B$21,[34]Hoja3!$A$21,""))))))))))))))))))))</f>
        <v>CCE-16</v>
      </c>
      <c r="M1098" s="60" t="s">
        <v>63</v>
      </c>
      <c r="N1098" s="60">
        <v>0</v>
      </c>
      <c r="O1098" s="104">
        <v>156556400</v>
      </c>
      <c r="P1098" s="104">
        <v>156556400</v>
      </c>
      <c r="Q1098" s="65">
        <v>0</v>
      </c>
      <c r="R1098" s="60">
        <v>0</v>
      </c>
      <c r="S1098" s="60" t="s">
        <v>1995</v>
      </c>
      <c r="T1098" s="60" t="s">
        <v>1996</v>
      </c>
      <c r="U1098" s="60" t="s">
        <v>2293</v>
      </c>
      <c r="V1098" s="60" t="s">
        <v>2294</v>
      </c>
      <c r="W1098" s="60" t="s">
        <v>2295</v>
      </c>
      <c r="X1098" s="100">
        <v>3241000</v>
      </c>
      <c r="Y1098" s="133" t="s">
        <v>4117</v>
      </c>
    </row>
    <row r="1099" spans="1:25" ht="45" x14ac:dyDescent="0.25">
      <c r="A1099" s="60" t="s">
        <v>2468</v>
      </c>
      <c r="B1099" s="60" t="str">
        <f>IFERROR(VLOOKUP(VALUE(MID(A1098,1,IF(VALUE(MID(A1098,1,3))=898,3,4))),[34]Hoja1!$A$3:$K$222,2,0),"")</f>
        <v>1052 Bienestar estudiantil para todos</v>
      </c>
      <c r="C1099" s="60" t="s">
        <v>246</v>
      </c>
      <c r="D1099" s="60" t="s">
        <v>474</v>
      </c>
      <c r="E1099" s="60">
        <v>94131603</v>
      </c>
      <c r="F1099" s="60" t="s">
        <v>2469</v>
      </c>
      <c r="G1099" s="62">
        <v>1</v>
      </c>
      <c r="H1099" s="62">
        <v>1</v>
      </c>
      <c r="I1099" s="60">
        <v>11.5</v>
      </c>
      <c r="J1099" s="60">
        <v>1</v>
      </c>
      <c r="K1099" s="60" t="s">
        <v>21</v>
      </c>
      <c r="L1099" s="60" t="str">
        <f>IF(K1099=[34]Hoja3!$B$2,[34]Hoja3!$A$2,IF(K1099=[34]Hoja3!$B$3,[34]Hoja3!$A$3,IF(K1099=[34]Hoja3!$B$4,[34]Hoja3!$A$4,IF(K1099=[34]Hoja3!$B$5,[34]Hoja3!$A$5,IF(K1099=[34]Hoja3!$B$6,[34]Hoja3!$A$6,IF(K1099=[34]Hoja3!$B$7,[34]Hoja3!$A$7,IF(K1099=[34]Hoja3!$B$8,[34]Hoja3!$A$8,IF(K1099=[34]Hoja3!$B$9,[34]Hoja3!$A$9,IF(K1099=[34]Hoja3!$B$10,[34]Hoja3!$A$10,IF(K1099=[34]Hoja3!$B$11,[34]Hoja3!$A$11,IF(K1099=[34]Hoja3!$B$12,[34]Hoja3!$A$12,IF(K1099=[34]Hoja3!$B$13,[34]Hoja3!$A$13,IF(K1099=[34]Hoja3!$B$14,[34]Hoja3!$A$14,IF(K1099=[34]Hoja3!$B$15,[34]Hoja3!$A$15,IF(K1099=[34]Hoja3!$B$16,[34]Hoja3!$A$16,IF(K1099=[34]Hoja3!$B$17,[34]Hoja3!$A$17,IF(K1099=[34]Hoja3!$B$18,[34]Hoja3!$A$18,IF(K1099=[34]Hoja3!$B$19,[34]Hoja3!$A$19,IF(K1099=[34]Hoja3!$B$20,[34]Hoja3!$A$20,IF(K1099=[34]Hoja3!$B$21,[34]Hoja3!$A$21,""))))))))))))))))))))</f>
        <v>CCE-16</v>
      </c>
      <c r="M1099" s="60" t="s">
        <v>63</v>
      </c>
      <c r="N1099" s="60">
        <v>0</v>
      </c>
      <c r="O1099" s="104">
        <v>107640000</v>
      </c>
      <c r="P1099" s="104">
        <v>107640000</v>
      </c>
      <c r="Q1099" s="65">
        <v>0</v>
      </c>
      <c r="R1099" s="60">
        <v>0</v>
      </c>
      <c r="S1099" s="60" t="s">
        <v>1995</v>
      </c>
      <c r="T1099" s="60" t="s">
        <v>1996</v>
      </c>
      <c r="U1099" s="60" t="s">
        <v>2293</v>
      </c>
      <c r="V1099" s="60" t="s">
        <v>2294</v>
      </c>
      <c r="W1099" s="60" t="s">
        <v>2295</v>
      </c>
      <c r="X1099" s="100">
        <v>3241000</v>
      </c>
      <c r="Y1099" s="133" t="s">
        <v>4117</v>
      </c>
    </row>
    <row r="1100" spans="1:25" ht="45" x14ac:dyDescent="0.25">
      <c r="A1100" s="60" t="s">
        <v>2470</v>
      </c>
      <c r="B1100" s="60" t="str">
        <f>IFERROR(VLOOKUP(VALUE(MID(A1099,1,IF(VALUE(MID(A1099,1,3))=898,3,4))),[34]Hoja1!$A$3:$K$222,2,0),"")</f>
        <v>1052 Bienestar estudiantil para todos</v>
      </c>
      <c r="C1100" s="60" t="s">
        <v>246</v>
      </c>
      <c r="D1100" s="60" t="s">
        <v>474</v>
      </c>
      <c r="E1100" s="60">
        <v>94131603</v>
      </c>
      <c r="F1100" s="60" t="s">
        <v>2471</v>
      </c>
      <c r="G1100" s="62">
        <v>1</v>
      </c>
      <c r="H1100" s="62">
        <v>1</v>
      </c>
      <c r="I1100" s="60">
        <v>11</v>
      </c>
      <c r="J1100" s="60">
        <v>1</v>
      </c>
      <c r="K1100" s="60" t="s">
        <v>21</v>
      </c>
      <c r="L1100" s="60" t="str">
        <f>IF(K1100=[34]Hoja3!$B$2,[34]Hoja3!$A$2,IF(K1100=[34]Hoja3!$B$3,[34]Hoja3!$A$3,IF(K1100=[34]Hoja3!$B$4,[34]Hoja3!$A$4,IF(K1100=[34]Hoja3!$B$5,[34]Hoja3!$A$5,IF(K1100=[34]Hoja3!$B$6,[34]Hoja3!$A$6,IF(K1100=[34]Hoja3!$B$7,[34]Hoja3!$A$7,IF(K1100=[34]Hoja3!$B$8,[34]Hoja3!$A$8,IF(K1100=[34]Hoja3!$B$9,[34]Hoja3!$A$9,IF(K1100=[34]Hoja3!$B$10,[34]Hoja3!$A$10,IF(K1100=[34]Hoja3!$B$11,[34]Hoja3!$A$11,IF(K1100=[34]Hoja3!$B$12,[34]Hoja3!$A$12,IF(K1100=[34]Hoja3!$B$13,[34]Hoja3!$A$13,IF(K1100=[34]Hoja3!$B$14,[34]Hoja3!$A$14,IF(K1100=[34]Hoja3!$B$15,[34]Hoja3!$A$15,IF(K1100=[34]Hoja3!$B$16,[34]Hoja3!$A$16,IF(K1100=[34]Hoja3!$B$17,[34]Hoja3!$A$17,IF(K1100=[34]Hoja3!$B$18,[34]Hoja3!$A$18,IF(K1100=[34]Hoja3!$B$19,[34]Hoja3!$A$19,IF(K1100=[34]Hoja3!$B$20,[34]Hoja3!$A$20,IF(K1100=[34]Hoja3!$B$21,[34]Hoja3!$A$21,""))))))))))))))))))))</f>
        <v>CCE-16</v>
      </c>
      <c r="M1100" s="60" t="s">
        <v>63</v>
      </c>
      <c r="N1100" s="60">
        <v>0</v>
      </c>
      <c r="O1100" s="104">
        <v>68640000</v>
      </c>
      <c r="P1100" s="104">
        <v>68640000</v>
      </c>
      <c r="Q1100" s="65">
        <v>0</v>
      </c>
      <c r="R1100" s="60">
        <v>0</v>
      </c>
      <c r="S1100" s="60" t="s">
        <v>1995</v>
      </c>
      <c r="T1100" s="60" t="s">
        <v>1996</v>
      </c>
      <c r="U1100" s="60" t="s">
        <v>2293</v>
      </c>
      <c r="V1100" s="60" t="s">
        <v>2294</v>
      </c>
      <c r="W1100" s="60" t="s">
        <v>2295</v>
      </c>
      <c r="X1100" s="100">
        <v>3241000</v>
      </c>
      <c r="Y1100" s="133" t="s">
        <v>4117</v>
      </c>
    </row>
    <row r="1101" spans="1:25" ht="45" x14ac:dyDescent="0.25">
      <c r="A1101" s="60" t="s">
        <v>2472</v>
      </c>
      <c r="B1101" s="60" t="str">
        <f>IFERROR(VLOOKUP(VALUE(MID(A1100,1,IF(VALUE(MID(A1100,1,3))=898,3,4))),[34]Hoja1!$A$3:$K$222,2,0),"")</f>
        <v>1052 Bienestar estudiantil para todos</v>
      </c>
      <c r="C1101" s="60" t="s">
        <v>255</v>
      </c>
      <c r="D1101" s="60" t="s">
        <v>479</v>
      </c>
      <c r="E1101" s="68">
        <v>80101604</v>
      </c>
      <c r="F1101" s="60" t="s">
        <v>2473</v>
      </c>
      <c r="G1101" s="62">
        <v>1</v>
      </c>
      <c r="H1101" s="62">
        <v>1</v>
      </c>
      <c r="I1101" s="60">
        <v>11</v>
      </c>
      <c r="J1101" s="60">
        <v>1</v>
      </c>
      <c r="K1101" s="60" t="s">
        <v>21</v>
      </c>
      <c r="L1101" s="60" t="str">
        <f>IF(K1101=[34]Hoja3!$B$2,[34]Hoja3!$A$2,IF(K1101=[34]Hoja3!$B$3,[34]Hoja3!$A$3,IF(K1101=[34]Hoja3!$B$4,[34]Hoja3!$A$4,IF(K1101=[34]Hoja3!$B$5,[34]Hoja3!$A$5,IF(K1101=[34]Hoja3!$B$6,[34]Hoja3!$A$6,IF(K1101=[34]Hoja3!$B$7,[34]Hoja3!$A$7,IF(K1101=[34]Hoja3!$B$8,[34]Hoja3!$A$8,IF(K1101=[34]Hoja3!$B$9,[34]Hoja3!$A$9,IF(K1101=[34]Hoja3!$B$10,[34]Hoja3!$A$10,IF(K1101=[34]Hoja3!$B$11,[34]Hoja3!$A$11,IF(K1101=[34]Hoja3!$B$12,[34]Hoja3!$A$12,IF(K1101=[34]Hoja3!$B$13,[34]Hoja3!$A$13,IF(K1101=[34]Hoja3!$B$14,[34]Hoja3!$A$14,IF(K1101=[34]Hoja3!$B$15,[34]Hoja3!$A$15,IF(K1101=[34]Hoja3!$B$16,[34]Hoja3!$A$16,IF(K1101=[34]Hoja3!$B$17,[34]Hoja3!$A$17,IF(K1101=[34]Hoja3!$B$18,[34]Hoja3!$A$18,IF(K1101=[34]Hoja3!$B$19,[34]Hoja3!$A$19,IF(K1101=[34]Hoja3!$B$20,[34]Hoja3!$A$20,IF(K1101=[34]Hoja3!$B$21,[34]Hoja3!$A$21,""))))))))))))))))))))</f>
        <v>CCE-16</v>
      </c>
      <c r="M1101" s="60" t="s">
        <v>63</v>
      </c>
      <c r="N1101" s="60">
        <v>0</v>
      </c>
      <c r="O1101" s="104">
        <v>114400000</v>
      </c>
      <c r="P1101" s="104">
        <v>114400000</v>
      </c>
      <c r="Q1101" s="65">
        <v>0</v>
      </c>
      <c r="R1101" s="60">
        <v>0</v>
      </c>
      <c r="S1101" s="60" t="s">
        <v>1995</v>
      </c>
      <c r="T1101" s="60" t="s">
        <v>1996</v>
      </c>
      <c r="U1101" s="60" t="s">
        <v>2293</v>
      </c>
      <c r="V1101" s="60" t="s">
        <v>2294</v>
      </c>
      <c r="W1101" s="60" t="s">
        <v>2295</v>
      </c>
      <c r="X1101" s="100">
        <v>3241000</v>
      </c>
      <c r="Y1101" s="133" t="s">
        <v>4117</v>
      </c>
    </row>
    <row r="1102" spans="1:25" ht="45" x14ac:dyDescent="0.25">
      <c r="A1102" s="60" t="s">
        <v>2474</v>
      </c>
      <c r="B1102" s="60" t="str">
        <f>IFERROR(VLOOKUP(VALUE(MID(A1101,1,IF(VALUE(MID(A1101,1,3))=898,3,4))),[34]Hoja1!$A$3:$K$222,2,0),"")</f>
        <v>1052 Bienestar estudiantil para todos</v>
      </c>
      <c r="C1102" s="60" t="s">
        <v>255</v>
      </c>
      <c r="D1102" s="60" t="s">
        <v>479</v>
      </c>
      <c r="E1102" s="68">
        <v>80101604</v>
      </c>
      <c r="F1102" s="60" t="s">
        <v>2475</v>
      </c>
      <c r="G1102" s="62">
        <v>1</v>
      </c>
      <c r="H1102" s="62">
        <v>1</v>
      </c>
      <c r="I1102" s="60">
        <v>11.5</v>
      </c>
      <c r="J1102" s="60">
        <v>1</v>
      </c>
      <c r="K1102" s="60" t="s">
        <v>21</v>
      </c>
      <c r="L1102" s="60" t="str">
        <f>IF(K1102=[34]Hoja3!$B$2,[34]Hoja3!$A$2,IF(K1102=[34]Hoja3!$B$3,[34]Hoja3!$A$3,IF(K1102=[34]Hoja3!$B$4,[34]Hoja3!$A$4,IF(K1102=[34]Hoja3!$B$5,[34]Hoja3!$A$5,IF(K1102=[34]Hoja3!$B$6,[34]Hoja3!$A$6,IF(K1102=[34]Hoja3!$B$7,[34]Hoja3!$A$7,IF(K1102=[34]Hoja3!$B$8,[34]Hoja3!$A$8,IF(K1102=[34]Hoja3!$B$9,[34]Hoja3!$A$9,IF(K1102=[34]Hoja3!$B$10,[34]Hoja3!$A$10,IF(K1102=[34]Hoja3!$B$11,[34]Hoja3!$A$11,IF(K1102=[34]Hoja3!$B$12,[34]Hoja3!$A$12,IF(K1102=[34]Hoja3!$B$13,[34]Hoja3!$A$13,IF(K1102=[34]Hoja3!$B$14,[34]Hoja3!$A$14,IF(K1102=[34]Hoja3!$B$15,[34]Hoja3!$A$15,IF(K1102=[34]Hoja3!$B$16,[34]Hoja3!$A$16,IF(K1102=[34]Hoja3!$B$17,[34]Hoja3!$A$17,IF(K1102=[34]Hoja3!$B$18,[34]Hoja3!$A$18,IF(K1102=[34]Hoja3!$B$19,[34]Hoja3!$A$19,IF(K1102=[34]Hoja3!$B$20,[34]Hoja3!$A$20,IF(K1102=[34]Hoja3!$B$21,[34]Hoja3!$A$21,""))))))))))))))))))))</f>
        <v>CCE-16</v>
      </c>
      <c r="M1102" s="60" t="s">
        <v>63</v>
      </c>
      <c r="N1102" s="60">
        <v>0</v>
      </c>
      <c r="O1102" s="104">
        <v>43534400</v>
      </c>
      <c r="P1102" s="104">
        <v>43534400</v>
      </c>
      <c r="Q1102" s="65">
        <v>0</v>
      </c>
      <c r="R1102" s="60">
        <v>0</v>
      </c>
      <c r="S1102" s="60" t="s">
        <v>1995</v>
      </c>
      <c r="T1102" s="60" t="s">
        <v>1996</v>
      </c>
      <c r="U1102" s="60" t="s">
        <v>2293</v>
      </c>
      <c r="V1102" s="60" t="s">
        <v>2294</v>
      </c>
      <c r="W1102" s="60" t="s">
        <v>2295</v>
      </c>
      <c r="X1102" s="100">
        <v>3241000</v>
      </c>
      <c r="Y1102" s="133" t="s">
        <v>4117</v>
      </c>
    </row>
    <row r="1103" spans="1:25" ht="45" x14ac:dyDescent="0.25">
      <c r="A1103" s="60" t="s">
        <v>2476</v>
      </c>
      <c r="B1103" s="60" t="str">
        <f>IFERROR(VLOOKUP(VALUE(MID(A1102,1,IF(VALUE(MID(A1102,1,3))=898,3,4))),[34]Hoja1!$A$3:$K$222,2,0),"")</f>
        <v>1052 Bienestar estudiantil para todos</v>
      </c>
      <c r="C1103" s="60" t="s">
        <v>255</v>
      </c>
      <c r="D1103" s="60" t="s">
        <v>479</v>
      </c>
      <c r="E1103" s="68">
        <v>80101604</v>
      </c>
      <c r="F1103" s="60" t="s">
        <v>2477</v>
      </c>
      <c r="G1103" s="62">
        <v>1</v>
      </c>
      <c r="H1103" s="62">
        <v>1</v>
      </c>
      <c r="I1103" s="60">
        <v>11</v>
      </c>
      <c r="J1103" s="60">
        <v>1</v>
      </c>
      <c r="K1103" s="60" t="s">
        <v>21</v>
      </c>
      <c r="L1103" s="60" t="str">
        <f>IF(K1103=[34]Hoja3!$B$2,[34]Hoja3!$A$2,IF(K1103=[34]Hoja3!$B$3,[34]Hoja3!$A$3,IF(K1103=[34]Hoja3!$B$4,[34]Hoja3!$A$4,IF(K1103=[34]Hoja3!$B$5,[34]Hoja3!$A$5,IF(K1103=[34]Hoja3!$B$6,[34]Hoja3!$A$6,IF(K1103=[34]Hoja3!$B$7,[34]Hoja3!$A$7,IF(K1103=[34]Hoja3!$B$8,[34]Hoja3!$A$8,IF(K1103=[34]Hoja3!$B$9,[34]Hoja3!$A$9,IF(K1103=[34]Hoja3!$B$10,[34]Hoja3!$A$10,IF(K1103=[34]Hoja3!$B$11,[34]Hoja3!$A$11,IF(K1103=[34]Hoja3!$B$12,[34]Hoja3!$A$12,IF(K1103=[34]Hoja3!$B$13,[34]Hoja3!$A$13,IF(K1103=[34]Hoja3!$B$14,[34]Hoja3!$A$14,IF(K1103=[34]Hoja3!$B$15,[34]Hoja3!$A$15,IF(K1103=[34]Hoja3!$B$16,[34]Hoja3!$A$16,IF(K1103=[34]Hoja3!$B$17,[34]Hoja3!$A$17,IF(K1103=[34]Hoja3!$B$18,[34]Hoja3!$A$18,IF(K1103=[34]Hoja3!$B$19,[34]Hoja3!$A$19,IF(K1103=[34]Hoja3!$B$20,[34]Hoja3!$A$20,IF(K1103=[34]Hoja3!$B$21,[34]Hoja3!$A$21,""))))))))))))))))))))</f>
        <v>CCE-16</v>
      </c>
      <c r="M1103" s="60" t="s">
        <v>63</v>
      </c>
      <c r="N1103" s="60">
        <v>0</v>
      </c>
      <c r="O1103" s="104">
        <v>41641600</v>
      </c>
      <c r="P1103" s="104">
        <v>41641600</v>
      </c>
      <c r="Q1103" s="65">
        <v>0</v>
      </c>
      <c r="R1103" s="60">
        <v>0</v>
      </c>
      <c r="S1103" s="60" t="s">
        <v>1995</v>
      </c>
      <c r="T1103" s="60" t="s">
        <v>1996</v>
      </c>
      <c r="U1103" s="60" t="s">
        <v>2293</v>
      </c>
      <c r="V1103" s="60" t="s">
        <v>2294</v>
      </c>
      <c r="W1103" s="60" t="s">
        <v>2295</v>
      </c>
      <c r="X1103" s="100">
        <v>3241000</v>
      </c>
      <c r="Y1103" s="133" t="s">
        <v>4117</v>
      </c>
    </row>
    <row r="1104" spans="1:25" ht="45" x14ac:dyDescent="0.25">
      <c r="A1104" s="60" t="s">
        <v>2478</v>
      </c>
      <c r="B1104" s="60" t="str">
        <f>IFERROR(VLOOKUP(VALUE(MID(A1103,1,IF(VALUE(MID(A1103,1,3))=898,3,4))),[34]Hoja1!$A$3:$K$222,2,0),"")</f>
        <v>1052 Bienestar estudiantil para todos</v>
      </c>
      <c r="C1104" s="60" t="s">
        <v>255</v>
      </c>
      <c r="D1104" s="60" t="s">
        <v>479</v>
      </c>
      <c r="E1104" s="68">
        <v>80111706</v>
      </c>
      <c r="F1104" s="60" t="s">
        <v>2479</v>
      </c>
      <c r="G1104" s="62">
        <v>1</v>
      </c>
      <c r="H1104" s="62">
        <v>1</v>
      </c>
      <c r="I1104" s="60">
        <v>11.5</v>
      </c>
      <c r="J1104" s="60">
        <v>1</v>
      </c>
      <c r="K1104" s="60" t="s">
        <v>21</v>
      </c>
      <c r="L1104" s="60" t="str">
        <f>IF(K1104=[34]Hoja3!$B$2,[34]Hoja3!$A$2,IF(K1104=[34]Hoja3!$B$3,[34]Hoja3!$A$3,IF(K1104=[34]Hoja3!$B$4,[34]Hoja3!$A$4,IF(K1104=[34]Hoja3!$B$5,[34]Hoja3!$A$5,IF(K1104=[34]Hoja3!$B$6,[34]Hoja3!$A$6,IF(K1104=[34]Hoja3!$B$7,[34]Hoja3!$A$7,IF(K1104=[34]Hoja3!$B$8,[34]Hoja3!$A$8,IF(K1104=[34]Hoja3!$B$9,[34]Hoja3!$A$9,IF(K1104=[34]Hoja3!$B$10,[34]Hoja3!$A$10,IF(K1104=[34]Hoja3!$B$11,[34]Hoja3!$A$11,IF(K1104=[34]Hoja3!$B$12,[34]Hoja3!$A$12,IF(K1104=[34]Hoja3!$B$13,[34]Hoja3!$A$13,IF(K1104=[34]Hoja3!$B$14,[34]Hoja3!$A$14,IF(K1104=[34]Hoja3!$B$15,[34]Hoja3!$A$15,IF(K1104=[34]Hoja3!$B$16,[34]Hoja3!$A$16,IF(K1104=[34]Hoja3!$B$17,[34]Hoja3!$A$17,IF(K1104=[34]Hoja3!$B$18,[34]Hoja3!$A$18,IF(K1104=[34]Hoja3!$B$19,[34]Hoja3!$A$19,IF(K1104=[34]Hoja3!$B$20,[34]Hoja3!$A$20,IF(K1104=[34]Hoja3!$B$21,[34]Hoja3!$A$21,""))))))))))))))))))))</f>
        <v>CCE-16</v>
      </c>
      <c r="M1104" s="60" t="s">
        <v>575</v>
      </c>
      <c r="N1104" s="60">
        <v>0</v>
      </c>
      <c r="O1104" s="104">
        <v>37315200</v>
      </c>
      <c r="P1104" s="104">
        <v>37315200</v>
      </c>
      <c r="Q1104" s="65">
        <v>0</v>
      </c>
      <c r="R1104" s="60">
        <v>0</v>
      </c>
      <c r="S1104" s="60" t="s">
        <v>1995</v>
      </c>
      <c r="T1104" s="60" t="s">
        <v>1996</v>
      </c>
      <c r="U1104" s="60" t="s">
        <v>2293</v>
      </c>
      <c r="V1104" s="60" t="s">
        <v>2294</v>
      </c>
      <c r="W1104" s="60" t="s">
        <v>2295</v>
      </c>
      <c r="X1104" s="100">
        <v>3241000</v>
      </c>
      <c r="Y1104" s="133" t="s">
        <v>4117</v>
      </c>
    </row>
    <row r="1105" spans="1:25" ht="60" x14ac:dyDescent="0.25">
      <c r="A1105" s="60" t="s">
        <v>2480</v>
      </c>
      <c r="B1105" s="60" t="str">
        <f>IFERROR(VLOOKUP(VALUE(MID(A1104,1,IF(VALUE(MID(A1104,1,3))=898,3,4))),[34]Hoja1!$A$3:$K$222,2,0),"")</f>
        <v>1052 Bienestar estudiantil para todos</v>
      </c>
      <c r="C1105" s="60" t="s">
        <v>255</v>
      </c>
      <c r="D1105" s="60" t="s">
        <v>479</v>
      </c>
      <c r="E1105" s="68">
        <v>81102702</v>
      </c>
      <c r="F1105" s="60" t="s">
        <v>2481</v>
      </c>
      <c r="G1105" s="62">
        <v>1</v>
      </c>
      <c r="H1105" s="62">
        <v>1</v>
      </c>
      <c r="I1105" s="60">
        <v>11</v>
      </c>
      <c r="J1105" s="60">
        <v>1</v>
      </c>
      <c r="K1105" s="60" t="s">
        <v>21</v>
      </c>
      <c r="L1105" s="60" t="str">
        <f>IF(K1105=[34]Hoja3!$B$2,[34]Hoja3!$A$2,IF(K1105=[34]Hoja3!$B$3,[34]Hoja3!$A$3,IF(K1105=[34]Hoja3!$B$4,[34]Hoja3!$A$4,IF(K1105=[34]Hoja3!$B$5,[34]Hoja3!$A$5,IF(K1105=[34]Hoja3!$B$6,[34]Hoja3!$A$6,IF(K1105=[34]Hoja3!$B$7,[34]Hoja3!$A$7,IF(K1105=[34]Hoja3!$B$8,[34]Hoja3!$A$8,IF(K1105=[34]Hoja3!$B$9,[34]Hoja3!$A$9,IF(K1105=[34]Hoja3!$B$10,[34]Hoja3!$A$10,IF(K1105=[34]Hoja3!$B$11,[34]Hoja3!$A$11,IF(K1105=[34]Hoja3!$B$12,[34]Hoja3!$A$12,IF(K1105=[34]Hoja3!$B$13,[34]Hoja3!$A$13,IF(K1105=[34]Hoja3!$B$14,[34]Hoja3!$A$14,IF(K1105=[34]Hoja3!$B$15,[34]Hoja3!$A$15,IF(K1105=[34]Hoja3!$B$16,[34]Hoja3!$A$16,IF(K1105=[34]Hoja3!$B$17,[34]Hoja3!$A$17,IF(K1105=[34]Hoja3!$B$18,[34]Hoja3!$A$18,IF(K1105=[34]Hoja3!$B$19,[34]Hoja3!$A$19,IF(K1105=[34]Hoja3!$B$20,[34]Hoja3!$A$20,IF(K1105=[34]Hoja3!$B$21,[34]Hoja3!$A$21,""))))))))))))))))))))</f>
        <v>CCE-16</v>
      </c>
      <c r="M1105" s="60" t="s">
        <v>63</v>
      </c>
      <c r="N1105" s="60">
        <v>0</v>
      </c>
      <c r="O1105" s="104">
        <v>35692800</v>
      </c>
      <c r="P1105" s="104">
        <v>35692800</v>
      </c>
      <c r="Q1105" s="65">
        <v>0</v>
      </c>
      <c r="R1105" s="60">
        <v>0</v>
      </c>
      <c r="S1105" s="60" t="s">
        <v>1995</v>
      </c>
      <c r="T1105" s="60" t="s">
        <v>1996</v>
      </c>
      <c r="U1105" s="60" t="s">
        <v>2293</v>
      </c>
      <c r="V1105" s="60" t="s">
        <v>2294</v>
      </c>
      <c r="W1105" s="60" t="s">
        <v>2295</v>
      </c>
      <c r="X1105" s="100">
        <v>3241000</v>
      </c>
      <c r="Y1105" s="133" t="s">
        <v>4117</v>
      </c>
    </row>
    <row r="1106" spans="1:25" ht="60" x14ac:dyDescent="0.25">
      <c r="A1106" s="60" t="s">
        <v>2482</v>
      </c>
      <c r="B1106" s="60" t="str">
        <f>IFERROR(VLOOKUP(VALUE(MID(A1105,1,IF(VALUE(MID(A1105,1,3))=898,3,4))),[34]Hoja1!$A$3:$K$222,2,0),"")</f>
        <v>1052 Bienestar estudiantil para todos</v>
      </c>
      <c r="C1106" s="60" t="s">
        <v>255</v>
      </c>
      <c r="D1106" s="60" t="s">
        <v>479</v>
      </c>
      <c r="E1106" s="68">
        <v>81102702</v>
      </c>
      <c r="F1106" s="60" t="s">
        <v>2483</v>
      </c>
      <c r="G1106" s="62">
        <v>1</v>
      </c>
      <c r="H1106" s="62">
        <v>1</v>
      </c>
      <c r="I1106" s="60">
        <v>11.5</v>
      </c>
      <c r="J1106" s="60">
        <v>1</v>
      </c>
      <c r="K1106" s="60" t="s">
        <v>21</v>
      </c>
      <c r="L1106" s="60" t="str">
        <f>IF(K1106=[34]Hoja3!$B$2,[34]Hoja3!$A$2,IF(K1106=[34]Hoja3!$B$3,[34]Hoja3!$A$3,IF(K1106=[34]Hoja3!$B$4,[34]Hoja3!$A$4,IF(K1106=[34]Hoja3!$B$5,[34]Hoja3!$A$5,IF(K1106=[34]Hoja3!$B$6,[34]Hoja3!$A$6,IF(K1106=[34]Hoja3!$B$7,[34]Hoja3!$A$7,IF(K1106=[34]Hoja3!$B$8,[34]Hoja3!$A$8,IF(K1106=[34]Hoja3!$B$9,[34]Hoja3!$A$9,IF(K1106=[34]Hoja3!$B$10,[34]Hoja3!$A$10,IF(K1106=[34]Hoja3!$B$11,[34]Hoja3!$A$11,IF(K1106=[34]Hoja3!$B$12,[34]Hoja3!$A$12,IF(K1106=[34]Hoja3!$B$13,[34]Hoja3!$A$13,IF(K1106=[34]Hoja3!$B$14,[34]Hoja3!$A$14,IF(K1106=[34]Hoja3!$B$15,[34]Hoja3!$A$15,IF(K1106=[34]Hoja3!$B$16,[34]Hoja3!$A$16,IF(K1106=[34]Hoja3!$B$17,[34]Hoja3!$A$17,IF(K1106=[34]Hoja3!$B$18,[34]Hoja3!$A$18,IF(K1106=[34]Hoja3!$B$19,[34]Hoja3!$A$19,IF(K1106=[34]Hoja3!$B$20,[34]Hoja3!$A$20,IF(K1106=[34]Hoja3!$B$21,[34]Hoja3!$A$21,""))))))))))))))))))))</f>
        <v>CCE-16</v>
      </c>
      <c r="M1106" s="60" t="s">
        <v>63</v>
      </c>
      <c r="N1106" s="60">
        <v>0</v>
      </c>
      <c r="O1106" s="104">
        <v>37937120</v>
      </c>
      <c r="P1106" s="104">
        <v>37937120</v>
      </c>
      <c r="Q1106" s="65">
        <v>0</v>
      </c>
      <c r="R1106" s="60">
        <v>0</v>
      </c>
      <c r="S1106" s="60" t="s">
        <v>1995</v>
      </c>
      <c r="T1106" s="60" t="s">
        <v>1996</v>
      </c>
      <c r="U1106" s="60" t="s">
        <v>2293</v>
      </c>
      <c r="V1106" s="60" t="s">
        <v>2294</v>
      </c>
      <c r="W1106" s="60" t="s">
        <v>2295</v>
      </c>
      <c r="X1106" s="100">
        <v>3241000</v>
      </c>
      <c r="Y1106" s="133" t="s">
        <v>4117</v>
      </c>
    </row>
    <row r="1107" spans="1:25" ht="60" x14ac:dyDescent="0.25">
      <c r="A1107" s="60" t="s">
        <v>2484</v>
      </c>
      <c r="B1107" s="60" t="str">
        <f>IFERROR(VLOOKUP(VALUE(MID(A1106,1,IF(VALUE(MID(A1106,1,3))=898,3,4))),[34]Hoja1!$A$3:$K$222,2,0),"")</f>
        <v>1052 Bienestar estudiantil para todos</v>
      </c>
      <c r="C1107" s="60" t="s">
        <v>255</v>
      </c>
      <c r="D1107" s="60" t="s">
        <v>479</v>
      </c>
      <c r="E1107" s="68">
        <v>81102702</v>
      </c>
      <c r="F1107" s="60" t="s">
        <v>2485</v>
      </c>
      <c r="G1107" s="62">
        <v>1</v>
      </c>
      <c r="H1107" s="62">
        <v>1</v>
      </c>
      <c r="I1107" s="60">
        <v>11.5</v>
      </c>
      <c r="J1107" s="60">
        <v>1</v>
      </c>
      <c r="K1107" s="60" t="s">
        <v>21</v>
      </c>
      <c r="L1107" s="60" t="str">
        <f>IF(K1107=[34]Hoja3!$B$2,[34]Hoja3!$A$2,IF(K1107=[34]Hoja3!$B$3,[34]Hoja3!$A$3,IF(K1107=[34]Hoja3!$B$4,[34]Hoja3!$A$4,IF(K1107=[34]Hoja3!$B$5,[34]Hoja3!$A$5,IF(K1107=[34]Hoja3!$B$6,[34]Hoja3!$A$6,IF(K1107=[34]Hoja3!$B$7,[34]Hoja3!$A$7,IF(K1107=[34]Hoja3!$B$8,[34]Hoja3!$A$8,IF(K1107=[34]Hoja3!$B$9,[34]Hoja3!$A$9,IF(K1107=[34]Hoja3!$B$10,[34]Hoja3!$A$10,IF(K1107=[34]Hoja3!$B$11,[34]Hoja3!$A$11,IF(K1107=[34]Hoja3!$B$12,[34]Hoja3!$A$12,IF(K1107=[34]Hoja3!$B$13,[34]Hoja3!$A$13,IF(K1107=[34]Hoja3!$B$14,[34]Hoja3!$A$14,IF(K1107=[34]Hoja3!$B$15,[34]Hoja3!$A$15,IF(K1107=[34]Hoja3!$B$16,[34]Hoja3!$A$16,IF(K1107=[34]Hoja3!$B$17,[34]Hoja3!$A$17,IF(K1107=[34]Hoja3!$B$18,[34]Hoja3!$A$18,IF(K1107=[34]Hoja3!$B$19,[34]Hoja3!$A$19,IF(K1107=[34]Hoja3!$B$20,[34]Hoja3!$A$20,IF(K1107=[34]Hoja3!$B$21,[34]Hoja3!$A$21,""))))))))))))))))))))</f>
        <v>CCE-16</v>
      </c>
      <c r="M1107" s="60" t="s">
        <v>63</v>
      </c>
      <c r="N1107" s="60">
        <v>0</v>
      </c>
      <c r="O1107" s="104">
        <v>80500000</v>
      </c>
      <c r="P1107" s="104">
        <v>80500000</v>
      </c>
      <c r="Q1107" s="65">
        <v>0</v>
      </c>
      <c r="R1107" s="60">
        <v>0</v>
      </c>
      <c r="S1107" s="60" t="s">
        <v>1995</v>
      </c>
      <c r="T1107" s="60" t="s">
        <v>1996</v>
      </c>
      <c r="U1107" s="60" t="s">
        <v>2293</v>
      </c>
      <c r="V1107" s="60" t="s">
        <v>2294</v>
      </c>
      <c r="W1107" s="60" t="s">
        <v>2295</v>
      </c>
      <c r="X1107" s="100">
        <v>3241000</v>
      </c>
      <c r="Y1107" s="133" t="s">
        <v>4117</v>
      </c>
    </row>
    <row r="1108" spans="1:25" ht="45" x14ac:dyDescent="0.25">
      <c r="A1108" s="60" t="s">
        <v>2486</v>
      </c>
      <c r="B1108" s="60" t="str">
        <f>IFERROR(VLOOKUP(VALUE(MID(A1107,1,IF(VALUE(MID(A1107,1,3))=898,3,4))),[34]Hoja1!$A$3:$K$222,2,0),"")</f>
        <v>1052 Bienestar estudiantil para todos</v>
      </c>
      <c r="C1108" s="60" t="s">
        <v>255</v>
      </c>
      <c r="D1108" s="60" t="s">
        <v>479</v>
      </c>
      <c r="E1108" s="68">
        <v>80101604</v>
      </c>
      <c r="F1108" s="60" t="s">
        <v>2487</v>
      </c>
      <c r="G1108" s="62">
        <v>1</v>
      </c>
      <c r="H1108" s="62">
        <v>1</v>
      </c>
      <c r="I1108" s="60">
        <v>11</v>
      </c>
      <c r="J1108" s="60">
        <v>1</v>
      </c>
      <c r="K1108" s="60" t="s">
        <v>21</v>
      </c>
      <c r="L1108" s="60" t="str">
        <f>IF(K1108=[34]Hoja3!$B$2,[34]Hoja3!$A$2,IF(K1108=[34]Hoja3!$B$3,[34]Hoja3!$A$3,IF(K1108=[34]Hoja3!$B$4,[34]Hoja3!$A$4,IF(K1108=[34]Hoja3!$B$5,[34]Hoja3!$A$5,IF(K1108=[34]Hoja3!$B$6,[34]Hoja3!$A$6,IF(K1108=[34]Hoja3!$B$7,[34]Hoja3!$A$7,IF(K1108=[34]Hoja3!$B$8,[34]Hoja3!$A$8,IF(K1108=[34]Hoja3!$B$9,[34]Hoja3!$A$9,IF(K1108=[34]Hoja3!$B$10,[34]Hoja3!$A$10,IF(K1108=[34]Hoja3!$B$11,[34]Hoja3!$A$11,IF(K1108=[34]Hoja3!$B$12,[34]Hoja3!$A$12,IF(K1108=[34]Hoja3!$B$13,[34]Hoja3!$A$13,IF(K1108=[34]Hoja3!$B$14,[34]Hoja3!$A$14,IF(K1108=[34]Hoja3!$B$15,[34]Hoja3!$A$15,IF(K1108=[34]Hoja3!$B$16,[34]Hoja3!$A$16,IF(K1108=[34]Hoja3!$B$17,[34]Hoja3!$A$17,IF(K1108=[34]Hoja3!$B$18,[34]Hoja3!$A$18,IF(K1108=[34]Hoja3!$B$19,[34]Hoja3!$A$19,IF(K1108=[34]Hoja3!$B$20,[34]Hoja3!$A$20,IF(K1108=[34]Hoja3!$B$21,[34]Hoja3!$A$21,""))))))))))))))))))))</f>
        <v>CCE-16</v>
      </c>
      <c r="M1108" s="60" t="s">
        <v>63</v>
      </c>
      <c r="N1108" s="60">
        <v>0</v>
      </c>
      <c r="O1108" s="104">
        <v>91889336</v>
      </c>
      <c r="P1108" s="104">
        <v>91889336</v>
      </c>
      <c r="Q1108" s="65">
        <v>0</v>
      </c>
      <c r="R1108" s="60">
        <v>0</v>
      </c>
      <c r="S1108" s="60" t="s">
        <v>1995</v>
      </c>
      <c r="T1108" s="60" t="s">
        <v>1996</v>
      </c>
      <c r="U1108" s="60" t="s">
        <v>2293</v>
      </c>
      <c r="V1108" s="60" t="s">
        <v>2294</v>
      </c>
      <c r="W1108" s="60" t="s">
        <v>2295</v>
      </c>
      <c r="X1108" s="100">
        <v>3241000</v>
      </c>
      <c r="Y1108" s="133" t="s">
        <v>4117</v>
      </c>
    </row>
    <row r="1109" spans="1:25" ht="45" x14ac:dyDescent="0.25">
      <c r="A1109" s="60" t="s">
        <v>2488</v>
      </c>
      <c r="B1109" s="60" t="str">
        <f>IFERROR(VLOOKUP(VALUE(MID(A1108,1,IF(VALUE(MID(A1108,1,3))=898,3,4))),[34]Hoja1!$A$3:$K$222,2,0),"")</f>
        <v>1052 Bienestar estudiantil para todos</v>
      </c>
      <c r="C1109" s="60" t="s">
        <v>255</v>
      </c>
      <c r="D1109" s="60" t="s">
        <v>479</v>
      </c>
      <c r="E1109" s="68">
        <v>80101604</v>
      </c>
      <c r="F1109" s="60" t="s">
        <v>2489</v>
      </c>
      <c r="G1109" s="62">
        <v>1</v>
      </c>
      <c r="H1109" s="62">
        <v>1</v>
      </c>
      <c r="I1109" s="60">
        <v>11</v>
      </c>
      <c r="J1109" s="60">
        <v>1</v>
      </c>
      <c r="K1109" s="60" t="s">
        <v>21</v>
      </c>
      <c r="L1109" s="60" t="str">
        <f>IF(K1109=[34]Hoja3!$B$2,[34]Hoja3!$A$2,IF(K1109=[34]Hoja3!$B$3,[34]Hoja3!$A$3,IF(K1109=[34]Hoja3!$B$4,[34]Hoja3!$A$4,IF(K1109=[34]Hoja3!$B$5,[34]Hoja3!$A$5,IF(K1109=[34]Hoja3!$B$6,[34]Hoja3!$A$6,IF(K1109=[34]Hoja3!$B$7,[34]Hoja3!$A$7,IF(K1109=[34]Hoja3!$B$8,[34]Hoja3!$A$8,IF(K1109=[34]Hoja3!$B$9,[34]Hoja3!$A$9,IF(K1109=[34]Hoja3!$B$10,[34]Hoja3!$A$10,IF(K1109=[34]Hoja3!$B$11,[34]Hoja3!$A$11,IF(K1109=[34]Hoja3!$B$12,[34]Hoja3!$A$12,IF(K1109=[34]Hoja3!$B$13,[34]Hoja3!$A$13,IF(K1109=[34]Hoja3!$B$14,[34]Hoja3!$A$14,IF(K1109=[34]Hoja3!$B$15,[34]Hoja3!$A$15,IF(K1109=[34]Hoja3!$B$16,[34]Hoja3!$A$16,IF(K1109=[34]Hoja3!$B$17,[34]Hoja3!$A$17,IF(K1109=[34]Hoja3!$B$18,[34]Hoja3!$A$18,IF(K1109=[34]Hoja3!$B$19,[34]Hoja3!$A$19,IF(K1109=[34]Hoja3!$B$20,[34]Hoja3!$A$20,IF(K1109=[34]Hoja3!$B$21,[34]Hoja3!$A$21,""))))))))))))))))))))</f>
        <v>CCE-16</v>
      </c>
      <c r="M1109" s="60" t="s">
        <v>63</v>
      </c>
      <c r="N1109" s="60">
        <v>0</v>
      </c>
      <c r="O1109" s="104">
        <v>52800000</v>
      </c>
      <c r="P1109" s="104">
        <v>52800000</v>
      </c>
      <c r="Q1109" s="65">
        <v>0</v>
      </c>
      <c r="R1109" s="60">
        <v>0</v>
      </c>
      <c r="S1109" s="60" t="s">
        <v>1995</v>
      </c>
      <c r="T1109" s="60" t="s">
        <v>1996</v>
      </c>
      <c r="U1109" s="60" t="s">
        <v>2293</v>
      </c>
      <c r="V1109" s="60" t="s">
        <v>2294</v>
      </c>
      <c r="W1109" s="60" t="s">
        <v>2295</v>
      </c>
      <c r="X1109" s="100">
        <v>3241000</v>
      </c>
      <c r="Y1109" s="133" t="s">
        <v>4117</v>
      </c>
    </row>
    <row r="1110" spans="1:25" ht="45" x14ac:dyDescent="0.25">
      <c r="A1110" s="60" t="s">
        <v>2490</v>
      </c>
      <c r="B1110" s="60" t="str">
        <f>IFERROR(VLOOKUP(VALUE(MID(A1109,1,IF(VALUE(MID(A1109,1,3))=898,3,4))),[34]Hoja1!$A$3:$K$222,2,0),"")</f>
        <v>1052 Bienestar estudiantil para todos</v>
      </c>
      <c r="C1110" s="60" t="s">
        <v>255</v>
      </c>
      <c r="D1110" s="60" t="s">
        <v>479</v>
      </c>
      <c r="E1110" s="68">
        <v>80101604</v>
      </c>
      <c r="F1110" s="60" t="s">
        <v>2489</v>
      </c>
      <c r="G1110" s="62">
        <v>1</v>
      </c>
      <c r="H1110" s="62">
        <v>1</v>
      </c>
      <c r="I1110" s="60">
        <v>11</v>
      </c>
      <c r="J1110" s="60">
        <v>1</v>
      </c>
      <c r="K1110" s="60" t="s">
        <v>21</v>
      </c>
      <c r="L1110" s="60" t="str">
        <f>IF(K1110=[34]Hoja3!$B$2,[34]Hoja3!$A$2,IF(K1110=[34]Hoja3!$B$3,[34]Hoja3!$A$3,IF(K1110=[34]Hoja3!$B$4,[34]Hoja3!$A$4,IF(K1110=[34]Hoja3!$B$5,[34]Hoja3!$A$5,IF(K1110=[34]Hoja3!$B$6,[34]Hoja3!$A$6,IF(K1110=[34]Hoja3!$B$7,[34]Hoja3!$A$7,IF(K1110=[34]Hoja3!$B$8,[34]Hoja3!$A$8,IF(K1110=[34]Hoja3!$B$9,[34]Hoja3!$A$9,IF(K1110=[34]Hoja3!$B$10,[34]Hoja3!$A$10,IF(K1110=[34]Hoja3!$B$11,[34]Hoja3!$A$11,IF(K1110=[34]Hoja3!$B$12,[34]Hoja3!$A$12,IF(K1110=[34]Hoja3!$B$13,[34]Hoja3!$A$13,IF(K1110=[34]Hoja3!$B$14,[34]Hoja3!$A$14,IF(K1110=[34]Hoja3!$B$15,[34]Hoja3!$A$15,IF(K1110=[34]Hoja3!$B$16,[34]Hoja3!$A$16,IF(K1110=[34]Hoja3!$B$17,[34]Hoja3!$A$17,IF(K1110=[34]Hoja3!$B$18,[34]Hoja3!$A$18,IF(K1110=[34]Hoja3!$B$19,[34]Hoja3!$A$19,IF(K1110=[34]Hoja3!$B$20,[34]Hoja3!$A$20,IF(K1110=[34]Hoja3!$B$21,[34]Hoja3!$A$21,""))))))))))))))))))))</f>
        <v>CCE-16</v>
      </c>
      <c r="M1110" s="60" t="s">
        <v>63</v>
      </c>
      <c r="N1110" s="60">
        <v>0</v>
      </c>
      <c r="O1110" s="104">
        <v>52800000</v>
      </c>
      <c r="P1110" s="104">
        <v>52800000</v>
      </c>
      <c r="Q1110" s="65">
        <v>0</v>
      </c>
      <c r="R1110" s="60">
        <v>0</v>
      </c>
      <c r="S1110" s="60" t="s">
        <v>1995</v>
      </c>
      <c r="T1110" s="60" t="s">
        <v>1996</v>
      </c>
      <c r="U1110" s="60" t="s">
        <v>2293</v>
      </c>
      <c r="V1110" s="60" t="s">
        <v>2294</v>
      </c>
      <c r="W1110" s="60" t="s">
        <v>2295</v>
      </c>
      <c r="X1110" s="100">
        <v>3241000</v>
      </c>
      <c r="Y1110" s="133" t="s">
        <v>4117</v>
      </c>
    </row>
    <row r="1111" spans="1:25" ht="45" x14ac:dyDescent="0.25">
      <c r="A1111" s="60" t="s">
        <v>2491</v>
      </c>
      <c r="B1111" s="60" t="str">
        <f>IFERROR(VLOOKUP(VALUE(MID(A1110,1,IF(VALUE(MID(A1110,1,3))=898,3,4))),[34]Hoja1!$A$3:$K$222,2,0),"")</f>
        <v>1052 Bienestar estudiantil para todos</v>
      </c>
      <c r="C1111" s="60" t="s">
        <v>255</v>
      </c>
      <c r="D1111" s="60" t="s">
        <v>479</v>
      </c>
      <c r="E1111" s="68">
        <v>80101604</v>
      </c>
      <c r="F1111" s="60" t="s">
        <v>2492</v>
      </c>
      <c r="G1111" s="62">
        <v>1</v>
      </c>
      <c r="H1111" s="62">
        <v>1</v>
      </c>
      <c r="I1111" s="60">
        <v>11.5</v>
      </c>
      <c r="J1111" s="60">
        <v>1</v>
      </c>
      <c r="K1111" s="60" t="s">
        <v>21</v>
      </c>
      <c r="L1111" s="60" t="str">
        <f>IF(K1111=[34]Hoja3!$B$2,[34]Hoja3!$A$2,IF(K1111=[34]Hoja3!$B$3,[34]Hoja3!$A$3,IF(K1111=[34]Hoja3!$B$4,[34]Hoja3!$A$4,IF(K1111=[34]Hoja3!$B$5,[34]Hoja3!$A$5,IF(K1111=[34]Hoja3!$B$6,[34]Hoja3!$A$6,IF(K1111=[34]Hoja3!$B$7,[34]Hoja3!$A$7,IF(K1111=[34]Hoja3!$B$8,[34]Hoja3!$A$8,IF(K1111=[34]Hoja3!$B$9,[34]Hoja3!$A$9,IF(K1111=[34]Hoja3!$B$10,[34]Hoja3!$A$10,IF(K1111=[34]Hoja3!$B$11,[34]Hoja3!$A$11,IF(K1111=[34]Hoja3!$B$12,[34]Hoja3!$A$12,IF(K1111=[34]Hoja3!$B$13,[34]Hoja3!$A$13,IF(K1111=[34]Hoja3!$B$14,[34]Hoja3!$A$14,IF(K1111=[34]Hoja3!$B$15,[34]Hoja3!$A$15,IF(K1111=[34]Hoja3!$B$16,[34]Hoja3!$A$16,IF(K1111=[34]Hoja3!$B$17,[34]Hoja3!$A$17,IF(K1111=[34]Hoja3!$B$18,[34]Hoja3!$A$18,IF(K1111=[34]Hoja3!$B$19,[34]Hoja3!$A$19,IF(K1111=[34]Hoja3!$B$20,[34]Hoja3!$A$20,IF(K1111=[34]Hoja3!$B$21,[34]Hoja3!$A$21,""))))))))))))))))))))</f>
        <v>CCE-16</v>
      </c>
      <c r="M1111" s="60" t="s">
        <v>63</v>
      </c>
      <c r="N1111" s="60">
        <v>0</v>
      </c>
      <c r="O1111" s="104">
        <v>117208000</v>
      </c>
      <c r="P1111" s="104">
        <v>117208000</v>
      </c>
      <c r="Q1111" s="65">
        <v>0</v>
      </c>
      <c r="R1111" s="60">
        <v>0</v>
      </c>
      <c r="S1111" s="60" t="s">
        <v>1995</v>
      </c>
      <c r="T1111" s="60" t="s">
        <v>1996</v>
      </c>
      <c r="U1111" s="60" t="s">
        <v>2293</v>
      </c>
      <c r="V1111" s="60" t="s">
        <v>2294</v>
      </c>
      <c r="W1111" s="60" t="s">
        <v>2295</v>
      </c>
      <c r="X1111" s="100">
        <v>3241000</v>
      </c>
      <c r="Y1111" s="133" t="s">
        <v>4117</v>
      </c>
    </row>
    <row r="1112" spans="1:25" ht="45" x14ac:dyDescent="0.25">
      <c r="A1112" s="60" t="s">
        <v>2493</v>
      </c>
      <c r="B1112" s="60" t="str">
        <f>IFERROR(VLOOKUP(VALUE(MID(A1111,1,IF(VALUE(MID(A1111,1,3))=898,3,4))),[34]Hoja1!$A$3:$K$222,2,0),"")</f>
        <v>1052 Bienestar estudiantil para todos</v>
      </c>
      <c r="C1112" s="60" t="s">
        <v>255</v>
      </c>
      <c r="D1112" s="60" t="s">
        <v>479</v>
      </c>
      <c r="E1112" s="68">
        <v>80101604</v>
      </c>
      <c r="F1112" s="60" t="s">
        <v>2494</v>
      </c>
      <c r="G1112" s="62">
        <v>1</v>
      </c>
      <c r="H1112" s="62">
        <v>1</v>
      </c>
      <c r="I1112" s="60">
        <v>11.5</v>
      </c>
      <c r="J1112" s="60">
        <v>1</v>
      </c>
      <c r="K1112" s="60" t="s">
        <v>21</v>
      </c>
      <c r="L1112" s="60" t="str">
        <f>IF(K1112=[34]Hoja3!$B$2,[34]Hoja3!$A$2,IF(K1112=[34]Hoja3!$B$3,[34]Hoja3!$A$3,IF(K1112=[34]Hoja3!$B$4,[34]Hoja3!$A$4,IF(K1112=[34]Hoja3!$B$5,[34]Hoja3!$A$5,IF(K1112=[34]Hoja3!$B$6,[34]Hoja3!$A$6,IF(K1112=[34]Hoja3!$B$7,[34]Hoja3!$A$7,IF(K1112=[34]Hoja3!$B$8,[34]Hoja3!$A$8,IF(K1112=[34]Hoja3!$B$9,[34]Hoja3!$A$9,IF(K1112=[34]Hoja3!$B$10,[34]Hoja3!$A$10,IF(K1112=[34]Hoja3!$B$11,[34]Hoja3!$A$11,IF(K1112=[34]Hoja3!$B$12,[34]Hoja3!$A$12,IF(K1112=[34]Hoja3!$B$13,[34]Hoja3!$A$13,IF(K1112=[34]Hoja3!$B$14,[34]Hoja3!$A$14,IF(K1112=[34]Hoja3!$B$15,[34]Hoja3!$A$15,IF(K1112=[34]Hoja3!$B$16,[34]Hoja3!$A$16,IF(K1112=[34]Hoja3!$B$17,[34]Hoja3!$A$17,IF(K1112=[34]Hoja3!$B$18,[34]Hoja3!$A$18,IF(K1112=[34]Hoja3!$B$19,[34]Hoja3!$A$19,IF(K1112=[34]Hoja3!$B$20,[34]Hoja3!$A$20,IF(K1112=[34]Hoja3!$B$21,[34]Hoja3!$A$21,""))))))))))))))))))))</f>
        <v>CCE-16</v>
      </c>
      <c r="M1112" s="60" t="s">
        <v>63</v>
      </c>
      <c r="N1112" s="60">
        <v>0</v>
      </c>
      <c r="O1112" s="104">
        <v>59800000</v>
      </c>
      <c r="P1112" s="104">
        <v>59800000</v>
      </c>
      <c r="Q1112" s="65">
        <v>0</v>
      </c>
      <c r="R1112" s="60">
        <v>0</v>
      </c>
      <c r="S1112" s="60" t="s">
        <v>1995</v>
      </c>
      <c r="T1112" s="60" t="s">
        <v>1996</v>
      </c>
      <c r="U1112" s="60" t="s">
        <v>2293</v>
      </c>
      <c r="V1112" s="60" t="s">
        <v>2294</v>
      </c>
      <c r="W1112" s="60" t="s">
        <v>2295</v>
      </c>
      <c r="X1112" s="100">
        <v>3241000</v>
      </c>
      <c r="Y1112" s="133" t="s">
        <v>4117</v>
      </c>
    </row>
    <row r="1113" spans="1:25" ht="45" x14ac:dyDescent="0.25">
      <c r="A1113" s="60" t="s">
        <v>2495</v>
      </c>
      <c r="B1113" s="60" t="str">
        <f>IFERROR(VLOOKUP(VALUE(MID(A1112,1,IF(VALUE(MID(A1112,1,3))=898,3,4))),[34]Hoja1!$A$3:$K$222,2,0),"")</f>
        <v>1052 Bienestar estudiantil para todos</v>
      </c>
      <c r="C1113" s="60" t="s">
        <v>255</v>
      </c>
      <c r="D1113" s="60" t="s">
        <v>479</v>
      </c>
      <c r="E1113" s="68">
        <v>80101604</v>
      </c>
      <c r="F1113" s="60" t="s">
        <v>2496</v>
      </c>
      <c r="G1113" s="62">
        <v>1</v>
      </c>
      <c r="H1113" s="62">
        <v>1</v>
      </c>
      <c r="I1113" s="60">
        <v>11.5</v>
      </c>
      <c r="J1113" s="60">
        <v>1</v>
      </c>
      <c r="K1113" s="60" t="s">
        <v>21</v>
      </c>
      <c r="L1113" s="60" t="str">
        <f>IF(K1113=[34]Hoja3!$B$2,[34]Hoja3!$A$2,IF(K1113=[34]Hoja3!$B$3,[34]Hoja3!$A$3,IF(K1113=[34]Hoja3!$B$4,[34]Hoja3!$A$4,IF(K1113=[34]Hoja3!$B$5,[34]Hoja3!$A$5,IF(K1113=[34]Hoja3!$B$6,[34]Hoja3!$A$6,IF(K1113=[34]Hoja3!$B$7,[34]Hoja3!$A$7,IF(K1113=[34]Hoja3!$B$8,[34]Hoja3!$A$8,IF(K1113=[34]Hoja3!$B$9,[34]Hoja3!$A$9,IF(K1113=[34]Hoja3!$B$10,[34]Hoja3!$A$10,IF(K1113=[34]Hoja3!$B$11,[34]Hoja3!$A$11,IF(K1113=[34]Hoja3!$B$12,[34]Hoja3!$A$12,IF(K1113=[34]Hoja3!$B$13,[34]Hoja3!$A$13,IF(K1113=[34]Hoja3!$B$14,[34]Hoja3!$A$14,IF(K1113=[34]Hoja3!$B$15,[34]Hoja3!$A$15,IF(K1113=[34]Hoja3!$B$16,[34]Hoja3!$A$16,IF(K1113=[34]Hoja3!$B$17,[34]Hoja3!$A$17,IF(K1113=[34]Hoja3!$B$18,[34]Hoja3!$A$18,IF(K1113=[34]Hoja3!$B$19,[34]Hoja3!$A$19,IF(K1113=[34]Hoja3!$B$20,[34]Hoja3!$A$20,IF(K1113=[34]Hoja3!$B$21,[34]Hoja3!$A$21,""))))))))))))))))))))</f>
        <v>CCE-16</v>
      </c>
      <c r="M1113" s="60" t="s">
        <v>63</v>
      </c>
      <c r="N1113" s="60">
        <v>0</v>
      </c>
      <c r="O1113" s="104">
        <v>71760000</v>
      </c>
      <c r="P1113" s="104">
        <v>71760000</v>
      </c>
      <c r="Q1113" s="65">
        <v>0</v>
      </c>
      <c r="R1113" s="60">
        <v>0</v>
      </c>
      <c r="S1113" s="60" t="s">
        <v>1995</v>
      </c>
      <c r="T1113" s="60" t="s">
        <v>1996</v>
      </c>
      <c r="U1113" s="60" t="s">
        <v>2293</v>
      </c>
      <c r="V1113" s="60" t="s">
        <v>2294</v>
      </c>
      <c r="W1113" s="60" t="s">
        <v>2295</v>
      </c>
      <c r="X1113" s="100">
        <v>3241000</v>
      </c>
      <c r="Y1113" s="133" t="s">
        <v>4117</v>
      </c>
    </row>
    <row r="1114" spans="1:25" ht="45" x14ac:dyDescent="0.25">
      <c r="A1114" s="60" t="s">
        <v>2497</v>
      </c>
      <c r="B1114" s="60" t="str">
        <f>IFERROR(VLOOKUP(VALUE(MID(A1113,1,IF(VALUE(MID(A1113,1,3))=898,3,4))),[34]Hoja1!$A$3:$K$222,2,0),"")</f>
        <v>1052 Bienestar estudiantil para todos</v>
      </c>
      <c r="C1114" s="60" t="s">
        <v>255</v>
      </c>
      <c r="D1114" s="60" t="s">
        <v>479</v>
      </c>
      <c r="E1114" s="68">
        <v>80101604</v>
      </c>
      <c r="F1114" s="60" t="s">
        <v>2498</v>
      </c>
      <c r="G1114" s="62">
        <v>1</v>
      </c>
      <c r="H1114" s="62">
        <v>1</v>
      </c>
      <c r="I1114" s="60">
        <v>11.5</v>
      </c>
      <c r="J1114" s="60">
        <v>1</v>
      </c>
      <c r="K1114" s="60" t="s">
        <v>21</v>
      </c>
      <c r="L1114" s="60" t="str">
        <f>IF(K1114=[34]Hoja3!$B$2,[34]Hoja3!$A$2,IF(K1114=[34]Hoja3!$B$3,[34]Hoja3!$A$3,IF(K1114=[34]Hoja3!$B$4,[34]Hoja3!$A$4,IF(K1114=[34]Hoja3!$B$5,[34]Hoja3!$A$5,IF(K1114=[34]Hoja3!$B$6,[34]Hoja3!$A$6,IF(K1114=[34]Hoja3!$B$7,[34]Hoja3!$A$7,IF(K1114=[34]Hoja3!$B$8,[34]Hoja3!$A$8,IF(K1114=[34]Hoja3!$B$9,[34]Hoja3!$A$9,IF(K1114=[34]Hoja3!$B$10,[34]Hoja3!$A$10,IF(K1114=[34]Hoja3!$B$11,[34]Hoja3!$A$11,IF(K1114=[34]Hoja3!$B$12,[34]Hoja3!$A$12,IF(K1114=[34]Hoja3!$B$13,[34]Hoja3!$A$13,IF(K1114=[34]Hoja3!$B$14,[34]Hoja3!$A$14,IF(K1114=[34]Hoja3!$B$15,[34]Hoja3!$A$15,IF(K1114=[34]Hoja3!$B$16,[34]Hoja3!$A$16,IF(K1114=[34]Hoja3!$B$17,[34]Hoja3!$A$17,IF(K1114=[34]Hoja3!$B$18,[34]Hoja3!$A$18,IF(K1114=[34]Hoja3!$B$19,[34]Hoja3!$A$19,IF(K1114=[34]Hoja3!$B$20,[34]Hoja3!$A$20,IF(K1114=[34]Hoja3!$B$21,[34]Hoja3!$A$21,""))))))))))))))))))))</f>
        <v>CCE-16</v>
      </c>
      <c r="M1114" s="60" t="s">
        <v>63</v>
      </c>
      <c r="N1114" s="60">
        <v>0</v>
      </c>
      <c r="O1114" s="104">
        <v>55200000</v>
      </c>
      <c r="P1114" s="104">
        <v>55200000</v>
      </c>
      <c r="Q1114" s="65">
        <v>0</v>
      </c>
      <c r="R1114" s="60">
        <v>0</v>
      </c>
      <c r="S1114" s="60" t="s">
        <v>1995</v>
      </c>
      <c r="T1114" s="60" t="s">
        <v>1996</v>
      </c>
      <c r="U1114" s="60" t="s">
        <v>2293</v>
      </c>
      <c r="V1114" s="60" t="s">
        <v>2294</v>
      </c>
      <c r="W1114" s="60" t="s">
        <v>2295</v>
      </c>
      <c r="X1114" s="100">
        <v>3241000</v>
      </c>
      <c r="Y1114" s="133" t="s">
        <v>4117</v>
      </c>
    </row>
    <row r="1115" spans="1:25" ht="45" x14ac:dyDescent="0.25">
      <c r="A1115" s="60" t="s">
        <v>2499</v>
      </c>
      <c r="B1115" s="60" t="str">
        <f>IFERROR(VLOOKUP(VALUE(MID(A1114,1,IF(VALUE(MID(A1114,1,3))=898,3,4))),[34]Hoja1!$A$3:$K$222,2,0),"")</f>
        <v>1052 Bienestar estudiantil para todos</v>
      </c>
      <c r="C1115" s="60" t="s">
        <v>255</v>
      </c>
      <c r="D1115" s="60" t="s">
        <v>479</v>
      </c>
      <c r="E1115" s="68">
        <v>80101604</v>
      </c>
      <c r="F1115" s="60" t="s">
        <v>2500</v>
      </c>
      <c r="G1115" s="62">
        <v>1</v>
      </c>
      <c r="H1115" s="62">
        <v>1</v>
      </c>
      <c r="I1115" s="60">
        <v>11.5</v>
      </c>
      <c r="J1115" s="60">
        <v>1</v>
      </c>
      <c r="K1115" s="60" t="s">
        <v>21</v>
      </c>
      <c r="L1115" s="60" t="str">
        <f>IF(K1115=[34]Hoja3!$B$2,[34]Hoja3!$A$2,IF(K1115=[34]Hoja3!$B$3,[34]Hoja3!$A$3,IF(K1115=[34]Hoja3!$B$4,[34]Hoja3!$A$4,IF(K1115=[34]Hoja3!$B$5,[34]Hoja3!$A$5,IF(K1115=[34]Hoja3!$B$6,[34]Hoja3!$A$6,IF(K1115=[34]Hoja3!$B$7,[34]Hoja3!$A$7,IF(K1115=[34]Hoja3!$B$8,[34]Hoja3!$A$8,IF(K1115=[34]Hoja3!$B$9,[34]Hoja3!$A$9,IF(K1115=[34]Hoja3!$B$10,[34]Hoja3!$A$10,IF(K1115=[34]Hoja3!$B$11,[34]Hoja3!$A$11,IF(K1115=[34]Hoja3!$B$12,[34]Hoja3!$A$12,IF(K1115=[34]Hoja3!$B$13,[34]Hoja3!$A$13,IF(K1115=[34]Hoja3!$B$14,[34]Hoja3!$A$14,IF(K1115=[34]Hoja3!$B$15,[34]Hoja3!$A$15,IF(K1115=[34]Hoja3!$B$16,[34]Hoja3!$A$16,IF(K1115=[34]Hoja3!$B$17,[34]Hoja3!$A$17,IF(K1115=[34]Hoja3!$B$18,[34]Hoja3!$A$18,IF(K1115=[34]Hoja3!$B$19,[34]Hoja3!$A$19,IF(K1115=[34]Hoja3!$B$20,[34]Hoja3!$A$20,IF(K1115=[34]Hoja3!$B$21,[34]Hoja3!$A$21,""))))))))))))))))))))</f>
        <v>CCE-16</v>
      </c>
      <c r="M1115" s="60" t="s">
        <v>63</v>
      </c>
      <c r="N1115" s="60">
        <v>0</v>
      </c>
      <c r="O1115" s="106">
        <v>73282083</v>
      </c>
      <c r="P1115" s="106">
        <v>73282083</v>
      </c>
      <c r="Q1115" s="65">
        <v>0</v>
      </c>
      <c r="R1115" s="60">
        <v>0</v>
      </c>
      <c r="S1115" s="60" t="s">
        <v>1995</v>
      </c>
      <c r="T1115" s="60" t="s">
        <v>1996</v>
      </c>
      <c r="U1115" s="60" t="s">
        <v>2293</v>
      </c>
      <c r="V1115" s="60" t="s">
        <v>2294</v>
      </c>
      <c r="W1115" s="60" t="s">
        <v>2295</v>
      </c>
      <c r="X1115" s="100">
        <v>3241000</v>
      </c>
      <c r="Y1115" s="133" t="s">
        <v>4117</v>
      </c>
    </row>
    <row r="1116" spans="1:25" ht="45" x14ac:dyDescent="0.25">
      <c r="A1116" s="60" t="s">
        <v>2501</v>
      </c>
      <c r="B1116" s="60" t="str">
        <f>IFERROR(VLOOKUP(VALUE(MID(A1115,1,IF(VALUE(MID(A1115,1,3))=898,3,4))),[34]Hoja1!$A$3:$K$222,2,0),"")</f>
        <v>1052 Bienestar estudiantil para todos</v>
      </c>
      <c r="C1116" s="60" t="s">
        <v>255</v>
      </c>
      <c r="D1116" s="60" t="s">
        <v>479</v>
      </c>
      <c r="E1116" s="68">
        <v>80101604</v>
      </c>
      <c r="F1116" s="60" t="s">
        <v>2502</v>
      </c>
      <c r="G1116" s="62">
        <v>1</v>
      </c>
      <c r="H1116" s="62">
        <v>1</v>
      </c>
      <c r="I1116" s="60">
        <v>11</v>
      </c>
      <c r="J1116" s="60">
        <v>1</v>
      </c>
      <c r="K1116" s="60" t="s">
        <v>21</v>
      </c>
      <c r="L1116" s="60" t="str">
        <f>IF(K1116=[34]Hoja3!$B$2,[34]Hoja3!$A$2,IF(K1116=[34]Hoja3!$B$3,[34]Hoja3!$A$3,IF(K1116=[34]Hoja3!$B$4,[34]Hoja3!$A$4,IF(K1116=[34]Hoja3!$B$5,[34]Hoja3!$A$5,IF(K1116=[34]Hoja3!$B$6,[34]Hoja3!$A$6,IF(K1116=[34]Hoja3!$B$7,[34]Hoja3!$A$7,IF(K1116=[34]Hoja3!$B$8,[34]Hoja3!$A$8,IF(K1116=[34]Hoja3!$B$9,[34]Hoja3!$A$9,IF(K1116=[34]Hoja3!$B$10,[34]Hoja3!$A$10,IF(K1116=[34]Hoja3!$B$11,[34]Hoja3!$A$11,IF(K1116=[34]Hoja3!$B$12,[34]Hoja3!$A$12,IF(K1116=[34]Hoja3!$B$13,[34]Hoja3!$A$13,IF(K1116=[34]Hoja3!$B$14,[34]Hoja3!$A$14,IF(K1116=[34]Hoja3!$B$15,[34]Hoja3!$A$15,IF(K1116=[34]Hoja3!$B$16,[34]Hoja3!$A$16,IF(K1116=[34]Hoja3!$B$17,[34]Hoja3!$A$17,IF(K1116=[34]Hoja3!$B$18,[34]Hoja3!$A$18,IF(K1116=[34]Hoja3!$B$19,[34]Hoja3!$A$19,IF(K1116=[34]Hoja3!$B$20,[34]Hoja3!$A$20,IF(K1116=[34]Hoja3!$B$21,[34]Hoja3!$A$21,""))))))))))))))))))))</f>
        <v>CCE-16</v>
      </c>
      <c r="M1116" s="60" t="s">
        <v>63</v>
      </c>
      <c r="N1116" s="60">
        <v>0</v>
      </c>
      <c r="O1116" s="104">
        <v>57200000</v>
      </c>
      <c r="P1116" s="104">
        <v>57200000</v>
      </c>
      <c r="Q1116" s="65">
        <v>0</v>
      </c>
      <c r="R1116" s="60">
        <v>0</v>
      </c>
      <c r="S1116" s="60" t="s">
        <v>1995</v>
      </c>
      <c r="T1116" s="60" t="s">
        <v>1996</v>
      </c>
      <c r="U1116" s="60" t="s">
        <v>2293</v>
      </c>
      <c r="V1116" s="60" t="s">
        <v>2294</v>
      </c>
      <c r="W1116" s="60" t="s">
        <v>2295</v>
      </c>
      <c r="X1116" s="100">
        <v>3241000</v>
      </c>
      <c r="Y1116" s="133" t="s">
        <v>4117</v>
      </c>
    </row>
    <row r="1117" spans="1:25" ht="45" x14ac:dyDescent="0.25">
      <c r="A1117" s="60" t="s">
        <v>2503</v>
      </c>
      <c r="B1117" s="60" t="str">
        <f>IFERROR(VLOOKUP(VALUE(MID(A1116,1,IF(VALUE(MID(A1116,1,3))=898,3,4))),[34]Hoja1!$A$3:$K$222,2,0),"")</f>
        <v>1052 Bienestar estudiantil para todos</v>
      </c>
      <c r="C1117" s="60" t="s">
        <v>255</v>
      </c>
      <c r="D1117" s="60" t="s">
        <v>479</v>
      </c>
      <c r="E1117" s="68">
        <v>80141626</v>
      </c>
      <c r="F1117" s="60" t="s">
        <v>2504</v>
      </c>
      <c r="G1117" s="62">
        <v>1</v>
      </c>
      <c r="H1117" s="62">
        <v>1</v>
      </c>
      <c r="I1117" s="60">
        <v>11.5</v>
      </c>
      <c r="J1117" s="60">
        <v>1</v>
      </c>
      <c r="K1117" s="60" t="s">
        <v>21</v>
      </c>
      <c r="L1117" s="60" t="str">
        <f>IF(K1117=[34]Hoja3!$B$2,[34]Hoja3!$A$2,IF(K1117=[34]Hoja3!$B$3,[34]Hoja3!$A$3,IF(K1117=[34]Hoja3!$B$4,[34]Hoja3!$A$4,IF(K1117=[34]Hoja3!$B$5,[34]Hoja3!$A$5,IF(K1117=[34]Hoja3!$B$6,[34]Hoja3!$A$6,IF(K1117=[34]Hoja3!$B$7,[34]Hoja3!$A$7,IF(K1117=[34]Hoja3!$B$8,[34]Hoja3!$A$8,IF(K1117=[34]Hoja3!$B$9,[34]Hoja3!$A$9,IF(K1117=[34]Hoja3!$B$10,[34]Hoja3!$A$10,IF(K1117=[34]Hoja3!$B$11,[34]Hoja3!$A$11,IF(K1117=[34]Hoja3!$B$12,[34]Hoja3!$A$12,IF(K1117=[34]Hoja3!$B$13,[34]Hoja3!$A$13,IF(K1117=[34]Hoja3!$B$14,[34]Hoja3!$A$14,IF(K1117=[34]Hoja3!$B$15,[34]Hoja3!$A$15,IF(K1117=[34]Hoja3!$B$16,[34]Hoja3!$A$16,IF(K1117=[34]Hoja3!$B$17,[34]Hoja3!$A$17,IF(K1117=[34]Hoja3!$B$18,[34]Hoja3!$A$18,IF(K1117=[34]Hoja3!$B$19,[34]Hoja3!$A$19,IF(K1117=[34]Hoja3!$B$20,[34]Hoja3!$A$20,IF(K1117=[34]Hoja3!$B$21,[34]Hoja3!$A$21,""))))))))))))))))))))</f>
        <v>CCE-16</v>
      </c>
      <c r="M1117" s="60" t="s">
        <v>63</v>
      </c>
      <c r="N1117" s="60">
        <v>0</v>
      </c>
      <c r="O1117" s="104">
        <v>43534400</v>
      </c>
      <c r="P1117" s="104">
        <v>43534400</v>
      </c>
      <c r="Q1117" s="65">
        <v>0</v>
      </c>
      <c r="R1117" s="60">
        <v>0</v>
      </c>
      <c r="S1117" s="60" t="s">
        <v>1995</v>
      </c>
      <c r="T1117" s="60" t="s">
        <v>1996</v>
      </c>
      <c r="U1117" s="60" t="s">
        <v>2293</v>
      </c>
      <c r="V1117" s="60" t="s">
        <v>2294</v>
      </c>
      <c r="W1117" s="60" t="s">
        <v>2295</v>
      </c>
      <c r="X1117" s="100">
        <v>3241000</v>
      </c>
      <c r="Y1117" s="133" t="s">
        <v>4117</v>
      </c>
    </row>
    <row r="1118" spans="1:25" ht="45" x14ac:dyDescent="0.25">
      <c r="A1118" s="60" t="s">
        <v>2505</v>
      </c>
      <c r="B1118" s="60" t="str">
        <f>IFERROR(VLOOKUP(VALUE(MID(A1117,1,IF(VALUE(MID(A1117,1,3))=898,3,4))),[34]Hoja1!$A$3:$K$222,2,0),"")</f>
        <v>1052 Bienestar estudiantil para todos</v>
      </c>
      <c r="C1118" s="60" t="s">
        <v>255</v>
      </c>
      <c r="D1118" s="60" t="s">
        <v>479</v>
      </c>
      <c r="E1118" s="68">
        <v>80101604</v>
      </c>
      <c r="F1118" s="60" t="s">
        <v>2506</v>
      </c>
      <c r="G1118" s="62">
        <v>1</v>
      </c>
      <c r="H1118" s="62">
        <v>1</v>
      </c>
      <c r="I1118" s="60">
        <v>11.5</v>
      </c>
      <c r="J1118" s="60">
        <v>1</v>
      </c>
      <c r="K1118" s="60" t="s">
        <v>21</v>
      </c>
      <c r="L1118" s="60" t="str">
        <f>IF(K1118=[34]Hoja3!$B$2,[34]Hoja3!$A$2,IF(K1118=[34]Hoja3!$B$3,[34]Hoja3!$A$3,IF(K1118=[34]Hoja3!$B$4,[34]Hoja3!$A$4,IF(K1118=[34]Hoja3!$B$5,[34]Hoja3!$A$5,IF(K1118=[34]Hoja3!$B$6,[34]Hoja3!$A$6,IF(K1118=[34]Hoja3!$B$7,[34]Hoja3!$A$7,IF(K1118=[34]Hoja3!$B$8,[34]Hoja3!$A$8,IF(K1118=[34]Hoja3!$B$9,[34]Hoja3!$A$9,IF(K1118=[34]Hoja3!$B$10,[34]Hoja3!$A$10,IF(K1118=[34]Hoja3!$B$11,[34]Hoja3!$A$11,IF(K1118=[34]Hoja3!$B$12,[34]Hoja3!$A$12,IF(K1118=[34]Hoja3!$B$13,[34]Hoja3!$A$13,IF(K1118=[34]Hoja3!$B$14,[34]Hoja3!$A$14,IF(K1118=[34]Hoja3!$B$15,[34]Hoja3!$A$15,IF(K1118=[34]Hoja3!$B$16,[34]Hoja3!$A$16,IF(K1118=[34]Hoja3!$B$17,[34]Hoja3!$A$17,IF(K1118=[34]Hoja3!$B$18,[34]Hoja3!$A$18,IF(K1118=[34]Hoja3!$B$19,[34]Hoja3!$A$19,IF(K1118=[34]Hoja3!$B$20,[34]Hoja3!$A$20,IF(K1118=[34]Hoja3!$B$21,[34]Hoja3!$A$21,""))))))))))))))))))))</f>
        <v>CCE-16</v>
      </c>
      <c r="M1118" s="60" t="s">
        <v>63</v>
      </c>
      <c r="N1118" s="60">
        <v>0</v>
      </c>
      <c r="O1118" s="104">
        <v>62192000</v>
      </c>
      <c r="P1118" s="104">
        <v>62192000</v>
      </c>
      <c r="Q1118" s="65">
        <v>0</v>
      </c>
      <c r="R1118" s="60">
        <v>0</v>
      </c>
      <c r="S1118" s="60" t="s">
        <v>1995</v>
      </c>
      <c r="T1118" s="60" t="s">
        <v>1996</v>
      </c>
      <c r="U1118" s="60" t="s">
        <v>2293</v>
      </c>
      <c r="V1118" s="60" t="s">
        <v>2294</v>
      </c>
      <c r="W1118" s="60" t="s">
        <v>2295</v>
      </c>
      <c r="X1118" s="100">
        <v>3241000</v>
      </c>
      <c r="Y1118" s="133" t="s">
        <v>4117</v>
      </c>
    </row>
    <row r="1119" spans="1:25" ht="45" x14ac:dyDescent="0.25">
      <c r="A1119" s="60" t="s">
        <v>2507</v>
      </c>
      <c r="B1119" s="60" t="str">
        <f>IFERROR(VLOOKUP(VALUE(MID(A1118,1,IF(VALUE(MID(A1118,1,3))=898,3,4))),[34]Hoja1!$A$3:$K$222,2,0),"")</f>
        <v>1052 Bienestar estudiantil para todos</v>
      </c>
      <c r="C1119" s="60" t="s">
        <v>255</v>
      </c>
      <c r="D1119" s="60" t="s">
        <v>479</v>
      </c>
      <c r="E1119" s="68">
        <v>80101604</v>
      </c>
      <c r="F1119" s="60" t="s">
        <v>2502</v>
      </c>
      <c r="G1119" s="62">
        <v>1</v>
      </c>
      <c r="H1119" s="62">
        <v>1</v>
      </c>
      <c r="I1119" s="60">
        <v>11</v>
      </c>
      <c r="J1119" s="60">
        <v>1</v>
      </c>
      <c r="K1119" s="60" t="s">
        <v>21</v>
      </c>
      <c r="L1119" s="60" t="str">
        <f>IF(K1119=[34]Hoja3!$B$2,[34]Hoja3!$A$2,IF(K1119=[34]Hoja3!$B$3,[34]Hoja3!$A$3,IF(K1119=[34]Hoja3!$B$4,[34]Hoja3!$A$4,IF(K1119=[34]Hoja3!$B$5,[34]Hoja3!$A$5,IF(K1119=[34]Hoja3!$B$6,[34]Hoja3!$A$6,IF(K1119=[34]Hoja3!$B$7,[34]Hoja3!$A$7,IF(K1119=[34]Hoja3!$B$8,[34]Hoja3!$A$8,IF(K1119=[34]Hoja3!$B$9,[34]Hoja3!$A$9,IF(K1119=[34]Hoja3!$B$10,[34]Hoja3!$A$10,IF(K1119=[34]Hoja3!$B$11,[34]Hoja3!$A$11,IF(K1119=[34]Hoja3!$B$12,[34]Hoja3!$A$12,IF(K1119=[34]Hoja3!$B$13,[34]Hoja3!$A$13,IF(K1119=[34]Hoja3!$B$14,[34]Hoja3!$A$14,IF(K1119=[34]Hoja3!$B$15,[34]Hoja3!$A$15,IF(K1119=[34]Hoja3!$B$16,[34]Hoja3!$A$16,IF(K1119=[34]Hoja3!$B$17,[34]Hoja3!$A$17,IF(K1119=[34]Hoja3!$B$18,[34]Hoja3!$A$18,IF(K1119=[34]Hoja3!$B$19,[34]Hoja3!$A$19,IF(K1119=[34]Hoja3!$B$20,[34]Hoja3!$A$20,IF(K1119=[34]Hoja3!$B$21,[34]Hoja3!$A$21,""))))))))))))))))))))</f>
        <v>CCE-16</v>
      </c>
      <c r="M1119" s="60" t="s">
        <v>63</v>
      </c>
      <c r="N1119" s="60">
        <v>0</v>
      </c>
      <c r="O1119" s="104">
        <v>59488000</v>
      </c>
      <c r="P1119" s="104">
        <v>59488000</v>
      </c>
      <c r="Q1119" s="65">
        <v>0</v>
      </c>
      <c r="R1119" s="60">
        <v>0</v>
      </c>
      <c r="S1119" s="60" t="s">
        <v>1995</v>
      </c>
      <c r="T1119" s="60" t="s">
        <v>1996</v>
      </c>
      <c r="U1119" s="60" t="s">
        <v>2293</v>
      </c>
      <c r="V1119" s="60" t="s">
        <v>2294</v>
      </c>
      <c r="W1119" s="60" t="s">
        <v>2295</v>
      </c>
      <c r="X1119" s="100">
        <v>3241000</v>
      </c>
      <c r="Y1119" s="133" t="s">
        <v>4117</v>
      </c>
    </row>
    <row r="1120" spans="1:25" ht="45" x14ac:dyDescent="0.25">
      <c r="A1120" s="60" t="s">
        <v>2508</v>
      </c>
      <c r="B1120" s="60" t="str">
        <f>IFERROR(VLOOKUP(VALUE(MID(A1119,1,IF(VALUE(MID(A1119,1,3))=898,3,4))),[34]Hoja1!$A$3:$K$222,2,0),"")</f>
        <v>1052 Bienestar estudiantil para todos</v>
      </c>
      <c r="C1120" s="60" t="s">
        <v>255</v>
      </c>
      <c r="D1120" s="60" t="s">
        <v>479</v>
      </c>
      <c r="E1120" s="68">
        <v>94131603</v>
      </c>
      <c r="F1120" s="60" t="s">
        <v>2502</v>
      </c>
      <c r="G1120" s="62">
        <v>1</v>
      </c>
      <c r="H1120" s="62">
        <v>1</v>
      </c>
      <c r="I1120" s="60">
        <v>11</v>
      </c>
      <c r="J1120" s="60">
        <v>1</v>
      </c>
      <c r="K1120" s="60" t="s">
        <v>21</v>
      </c>
      <c r="L1120" s="60" t="str">
        <f>IF(K1120=[34]Hoja3!$B$2,[34]Hoja3!$A$2,IF(K1120=[34]Hoja3!$B$3,[34]Hoja3!$A$3,IF(K1120=[34]Hoja3!$B$4,[34]Hoja3!$A$4,IF(K1120=[34]Hoja3!$B$5,[34]Hoja3!$A$5,IF(K1120=[34]Hoja3!$B$6,[34]Hoja3!$A$6,IF(K1120=[34]Hoja3!$B$7,[34]Hoja3!$A$7,IF(K1120=[34]Hoja3!$B$8,[34]Hoja3!$A$8,IF(K1120=[34]Hoja3!$B$9,[34]Hoja3!$A$9,IF(K1120=[34]Hoja3!$B$10,[34]Hoja3!$A$10,IF(K1120=[34]Hoja3!$B$11,[34]Hoja3!$A$11,IF(K1120=[34]Hoja3!$B$12,[34]Hoja3!$A$12,IF(K1120=[34]Hoja3!$B$13,[34]Hoja3!$A$13,IF(K1120=[34]Hoja3!$B$14,[34]Hoja3!$A$14,IF(K1120=[34]Hoja3!$B$15,[34]Hoja3!$A$15,IF(K1120=[34]Hoja3!$B$16,[34]Hoja3!$A$16,IF(K1120=[34]Hoja3!$B$17,[34]Hoja3!$A$17,IF(K1120=[34]Hoja3!$B$18,[34]Hoja3!$A$18,IF(K1120=[34]Hoja3!$B$19,[34]Hoja3!$A$19,IF(K1120=[34]Hoja3!$B$20,[34]Hoja3!$A$20,IF(K1120=[34]Hoja3!$B$21,[34]Hoja3!$A$21,""))))))))))))))))))))</f>
        <v>CCE-16</v>
      </c>
      <c r="M1120" s="60" t="s">
        <v>63</v>
      </c>
      <c r="N1120" s="60">
        <v>0</v>
      </c>
      <c r="O1120" s="104">
        <v>92801280</v>
      </c>
      <c r="P1120" s="104">
        <v>92801280</v>
      </c>
      <c r="Q1120" s="65">
        <v>0</v>
      </c>
      <c r="R1120" s="60">
        <v>0</v>
      </c>
      <c r="S1120" s="60" t="s">
        <v>1995</v>
      </c>
      <c r="T1120" s="60" t="s">
        <v>1996</v>
      </c>
      <c r="U1120" s="60" t="s">
        <v>2293</v>
      </c>
      <c r="V1120" s="60" t="s">
        <v>2294</v>
      </c>
      <c r="W1120" s="60" t="s">
        <v>2295</v>
      </c>
      <c r="X1120" s="100">
        <v>3241000</v>
      </c>
      <c r="Y1120" s="133" t="s">
        <v>4117</v>
      </c>
    </row>
    <row r="1121" spans="1:25" ht="45" x14ac:dyDescent="0.25">
      <c r="A1121" s="60" t="s">
        <v>2509</v>
      </c>
      <c r="B1121" s="60" t="str">
        <f>IFERROR(VLOOKUP(VALUE(MID(A1120,1,IF(VALUE(MID(A1120,1,3))=898,3,4))),[34]Hoja1!$A$3:$K$222,2,0),"")</f>
        <v>1052 Bienestar estudiantil para todos</v>
      </c>
      <c r="C1121" s="60" t="s">
        <v>255</v>
      </c>
      <c r="D1121" s="60" t="s">
        <v>479</v>
      </c>
      <c r="E1121" s="68">
        <v>80101604</v>
      </c>
      <c r="F1121" s="60" t="s">
        <v>2510</v>
      </c>
      <c r="G1121" s="62">
        <v>1</v>
      </c>
      <c r="H1121" s="62">
        <v>1</v>
      </c>
      <c r="I1121" s="60">
        <v>11.5</v>
      </c>
      <c r="J1121" s="60">
        <v>1</v>
      </c>
      <c r="K1121" s="60" t="s">
        <v>21</v>
      </c>
      <c r="L1121" s="60" t="str">
        <f>IF(K1121=[34]Hoja3!$B$2,[34]Hoja3!$A$2,IF(K1121=[34]Hoja3!$B$3,[34]Hoja3!$A$3,IF(K1121=[34]Hoja3!$B$4,[34]Hoja3!$A$4,IF(K1121=[34]Hoja3!$B$5,[34]Hoja3!$A$5,IF(K1121=[34]Hoja3!$B$6,[34]Hoja3!$A$6,IF(K1121=[34]Hoja3!$B$7,[34]Hoja3!$A$7,IF(K1121=[34]Hoja3!$B$8,[34]Hoja3!$A$8,IF(K1121=[34]Hoja3!$B$9,[34]Hoja3!$A$9,IF(K1121=[34]Hoja3!$B$10,[34]Hoja3!$A$10,IF(K1121=[34]Hoja3!$B$11,[34]Hoja3!$A$11,IF(K1121=[34]Hoja3!$B$12,[34]Hoja3!$A$12,IF(K1121=[34]Hoja3!$B$13,[34]Hoja3!$A$13,IF(K1121=[34]Hoja3!$B$14,[34]Hoja3!$A$14,IF(K1121=[34]Hoja3!$B$15,[34]Hoja3!$A$15,IF(K1121=[34]Hoja3!$B$16,[34]Hoja3!$A$16,IF(K1121=[34]Hoja3!$B$17,[34]Hoja3!$A$17,IF(K1121=[34]Hoja3!$B$18,[34]Hoja3!$A$18,IF(K1121=[34]Hoja3!$B$19,[34]Hoja3!$A$19,IF(K1121=[34]Hoja3!$B$20,[34]Hoja3!$A$20,IF(K1121=[34]Hoja3!$B$21,[34]Hoja3!$A$21,""))))))))))))))))))))</f>
        <v>CCE-16</v>
      </c>
      <c r="M1121" s="60" t="s">
        <v>63</v>
      </c>
      <c r="N1121" s="60">
        <v>0</v>
      </c>
      <c r="O1121" s="104">
        <v>115000000</v>
      </c>
      <c r="P1121" s="104">
        <v>115000000</v>
      </c>
      <c r="Q1121" s="65">
        <v>0</v>
      </c>
      <c r="R1121" s="60">
        <v>0</v>
      </c>
      <c r="S1121" s="60" t="s">
        <v>1995</v>
      </c>
      <c r="T1121" s="60" t="s">
        <v>1996</v>
      </c>
      <c r="U1121" s="60" t="s">
        <v>2293</v>
      </c>
      <c r="V1121" s="60" t="s">
        <v>2294</v>
      </c>
      <c r="W1121" s="60" t="s">
        <v>2295</v>
      </c>
      <c r="X1121" s="100">
        <v>3241000</v>
      </c>
      <c r="Y1121" s="133" t="s">
        <v>4117</v>
      </c>
    </row>
    <row r="1122" spans="1:25" ht="45" x14ac:dyDescent="0.25">
      <c r="A1122" s="60" t="s">
        <v>2511</v>
      </c>
      <c r="B1122" s="60" t="str">
        <f>IFERROR(VLOOKUP(VALUE(MID(A1121,1,IF(VALUE(MID(A1121,1,3))=898,3,4))),[34]Hoja1!$A$3:$K$222,2,0),"")</f>
        <v>1052 Bienestar estudiantil para todos</v>
      </c>
      <c r="C1122" s="60" t="s">
        <v>255</v>
      </c>
      <c r="D1122" s="60" t="s">
        <v>479</v>
      </c>
      <c r="E1122" s="68">
        <v>80101604</v>
      </c>
      <c r="F1122" s="60" t="s">
        <v>2512</v>
      </c>
      <c r="G1122" s="62">
        <v>1</v>
      </c>
      <c r="H1122" s="62">
        <v>1</v>
      </c>
      <c r="I1122" s="60">
        <v>11.5</v>
      </c>
      <c r="J1122" s="60">
        <v>1</v>
      </c>
      <c r="K1122" s="60" t="s">
        <v>21</v>
      </c>
      <c r="L1122" s="60" t="str">
        <f>IF(K1122=[34]Hoja3!$B$2,[34]Hoja3!$A$2,IF(K1122=[34]Hoja3!$B$3,[34]Hoja3!$A$3,IF(K1122=[34]Hoja3!$B$4,[34]Hoja3!$A$4,IF(K1122=[34]Hoja3!$B$5,[34]Hoja3!$A$5,IF(K1122=[34]Hoja3!$B$6,[34]Hoja3!$A$6,IF(K1122=[34]Hoja3!$B$7,[34]Hoja3!$A$7,IF(K1122=[34]Hoja3!$B$8,[34]Hoja3!$A$8,IF(K1122=[34]Hoja3!$B$9,[34]Hoja3!$A$9,IF(K1122=[34]Hoja3!$B$10,[34]Hoja3!$A$10,IF(K1122=[34]Hoja3!$B$11,[34]Hoja3!$A$11,IF(K1122=[34]Hoja3!$B$12,[34]Hoja3!$A$12,IF(K1122=[34]Hoja3!$B$13,[34]Hoja3!$A$13,IF(K1122=[34]Hoja3!$B$14,[34]Hoja3!$A$14,IF(K1122=[34]Hoja3!$B$15,[34]Hoja3!$A$15,IF(K1122=[34]Hoja3!$B$16,[34]Hoja3!$A$16,IF(K1122=[34]Hoja3!$B$17,[34]Hoja3!$A$17,IF(K1122=[34]Hoja3!$B$18,[34]Hoja3!$A$18,IF(K1122=[34]Hoja3!$B$19,[34]Hoja3!$A$19,IF(K1122=[34]Hoja3!$B$20,[34]Hoja3!$A$20,IF(K1122=[34]Hoja3!$B$21,[34]Hoja3!$A$21,""))))))))))))))))))))</f>
        <v>CCE-16</v>
      </c>
      <c r="M1122" s="60" t="s">
        <v>63</v>
      </c>
      <c r="N1122" s="60">
        <v>0</v>
      </c>
      <c r="O1122" s="104">
        <v>62192000</v>
      </c>
      <c r="P1122" s="104">
        <v>62192000</v>
      </c>
      <c r="Q1122" s="65">
        <v>0</v>
      </c>
      <c r="R1122" s="60">
        <v>0</v>
      </c>
      <c r="S1122" s="60" t="s">
        <v>1995</v>
      </c>
      <c r="T1122" s="60" t="s">
        <v>1996</v>
      </c>
      <c r="U1122" s="60" t="s">
        <v>2293</v>
      </c>
      <c r="V1122" s="60" t="s">
        <v>2294</v>
      </c>
      <c r="W1122" s="60" t="s">
        <v>2295</v>
      </c>
      <c r="X1122" s="100">
        <v>3241000</v>
      </c>
      <c r="Y1122" s="133" t="s">
        <v>4117</v>
      </c>
    </row>
    <row r="1123" spans="1:25" ht="45" x14ac:dyDescent="0.25">
      <c r="A1123" s="60" t="s">
        <v>2513</v>
      </c>
      <c r="B1123" s="60" t="str">
        <f>IFERROR(VLOOKUP(VALUE(MID(A1122,1,IF(VALUE(MID(A1122,1,3))=898,3,4))),[34]Hoja1!$A$3:$K$222,2,0),"")</f>
        <v>1052 Bienestar estudiantil para todos</v>
      </c>
      <c r="C1123" s="60" t="s">
        <v>255</v>
      </c>
      <c r="D1123" s="60" t="s">
        <v>479</v>
      </c>
      <c r="E1123" s="68">
        <v>80101604</v>
      </c>
      <c r="F1123" s="60" t="s">
        <v>2514</v>
      </c>
      <c r="G1123" s="62">
        <v>1</v>
      </c>
      <c r="H1123" s="62">
        <v>1</v>
      </c>
      <c r="I1123" s="60">
        <v>11.5</v>
      </c>
      <c r="J1123" s="60">
        <v>1</v>
      </c>
      <c r="K1123" s="60" t="s">
        <v>21</v>
      </c>
      <c r="L1123" s="60" t="str">
        <f>IF(K1123=[34]Hoja3!$B$2,[34]Hoja3!$A$2,IF(K1123=[34]Hoja3!$B$3,[34]Hoja3!$A$3,IF(K1123=[34]Hoja3!$B$4,[34]Hoja3!$A$4,IF(K1123=[34]Hoja3!$B$5,[34]Hoja3!$A$5,IF(K1123=[34]Hoja3!$B$6,[34]Hoja3!$A$6,IF(K1123=[34]Hoja3!$B$7,[34]Hoja3!$A$7,IF(K1123=[34]Hoja3!$B$8,[34]Hoja3!$A$8,IF(K1123=[34]Hoja3!$B$9,[34]Hoja3!$A$9,IF(K1123=[34]Hoja3!$B$10,[34]Hoja3!$A$10,IF(K1123=[34]Hoja3!$B$11,[34]Hoja3!$A$11,IF(K1123=[34]Hoja3!$B$12,[34]Hoja3!$A$12,IF(K1123=[34]Hoja3!$B$13,[34]Hoja3!$A$13,IF(K1123=[34]Hoja3!$B$14,[34]Hoja3!$A$14,IF(K1123=[34]Hoja3!$B$15,[34]Hoja3!$A$15,IF(K1123=[34]Hoja3!$B$16,[34]Hoja3!$A$16,IF(K1123=[34]Hoja3!$B$17,[34]Hoja3!$A$17,IF(K1123=[34]Hoja3!$B$18,[34]Hoja3!$A$18,IF(K1123=[34]Hoja3!$B$19,[34]Hoja3!$A$19,IF(K1123=[34]Hoja3!$B$20,[34]Hoja3!$A$20,IF(K1123=[34]Hoja3!$B$21,[34]Hoja3!$A$21,""))))))))))))))))))))</f>
        <v>CCE-16</v>
      </c>
      <c r="M1123" s="60" t="s">
        <v>63</v>
      </c>
      <c r="N1123" s="60">
        <v>0</v>
      </c>
      <c r="O1123" s="104">
        <v>71760000</v>
      </c>
      <c r="P1123" s="104">
        <v>71760000</v>
      </c>
      <c r="Q1123" s="65">
        <v>0</v>
      </c>
      <c r="R1123" s="60">
        <v>0</v>
      </c>
      <c r="S1123" s="60" t="s">
        <v>1995</v>
      </c>
      <c r="T1123" s="60" t="s">
        <v>1996</v>
      </c>
      <c r="U1123" s="60" t="s">
        <v>2293</v>
      </c>
      <c r="V1123" s="60" t="s">
        <v>2294</v>
      </c>
      <c r="W1123" s="60" t="s">
        <v>2295</v>
      </c>
      <c r="X1123" s="100">
        <v>3241000</v>
      </c>
      <c r="Y1123" s="133" t="s">
        <v>4117</v>
      </c>
    </row>
    <row r="1124" spans="1:25" ht="45" x14ac:dyDescent="0.25">
      <c r="A1124" s="60" t="s">
        <v>2515</v>
      </c>
      <c r="B1124" s="60" t="str">
        <f>IFERROR(VLOOKUP(VALUE(MID(A1123,1,IF(VALUE(MID(A1123,1,3))=898,3,4))),[34]Hoja1!$A$3:$K$222,2,0),"")</f>
        <v>1052 Bienestar estudiantil para todos</v>
      </c>
      <c r="C1124" s="60" t="s">
        <v>255</v>
      </c>
      <c r="D1124" s="60" t="s">
        <v>479</v>
      </c>
      <c r="E1124" s="68">
        <v>80101604</v>
      </c>
      <c r="F1124" s="60" t="s">
        <v>2514</v>
      </c>
      <c r="G1124" s="62">
        <v>1</v>
      </c>
      <c r="H1124" s="62">
        <v>1</v>
      </c>
      <c r="I1124" s="60">
        <v>11.5</v>
      </c>
      <c r="J1124" s="60">
        <v>1</v>
      </c>
      <c r="K1124" s="60" t="s">
        <v>21</v>
      </c>
      <c r="L1124" s="60" t="str">
        <f>IF(K1124=[34]Hoja3!$B$2,[34]Hoja3!$A$2,IF(K1124=[34]Hoja3!$B$3,[34]Hoja3!$A$3,IF(K1124=[34]Hoja3!$B$4,[34]Hoja3!$A$4,IF(K1124=[34]Hoja3!$B$5,[34]Hoja3!$A$5,IF(K1124=[34]Hoja3!$B$6,[34]Hoja3!$A$6,IF(K1124=[34]Hoja3!$B$7,[34]Hoja3!$A$7,IF(K1124=[34]Hoja3!$B$8,[34]Hoja3!$A$8,IF(K1124=[34]Hoja3!$B$9,[34]Hoja3!$A$9,IF(K1124=[34]Hoja3!$B$10,[34]Hoja3!$A$10,IF(K1124=[34]Hoja3!$B$11,[34]Hoja3!$A$11,IF(K1124=[34]Hoja3!$B$12,[34]Hoja3!$A$12,IF(K1124=[34]Hoja3!$B$13,[34]Hoja3!$A$13,IF(K1124=[34]Hoja3!$B$14,[34]Hoja3!$A$14,IF(K1124=[34]Hoja3!$B$15,[34]Hoja3!$A$15,IF(K1124=[34]Hoja3!$B$16,[34]Hoja3!$A$16,IF(K1124=[34]Hoja3!$B$17,[34]Hoja3!$A$17,IF(K1124=[34]Hoja3!$B$18,[34]Hoja3!$A$18,IF(K1124=[34]Hoja3!$B$19,[34]Hoja3!$A$19,IF(K1124=[34]Hoja3!$B$20,[34]Hoja3!$A$20,IF(K1124=[34]Hoja3!$B$21,[34]Hoja3!$A$21,""))))))))))))))))))))</f>
        <v>CCE-16</v>
      </c>
      <c r="M1124" s="60" t="s">
        <v>63</v>
      </c>
      <c r="N1124" s="60">
        <v>0</v>
      </c>
      <c r="O1124" s="104">
        <v>59800000</v>
      </c>
      <c r="P1124" s="104">
        <v>59800000</v>
      </c>
      <c r="Q1124" s="65">
        <v>0</v>
      </c>
      <c r="R1124" s="60">
        <v>0</v>
      </c>
      <c r="S1124" s="60" t="s">
        <v>1995</v>
      </c>
      <c r="T1124" s="60" t="s">
        <v>1996</v>
      </c>
      <c r="U1124" s="60" t="s">
        <v>2293</v>
      </c>
      <c r="V1124" s="60" t="s">
        <v>2294</v>
      </c>
      <c r="W1124" s="60" t="s">
        <v>2295</v>
      </c>
      <c r="X1124" s="100">
        <v>3241000</v>
      </c>
      <c r="Y1124" s="133" t="s">
        <v>4117</v>
      </c>
    </row>
    <row r="1125" spans="1:25" ht="45" x14ac:dyDescent="0.25">
      <c r="A1125" s="60" t="s">
        <v>2516</v>
      </c>
      <c r="B1125" s="60" t="str">
        <f>IFERROR(VLOOKUP(VALUE(MID(A1124,1,IF(VALUE(MID(A1124,1,3))=898,3,4))),[34]Hoja1!$A$3:$K$222,2,0),"")</f>
        <v>1052 Bienestar estudiantil para todos</v>
      </c>
      <c r="C1125" s="60" t="s">
        <v>255</v>
      </c>
      <c r="D1125" s="60" t="s">
        <v>479</v>
      </c>
      <c r="E1125" s="68">
        <v>80101604</v>
      </c>
      <c r="F1125" s="60" t="s">
        <v>2517</v>
      </c>
      <c r="G1125" s="62">
        <v>1</v>
      </c>
      <c r="H1125" s="62">
        <v>1</v>
      </c>
      <c r="I1125" s="60">
        <v>11.5</v>
      </c>
      <c r="J1125" s="60">
        <v>1</v>
      </c>
      <c r="K1125" s="60" t="s">
        <v>21</v>
      </c>
      <c r="L1125" s="60" t="str">
        <f>IF(K1125=[34]Hoja3!$B$2,[34]Hoja3!$A$2,IF(K1125=[34]Hoja3!$B$3,[34]Hoja3!$A$3,IF(K1125=[34]Hoja3!$B$4,[34]Hoja3!$A$4,IF(K1125=[34]Hoja3!$B$5,[34]Hoja3!$A$5,IF(K1125=[34]Hoja3!$B$6,[34]Hoja3!$A$6,IF(K1125=[34]Hoja3!$B$7,[34]Hoja3!$A$7,IF(K1125=[34]Hoja3!$B$8,[34]Hoja3!$A$8,IF(K1125=[34]Hoja3!$B$9,[34]Hoja3!$A$9,IF(K1125=[34]Hoja3!$B$10,[34]Hoja3!$A$10,IF(K1125=[34]Hoja3!$B$11,[34]Hoja3!$A$11,IF(K1125=[34]Hoja3!$B$12,[34]Hoja3!$A$12,IF(K1125=[34]Hoja3!$B$13,[34]Hoja3!$A$13,IF(K1125=[34]Hoja3!$B$14,[34]Hoja3!$A$14,IF(K1125=[34]Hoja3!$B$15,[34]Hoja3!$A$15,IF(K1125=[34]Hoja3!$B$16,[34]Hoja3!$A$16,IF(K1125=[34]Hoja3!$B$17,[34]Hoja3!$A$17,IF(K1125=[34]Hoja3!$B$18,[34]Hoja3!$A$18,IF(K1125=[34]Hoja3!$B$19,[34]Hoja3!$A$19,IF(K1125=[34]Hoja3!$B$20,[34]Hoja3!$A$20,IF(K1125=[34]Hoja3!$B$21,[34]Hoja3!$A$21,""))))))))))))))))))))</f>
        <v>CCE-16</v>
      </c>
      <c r="M1125" s="60" t="s">
        <v>63</v>
      </c>
      <c r="N1125" s="60">
        <v>0</v>
      </c>
      <c r="O1125" s="104">
        <v>43534400</v>
      </c>
      <c r="P1125" s="104">
        <v>43534400</v>
      </c>
      <c r="Q1125" s="65">
        <v>0</v>
      </c>
      <c r="R1125" s="60">
        <v>0</v>
      </c>
      <c r="S1125" s="60" t="s">
        <v>1995</v>
      </c>
      <c r="T1125" s="60" t="s">
        <v>1996</v>
      </c>
      <c r="U1125" s="60" t="s">
        <v>2293</v>
      </c>
      <c r="V1125" s="60" t="s">
        <v>2294</v>
      </c>
      <c r="W1125" s="60" t="s">
        <v>2295</v>
      </c>
      <c r="X1125" s="100">
        <v>3241000</v>
      </c>
      <c r="Y1125" s="133" t="s">
        <v>4117</v>
      </c>
    </row>
    <row r="1126" spans="1:25" ht="45" x14ac:dyDescent="0.25">
      <c r="A1126" s="60" t="s">
        <v>2518</v>
      </c>
      <c r="B1126" s="60" t="str">
        <f>IFERROR(VLOOKUP(VALUE(MID(A1125,1,IF(VALUE(MID(A1125,1,3))=898,3,4))),[34]Hoja1!$A$3:$K$222,2,0),"")</f>
        <v>1052 Bienestar estudiantil para todos</v>
      </c>
      <c r="C1126" s="60" t="s">
        <v>255</v>
      </c>
      <c r="D1126" s="60" t="s">
        <v>479</v>
      </c>
      <c r="E1126" s="68">
        <v>80101604</v>
      </c>
      <c r="F1126" s="60" t="s">
        <v>2517</v>
      </c>
      <c r="G1126" s="62">
        <v>1</v>
      </c>
      <c r="H1126" s="62">
        <v>1</v>
      </c>
      <c r="I1126" s="60">
        <v>11.5</v>
      </c>
      <c r="J1126" s="60">
        <v>1</v>
      </c>
      <c r="K1126" s="60" t="s">
        <v>21</v>
      </c>
      <c r="L1126" s="60" t="str">
        <f>IF(K1126=[34]Hoja3!$B$2,[34]Hoja3!$A$2,IF(K1126=[34]Hoja3!$B$3,[34]Hoja3!$A$3,IF(K1126=[34]Hoja3!$B$4,[34]Hoja3!$A$4,IF(K1126=[34]Hoja3!$B$5,[34]Hoja3!$A$5,IF(K1126=[34]Hoja3!$B$6,[34]Hoja3!$A$6,IF(K1126=[34]Hoja3!$B$7,[34]Hoja3!$A$7,IF(K1126=[34]Hoja3!$B$8,[34]Hoja3!$A$8,IF(K1126=[34]Hoja3!$B$9,[34]Hoja3!$A$9,IF(K1126=[34]Hoja3!$B$10,[34]Hoja3!$A$10,IF(K1126=[34]Hoja3!$B$11,[34]Hoja3!$A$11,IF(K1126=[34]Hoja3!$B$12,[34]Hoja3!$A$12,IF(K1126=[34]Hoja3!$B$13,[34]Hoja3!$A$13,IF(K1126=[34]Hoja3!$B$14,[34]Hoja3!$A$14,IF(K1126=[34]Hoja3!$B$15,[34]Hoja3!$A$15,IF(K1126=[34]Hoja3!$B$16,[34]Hoja3!$A$16,IF(K1126=[34]Hoja3!$B$17,[34]Hoja3!$A$17,IF(K1126=[34]Hoja3!$B$18,[34]Hoja3!$A$18,IF(K1126=[34]Hoja3!$B$19,[34]Hoja3!$A$19,IF(K1126=[34]Hoja3!$B$20,[34]Hoja3!$A$20,IF(K1126=[34]Hoja3!$B$21,[34]Hoja3!$A$21,""))))))))))))))))))))</f>
        <v>CCE-16</v>
      </c>
      <c r="M1126" s="60" t="s">
        <v>63</v>
      </c>
      <c r="N1126" s="60">
        <v>0</v>
      </c>
      <c r="O1126" s="104">
        <v>43534400</v>
      </c>
      <c r="P1126" s="104">
        <v>43534400</v>
      </c>
      <c r="Q1126" s="65">
        <v>0</v>
      </c>
      <c r="R1126" s="60">
        <v>0</v>
      </c>
      <c r="S1126" s="60" t="s">
        <v>1995</v>
      </c>
      <c r="T1126" s="60" t="s">
        <v>1996</v>
      </c>
      <c r="U1126" s="60" t="s">
        <v>2293</v>
      </c>
      <c r="V1126" s="60" t="s">
        <v>2294</v>
      </c>
      <c r="W1126" s="60" t="s">
        <v>2295</v>
      </c>
      <c r="X1126" s="100">
        <v>3241000</v>
      </c>
      <c r="Y1126" s="133" t="s">
        <v>4117</v>
      </c>
    </row>
    <row r="1127" spans="1:25" ht="45" x14ac:dyDescent="0.25">
      <c r="A1127" s="60" t="s">
        <v>2519</v>
      </c>
      <c r="B1127" s="60" t="str">
        <f>IFERROR(VLOOKUP(VALUE(MID(A1126,1,IF(VALUE(MID(A1126,1,3))=898,3,4))),[34]Hoja1!$A$3:$K$222,2,0),"")</f>
        <v>1052 Bienestar estudiantil para todos</v>
      </c>
      <c r="C1127" s="60" t="s">
        <v>255</v>
      </c>
      <c r="D1127" s="60" t="s">
        <v>479</v>
      </c>
      <c r="E1127" s="68">
        <v>80101604</v>
      </c>
      <c r="F1127" s="60" t="s">
        <v>2517</v>
      </c>
      <c r="G1127" s="62">
        <v>1</v>
      </c>
      <c r="H1127" s="62">
        <v>1</v>
      </c>
      <c r="I1127" s="60">
        <v>11.5</v>
      </c>
      <c r="J1127" s="60">
        <v>1</v>
      </c>
      <c r="K1127" s="60" t="s">
        <v>21</v>
      </c>
      <c r="L1127" s="60" t="str">
        <f>IF(K1127=[34]Hoja3!$B$2,[34]Hoja3!$A$2,IF(K1127=[34]Hoja3!$B$3,[34]Hoja3!$A$3,IF(K1127=[34]Hoja3!$B$4,[34]Hoja3!$A$4,IF(K1127=[34]Hoja3!$B$5,[34]Hoja3!$A$5,IF(K1127=[34]Hoja3!$B$6,[34]Hoja3!$A$6,IF(K1127=[34]Hoja3!$B$7,[34]Hoja3!$A$7,IF(K1127=[34]Hoja3!$B$8,[34]Hoja3!$A$8,IF(K1127=[34]Hoja3!$B$9,[34]Hoja3!$A$9,IF(K1127=[34]Hoja3!$B$10,[34]Hoja3!$A$10,IF(K1127=[34]Hoja3!$B$11,[34]Hoja3!$A$11,IF(K1127=[34]Hoja3!$B$12,[34]Hoja3!$A$12,IF(K1127=[34]Hoja3!$B$13,[34]Hoja3!$A$13,IF(K1127=[34]Hoja3!$B$14,[34]Hoja3!$A$14,IF(K1127=[34]Hoja3!$B$15,[34]Hoja3!$A$15,IF(K1127=[34]Hoja3!$B$16,[34]Hoja3!$A$16,IF(K1127=[34]Hoja3!$B$17,[34]Hoja3!$A$17,IF(K1127=[34]Hoja3!$B$18,[34]Hoja3!$A$18,IF(K1127=[34]Hoja3!$B$19,[34]Hoja3!$A$19,IF(K1127=[34]Hoja3!$B$20,[34]Hoja3!$A$20,IF(K1127=[34]Hoja3!$B$21,[34]Hoja3!$A$21,""))))))))))))))))))))</f>
        <v>CCE-16</v>
      </c>
      <c r="M1127" s="60" t="s">
        <v>63</v>
      </c>
      <c r="N1127" s="60">
        <v>0</v>
      </c>
      <c r="O1127" s="104">
        <v>37937120</v>
      </c>
      <c r="P1127" s="104">
        <v>37937120</v>
      </c>
      <c r="Q1127" s="65">
        <v>0</v>
      </c>
      <c r="R1127" s="60">
        <v>0</v>
      </c>
      <c r="S1127" s="60" t="s">
        <v>1995</v>
      </c>
      <c r="T1127" s="60" t="s">
        <v>1996</v>
      </c>
      <c r="U1127" s="60" t="s">
        <v>2293</v>
      </c>
      <c r="V1127" s="60" t="s">
        <v>2294</v>
      </c>
      <c r="W1127" s="60" t="s">
        <v>2295</v>
      </c>
      <c r="X1127" s="100">
        <v>3241000</v>
      </c>
      <c r="Y1127" s="133" t="s">
        <v>4117</v>
      </c>
    </row>
    <row r="1128" spans="1:25" ht="45" x14ac:dyDescent="0.25">
      <c r="A1128" s="60" t="s">
        <v>2520</v>
      </c>
      <c r="B1128" s="60" t="str">
        <f>IFERROR(VLOOKUP(VALUE(MID(A1127,1,IF(VALUE(MID(A1127,1,3))=898,3,4))),[34]Hoja1!$A$3:$K$222,2,0),"")</f>
        <v>1052 Bienestar estudiantil para todos</v>
      </c>
      <c r="C1128" s="60" t="s">
        <v>255</v>
      </c>
      <c r="D1128" s="60" t="s">
        <v>479</v>
      </c>
      <c r="E1128" s="68">
        <v>80101604</v>
      </c>
      <c r="F1128" s="60" t="s">
        <v>2521</v>
      </c>
      <c r="G1128" s="62">
        <v>1</v>
      </c>
      <c r="H1128" s="62">
        <v>1</v>
      </c>
      <c r="I1128" s="60">
        <v>11</v>
      </c>
      <c r="J1128" s="60">
        <v>1</v>
      </c>
      <c r="K1128" s="60" t="s">
        <v>21</v>
      </c>
      <c r="L1128" s="60" t="str">
        <f>IF(K1128=[34]Hoja3!$B$2,[34]Hoja3!$A$2,IF(K1128=[34]Hoja3!$B$3,[34]Hoja3!$A$3,IF(K1128=[34]Hoja3!$B$4,[34]Hoja3!$A$4,IF(K1128=[34]Hoja3!$B$5,[34]Hoja3!$A$5,IF(K1128=[34]Hoja3!$B$6,[34]Hoja3!$A$6,IF(K1128=[34]Hoja3!$B$7,[34]Hoja3!$A$7,IF(K1128=[34]Hoja3!$B$8,[34]Hoja3!$A$8,IF(K1128=[34]Hoja3!$B$9,[34]Hoja3!$A$9,IF(K1128=[34]Hoja3!$B$10,[34]Hoja3!$A$10,IF(K1128=[34]Hoja3!$B$11,[34]Hoja3!$A$11,IF(K1128=[34]Hoja3!$B$12,[34]Hoja3!$A$12,IF(K1128=[34]Hoja3!$B$13,[34]Hoja3!$A$13,IF(K1128=[34]Hoja3!$B$14,[34]Hoja3!$A$14,IF(K1128=[34]Hoja3!$B$15,[34]Hoja3!$A$15,IF(K1128=[34]Hoja3!$B$16,[34]Hoja3!$A$16,IF(K1128=[34]Hoja3!$B$17,[34]Hoja3!$A$17,IF(K1128=[34]Hoja3!$B$18,[34]Hoja3!$A$18,IF(K1128=[34]Hoja3!$B$19,[34]Hoja3!$A$19,IF(K1128=[34]Hoja3!$B$20,[34]Hoja3!$A$20,IF(K1128=[34]Hoja3!$B$21,[34]Hoja3!$A$21,""))))))))))))))))))))</f>
        <v>CCE-16</v>
      </c>
      <c r="M1128" s="60" t="s">
        <v>575</v>
      </c>
      <c r="N1128" s="60">
        <v>0</v>
      </c>
      <c r="O1128" s="104">
        <v>35692800</v>
      </c>
      <c r="P1128" s="104">
        <v>35692800</v>
      </c>
      <c r="Q1128" s="65">
        <v>0</v>
      </c>
      <c r="R1128" s="60">
        <v>0</v>
      </c>
      <c r="S1128" s="60" t="s">
        <v>1995</v>
      </c>
      <c r="T1128" s="60" t="s">
        <v>1996</v>
      </c>
      <c r="U1128" s="60" t="s">
        <v>2293</v>
      </c>
      <c r="V1128" s="60" t="s">
        <v>2294</v>
      </c>
      <c r="W1128" s="60" t="s">
        <v>2295</v>
      </c>
      <c r="X1128" s="100">
        <v>3241000</v>
      </c>
      <c r="Y1128" s="133" t="s">
        <v>4117</v>
      </c>
    </row>
    <row r="1129" spans="1:25" ht="45" x14ac:dyDescent="0.25">
      <c r="A1129" s="60" t="s">
        <v>2522</v>
      </c>
      <c r="B1129" s="60" t="str">
        <f>IFERROR(VLOOKUP(VALUE(MID(A1128,1,IF(VALUE(MID(A1128,1,3))=898,3,4))),[34]Hoja1!$A$3:$K$222,2,0),"")</f>
        <v>1052 Bienestar estudiantil para todos</v>
      </c>
      <c r="C1129" s="60" t="s">
        <v>255</v>
      </c>
      <c r="D1129" s="60" t="s">
        <v>479</v>
      </c>
      <c r="E1129" s="68">
        <v>80101604</v>
      </c>
      <c r="F1129" s="60" t="s">
        <v>2523</v>
      </c>
      <c r="G1129" s="62">
        <v>1</v>
      </c>
      <c r="H1129" s="62">
        <v>1</v>
      </c>
      <c r="I1129" s="60">
        <v>11</v>
      </c>
      <c r="J1129" s="60">
        <v>1</v>
      </c>
      <c r="K1129" s="60" t="s">
        <v>21</v>
      </c>
      <c r="L1129" s="60" t="str">
        <f>IF(K1129=[34]Hoja3!$B$2,[34]Hoja3!$A$2,IF(K1129=[34]Hoja3!$B$3,[34]Hoja3!$A$3,IF(K1129=[34]Hoja3!$B$4,[34]Hoja3!$A$4,IF(K1129=[34]Hoja3!$B$5,[34]Hoja3!$A$5,IF(K1129=[34]Hoja3!$B$6,[34]Hoja3!$A$6,IF(K1129=[34]Hoja3!$B$7,[34]Hoja3!$A$7,IF(K1129=[34]Hoja3!$B$8,[34]Hoja3!$A$8,IF(K1129=[34]Hoja3!$B$9,[34]Hoja3!$A$9,IF(K1129=[34]Hoja3!$B$10,[34]Hoja3!$A$10,IF(K1129=[34]Hoja3!$B$11,[34]Hoja3!$A$11,IF(K1129=[34]Hoja3!$B$12,[34]Hoja3!$A$12,IF(K1129=[34]Hoja3!$B$13,[34]Hoja3!$A$13,IF(K1129=[34]Hoja3!$B$14,[34]Hoja3!$A$14,IF(K1129=[34]Hoja3!$B$15,[34]Hoja3!$A$15,IF(K1129=[34]Hoja3!$B$16,[34]Hoja3!$A$16,IF(K1129=[34]Hoja3!$B$17,[34]Hoja3!$A$17,IF(K1129=[34]Hoja3!$B$18,[34]Hoja3!$A$18,IF(K1129=[34]Hoja3!$B$19,[34]Hoja3!$A$19,IF(K1129=[34]Hoja3!$B$20,[34]Hoja3!$A$20,IF(K1129=[34]Hoja3!$B$21,[34]Hoja3!$A$21,""))))))))))))))))))))</f>
        <v>CCE-16</v>
      </c>
      <c r="M1129" s="60" t="s">
        <v>63</v>
      </c>
      <c r="N1129" s="60">
        <v>0</v>
      </c>
      <c r="O1129" s="104">
        <v>91520000</v>
      </c>
      <c r="P1129" s="104">
        <v>91520000</v>
      </c>
      <c r="Q1129" s="65">
        <v>0</v>
      </c>
      <c r="R1129" s="60">
        <v>0</v>
      </c>
      <c r="S1129" s="60" t="s">
        <v>1995</v>
      </c>
      <c r="T1129" s="60" t="s">
        <v>1996</v>
      </c>
      <c r="U1129" s="60" t="s">
        <v>2293</v>
      </c>
      <c r="V1129" s="60" t="s">
        <v>2294</v>
      </c>
      <c r="W1129" s="60" t="s">
        <v>2295</v>
      </c>
      <c r="X1129" s="100">
        <v>3241000</v>
      </c>
      <c r="Y1129" s="133" t="s">
        <v>4117</v>
      </c>
    </row>
    <row r="1130" spans="1:25" ht="45" x14ac:dyDescent="0.25">
      <c r="A1130" s="60" t="s">
        <v>2524</v>
      </c>
      <c r="B1130" s="60" t="str">
        <f>IFERROR(VLOOKUP(VALUE(MID(A1129,1,IF(VALUE(MID(A1129,1,3))=898,3,4))),[34]Hoja1!$A$3:$K$222,2,0),"")</f>
        <v>1052 Bienestar estudiantil para todos</v>
      </c>
      <c r="C1130" s="60" t="s">
        <v>246</v>
      </c>
      <c r="D1130" s="60" t="s">
        <v>474</v>
      </c>
      <c r="E1130" s="68">
        <v>93151507</v>
      </c>
      <c r="F1130" s="60" t="s">
        <v>2393</v>
      </c>
      <c r="G1130" s="62">
        <v>1</v>
      </c>
      <c r="H1130" s="62">
        <v>1</v>
      </c>
      <c r="I1130" s="60">
        <v>11.5</v>
      </c>
      <c r="J1130" s="60">
        <v>1</v>
      </c>
      <c r="K1130" s="60" t="s">
        <v>21</v>
      </c>
      <c r="L1130" s="60" t="str">
        <f>IF(K1130=[34]Hoja3!$B$2,[34]Hoja3!$A$2,IF(K1130=[34]Hoja3!$B$3,[34]Hoja3!$A$3,IF(K1130=[34]Hoja3!$B$4,[34]Hoja3!$A$4,IF(K1130=[34]Hoja3!$B$5,[34]Hoja3!$A$5,IF(K1130=[34]Hoja3!$B$6,[34]Hoja3!$A$6,IF(K1130=[34]Hoja3!$B$7,[34]Hoja3!$A$7,IF(K1130=[34]Hoja3!$B$8,[34]Hoja3!$A$8,IF(K1130=[34]Hoja3!$B$9,[34]Hoja3!$A$9,IF(K1130=[34]Hoja3!$B$10,[34]Hoja3!$A$10,IF(K1130=[34]Hoja3!$B$11,[34]Hoja3!$A$11,IF(K1130=[34]Hoja3!$B$12,[34]Hoja3!$A$12,IF(K1130=[34]Hoja3!$B$13,[34]Hoja3!$A$13,IF(K1130=[34]Hoja3!$B$14,[34]Hoja3!$A$14,IF(K1130=[34]Hoja3!$B$15,[34]Hoja3!$A$15,IF(K1130=[34]Hoja3!$B$16,[34]Hoja3!$A$16,IF(K1130=[34]Hoja3!$B$17,[34]Hoja3!$A$17,IF(K1130=[34]Hoja3!$B$18,[34]Hoja3!$A$18,IF(K1130=[34]Hoja3!$B$19,[34]Hoja3!$A$19,IF(K1130=[34]Hoja3!$B$20,[34]Hoja3!$A$20,IF(K1130=[34]Hoja3!$B$21,[34]Hoja3!$A$21,""))))))))))))))))))))</f>
        <v>CCE-16</v>
      </c>
      <c r="M1130" s="60" t="s">
        <v>575</v>
      </c>
      <c r="N1130" s="60">
        <v>0</v>
      </c>
      <c r="O1130" s="106">
        <v>33310038</v>
      </c>
      <c r="P1130" s="106">
        <v>33310038</v>
      </c>
      <c r="Q1130" s="65">
        <v>0</v>
      </c>
      <c r="R1130" s="60">
        <v>0</v>
      </c>
      <c r="S1130" s="60" t="s">
        <v>1995</v>
      </c>
      <c r="T1130" s="60" t="s">
        <v>1996</v>
      </c>
      <c r="U1130" s="60" t="s">
        <v>2293</v>
      </c>
      <c r="V1130" s="60" t="s">
        <v>2294</v>
      </c>
      <c r="W1130" s="60" t="s">
        <v>2295</v>
      </c>
      <c r="X1130" s="100">
        <v>3241000</v>
      </c>
      <c r="Y1130" s="133" t="s">
        <v>4117</v>
      </c>
    </row>
    <row r="1131" spans="1:25" ht="45" x14ac:dyDescent="0.25">
      <c r="A1131" s="60" t="s">
        <v>2525</v>
      </c>
      <c r="B1131" s="60" t="str">
        <f>IFERROR(VLOOKUP(VALUE(MID(A1130,1,IF(VALUE(MID(A1130,1,3))=898,3,4))),[34]Hoja1!$A$3:$K$222,2,0),"")</f>
        <v>1052 Bienestar estudiantil para todos</v>
      </c>
      <c r="C1131" s="60" t="s">
        <v>255</v>
      </c>
      <c r="D1131" s="60" t="s">
        <v>479</v>
      </c>
      <c r="E1131" s="68">
        <v>80101604</v>
      </c>
      <c r="F1131" s="60" t="s">
        <v>2526</v>
      </c>
      <c r="G1131" s="62">
        <v>1</v>
      </c>
      <c r="H1131" s="62">
        <v>1</v>
      </c>
      <c r="I1131" s="60">
        <v>11</v>
      </c>
      <c r="J1131" s="60">
        <v>1</v>
      </c>
      <c r="K1131" s="60" t="s">
        <v>21</v>
      </c>
      <c r="L1131" s="60" t="str">
        <f>IF(K1131=[34]Hoja3!$B$2,[34]Hoja3!$A$2,IF(K1131=[34]Hoja3!$B$3,[34]Hoja3!$A$3,IF(K1131=[34]Hoja3!$B$4,[34]Hoja3!$A$4,IF(K1131=[34]Hoja3!$B$5,[34]Hoja3!$A$5,IF(K1131=[34]Hoja3!$B$6,[34]Hoja3!$A$6,IF(K1131=[34]Hoja3!$B$7,[34]Hoja3!$A$7,IF(K1131=[34]Hoja3!$B$8,[34]Hoja3!$A$8,IF(K1131=[34]Hoja3!$B$9,[34]Hoja3!$A$9,IF(K1131=[34]Hoja3!$B$10,[34]Hoja3!$A$10,IF(K1131=[34]Hoja3!$B$11,[34]Hoja3!$A$11,IF(K1131=[34]Hoja3!$B$12,[34]Hoja3!$A$12,IF(K1131=[34]Hoja3!$B$13,[34]Hoja3!$A$13,IF(K1131=[34]Hoja3!$B$14,[34]Hoja3!$A$14,IF(K1131=[34]Hoja3!$B$15,[34]Hoja3!$A$15,IF(K1131=[34]Hoja3!$B$16,[34]Hoja3!$A$16,IF(K1131=[34]Hoja3!$B$17,[34]Hoja3!$A$17,IF(K1131=[34]Hoja3!$B$18,[34]Hoja3!$A$18,IF(K1131=[34]Hoja3!$B$19,[34]Hoja3!$A$19,IF(K1131=[34]Hoja3!$B$20,[34]Hoja3!$A$20,IF(K1131=[34]Hoja3!$B$21,[34]Hoja3!$A$21,""))))))))))))))))))))</f>
        <v>CCE-16</v>
      </c>
      <c r="M1131" s="60" t="s">
        <v>63</v>
      </c>
      <c r="N1131" s="60">
        <v>0</v>
      </c>
      <c r="O1131" s="104">
        <v>51480000</v>
      </c>
      <c r="P1131" s="104">
        <v>51480000</v>
      </c>
      <c r="Q1131" s="65">
        <v>0</v>
      </c>
      <c r="R1131" s="60">
        <v>0</v>
      </c>
      <c r="S1131" s="60" t="s">
        <v>1995</v>
      </c>
      <c r="T1131" s="60" t="s">
        <v>1996</v>
      </c>
      <c r="U1131" s="60" t="s">
        <v>2293</v>
      </c>
      <c r="V1131" s="60" t="s">
        <v>2294</v>
      </c>
      <c r="W1131" s="60" t="s">
        <v>2295</v>
      </c>
      <c r="X1131" s="100">
        <v>3241000</v>
      </c>
      <c r="Y1131" s="133" t="s">
        <v>4117</v>
      </c>
    </row>
    <row r="1132" spans="1:25" ht="45" x14ac:dyDescent="0.25">
      <c r="A1132" s="60" t="s">
        <v>2527</v>
      </c>
      <c r="B1132" s="60" t="str">
        <f>IFERROR(VLOOKUP(VALUE(MID(A1131,1,IF(VALUE(MID(A1131,1,3))=898,3,4))),[34]Hoja1!$A$3:$K$222,2,0),"")</f>
        <v>1052 Bienestar estudiantil para todos</v>
      </c>
      <c r="C1132" s="60" t="s">
        <v>255</v>
      </c>
      <c r="D1132" s="60" t="s">
        <v>479</v>
      </c>
      <c r="E1132" s="68">
        <v>80101509</v>
      </c>
      <c r="F1132" s="60" t="s">
        <v>2528</v>
      </c>
      <c r="G1132" s="62">
        <v>1</v>
      </c>
      <c r="H1132" s="62">
        <v>1</v>
      </c>
      <c r="I1132" s="60">
        <v>11.5</v>
      </c>
      <c r="J1132" s="60">
        <v>1</v>
      </c>
      <c r="K1132" s="60" t="s">
        <v>21</v>
      </c>
      <c r="L1132" s="60" t="str">
        <f>IF(K1132=[34]Hoja3!$B$2,[34]Hoja3!$A$2,IF(K1132=[34]Hoja3!$B$3,[34]Hoja3!$A$3,IF(K1132=[34]Hoja3!$B$4,[34]Hoja3!$A$4,IF(K1132=[34]Hoja3!$B$5,[34]Hoja3!$A$5,IF(K1132=[34]Hoja3!$B$6,[34]Hoja3!$A$6,IF(K1132=[34]Hoja3!$B$7,[34]Hoja3!$A$7,IF(K1132=[34]Hoja3!$B$8,[34]Hoja3!$A$8,IF(K1132=[34]Hoja3!$B$9,[34]Hoja3!$A$9,IF(K1132=[34]Hoja3!$B$10,[34]Hoja3!$A$10,IF(K1132=[34]Hoja3!$B$11,[34]Hoja3!$A$11,IF(K1132=[34]Hoja3!$B$12,[34]Hoja3!$A$12,IF(K1132=[34]Hoja3!$B$13,[34]Hoja3!$A$13,IF(K1132=[34]Hoja3!$B$14,[34]Hoja3!$A$14,IF(K1132=[34]Hoja3!$B$15,[34]Hoja3!$A$15,IF(K1132=[34]Hoja3!$B$16,[34]Hoja3!$A$16,IF(K1132=[34]Hoja3!$B$17,[34]Hoja3!$A$17,IF(K1132=[34]Hoja3!$B$18,[34]Hoja3!$A$18,IF(K1132=[34]Hoja3!$B$19,[34]Hoja3!$A$19,IF(K1132=[34]Hoja3!$B$20,[34]Hoja3!$A$20,IF(K1132=[34]Hoja3!$B$21,[34]Hoja3!$A$21,""))))))))))))))))))))</f>
        <v>CCE-16</v>
      </c>
      <c r="M1132" s="60" t="s">
        <v>63</v>
      </c>
      <c r="N1132" s="60">
        <v>0</v>
      </c>
      <c r="O1132" s="104">
        <v>65780000</v>
      </c>
      <c r="P1132" s="104">
        <v>65780000</v>
      </c>
      <c r="Q1132" s="65">
        <v>0</v>
      </c>
      <c r="R1132" s="60">
        <v>0</v>
      </c>
      <c r="S1132" s="60" t="s">
        <v>1995</v>
      </c>
      <c r="T1132" s="60" t="s">
        <v>1996</v>
      </c>
      <c r="U1132" s="60" t="s">
        <v>2293</v>
      </c>
      <c r="V1132" s="60" t="s">
        <v>2294</v>
      </c>
      <c r="W1132" s="60" t="s">
        <v>2295</v>
      </c>
      <c r="X1132" s="100">
        <v>3241000</v>
      </c>
      <c r="Y1132" s="133" t="s">
        <v>4117</v>
      </c>
    </row>
    <row r="1133" spans="1:25" ht="45" x14ac:dyDescent="0.25">
      <c r="A1133" s="60" t="s">
        <v>2529</v>
      </c>
      <c r="B1133" s="60" t="str">
        <f>IFERROR(VLOOKUP(VALUE(MID(A1131,1,IF(VALUE(MID(A1131,1,3))=898,3,4))),[34]Hoja1!$A$3:$K$222,2,0),"")</f>
        <v>1052 Bienestar estudiantil para todos</v>
      </c>
      <c r="C1133" s="60" t="s">
        <v>255</v>
      </c>
      <c r="D1133" s="60" t="s">
        <v>479</v>
      </c>
      <c r="E1133" s="68">
        <v>81111819</v>
      </c>
      <c r="F1133" s="60" t="s">
        <v>2530</v>
      </c>
      <c r="G1133" s="62">
        <v>1</v>
      </c>
      <c r="H1133" s="62">
        <v>1</v>
      </c>
      <c r="I1133" s="60">
        <v>11.5</v>
      </c>
      <c r="J1133" s="60">
        <v>1</v>
      </c>
      <c r="K1133" s="60" t="s">
        <v>21</v>
      </c>
      <c r="L1133" s="60" t="str">
        <f>IF(K1133=[34]Hoja3!$B$2,[34]Hoja3!$A$2,IF(K1133=[34]Hoja3!$B$3,[34]Hoja3!$A$3,IF(K1133=[34]Hoja3!$B$4,[34]Hoja3!$A$4,IF(K1133=[34]Hoja3!$B$5,[34]Hoja3!$A$5,IF(K1133=[34]Hoja3!$B$6,[34]Hoja3!$A$6,IF(K1133=[34]Hoja3!$B$7,[34]Hoja3!$A$7,IF(K1133=[34]Hoja3!$B$8,[34]Hoja3!$A$8,IF(K1133=[34]Hoja3!$B$9,[34]Hoja3!$A$9,IF(K1133=[34]Hoja3!$B$10,[34]Hoja3!$A$10,IF(K1133=[34]Hoja3!$B$11,[34]Hoja3!$A$11,IF(K1133=[34]Hoja3!$B$12,[34]Hoja3!$A$12,IF(K1133=[34]Hoja3!$B$13,[34]Hoja3!$A$13,IF(K1133=[34]Hoja3!$B$14,[34]Hoja3!$A$14,IF(K1133=[34]Hoja3!$B$15,[34]Hoja3!$A$15,IF(K1133=[34]Hoja3!$B$16,[34]Hoja3!$A$16,IF(K1133=[34]Hoja3!$B$17,[34]Hoja3!$A$17,IF(K1133=[34]Hoja3!$B$18,[34]Hoja3!$A$18,IF(K1133=[34]Hoja3!$B$19,[34]Hoja3!$A$19,IF(K1133=[34]Hoja3!$B$20,[34]Hoja3!$A$20,IF(K1133=[34]Hoja3!$B$21,[34]Hoja3!$A$21,""))))))))))))))))))))</f>
        <v>CCE-16</v>
      </c>
      <c r="M1133" s="60" t="s">
        <v>575</v>
      </c>
      <c r="N1133" s="60">
        <v>0</v>
      </c>
      <c r="O1133" s="104">
        <v>37269200</v>
      </c>
      <c r="P1133" s="104">
        <v>37269200</v>
      </c>
      <c r="Q1133" s="65">
        <v>0</v>
      </c>
      <c r="R1133" s="60">
        <v>0</v>
      </c>
      <c r="S1133" s="60" t="s">
        <v>1995</v>
      </c>
      <c r="T1133" s="60" t="s">
        <v>1996</v>
      </c>
      <c r="U1133" s="60" t="s">
        <v>2293</v>
      </c>
      <c r="V1133" s="60" t="s">
        <v>2294</v>
      </c>
      <c r="W1133" s="60" t="s">
        <v>2295</v>
      </c>
      <c r="X1133" s="100">
        <v>3241000</v>
      </c>
      <c r="Y1133" s="133" t="s">
        <v>4117</v>
      </c>
    </row>
    <row r="1134" spans="1:25" ht="45" x14ac:dyDescent="0.25">
      <c r="A1134" s="60" t="s">
        <v>2531</v>
      </c>
      <c r="B1134" s="60" t="str">
        <f>IFERROR(VLOOKUP(VALUE(MID(A1132,1,IF(VALUE(MID(A1132,1,3))=898,3,4))),[34]Hoja1!$A$3:$K$222,2,0),"")</f>
        <v>1052 Bienestar estudiantil para todos</v>
      </c>
      <c r="C1134" s="60" t="s">
        <v>255</v>
      </c>
      <c r="D1134" s="60" t="s">
        <v>479</v>
      </c>
      <c r="E1134" s="68">
        <v>81111819</v>
      </c>
      <c r="F1134" s="60" t="s">
        <v>2532</v>
      </c>
      <c r="G1134" s="62">
        <v>1</v>
      </c>
      <c r="H1134" s="62">
        <v>1</v>
      </c>
      <c r="I1134" s="60">
        <v>11.5</v>
      </c>
      <c r="J1134" s="60">
        <v>1</v>
      </c>
      <c r="K1134" s="60" t="s">
        <v>21</v>
      </c>
      <c r="L1134" s="60" t="str">
        <f>IF(K1134=[34]Hoja3!$B$2,[34]Hoja3!$A$2,IF(K1134=[34]Hoja3!$B$3,[34]Hoja3!$A$3,IF(K1134=[34]Hoja3!$B$4,[34]Hoja3!$A$4,IF(K1134=[34]Hoja3!$B$5,[34]Hoja3!$A$5,IF(K1134=[34]Hoja3!$B$6,[34]Hoja3!$A$6,IF(K1134=[34]Hoja3!$B$7,[34]Hoja3!$A$7,IF(K1134=[34]Hoja3!$B$8,[34]Hoja3!$A$8,IF(K1134=[34]Hoja3!$B$9,[34]Hoja3!$A$9,IF(K1134=[34]Hoja3!$B$10,[34]Hoja3!$A$10,IF(K1134=[34]Hoja3!$B$11,[34]Hoja3!$A$11,IF(K1134=[34]Hoja3!$B$12,[34]Hoja3!$A$12,IF(K1134=[34]Hoja3!$B$13,[34]Hoja3!$A$13,IF(K1134=[34]Hoja3!$B$14,[34]Hoja3!$A$14,IF(K1134=[34]Hoja3!$B$15,[34]Hoja3!$A$15,IF(K1134=[34]Hoja3!$B$16,[34]Hoja3!$A$16,IF(K1134=[34]Hoja3!$B$17,[34]Hoja3!$A$17,IF(K1134=[34]Hoja3!$B$18,[34]Hoja3!$A$18,IF(K1134=[34]Hoja3!$B$19,[34]Hoja3!$A$19,IF(K1134=[34]Hoja3!$B$20,[34]Hoja3!$A$20,IF(K1134=[34]Hoja3!$B$21,[34]Hoja3!$A$21,""))))))))))))))))))))</f>
        <v>CCE-16</v>
      </c>
      <c r="M1134" s="60" t="s">
        <v>575</v>
      </c>
      <c r="N1134" s="60">
        <v>0</v>
      </c>
      <c r="O1134" s="106">
        <v>22650826</v>
      </c>
      <c r="P1134" s="106">
        <v>22650826</v>
      </c>
      <c r="Q1134" s="65">
        <v>0</v>
      </c>
      <c r="R1134" s="60">
        <v>0</v>
      </c>
      <c r="S1134" s="60" t="s">
        <v>1995</v>
      </c>
      <c r="T1134" s="60" t="s">
        <v>1996</v>
      </c>
      <c r="U1134" s="60" t="s">
        <v>2293</v>
      </c>
      <c r="V1134" s="60" t="s">
        <v>2294</v>
      </c>
      <c r="W1134" s="60" t="s">
        <v>2295</v>
      </c>
      <c r="X1134" s="100">
        <v>3241000</v>
      </c>
      <c r="Y1134" s="133" t="s">
        <v>4117</v>
      </c>
    </row>
    <row r="1135" spans="1:25" ht="45" x14ac:dyDescent="0.25">
      <c r="A1135" s="60" t="s">
        <v>2533</v>
      </c>
      <c r="B1135" s="60" t="str">
        <f>IFERROR(VLOOKUP(VALUE(MID(A1134,1,IF(VALUE(MID(A1134,1,3))=898,3,4))),[34]Hoja1!$A$3:$K$222,2,0),"")</f>
        <v>1052 Bienestar estudiantil para todos</v>
      </c>
      <c r="C1135" s="60" t="s">
        <v>255</v>
      </c>
      <c r="D1135" s="60" t="s">
        <v>479</v>
      </c>
      <c r="E1135" s="68">
        <v>81111819</v>
      </c>
      <c r="F1135" s="60" t="s">
        <v>2532</v>
      </c>
      <c r="G1135" s="62">
        <v>1</v>
      </c>
      <c r="H1135" s="62">
        <v>1</v>
      </c>
      <c r="I1135" s="60">
        <v>11.5</v>
      </c>
      <c r="J1135" s="60">
        <v>1</v>
      </c>
      <c r="K1135" s="60" t="s">
        <v>21</v>
      </c>
      <c r="L1135" s="60" t="str">
        <f>IF(K1135=[34]Hoja3!$B$2,[34]Hoja3!$A$2,IF(K1135=[34]Hoja3!$B$3,[34]Hoja3!$A$3,IF(K1135=[34]Hoja3!$B$4,[34]Hoja3!$A$4,IF(K1135=[34]Hoja3!$B$5,[34]Hoja3!$A$5,IF(K1135=[34]Hoja3!$B$6,[34]Hoja3!$A$6,IF(K1135=[34]Hoja3!$B$7,[34]Hoja3!$A$7,IF(K1135=[34]Hoja3!$B$8,[34]Hoja3!$A$8,IF(K1135=[34]Hoja3!$B$9,[34]Hoja3!$A$9,IF(K1135=[34]Hoja3!$B$10,[34]Hoja3!$A$10,IF(K1135=[34]Hoja3!$B$11,[34]Hoja3!$A$11,IF(K1135=[34]Hoja3!$B$12,[34]Hoja3!$A$12,IF(K1135=[34]Hoja3!$B$13,[34]Hoja3!$A$13,IF(K1135=[34]Hoja3!$B$14,[34]Hoja3!$A$14,IF(K1135=[34]Hoja3!$B$15,[34]Hoja3!$A$15,IF(K1135=[34]Hoja3!$B$16,[34]Hoja3!$A$16,IF(K1135=[34]Hoja3!$B$17,[34]Hoja3!$A$17,IF(K1135=[34]Hoja3!$B$18,[34]Hoja3!$A$18,IF(K1135=[34]Hoja3!$B$19,[34]Hoja3!$A$19,IF(K1135=[34]Hoja3!$B$20,[34]Hoja3!$A$20,IF(K1135=[34]Hoja3!$B$21,[34]Hoja3!$A$21,""))))))))))))))))))))</f>
        <v>CCE-16</v>
      </c>
      <c r="M1135" s="60" t="s">
        <v>575</v>
      </c>
      <c r="N1135" s="60">
        <v>0</v>
      </c>
      <c r="O1135" s="106">
        <v>22650826</v>
      </c>
      <c r="P1135" s="106">
        <v>22650826</v>
      </c>
      <c r="Q1135" s="65">
        <v>0</v>
      </c>
      <c r="R1135" s="60">
        <v>0</v>
      </c>
      <c r="S1135" s="60" t="s">
        <v>1995</v>
      </c>
      <c r="T1135" s="60" t="s">
        <v>1996</v>
      </c>
      <c r="U1135" s="60" t="s">
        <v>2293</v>
      </c>
      <c r="V1135" s="60" t="s">
        <v>2294</v>
      </c>
      <c r="W1135" s="60" t="s">
        <v>2295</v>
      </c>
      <c r="X1135" s="100">
        <v>3241000</v>
      </c>
      <c r="Y1135" s="133" t="s">
        <v>4117</v>
      </c>
    </row>
    <row r="1136" spans="1:25" ht="45" x14ac:dyDescent="0.25">
      <c r="A1136" s="60" t="s">
        <v>2534</v>
      </c>
      <c r="B1136" s="60" t="str">
        <f>IFERROR(VLOOKUP(VALUE(MID(A1135,1,IF(VALUE(MID(A1135,1,3))=898,3,4))),[34]Hoja1!$A$3:$K$222,2,0),"")</f>
        <v>1052 Bienestar estudiantil para todos</v>
      </c>
      <c r="C1136" s="60" t="s">
        <v>255</v>
      </c>
      <c r="D1136" s="60" t="s">
        <v>479</v>
      </c>
      <c r="E1136" s="68">
        <v>81111819</v>
      </c>
      <c r="F1136" s="60" t="s">
        <v>2532</v>
      </c>
      <c r="G1136" s="62">
        <v>1</v>
      </c>
      <c r="H1136" s="62">
        <v>1</v>
      </c>
      <c r="I1136" s="60">
        <v>11.5</v>
      </c>
      <c r="J1136" s="60">
        <v>1</v>
      </c>
      <c r="K1136" s="60" t="s">
        <v>21</v>
      </c>
      <c r="L1136" s="60" t="str">
        <f>IF(K1136=[34]Hoja3!$B$2,[34]Hoja3!$A$2,IF(K1136=[34]Hoja3!$B$3,[34]Hoja3!$A$3,IF(K1136=[34]Hoja3!$B$4,[34]Hoja3!$A$4,IF(K1136=[34]Hoja3!$B$5,[34]Hoja3!$A$5,IF(K1136=[34]Hoja3!$B$6,[34]Hoja3!$A$6,IF(K1136=[34]Hoja3!$B$7,[34]Hoja3!$A$7,IF(K1136=[34]Hoja3!$B$8,[34]Hoja3!$A$8,IF(K1136=[34]Hoja3!$B$9,[34]Hoja3!$A$9,IF(K1136=[34]Hoja3!$B$10,[34]Hoja3!$A$10,IF(K1136=[34]Hoja3!$B$11,[34]Hoja3!$A$11,IF(K1136=[34]Hoja3!$B$12,[34]Hoja3!$A$12,IF(K1136=[34]Hoja3!$B$13,[34]Hoja3!$A$13,IF(K1136=[34]Hoja3!$B$14,[34]Hoja3!$A$14,IF(K1136=[34]Hoja3!$B$15,[34]Hoja3!$A$15,IF(K1136=[34]Hoja3!$B$16,[34]Hoja3!$A$16,IF(K1136=[34]Hoja3!$B$17,[34]Hoja3!$A$17,IF(K1136=[34]Hoja3!$B$18,[34]Hoja3!$A$18,IF(K1136=[34]Hoja3!$B$19,[34]Hoja3!$A$19,IF(K1136=[34]Hoja3!$B$20,[34]Hoja3!$A$20,IF(K1136=[34]Hoja3!$B$21,[34]Hoja3!$A$21,""))))))))))))))))))))</f>
        <v>CCE-16</v>
      </c>
      <c r="M1136" s="60" t="s">
        <v>575</v>
      </c>
      <c r="N1136" s="60">
        <v>0</v>
      </c>
      <c r="O1136" s="106">
        <v>22650826</v>
      </c>
      <c r="P1136" s="106">
        <v>22650826</v>
      </c>
      <c r="Q1136" s="65">
        <v>0</v>
      </c>
      <c r="R1136" s="60">
        <v>0</v>
      </c>
      <c r="S1136" s="60" t="s">
        <v>1995</v>
      </c>
      <c r="T1136" s="60" t="s">
        <v>1996</v>
      </c>
      <c r="U1136" s="60" t="s">
        <v>2293</v>
      </c>
      <c r="V1136" s="60" t="s">
        <v>2294</v>
      </c>
      <c r="W1136" s="60" t="s">
        <v>2295</v>
      </c>
      <c r="X1136" s="100">
        <v>3241000</v>
      </c>
      <c r="Y1136" s="133" t="s">
        <v>4117</v>
      </c>
    </row>
    <row r="1137" spans="1:25" ht="45" x14ac:dyDescent="0.25">
      <c r="A1137" s="60" t="s">
        <v>2535</v>
      </c>
      <c r="B1137" s="60" t="str">
        <f>IFERROR(VLOOKUP(VALUE(MID(A1136,1,IF(VALUE(MID(A1136,1,3))=898,3,4))),[34]Hoja1!$A$3:$K$222,2,0),"")</f>
        <v>1052 Bienestar estudiantil para todos</v>
      </c>
      <c r="C1137" s="60" t="s">
        <v>255</v>
      </c>
      <c r="D1137" s="60" t="s">
        <v>479</v>
      </c>
      <c r="E1137" s="68">
        <v>81111819</v>
      </c>
      <c r="F1137" s="60" t="s">
        <v>2532</v>
      </c>
      <c r="G1137" s="62">
        <v>1</v>
      </c>
      <c r="H1137" s="62">
        <v>1</v>
      </c>
      <c r="I1137" s="60">
        <v>11.5</v>
      </c>
      <c r="J1137" s="60">
        <v>1</v>
      </c>
      <c r="K1137" s="60" t="s">
        <v>21</v>
      </c>
      <c r="L1137" s="60" t="str">
        <f>IF(K1137=[34]Hoja3!$B$2,[34]Hoja3!$A$2,IF(K1137=[34]Hoja3!$B$3,[34]Hoja3!$A$3,IF(K1137=[34]Hoja3!$B$4,[34]Hoja3!$A$4,IF(K1137=[34]Hoja3!$B$5,[34]Hoja3!$A$5,IF(K1137=[34]Hoja3!$B$6,[34]Hoja3!$A$6,IF(K1137=[34]Hoja3!$B$7,[34]Hoja3!$A$7,IF(K1137=[34]Hoja3!$B$8,[34]Hoja3!$A$8,IF(K1137=[34]Hoja3!$B$9,[34]Hoja3!$A$9,IF(K1137=[34]Hoja3!$B$10,[34]Hoja3!$A$10,IF(K1137=[34]Hoja3!$B$11,[34]Hoja3!$A$11,IF(K1137=[34]Hoja3!$B$12,[34]Hoja3!$A$12,IF(K1137=[34]Hoja3!$B$13,[34]Hoja3!$A$13,IF(K1137=[34]Hoja3!$B$14,[34]Hoja3!$A$14,IF(K1137=[34]Hoja3!$B$15,[34]Hoja3!$A$15,IF(K1137=[34]Hoja3!$B$16,[34]Hoja3!$A$16,IF(K1137=[34]Hoja3!$B$17,[34]Hoja3!$A$17,IF(K1137=[34]Hoja3!$B$18,[34]Hoja3!$A$18,IF(K1137=[34]Hoja3!$B$19,[34]Hoja3!$A$19,IF(K1137=[34]Hoja3!$B$20,[34]Hoja3!$A$20,IF(K1137=[34]Hoja3!$B$21,[34]Hoja3!$A$21,""))))))))))))))))))))</f>
        <v>CCE-16</v>
      </c>
      <c r="M1137" s="60" t="s">
        <v>575</v>
      </c>
      <c r="N1137" s="60">
        <v>0</v>
      </c>
      <c r="O1137" s="106">
        <v>22650826</v>
      </c>
      <c r="P1137" s="106">
        <v>22650826</v>
      </c>
      <c r="Q1137" s="65">
        <v>0</v>
      </c>
      <c r="R1137" s="60">
        <v>0</v>
      </c>
      <c r="S1137" s="60" t="s">
        <v>1995</v>
      </c>
      <c r="T1137" s="60" t="s">
        <v>1996</v>
      </c>
      <c r="U1137" s="60" t="s">
        <v>2293</v>
      </c>
      <c r="V1137" s="60" t="s">
        <v>2294</v>
      </c>
      <c r="W1137" s="60" t="s">
        <v>2295</v>
      </c>
      <c r="X1137" s="100">
        <v>3241000</v>
      </c>
      <c r="Y1137" s="133" t="s">
        <v>4117</v>
      </c>
    </row>
    <row r="1138" spans="1:25" ht="45" x14ac:dyDescent="0.25">
      <c r="A1138" s="60" t="s">
        <v>2536</v>
      </c>
      <c r="B1138" s="60" t="str">
        <f>IFERROR(VLOOKUP(VALUE(MID(A1137,1,IF(VALUE(MID(A1137,1,3))=898,3,4))),[34]Hoja1!$A$3:$K$222,2,0),"")</f>
        <v>1052 Bienestar estudiantil para todos</v>
      </c>
      <c r="C1138" s="60" t="s">
        <v>255</v>
      </c>
      <c r="D1138" s="60" t="s">
        <v>479</v>
      </c>
      <c r="E1138" s="68">
        <v>81111819</v>
      </c>
      <c r="F1138" s="60" t="s">
        <v>2532</v>
      </c>
      <c r="G1138" s="62">
        <v>1</v>
      </c>
      <c r="H1138" s="62">
        <v>1</v>
      </c>
      <c r="I1138" s="60">
        <v>11.5</v>
      </c>
      <c r="J1138" s="60">
        <v>1</v>
      </c>
      <c r="K1138" s="60" t="s">
        <v>21</v>
      </c>
      <c r="L1138" s="60" t="str">
        <f>IF(K1138=[34]Hoja3!$B$2,[34]Hoja3!$A$2,IF(K1138=[34]Hoja3!$B$3,[34]Hoja3!$A$3,IF(K1138=[34]Hoja3!$B$4,[34]Hoja3!$A$4,IF(K1138=[34]Hoja3!$B$5,[34]Hoja3!$A$5,IF(K1138=[34]Hoja3!$B$6,[34]Hoja3!$A$6,IF(K1138=[34]Hoja3!$B$7,[34]Hoja3!$A$7,IF(K1138=[34]Hoja3!$B$8,[34]Hoja3!$A$8,IF(K1138=[34]Hoja3!$B$9,[34]Hoja3!$A$9,IF(K1138=[34]Hoja3!$B$10,[34]Hoja3!$A$10,IF(K1138=[34]Hoja3!$B$11,[34]Hoja3!$A$11,IF(K1138=[34]Hoja3!$B$12,[34]Hoja3!$A$12,IF(K1138=[34]Hoja3!$B$13,[34]Hoja3!$A$13,IF(K1138=[34]Hoja3!$B$14,[34]Hoja3!$A$14,IF(K1138=[34]Hoja3!$B$15,[34]Hoja3!$A$15,IF(K1138=[34]Hoja3!$B$16,[34]Hoja3!$A$16,IF(K1138=[34]Hoja3!$B$17,[34]Hoja3!$A$17,IF(K1138=[34]Hoja3!$B$18,[34]Hoja3!$A$18,IF(K1138=[34]Hoja3!$B$19,[34]Hoja3!$A$19,IF(K1138=[34]Hoja3!$B$20,[34]Hoja3!$A$20,IF(K1138=[34]Hoja3!$B$21,[34]Hoja3!$A$21,""))))))))))))))))))))</f>
        <v>CCE-16</v>
      </c>
      <c r="M1138" s="60" t="s">
        <v>575</v>
      </c>
      <c r="N1138" s="60">
        <v>0</v>
      </c>
      <c r="O1138" s="106">
        <v>22650826</v>
      </c>
      <c r="P1138" s="106">
        <v>22650826</v>
      </c>
      <c r="Q1138" s="65">
        <v>0</v>
      </c>
      <c r="R1138" s="60">
        <v>0</v>
      </c>
      <c r="S1138" s="60" t="s">
        <v>1995</v>
      </c>
      <c r="T1138" s="60" t="s">
        <v>1996</v>
      </c>
      <c r="U1138" s="60" t="s">
        <v>2293</v>
      </c>
      <c r="V1138" s="60" t="s">
        <v>2294</v>
      </c>
      <c r="W1138" s="60" t="s">
        <v>2295</v>
      </c>
      <c r="X1138" s="100">
        <v>3241000</v>
      </c>
      <c r="Y1138" s="133" t="s">
        <v>4117</v>
      </c>
    </row>
    <row r="1139" spans="1:25" ht="45" x14ac:dyDescent="0.25">
      <c r="A1139" s="60" t="s">
        <v>2537</v>
      </c>
      <c r="B1139" s="60" t="str">
        <f>IFERROR(VLOOKUP(VALUE(MID(A1138,1,IF(VALUE(MID(A1138,1,3))=898,3,4))),[34]Hoja1!$A$3:$K$222,2,0),"")</f>
        <v>1052 Bienestar estudiantil para todos</v>
      </c>
      <c r="C1139" s="60" t="s">
        <v>255</v>
      </c>
      <c r="D1139" s="60" t="s">
        <v>479</v>
      </c>
      <c r="E1139" s="68">
        <v>81111819</v>
      </c>
      <c r="F1139" s="60" t="s">
        <v>2532</v>
      </c>
      <c r="G1139" s="62">
        <v>1</v>
      </c>
      <c r="H1139" s="62">
        <v>1</v>
      </c>
      <c r="I1139" s="60">
        <v>11.5</v>
      </c>
      <c r="J1139" s="60">
        <v>1</v>
      </c>
      <c r="K1139" s="60" t="s">
        <v>21</v>
      </c>
      <c r="L1139" s="60" t="str">
        <f>IF(K1139=[34]Hoja3!$B$2,[34]Hoja3!$A$2,IF(K1139=[34]Hoja3!$B$3,[34]Hoja3!$A$3,IF(K1139=[34]Hoja3!$B$4,[34]Hoja3!$A$4,IF(K1139=[34]Hoja3!$B$5,[34]Hoja3!$A$5,IF(K1139=[34]Hoja3!$B$6,[34]Hoja3!$A$6,IF(K1139=[34]Hoja3!$B$7,[34]Hoja3!$A$7,IF(K1139=[34]Hoja3!$B$8,[34]Hoja3!$A$8,IF(K1139=[34]Hoja3!$B$9,[34]Hoja3!$A$9,IF(K1139=[34]Hoja3!$B$10,[34]Hoja3!$A$10,IF(K1139=[34]Hoja3!$B$11,[34]Hoja3!$A$11,IF(K1139=[34]Hoja3!$B$12,[34]Hoja3!$A$12,IF(K1139=[34]Hoja3!$B$13,[34]Hoja3!$A$13,IF(K1139=[34]Hoja3!$B$14,[34]Hoja3!$A$14,IF(K1139=[34]Hoja3!$B$15,[34]Hoja3!$A$15,IF(K1139=[34]Hoja3!$B$16,[34]Hoja3!$A$16,IF(K1139=[34]Hoja3!$B$17,[34]Hoja3!$A$17,IF(K1139=[34]Hoja3!$B$18,[34]Hoja3!$A$18,IF(K1139=[34]Hoja3!$B$19,[34]Hoja3!$A$19,IF(K1139=[34]Hoja3!$B$20,[34]Hoja3!$A$20,IF(K1139=[34]Hoja3!$B$21,[34]Hoja3!$A$21,""))))))))))))))))))))</f>
        <v>CCE-16</v>
      </c>
      <c r="M1139" s="60" t="s">
        <v>575</v>
      </c>
      <c r="N1139" s="60">
        <v>0</v>
      </c>
      <c r="O1139" s="106">
        <v>22650826</v>
      </c>
      <c r="P1139" s="106">
        <v>22650826</v>
      </c>
      <c r="Q1139" s="65">
        <v>0</v>
      </c>
      <c r="R1139" s="60">
        <v>0</v>
      </c>
      <c r="S1139" s="60" t="s">
        <v>1995</v>
      </c>
      <c r="T1139" s="60" t="s">
        <v>1996</v>
      </c>
      <c r="U1139" s="60" t="s">
        <v>2293</v>
      </c>
      <c r="V1139" s="60" t="s">
        <v>2294</v>
      </c>
      <c r="W1139" s="60" t="s">
        <v>2295</v>
      </c>
      <c r="X1139" s="100">
        <v>3241000</v>
      </c>
      <c r="Y1139" s="133" t="s">
        <v>4117</v>
      </c>
    </row>
    <row r="1140" spans="1:25" ht="45" x14ac:dyDescent="0.25">
      <c r="A1140" s="60" t="s">
        <v>2538</v>
      </c>
      <c r="B1140" s="60" t="str">
        <f>IFERROR(VLOOKUP(VALUE(MID(A1139,1,IF(VALUE(MID(A1139,1,3))=898,3,4))),[34]Hoja1!$A$3:$K$222,2,0),"")</f>
        <v>1052 Bienestar estudiantil para todos</v>
      </c>
      <c r="C1140" s="60" t="s">
        <v>255</v>
      </c>
      <c r="D1140" s="60" t="s">
        <v>479</v>
      </c>
      <c r="E1140" s="68">
        <v>81111819</v>
      </c>
      <c r="F1140" s="60" t="s">
        <v>2532</v>
      </c>
      <c r="G1140" s="62">
        <v>1</v>
      </c>
      <c r="H1140" s="62">
        <v>1</v>
      </c>
      <c r="I1140" s="60">
        <v>11.5</v>
      </c>
      <c r="J1140" s="60">
        <v>1</v>
      </c>
      <c r="K1140" s="60" t="s">
        <v>21</v>
      </c>
      <c r="L1140" s="60" t="str">
        <f>IF(K1140=[34]Hoja3!$B$2,[34]Hoja3!$A$2,IF(K1140=[34]Hoja3!$B$3,[34]Hoja3!$A$3,IF(K1140=[34]Hoja3!$B$4,[34]Hoja3!$A$4,IF(K1140=[34]Hoja3!$B$5,[34]Hoja3!$A$5,IF(K1140=[34]Hoja3!$B$6,[34]Hoja3!$A$6,IF(K1140=[34]Hoja3!$B$7,[34]Hoja3!$A$7,IF(K1140=[34]Hoja3!$B$8,[34]Hoja3!$A$8,IF(K1140=[34]Hoja3!$B$9,[34]Hoja3!$A$9,IF(K1140=[34]Hoja3!$B$10,[34]Hoja3!$A$10,IF(K1140=[34]Hoja3!$B$11,[34]Hoja3!$A$11,IF(K1140=[34]Hoja3!$B$12,[34]Hoja3!$A$12,IF(K1140=[34]Hoja3!$B$13,[34]Hoja3!$A$13,IF(K1140=[34]Hoja3!$B$14,[34]Hoja3!$A$14,IF(K1140=[34]Hoja3!$B$15,[34]Hoja3!$A$15,IF(K1140=[34]Hoja3!$B$16,[34]Hoja3!$A$16,IF(K1140=[34]Hoja3!$B$17,[34]Hoja3!$A$17,IF(K1140=[34]Hoja3!$B$18,[34]Hoja3!$A$18,IF(K1140=[34]Hoja3!$B$19,[34]Hoja3!$A$19,IF(K1140=[34]Hoja3!$B$20,[34]Hoja3!$A$20,IF(K1140=[34]Hoja3!$B$21,[34]Hoja3!$A$21,""))))))))))))))))))))</f>
        <v>CCE-16</v>
      </c>
      <c r="M1140" s="60" t="s">
        <v>575</v>
      </c>
      <c r="N1140" s="60">
        <v>0</v>
      </c>
      <c r="O1140" s="106">
        <v>22650826</v>
      </c>
      <c r="P1140" s="106">
        <v>22650826</v>
      </c>
      <c r="Q1140" s="65">
        <v>0</v>
      </c>
      <c r="R1140" s="60">
        <v>0</v>
      </c>
      <c r="S1140" s="60" t="s">
        <v>1995</v>
      </c>
      <c r="T1140" s="60" t="s">
        <v>1996</v>
      </c>
      <c r="U1140" s="60" t="s">
        <v>2293</v>
      </c>
      <c r="V1140" s="60" t="s">
        <v>2294</v>
      </c>
      <c r="W1140" s="60" t="s">
        <v>2295</v>
      </c>
      <c r="X1140" s="100">
        <v>3241000</v>
      </c>
      <c r="Y1140" s="133" t="s">
        <v>4117</v>
      </c>
    </row>
    <row r="1141" spans="1:25" ht="45" x14ac:dyDescent="0.25">
      <c r="A1141" s="60" t="s">
        <v>2539</v>
      </c>
      <c r="B1141" s="60" t="str">
        <f>IFERROR(VLOOKUP(VALUE(MID(A1140,1,IF(VALUE(MID(A1140,1,3))=898,3,4))),[34]Hoja1!$A$3:$K$222,2,0),"")</f>
        <v>1052 Bienestar estudiantil para todos</v>
      </c>
      <c r="C1141" s="60" t="s">
        <v>255</v>
      </c>
      <c r="D1141" s="60" t="s">
        <v>479</v>
      </c>
      <c r="E1141" s="68">
        <v>81111819</v>
      </c>
      <c r="F1141" s="60" t="s">
        <v>2532</v>
      </c>
      <c r="G1141" s="62">
        <v>1</v>
      </c>
      <c r="H1141" s="62">
        <v>1</v>
      </c>
      <c r="I1141" s="60">
        <v>11.5</v>
      </c>
      <c r="J1141" s="60">
        <v>1</v>
      </c>
      <c r="K1141" s="60" t="s">
        <v>21</v>
      </c>
      <c r="L1141" s="60" t="str">
        <f>IF(K1141=[34]Hoja3!$B$2,[34]Hoja3!$A$2,IF(K1141=[34]Hoja3!$B$3,[34]Hoja3!$A$3,IF(K1141=[34]Hoja3!$B$4,[34]Hoja3!$A$4,IF(K1141=[34]Hoja3!$B$5,[34]Hoja3!$A$5,IF(K1141=[34]Hoja3!$B$6,[34]Hoja3!$A$6,IF(K1141=[34]Hoja3!$B$7,[34]Hoja3!$A$7,IF(K1141=[34]Hoja3!$B$8,[34]Hoja3!$A$8,IF(K1141=[34]Hoja3!$B$9,[34]Hoja3!$A$9,IF(K1141=[34]Hoja3!$B$10,[34]Hoja3!$A$10,IF(K1141=[34]Hoja3!$B$11,[34]Hoja3!$A$11,IF(K1141=[34]Hoja3!$B$12,[34]Hoja3!$A$12,IF(K1141=[34]Hoja3!$B$13,[34]Hoja3!$A$13,IF(K1141=[34]Hoja3!$B$14,[34]Hoja3!$A$14,IF(K1141=[34]Hoja3!$B$15,[34]Hoja3!$A$15,IF(K1141=[34]Hoja3!$B$16,[34]Hoja3!$A$16,IF(K1141=[34]Hoja3!$B$17,[34]Hoja3!$A$17,IF(K1141=[34]Hoja3!$B$18,[34]Hoja3!$A$18,IF(K1141=[34]Hoja3!$B$19,[34]Hoja3!$A$19,IF(K1141=[34]Hoja3!$B$20,[34]Hoja3!$A$20,IF(K1141=[34]Hoja3!$B$21,[34]Hoja3!$A$21,""))))))))))))))))))))</f>
        <v>CCE-16</v>
      </c>
      <c r="M1141" s="60" t="s">
        <v>575</v>
      </c>
      <c r="N1141" s="60">
        <v>0</v>
      </c>
      <c r="O1141" s="106">
        <v>22650826</v>
      </c>
      <c r="P1141" s="106">
        <v>22650826</v>
      </c>
      <c r="Q1141" s="65">
        <v>0</v>
      </c>
      <c r="R1141" s="60">
        <v>0</v>
      </c>
      <c r="S1141" s="60" t="s">
        <v>1995</v>
      </c>
      <c r="T1141" s="60" t="s">
        <v>1996</v>
      </c>
      <c r="U1141" s="60" t="s">
        <v>2293</v>
      </c>
      <c r="V1141" s="60" t="s">
        <v>2294</v>
      </c>
      <c r="W1141" s="60" t="s">
        <v>2295</v>
      </c>
      <c r="X1141" s="100">
        <v>3241000</v>
      </c>
      <c r="Y1141" s="133" t="s">
        <v>4117</v>
      </c>
    </row>
    <row r="1142" spans="1:25" ht="45" x14ac:dyDescent="0.25">
      <c r="A1142" s="60" t="s">
        <v>2540</v>
      </c>
      <c r="B1142" s="60" t="str">
        <f>IFERROR(VLOOKUP(VALUE(MID(A1141,1,IF(VALUE(MID(A1141,1,3))=898,3,4))),[34]Hoja1!$A$3:$K$222,2,0),"")</f>
        <v>1052 Bienestar estudiantil para todos</v>
      </c>
      <c r="C1142" s="60" t="s">
        <v>255</v>
      </c>
      <c r="D1142" s="60" t="s">
        <v>479</v>
      </c>
      <c r="E1142" s="68">
        <v>81111819</v>
      </c>
      <c r="F1142" s="60" t="s">
        <v>2532</v>
      </c>
      <c r="G1142" s="62">
        <v>1</v>
      </c>
      <c r="H1142" s="62">
        <v>1</v>
      </c>
      <c r="I1142" s="60">
        <v>11.5</v>
      </c>
      <c r="J1142" s="60">
        <v>1</v>
      </c>
      <c r="K1142" s="60" t="s">
        <v>21</v>
      </c>
      <c r="L1142" s="60" t="str">
        <f>IF(K1142=[34]Hoja3!$B$2,[34]Hoja3!$A$2,IF(K1142=[34]Hoja3!$B$3,[34]Hoja3!$A$3,IF(K1142=[34]Hoja3!$B$4,[34]Hoja3!$A$4,IF(K1142=[34]Hoja3!$B$5,[34]Hoja3!$A$5,IF(K1142=[34]Hoja3!$B$6,[34]Hoja3!$A$6,IF(K1142=[34]Hoja3!$B$7,[34]Hoja3!$A$7,IF(K1142=[34]Hoja3!$B$8,[34]Hoja3!$A$8,IF(K1142=[34]Hoja3!$B$9,[34]Hoja3!$A$9,IF(K1142=[34]Hoja3!$B$10,[34]Hoja3!$A$10,IF(K1142=[34]Hoja3!$B$11,[34]Hoja3!$A$11,IF(K1142=[34]Hoja3!$B$12,[34]Hoja3!$A$12,IF(K1142=[34]Hoja3!$B$13,[34]Hoja3!$A$13,IF(K1142=[34]Hoja3!$B$14,[34]Hoja3!$A$14,IF(K1142=[34]Hoja3!$B$15,[34]Hoja3!$A$15,IF(K1142=[34]Hoja3!$B$16,[34]Hoja3!$A$16,IF(K1142=[34]Hoja3!$B$17,[34]Hoja3!$A$17,IF(K1142=[34]Hoja3!$B$18,[34]Hoja3!$A$18,IF(K1142=[34]Hoja3!$B$19,[34]Hoja3!$A$19,IF(K1142=[34]Hoja3!$B$20,[34]Hoja3!$A$20,IF(K1142=[34]Hoja3!$B$21,[34]Hoja3!$A$21,""))))))))))))))))))))</f>
        <v>CCE-16</v>
      </c>
      <c r="M1142" s="60" t="s">
        <v>575</v>
      </c>
      <c r="N1142" s="60">
        <v>0</v>
      </c>
      <c r="O1142" s="106">
        <v>22650826</v>
      </c>
      <c r="P1142" s="106">
        <v>22650826</v>
      </c>
      <c r="Q1142" s="65">
        <v>0</v>
      </c>
      <c r="R1142" s="60">
        <v>0</v>
      </c>
      <c r="S1142" s="60" t="s">
        <v>1995</v>
      </c>
      <c r="T1142" s="60" t="s">
        <v>1996</v>
      </c>
      <c r="U1142" s="60" t="s">
        <v>2293</v>
      </c>
      <c r="V1142" s="60" t="s">
        <v>2294</v>
      </c>
      <c r="W1142" s="60" t="s">
        <v>2295</v>
      </c>
      <c r="X1142" s="100">
        <v>3241000</v>
      </c>
      <c r="Y1142" s="133" t="s">
        <v>4117</v>
      </c>
    </row>
    <row r="1143" spans="1:25" ht="45" x14ac:dyDescent="0.25">
      <c r="A1143" s="60" t="s">
        <v>2541</v>
      </c>
      <c r="B1143" s="60" t="str">
        <f>IFERROR(VLOOKUP(VALUE(MID(A1142,1,IF(VALUE(MID(A1142,1,3))=898,3,4))),[34]Hoja1!$A$3:$K$222,2,0),"")</f>
        <v>1052 Bienestar estudiantil para todos</v>
      </c>
      <c r="C1143" s="60" t="s">
        <v>255</v>
      </c>
      <c r="D1143" s="60" t="s">
        <v>479</v>
      </c>
      <c r="E1143" s="68">
        <v>81111819</v>
      </c>
      <c r="F1143" s="60" t="s">
        <v>2532</v>
      </c>
      <c r="G1143" s="62">
        <v>1</v>
      </c>
      <c r="H1143" s="62">
        <v>1</v>
      </c>
      <c r="I1143" s="60">
        <v>11.5</v>
      </c>
      <c r="J1143" s="60">
        <v>1</v>
      </c>
      <c r="K1143" s="60" t="s">
        <v>21</v>
      </c>
      <c r="L1143" s="60" t="str">
        <f>IF(K1143=[34]Hoja3!$B$2,[34]Hoja3!$A$2,IF(K1143=[34]Hoja3!$B$3,[34]Hoja3!$A$3,IF(K1143=[34]Hoja3!$B$4,[34]Hoja3!$A$4,IF(K1143=[34]Hoja3!$B$5,[34]Hoja3!$A$5,IF(K1143=[34]Hoja3!$B$6,[34]Hoja3!$A$6,IF(K1143=[34]Hoja3!$B$7,[34]Hoja3!$A$7,IF(K1143=[34]Hoja3!$B$8,[34]Hoja3!$A$8,IF(K1143=[34]Hoja3!$B$9,[34]Hoja3!$A$9,IF(K1143=[34]Hoja3!$B$10,[34]Hoja3!$A$10,IF(K1143=[34]Hoja3!$B$11,[34]Hoja3!$A$11,IF(K1143=[34]Hoja3!$B$12,[34]Hoja3!$A$12,IF(K1143=[34]Hoja3!$B$13,[34]Hoja3!$A$13,IF(K1143=[34]Hoja3!$B$14,[34]Hoja3!$A$14,IF(K1143=[34]Hoja3!$B$15,[34]Hoja3!$A$15,IF(K1143=[34]Hoja3!$B$16,[34]Hoja3!$A$16,IF(K1143=[34]Hoja3!$B$17,[34]Hoja3!$A$17,IF(K1143=[34]Hoja3!$B$18,[34]Hoja3!$A$18,IF(K1143=[34]Hoja3!$B$19,[34]Hoja3!$A$19,IF(K1143=[34]Hoja3!$B$20,[34]Hoja3!$A$20,IF(K1143=[34]Hoja3!$B$21,[34]Hoja3!$A$21,""))))))))))))))))))))</f>
        <v>CCE-16</v>
      </c>
      <c r="M1143" s="60" t="s">
        <v>575</v>
      </c>
      <c r="N1143" s="60">
        <v>0</v>
      </c>
      <c r="O1143" s="106">
        <v>22650826</v>
      </c>
      <c r="P1143" s="106">
        <v>22650826</v>
      </c>
      <c r="Q1143" s="65">
        <v>0</v>
      </c>
      <c r="R1143" s="60">
        <v>0</v>
      </c>
      <c r="S1143" s="60" t="s">
        <v>1995</v>
      </c>
      <c r="T1143" s="60" t="s">
        <v>1996</v>
      </c>
      <c r="U1143" s="60" t="s">
        <v>2293</v>
      </c>
      <c r="V1143" s="60" t="s">
        <v>2294</v>
      </c>
      <c r="W1143" s="60" t="s">
        <v>2295</v>
      </c>
      <c r="X1143" s="100">
        <v>3241000</v>
      </c>
      <c r="Y1143" s="133" t="s">
        <v>4117</v>
      </c>
    </row>
    <row r="1144" spans="1:25" ht="45" x14ac:dyDescent="0.25">
      <c r="A1144" s="60" t="s">
        <v>2542</v>
      </c>
      <c r="B1144" s="60" t="str">
        <f>IFERROR(VLOOKUP(VALUE(MID(A1143,1,IF(VALUE(MID(A1143,1,3))=898,3,4))),[34]Hoja1!$A$3:$K$222,2,0),"")</f>
        <v>1052 Bienestar estudiantil para todos</v>
      </c>
      <c r="C1144" s="60" t="s">
        <v>255</v>
      </c>
      <c r="D1144" s="60" t="s">
        <v>479</v>
      </c>
      <c r="E1144" s="68">
        <v>80101504</v>
      </c>
      <c r="F1144" s="60" t="s">
        <v>2543</v>
      </c>
      <c r="G1144" s="62">
        <v>1</v>
      </c>
      <c r="H1144" s="62">
        <v>1</v>
      </c>
      <c r="I1144" s="60">
        <v>11.5</v>
      </c>
      <c r="J1144" s="60">
        <v>1</v>
      </c>
      <c r="K1144" s="60" t="s">
        <v>21</v>
      </c>
      <c r="L1144" s="60" t="str">
        <f>IF(K1144=[34]Hoja3!$B$2,[34]Hoja3!$A$2,IF(K1144=[34]Hoja3!$B$3,[34]Hoja3!$A$3,IF(K1144=[34]Hoja3!$B$4,[34]Hoja3!$A$4,IF(K1144=[34]Hoja3!$B$5,[34]Hoja3!$A$5,IF(K1144=[34]Hoja3!$B$6,[34]Hoja3!$A$6,IF(K1144=[34]Hoja3!$B$7,[34]Hoja3!$A$7,IF(K1144=[34]Hoja3!$B$8,[34]Hoja3!$A$8,IF(K1144=[34]Hoja3!$B$9,[34]Hoja3!$A$9,IF(K1144=[34]Hoja3!$B$10,[34]Hoja3!$A$10,IF(K1144=[34]Hoja3!$B$11,[34]Hoja3!$A$11,IF(K1144=[34]Hoja3!$B$12,[34]Hoja3!$A$12,IF(K1144=[34]Hoja3!$B$13,[34]Hoja3!$A$13,IF(K1144=[34]Hoja3!$B$14,[34]Hoja3!$A$14,IF(K1144=[34]Hoja3!$B$15,[34]Hoja3!$A$15,IF(K1144=[34]Hoja3!$B$16,[34]Hoja3!$A$16,IF(K1144=[34]Hoja3!$B$17,[34]Hoja3!$A$17,IF(K1144=[34]Hoja3!$B$18,[34]Hoja3!$A$18,IF(K1144=[34]Hoja3!$B$19,[34]Hoja3!$A$19,IF(K1144=[34]Hoja3!$B$20,[34]Hoja3!$A$20,IF(K1144=[34]Hoja3!$B$21,[34]Hoja3!$A$21,""))))))))))))))))))))</f>
        <v>CCE-16</v>
      </c>
      <c r="M1144" s="60" t="s">
        <v>63</v>
      </c>
      <c r="N1144" s="60">
        <v>0</v>
      </c>
      <c r="O1144" s="104">
        <v>80500000</v>
      </c>
      <c r="P1144" s="104">
        <v>80500000</v>
      </c>
      <c r="Q1144" s="65">
        <v>0</v>
      </c>
      <c r="R1144" s="60">
        <v>0</v>
      </c>
      <c r="S1144" s="60" t="s">
        <v>1995</v>
      </c>
      <c r="T1144" s="60" t="s">
        <v>1996</v>
      </c>
      <c r="U1144" s="60" t="s">
        <v>2293</v>
      </c>
      <c r="V1144" s="60" t="s">
        <v>2294</v>
      </c>
      <c r="W1144" s="60" t="s">
        <v>2295</v>
      </c>
      <c r="X1144" s="100">
        <v>3241000</v>
      </c>
      <c r="Y1144" s="133" t="s">
        <v>4117</v>
      </c>
    </row>
    <row r="1145" spans="1:25" ht="45" x14ac:dyDescent="0.25">
      <c r="A1145" s="60" t="s">
        <v>2544</v>
      </c>
      <c r="B1145" s="60" t="str">
        <f>IFERROR(VLOOKUP(VALUE(MID(A1144,1,IF(VALUE(MID(A1144,1,3))=898,3,4))),[34]Hoja1!$A$3:$K$222,2,0),"")</f>
        <v>1052 Bienestar estudiantil para todos</v>
      </c>
      <c r="C1145" s="60" t="s">
        <v>246</v>
      </c>
      <c r="D1145" s="60" t="s">
        <v>474</v>
      </c>
      <c r="E1145" s="68">
        <v>80101604</v>
      </c>
      <c r="F1145" s="60" t="s">
        <v>2342</v>
      </c>
      <c r="G1145" s="62">
        <v>1</v>
      </c>
      <c r="H1145" s="62">
        <v>1</v>
      </c>
      <c r="I1145" s="60">
        <v>11.5</v>
      </c>
      <c r="J1145" s="60">
        <v>1</v>
      </c>
      <c r="K1145" s="60" t="s">
        <v>21</v>
      </c>
      <c r="L1145" s="60" t="str">
        <f>IF(K1145=[34]Hoja3!$B$2,[34]Hoja3!$A$2,IF(K1145=[34]Hoja3!$B$3,[34]Hoja3!$A$3,IF(K1145=[34]Hoja3!$B$4,[34]Hoja3!$A$4,IF(K1145=[34]Hoja3!$B$5,[34]Hoja3!$A$5,IF(K1145=[34]Hoja3!$B$6,[34]Hoja3!$A$6,IF(K1145=[34]Hoja3!$B$7,[34]Hoja3!$A$7,IF(K1145=[34]Hoja3!$B$8,[34]Hoja3!$A$8,IF(K1145=[34]Hoja3!$B$9,[34]Hoja3!$A$9,IF(K1145=[34]Hoja3!$B$10,[34]Hoja3!$A$10,IF(K1145=[34]Hoja3!$B$11,[34]Hoja3!$A$11,IF(K1145=[34]Hoja3!$B$12,[34]Hoja3!$A$12,IF(K1145=[34]Hoja3!$B$13,[34]Hoja3!$A$13,IF(K1145=[34]Hoja3!$B$14,[34]Hoja3!$A$14,IF(K1145=[34]Hoja3!$B$15,[34]Hoja3!$A$15,IF(K1145=[34]Hoja3!$B$16,[34]Hoja3!$A$16,IF(K1145=[34]Hoja3!$B$17,[34]Hoja3!$A$17,IF(K1145=[34]Hoja3!$B$18,[34]Hoja3!$A$18,IF(K1145=[34]Hoja3!$B$19,[34]Hoja3!$A$19,IF(K1145=[34]Hoja3!$B$20,[34]Hoja3!$A$20,IF(K1145=[34]Hoja3!$B$21,[34]Hoja3!$A$21,""))))))))))))))))))))</f>
        <v>CCE-16</v>
      </c>
      <c r="M1145" s="60" t="s">
        <v>63</v>
      </c>
      <c r="N1145" s="60">
        <v>0</v>
      </c>
      <c r="O1145" s="104">
        <v>69000000</v>
      </c>
      <c r="P1145" s="104">
        <v>69000000</v>
      </c>
      <c r="Q1145" s="65">
        <v>0</v>
      </c>
      <c r="R1145" s="60">
        <v>0</v>
      </c>
      <c r="S1145" s="60" t="s">
        <v>1995</v>
      </c>
      <c r="T1145" s="60" t="s">
        <v>1996</v>
      </c>
      <c r="U1145" s="60" t="s">
        <v>2293</v>
      </c>
      <c r="V1145" s="60" t="s">
        <v>2294</v>
      </c>
      <c r="W1145" s="60" t="s">
        <v>2295</v>
      </c>
      <c r="X1145" s="100">
        <v>3241000</v>
      </c>
      <c r="Y1145" s="133" t="s">
        <v>4117</v>
      </c>
    </row>
    <row r="1146" spans="1:25" ht="45" x14ac:dyDescent="0.25">
      <c r="A1146" s="60" t="s">
        <v>2545</v>
      </c>
      <c r="B1146" s="60" t="str">
        <f>IFERROR(VLOOKUP(VALUE(MID(A1145,1,IF(VALUE(MID(A1145,1,3))=898,3,4))),[34]Hoja1!$A$3:$K$222,2,0),"")</f>
        <v>1052 Bienestar estudiantil para todos</v>
      </c>
      <c r="C1146" s="60" t="s">
        <v>255</v>
      </c>
      <c r="D1146" s="60" t="s">
        <v>479</v>
      </c>
      <c r="E1146" s="68">
        <v>86101710</v>
      </c>
      <c r="F1146" s="60" t="s">
        <v>2546</v>
      </c>
      <c r="G1146" s="62">
        <v>1</v>
      </c>
      <c r="H1146" s="62">
        <v>1</v>
      </c>
      <c r="I1146" s="60">
        <v>11.5</v>
      </c>
      <c r="J1146" s="60">
        <v>1</v>
      </c>
      <c r="K1146" s="60" t="s">
        <v>21</v>
      </c>
      <c r="L1146" s="60" t="str">
        <f>IF(K1146=[34]Hoja3!$B$2,[34]Hoja3!$A$2,IF(K1146=[34]Hoja3!$B$3,[34]Hoja3!$A$3,IF(K1146=[34]Hoja3!$B$4,[34]Hoja3!$A$4,IF(K1146=[34]Hoja3!$B$5,[34]Hoja3!$A$5,IF(K1146=[34]Hoja3!$B$6,[34]Hoja3!$A$6,IF(K1146=[34]Hoja3!$B$7,[34]Hoja3!$A$7,IF(K1146=[34]Hoja3!$B$8,[34]Hoja3!$A$8,IF(K1146=[34]Hoja3!$B$9,[34]Hoja3!$A$9,IF(K1146=[34]Hoja3!$B$10,[34]Hoja3!$A$10,IF(K1146=[34]Hoja3!$B$11,[34]Hoja3!$A$11,IF(K1146=[34]Hoja3!$B$12,[34]Hoja3!$A$12,IF(K1146=[34]Hoja3!$B$13,[34]Hoja3!$A$13,IF(K1146=[34]Hoja3!$B$14,[34]Hoja3!$A$14,IF(K1146=[34]Hoja3!$B$15,[34]Hoja3!$A$15,IF(K1146=[34]Hoja3!$B$16,[34]Hoja3!$A$16,IF(K1146=[34]Hoja3!$B$17,[34]Hoja3!$A$17,IF(K1146=[34]Hoja3!$B$18,[34]Hoja3!$A$18,IF(K1146=[34]Hoja3!$B$19,[34]Hoja3!$A$19,IF(K1146=[34]Hoja3!$B$20,[34]Hoja3!$A$20,IF(K1146=[34]Hoja3!$B$21,[34]Hoja3!$A$21,""))))))))))))))))))))</f>
        <v>CCE-16</v>
      </c>
      <c r="M1146" s="60" t="s">
        <v>63</v>
      </c>
      <c r="N1146" s="60">
        <v>0</v>
      </c>
      <c r="O1146" s="104">
        <v>65780000</v>
      </c>
      <c r="P1146" s="104">
        <v>65780000</v>
      </c>
      <c r="Q1146" s="65">
        <v>0</v>
      </c>
      <c r="R1146" s="60">
        <v>0</v>
      </c>
      <c r="S1146" s="60" t="s">
        <v>1995</v>
      </c>
      <c r="T1146" s="60" t="s">
        <v>1996</v>
      </c>
      <c r="U1146" s="60" t="s">
        <v>2293</v>
      </c>
      <c r="V1146" s="60" t="s">
        <v>2294</v>
      </c>
      <c r="W1146" s="60" t="s">
        <v>2295</v>
      </c>
      <c r="X1146" s="100">
        <v>3241000</v>
      </c>
      <c r="Y1146" s="133" t="s">
        <v>4117</v>
      </c>
    </row>
    <row r="1147" spans="1:25" ht="45" x14ac:dyDescent="0.25">
      <c r="A1147" s="60" t="s">
        <v>2547</v>
      </c>
      <c r="B1147" s="60" t="str">
        <f>IFERROR(VLOOKUP(VALUE(MID(A1146,1,IF(VALUE(MID(A1146,1,3))=898,3,4))),[34]Hoja1!$A$3:$K$222,2,0),"")</f>
        <v>1052 Bienestar estudiantil para todos</v>
      </c>
      <c r="C1147" s="60" t="s">
        <v>255</v>
      </c>
      <c r="D1147" s="60" t="s">
        <v>479</v>
      </c>
      <c r="E1147" s="68">
        <v>86101710</v>
      </c>
      <c r="F1147" s="60" t="s">
        <v>2548</v>
      </c>
      <c r="G1147" s="62">
        <v>1</v>
      </c>
      <c r="H1147" s="62">
        <v>1</v>
      </c>
      <c r="I1147" s="60">
        <v>8</v>
      </c>
      <c r="J1147" s="60">
        <v>1</v>
      </c>
      <c r="K1147" s="60" t="s">
        <v>21</v>
      </c>
      <c r="L1147" s="60" t="str">
        <f>IF(K1147=[34]Hoja3!$B$2,[34]Hoja3!$A$2,IF(K1147=[34]Hoja3!$B$3,[34]Hoja3!$A$3,IF(K1147=[34]Hoja3!$B$4,[34]Hoja3!$A$4,IF(K1147=[34]Hoja3!$B$5,[34]Hoja3!$A$5,IF(K1147=[34]Hoja3!$B$6,[34]Hoja3!$A$6,IF(K1147=[34]Hoja3!$B$7,[34]Hoja3!$A$7,IF(K1147=[34]Hoja3!$B$8,[34]Hoja3!$A$8,IF(K1147=[34]Hoja3!$B$9,[34]Hoja3!$A$9,IF(K1147=[34]Hoja3!$B$10,[34]Hoja3!$A$10,IF(K1147=[34]Hoja3!$B$11,[34]Hoja3!$A$11,IF(K1147=[34]Hoja3!$B$12,[34]Hoja3!$A$12,IF(K1147=[34]Hoja3!$B$13,[34]Hoja3!$A$13,IF(K1147=[34]Hoja3!$B$14,[34]Hoja3!$A$14,IF(K1147=[34]Hoja3!$B$15,[34]Hoja3!$A$15,IF(K1147=[34]Hoja3!$B$16,[34]Hoja3!$A$16,IF(K1147=[34]Hoja3!$B$17,[34]Hoja3!$A$17,IF(K1147=[34]Hoja3!$B$18,[34]Hoja3!$A$18,IF(K1147=[34]Hoja3!$B$19,[34]Hoja3!$A$19,IF(K1147=[34]Hoja3!$B$20,[34]Hoja3!$A$20,IF(K1147=[34]Hoja3!$B$21,[34]Hoja3!$A$21,""))))))))))))))))))))</f>
        <v>CCE-16</v>
      </c>
      <c r="M1147" s="60" t="s">
        <v>63</v>
      </c>
      <c r="N1147" s="60">
        <v>0</v>
      </c>
      <c r="O1147" s="104">
        <v>29120000</v>
      </c>
      <c r="P1147" s="104">
        <v>29120000</v>
      </c>
      <c r="Q1147" s="65">
        <v>0</v>
      </c>
      <c r="R1147" s="60">
        <v>0</v>
      </c>
      <c r="S1147" s="60" t="s">
        <v>1995</v>
      </c>
      <c r="T1147" s="60" t="s">
        <v>1996</v>
      </c>
      <c r="U1147" s="60" t="s">
        <v>2293</v>
      </c>
      <c r="V1147" s="60" t="s">
        <v>2294</v>
      </c>
      <c r="W1147" s="60" t="s">
        <v>2295</v>
      </c>
      <c r="X1147" s="100">
        <v>3241000</v>
      </c>
      <c r="Y1147" s="133" t="s">
        <v>4117</v>
      </c>
    </row>
    <row r="1148" spans="1:25" ht="45" x14ac:dyDescent="0.25">
      <c r="A1148" s="60" t="s">
        <v>2549</v>
      </c>
      <c r="B1148" s="60" t="str">
        <f>IFERROR(VLOOKUP(VALUE(MID(A1147,1,IF(VALUE(MID(A1147,1,3))=898,3,4))),[34]Hoja1!$A$3:$K$222,2,0),"")</f>
        <v>1052 Bienestar estudiantil para todos</v>
      </c>
      <c r="C1148" s="60" t="s">
        <v>255</v>
      </c>
      <c r="D1148" s="60" t="s">
        <v>479</v>
      </c>
      <c r="E1148" s="68">
        <v>86101710</v>
      </c>
      <c r="F1148" s="60" t="s">
        <v>2548</v>
      </c>
      <c r="G1148" s="62">
        <v>1</v>
      </c>
      <c r="H1148" s="62">
        <v>1</v>
      </c>
      <c r="I1148" s="60">
        <v>8</v>
      </c>
      <c r="J1148" s="60">
        <v>1</v>
      </c>
      <c r="K1148" s="60" t="s">
        <v>21</v>
      </c>
      <c r="L1148" s="60" t="str">
        <f>IF(K1148=[34]Hoja3!$B$2,[34]Hoja3!$A$2,IF(K1148=[34]Hoja3!$B$3,[34]Hoja3!$A$3,IF(K1148=[34]Hoja3!$B$4,[34]Hoja3!$A$4,IF(K1148=[34]Hoja3!$B$5,[34]Hoja3!$A$5,IF(K1148=[34]Hoja3!$B$6,[34]Hoja3!$A$6,IF(K1148=[34]Hoja3!$B$7,[34]Hoja3!$A$7,IF(K1148=[34]Hoja3!$B$8,[34]Hoja3!$A$8,IF(K1148=[34]Hoja3!$B$9,[34]Hoja3!$A$9,IF(K1148=[34]Hoja3!$B$10,[34]Hoja3!$A$10,IF(K1148=[34]Hoja3!$B$11,[34]Hoja3!$A$11,IF(K1148=[34]Hoja3!$B$12,[34]Hoja3!$A$12,IF(K1148=[34]Hoja3!$B$13,[34]Hoja3!$A$13,IF(K1148=[34]Hoja3!$B$14,[34]Hoja3!$A$14,IF(K1148=[34]Hoja3!$B$15,[34]Hoja3!$A$15,IF(K1148=[34]Hoja3!$B$16,[34]Hoja3!$A$16,IF(K1148=[34]Hoja3!$B$17,[34]Hoja3!$A$17,IF(K1148=[34]Hoja3!$B$18,[34]Hoja3!$A$18,IF(K1148=[34]Hoja3!$B$19,[34]Hoja3!$A$19,IF(K1148=[34]Hoja3!$B$20,[34]Hoja3!$A$20,IF(K1148=[34]Hoja3!$B$21,[34]Hoja3!$A$21,""))))))))))))))))))))</f>
        <v>CCE-16</v>
      </c>
      <c r="M1148" s="60" t="s">
        <v>63</v>
      </c>
      <c r="N1148" s="60">
        <v>0</v>
      </c>
      <c r="O1148" s="104">
        <v>29120000</v>
      </c>
      <c r="P1148" s="104">
        <v>29120000</v>
      </c>
      <c r="Q1148" s="65">
        <v>0</v>
      </c>
      <c r="R1148" s="60">
        <v>0</v>
      </c>
      <c r="S1148" s="60" t="s">
        <v>1995</v>
      </c>
      <c r="T1148" s="60" t="s">
        <v>1996</v>
      </c>
      <c r="U1148" s="60" t="s">
        <v>2293</v>
      </c>
      <c r="V1148" s="60" t="s">
        <v>2294</v>
      </c>
      <c r="W1148" s="60" t="s">
        <v>2295</v>
      </c>
      <c r="X1148" s="100">
        <v>3241000</v>
      </c>
      <c r="Y1148" s="133" t="s">
        <v>4117</v>
      </c>
    </row>
    <row r="1149" spans="1:25" ht="45" x14ac:dyDescent="0.25">
      <c r="A1149" s="60" t="s">
        <v>2550</v>
      </c>
      <c r="B1149" s="60" t="str">
        <f>IFERROR(VLOOKUP(VALUE(MID(A1148,1,IF(VALUE(MID(A1148,1,3))=898,3,4))),[34]Hoja1!$A$3:$K$222,2,0),"")</f>
        <v>1052 Bienestar estudiantil para todos</v>
      </c>
      <c r="C1149" s="60" t="s">
        <v>255</v>
      </c>
      <c r="D1149" s="60" t="s">
        <v>479</v>
      </c>
      <c r="E1149" s="68">
        <v>86101710</v>
      </c>
      <c r="F1149" s="60" t="s">
        <v>2548</v>
      </c>
      <c r="G1149" s="62">
        <v>1</v>
      </c>
      <c r="H1149" s="62">
        <v>1</v>
      </c>
      <c r="I1149" s="60">
        <v>8</v>
      </c>
      <c r="J1149" s="60">
        <v>1</v>
      </c>
      <c r="K1149" s="60" t="s">
        <v>21</v>
      </c>
      <c r="L1149" s="60" t="str">
        <f>IF(K1149=[34]Hoja3!$B$2,[34]Hoja3!$A$2,IF(K1149=[34]Hoja3!$B$3,[34]Hoja3!$A$3,IF(K1149=[34]Hoja3!$B$4,[34]Hoja3!$A$4,IF(K1149=[34]Hoja3!$B$5,[34]Hoja3!$A$5,IF(K1149=[34]Hoja3!$B$6,[34]Hoja3!$A$6,IF(K1149=[34]Hoja3!$B$7,[34]Hoja3!$A$7,IF(K1149=[34]Hoja3!$B$8,[34]Hoja3!$A$8,IF(K1149=[34]Hoja3!$B$9,[34]Hoja3!$A$9,IF(K1149=[34]Hoja3!$B$10,[34]Hoja3!$A$10,IF(K1149=[34]Hoja3!$B$11,[34]Hoja3!$A$11,IF(K1149=[34]Hoja3!$B$12,[34]Hoja3!$A$12,IF(K1149=[34]Hoja3!$B$13,[34]Hoja3!$A$13,IF(K1149=[34]Hoja3!$B$14,[34]Hoja3!$A$14,IF(K1149=[34]Hoja3!$B$15,[34]Hoja3!$A$15,IF(K1149=[34]Hoja3!$B$16,[34]Hoja3!$A$16,IF(K1149=[34]Hoja3!$B$17,[34]Hoja3!$A$17,IF(K1149=[34]Hoja3!$B$18,[34]Hoja3!$A$18,IF(K1149=[34]Hoja3!$B$19,[34]Hoja3!$A$19,IF(K1149=[34]Hoja3!$B$20,[34]Hoja3!$A$20,IF(K1149=[34]Hoja3!$B$21,[34]Hoja3!$A$21,""))))))))))))))))))))</f>
        <v>CCE-16</v>
      </c>
      <c r="M1149" s="60" t="s">
        <v>63</v>
      </c>
      <c r="N1149" s="60">
        <v>0</v>
      </c>
      <c r="O1149" s="104">
        <v>29120000</v>
      </c>
      <c r="P1149" s="104">
        <v>29120000</v>
      </c>
      <c r="Q1149" s="65">
        <v>0</v>
      </c>
      <c r="R1149" s="60">
        <v>0</v>
      </c>
      <c r="S1149" s="60" t="s">
        <v>1995</v>
      </c>
      <c r="T1149" s="60" t="s">
        <v>1996</v>
      </c>
      <c r="U1149" s="60" t="s">
        <v>2293</v>
      </c>
      <c r="V1149" s="60" t="s">
        <v>2294</v>
      </c>
      <c r="W1149" s="60" t="s">
        <v>2295</v>
      </c>
      <c r="X1149" s="100">
        <v>3241000</v>
      </c>
      <c r="Y1149" s="133" t="s">
        <v>4117</v>
      </c>
    </row>
    <row r="1150" spans="1:25" ht="45" x14ac:dyDescent="0.25">
      <c r="A1150" s="60" t="s">
        <v>2551</v>
      </c>
      <c r="B1150" s="60" t="str">
        <f>IFERROR(VLOOKUP(VALUE(MID(A1149,1,IF(VALUE(MID(A1149,1,3))=898,3,4))),[34]Hoja1!$A$3:$K$222,2,0),"")</f>
        <v>1052 Bienestar estudiantil para todos</v>
      </c>
      <c r="C1150" s="60" t="s">
        <v>255</v>
      </c>
      <c r="D1150" s="60" t="s">
        <v>479</v>
      </c>
      <c r="E1150" s="68">
        <v>86101710</v>
      </c>
      <c r="F1150" s="60" t="s">
        <v>2548</v>
      </c>
      <c r="G1150" s="62">
        <v>1</v>
      </c>
      <c r="H1150" s="62">
        <v>1</v>
      </c>
      <c r="I1150" s="60">
        <v>8</v>
      </c>
      <c r="J1150" s="60">
        <v>1</v>
      </c>
      <c r="K1150" s="60" t="s">
        <v>21</v>
      </c>
      <c r="L1150" s="60" t="str">
        <f>IF(K1150=[34]Hoja3!$B$2,[34]Hoja3!$A$2,IF(K1150=[34]Hoja3!$B$3,[34]Hoja3!$A$3,IF(K1150=[34]Hoja3!$B$4,[34]Hoja3!$A$4,IF(K1150=[34]Hoja3!$B$5,[34]Hoja3!$A$5,IF(K1150=[34]Hoja3!$B$6,[34]Hoja3!$A$6,IF(K1150=[34]Hoja3!$B$7,[34]Hoja3!$A$7,IF(K1150=[34]Hoja3!$B$8,[34]Hoja3!$A$8,IF(K1150=[34]Hoja3!$B$9,[34]Hoja3!$A$9,IF(K1150=[34]Hoja3!$B$10,[34]Hoja3!$A$10,IF(K1150=[34]Hoja3!$B$11,[34]Hoja3!$A$11,IF(K1150=[34]Hoja3!$B$12,[34]Hoja3!$A$12,IF(K1150=[34]Hoja3!$B$13,[34]Hoja3!$A$13,IF(K1150=[34]Hoja3!$B$14,[34]Hoja3!$A$14,IF(K1150=[34]Hoja3!$B$15,[34]Hoja3!$A$15,IF(K1150=[34]Hoja3!$B$16,[34]Hoja3!$A$16,IF(K1150=[34]Hoja3!$B$17,[34]Hoja3!$A$17,IF(K1150=[34]Hoja3!$B$18,[34]Hoja3!$A$18,IF(K1150=[34]Hoja3!$B$19,[34]Hoja3!$A$19,IF(K1150=[34]Hoja3!$B$20,[34]Hoja3!$A$20,IF(K1150=[34]Hoja3!$B$21,[34]Hoja3!$A$21,""))))))))))))))))))))</f>
        <v>CCE-16</v>
      </c>
      <c r="M1150" s="60" t="s">
        <v>63</v>
      </c>
      <c r="N1150" s="60">
        <v>0</v>
      </c>
      <c r="O1150" s="104">
        <v>29120000</v>
      </c>
      <c r="P1150" s="104">
        <v>29120000</v>
      </c>
      <c r="Q1150" s="65">
        <v>0</v>
      </c>
      <c r="R1150" s="60">
        <v>0</v>
      </c>
      <c r="S1150" s="60" t="s">
        <v>1995</v>
      </c>
      <c r="T1150" s="60" t="s">
        <v>1996</v>
      </c>
      <c r="U1150" s="60" t="s">
        <v>2293</v>
      </c>
      <c r="V1150" s="60" t="s">
        <v>2294</v>
      </c>
      <c r="W1150" s="60" t="s">
        <v>2295</v>
      </c>
      <c r="X1150" s="100">
        <v>3241000</v>
      </c>
      <c r="Y1150" s="133" t="s">
        <v>4117</v>
      </c>
    </row>
    <row r="1151" spans="1:25" ht="45" x14ac:dyDescent="0.25">
      <c r="A1151" s="60" t="s">
        <v>2552</v>
      </c>
      <c r="B1151" s="60" t="str">
        <f>IFERROR(VLOOKUP(VALUE(MID(A1150,1,IF(VALUE(MID(A1150,1,3))=898,3,4))),[34]Hoja1!$A$3:$K$222,2,0),"")</f>
        <v>1052 Bienestar estudiantil para todos</v>
      </c>
      <c r="C1151" s="60" t="s">
        <v>255</v>
      </c>
      <c r="D1151" s="60" t="s">
        <v>479</v>
      </c>
      <c r="E1151" s="68">
        <v>86101710</v>
      </c>
      <c r="F1151" s="60" t="s">
        <v>2548</v>
      </c>
      <c r="G1151" s="62">
        <v>1</v>
      </c>
      <c r="H1151" s="62">
        <v>1</v>
      </c>
      <c r="I1151" s="60">
        <v>8</v>
      </c>
      <c r="J1151" s="60">
        <v>1</v>
      </c>
      <c r="K1151" s="60" t="s">
        <v>21</v>
      </c>
      <c r="L1151" s="60" t="str">
        <f>IF(K1151=[34]Hoja3!$B$2,[34]Hoja3!$A$2,IF(K1151=[34]Hoja3!$B$3,[34]Hoja3!$A$3,IF(K1151=[34]Hoja3!$B$4,[34]Hoja3!$A$4,IF(K1151=[34]Hoja3!$B$5,[34]Hoja3!$A$5,IF(K1151=[34]Hoja3!$B$6,[34]Hoja3!$A$6,IF(K1151=[34]Hoja3!$B$7,[34]Hoja3!$A$7,IF(K1151=[34]Hoja3!$B$8,[34]Hoja3!$A$8,IF(K1151=[34]Hoja3!$B$9,[34]Hoja3!$A$9,IF(K1151=[34]Hoja3!$B$10,[34]Hoja3!$A$10,IF(K1151=[34]Hoja3!$B$11,[34]Hoja3!$A$11,IF(K1151=[34]Hoja3!$B$12,[34]Hoja3!$A$12,IF(K1151=[34]Hoja3!$B$13,[34]Hoja3!$A$13,IF(K1151=[34]Hoja3!$B$14,[34]Hoja3!$A$14,IF(K1151=[34]Hoja3!$B$15,[34]Hoja3!$A$15,IF(K1151=[34]Hoja3!$B$16,[34]Hoja3!$A$16,IF(K1151=[34]Hoja3!$B$17,[34]Hoja3!$A$17,IF(K1151=[34]Hoja3!$B$18,[34]Hoja3!$A$18,IF(K1151=[34]Hoja3!$B$19,[34]Hoja3!$A$19,IF(K1151=[34]Hoja3!$B$20,[34]Hoja3!$A$20,IF(K1151=[34]Hoja3!$B$21,[34]Hoja3!$A$21,""))))))))))))))))))))</f>
        <v>CCE-16</v>
      </c>
      <c r="M1151" s="60" t="s">
        <v>63</v>
      </c>
      <c r="N1151" s="60">
        <v>0</v>
      </c>
      <c r="O1151" s="104">
        <v>29120000</v>
      </c>
      <c r="P1151" s="104">
        <v>29120000</v>
      </c>
      <c r="Q1151" s="65">
        <v>0</v>
      </c>
      <c r="R1151" s="60">
        <v>0</v>
      </c>
      <c r="S1151" s="60" t="s">
        <v>1995</v>
      </c>
      <c r="T1151" s="60" t="s">
        <v>1996</v>
      </c>
      <c r="U1151" s="60" t="s">
        <v>2293</v>
      </c>
      <c r="V1151" s="60" t="s">
        <v>2294</v>
      </c>
      <c r="W1151" s="60" t="s">
        <v>2295</v>
      </c>
      <c r="X1151" s="100">
        <v>3241000</v>
      </c>
      <c r="Y1151" s="133" t="s">
        <v>4117</v>
      </c>
    </row>
    <row r="1152" spans="1:25" ht="45" x14ac:dyDescent="0.25">
      <c r="A1152" s="60" t="s">
        <v>2553</v>
      </c>
      <c r="B1152" s="60" t="str">
        <f>IFERROR(VLOOKUP(VALUE(MID(A1151,1,IF(VALUE(MID(A1151,1,3))=898,3,4))),[34]Hoja1!$A$3:$K$222,2,0),"")</f>
        <v>1052 Bienestar estudiantil para todos</v>
      </c>
      <c r="C1152" s="60" t="s">
        <v>255</v>
      </c>
      <c r="D1152" s="60" t="s">
        <v>479</v>
      </c>
      <c r="E1152" s="68">
        <v>86101710</v>
      </c>
      <c r="F1152" s="60" t="s">
        <v>2548</v>
      </c>
      <c r="G1152" s="62">
        <v>1</v>
      </c>
      <c r="H1152" s="62">
        <v>1</v>
      </c>
      <c r="I1152" s="60">
        <v>8</v>
      </c>
      <c r="J1152" s="60">
        <v>1</v>
      </c>
      <c r="K1152" s="60" t="s">
        <v>21</v>
      </c>
      <c r="L1152" s="60" t="str">
        <f>IF(K1152=[34]Hoja3!$B$2,[34]Hoja3!$A$2,IF(K1152=[34]Hoja3!$B$3,[34]Hoja3!$A$3,IF(K1152=[34]Hoja3!$B$4,[34]Hoja3!$A$4,IF(K1152=[34]Hoja3!$B$5,[34]Hoja3!$A$5,IF(K1152=[34]Hoja3!$B$6,[34]Hoja3!$A$6,IF(K1152=[34]Hoja3!$B$7,[34]Hoja3!$A$7,IF(K1152=[34]Hoja3!$B$8,[34]Hoja3!$A$8,IF(K1152=[34]Hoja3!$B$9,[34]Hoja3!$A$9,IF(K1152=[34]Hoja3!$B$10,[34]Hoja3!$A$10,IF(K1152=[34]Hoja3!$B$11,[34]Hoja3!$A$11,IF(K1152=[34]Hoja3!$B$12,[34]Hoja3!$A$12,IF(K1152=[34]Hoja3!$B$13,[34]Hoja3!$A$13,IF(K1152=[34]Hoja3!$B$14,[34]Hoja3!$A$14,IF(K1152=[34]Hoja3!$B$15,[34]Hoja3!$A$15,IF(K1152=[34]Hoja3!$B$16,[34]Hoja3!$A$16,IF(K1152=[34]Hoja3!$B$17,[34]Hoja3!$A$17,IF(K1152=[34]Hoja3!$B$18,[34]Hoja3!$A$18,IF(K1152=[34]Hoja3!$B$19,[34]Hoja3!$A$19,IF(K1152=[34]Hoja3!$B$20,[34]Hoja3!$A$20,IF(K1152=[34]Hoja3!$B$21,[34]Hoja3!$A$21,""))))))))))))))))))))</f>
        <v>CCE-16</v>
      </c>
      <c r="M1152" s="60" t="s">
        <v>63</v>
      </c>
      <c r="N1152" s="60">
        <v>0</v>
      </c>
      <c r="O1152" s="104">
        <v>29120000</v>
      </c>
      <c r="P1152" s="104">
        <v>29120000</v>
      </c>
      <c r="Q1152" s="65">
        <v>0</v>
      </c>
      <c r="R1152" s="60">
        <v>0</v>
      </c>
      <c r="S1152" s="60" t="s">
        <v>1995</v>
      </c>
      <c r="T1152" s="60" t="s">
        <v>1996</v>
      </c>
      <c r="U1152" s="60" t="s">
        <v>2293</v>
      </c>
      <c r="V1152" s="60" t="s">
        <v>2294</v>
      </c>
      <c r="W1152" s="60" t="s">
        <v>2295</v>
      </c>
      <c r="X1152" s="100">
        <v>3241000</v>
      </c>
      <c r="Y1152" s="133" t="s">
        <v>4117</v>
      </c>
    </row>
    <row r="1153" spans="1:25" ht="45" x14ac:dyDescent="0.25">
      <c r="A1153" s="60" t="s">
        <v>2554</v>
      </c>
      <c r="B1153" s="60" t="str">
        <f>IFERROR(VLOOKUP(VALUE(MID(A1152,1,IF(VALUE(MID(A1152,1,3))=898,3,4))),[34]Hoja1!$A$3:$K$222,2,0),"")</f>
        <v>1052 Bienestar estudiantil para todos</v>
      </c>
      <c r="C1153" s="60" t="s">
        <v>255</v>
      </c>
      <c r="D1153" s="60" t="s">
        <v>479</v>
      </c>
      <c r="E1153" s="68">
        <v>86101710</v>
      </c>
      <c r="F1153" s="60" t="s">
        <v>2548</v>
      </c>
      <c r="G1153" s="62">
        <v>1</v>
      </c>
      <c r="H1153" s="62">
        <v>1</v>
      </c>
      <c r="I1153" s="60">
        <v>8</v>
      </c>
      <c r="J1153" s="60">
        <v>1</v>
      </c>
      <c r="K1153" s="60" t="s">
        <v>21</v>
      </c>
      <c r="L1153" s="60" t="str">
        <f>IF(K1153=[34]Hoja3!$B$2,[34]Hoja3!$A$2,IF(K1153=[34]Hoja3!$B$3,[34]Hoja3!$A$3,IF(K1153=[34]Hoja3!$B$4,[34]Hoja3!$A$4,IF(K1153=[34]Hoja3!$B$5,[34]Hoja3!$A$5,IF(K1153=[34]Hoja3!$B$6,[34]Hoja3!$A$6,IF(K1153=[34]Hoja3!$B$7,[34]Hoja3!$A$7,IF(K1153=[34]Hoja3!$B$8,[34]Hoja3!$A$8,IF(K1153=[34]Hoja3!$B$9,[34]Hoja3!$A$9,IF(K1153=[34]Hoja3!$B$10,[34]Hoja3!$A$10,IF(K1153=[34]Hoja3!$B$11,[34]Hoja3!$A$11,IF(K1153=[34]Hoja3!$B$12,[34]Hoja3!$A$12,IF(K1153=[34]Hoja3!$B$13,[34]Hoja3!$A$13,IF(K1153=[34]Hoja3!$B$14,[34]Hoja3!$A$14,IF(K1153=[34]Hoja3!$B$15,[34]Hoja3!$A$15,IF(K1153=[34]Hoja3!$B$16,[34]Hoja3!$A$16,IF(K1153=[34]Hoja3!$B$17,[34]Hoja3!$A$17,IF(K1153=[34]Hoja3!$B$18,[34]Hoja3!$A$18,IF(K1153=[34]Hoja3!$B$19,[34]Hoja3!$A$19,IF(K1153=[34]Hoja3!$B$20,[34]Hoja3!$A$20,IF(K1153=[34]Hoja3!$B$21,[34]Hoja3!$A$21,""))))))))))))))))))))</f>
        <v>CCE-16</v>
      </c>
      <c r="M1153" s="60" t="s">
        <v>63</v>
      </c>
      <c r="N1153" s="60">
        <v>0</v>
      </c>
      <c r="O1153" s="104">
        <v>29120000</v>
      </c>
      <c r="P1153" s="104">
        <v>29120000</v>
      </c>
      <c r="Q1153" s="65">
        <v>0</v>
      </c>
      <c r="R1153" s="60">
        <v>0</v>
      </c>
      <c r="S1153" s="60" t="s">
        <v>1995</v>
      </c>
      <c r="T1153" s="60" t="s">
        <v>1996</v>
      </c>
      <c r="U1153" s="60" t="s">
        <v>2293</v>
      </c>
      <c r="V1153" s="60" t="s">
        <v>2294</v>
      </c>
      <c r="W1153" s="60" t="s">
        <v>2295</v>
      </c>
      <c r="X1153" s="100">
        <v>3241000</v>
      </c>
      <c r="Y1153" s="133" t="s">
        <v>4117</v>
      </c>
    </row>
    <row r="1154" spans="1:25" ht="45" x14ac:dyDescent="0.25">
      <c r="A1154" s="60" t="s">
        <v>2555</v>
      </c>
      <c r="B1154" s="60" t="str">
        <f>IFERROR(VLOOKUP(VALUE(MID(A1153,1,IF(VALUE(MID(A1153,1,3))=898,3,4))),[34]Hoja1!$A$3:$K$222,2,0),"")</f>
        <v>1052 Bienestar estudiantil para todos</v>
      </c>
      <c r="C1154" s="60" t="s">
        <v>255</v>
      </c>
      <c r="D1154" s="60" t="s">
        <v>479</v>
      </c>
      <c r="E1154" s="68">
        <v>80141626</v>
      </c>
      <c r="F1154" s="60" t="s">
        <v>2556</v>
      </c>
      <c r="G1154" s="62">
        <v>1</v>
      </c>
      <c r="H1154" s="62">
        <v>1</v>
      </c>
      <c r="I1154" s="60">
        <v>11.5</v>
      </c>
      <c r="J1154" s="60">
        <v>1</v>
      </c>
      <c r="K1154" s="60" t="s">
        <v>21</v>
      </c>
      <c r="L1154" s="60" t="str">
        <f>IF(K1154=[34]Hoja3!$B$2,[34]Hoja3!$A$2,IF(K1154=[34]Hoja3!$B$3,[34]Hoja3!$A$3,IF(K1154=[34]Hoja3!$B$4,[34]Hoja3!$A$4,IF(K1154=[34]Hoja3!$B$5,[34]Hoja3!$A$5,IF(K1154=[34]Hoja3!$B$6,[34]Hoja3!$A$6,IF(K1154=[34]Hoja3!$B$7,[34]Hoja3!$A$7,IF(K1154=[34]Hoja3!$B$8,[34]Hoja3!$A$8,IF(K1154=[34]Hoja3!$B$9,[34]Hoja3!$A$9,IF(K1154=[34]Hoja3!$B$10,[34]Hoja3!$A$10,IF(K1154=[34]Hoja3!$B$11,[34]Hoja3!$A$11,IF(K1154=[34]Hoja3!$B$12,[34]Hoja3!$A$12,IF(K1154=[34]Hoja3!$B$13,[34]Hoja3!$A$13,IF(K1154=[34]Hoja3!$B$14,[34]Hoja3!$A$14,IF(K1154=[34]Hoja3!$B$15,[34]Hoja3!$A$15,IF(K1154=[34]Hoja3!$B$16,[34]Hoja3!$A$16,IF(K1154=[34]Hoja3!$B$17,[34]Hoja3!$A$17,IF(K1154=[34]Hoja3!$B$18,[34]Hoja3!$A$18,IF(K1154=[34]Hoja3!$B$19,[34]Hoja3!$A$19,IF(K1154=[34]Hoja3!$B$20,[34]Hoja3!$A$20,IF(K1154=[34]Hoja3!$B$21,[34]Hoja3!$A$21,""))))))))))))))))))))</f>
        <v>CCE-16</v>
      </c>
      <c r="M1154" s="60" t="s">
        <v>575</v>
      </c>
      <c r="N1154" s="60">
        <v>0</v>
      </c>
      <c r="O1154" s="104">
        <v>26431600</v>
      </c>
      <c r="P1154" s="104">
        <v>26431600</v>
      </c>
      <c r="Q1154" s="65">
        <v>0</v>
      </c>
      <c r="R1154" s="60">
        <v>0</v>
      </c>
      <c r="S1154" s="60" t="s">
        <v>1995</v>
      </c>
      <c r="T1154" s="60" t="s">
        <v>1996</v>
      </c>
      <c r="U1154" s="60" t="s">
        <v>2293</v>
      </c>
      <c r="V1154" s="60" t="s">
        <v>2294</v>
      </c>
      <c r="W1154" s="60" t="s">
        <v>2295</v>
      </c>
      <c r="X1154" s="100">
        <v>3241000</v>
      </c>
      <c r="Y1154" s="133" t="s">
        <v>4117</v>
      </c>
    </row>
    <row r="1155" spans="1:25" ht="45" x14ac:dyDescent="0.25">
      <c r="A1155" s="60" t="s">
        <v>2557</v>
      </c>
      <c r="B1155" s="60" t="str">
        <f>IFERROR(VLOOKUP(VALUE(MID(A1154,1,IF(VALUE(MID(A1154,1,3))=898,3,4))),[34]Hoja1!$A$3:$K$222,2,0),"")</f>
        <v>1052 Bienestar estudiantil para todos</v>
      </c>
      <c r="C1155" s="60" t="s">
        <v>255</v>
      </c>
      <c r="D1155" s="60" t="s">
        <v>479</v>
      </c>
      <c r="E1155" s="68">
        <v>80141626</v>
      </c>
      <c r="F1155" s="60" t="s">
        <v>2556</v>
      </c>
      <c r="G1155" s="62">
        <v>1</v>
      </c>
      <c r="H1155" s="62">
        <v>1</v>
      </c>
      <c r="I1155" s="60">
        <v>11.5</v>
      </c>
      <c r="J1155" s="60">
        <v>1</v>
      </c>
      <c r="K1155" s="60" t="s">
        <v>21</v>
      </c>
      <c r="L1155" s="60" t="str">
        <f>IF(K1155=[34]Hoja3!$B$2,[34]Hoja3!$A$2,IF(K1155=[34]Hoja3!$B$3,[34]Hoja3!$A$3,IF(K1155=[34]Hoja3!$B$4,[34]Hoja3!$A$4,IF(K1155=[34]Hoja3!$B$5,[34]Hoja3!$A$5,IF(K1155=[34]Hoja3!$B$6,[34]Hoja3!$A$6,IF(K1155=[34]Hoja3!$B$7,[34]Hoja3!$A$7,IF(K1155=[34]Hoja3!$B$8,[34]Hoja3!$A$8,IF(K1155=[34]Hoja3!$B$9,[34]Hoja3!$A$9,IF(K1155=[34]Hoja3!$B$10,[34]Hoja3!$A$10,IF(K1155=[34]Hoja3!$B$11,[34]Hoja3!$A$11,IF(K1155=[34]Hoja3!$B$12,[34]Hoja3!$A$12,IF(K1155=[34]Hoja3!$B$13,[34]Hoja3!$A$13,IF(K1155=[34]Hoja3!$B$14,[34]Hoja3!$A$14,IF(K1155=[34]Hoja3!$B$15,[34]Hoja3!$A$15,IF(K1155=[34]Hoja3!$B$16,[34]Hoja3!$A$16,IF(K1155=[34]Hoja3!$B$17,[34]Hoja3!$A$17,IF(K1155=[34]Hoja3!$B$18,[34]Hoja3!$A$18,IF(K1155=[34]Hoja3!$B$19,[34]Hoja3!$A$19,IF(K1155=[34]Hoja3!$B$20,[34]Hoja3!$A$20,IF(K1155=[34]Hoja3!$B$21,[34]Hoja3!$A$21,""))))))))))))))))))))</f>
        <v>CCE-16</v>
      </c>
      <c r="M1155" s="60" t="s">
        <v>575</v>
      </c>
      <c r="N1155" s="60">
        <v>0</v>
      </c>
      <c r="O1155" s="104">
        <v>26431600</v>
      </c>
      <c r="P1155" s="104">
        <v>26431600</v>
      </c>
      <c r="Q1155" s="65">
        <v>0</v>
      </c>
      <c r="R1155" s="60">
        <v>0</v>
      </c>
      <c r="S1155" s="60" t="s">
        <v>1995</v>
      </c>
      <c r="T1155" s="60" t="s">
        <v>1996</v>
      </c>
      <c r="U1155" s="60" t="s">
        <v>2293</v>
      </c>
      <c r="V1155" s="60" t="s">
        <v>2294</v>
      </c>
      <c r="W1155" s="60" t="s">
        <v>2295</v>
      </c>
      <c r="X1155" s="100">
        <v>3241000</v>
      </c>
      <c r="Y1155" s="133" t="s">
        <v>4117</v>
      </c>
    </row>
    <row r="1156" spans="1:25" ht="45" x14ac:dyDescent="0.25">
      <c r="A1156" s="60" t="s">
        <v>2558</v>
      </c>
      <c r="B1156" s="60" t="str">
        <f>IFERROR(VLOOKUP(VALUE(MID(A1155,1,IF(VALUE(MID(A1155,1,3))=898,3,4))),[34]Hoja1!$A$3:$K$222,2,0),"")</f>
        <v>1052 Bienestar estudiantil para todos</v>
      </c>
      <c r="C1156" s="60" t="s">
        <v>255</v>
      </c>
      <c r="D1156" s="60" t="s">
        <v>479</v>
      </c>
      <c r="E1156" s="68">
        <v>80141626</v>
      </c>
      <c r="F1156" s="60" t="s">
        <v>2556</v>
      </c>
      <c r="G1156" s="62">
        <v>1</v>
      </c>
      <c r="H1156" s="62">
        <v>1</v>
      </c>
      <c r="I1156" s="60">
        <v>11.5</v>
      </c>
      <c r="J1156" s="60">
        <v>1</v>
      </c>
      <c r="K1156" s="60" t="s">
        <v>21</v>
      </c>
      <c r="L1156" s="60" t="str">
        <f>IF(K1156=[34]Hoja3!$B$2,[34]Hoja3!$A$2,IF(K1156=[34]Hoja3!$B$3,[34]Hoja3!$A$3,IF(K1156=[34]Hoja3!$B$4,[34]Hoja3!$A$4,IF(K1156=[34]Hoja3!$B$5,[34]Hoja3!$A$5,IF(K1156=[34]Hoja3!$B$6,[34]Hoja3!$A$6,IF(K1156=[34]Hoja3!$B$7,[34]Hoja3!$A$7,IF(K1156=[34]Hoja3!$B$8,[34]Hoja3!$A$8,IF(K1156=[34]Hoja3!$B$9,[34]Hoja3!$A$9,IF(K1156=[34]Hoja3!$B$10,[34]Hoja3!$A$10,IF(K1156=[34]Hoja3!$B$11,[34]Hoja3!$A$11,IF(K1156=[34]Hoja3!$B$12,[34]Hoja3!$A$12,IF(K1156=[34]Hoja3!$B$13,[34]Hoja3!$A$13,IF(K1156=[34]Hoja3!$B$14,[34]Hoja3!$A$14,IF(K1156=[34]Hoja3!$B$15,[34]Hoja3!$A$15,IF(K1156=[34]Hoja3!$B$16,[34]Hoja3!$A$16,IF(K1156=[34]Hoja3!$B$17,[34]Hoja3!$A$17,IF(K1156=[34]Hoja3!$B$18,[34]Hoja3!$A$18,IF(K1156=[34]Hoja3!$B$19,[34]Hoja3!$A$19,IF(K1156=[34]Hoja3!$B$20,[34]Hoja3!$A$20,IF(K1156=[34]Hoja3!$B$21,[34]Hoja3!$A$21,""))))))))))))))))))))</f>
        <v>CCE-16</v>
      </c>
      <c r="M1156" s="60" t="s">
        <v>575</v>
      </c>
      <c r="N1156" s="60">
        <v>0</v>
      </c>
      <c r="O1156" s="104">
        <v>26431600</v>
      </c>
      <c r="P1156" s="104">
        <v>26431600</v>
      </c>
      <c r="Q1156" s="65">
        <v>0</v>
      </c>
      <c r="R1156" s="60">
        <v>0</v>
      </c>
      <c r="S1156" s="60" t="s">
        <v>1995</v>
      </c>
      <c r="T1156" s="60" t="s">
        <v>1996</v>
      </c>
      <c r="U1156" s="60" t="s">
        <v>2293</v>
      </c>
      <c r="V1156" s="60" t="s">
        <v>2294</v>
      </c>
      <c r="W1156" s="60" t="s">
        <v>2295</v>
      </c>
      <c r="X1156" s="100">
        <v>3241000</v>
      </c>
      <c r="Y1156" s="133" t="s">
        <v>4117</v>
      </c>
    </row>
    <row r="1157" spans="1:25" ht="45" x14ac:dyDescent="0.25">
      <c r="A1157" s="60" t="s">
        <v>2559</v>
      </c>
      <c r="B1157" s="60" t="str">
        <f>IFERROR(VLOOKUP(VALUE(MID(A1156,1,IF(VALUE(MID(A1156,1,3))=898,3,4))),[34]Hoja1!$A$3:$K$222,2,0),"")</f>
        <v>1052 Bienestar estudiantil para todos</v>
      </c>
      <c r="C1157" s="60" t="s">
        <v>255</v>
      </c>
      <c r="D1157" s="60" t="s">
        <v>479</v>
      </c>
      <c r="E1157" s="68">
        <v>80141626</v>
      </c>
      <c r="F1157" s="60" t="s">
        <v>2556</v>
      </c>
      <c r="G1157" s="62">
        <v>1</v>
      </c>
      <c r="H1157" s="62">
        <v>1</v>
      </c>
      <c r="I1157" s="60">
        <v>11.5</v>
      </c>
      <c r="J1157" s="60">
        <v>1</v>
      </c>
      <c r="K1157" s="60" t="s">
        <v>21</v>
      </c>
      <c r="L1157" s="60" t="str">
        <f>IF(K1157=[34]Hoja3!$B$2,[34]Hoja3!$A$2,IF(K1157=[34]Hoja3!$B$3,[34]Hoja3!$A$3,IF(K1157=[34]Hoja3!$B$4,[34]Hoja3!$A$4,IF(K1157=[34]Hoja3!$B$5,[34]Hoja3!$A$5,IF(K1157=[34]Hoja3!$B$6,[34]Hoja3!$A$6,IF(K1157=[34]Hoja3!$B$7,[34]Hoja3!$A$7,IF(K1157=[34]Hoja3!$B$8,[34]Hoja3!$A$8,IF(K1157=[34]Hoja3!$B$9,[34]Hoja3!$A$9,IF(K1157=[34]Hoja3!$B$10,[34]Hoja3!$A$10,IF(K1157=[34]Hoja3!$B$11,[34]Hoja3!$A$11,IF(K1157=[34]Hoja3!$B$12,[34]Hoja3!$A$12,IF(K1157=[34]Hoja3!$B$13,[34]Hoja3!$A$13,IF(K1157=[34]Hoja3!$B$14,[34]Hoja3!$A$14,IF(K1157=[34]Hoja3!$B$15,[34]Hoja3!$A$15,IF(K1157=[34]Hoja3!$B$16,[34]Hoja3!$A$16,IF(K1157=[34]Hoja3!$B$17,[34]Hoja3!$A$17,IF(K1157=[34]Hoja3!$B$18,[34]Hoja3!$A$18,IF(K1157=[34]Hoja3!$B$19,[34]Hoja3!$A$19,IF(K1157=[34]Hoja3!$B$20,[34]Hoja3!$A$20,IF(K1157=[34]Hoja3!$B$21,[34]Hoja3!$A$21,""))))))))))))))))))))</f>
        <v>CCE-16</v>
      </c>
      <c r="M1157" s="60" t="s">
        <v>575</v>
      </c>
      <c r="N1157" s="60">
        <v>0</v>
      </c>
      <c r="O1157" s="104">
        <v>26431600</v>
      </c>
      <c r="P1157" s="104">
        <v>26431600</v>
      </c>
      <c r="Q1157" s="65">
        <v>0</v>
      </c>
      <c r="R1157" s="60">
        <v>0</v>
      </c>
      <c r="S1157" s="60" t="s">
        <v>1995</v>
      </c>
      <c r="T1157" s="60" t="s">
        <v>1996</v>
      </c>
      <c r="U1157" s="60" t="s">
        <v>2293</v>
      </c>
      <c r="V1157" s="60" t="s">
        <v>2294</v>
      </c>
      <c r="W1157" s="60" t="s">
        <v>2295</v>
      </c>
      <c r="X1157" s="100">
        <v>3241000</v>
      </c>
      <c r="Y1157" s="133" t="s">
        <v>4117</v>
      </c>
    </row>
    <row r="1158" spans="1:25" ht="45" x14ac:dyDescent="0.25">
      <c r="A1158" s="60" t="s">
        <v>2560</v>
      </c>
      <c r="B1158" s="60" t="str">
        <f>IFERROR(VLOOKUP(VALUE(MID(A1157,1,IF(VALUE(MID(A1157,1,3))=898,3,4))),[34]Hoja1!$A$3:$K$222,2,0),"")</f>
        <v>1052 Bienestar estudiantil para todos</v>
      </c>
      <c r="C1158" s="60" t="s">
        <v>255</v>
      </c>
      <c r="D1158" s="60" t="s">
        <v>479</v>
      </c>
      <c r="E1158" s="68">
        <v>80141626</v>
      </c>
      <c r="F1158" s="60" t="s">
        <v>2556</v>
      </c>
      <c r="G1158" s="62">
        <v>1</v>
      </c>
      <c r="H1158" s="62">
        <v>1</v>
      </c>
      <c r="I1158" s="60">
        <v>11.5</v>
      </c>
      <c r="J1158" s="60">
        <v>1</v>
      </c>
      <c r="K1158" s="60" t="s">
        <v>21</v>
      </c>
      <c r="L1158" s="60" t="str">
        <f>IF(K1158=[34]Hoja3!$B$2,[34]Hoja3!$A$2,IF(K1158=[34]Hoja3!$B$3,[34]Hoja3!$A$3,IF(K1158=[34]Hoja3!$B$4,[34]Hoja3!$A$4,IF(K1158=[34]Hoja3!$B$5,[34]Hoja3!$A$5,IF(K1158=[34]Hoja3!$B$6,[34]Hoja3!$A$6,IF(K1158=[34]Hoja3!$B$7,[34]Hoja3!$A$7,IF(K1158=[34]Hoja3!$B$8,[34]Hoja3!$A$8,IF(K1158=[34]Hoja3!$B$9,[34]Hoja3!$A$9,IF(K1158=[34]Hoja3!$B$10,[34]Hoja3!$A$10,IF(K1158=[34]Hoja3!$B$11,[34]Hoja3!$A$11,IF(K1158=[34]Hoja3!$B$12,[34]Hoja3!$A$12,IF(K1158=[34]Hoja3!$B$13,[34]Hoja3!$A$13,IF(K1158=[34]Hoja3!$B$14,[34]Hoja3!$A$14,IF(K1158=[34]Hoja3!$B$15,[34]Hoja3!$A$15,IF(K1158=[34]Hoja3!$B$16,[34]Hoja3!$A$16,IF(K1158=[34]Hoja3!$B$17,[34]Hoja3!$A$17,IF(K1158=[34]Hoja3!$B$18,[34]Hoja3!$A$18,IF(K1158=[34]Hoja3!$B$19,[34]Hoja3!$A$19,IF(K1158=[34]Hoja3!$B$20,[34]Hoja3!$A$20,IF(K1158=[34]Hoja3!$B$21,[34]Hoja3!$A$21,""))))))))))))))))))))</f>
        <v>CCE-16</v>
      </c>
      <c r="M1158" s="60" t="s">
        <v>575</v>
      </c>
      <c r="N1158" s="60">
        <v>0</v>
      </c>
      <c r="O1158" s="104">
        <v>26431600</v>
      </c>
      <c r="P1158" s="104">
        <v>26431600</v>
      </c>
      <c r="Q1158" s="65">
        <v>0</v>
      </c>
      <c r="R1158" s="60">
        <v>0</v>
      </c>
      <c r="S1158" s="60" t="s">
        <v>1995</v>
      </c>
      <c r="T1158" s="60" t="s">
        <v>1996</v>
      </c>
      <c r="U1158" s="60" t="s">
        <v>2293</v>
      </c>
      <c r="V1158" s="60" t="s">
        <v>2294</v>
      </c>
      <c r="W1158" s="60" t="s">
        <v>2295</v>
      </c>
      <c r="X1158" s="100">
        <v>3241000</v>
      </c>
      <c r="Y1158" s="133" t="s">
        <v>4117</v>
      </c>
    </row>
    <row r="1159" spans="1:25" ht="45" x14ac:dyDescent="0.25">
      <c r="A1159" s="60" t="s">
        <v>2561</v>
      </c>
      <c r="B1159" s="60" t="str">
        <f>IFERROR(VLOOKUP(VALUE(MID(A1158,1,IF(VALUE(MID(A1158,1,3))=898,3,4))),[34]Hoja1!$A$3:$K$222,2,0),"")</f>
        <v>1052 Bienestar estudiantil para todos</v>
      </c>
      <c r="C1159" s="60" t="s">
        <v>255</v>
      </c>
      <c r="D1159" s="60" t="s">
        <v>479</v>
      </c>
      <c r="E1159" s="68">
        <v>80141626</v>
      </c>
      <c r="F1159" s="60" t="s">
        <v>2556</v>
      </c>
      <c r="G1159" s="62">
        <v>1</v>
      </c>
      <c r="H1159" s="62">
        <v>1</v>
      </c>
      <c r="I1159" s="60">
        <v>11.5</v>
      </c>
      <c r="J1159" s="60">
        <v>1</v>
      </c>
      <c r="K1159" s="60" t="s">
        <v>21</v>
      </c>
      <c r="L1159" s="60" t="str">
        <f>IF(K1159=[34]Hoja3!$B$2,[34]Hoja3!$A$2,IF(K1159=[34]Hoja3!$B$3,[34]Hoja3!$A$3,IF(K1159=[34]Hoja3!$B$4,[34]Hoja3!$A$4,IF(K1159=[34]Hoja3!$B$5,[34]Hoja3!$A$5,IF(K1159=[34]Hoja3!$B$6,[34]Hoja3!$A$6,IF(K1159=[34]Hoja3!$B$7,[34]Hoja3!$A$7,IF(K1159=[34]Hoja3!$B$8,[34]Hoja3!$A$8,IF(K1159=[34]Hoja3!$B$9,[34]Hoja3!$A$9,IF(K1159=[34]Hoja3!$B$10,[34]Hoja3!$A$10,IF(K1159=[34]Hoja3!$B$11,[34]Hoja3!$A$11,IF(K1159=[34]Hoja3!$B$12,[34]Hoja3!$A$12,IF(K1159=[34]Hoja3!$B$13,[34]Hoja3!$A$13,IF(K1159=[34]Hoja3!$B$14,[34]Hoja3!$A$14,IF(K1159=[34]Hoja3!$B$15,[34]Hoja3!$A$15,IF(K1159=[34]Hoja3!$B$16,[34]Hoja3!$A$16,IF(K1159=[34]Hoja3!$B$17,[34]Hoja3!$A$17,IF(K1159=[34]Hoja3!$B$18,[34]Hoja3!$A$18,IF(K1159=[34]Hoja3!$B$19,[34]Hoja3!$A$19,IF(K1159=[34]Hoja3!$B$20,[34]Hoja3!$A$20,IF(K1159=[34]Hoja3!$B$21,[34]Hoja3!$A$21,""))))))))))))))))))))</f>
        <v>CCE-16</v>
      </c>
      <c r="M1159" s="60" t="s">
        <v>575</v>
      </c>
      <c r="N1159" s="60">
        <v>0</v>
      </c>
      <c r="O1159" s="104">
        <v>26431600</v>
      </c>
      <c r="P1159" s="104">
        <v>26431600</v>
      </c>
      <c r="Q1159" s="65">
        <v>0</v>
      </c>
      <c r="R1159" s="60">
        <v>0</v>
      </c>
      <c r="S1159" s="60" t="s">
        <v>1995</v>
      </c>
      <c r="T1159" s="60" t="s">
        <v>1996</v>
      </c>
      <c r="U1159" s="60" t="s">
        <v>2293</v>
      </c>
      <c r="V1159" s="60" t="s">
        <v>2294</v>
      </c>
      <c r="W1159" s="60" t="s">
        <v>2295</v>
      </c>
      <c r="X1159" s="100">
        <v>3241000</v>
      </c>
      <c r="Y1159" s="133" t="s">
        <v>4117</v>
      </c>
    </row>
    <row r="1160" spans="1:25" ht="45" x14ac:dyDescent="0.25">
      <c r="A1160" s="60" t="s">
        <v>2562</v>
      </c>
      <c r="B1160" s="60" t="str">
        <f>IFERROR(VLOOKUP(VALUE(MID(A1159,1,IF(VALUE(MID(A1159,1,3))=898,3,4))),[34]Hoja1!$A$3:$K$222,2,0),"")</f>
        <v>1052 Bienestar estudiantil para todos</v>
      </c>
      <c r="C1160" s="60" t="s">
        <v>255</v>
      </c>
      <c r="D1160" s="60" t="s">
        <v>479</v>
      </c>
      <c r="E1160" s="68">
        <v>80141626</v>
      </c>
      <c r="F1160" s="60" t="s">
        <v>2556</v>
      </c>
      <c r="G1160" s="62">
        <v>1</v>
      </c>
      <c r="H1160" s="62">
        <v>1</v>
      </c>
      <c r="I1160" s="60">
        <v>11.5</v>
      </c>
      <c r="J1160" s="60">
        <v>1</v>
      </c>
      <c r="K1160" s="60" t="s">
        <v>21</v>
      </c>
      <c r="L1160" s="60" t="str">
        <f>IF(K1160=[34]Hoja3!$B$2,[34]Hoja3!$A$2,IF(K1160=[34]Hoja3!$B$3,[34]Hoja3!$A$3,IF(K1160=[34]Hoja3!$B$4,[34]Hoja3!$A$4,IF(K1160=[34]Hoja3!$B$5,[34]Hoja3!$A$5,IF(K1160=[34]Hoja3!$B$6,[34]Hoja3!$A$6,IF(K1160=[34]Hoja3!$B$7,[34]Hoja3!$A$7,IF(K1160=[34]Hoja3!$B$8,[34]Hoja3!$A$8,IF(K1160=[34]Hoja3!$B$9,[34]Hoja3!$A$9,IF(K1160=[34]Hoja3!$B$10,[34]Hoja3!$A$10,IF(K1160=[34]Hoja3!$B$11,[34]Hoja3!$A$11,IF(K1160=[34]Hoja3!$B$12,[34]Hoja3!$A$12,IF(K1160=[34]Hoja3!$B$13,[34]Hoja3!$A$13,IF(K1160=[34]Hoja3!$B$14,[34]Hoja3!$A$14,IF(K1160=[34]Hoja3!$B$15,[34]Hoja3!$A$15,IF(K1160=[34]Hoja3!$B$16,[34]Hoja3!$A$16,IF(K1160=[34]Hoja3!$B$17,[34]Hoja3!$A$17,IF(K1160=[34]Hoja3!$B$18,[34]Hoja3!$A$18,IF(K1160=[34]Hoja3!$B$19,[34]Hoja3!$A$19,IF(K1160=[34]Hoja3!$B$20,[34]Hoja3!$A$20,IF(K1160=[34]Hoja3!$B$21,[34]Hoja3!$A$21,""))))))))))))))))))))</f>
        <v>CCE-16</v>
      </c>
      <c r="M1160" s="60" t="s">
        <v>575</v>
      </c>
      <c r="N1160" s="60">
        <v>0</v>
      </c>
      <c r="O1160" s="104">
        <v>26431600</v>
      </c>
      <c r="P1160" s="104">
        <v>26431600</v>
      </c>
      <c r="Q1160" s="65">
        <v>0</v>
      </c>
      <c r="R1160" s="60">
        <v>0</v>
      </c>
      <c r="S1160" s="60" t="s">
        <v>1995</v>
      </c>
      <c r="T1160" s="60" t="s">
        <v>1996</v>
      </c>
      <c r="U1160" s="60" t="s">
        <v>2293</v>
      </c>
      <c r="V1160" s="60" t="s">
        <v>2294</v>
      </c>
      <c r="W1160" s="60" t="s">
        <v>2295</v>
      </c>
      <c r="X1160" s="100">
        <v>3241000</v>
      </c>
      <c r="Y1160" s="133" t="s">
        <v>4117</v>
      </c>
    </row>
    <row r="1161" spans="1:25" ht="45" x14ac:dyDescent="0.25">
      <c r="A1161" s="60" t="s">
        <v>2563</v>
      </c>
      <c r="B1161" s="60" t="str">
        <f>IFERROR(VLOOKUP(VALUE(MID(A1160,1,IF(VALUE(MID(A1160,1,3))=898,3,4))),[34]Hoja1!$A$3:$K$222,2,0),"")</f>
        <v>1052 Bienestar estudiantil para todos</v>
      </c>
      <c r="C1161" s="60" t="s">
        <v>255</v>
      </c>
      <c r="D1161" s="60" t="s">
        <v>479</v>
      </c>
      <c r="E1161" s="68">
        <v>80141626</v>
      </c>
      <c r="F1161" s="60" t="s">
        <v>2556</v>
      </c>
      <c r="G1161" s="62">
        <v>1</v>
      </c>
      <c r="H1161" s="62">
        <v>1</v>
      </c>
      <c r="I1161" s="68">
        <v>11.5</v>
      </c>
      <c r="J1161" s="60">
        <v>1</v>
      </c>
      <c r="K1161" s="60" t="s">
        <v>21</v>
      </c>
      <c r="L1161" s="60" t="str">
        <f>IF(K1161=[34]Hoja3!$B$2,[34]Hoja3!$A$2,IF(K1161=[34]Hoja3!$B$3,[34]Hoja3!$A$3,IF(K1161=[34]Hoja3!$B$4,[34]Hoja3!$A$4,IF(K1161=[34]Hoja3!$B$5,[34]Hoja3!$A$5,IF(K1161=[34]Hoja3!$B$6,[34]Hoja3!$A$6,IF(K1161=[34]Hoja3!$B$7,[34]Hoja3!$A$7,IF(K1161=[34]Hoja3!$B$8,[34]Hoja3!$A$8,IF(K1161=[34]Hoja3!$B$9,[34]Hoja3!$A$9,IF(K1161=[34]Hoja3!$B$10,[34]Hoja3!$A$10,IF(K1161=[34]Hoja3!$B$11,[34]Hoja3!$A$11,IF(K1161=[34]Hoja3!$B$12,[34]Hoja3!$A$12,IF(K1161=[34]Hoja3!$B$13,[34]Hoja3!$A$13,IF(K1161=[34]Hoja3!$B$14,[34]Hoja3!$A$14,IF(K1161=[34]Hoja3!$B$15,[34]Hoja3!$A$15,IF(K1161=[34]Hoja3!$B$16,[34]Hoja3!$A$16,IF(K1161=[34]Hoja3!$B$17,[34]Hoja3!$A$17,IF(K1161=[34]Hoja3!$B$18,[34]Hoja3!$A$18,IF(K1161=[34]Hoja3!$B$19,[34]Hoja3!$A$19,IF(K1161=[34]Hoja3!$B$20,[34]Hoja3!$A$20,IF(K1161=[34]Hoja3!$B$21,[34]Hoja3!$A$21,""))))))))))))))))))))</f>
        <v>CCE-16</v>
      </c>
      <c r="M1161" s="60" t="s">
        <v>575</v>
      </c>
      <c r="N1161" s="60">
        <v>0</v>
      </c>
      <c r="O1161" s="107">
        <v>26431600</v>
      </c>
      <c r="P1161" s="107">
        <v>26431600</v>
      </c>
      <c r="Q1161" s="65">
        <v>0</v>
      </c>
      <c r="R1161" s="60">
        <v>0</v>
      </c>
      <c r="S1161" s="60" t="s">
        <v>1995</v>
      </c>
      <c r="T1161" s="60" t="s">
        <v>1996</v>
      </c>
      <c r="U1161" s="60" t="s">
        <v>2293</v>
      </c>
      <c r="V1161" s="60" t="s">
        <v>2294</v>
      </c>
      <c r="W1161" s="60" t="s">
        <v>2295</v>
      </c>
      <c r="X1161" s="100">
        <v>3241000</v>
      </c>
      <c r="Y1161" s="133" t="s">
        <v>4117</v>
      </c>
    </row>
    <row r="1162" spans="1:25" ht="45" x14ac:dyDescent="0.25">
      <c r="A1162" s="60" t="s">
        <v>2564</v>
      </c>
      <c r="B1162" s="60" t="str">
        <f>IFERROR(VLOOKUP(VALUE(MID(A1161,1,IF(VALUE(MID(A1161,1,3))=898,3,4))),[34]Hoja1!$A$3:$K$222,2,0),"")</f>
        <v>1052 Bienestar estudiantil para todos</v>
      </c>
      <c r="C1162" s="60" t="s">
        <v>255</v>
      </c>
      <c r="D1162" s="60" t="s">
        <v>479</v>
      </c>
      <c r="E1162" s="68">
        <v>80141626</v>
      </c>
      <c r="F1162" s="60" t="s">
        <v>2556</v>
      </c>
      <c r="G1162" s="62">
        <v>1</v>
      </c>
      <c r="H1162" s="62">
        <v>1</v>
      </c>
      <c r="I1162" s="68">
        <v>11.5</v>
      </c>
      <c r="J1162" s="60">
        <v>1</v>
      </c>
      <c r="K1162" s="60" t="s">
        <v>21</v>
      </c>
      <c r="L1162" s="60" t="str">
        <f>IF(K1162=[34]Hoja3!$B$2,[34]Hoja3!$A$2,IF(K1162=[34]Hoja3!$B$3,[34]Hoja3!$A$3,IF(K1162=[34]Hoja3!$B$4,[34]Hoja3!$A$4,IF(K1162=[34]Hoja3!$B$5,[34]Hoja3!$A$5,IF(K1162=[34]Hoja3!$B$6,[34]Hoja3!$A$6,IF(K1162=[34]Hoja3!$B$7,[34]Hoja3!$A$7,IF(K1162=[34]Hoja3!$B$8,[34]Hoja3!$A$8,IF(K1162=[34]Hoja3!$B$9,[34]Hoja3!$A$9,IF(K1162=[34]Hoja3!$B$10,[34]Hoja3!$A$10,IF(K1162=[34]Hoja3!$B$11,[34]Hoja3!$A$11,IF(K1162=[34]Hoja3!$B$12,[34]Hoja3!$A$12,IF(K1162=[34]Hoja3!$B$13,[34]Hoja3!$A$13,IF(K1162=[34]Hoja3!$B$14,[34]Hoja3!$A$14,IF(K1162=[34]Hoja3!$B$15,[34]Hoja3!$A$15,IF(K1162=[34]Hoja3!$B$16,[34]Hoja3!$A$16,IF(K1162=[34]Hoja3!$B$17,[34]Hoja3!$A$17,IF(K1162=[34]Hoja3!$B$18,[34]Hoja3!$A$18,IF(K1162=[34]Hoja3!$B$19,[34]Hoja3!$A$19,IF(K1162=[34]Hoja3!$B$20,[34]Hoja3!$A$20,IF(K1162=[34]Hoja3!$B$21,[34]Hoja3!$A$21,""))))))))))))))))))))</f>
        <v>CCE-16</v>
      </c>
      <c r="M1162" s="60" t="s">
        <v>575</v>
      </c>
      <c r="N1162" s="60">
        <v>0</v>
      </c>
      <c r="O1162" s="107">
        <v>26431600</v>
      </c>
      <c r="P1162" s="107">
        <v>26431600</v>
      </c>
      <c r="Q1162" s="65">
        <v>0</v>
      </c>
      <c r="R1162" s="60">
        <v>0</v>
      </c>
      <c r="S1162" s="60" t="s">
        <v>1995</v>
      </c>
      <c r="T1162" s="60" t="s">
        <v>1996</v>
      </c>
      <c r="U1162" s="60" t="s">
        <v>2293</v>
      </c>
      <c r="V1162" s="60" t="s">
        <v>2294</v>
      </c>
      <c r="W1162" s="60" t="s">
        <v>2295</v>
      </c>
      <c r="X1162" s="100">
        <v>3241000</v>
      </c>
      <c r="Y1162" s="133" t="s">
        <v>4117</v>
      </c>
    </row>
    <row r="1163" spans="1:25" ht="45" x14ac:dyDescent="0.25">
      <c r="A1163" s="60" t="s">
        <v>2565</v>
      </c>
      <c r="B1163" s="60" t="str">
        <f>IFERROR(VLOOKUP(VALUE(MID(A1162,1,IF(VALUE(MID(A1162,1,3))=898,3,4))),[34]Hoja1!$A$3:$K$222,2,0),"")</f>
        <v>1052 Bienestar estudiantil para todos</v>
      </c>
      <c r="C1163" s="60" t="s">
        <v>255</v>
      </c>
      <c r="D1163" s="60" t="s">
        <v>479</v>
      </c>
      <c r="E1163" s="68">
        <v>86101710</v>
      </c>
      <c r="F1163" s="60" t="s">
        <v>2548</v>
      </c>
      <c r="G1163" s="62">
        <v>1</v>
      </c>
      <c r="H1163" s="62">
        <v>1</v>
      </c>
      <c r="I1163" s="60">
        <v>8</v>
      </c>
      <c r="J1163" s="60">
        <v>1</v>
      </c>
      <c r="K1163" s="60" t="s">
        <v>21</v>
      </c>
      <c r="L1163" s="60" t="str">
        <f>IF(K1163=[34]Hoja3!$B$2,[34]Hoja3!$A$2,IF(K1163=[34]Hoja3!$B$3,[34]Hoja3!$A$3,IF(K1163=[34]Hoja3!$B$4,[34]Hoja3!$A$4,IF(K1163=[34]Hoja3!$B$5,[34]Hoja3!$A$5,IF(K1163=[34]Hoja3!$B$6,[34]Hoja3!$A$6,IF(K1163=[34]Hoja3!$B$7,[34]Hoja3!$A$7,IF(K1163=[34]Hoja3!$B$8,[34]Hoja3!$A$8,IF(K1163=[34]Hoja3!$B$9,[34]Hoja3!$A$9,IF(K1163=[34]Hoja3!$B$10,[34]Hoja3!$A$10,IF(K1163=[34]Hoja3!$B$11,[34]Hoja3!$A$11,IF(K1163=[34]Hoja3!$B$12,[34]Hoja3!$A$12,IF(K1163=[34]Hoja3!$B$13,[34]Hoja3!$A$13,IF(K1163=[34]Hoja3!$B$14,[34]Hoja3!$A$14,IF(K1163=[34]Hoja3!$B$15,[34]Hoja3!$A$15,IF(K1163=[34]Hoja3!$B$16,[34]Hoja3!$A$16,IF(K1163=[34]Hoja3!$B$17,[34]Hoja3!$A$17,IF(K1163=[34]Hoja3!$B$18,[34]Hoja3!$A$18,IF(K1163=[34]Hoja3!$B$19,[34]Hoja3!$A$19,IF(K1163=[34]Hoja3!$B$20,[34]Hoja3!$A$20,IF(K1163=[34]Hoja3!$B$21,[34]Hoja3!$A$21,""))))))))))))))))))))</f>
        <v>CCE-16</v>
      </c>
      <c r="M1163" s="60" t="s">
        <v>63</v>
      </c>
      <c r="N1163" s="60">
        <v>0</v>
      </c>
      <c r="O1163" s="104">
        <v>29120000</v>
      </c>
      <c r="P1163" s="104">
        <v>29120000</v>
      </c>
      <c r="Q1163" s="65">
        <v>0</v>
      </c>
      <c r="R1163" s="60">
        <v>0</v>
      </c>
      <c r="S1163" s="60" t="s">
        <v>1995</v>
      </c>
      <c r="T1163" s="60" t="s">
        <v>1996</v>
      </c>
      <c r="U1163" s="60" t="s">
        <v>2293</v>
      </c>
      <c r="V1163" s="60" t="s">
        <v>2294</v>
      </c>
      <c r="W1163" s="60" t="s">
        <v>2295</v>
      </c>
      <c r="X1163" s="100">
        <v>3241000</v>
      </c>
      <c r="Y1163" s="133" t="s">
        <v>4117</v>
      </c>
    </row>
    <row r="1164" spans="1:25" ht="45" x14ac:dyDescent="0.25">
      <c r="A1164" s="60" t="s">
        <v>2566</v>
      </c>
      <c r="B1164" s="60" t="str">
        <f>IFERROR(VLOOKUP(VALUE(MID(A1163,1,IF(VALUE(MID(A1163,1,3))=898,3,4))),[34]Hoja1!$A$3:$K$222,2,0),"")</f>
        <v>1052 Bienestar estudiantil para todos</v>
      </c>
      <c r="C1164" s="60" t="s">
        <v>255</v>
      </c>
      <c r="D1164" s="60" t="s">
        <v>479</v>
      </c>
      <c r="E1164" s="68">
        <v>80141626</v>
      </c>
      <c r="F1164" s="60" t="s">
        <v>2556</v>
      </c>
      <c r="G1164" s="62">
        <v>1</v>
      </c>
      <c r="H1164" s="62">
        <v>1</v>
      </c>
      <c r="I1164" s="68">
        <v>11.5</v>
      </c>
      <c r="J1164" s="60">
        <v>1</v>
      </c>
      <c r="K1164" s="60" t="s">
        <v>21</v>
      </c>
      <c r="L1164" s="60" t="str">
        <f>IF(K1164=[34]Hoja3!$B$2,[34]Hoja3!$A$2,IF(K1164=[34]Hoja3!$B$3,[34]Hoja3!$A$3,IF(K1164=[34]Hoja3!$B$4,[34]Hoja3!$A$4,IF(K1164=[34]Hoja3!$B$5,[34]Hoja3!$A$5,IF(K1164=[34]Hoja3!$B$6,[34]Hoja3!$A$6,IF(K1164=[34]Hoja3!$B$7,[34]Hoja3!$A$7,IF(K1164=[34]Hoja3!$B$8,[34]Hoja3!$A$8,IF(K1164=[34]Hoja3!$B$9,[34]Hoja3!$A$9,IF(K1164=[34]Hoja3!$B$10,[34]Hoja3!$A$10,IF(K1164=[34]Hoja3!$B$11,[34]Hoja3!$A$11,IF(K1164=[34]Hoja3!$B$12,[34]Hoja3!$A$12,IF(K1164=[34]Hoja3!$B$13,[34]Hoja3!$A$13,IF(K1164=[34]Hoja3!$B$14,[34]Hoja3!$A$14,IF(K1164=[34]Hoja3!$B$15,[34]Hoja3!$A$15,IF(K1164=[34]Hoja3!$B$16,[34]Hoja3!$A$16,IF(K1164=[34]Hoja3!$B$17,[34]Hoja3!$A$17,IF(K1164=[34]Hoja3!$B$18,[34]Hoja3!$A$18,IF(K1164=[34]Hoja3!$B$19,[34]Hoja3!$A$19,IF(K1164=[34]Hoja3!$B$20,[34]Hoja3!$A$20,IF(K1164=[34]Hoja3!$B$21,[34]Hoja3!$A$21,""))))))))))))))))))))</f>
        <v>CCE-16</v>
      </c>
      <c r="M1164" s="60" t="s">
        <v>575</v>
      </c>
      <c r="N1164" s="60">
        <v>0</v>
      </c>
      <c r="O1164" s="107">
        <v>26431600</v>
      </c>
      <c r="P1164" s="107">
        <v>26431600</v>
      </c>
      <c r="Q1164" s="65">
        <v>0</v>
      </c>
      <c r="R1164" s="60">
        <v>0</v>
      </c>
      <c r="S1164" s="100" t="s">
        <v>1995</v>
      </c>
      <c r="T1164" s="100" t="s">
        <v>1996</v>
      </c>
      <c r="U1164" s="100" t="s">
        <v>2293</v>
      </c>
      <c r="V1164" s="100" t="s">
        <v>2294</v>
      </c>
      <c r="W1164" s="100" t="s">
        <v>2295</v>
      </c>
      <c r="X1164" s="100">
        <v>3241000</v>
      </c>
      <c r="Y1164" s="133" t="s">
        <v>4117</v>
      </c>
    </row>
    <row r="1165" spans="1:25" ht="45" x14ac:dyDescent="0.25">
      <c r="A1165" s="60" t="s">
        <v>2567</v>
      </c>
      <c r="B1165" s="60" t="str">
        <f>IFERROR(VLOOKUP(VALUE(MID(A1164,1,IF(VALUE(MID(A1164,1,3))=898,3,4))),[34]Hoja1!$A$3:$K$222,2,0),"")</f>
        <v>1052 Bienestar estudiantil para todos</v>
      </c>
      <c r="C1165" s="60" t="s">
        <v>255</v>
      </c>
      <c r="D1165" s="60" t="s">
        <v>479</v>
      </c>
      <c r="E1165" s="68">
        <v>80141626</v>
      </c>
      <c r="F1165" s="60" t="s">
        <v>2556</v>
      </c>
      <c r="G1165" s="62">
        <v>1</v>
      </c>
      <c r="H1165" s="62">
        <v>1</v>
      </c>
      <c r="I1165" s="68">
        <v>11.5</v>
      </c>
      <c r="J1165" s="60">
        <v>1</v>
      </c>
      <c r="K1165" s="60" t="s">
        <v>21</v>
      </c>
      <c r="L1165" s="60" t="str">
        <f>IF(K1165=[34]Hoja3!$B$2,[34]Hoja3!$A$2,IF(K1165=[34]Hoja3!$B$3,[34]Hoja3!$A$3,IF(K1165=[34]Hoja3!$B$4,[34]Hoja3!$A$4,IF(K1165=[34]Hoja3!$B$5,[34]Hoja3!$A$5,IF(K1165=[34]Hoja3!$B$6,[34]Hoja3!$A$6,IF(K1165=[34]Hoja3!$B$7,[34]Hoja3!$A$7,IF(K1165=[34]Hoja3!$B$8,[34]Hoja3!$A$8,IF(K1165=[34]Hoja3!$B$9,[34]Hoja3!$A$9,IF(K1165=[34]Hoja3!$B$10,[34]Hoja3!$A$10,IF(K1165=[34]Hoja3!$B$11,[34]Hoja3!$A$11,IF(K1165=[34]Hoja3!$B$12,[34]Hoja3!$A$12,IF(K1165=[34]Hoja3!$B$13,[34]Hoja3!$A$13,IF(K1165=[34]Hoja3!$B$14,[34]Hoja3!$A$14,IF(K1165=[34]Hoja3!$B$15,[34]Hoja3!$A$15,IF(K1165=[34]Hoja3!$B$16,[34]Hoja3!$A$16,IF(K1165=[34]Hoja3!$B$17,[34]Hoja3!$A$17,IF(K1165=[34]Hoja3!$B$18,[34]Hoja3!$A$18,IF(K1165=[34]Hoja3!$B$19,[34]Hoja3!$A$19,IF(K1165=[34]Hoja3!$B$20,[34]Hoja3!$A$20,IF(K1165=[34]Hoja3!$B$21,[34]Hoja3!$A$21,""))))))))))))))))))))</f>
        <v>CCE-16</v>
      </c>
      <c r="M1165" s="60" t="s">
        <v>575</v>
      </c>
      <c r="N1165" s="60">
        <v>0</v>
      </c>
      <c r="O1165" s="107">
        <v>26431600</v>
      </c>
      <c r="P1165" s="107">
        <v>26431600</v>
      </c>
      <c r="Q1165" s="65">
        <v>0</v>
      </c>
      <c r="R1165" s="60">
        <v>0</v>
      </c>
      <c r="S1165" s="60" t="s">
        <v>1995</v>
      </c>
      <c r="T1165" s="60" t="s">
        <v>1996</v>
      </c>
      <c r="U1165" s="60" t="s">
        <v>2293</v>
      </c>
      <c r="V1165" s="60" t="s">
        <v>2294</v>
      </c>
      <c r="W1165" s="60" t="s">
        <v>2295</v>
      </c>
      <c r="X1165" s="100">
        <v>3241000</v>
      </c>
      <c r="Y1165" s="133" t="s">
        <v>4117</v>
      </c>
    </row>
    <row r="1166" spans="1:25" ht="45" x14ac:dyDescent="0.25">
      <c r="A1166" s="60" t="s">
        <v>2568</v>
      </c>
      <c r="B1166" s="60" t="str">
        <f>IFERROR(VLOOKUP(VALUE(MID(A1165,1,IF(VALUE(MID(A1165,1,3))=898,3,4))),[34]Hoja1!$A$3:$K$222,2,0),"")</f>
        <v>1052 Bienestar estudiantil para todos</v>
      </c>
      <c r="C1166" s="60" t="s">
        <v>255</v>
      </c>
      <c r="D1166" s="60" t="s">
        <v>479</v>
      </c>
      <c r="E1166" s="68">
        <v>80141626</v>
      </c>
      <c r="F1166" s="60" t="s">
        <v>2556</v>
      </c>
      <c r="G1166" s="62">
        <v>1</v>
      </c>
      <c r="H1166" s="62">
        <v>1</v>
      </c>
      <c r="I1166" s="68">
        <v>11.5</v>
      </c>
      <c r="J1166" s="60">
        <v>1</v>
      </c>
      <c r="K1166" s="60" t="s">
        <v>21</v>
      </c>
      <c r="L1166" s="60" t="str">
        <f>IF(K1166=[34]Hoja3!$B$2,[34]Hoja3!$A$2,IF(K1166=[34]Hoja3!$B$3,[34]Hoja3!$A$3,IF(K1166=[34]Hoja3!$B$4,[34]Hoja3!$A$4,IF(K1166=[34]Hoja3!$B$5,[34]Hoja3!$A$5,IF(K1166=[34]Hoja3!$B$6,[34]Hoja3!$A$6,IF(K1166=[34]Hoja3!$B$7,[34]Hoja3!$A$7,IF(K1166=[34]Hoja3!$B$8,[34]Hoja3!$A$8,IF(K1166=[34]Hoja3!$B$9,[34]Hoja3!$A$9,IF(K1166=[34]Hoja3!$B$10,[34]Hoja3!$A$10,IF(K1166=[34]Hoja3!$B$11,[34]Hoja3!$A$11,IF(K1166=[34]Hoja3!$B$12,[34]Hoja3!$A$12,IF(K1166=[34]Hoja3!$B$13,[34]Hoja3!$A$13,IF(K1166=[34]Hoja3!$B$14,[34]Hoja3!$A$14,IF(K1166=[34]Hoja3!$B$15,[34]Hoja3!$A$15,IF(K1166=[34]Hoja3!$B$16,[34]Hoja3!$A$16,IF(K1166=[34]Hoja3!$B$17,[34]Hoja3!$A$17,IF(K1166=[34]Hoja3!$B$18,[34]Hoja3!$A$18,IF(K1166=[34]Hoja3!$B$19,[34]Hoja3!$A$19,IF(K1166=[34]Hoja3!$B$20,[34]Hoja3!$A$20,IF(K1166=[34]Hoja3!$B$21,[34]Hoja3!$A$21,""))))))))))))))))))))</f>
        <v>CCE-16</v>
      </c>
      <c r="M1166" s="60" t="s">
        <v>575</v>
      </c>
      <c r="N1166" s="60">
        <v>0</v>
      </c>
      <c r="O1166" s="107">
        <v>26431600</v>
      </c>
      <c r="P1166" s="107">
        <v>26431600</v>
      </c>
      <c r="Q1166" s="65">
        <v>0</v>
      </c>
      <c r="R1166" s="60">
        <v>0</v>
      </c>
      <c r="S1166" s="60" t="s">
        <v>1995</v>
      </c>
      <c r="T1166" s="60" t="s">
        <v>1996</v>
      </c>
      <c r="U1166" s="60" t="s">
        <v>2293</v>
      </c>
      <c r="V1166" s="60" t="s">
        <v>2294</v>
      </c>
      <c r="W1166" s="60" t="s">
        <v>2295</v>
      </c>
      <c r="X1166" s="100">
        <v>3241000</v>
      </c>
      <c r="Y1166" s="133" t="s">
        <v>4117</v>
      </c>
    </row>
    <row r="1167" spans="1:25" ht="45" x14ac:dyDescent="0.25">
      <c r="A1167" s="60" t="s">
        <v>2569</v>
      </c>
      <c r="B1167" s="60" t="str">
        <f>IFERROR(VLOOKUP(VALUE(MID(A1166,1,IF(VALUE(MID(A1166,1,3))=898,3,4))),[34]Hoja1!$A$3:$K$222,2,0),"")</f>
        <v>1052 Bienestar estudiantil para todos</v>
      </c>
      <c r="C1167" s="60" t="s">
        <v>255</v>
      </c>
      <c r="D1167" s="60" t="s">
        <v>479</v>
      </c>
      <c r="E1167" s="68">
        <v>80141626</v>
      </c>
      <c r="F1167" s="60" t="s">
        <v>2570</v>
      </c>
      <c r="G1167" s="62">
        <v>1</v>
      </c>
      <c r="H1167" s="62">
        <v>1</v>
      </c>
      <c r="I1167" s="68">
        <v>11.5</v>
      </c>
      <c r="J1167" s="60">
        <v>1</v>
      </c>
      <c r="K1167" s="60" t="s">
        <v>21</v>
      </c>
      <c r="L1167" s="60" t="str">
        <f>IF(K1167=[34]Hoja3!$B$2,[34]Hoja3!$A$2,IF(K1167=[34]Hoja3!$B$3,[34]Hoja3!$A$3,IF(K1167=[34]Hoja3!$B$4,[34]Hoja3!$A$4,IF(K1167=[34]Hoja3!$B$5,[34]Hoja3!$A$5,IF(K1167=[34]Hoja3!$B$6,[34]Hoja3!$A$6,IF(K1167=[34]Hoja3!$B$7,[34]Hoja3!$A$7,IF(K1167=[34]Hoja3!$B$8,[34]Hoja3!$A$8,IF(K1167=[34]Hoja3!$B$9,[34]Hoja3!$A$9,IF(K1167=[34]Hoja3!$B$10,[34]Hoja3!$A$10,IF(K1167=[34]Hoja3!$B$11,[34]Hoja3!$A$11,IF(K1167=[34]Hoja3!$B$12,[34]Hoja3!$A$12,IF(K1167=[34]Hoja3!$B$13,[34]Hoja3!$A$13,IF(K1167=[34]Hoja3!$B$14,[34]Hoja3!$A$14,IF(K1167=[34]Hoja3!$B$15,[34]Hoja3!$A$15,IF(K1167=[34]Hoja3!$B$16,[34]Hoja3!$A$16,IF(K1167=[34]Hoja3!$B$17,[34]Hoja3!$A$17,IF(K1167=[34]Hoja3!$B$18,[34]Hoja3!$A$18,IF(K1167=[34]Hoja3!$B$19,[34]Hoja3!$A$19,IF(K1167=[34]Hoja3!$B$20,[34]Hoja3!$A$20,IF(K1167=[34]Hoja3!$B$21,[34]Hoja3!$A$21,""))))))))))))))))))))</f>
        <v>CCE-16</v>
      </c>
      <c r="M1167" s="60" t="s">
        <v>575</v>
      </c>
      <c r="N1167" s="60">
        <v>0</v>
      </c>
      <c r="O1167" s="107">
        <v>37315200</v>
      </c>
      <c r="P1167" s="107">
        <v>37315200</v>
      </c>
      <c r="Q1167" s="65">
        <v>0</v>
      </c>
      <c r="R1167" s="60">
        <v>0</v>
      </c>
      <c r="S1167" s="60" t="s">
        <v>1995</v>
      </c>
      <c r="T1167" s="60" t="s">
        <v>1996</v>
      </c>
      <c r="U1167" s="60" t="s">
        <v>2293</v>
      </c>
      <c r="V1167" s="60" t="s">
        <v>2294</v>
      </c>
      <c r="W1167" s="60" t="s">
        <v>2295</v>
      </c>
      <c r="X1167" s="100">
        <v>3241000</v>
      </c>
      <c r="Y1167" s="133" t="s">
        <v>4117</v>
      </c>
    </row>
    <row r="1168" spans="1:25" ht="45" x14ac:dyDescent="0.25">
      <c r="A1168" s="60" t="s">
        <v>2571</v>
      </c>
      <c r="B1168" s="60" t="str">
        <f>IFERROR(VLOOKUP(VALUE(MID(A1167,1,IF(VALUE(MID(A1167,1,3))=898,3,4))),[34]Hoja1!$A$3:$K$222,2,0),"")</f>
        <v>1052 Bienestar estudiantil para todos</v>
      </c>
      <c r="C1168" s="60" t="s">
        <v>255</v>
      </c>
      <c r="D1168" s="60" t="s">
        <v>479</v>
      </c>
      <c r="E1168" s="68">
        <v>80141626</v>
      </c>
      <c r="F1168" s="60" t="s">
        <v>2572</v>
      </c>
      <c r="G1168" s="62">
        <v>1</v>
      </c>
      <c r="H1168" s="62">
        <v>1</v>
      </c>
      <c r="I1168" s="68">
        <v>11</v>
      </c>
      <c r="J1168" s="60">
        <v>1</v>
      </c>
      <c r="K1168" s="60" t="s">
        <v>21</v>
      </c>
      <c r="L1168" s="60" t="str">
        <f>IF(K1168=[34]Hoja3!$B$2,[34]Hoja3!$A$2,IF(K1168=[34]Hoja3!$B$3,[34]Hoja3!$A$3,IF(K1168=[34]Hoja3!$B$4,[34]Hoja3!$A$4,IF(K1168=[34]Hoja3!$B$5,[34]Hoja3!$A$5,IF(K1168=[34]Hoja3!$B$6,[34]Hoja3!$A$6,IF(K1168=[34]Hoja3!$B$7,[34]Hoja3!$A$7,IF(K1168=[34]Hoja3!$B$8,[34]Hoja3!$A$8,IF(K1168=[34]Hoja3!$B$9,[34]Hoja3!$A$9,IF(K1168=[34]Hoja3!$B$10,[34]Hoja3!$A$10,IF(K1168=[34]Hoja3!$B$11,[34]Hoja3!$A$11,IF(K1168=[34]Hoja3!$B$12,[34]Hoja3!$A$12,IF(K1168=[34]Hoja3!$B$13,[34]Hoja3!$A$13,IF(K1168=[34]Hoja3!$B$14,[34]Hoja3!$A$14,IF(K1168=[34]Hoja3!$B$15,[34]Hoja3!$A$15,IF(K1168=[34]Hoja3!$B$16,[34]Hoja3!$A$16,IF(K1168=[34]Hoja3!$B$17,[34]Hoja3!$A$17,IF(K1168=[34]Hoja3!$B$18,[34]Hoja3!$A$18,IF(K1168=[34]Hoja3!$B$19,[34]Hoja3!$A$19,IF(K1168=[34]Hoja3!$B$20,[34]Hoja3!$A$20,IF(K1168=[34]Hoja3!$B$21,[34]Hoja3!$A$21,""))))))))))))))))))))</f>
        <v>CCE-16</v>
      </c>
      <c r="M1168" s="60" t="s">
        <v>63</v>
      </c>
      <c r="N1168" s="60">
        <v>0</v>
      </c>
      <c r="O1168" s="107">
        <v>36287680</v>
      </c>
      <c r="P1168" s="107">
        <v>36287680</v>
      </c>
      <c r="Q1168" s="65">
        <v>0</v>
      </c>
      <c r="R1168" s="60">
        <v>0</v>
      </c>
      <c r="S1168" s="60" t="s">
        <v>1995</v>
      </c>
      <c r="T1168" s="60" t="s">
        <v>1996</v>
      </c>
      <c r="U1168" s="60" t="s">
        <v>2293</v>
      </c>
      <c r="V1168" s="60" t="s">
        <v>2294</v>
      </c>
      <c r="W1168" s="60" t="s">
        <v>2295</v>
      </c>
      <c r="X1168" s="100">
        <v>3241000</v>
      </c>
      <c r="Y1168" s="133" t="s">
        <v>4117</v>
      </c>
    </row>
    <row r="1169" spans="1:25" ht="45" x14ac:dyDescent="0.25">
      <c r="A1169" s="60" t="s">
        <v>2573</v>
      </c>
      <c r="B1169" s="60" t="str">
        <f>IFERROR(VLOOKUP(VALUE(MID(A1168,1,IF(VALUE(MID(A1168,1,3))=898,3,4))),[34]Hoja1!$A$3:$K$222,2,0),"")</f>
        <v>1052 Bienestar estudiantil para todos</v>
      </c>
      <c r="C1169" s="60" t="s">
        <v>255</v>
      </c>
      <c r="D1169" s="60" t="s">
        <v>479</v>
      </c>
      <c r="E1169" s="68">
        <v>80141626</v>
      </c>
      <c r="F1169" s="60" t="s">
        <v>2572</v>
      </c>
      <c r="G1169" s="62">
        <v>1</v>
      </c>
      <c r="H1169" s="62">
        <v>1</v>
      </c>
      <c r="I1169" s="68">
        <v>11.5</v>
      </c>
      <c r="J1169" s="60">
        <v>1</v>
      </c>
      <c r="K1169" s="60" t="s">
        <v>21</v>
      </c>
      <c r="L1169" s="60" t="str">
        <f>IF(K1169=[34]Hoja3!$B$2,[34]Hoja3!$A$2,IF(K1169=[34]Hoja3!$B$3,[34]Hoja3!$A$3,IF(K1169=[34]Hoja3!$B$4,[34]Hoja3!$A$4,IF(K1169=[34]Hoja3!$B$5,[34]Hoja3!$A$5,IF(K1169=[34]Hoja3!$B$6,[34]Hoja3!$A$6,IF(K1169=[34]Hoja3!$B$7,[34]Hoja3!$A$7,IF(K1169=[34]Hoja3!$B$8,[34]Hoja3!$A$8,IF(K1169=[34]Hoja3!$B$9,[34]Hoja3!$A$9,IF(K1169=[34]Hoja3!$B$10,[34]Hoja3!$A$10,IF(K1169=[34]Hoja3!$B$11,[34]Hoja3!$A$11,IF(K1169=[34]Hoja3!$B$12,[34]Hoja3!$A$12,IF(K1169=[34]Hoja3!$B$13,[34]Hoja3!$A$13,IF(K1169=[34]Hoja3!$B$14,[34]Hoja3!$A$14,IF(K1169=[34]Hoja3!$B$15,[34]Hoja3!$A$15,IF(K1169=[34]Hoja3!$B$16,[34]Hoja3!$A$16,IF(K1169=[34]Hoja3!$B$17,[34]Hoja3!$A$17,IF(K1169=[34]Hoja3!$B$18,[34]Hoja3!$A$18,IF(K1169=[34]Hoja3!$B$19,[34]Hoja3!$A$19,IF(K1169=[34]Hoja3!$B$20,[34]Hoja3!$A$20,IF(K1169=[34]Hoja3!$B$21,[34]Hoja3!$A$21,""))))))))))))))))))))</f>
        <v>CCE-16</v>
      </c>
      <c r="M1169" s="60" t="s">
        <v>63</v>
      </c>
      <c r="N1169" s="60">
        <v>0</v>
      </c>
      <c r="O1169" s="107">
        <v>37937120</v>
      </c>
      <c r="P1169" s="107">
        <v>37937120</v>
      </c>
      <c r="Q1169" s="65">
        <v>0</v>
      </c>
      <c r="R1169" s="60">
        <v>0</v>
      </c>
      <c r="S1169" s="60" t="s">
        <v>1995</v>
      </c>
      <c r="T1169" s="60" t="s">
        <v>1996</v>
      </c>
      <c r="U1169" s="60" t="s">
        <v>2293</v>
      </c>
      <c r="V1169" s="60" t="s">
        <v>2294</v>
      </c>
      <c r="W1169" s="60" t="s">
        <v>2295</v>
      </c>
      <c r="X1169" s="100">
        <v>3241000</v>
      </c>
      <c r="Y1169" s="133" t="s">
        <v>4117</v>
      </c>
    </row>
    <row r="1170" spans="1:25" ht="45" x14ac:dyDescent="0.25">
      <c r="A1170" s="60" t="s">
        <v>2574</v>
      </c>
      <c r="B1170" s="60" t="str">
        <f>IFERROR(VLOOKUP(VALUE(MID(A1169,1,IF(VALUE(MID(A1169,1,3))=898,3,4))),[34]Hoja1!$A$3:$K$222,2,0),"")</f>
        <v>1052 Bienestar estudiantil para todos</v>
      </c>
      <c r="C1170" s="60" t="s">
        <v>255</v>
      </c>
      <c r="D1170" s="60" t="s">
        <v>479</v>
      </c>
      <c r="E1170" s="68">
        <v>80141626</v>
      </c>
      <c r="F1170" s="60" t="s">
        <v>2570</v>
      </c>
      <c r="G1170" s="62">
        <v>1</v>
      </c>
      <c r="H1170" s="62">
        <v>1</v>
      </c>
      <c r="I1170" s="68">
        <v>11.5</v>
      </c>
      <c r="J1170" s="60">
        <v>1</v>
      </c>
      <c r="K1170" s="60" t="s">
        <v>21</v>
      </c>
      <c r="L1170" s="60" t="str">
        <f>IF(K1170=[34]Hoja3!$B$2,[34]Hoja3!$A$2,IF(K1170=[34]Hoja3!$B$3,[34]Hoja3!$A$3,IF(K1170=[34]Hoja3!$B$4,[34]Hoja3!$A$4,IF(K1170=[34]Hoja3!$B$5,[34]Hoja3!$A$5,IF(K1170=[34]Hoja3!$B$6,[34]Hoja3!$A$6,IF(K1170=[34]Hoja3!$B$7,[34]Hoja3!$A$7,IF(K1170=[34]Hoja3!$B$8,[34]Hoja3!$A$8,IF(K1170=[34]Hoja3!$B$9,[34]Hoja3!$A$9,IF(K1170=[34]Hoja3!$B$10,[34]Hoja3!$A$10,IF(K1170=[34]Hoja3!$B$11,[34]Hoja3!$A$11,IF(K1170=[34]Hoja3!$B$12,[34]Hoja3!$A$12,IF(K1170=[34]Hoja3!$B$13,[34]Hoja3!$A$13,IF(K1170=[34]Hoja3!$B$14,[34]Hoja3!$A$14,IF(K1170=[34]Hoja3!$B$15,[34]Hoja3!$A$15,IF(K1170=[34]Hoja3!$B$16,[34]Hoja3!$A$16,IF(K1170=[34]Hoja3!$B$17,[34]Hoja3!$A$17,IF(K1170=[34]Hoja3!$B$18,[34]Hoja3!$A$18,IF(K1170=[34]Hoja3!$B$19,[34]Hoja3!$A$19,IF(K1170=[34]Hoja3!$B$20,[34]Hoja3!$A$20,IF(K1170=[34]Hoja3!$B$21,[34]Hoja3!$A$21,""))))))))))))))))))))</f>
        <v>CCE-16</v>
      </c>
      <c r="M1170" s="60" t="s">
        <v>575</v>
      </c>
      <c r="N1170" s="60">
        <v>0</v>
      </c>
      <c r="O1170" s="107">
        <v>37315200</v>
      </c>
      <c r="P1170" s="107">
        <v>37315200</v>
      </c>
      <c r="Q1170" s="65">
        <v>0</v>
      </c>
      <c r="R1170" s="60">
        <v>0</v>
      </c>
      <c r="S1170" s="60" t="s">
        <v>1995</v>
      </c>
      <c r="T1170" s="60" t="s">
        <v>1996</v>
      </c>
      <c r="U1170" s="60" t="s">
        <v>2293</v>
      </c>
      <c r="V1170" s="60" t="s">
        <v>2294</v>
      </c>
      <c r="W1170" s="60" t="s">
        <v>2295</v>
      </c>
      <c r="X1170" s="100">
        <v>3241000</v>
      </c>
      <c r="Y1170" s="133" t="s">
        <v>4117</v>
      </c>
    </row>
    <row r="1171" spans="1:25" ht="45" x14ac:dyDescent="0.25">
      <c r="A1171" s="60" t="s">
        <v>2575</v>
      </c>
      <c r="B1171" s="60" t="str">
        <f>IFERROR(VLOOKUP(VALUE(MID(A1170,1,IF(VALUE(MID(A1170,1,3))=898,3,4))),[34]Hoja1!$A$3:$K$222,2,0),"")</f>
        <v>1052 Bienestar estudiantil para todos</v>
      </c>
      <c r="C1171" s="60" t="s">
        <v>255</v>
      </c>
      <c r="D1171" s="60" t="s">
        <v>479</v>
      </c>
      <c r="E1171" s="68">
        <v>80141626</v>
      </c>
      <c r="F1171" s="60" t="s">
        <v>2572</v>
      </c>
      <c r="G1171" s="62">
        <v>1</v>
      </c>
      <c r="H1171" s="62">
        <v>1</v>
      </c>
      <c r="I1171" s="68">
        <v>11</v>
      </c>
      <c r="J1171" s="60">
        <v>1</v>
      </c>
      <c r="K1171" s="60" t="s">
        <v>21</v>
      </c>
      <c r="L1171" s="60" t="str">
        <f>IF(K1171=[34]Hoja3!$B$2,[34]Hoja3!$A$2,IF(K1171=[34]Hoja3!$B$3,[34]Hoja3!$A$3,IF(K1171=[34]Hoja3!$B$4,[34]Hoja3!$A$4,IF(K1171=[34]Hoja3!$B$5,[34]Hoja3!$A$5,IF(K1171=[34]Hoja3!$B$6,[34]Hoja3!$A$6,IF(K1171=[34]Hoja3!$B$7,[34]Hoja3!$A$7,IF(K1171=[34]Hoja3!$B$8,[34]Hoja3!$A$8,IF(K1171=[34]Hoja3!$B$9,[34]Hoja3!$A$9,IF(K1171=[34]Hoja3!$B$10,[34]Hoja3!$A$10,IF(K1171=[34]Hoja3!$B$11,[34]Hoja3!$A$11,IF(K1171=[34]Hoja3!$B$12,[34]Hoja3!$A$12,IF(K1171=[34]Hoja3!$B$13,[34]Hoja3!$A$13,IF(K1171=[34]Hoja3!$B$14,[34]Hoja3!$A$14,IF(K1171=[34]Hoja3!$B$15,[34]Hoja3!$A$15,IF(K1171=[34]Hoja3!$B$16,[34]Hoja3!$A$16,IF(K1171=[34]Hoja3!$B$17,[34]Hoja3!$A$17,IF(K1171=[34]Hoja3!$B$18,[34]Hoja3!$A$18,IF(K1171=[34]Hoja3!$B$19,[34]Hoja3!$A$19,IF(K1171=[34]Hoja3!$B$20,[34]Hoja3!$A$20,IF(K1171=[34]Hoja3!$B$21,[34]Hoja3!$A$21,""))))))))))))))))))))</f>
        <v>CCE-16</v>
      </c>
      <c r="M1171" s="60" t="s">
        <v>63</v>
      </c>
      <c r="N1171" s="60">
        <v>0</v>
      </c>
      <c r="O1171" s="107">
        <v>36287680</v>
      </c>
      <c r="P1171" s="107">
        <v>36287680</v>
      </c>
      <c r="Q1171" s="65">
        <v>0</v>
      </c>
      <c r="R1171" s="60">
        <v>0</v>
      </c>
      <c r="S1171" s="60" t="s">
        <v>1995</v>
      </c>
      <c r="T1171" s="60" t="s">
        <v>1996</v>
      </c>
      <c r="U1171" s="60" t="s">
        <v>2293</v>
      </c>
      <c r="V1171" s="60" t="s">
        <v>2294</v>
      </c>
      <c r="W1171" s="60" t="s">
        <v>2295</v>
      </c>
      <c r="X1171" s="100">
        <v>3241000</v>
      </c>
      <c r="Y1171" s="133" t="s">
        <v>4117</v>
      </c>
    </row>
    <row r="1172" spans="1:25" ht="45" x14ac:dyDescent="0.25">
      <c r="A1172" s="60" t="s">
        <v>2576</v>
      </c>
      <c r="B1172" s="60" t="str">
        <f>IFERROR(VLOOKUP(VALUE(MID(A1171,1,IF(VALUE(MID(A1171,1,3))=898,3,4))),[34]Hoja1!$A$3:$K$222,2,0),"")</f>
        <v>1052 Bienestar estudiantil para todos</v>
      </c>
      <c r="C1172" s="60" t="s">
        <v>255</v>
      </c>
      <c r="D1172" s="60" t="s">
        <v>479</v>
      </c>
      <c r="E1172" s="68">
        <v>80141626</v>
      </c>
      <c r="F1172" s="60" t="s">
        <v>2572</v>
      </c>
      <c r="G1172" s="62">
        <v>1</v>
      </c>
      <c r="H1172" s="62">
        <v>1</v>
      </c>
      <c r="I1172" s="68">
        <v>11.5</v>
      </c>
      <c r="J1172" s="60">
        <v>1</v>
      </c>
      <c r="K1172" s="60" t="s">
        <v>21</v>
      </c>
      <c r="L1172" s="60" t="str">
        <f>IF(K1172=[34]Hoja3!$B$2,[34]Hoja3!$A$2,IF(K1172=[34]Hoja3!$B$3,[34]Hoja3!$A$3,IF(K1172=[34]Hoja3!$B$4,[34]Hoja3!$A$4,IF(K1172=[34]Hoja3!$B$5,[34]Hoja3!$A$5,IF(K1172=[34]Hoja3!$B$6,[34]Hoja3!$A$6,IF(K1172=[34]Hoja3!$B$7,[34]Hoja3!$A$7,IF(K1172=[34]Hoja3!$B$8,[34]Hoja3!$A$8,IF(K1172=[34]Hoja3!$B$9,[34]Hoja3!$A$9,IF(K1172=[34]Hoja3!$B$10,[34]Hoja3!$A$10,IF(K1172=[34]Hoja3!$B$11,[34]Hoja3!$A$11,IF(K1172=[34]Hoja3!$B$12,[34]Hoja3!$A$12,IF(K1172=[34]Hoja3!$B$13,[34]Hoja3!$A$13,IF(K1172=[34]Hoja3!$B$14,[34]Hoja3!$A$14,IF(K1172=[34]Hoja3!$B$15,[34]Hoja3!$A$15,IF(K1172=[34]Hoja3!$B$16,[34]Hoja3!$A$16,IF(K1172=[34]Hoja3!$B$17,[34]Hoja3!$A$17,IF(K1172=[34]Hoja3!$B$18,[34]Hoja3!$A$18,IF(K1172=[34]Hoja3!$B$19,[34]Hoja3!$A$19,IF(K1172=[34]Hoja3!$B$20,[34]Hoja3!$A$20,IF(K1172=[34]Hoja3!$B$21,[34]Hoja3!$A$21,""))))))))))))))))))))</f>
        <v>CCE-16</v>
      </c>
      <c r="M1172" s="60" t="s">
        <v>63</v>
      </c>
      <c r="N1172" s="60">
        <v>0</v>
      </c>
      <c r="O1172" s="107">
        <v>37937120</v>
      </c>
      <c r="P1172" s="107">
        <v>37937120</v>
      </c>
      <c r="Q1172" s="65">
        <v>0</v>
      </c>
      <c r="R1172" s="60">
        <v>0</v>
      </c>
      <c r="S1172" s="60" t="s">
        <v>1995</v>
      </c>
      <c r="T1172" s="60" t="s">
        <v>1996</v>
      </c>
      <c r="U1172" s="60" t="s">
        <v>2293</v>
      </c>
      <c r="V1172" s="60" t="s">
        <v>2294</v>
      </c>
      <c r="W1172" s="60" t="s">
        <v>2295</v>
      </c>
      <c r="X1172" s="100">
        <v>3241000</v>
      </c>
      <c r="Y1172" s="133" t="s">
        <v>4117</v>
      </c>
    </row>
    <row r="1173" spans="1:25" ht="45" x14ac:dyDescent="0.25">
      <c r="A1173" s="60" t="s">
        <v>2577</v>
      </c>
      <c r="B1173" s="60" t="str">
        <f>IFERROR(VLOOKUP(VALUE(MID(A1172,1,IF(VALUE(MID(A1172,1,3))=898,3,4))),[34]Hoja1!$A$3:$K$222,2,0),"")</f>
        <v>1052 Bienestar estudiantil para todos</v>
      </c>
      <c r="C1173" s="60" t="s">
        <v>255</v>
      </c>
      <c r="D1173" s="60" t="s">
        <v>479</v>
      </c>
      <c r="E1173" s="68">
        <v>80141626</v>
      </c>
      <c r="F1173" s="60" t="s">
        <v>2572</v>
      </c>
      <c r="G1173" s="62">
        <v>1</v>
      </c>
      <c r="H1173" s="62">
        <v>1</v>
      </c>
      <c r="I1173" s="68">
        <v>11.5</v>
      </c>
      <c r="J1173" s="60">
        <v>1</v>
      </c>
      <c r="K1173" s="60" t="s">
        <v>21</v>
      </c>
      <c r="L1173" s="60" t="str">
        <f>IF(K1173=[34]Hoja3!$B$2,[34]Hoja3!$A$2,IF(K1173=[34]Hoja3!$B$3,[34]Hoja3!$A$3,IF(K1173=[34]Hoja3!$B$4,[34]Hoja3!$A$4,IF(K1173=[34]Hoja3!$B$5,[34]Hoja3!$A$5,IF(K1173=[34]Hoja3!$B$6,[34]Hoja3!$A$6,IF(K1173=[34]Hoja3!$B$7,[34]Hoja3!$A$7,IF(K1173=[34]Hoja3!$B$8,[34]Hoja3!$A$8,IF(K1173=[34]Hoja3!$B$9,[34]Hoja3!$A$9,IF(K1173=[34]Hoja3!$B$10,[34]Hoja3!$A$10,IF(K1173=[34]Hoja3!$B$11,[34]Hoja3!$A$11,IF(K1173=[34]Hoja3!$B$12,[34]Hoja3!$A$12,IF(K1173=[34]Hoja3!$B$13,[34]Hoja3!$A$13,IF(K1173=[34]Hoja3!$B$14,[34]Hoja3!$A$14,IF(K1173=[34]Hoja3!$B$15,[34]Hoja3!$A$15,IF(K1173=[34]Hoja3!$B$16,[34]Hoja3!$A$16,IF(K1173=[34]Hoja3!$B$17,[34]Hoja3!$A$17,IF(K1173=[34]Hoja3!$B$18,[34]Hoja3!$A$18,IF(K1173=[34]Hoja3!$B$19,[34]Hoja3!$A$19,IF(K1173=[34]Hoja3!$B$20,[34]Hoja3!$A$20,IF(K1173=[34]Hoja3!$B$21,[34]Hoja3!$A$21,""))))))))))))))))))))</f>
        <v>CCE-16</v>
      </c>
      <c r="M1173" s="60" t="s">
        <v>63</v>
      </c>
      <c r="N1173" s="60">
        <v>0</v>
      </c>
      <c r="O1173" s="107">
        <v>37937120</v>
      </c>
      <c r="P1173" s="107">
        <v>37937120</v>
      </c>
      <c r="Q1173" s="65">
        <v>0</v>
      </c>
      <c r="R1173" s="60">
        <v>0</v>
      </c>
      <c r="S1173" s="60" t="s">
        <v>1995</v>
      </c>
      <c r="T1173" s="60" t="s">
        <v>1996</v>
      </c>
      <c r="U1173" s="60" t="s">
        <v>2293</v>
      </c>
      <c r="V1173" s="60" t="s">
        <v>2294</v>
      </c>
      <c r="W1173" s="60" t="s">
        <v>2295</v>
      </c>
      <c r="X1173" s="100">
        <v>3241000</v>
      </c>
      <c r="Y1173" s="133" t="s">
        <v>4117</v>
      </c>
    </row>
    <row r="1174" spans="1:25" ht="45" x14ac:dyDescent="0.25">
      <c r="A1174" s="60" t="s">
        <v>2578</v>
      </c>
      <c r="B1174" s="60" t="str">
        <f>IFERROR(VLOOKUP(VALUE(MID(A1173,1,IF(VALUE(MID(A1173,1,3))=898,3,4))),[34]Hoja1!$A$3:$K$222,2,0),"")</f>
        <v>1052 Bienestar estudiantil para todos</v>
      </c>
      <c r="C1174" s="60" t="s">
        <v>255</v>
      </c>
      <c r="D1174" s="60" t="s">
        <v>479</v>
      </c>
      <c r="E1174" s="68">
        <v>80141626</v>
      </c>
      <c r="F1174" s="60" t="s">
        <v>2570</v>
      </c>
      <c r="G1174" s="62">
        <v>1</v>
      </c>
      <c r="H1174" s="62">
        <v>1</v>
      </c>
      <c r="I1174" s="68">
        <v>11</v>
      </c>
      <c r="J1174" s="60">
        <v>1</v>
      </c>
      <c r="K1174" s="60" t="s">
        <v>21</v>
      </c>
      <c r="L1174" s="60" t="str">
        <f>IF(K1174=[34]Hoja3!$B$2,[34]Hoja3!$A$2,IF(K1174=[34]Hoja3!$B$3,[34]Hoja3!$A$3,IF(K1174=[34]Hoja3!$B$4,[34]Hoja3!$A$4,IF(K1174=[34]Hoja3!$B$5,[34]Hoja3!$A$5,IF(K1174=[34]Hoja3!$B$6,[34]Hoja3!$A$6,IF(K1174=[34]Hoja3!$B$7,[34]Hoja3!$A$7,IF(K1174=[34]Hoja3!$B$8,[34]Hoja3!$A$8,IF(K1174=[34]Hoja3!$B$9,[34]Hoja3!$A$9,IF(K1174=[34]Hoja3!$B$10,[34]Hoja3!$A$10,IF(K1174=[34]Hoja3!$B$11,[34]Hoja3!$A$11,IF(K1174=[34]Hoja3!$B$12,[34]Hoja3!$A$12,IF(K1174=[34]Hoja3!$B$13,[34]Hoja3!$A$13,IF(K1174=[34]Hoja3!$B$14,[34]Hoja3!$A$14,IF(K1174=[34]Hoja3!$B$15,[34]Hoja3!$A$15,IF(K1174=[34]Hoja3!$B$16,[34]Hoja3!$A$16,IF(K1174=[34]Hoja3!$B$17,[34]Hoja3!$A$17,IF(K1174=[34]Hoja3!$B$18,[34]Hoja3!$A$18,IF(K1174=[34]Hoja3!$B$19,[34]Hoja3!$A$19,IF(K1174=[34]Hoja3!$B$20,[34]Hoja3!$A$20,IF(K1174=[34]Hoja3!$B$21,[34]Hoja3!$A$21,""))))))))))))))))))))</f>
        <v>CCE-16</v>
      </c>
      <c r="M1174" s="60" t="s">
        <v>575</v>
      </c>
      <c r="N1174" s="60">
        <v>0</v>
      </c>
      <c r="O1174" s="107">
        <v>35692800</v>
      </c>
      <c r="P1174" s="107">
        <v>35692800</v>
      </c>
      <c r="Q1174" s="65">
        <v>0</v>
      </c>
      <c r="R1174" s="60">
        <v>0</v>
      </c>
      <c r="S1174" s="60" t="s">
        <v>1995</v>
      </c>
      <c r="T1174" s="60" t="s">
        <v>1996</v>
      </c>
      <c r="U1174" s="60" t="s">
        <v>2293</v>
      </c>
      <c r="V1174" s="60" t="s">
        <v>2294</v>
      </c>
      <c r="W1174" s="60" t="s">
        <v>2295</v>
      </c>
      <c r="X1174" s="100">
        <v>3241000</v>
      </c>
      <c r="Y1174" s="133" t="s">
        <v>4117</v>
      </c>
    </row>
    <row r="1175" spans="1:25" ht="45" x14ac:dyDescent="0.25">
      <c r="A1175" s="60" t="s">
        <v>2579</v>
      </c>
      <c r="B1175" s="60" t="str">
        <f>IFERROR(VLOOKUP(VALUE(MID(A1174,1,IF(VALUE(MID(A1174,1,3))=898,3,4))),[34]Hoja1!$A$3:$K$222,2,0),"")</f>
        <v>1052 Bienestar estudiantil para todos</v>
      </c>
      <c r="C1175" s="60" t="s">
        <v>255</v>
      </c>
      <c r="D1175" s="60" t="s">
        <v>479</v>
      </c>
      <c r="E1175" s="68">
        <v>80141626</v>
      </c>
      <c r="F1175" s="60" t="s">
        <v>2570</v>
      </c>
      <c r="G1175" s="62">
        <v>1</v>
      </c>
      <c r="H1175" s="62">
        <v>1</v>
      </c>
      <c r="I1175" s="68">
        <v>11</v>
      </c>
      <c r="J1175" s="60">
        <v>1</v>
      </c>
      <c r="K1175" s="60" t="s">
        <v>21</v>
      </c>
      <c r="L1175" s="60" t="str">
        <f>IF(K1175=[34]Hoja3!$B$2,[34]Hoja3!$A$2,IF(K1175=[34]Hoja3!$B$3,[34]Hoja3!$A$3,IF(K1175=[34]Hoja3!$B$4,[34]Hoja3!$A$4,IF(K1175=[34]Hoja3!$B$5,[34]Hoja3!$A$5,IF(K1175=[34]Hoja3!$B$6,[34]Hoja3!$A$6,IF(K1175=[34]Hoja3!$B$7,[34]Hoja3!$A$7,IF(K1175=[34]Hoja3!$B$8,[34]Hoja3!$A$8,IF(K1175=[34]Hoja3!$B$9,[34]Hoja3!$A$9,IF(K1175=[34]Hoja3!$B$10,[34]Hoja3!$A$10,IF(K1175=[34]Hoja3!$B$11,[34]Hoja3!$A$11,IF(K1175=[34]Hoja3!$B$12,[34]Hoja3!$A$12,IF(K1175=[34]Hoja3!$B$13,[34]Hoja3!$A$13,IF(K1175=[34]Hoja3!$B$14,[34]Hoja3!$A$14,IF(K1175=[34]Hoja3!$B$15,[34]Hoja3!$A$15,IF(K1175=[34]Hoja3!$B$16,[34]Hoja3!$A$16,IF(K1175=[34]Hoja3!$B$17,[34]Hoja3!$A$17,IF(K1175=[34]Hoja3!$B$18,[34]Hoja3!$A$18,IF(K1175=[34]Hoja3!$B$19,[34]Hoja3!$A$19,IF(K1175=[34]Hoja3!$B$20,[34]Hoja3!$A$20,IF(K1175=[34]Hoja3!$B$21,[34]Hoja3!$A$21,""))))))))))))))))))))</f>
        <v>CCE-16</v>
      </c>
      <c r="M1175" s="60" t="s">
        <v>575</v>
      </c>
      <c r="N1175" s="60">
        <v>0</v>
      </c>
      <c r="O1175" s="107">
        <v>35692800</v>
      </c>
      <c r="P1175" s="107">
        <v>35692800</v>
      </c>
      <c r="Q1175" s="65">
        <v>0</v>
      </c>
      <c r="R1175" s="60">
        <v>0</v>
      </c>
      <c r="S1175" s="60" t="s">
        <v>1995</v>
      </c>
      <c r="T1175" s="60" t="s">
        <v>1996</v>
      </c>
      <c r="U1175" s="60" t="s">
        <v>2293</v>
      </c>
      <c r="V1175" s="60" t="s">
        <v>2294</v>
      </c>
      <c r="W1175" s="60" t="s">
        <v>2295</v>
      </c>
      <c r="X1175" s="100">
        <v>3241000</v>
      </c>
      <c r="Y1175" s="133" t="s">
        <v>4117</v>
      </c>
    </row>
    <row r="1176" spans="1:25" ht="45" x14ac:dyDescent="0.25">
      <c r="A1176" s="60" t="s">
        <v>2580</v>
      </c>
      <c r="B1176" s="60" t="str">
        <f>IFERROR(VLOOKUP(VALUE(MID(A1175,1,IF(VALUE(MID(A1175,1,3))=898,3,4))),[34]Hoja1!$A$3:$K$222,2,0),"")</f>
        <v>1052 Bienestar estudiantil para todos</v>
      </c>
      <c r="C1176" s="60" t="s">
        <v>255</v>
      </c>
      <c r="D1176" s="60" t="s">
        <v>479</v>
      </c>
      <c r="E1176" s="68">
        <v>80141626</v>
      </c>
      <c r="F1176" s="60" t="s">
        <v>2570</v>
      </c>
      <c r="G1176" s="62">
        <v>1</v>
      </c>
      <c r="H1176" s="62">
        <v>1</v>
      </c>
      <c r="I1176" s="68">
        <v>11</v>
      </c>
      <c r="J1176" s="60">
        <v>1</v>
      </c>
      <c r="K1176" s="60" t="s">
        <v>21</v>
      </c>
      <c r="L1176" s="60" t="str">
        <f>IF(K1176=[34]Hoja3!$B$2,[34]Hoja3!$A$2,IF(K1176=[34]Hoja3!$B$3,[34]Hoja3!$A$3,IF(K1176=[34]Hoja3!$B$4,[34]Hoja3!$A$4,IF(K1176=[34]Hoja3!$B$5,[34]Hoja3!$A$5,IF(K1176=[34]Hoja3!$B$6,[34]Hoja3!$A$6,IF(K1176=[34]Hoja3!$B$7,[34]Hoja3!$A$7,IF(K1176=[34]Hoja3!$B$8,[34]Hoja3!$A$8,IF(K1176=[34]Hoja3!$B$9,[34]Hoja3!$A$9,IF(K1176=[34]Hoja3!$B$10,[34]Hoja3!$A$10,IF(K1176=[34]Hoja3!$B$11,[34]Hoja3!$A$11,IF(K1176=[34]Hoja3!$B$12,[34]Hoja3!$A$12,IF(K1176=[34]Hoja3!$B$13,[34]Hoja3!$A$13,IF(K1176=[34]Hoja3!$B$14,[34]Hoja3!$A$14,IF(K1176=[34]Hoja3!$B$15,[34]Hoja3!$A$15,IF(K1176=[34]Hoja3!$B$16,[34]Hoja3!$A$16,IF(K1176=[34]Hoja3!$B$17,[34]Hoja3!$A$17,IF(K1176=[34]Hoja3!$B$18,[34]Hoja3!$A$18,IF(K1176=[34]Hoja3!$B$19,[34]Hoja3!$A$19,IF(K1176=[34]Hoja3!$B$20,[34]Hoja3!$A$20,IF(K1176=[34]Hoja3!$B$21,[34]Hoja3!$A$21,""))))))))))))))))))))</f>
        <v>CCE-16</v>
      </c>
      <c r="M1176" s="60" t="s">
        <v>575</v>
      </c>
      <c r="N1176" s="60">
        <v>0</v>
      </c>
      <c r="O1176" s="107">
        <v>35692800</v>
      </c>
      <c r="P1176" s="107">
        <v>35692800</v>
      </c>
      <c r="Q1176" s="65">
        <v>0</v>
      </c>
      <c r="R1176" s="60">
        <v>0</v>
      </c>
      <c r="S1176" s="60" t="s">
        <v>1995</v>
      </c>
      <c r="T1176" s="60" t="s">
        <v>1996</v>
      </c>
      <c r="U1176" s="60" t="s">
        <v>2293</v>
      </c>
      <c r="V1176" s="60" t="s">
        <v>2294</v>
      </c>
      <c r="W1176" s="60" t="s">
        <v>2295</v>
      </c>
      <c r="X1176" s="100">
        <v>3241000</v>
      </c>
      <c r="Y1176" s="133" t="s">
        <v>4117</v>
      </c>
    </row>
    <row r="1177" spans="1:25" ht="45" x14ac:dyDescent="0.25">
      <c r="A1177" s="60" t="s">
        <v>2581</v>
      </c>
      <c r="B1177" s="60" t="str">
        <f>IFERROR(VLOOKUP(VALUE(MID(A1176,1,IF(VALUE(MID(A1176,1,3))=898,3,4))),[34]Hoja1!$A$3:$K$222,2,0),"")</f>
        <v>1052 Bienestar estudiantil para todos</v>
      </c>
      <c r="C1177" s="60" t="s">
        <v>255</v>
      </c>
      <c r="D1177" s="60" t="s">
        <v>479</v>
      </c>
      <c r="E1177" s="68">
        <v>93151507</v>
      </c>
      <c r="F1177" s="60" t="s">
        <v>2582</v>
      </c>
      <c r="G1177" s="62">
        <v>1</v>
      </c>
      <c r="H1177" s="62">
        <v>1</v>
      </c>
      <c r="I1177" s="68">
        <v>11.5</v>
      </c>
      <c r="J1177" s="60">
        <v>1</v>
      </c>
      <c r="K1177" s="60" t="s">
        <v>21</v>
      </c>
      <c r="L1177" s="60" t="str">
        <f>IF(K1177=[34]Hoja3!$B$2,[34]Hoja3!$A$2,IF(K1177=[34]Hoja3!$B$3,[34]Hoja3!$A$3,IF(K1177=[34]Hoja3!$B$4,[34]Hoja3!$A$4,IF(K1177=[34]Hoja3!$B$5,[34]Hoja3!$A$5,IF(K1177=[34]Hoja3!$B$6,[34]Hoja3!$A$6,IF(K1177=[34]Hoja3!$B$7,[34]Hoja3!$A$7,IF(K1177=[34]Hoja3!$B$8,[34]Hoja3!$A$8,IF(K1177=[34]Hoja3!$B$9,[34]Hoja3!$A$9,IF(K1177=[34]Hoja3!$B$10,[34]Hoja3!$A$10,IF(K1177=[34]Hoja3!$B$11,[34]Hoja3!$A$11,IF(K1177=[34]Hoja3!$B$12,[34]Hoja3!$A$12,IF(K1177=[34]Hoja3!$B$13,[34]Hoja3!$A$13,IF(K1177=[34]Hoja3!$B$14,[34]Hoja3!$A$14,IF(K1177=[34]Hoja3!$B$15,[34]Hoja3!$A$15,IF(K1177=[34]Hoja3!$B$16,[34]Hoja3!$A$16,IF(K1177=[34]Hoja3!$B$17,[34]Hoja3!$A$17,IF(K1177=[34]Hoja3!$B$18,[34]Hoja3!$A$18,IF(K1177=[34]Hoja3!$B$19,[34]Hoja3!$A$19,IF(K1177=[34]Hoja3!$B$20,[34]Hoja3!$A$20,IF(K1177=[34]Hoja3!$B$21,[34]Hoja3!$A$21,""))))))))))))))))))))</f>
        <v>CCE-16</v>
      </c>
      <c r="M1177" s="60" t="s">
        <v>575</v>
      </c>
      <c r="N1177" s="60">
        <v>0</v>
      </c>
      <c r="O1177" s="107">
        <v>19550000</v>
      </c>
      <c r="P1177" s="107">
        <v>19550000</v>
      </c>
      <c r="Q1177" s="65">
        <v>0</v>
      </c>
      <c r="R1177" s="60">
        <v>0</v>
      </c>
      <c r="S1177" s="60" t="s">
        <v>1995</v>
      </c>
      <c r="T1177" s="60" t="s">
        <v>1996</v>
      </c>
      <c r="U1177" s="60" t="s">
        <v>2293</v>
      </c>
      <c r="V1177" s="60" t="s">
        <v>2294</v>
      </c>
      <c r="W1177" s="60" t="s">
        <v>2295</v>
      </c>
      <c r="X1177" s="100">
        <v>3241000</v>
      </c>
      <c r="Y1177" s="133" t="s">
        <v>4117</v>
      </c>
    </row>
    <row r="1178" spans="1:25" ht="45" x14ac:dyDescent="0.25">
      <c r="A1178" s="60" t="s">
        <v>2583</v>
      </c>
      <c r="B1178" s="60" t="str">
        <f>IFERROR(VLOOKUP(VALUE(MID(A1177,1,IF(VALUE(MID(A1177,1,3))=898,3,4))),[34]Hoja1!$A$3:$K$222,2,0),"")</f>
        <v>1052 Bienestar estudiantil para todos</v>
      </c>
      <c r="C1178" s="60" t="s">
        <v>255</v>
      </c>
      <c r="D1178" s="60" t="s">
        <v>479</v>
      </c>
      <c r="E1178" s="68">
        <v>80141626</v>
      </c>
      <c r="F1178" s="60" t="s">
        <v>2572</v>
      </c>
      <c r="G1178" s="62">
        <v>1</v>
      </c>
      <c r="H1178" s="62">
        <v>1</v>
      </c>
      <c r="I1178" s="68">
        <v>11</v>
      </c>
      <c r="J1178" s="60">
        <v>1</v>
      </c>
      <c r="K1178" s="60" t="s">
        <v>21</v>
      </c>
      <c r="L1178" s="60" t="str">
        <f>IF(K1178=[34]Hoja3!$B$2,[34]Hoja3!$A$2,IF(K1178=[34]Hoja3!$B$3,[34]Hoja3!$A$3,IF(K1178=[34]Hoja3!$B$4,[34]Hoja3!$A$4,IF(K1178=[34]Hoja3!$B$5,[34]Hoja3!$A$5,IF(K1178=[34]Hoja3!$B$6,[34]Hoja3!$A$6,IF(K1178=[34]Hoja3!$B$7,[34]Hoja3!$A$7,IF(K1178=[34]Hoja3!$B$8,[34]Hoja3!$A$8,IF(K1178=[34]Hoja3!$B$9,[34]Hoja3!$A$9,IF(K1178=[34]Hoja3!$B$10,[34]Hoja3!$A$10,IF(K1178=[34]Hoja3!$B$11,[34]Hoja3!$A$11,IF(K1178=[34]Hoja3!$B$12,[34]Hoja3!$A$12,IF(K1178=[34]Hoja3!$B$13,[34]Hoja3!$A$13,IF(K1178=[34]Hoja3!$B$14,[34]Hoja3!$A$14,IF(K1178=[34]Hoja3!$B$15,[34]Hoja3!$A$15,IF(K1178=[34]Hoja3!$B$16,[34]Hoja3!$A$16,IF(K1178=[34]Hoja3!$B$17,[34]Hoja3!$A$17,IF(K1178=[34]Hoja3!$B$18,[34]Hoja3!$A$18,IF(K1178=[34]Hoja3!$B$19,[34]Hoja3!$A$19,IF(K1178=[34]Hoja3!$B$20,[34]Hoja3!$A$20,IF(K1178=[34]Hoja3!$B$21,[34]Hoja3!$A$21,""))))))))))))))))))))</f>
        <v>CCE-16</v>
      </c>
      <c r="M1178" s="60" t="s">
        <v>63</v>
      </c>
      <c r="N1178" s="60">
        <v>0</v>
      </c>
      <c r="O1178" s="107">
        <v>36287680</v>
      </c>
      <c r="P1178" s="107">
        <v>36287680</v>
      </c>
      <c r="Q1178" s="65">
        <v>0</v>
      </c>
      <c r="R1178" s="60">
        <v>0</v>
      </c>
      <c r="S1178" s="60" t="s">
        <v>1995</v>
      </c>
      <c r="T1178" s="60" t="s">
        <v>1996</v>
      </c>
      <c r="U1178" s="60" t="s">
        <v>2293</v>
      </c>
      <c r="V1178" s="60" t="s">
        <v>2294</v>
      </c>
      <c r="W1178" s="60" t="s">
        <v>2295</v>
      </c>
      <c r="X1178" s="100">
        <v>3241000</v>
      </c>
      <c r="Y1178" s="133" t="s">
        <v>4117</v>
      </c>
    </row>
    <row r="1179" spans="1:25" ht="45" x14ac:dyDescent="0.25">
      <c r="A1179" s="60" t="s">
        <v>2584</v>
      </c>
      <c r="B1179" s="60" t="str">
        <f>IFERROR(VLOOKUP(VALUE(MID(A1178,1,IF(VALUE(MID(A1178,1,3))=898,3,4))),[34]Hoja1!$A$3:$K$222,2,0),"")</f>
        <v>1052 Bienestar estudiantil para todos</v>
      </c>
      <c r="C1179" s="60" t="s">
        <v>255</v>
      </c>
      <c r="D1179" s="60" t="s">
        <v>479</v>
      </c>
      <c r="E1179" s="68">
        <v>80141626</v>
      </c>
      <c r="F1179" s="60" t="s">
        <v>2572</v>
      </c>
      <c r="G1179" s="62">
        <v>1</v>
      </c>
      <c r="H1179" s="62">
        <v>1</v>
      </c>
      <c r="I1179" s="68">
        <v>11.5</v>
      </c>
      <c r="J1179" s="60">
        <v>1</v>
      </c>
      <c r="K1179" s="60" t="s">
        <v>21</v>
      </c>
      <c r="L1179" s="60" t="str">
        <f>IF(K1179=[34]Hoja3!$B$2,[34]Hoja3!$A$2,IF(K1179=[34]Hoja3!$B$3,[34]Hoja3!$A$3,IF(K1179=[34]Hoja3!$B$4,[34]Hoja3!$A$4,IF(K1179=[34]Hoja3!$B$5,[34]Hoja3!$A$5,IF(K1179=[34]Hoja3!$B$6,[34]Hoja3!$A$6,IF(K1179=[34]Hoja3!$B$7,[34]Hoja3!$A$7,IF(K1179=[34]Hoja3!$B$8,[34]Hoja3!$A$8,IF(K1179=[34]Hoja3!$B$9,[34]Hoja3!$A$9,IF(K1179=[34]Hoja3!$B$10,[34]Hoja3!$A$10,IF(K1179=[34]Hoja3!$B$11,[34]Hoja3!$A$11,IF(K1179=[34]Hoja3!$B$12,[34]Hoja3!$A$12,IF(K1179=[34]Hoja3!$B$13,[34]Hoja3!$A$13,IF(K1179=[34]Hoja3!$B$14,[34]Hoja3!$A$14,IF(K1179=[34]Hoja3!$B$15,[34]Hoja3!$A$15,IF(K1179=[34]Hoja3!$B$16,[34]Hoja3!$A$16,IF(K1179=[34]Hoja3!$B$17,[34]Hoja3!$A$17,IF(K1179=[34]Hoja3!$B$18,[34]Hoja3!$A$18,IF(K1179=[34]Hoja3!$B$19,[34]Hoja3!$A$19,IF(K1179=[34]Hoja3!$B$20,[34]Hoja3!$A$20,IF(K1179=[34]Hoja3!$B$21,[34]Hoja3!$A$21,""))))))))))))))))))))</f>
        <v>CCE-16</v>
      </c>
      <c r="M1179" s="60" t="s">
        <v>63</v>
      </c>
      <c r="N1179" s="60">
        <v>0</v>
      </c>
      <c r="O1179" s="107">
        <v>37937120</v>
      </c>
      <c r="P1179" s="107">
        <v>37937120</v>
      </c>
      <c r="Q1179" s="65">
        <v>0</v>
      </c>
      <c r="R1179" s="60">
        <v>0</v>
      </c>
      <c r="S1179" s="60" t="s">
        <v>1995</v>
      </c>
      <c r="T1179" s="60" t="s">
        <v>1996</v>
      </c>
      <c r="U1179" s="60" t="s">
        <v>2293</v>
      </c>
      <c r="V1179" s="60" t="s">
        <v>2294</v>
      </c>
      <c r="W1179" s="60" t="s">
        <v>2295</v>
      </c>
      <c r="X1179" s="100">
        <v>3241000</v>
      </c>
      <c r="Y1179" s="133" t="s">
        <v>4117</v>
      </c>
    </row>
    <row r="1180" spans="1:25" ht="45" x14ac:dyDescent="0.25">
      <c r="A1180" s="60" t="s">
        <v>2585</v>
      </c>
      <c r="B1180" s="60" t="str">
        <f>IFERROR(VLOOKUP(VALUE(MID(A1179,1,IF(VALUE(MID(A1179,1,3))=898,3,4))),[34]Hoja1!$A$3:$K$222,2,0),"")</f>
        <v>1052 Bienestar estudiantil para todos</v>
      </c>
      <c r="C1180" s="60" t="s">
        <v>255</v>
      </c>
      <c r="D1180" s="60" t="s">
        <v>479</v>
      </c>
      <c r="E1180" s="68">
        <v>80141626</v>
      </c>
      <c r="F1180" s="60" t="s">
        <v>2572</v>
      </c>
      <c r="G1180" s="62">
        <v>1</v>
      </c>
      <c r="H1180" s="62">
        <v>1</v>
      </c>
      <c r="I1180" s="68">
        <v>11</v>
      </c>
      <c r="J1180" s="60">
        <v>1</v>
      </c>
      <c r="K1180" s="60" t="s">
        <v>21</v>
      </c>
      <c r="L1180" s="60" t="str">
        <f>IF(K1180=[34]Hoja3!$B$2,[34]Hoja3!$A$2,IF(K1180=[34]Hoja3!$B$3,[34]Hoja3!$A$3,IF(K1180=[34]Hoja3!$B$4,[34]Hoja3!$A$4,IF(K1180=[34]Hoja3!$B$5,[34]Hoja3!$A$5,IF(K1180=[34]Hoja3!$B$6,[34]Hoja3!$A$6,IF(K1180=[34]Hoja3!$B$7,[34]Hoja3!$A$7,IF(K1180=[34]Hoja3!$B$8,[34]Hoja3!$A$8,IF(K1180=[34]Hoja3!$B$9,[34]Hoja3!$A$9,IF(K1180=[34]Hoja3!$B$10,[34]Hoja3!$A$10,IF(K1180=[34]Hoja3!$B$11,[34]Hoja3!$A$11,IF(K1180=[34]Hoja3!$B$12,[34]Hoja3!$A$12,IF(K1180=[34]Hoja3!$B$13,[34]Hoja3!$A$13,IF(K1180=[34]Hoja3!$B$14,[34]Hoja3!$A$14,IF(K1180=[34]Hoja3!$B$15,[34]Hoja3!$A$15,IF(K1180=[34]Hoja3!$B$16,[34]Hoja3!$A$16,IF(K1180=[34]Hoja3!$B$17,[34]Hoja3!$A$17,IF(K1180=[34]Hoja3!$B$18,[34]Hoja3!$A$18,IF(K1180=[34]Hoja3!$B$19,[34]Hoja3!$A$19,IF(K1180=[34]Hoja3!$B$20,[34]Hoja3!$A$20,IF(K1180=[34]Hoja3!$B$21,[34]Hoja3!$A$21,""))))))))))))))))))))</f>
        <v>CCE-16</v>
      </c>
      <c r="M1180" s="60" t="s">
        <v>63</v>
      </c>
      <c r="N1180" s="60">
        <v>0</v>
      </c>
      <c r="O1180" s="107">
        <v>36287680</v>
      </c>
      <c r="P1180" s="107">
        <v>36287680</v>
      </c>
      <c r="Q1180" s="65">
        <v>0</v>
      </c>
      <c r="R1180" s="60">
        <v>0</v>
      </c>
      <c r="S1180" s="60" t="s">
        <v>1995</v>
      </c>
      <c r="T1180" s="60" t="s">
        <v>1996</v>
      </c>
      <c r="U1180" s="60" t="s">
        <v>2293</v>
      </c>
      <c r="V1180" s="60" t="s">
        <v>2294</v>
      </c>
      <c r="W1180" s="60" t="s">
        <v>2295</v>
      </c>
      <c r="X1180" s="100">
        <v>3241000</v>
      </c>
      <c r="Y1180" s="133" t="s">
        <v>4117</v>
      </c>
    </row>
    <row r="1181" spans="1:25" ht="45" x14ac:dyDescent="0.25">
      <c r="A1181" s="60" t="s">
        <v>2586</v>
      </c>
      <c r="B1181" s="60" t="str">
        <f>IFERROR(VLOOKUP(VALUE(MID(A1180,1,IF(VALUE(MID(A1180,1,3))=898,3,4))),[34]Hoja1!$A$3:$K$222,2,0),"")</f>
        <v>1052 Bienestar estudiantil para todos</v>
      </c>
      <c r="C1181" s="60" t="s">
        <v>255</v>
      </c>
      <c r="D1181" s="60" t="s">
        <v>479</v>
      </c>
      <c r="E1181" s="68">
        <v>93151507</v>
      </c>
      <c r="F1181" s="60" t="s">
        <v>2587</v>
      </c>
      <c r="G1181" s="62">
        <v>1</v>
      </c>
      <c r="H1181" s="62">
        <v>1</v>
      </c>
      <c r="I1181" s="68">
        <v>11.5</v>
      </c>
      <c r="J1181" s="60">
        <v>1</v>
      </c>
      <c r="K1181" s="60" t="s">
        <v>21</v>
      </c>
      <c r="L1181" s="60" t="str">
        <f>IF(K1181=[34]Hoja3!$B$2,[34]Hoja3!$A$2,IF(K1181=[34]Hoja3!$B$3,[34]Hoja3!$A$3,IF(K1181=[34]Hoja3!$B$4,[34]Hoja3!$A$4,IF(K1181=[34]Hoja3!$B$5,[34]Hoja3!$A$5,IF(K1181=[34]Hoja3!$B$6,[34]Hoja3!$A$6,IF(K1181=[34]Hoja3!$B$7,[34]Hoja3!$A$7,IF(K1181=[34]Hoja3!$B$8,[34]Hoja3!$A$8,IF(K1181=[34]Hoja3!$B$9,[34]Hoja3!$A$9,IF(K1181=[34]Hoja3!$B$10,[34]Hoja3!$A$10,IF(K1181=[34]Hoja3!$B$11,[34]Hoja3!$A$11,IF(K1181=[34]Hoja3!$B$12,[34]Hoja3!$A$12,IF(K1181=[34]Hoja3!$B$13,[34]Hoja3!$A$13,IF(K1181=[34]Hoja3!$B$14,[34]Hoja3!$A$14,IF(K1181=[34]Hoja3!$B$15,[34]Hoja3!$A$15,IF(K1181=[34]Hoja3!$B$16,[34]Hoja3!$A$16,IF(K1181=[34]Hoja3!$B$17,[34]Hoja3!$A$17,IF(K1181=[34]Hoja3!$B$18,[34]Hoja3!$A$18,IF(K1181=[34]Hoja3!$B$19,[34]Hoja3!$A$19,IF(K1181=[34]Hoja3!$B$20,[34]Hoja3!$A$20,IF(K1181=[34]Hoja3!$B$21,[34]Hoja3!$A$21,""))))))))))))))))))))</f>
        <v>CCE-16</v>
      </c>
      <c r="M1181" s="60" t="s">
        <v>575</v>
      </c>
      <c r="N1181" s="60">
        <v>0</v>
      </c>
      <c r="O1181" s="107">
        <v>14926080</v>
      </c>
      <c r="P1181" s="107">
        <v>14926080</v>
      </c>
      <c r="Q1181" s="65">
        <v>0</v>
      </c>
      <c r="R1181" s="60">
        <v>0</v>
      </c>
      <c r="S1181" s="60" t="s">
        <v>1995</v>
      </c>
      <c r="T1181" s="60" t="s">
        <v>1996</v>
      </c>
      <c r="U1181" s="60" t="s">
        <v>2293</v>
      </c>
      <c r="V1181" s="60" t="s">
        <v>2294</v>
      </c>
      <c r="W1181" s="60" t="s">
        <v>2295</v>
      </c>
      <c r="X1181" s="100">
        <v>3241000</v>
      </c>
      <c r="Y1181" s="133" t="s">
        <v>4117</v>
      </c>
    </row>
    <row r="1182" spans="1:25" ht="45" x14ac:dyDescent="0.25">
      <c r="A1182" s="60" t="s">
        <v>2588</v>
      </c>
      <c r="B1182" s="60" t="str">
        <f>IFERROR(VLOOKUP(VALUE(MID(A1181,1,IF(VALUE(MID(A1181,1,3))=898,3,4))),[34]Hoja1!$A$3:$K$222,2,0),"")</f>
        <v>1052 Bienestar estudiantil para todos</v>
      </c>
      <c r="C1182" s="60" t="s">
        <v>259</v>
      </c>
      <c r="D1182" s="60" t="s">
        <v>486</v>
      </c>
      <c r="E1182" s="68">
        <v>93151507</v>
      </c>
      <c r="F1182" s="60" t="s">
        <v>2582</v>
      </c>
      <c r="G1182" s="62">
        <v>1</v>
      </c>
      <c r="H1182" s="62">
        <v>1</v>
      </c>
      <c r="I1182" s="68">
        <v>11</v>
      </c>
      <c r="J1182" s="60">
        <v>1</v>
      </c>
      <c r="K1182" s="60" t="s">
        <v>21</v>
      </c>
      <c r="L1182" s="60" t="str">
        <f>IF(K1182=[34]Hoja3!$B$2,[34]Hoja3!$A$2,IF(K1182=[34]Hoja3!$B$3,[34]Hoja3!$A$3,IF(K1182=[34]Hoja3!$B$4,[34]Hoja3!$A$4,IF(K1182=[34]Hoja3!$B$5,[34]Hoja3!$A$5,IF(K1182=[34]Hoja3!$B$6,[34]Hoja3!$A$6,IF(K1182=[34]Hoja3!$B$7,[34]Hoja3!$A$7,IF(K1182=[34]Hoja3!$B$8,[34]Hoja3!$A$8,IF(K1182=[34]Hoja3!$B$9,[34]Hoja3!$A$9,IF(K1182=[34]Hoja3!$B$10,[34]Hoja3!$A$10,IF(K1182=[34]Hoja3!$B$11,[34]Hoja3!$A$11,IF(K1182=[34]Hoja3!$B$12,[34]Hoja3!$A$12,IF(K1182=[34]Hoja3!$B$13,[34]Hoja3!$A$13,IF(K1182=[34]Hoja3!$B$14,[34]Hoja3!$A$14,IF(K1182=[34]Hoja3!$B$15,[34]Hoja3!$A$15,IF(K1182=[34]Hoja3!$B$16,[34]Hoja3!$A$16,IF(K1182=[34]Hoja3!$B$17,[34]Hoja3!$A$17,IF(K1182=[34]Hoja3!$B$18,[34]Hoja3!$A$18,IF(K1182=[34]Hoja3!$B$19,[34]Hoja3!$A$19,IF(K1182=[34]Hoja3!$B$20,[34]Hoja3!$A$20,IF(K1182=[34]Hoja3!$B$21,[34]Hoja3!$A$21,""))))))))))))))))))))</f>
        <v>CCE-16</v>
      </c>
      <c r="M1182" s="60" t="s">
        <v>575</v>
      </c>
      <c r="N1182" s="60">
        <v>0</v>
      </c>
      <c r="O1182" s="107">
        <v>29700000</v>
      </c>
      <c r="P1182" s="107">
        <v>29700000</v>
      </c>
      <c r="Q1182" s="65">
        <v>0</v>
      </c>
      <c r="R1182" s="60">
        <v>0</v>
      </c>
      <c r="S1182" s="60" t="s">
        <v>1995</v>
      </c>
      <c r="T1182" s="60" t="s">
        <v>1996</v>
      </c>
      <c r="U1182" s="60" t="s">
        <v>2293</v>
      </c>
      <c r="V1182" s="60" t="s">
        <v>2294</v>
      </c>
      <c r="W1182" s="60" t="s">
        <v>2295</v>
      </c>
      <c r="X1182" s="100">
        <v>3241000</v>
      </c>
      <c r="Y1182" s="133" t="s">
        <v>4117</v>
      </c>
    </row>
    <row r="1183" spans="1:25" ht="45" x14ac:dyDescent="0.25">
      <c r="A1183" s="60" t="s">
        <v>2589</v>
      </c>
      <c r="B1183" s="60" t="str">
        <f>IFERROR(VLOOKUP(VALUE(MID(A1182,1,IF(VALUE(MID(A1182,1,3))=898,3,4))),[34]Hoja1!$A$3:$K$222,2,0),"")</f>
        <v>1052 Bienestar estudiantil para todos</v>
      </c>
      <c r="C1183" s="60" t="s">
        <v>259</v>
      </c>
      <c r="D1183" s="60" t="s">
        <v>486</v>
      </c>
      <c r="E1183" s="68">
        <v>93151507</v>
      </c>
      <c r="F1183" s="60" t="s">
        <v>2582</v>
      </c>
      <c r="G1183" s="62">
        <v>1</v>
      </c>
      <c r="H1183" s="62">
        <v>1</v>
      </c>
      <c r="I1183" s="68">
        <v>11.5</v>
      </c>
      <c r="J1183" s="60">
        <v>1</v>
      </c>
      <c r="K1183" s="60" t="s">
        <v>21</v>
      </c>
      <c r="L1183" s="60" t="str">
        <f>IF(K1183=[34]Hoja3!$B$2,[34]Hoja3!$A$2,IF(K1183=[34]Hoja3!$B$3,[34]Hoja3!$A$3,IF(K1183=[34]Hoja3!$B$4,[34]Hoja3!$A$4,IF(K1183=[34]Hoja3!$B$5,[34]Hoja3!$A$5,IF(K1183=[34]Hoja3!$B$6,[34]Hoja3!$A$6,IF(K1183=[34]Hoja3!$B$7,[34]Hoja3!$A$7,IF(K1183=[34]Hoja3!$B$8,[34]Hoja3!$A$8,IF(K1183=[34]Hoja3!$B$9,[34]Hoja3!$A$9,IF(K1183=[34]Hoja3!$B$10,[34]Hoja3!$A$10,IF(K1183=[34]Hoja3!$B$11,[34]Hoja3!$A$11,IF(K1183=[34]Hoja3!$B$12,[34]Hoja3!$A$12,IF(K1183=[34]Hoja3!$B$13,[34]Hoja3!$A$13,IF(K1183=[34]Hoja3!$B$14,[34]Hoja3!$A$14,IF(K1183=[34]Hoja3!$B$15,[34]Hoja3!$A$15,IF(K1183=[34]Hoja3!$B$16,[34]Hoja3!$A$16,IF(K1183=[34]Hoja3!$B$17,[34]Hoja3!$A$17,IF(K1183=[34]Hoja3!$B$18,[34]Hoja3!$A$18,IF(K1183=[34]Hoja3!$B$19,[34]Hoja3!$A$19,IF(K1183=[34]Hoja3!$B$20,[34]Hoja3!$A$20,IF(K1183=[34]Hoja3!$B$21,[34]Hoja3!$A$21,""))))))))))))))))))))</f>
        <v>CCE-16</v>
      </c>
      <c r="M1183" s="60" t="s">
        <v>575</v>
      </c>
      <c r="N1183" s="60">
        <v>0</v>
      </c>
      <c r="O1183" s="107">
        <v>19550000</v>
      </c>
      <c r="P1183" s="107">
        <v>19550000</v>
      </c>
      <c r="Q1183" s="65">
        <v>0</v>
      </c>
      <c r="R1183" s="60">
        <v>0</v>
      </c>
      <c r="S1183" s="60" t="s">
        <v>1995</v>
      </c>
      <c r="T1183" s="60" t="s">
        <v>1996</v>
      </c>
      <c r="U1183" s="60" t="s">
        <v>2293</v>
      </c>
      <c r="V1183" s="60" t="s">
        <v>2294</v>
      </c>
      <c r="W1183" s="60" t="s">
        <v>2295</v>
      </c>
      <c r="X1183" s="100">
        <v>3241000</v>
      </c>
      <c r="Y1183" s="133" t="s">
        <v>4117</v>
      </c>
    </row>
    <row r="1184" spans="1:25" ht="45" x14ac:dyDescent="0.25">
      <c r="A1184" s="60" t="s">
        <v>2590</v>
      </c>
      <c r="B1184" s="60" t="str">
        <f>IFERROR(VLOOKUP(VALUE(MID(A1183,1,IF(VALUE(MID(A1183,1,3))=898,3,4))),[34]Hoja1!$A$3:$K$222,2,0),"")</f>
        <v>1052 Bienestar estudiantil para todos</v>
      </c>
      <c r="C1184" s="60" t="s">
        <v>255</v>
      </c>
      <c r="D1184" s="60" t="s">
        <v>479</v>
      </c>
      <c r="E1184" s="68">
        <v>93151507</v>
      </c>
      <c r="F1184" s="60" t="s">
        <v>2582</v>
      </c>
      <c r="G1184" s="62">
        <v>1</v>
      </c>
      <c r="H1184" s="62">
        <v>1</v>
      </c>
      <c r="I1184" s="68">
        <v>11.5</v>
      </c>
      <c r="J1184" s="60">
        <v>1</v>
      </c>
      <c r="K1184" s="60" t="s">
        <v>21</v>
      </c>
      <c r="L1184" s="60" t="str">
        <f>IF(K1184=[34]Hoja3!$B$2,[34]Hoja3!$A$2,IF(K1184=[34]Hoja3!$B$3,[34]Hoja3!$A$3,IF(K1184=[34]Hoja3!$B$4,[34]Hoja3!$A$4,IF(K1184=[34]Hoja3!$B$5,[34]Hoja3!$A$5,IF(K1184=[34]Hoja3!$B$6,[34]Hoja3!$A$6,IF(K1184=[34]Hoja3!$B$7,[34]Hoja3!$A$7,IF(K1184=[34]Hoja3!$B$8,[34]Hoja3!$A$8,IF(K1184=[34]Hoja3!$B$9,[34]Hoja3!$A$9,IF(K1184=[34]Hoja3!$B$10,[34]Hoja3!$A$10,IF(K1184=[34]Hoja3!$B$11,[34]Hoja3!$A$11,IF(K1184=[34]Hoja3!$B$12,[34]Hoja3!$A$12,IF(K1184=[34]Hoja3!$B$13,[34]Hoja3!$A$13,IF(K1184=[34]Hoja3!$B$14,[34]Hoja3!$A$14,IF(K1184=[34]Hoja3!$B$15,[34]Hoja3!$A$15,IF(K1184=[34]Hoja3!$B$16,[34]Hoja3!$A$16,IF(K1184=[34]Hoja3!$B$17,[34]Hoja3!$A$17,IF(K1184=[34]Hoja3!$B$18,[34]Hoja3!$A$18,IF(K1184=[34]Hoja3!$B$19,[34]Hoja3!$A$19,IF(K1184=[34]Hoja3!$B$20,[34]Hoja3!$A$20,IF(K1184=[34]Hoja3!$B$21,[34]Hoja3!$A$21,""))))))))))))))))))))</f>
        <v>CCE-16</v>
      </c>
      <c r="M1184" s="60" t="s">
        <v>575</v>
      </c>
      <c r="N1184" s="60">
        <v>0</v>
      </c>
      <c r="O1184" s="107">
        <v>34500000</v>
      </c>
      <c r="P1184" s="107">
        <v>34500000</v>
      </c>
      <c r="Q1184" s="65">
        <v>0</v>
      </c>
      <c r="R1184" s="60">
        <v>0</v>
      </c>
      <c r="S1184" s="60" t="s">
        <v>1995</v>
      </c>
      <c r="T1184" s="60" t="s">
        <v>1996</v>
      </c>
      <c r="U1184" s="60" t="s">
        <v>2293</v>
      </c>
      <c r="V1184" s="60" t="s">
        <v>2294</v>
      </c>
      <c r="W1184" s="60" t="s">
        <v>2295</v>
      </c>
      <c r="X1184" s="100">
        <v>3241000</v>
      </c>
      <c r="Y1184" s="133" t="s">
        <v>4117</v>
      </c>
    </row>
    <row r="1185" spans="1:25" ht="45" x14ac:dyDescent="0.25">
      <c r="A1185" s="60" t="s">
        <v>2591</v>
      </c>
      <c r="B1185" s="60" t="str">
        <f>IFERROR(VLOOKUP(VALUE(MID(A1184,1,IF(VALUE(MID(A1184,1,3))=898,3,4))),[34]Hoja1!$A$3:$K$222,2,0),"")</f>
        <v>1052 Bienestar estudiantil para todos</v>
      </c>
      <c r="C1185" s="60" t="s">
        <v>246</v>
      </c>
      <c r="D1185" s="60" t="s">
        <v>474</v>
      </c>
      <c r="E1185" s="68">
        <v>93151507</v>
      </c>
      <c r="F1185" s="60" t="s">
        <v>2582</v>
      </c>
      <c r="G1185" s="62">
        <v>1</v>
      </c>
      <c r="H1185" s="62">
        <v>1</v>
      </c>
      <c r="I1185" s="68">
        <v>11.5</v>
      </c>
      <c r="J1185" s="60">
        <v>1</v>
      </c>
      <c r="K1185" s="60" t="s">
        <v>21</v>
      </c>
      <c r="L1185" s="60" t="str">
        <f>IF(K1185=[34]Hoja3!$B$2,[34]Hoja3!$A$2,IF(K1185=[34]Hoja3!$B$3,[34]Hoja3!$A$3,IF(K1185=[34]Hoja3!$B$4,[34]Hoja3!$A$4,IF(K1185=[34]Hoja3!$B$5,[34]Hoja3!$A$5,IF(K1185=[34]Hoja3!$B$6,[34]Hoja3!$A$6,IF(K1185=[34]Hoja3!$B$7,[34]Hoja3!$A$7,IF(K1185=[34]Hoja3!$B$8,[34]Hoja3!$A$8,IF(K1185=[34]Hoja3!$B$9,[34]Hoja3!$A$9,IF(K1185=[34]Hoja3!$B$10,[34]Hoja3!$A$10,IF(K1185=[34]Hoja3!$B$11,[34]Hoja3!$A$11,IF(K1185=[34]Hoja3!$B$12,[34]Hoja3!$A$12,IF(K1185=[34]Hoja3!$B$13,[34]Hoja3!$A$13,IF(K1185=[34]Hoja3!$B$14,[34]Hoja3!$A$14,IF(K1185=[34]Hoja3!$B$15,[34]Hoja3!$A$15,IF(K1185=[34]Hoja3!$B$16,[34]Hoja3!$A$16,IF(K1185=[34]Hoja3!$B$17,[34]Hoja3!$A$17,IF(K1185=[34]Hoja3!$B$18,[34]Hoja3!$A$18,IF(K1185=[34]Hoja3!$B$19,[34]Hoja3!$A$19,IF(K1185=[34]Hoja3!$B$20,[34]Hoja3!$A$20,IF(K1185=[34]Hoja3!$B$21,[34]Hoja3!$A$21,""))))))))))))))))))))</f>
        <v>CCE-16</v>
      </c>
      <c r="M1185" s="60" t="s">
        <v>575</v>
      </c>
      <c r="N1185" s="60">
        <v>0</v>
      </c>
      <c r="O1185" s="107">
        <v>13682240</v>
      </c>
      <c r="P1185" s="107">
        <v>13682240</v>
      </c>
      <c r="Q1185" s="65">
        <v>0</v>
      </c>
      <c r="R1185" s="60">
        <v>0</v>
      </c>
      <c r="S1185" s="60" t="s">
        <v>1995</v>
      </c>
      <c r="T1185" s="60" t="s">
        <v>1996</v>
      </c>
      <c r="U1185" s="60" t="s">
        <v>2293</v>
      </c>
      <c r="V1185" s="60" t="s">
        <v>2294</v>
      </c>
      <c r="W1185" s="60" t="s">
        <v>2295</v>
      </c>
      <c r="X1185" s="100">
        <v>3241000</v>
      </c>
      <c r="Y1185" s="133" t="s">
        <v>4117</v>
      </c>
    </row>
    <row r="1186" spans="1:25" ht="45" x14ac:dyDescent="0.25">
      <c r="A1186" s="60" t="s">
        <v>2592</v>
      </c>
      <c r="B1186" s="60" t="str">
        <f>IFERROR(VLOOKUP(VALUE(MID(A1185,1,IF(VALUE(MID(A1185,1,3))=898,3,4))),[34]Hoja1!$A$3:$K$222,2,0),"")</f>
        <v>1052 Bienestar estudiantil para todos</v>
      </c>
      <c r="C1186" s="60" t="s">
        <v>259</v>
      </c>
      <c r="D1186" s="60" t="s">
        <v>486</v>
      </c>
      <c r="E1186" s="68">
        <v>93151507</v>
      </c>
      <c r="F1186" s="60" t="s">
        <v>2582</v>
      </c>
      <c r="G1186" s="62">
        <v>1</v>
      </c>
      <c r="H1186" s="62">
        <v>1</v>
      </c>
      <c r="I1186" s="68">
        <v>11.5</v>
      </c>
      <c r="J1186" s="60">
        <v>1</v>
      </c>
      <c r="K1186" s="60" t="s">
        <v>21</v>
      </c>
      <c r="L1186" s="60" t="str">
        <f>IF(K1186=[34]Hoja3!$B$2,[34]Hoja3!$A$2,IF(K1186=[34]Hoja3!$B$3,[34]Hoja3!$A$3,IF(K1186=[34]Hoja3!$B$4,[34]Hoja3!$A$4,IF(K1186=[34]Hoja3!$B$5,[34]Hoja3!$A$5,IF(K1186=[34]Hoja3!$B$6,[34]Hoja3!$A$6,IF(K1186=[34]Hoja3!$B$7,[34]Hoja3!$A$7,IF(K1186=[34]Hoja3!$B$8,[34]Hoja3!$A$8,IF(K1186=[34]Hoja3!$B$9,[34]Hoja3!$A$9,IF(K1186=[34]Hoja3!$B$10,[34]Hoja3!$A$10,IF(K1186=[34]Hoja3!$B$11,[34]Hoja3!$A$11,IF(K1186=[34]Hoja3!$B$12,[34]Hoja3!$A$12,IF(K1186=[34]Hoja3!$B$13,[34]Hoja3!$A$13,IF(K1186=[34]Hoja3!$B$14,[34]Hoja3!$A$14,IF(K1186=[34]Hoja3!$B$15,[34]Hoja3!$A$15,IF(K1186=[34]Hoja3!$B$16,[34]Hoja3!$A$16,IF(K1186=[34]Hoja3!$B$17,[34]Hoja3!$A$17,IF(K1186=[34]Hoja3!$B$18,[34]Hoja3!$A$18,IF(K1186=[34]Hoja3!$B$19,[34]Hoja3!$A$19,IF(K1186=[34]Hoja3!$B$20,[34]Hoja3!$A$20,IF(K1186=[34]Hoja3!$B$21,[34]Hoja3!$A$21,""))))))))))))))))))))</f>
        <v>CCE-16</v>
      </c>
      <c r="M1186" s="60" t="s">
        <v>575</v>
      </c>
      <c r="N1186" s="60">
        <v>0</v>
      </c>
      <c r="O1186" s="107">
        <v>31050000</v>
      </c>
      <c r="P1186" s="107">
        <v>31050000</v>
      </c>
      <c r="Q1186" s="65">
        <v>0</v>
      </c>
      <c r="R1186" s="60">
        <v>0</v>
      </c>
      <c r="S1186" s="60" t="s">
        <v>1995</v>
      </c>
      <c r="T1186" s="60" t="s">
        <v>1996</v>
      </c>
      <c r="U1186" s="60" t="s">
        <v>2293</v>
      </c>
      <c r="V1186" s="60" t="s">
        <v>2294</v>
      </c>
      <c r="W1186" s="60" t="s">
        <v>2295</v>
      </c>
      <c r="X1186" s="100">
        <v>3241000</v>
      </c>
      <c r="Y1186" s="133" t="s">
        <v>4117</v>
      </c>
    </row>
    <row r="1187" spans="1:25" ht="45" x14ac:dyDescent="0.25">
      <c r="A1187" s="60" t="s">
        <v>2593</v>
      </c>
      <c r="B1187" s="60" t="str">
        <f>IFERROR(VLOOKUP(VALUE(MID(A1186,1,IF(VALUE(MID(A1186,1,3))=898,3,4))),[34]Hoja1!$A$3:$K$222,2,0),"")</f>
        <v>1052 Bienestar estudiantil para todos</v>
      </c>
      <c r="C1187" s="60" t="s">
        <v>255</v>
      </c>
      <c r="D1187" s="60" t="s">
        <v>479</v>
      </c>
      <c r="E1187" s="68">
        <v>93151507</v>
      </c>
      <c r="F1187" s="60" t="s">
        <v>2582</v>
      </c>
      <c r="G1187" s="62">
        <v>1</v>
      </c>
      <c r="H1187" s="62">
        <v>1</v>
      </c>
      <c r="I1187" s="68">
        <v>11.5</v>
      </c>
      <c r="J1187" s="60">
        <v>1</v>
      </c>
      <c r="K1187" s="60" t="s">
        <v>21</v>
      </c>
      <c r="L1187" s="60" t="str">
        <f>IF(K1187=[34]Hoja3!$B$2,[34]Hoja3!$A$2,IF(K1187=[34]Hoja3!$B$3,[34]Hoja3!$A$3,IF(K1187=[34]Hoja3!$B$4,[34]Hoja3!$A$4,IF(K1187=[34]Hoja3!$B$5,[34]Hoja3!$A$5,IF(K1187=[34]Hoja3!$B$6,[34]Hoja3!$A$6,IF(K1187=[34]Hoja3!$B$7,[34]Hoja3!$A$7,IF(K1187=[34]Hoja3!$B$8,[34]Hoja3!$A$8,IF(K1187=[34]Hoja3!$B$9,[34]Hoja3!$A$9,IF(K1187=[34]Hoja3!$B$10,[34]Hoja3!$A$10,IF(K1187=[34]Hoja3!$B$11,[34]Hoja3!$A$11,IF(K1187=[34]Hoja3!$B$12,[34]Hoja3!$A$12,IF(K1187=[34]Hoja3!$B$13,[34]Hoja3!$A$13,IF(K1187=[34]Hoja3!$B$14,[34]Hoja3!$A$14,IF(K1187=[34]Hoja3!$B$15,[34]Hoja3!$A$15,IF(K1187=[34]Hoja3!$B$16,[34]Hoja3!$A$16,IF(K1187=[34]Hoja3!$B$17,[34]Hoja3!$A$17,IF(K1187=[34]Hoja3!$B$18,[34]Hoja3!$A$18,IF(K1187=[34]Hoja3!$B$19,[34]Hoja3!$A$19,IF(K1187=[34]Hoja3!$B$20,[34]Hoja3!$A$20,IF(K1187=[34]Hoja3!$B$21,[34]Hoja3!$A$21,""))))))))))))))))))))</f>
        <v>CCE-16</v>
      </c>
      <c r="M1187" s="60" t="s">
        <v>575</v>
      </c>
      <c r="N1187" s="60">
        <v>0</v>
      </c>
      <c r="O1187" s="107">
        <v>13682240</v>
      </c>
      <c r="P1187" s="107">
        <v>13682240</v>
      </c>
      <c r="Q1187" s="65">
        <v>0</v>
      </c>
      <c r="R1187" s="60">
        <v>0</v>
      </c>
      <c r="S1187" s="60" t="s">
        <v>1995</v>
      </c>
      <c r="T1187" s="60" t="s">
        <v>1996</v>
      </c>
      <c r="U1187" s="60" t="s">
        <v>2293</v>
      </c>
      <c r="V1187" s="60" t="s">
        <v>2294</v>
      </c>
      <c r="W1187" s="60" t="s">
        <v>2295</v>
      </c>
      <c r="X1187" s="100">
        <v>3241000</v>
      </c>
      <c r="Y1187" s="133" t="s">
        <v>4117</v>
      </c>
    </row>
    <row r="1188" spans="1:25" ht="45" x14ac:dyDescent="0.25">
      <c r="A1188" s="60" t="s">
        <v>2594</v>
      </c>
      <c r="B1188" s="60" t="str">
        <f>IFERROR(VLOOKUP(VALUE(MID(A1187,1,IF(VALUE(MID(A1187,1,3))=898,3,4))),[34]Hoja1!$A$3:$K$222,2,0),"")</f>
        <v>1052 Bienestar estudiantil para todos</v>
      </c>
      <c r="C1188" s="60" t="s">
        <v>255</v>
      </c>
      <c r="D1188" s="60" t="s">
        <v>479</v>
      </c>
      <c r="E1188" s="68">
        <v>93151507</v>
      </c>
      <c r="F1188" s="60" t="s">
        <v>2582</v>
      </c>
      <c r="G1188" s="62">
        <v>1</v>
      </c>
      <c r="H1188" s="62">
        <v>1</v>
      </c>
      <c r="I1188" s="68">
        <v>11.5</v>
      </c>
      <c r="J1188" s="60">
        <v>1</v>
      </c>
      <c r="K1188" s="60" t="s">
        <v>21</v>
      </c>
      <c r="L1188" s="60" t="str">
        <f>IF(K1188=[34]Hoja3!$B$2,[34]Hoja3!$A$2,IF(K1188=[34]Hoja3!$B$3,[34]Hoja3!$A$3,IF(K1188=[34]Hoja3!$B$4,[34]Hoja3!$A$4,IF(K1188=[34]Hoja3!$B$5,[34]Hoja3!$A$5,IF(K1188=[34]Hoja3!$B$6,[34]Hoja3!$A$6,IF(K1188=[34]Hoja3!$B$7,[34]Hoja3!$A$7,IF(K1188=[34]Hoja3!$B$8,[34]Hoja3!$A$8,IF(K1188=[34]Hoja3!$B$9,[34]Hoja3!$A$9,IF(K1188=[34]Hoja3!$B$10,[34]Hoja3!$A$10,IF(K1188=[34]Hoja3!$B$11,[34]Hoja3!$A$11,IF(K1188=[34]Hoja3!$B$12,[34]Hoja3!$A$12,IF(K1188=[34]Hoja3!$B$13,[34]Hoja3!$A$13,IF(K1188=[34]Hoja3!$B$14,[34]Hoja3!$A$14,IF(K1188=[34]Hoja3!$B$15,[34]Hoja3!$A$15,IF(K1188=[34]Hoja3!$B$16,[34]Hoja3!$A$16,IF(K1188=[34]Hoja3!$B$17,[34]Hoja3!$A$17,IF(K1188=[34]Hoja3!$B$18,[34]Hoja3!$A$18,IF(K1188=[34]Hoja3!$B$19,[34]Hoja3!$A$19,IF(K1188=[34]Hoja3!$B$20,[34]Hoja3!$A$20,IF(K1188=[34]Hoja3!$B$21,[34]Hoja3!$A$21,""))))))))))))))))))))</f>
        <v>CCE-16</v>
      </c>
      <c r="M1188" s="60" t="s">
        <v>575</v>
      </c>
      <c r="N1188" s="60">
        <v>0</v>
      </c>
      <c r="O1188" s="107">
        <v>14926080</v>
      </c>
      <c r="P1188" s="107">
        <v>14926080</v>
      </c>
      <c r="Q1188" s="65">
        <v>0</v>
      </c>
      <c r="R1188" s="60">
        <v>0</v>
      </c>
      <c r="S1188" s="60" t="s">
        <v>1995</v>
      </c>
      <c r="T1188" s="60" t="s">
        <v>1996</v>
      </c>
      <c r="U1188" s="60" t="s">
        <v>2293</v>
      </c>
      <c r="V1188" s="60" t="s">
        <v>2294</v>
      </c>
      <c r="W1188" s="60" t="s">
        <v>2295</v>
      </c>
      <c r="X1188" s="100">
        <v>3241000</v>
      </c>
      <c r="Y1188" s="133" t="s">
        <v>4117</v>
      </c>
    </row>
    <row r="1189" spans="1:25" ht="45" x14ac:dyDescent="0.25">
      <c r="A1189" s="60" t="s">
        <v>2595</v>
      </c>
      <c r="B1189" s="60" t="str">
        <f>IFERROR(VLOOKUP(VALUE(MID(A1188,1,IF(VALUE(MID(A1188,1,3))=898,3,4))),[34]Hoja1!$A$3:$K$222,2,0),"")</f>
        <v>1052 Bienestar estudiantil para todos</v>
      </c>
      <c r="C1189" s="60" t="s">
        <v>255</v>
      </c>
      <c r="D1189" s="60" t="s">
        <v>479</v>
      </c>
      <c r="E1189" s="68">
        <v>93151507</v>
      </c>
      <c r="F1189" s="60" t="s">
        <v>2582</v>
      </c>
      <c r="G1189" s="62">
        <v>1</v>
      </c>
      <c r="H1189" s="62">
        <v>1</v>
      </c>
      <c r="I1189" s="68">
        <v>11.5</v>
      </c>
      <c r="J1189" s="60">
        <v>1</v>
      </c>
      <c r="K1189" s="60" t="s">
        <v>21</v>
      </c>
      <c r="L1189" s="60" t="str">
        <f>IF(K1189=[34]Hoja3!$B$2,[34]Hoja3!$A$2,IF(K1189=[34]Hoja3!$B$3,[34]Hoja3!$A$3,IF(K1189=[34]Hoja3!$B$4,[34]Hoja3!$A$4,IF(K1189=[34]Hoja3!$B$5,[34]Hoja3!$A$5,IF(K1189=[34]Hoja3!$B$6,[34]Hoja3!$A$6,IF(K1189=[34]Hoja3!$B$7,[34]Hoja3!$A$7,IF(K1189=[34]Hoja3!$B$8,[34]Hoja3!$A$8,IF(K1189=[34]Hoja3!$B$9,[34]Hoja3!$A$9,IF(K1189=[34]Hoja3!$B$10,[34]Hoja3!$A$10,IF(K1189=[34]Hoja3!$B$11,[34]Hoja3!$A$11,IF(K1189=[34]Hoja3!$B$12,[34]Hoja3!$A$12,IF(K1189=[34]Hoja3!$B$13,[34]Hoja3!$A$13,IF(K1189=[34]Hoja3!$B$14,[34]Hoja3!$A$14,IF(K1189=[34]Hoja3!$B$15,[34]Hoja3!$A$15,IF(K1189=[34]Hoja3!$B$16,[34]Hoja3!$A$16,IF(K1189=[34]Hoja3!$B$17,[34]Hoja3!$A$17,IF(K1189=[34]Hoja3!$B$18,[34]Hoja3!$A$18,IF(K1189=[34]Hoja3!$B$19,[34]Hoja3!$A$19,IF(K1189=[34]Hoja3!$B$20,[34]Hoja3!$A$20,IF(K1189=[34]Hoja3!$B$21,[34]Hoja3!$A$21,""))))))))))))))))))))</f>
        <v>CCE-16</v>
      </c>
      <c r="M1189" s="60" t="s">
        <v>575</v>
      </c>
      <c r="N1189" s="60">
        <v>0</v>
      </c>
      <c r="O1189" s="107">
        <v>13682240</v>
      </c>
      <c r="P1189" s="107">
        <v>13682240</v>
      </c>
      <c r="Q1189" s="65">
        <v>0</v>
      </c>
      <c r="R1189" s="60">
        <v>0</v>
      </c>
      <c r="S1189" s="60" t="s">
        <v>1995</v>
      </c>
      <c r="T1189" s="60" t="s">
        <v>1996</v>
      </c>
      <c r="U1189" s="60" t="s">
        <v>2293</v>
      </c>
      <c r="V1189" s="60" t="s">
        <v>2294</v>
      </c>
      <c r="W1189" s="60" t="s">
        <v>2295</v>
      </c>
      <c r="X1189" s="100">
        <v>3241000</v>
      </c>
      <c r="Y1189" s="133" t="s">
        <v>4117</v>
      </c>
    </row>
    <row r="1190" spans="1:25" ht="60" x14ac:dyDescent="0.25">
      <c r="A1190" s="60" t="s">
        <v>2596</v>
      </c>
      <c r="B1190" s="60" t="str">
        <f>IFERROR(VLOOKUP(VALUE(MID(A1189,1,IF(VALUE(MID(A1189,1,3))=898,3,4))),[34]Hoja1!$A$3:$K$222,2,0),"")</f>
        <v>1052 Bienestar estudiantil para todos</v>
      </c>
      <c r="C1190" s="60" t="s">
        <v>255</v>
      </c>
      <c r="D1190" s="60" t="s">
        <v>479</v>
      </c>
      <c r="E1190" s="68">
        <v>93151507</v>
      </c>
      <c r="F1190" s="60" t="s">
        <v>2597</v>
      </c>
      <c r="G1190" s="62">
        <v>1</v>
      </c>
      <c r="H1190" s="62">
        <v>1</v>
      </c>
      <c r="I1190" s="68">
        <v>11.5</v>
      </c>
      <c r="J1190" s="60">
        <v>1</v>
      </c>
      <c r="K1190" s="60" t="s">
        <v>21</v>
      </c>
      <c r="L1190" s="60" t="str">
        <f>IF(K1190=[34]Hoja3!$B$2,[34]Hoja3!$A$2,IF(K1190=[34]Hoja3!$B$3,[34]Hoja3!$A$3,IF(K1190=[34]Hoja3!$B$4,[34]Hoja3!$A$4,IF(K1190=[34]Hoja3!$B$5,[34]Hoja3!$A$5,IF(K1190=[34]Hoja3!$B$6,[34]Hoja3!$A$6,IF(K1190=[34]Hoja3!$B$7,[34]Hoja3!$A$7,IF(K1190=[34]Hoja3!$B$8,[34]Hoja3!$A$8,IF(K1190=[34]Hoja3!$B$9,[34]Hoja3!$A$9,IF(K1190=[34]Hoja3!$B$10,[34]Hoja3!$A$10,IF(K1190=[34]Hoja3!$B$11,[34]Hoja3!$A$11,IF(K1190=[34]Hoja3!$B$12,[34]Hoja3!$A$12,IF(K1190=[34]Hoja3!$B$13,[34]Hoja3!$A$13,IF(K1190=[34]Hoja3!$B$14,[34]Hoja3!$A$14,IF(K1190=[34]Hoja3!$B$15,[34]Hoja3!$A$15,IF(K1190=[34]Hoja3!$B$16,[34]Hoja3!$A$16,IF(K1190=[34]Hoja3!$B$17,[34]Hoja3!$A$17,IF(K1190=[34]Hoja3!$B$18,[34]Hoja3!$A$18,IF(K1190=[34]Hoja3!$B$19,[34]Hoja3!$A$19,IF(K1190=[34]Hoja3!$B$20,[34]Hoja3!$A$20,IF(K1190=[34]Hoja3!$B$21,[34]Hoja3!$A$21,""))))))))))))))))))))</f>
        <v>CCE-16</v>
      </c>
      <c r="M1190" s="60" t="s">
        <v>63</v>
      </c>
      <c r="N1190" s="60">
        <v>0</v>
      </c>
      <c r="O1190" s="107">
        <v>95680000</v>
      </c>
      <c r="P1190" s="107">
        <v>95680000</v>
      </c>
      <c r="Q1190" s="65">
        <v>0</v>
      </c>
      <c r="R1190" s="60">
        <v>0</v>
      </c>
      <c r="S1190" s="60" t="s">
        <v>1995</v>
      </c>
      <c r="T1190" s="60" t="s">
        <v>1996</v>
      </c>
      <c r="U1190" s="60" t="s">
        <v>2293</v>
      </c>
      <c r="V1190" s="60" t="s">
        <v>2294</v>
      </c>
      <c r="W1190" s="60" t="s">
        <v>2295</v>
      </c>
      <c r="X1190" s="100">
        <v>3241000</v>
      </c>
      <c r="Y1190" s="133" t="s">
        <v>4117</v>
      </c>
    </row>
    <row r="1191" spans="1:25" ht="45" x14ac:dyDescent="0.25">
      <c r="A1191" s="60" t="s">
        <v>2598</v>
      </c>
      <c r="B1191" s="60" t="str">
        <f>IFERROR(VLOOKUP(VALUE(MID(A1190,1,IF(VALUE(MID(A1190,1,3))=898,3,4))),[34]Hoja1!$A$3:$K$222,2,0),"")</f>
        <v>1052 Bienestar estudiantil para todos</v>
      </c>
      <c r="C1191" s="60" t="s">
        <v>255</v>
      </c>
      <c r="D1191" s="60" t="s">
        <v>479</v>
      </c>
      <c r="E1191" s="68">
        <v>93151507</v>
      </c>
      <c r="F1191" s="60" t="s">
        <v>2582</v>
      </c>
      <c r="G1191" s="62">
        <v>1</v>
      </c>
      <c r="H1191" s="62">
        <v>1</v>
      </c>
      <c r="I1191" s="68">
        <v>11.5</v>
      </c>
      <c r="J1191" s="60">
        <v>1</v>
      </c>
      <c r="K1191" s="60" t="s">
        <v>21</v>
      </c>
      <c r="L1191" s="60" t="str">
        <f>IF(K1191=[34]Hoja3!$B$2,[34]Hoja3!$A$2,IF(K1191=[34]Hoja3!$B$3,[34]Hoja3!$A$3,IF(K1191=[34]Hoja3!$B$4,[34]Hoja3!$A$4,IF(K1191=[34]Hoja3!$B$5,[34]Hoja3!$A$5,IF(K1191=[34]Hoja3!$B$6,[34]Hoja3!$A$6,IF(K1191=[34]Hoja3!$B$7,[34]Hoja3!$A$7,IF(K1191=[34]Hoja3!$B$8,[34]Hoja3!$A$8,IF(K1191=[34]Hoja3!$B$9,[34]Hoja3!$A$9,IF(K1191=[34]Hoja3!$B$10,[34]Hoja3!$A$10,IF(K1191=[34]Hoja3!$B$11,[34]Hoja3!$A$11,IF(K1191=[34]Hoja3!$B$12,[34]Hoja3!$A$12,IF(K1191=[34]Hoja3!$B$13,[34]Hoja3!$A$13,IF(K1191=[34]Hoja3!$B$14,[34]Hoja3!$A$14,IF(K1191=[34]Hoja3!$B$15,[34]Hoja3!$A$15,IF(K1191=[34]Hoja3!$B$16,[34]Hoja3!$A$16,IF(K1191=[34]Hoja3!$B$17,[34]Hoja3!$A$17,IF(K1191=[34]Hoja3!$B$18,[34]Hoja3!$A$18,IF(K1191=[34]Hoja3!$B$19,[34]Hoja3!$A$19,IF(K1191=[34]Hoja3!$B$20,[34]Hoja3!$A$20,IF(K1191=[34]Hoja3!$B$21,[34]Hoja3!$A$21,""))))))))))))))))))))</f>
        <v>CCE-16</v>
      </c>
      <c r="M1191" s="60" t="s">
        <v>575</v>
      </c>
      <c r="N1191" s="60">
        <v>0</v>
      </c>
      <c r="O1191" s="107">
        <v>35880000</v>
      </c>
      <c r="P1191" s="107">
        <v>35880000</v>
      </c>
      <c r="Q1191" s="65">
        <v>0</v>
      </c>
      <c r="R1191" s="60">
        <v>0</v>
      </c>
      <c r="S1191" s="60" t="s">
        <v>1995</v>
      </c>
      <c r="T1191" s="60" t="s">
        <v>1996</v>
      </c>
      <c r="U1191" s="60" t="s">
        <v>2293</v>
      </c>
      <c r="V1191" s="60" t="s">
        <v>2294</v>
      </c>
      <c r="W1191" s="60" t="s">
        <v>2295</v>
      </c>
      <c r="X1191" s="100">
        <v>3241000</v>
      </c>
      <c r="Y1191" s="133" t="s">
        <v>4117</v>
      </c>
    </row>
    <row r="1192" spans="1:25" ht="45" x14ac:dyDescent="0.25">
      <c r="A1192" s="60" t="s">
        <v>2599</v>
      </c>
      <c r="B1192" s="60" t="str">
        <f>IFERROR(VLOOKUP(VALUE(MID(A1191,1,IF(VALUE(MID(A1191,1,3))=898,3,4))),[34]Hoja1!$A$3:$K$222,2,0),"")</f>
        <v>1052 Bienestar estudiantil para todos</v>
      </c>
      <c r="C1192" s="60" t="s">
        <v>255</v>
      </c>
      <c r="D1192" s="60" t="s">
        <v>479</v>
      </c>
      <c r="E1192" s="68">
        <v>93151507</v>
      </c>
      <c r="F1192" s="60" t="s">
        <v>2582</v>
      </c>
      <c r="G1192" s="62">
        <v>1</v>
      </c>
      <c r="H1192" s="62">
        <v>1</v>
      </c>
      <c r="I1192" s="68">
        <v>11.5</v>
      </c>
      <c r="J1192" s="60">
        <v>1</v>
      </c>
      <c r="K1192" s="60" t="s">
        <v>21</v>
      </c>
      <c r="L1192" s="60" t="str">
        <f>IF(K1192=[34]Hoja3!$B$2,[34]Hoja3!$A$2,IF(K1192=[34]Hoja3!$B$3,[34]Hoja3!$A$3,IF(K1192=[34]Hoja3!$B$4,[34]Hoja3!$A$4,IF(K1192=[34]Hoja3!$B$5,[34]Hoja3!$A$5,IF(K1192=[34]Hoja3!$B$6,[34]Hoja3!$A$6,IF(K1192=[34]Hoja3!$B$7,[34]Hoja3!$A$7,IF(K1192=[34]Hoja3!$B$8,[34]Hoja3!$A$8,IF(K1192=[34]Hoja3!$B$9,[34]Hoja3!$A$9,IF(K1192=[34]Hoja3!$B$10,[34]Hoja3!$A$10,IF(K1192=[34]Hoja3!$B$11,[34]Hoja3!$A$11,IF(K1192=[34]Hoja3!$B$12,[34]Hoja3!$A$12,IF(K1192=[34]Hoja3!$B$13,[34]Hoja3!$A$13,IF(K1192=[34]Hoja3!$B$14,[34]Hoja3!$A$14,IF(K1192=[34]Hoja3!$B$15,[34]Hoja3!$A$15,IF(K1192=[34]Hoja3!$B$16,[34]Hoja3!$A$16,IF(K1192=[34]Hoja3!$B$17,[34]Hoja3!$A$17,IF(K1192=[34]Hoja3!$B$18,[34]Hoja3!$A$18,IF(K1192=[34]Hoja3!$B$19,[34]Hoja3!$A$19,IF(K1192=[34]Hoja3!$B$20,[34]Hoja3!$A$20,IF(K1192=[34]Hoja3!$B$21,[34]Hoja3!$A$21,""))))))))))))))))))))</f>
        <v>CCE-16</v>
      </c>
      <c r="M1192" s="60" t="s">
        <v>575</v>
      </c>
      <c r="N1192" s="60">
        <v>0</v>
      </c>
      <c r="O1192" s="107">
        <v>35880000</v>
      </c>
      <c r="P1192" s="107">
        <v>35880000</v>
      </c>
      <c r="Q1192" s="65">
        <v>0</v>
      </c>
      <c r="R1192" s="60">
        <v>0</v>
      </c>
      <c r="S1192" s="60" t="s">
        <v>1995</v>
      </c>
      <c r="T1192" s="60" t="s">
        <v>1996</v>
      </c>
      <c r="U1192" s="60" t="s">
        <v>2293</v>
      </c>
      <c r="V1192" s="60" t="s">
        <v>2294</v>
      </c>
      <c r="W1192" s="60" t="s">
        <v>2295</v>
      </c>
      <c r="X1192" s="100">
        <v>3241000</v>
      </c>
      <c r="Y1192" s="133" t="s">
        <v>4117</v>
      </c>
    </row>
    <row r="1193" spans="1:25" ht="45" x14ac:dyDescent="0.25">
      <c r="A1193" s="60" t="s">
        <v>2600</v>
      </c>
      <c r="B1193" s="60" t="str">
        <f>IFERROR(VLOOKUP(VALUE(MID(A1192,1,IF(VALUE(MID(A1192,1,3))=898,3,4))),[34]Hoja1!$A$3:$K$222,2,0),"")</f>
        <v>1052 Bienestar estudiantil para todos</v>
      </c>
      <c r="C1193" s="60" t="s">
        <v>255</v>
      </c>
      <c r="D1193" s="60" t="s">
        <v>479</v>
      </c>
      <c r="E1193" s="68">
        <v>93151507</v>
      </c>
      <c r="F1193" s="60" t="s">
        <v>2582</v>
      </c>
      <c r="G1193" s="62">
        <v>1</v>
      </c>
      <c r="H1193" s="62">
        <v>1</v>
      </c>
      <c r="I1193" s="68">
        <v>11.5</v>
      </c>
      <c r="J1193" s="60">
        <v>1</v>
      </c>
      <c r="K1193" s="60" t="s">
        <v>21</v>
      </c>
      <c r="L1193" s="60" t="str">
        <f>IF(K1193=[34]Hoja3!$B$2,[34]Hoja3!$A$2,IF(K1193=[34]Hoja3!$B$3,[34]Hoja3!$A$3,IF(K1193=[34]Hoja3!$B$4,[34]Hoja3!$A$4,IF(K1193=[34]Hoja3!$B$5,[34]Hoja3!$A$5,IF(K1193=[34]Hoja3!$B$6,[34]Hoja3!$A$6,IF(K1193=[34]Hoja3!$B$7,[34]Hoja3!$A$7,IF(K1193=[34]Hoja3!$B$8,[34]Hoja3!$A$8,IF(K1193=[34]Hoja3!$B$9,[34]Hoja3!$A$9,IF(K1193=[34]Hoja3!$B$10,[34]Hoja3!$A$10,IF(K1193=[34]Hoja3!$B$11,[34]Hoja3!$A$11,IF(K1193=[34]Hoja3!$B$12,[34]Hoja3!$A$12,IF(K1193=[34]Hoja3!$B$13,[34]Hoja3!$A$13,IF(K1193=[34]Hoja3!$B$14,[34]Hoja3!$A$14,IF(K1193=[34]Hoja3!$B$15,[34]Hoja3!$A$15,IF(K1193=[34]Hoja3!$B$16,[34]Hoja3!$A$16,IF(K1193=[34]Hoja3!$B$17,[34]Hoja3!$A$17,IF(K1193=[34]Hoja3!$B$18,[34]Hoja3!$A$18,IF(K1193=[34]Hoja3!$B$19,[34]Hoja3!$A$19,IF(K1193=[34]Hoja3!$B$20,[34]Hoja3!$A$20,IF(K1193=[34]Hoja3!$B$21,[34]Hoja3!$A$21,""))))))))))))))))))))</f>
        <v>CCE-16</v>
      </c>
      <c r="M1193" s="60" t="s">
        <v>575</v>
      </c>
      <c r="N1193" s="60">
        <v>0</v>
      </c>
      <c r="O1193" s="108">
        <v>32989740</v>
      </c>
      <c r="P1193" s="108">
        <v>32989740</v>
      </c>
      <c r="Q1193" s="65">
        <v>0</v>
      </c>
      <c r="R1193" s="60">
        <v>0</v>
      </c>
      <c r="S1193" s="60" t="s">
        <v>1995</v>
      </c>
      <c r="T1193" s="60" t="s">
        <v>1996</v>
      </c>
      <c r="U1193" s="60" t="s">
        <v>2293</v>
      </c>
      <c r="V1193" s="60" t="s">
        <v>2294</v>
      </c>
      <c r="W1193" s="60" t="s">
        <v>2295</v>
      </c>
      <c r="X1193" s="100">
        <v>3241000</v>
      </c>
      <c r="Y1193" s="133" t="s">
        <v>4117</v>
      </c>
    </row>
    <row r="1194" spans="1:25" ht="45" x14ac:dyDescent="0.25">
      <c r="A1194" s="60" t="s">
        <v>2601</v>
      </c>
      <c r="B1194" s="60" t="str">
        <f>IFERROR(VLOOKUP(VALUE(MID(A1193,1,IF(VALUE(MID(A1193,1,3))=898,3,4))),[34]Hoja1!$A$3:$K$222,2,0),"")</f>
        <v>1052 Bienestar estudiantil para todos</v>
      </c>
      <c r="C1194" s="60" t="s">
        <v>255</v>
      </c>
      <c r="D1194" s="60" t="s">
        <v>479</v>
      </c>
      <c r="E1194" s="60">
        <v>94131603</v>
      </c>
      <c r="F1194" s="60" t="s">
        <v>2471</v>
      </c>
      <c r="G1194" s="62">
        <v>1</v>
      </c>
      <c r="H1194" s="62">
        <v>1</v>
      </c>
      <c r="I1194" s="68">
        <v>11.5</v>
      </c>
      <c r="J1194" s="60">
        <v>1</v>
      </c>
      <c r="K1194" s="60" t="s">
        <v>21</v>
      </c>
      <c r="L1194" s="60" t="str">
        <f>IF(K1194=[34]Hoja3!$B$2,[34]Hoja3!$A$2,IF(K1194=[34]Hoja3!$B$3,[34]Hoja3!$A$3,IF(K1194=[34]Hoja3!$B$4,[34]Hoja3!$A$4,IF(K1194=[34]Hoja3!$B$5,[34]Hoja3!$A$5,IF(K1194=[34]Hoja3!$B$6,[34]Hoja3!$A$6,IF(K1194=[34]Hoja3!$B$7,[34]Hoja3!$A$7,IF(K1194=[34]Hoja3!$B$8,[34]Hoja3!$A$8,IF(K1194=[34]Hoja3!$B$9,[34]Hoja3!$A$9,IF(K1194=[34]Hoja3!$B$10,[34]Hoja3!$A$10,IF(K1194=[34]Hoja3!$B$11,[34]Hoja3!$A$11,IF(K1194=[34]Hoja3!$B$12,[34]Hoja3!$A$12,IF(K1194=[34]Hoja3!$B$13,[34]Hoja3!$A$13,IF(K1194=[34]Hoja3!$B$14,[34]Hoja3!$A$14,IF(K1194=[34]Hoja3!$B$15,[34]Hoja3!$A$15,IF(K1194=[34]Hoja3!$B$16,[34]Hoja3!$A$16,IF(K1194=[34]Hoja3!$B$17,[34]Hoja3!$A$17,IF(K1194=[34]Hoja3!$B$18,[34]Hoja3!$A$18,IF(K1194=[34]Hoja3!$B$19,[34]Hoja3!$A$19,IF(K1194=[34]Hoja3!$B$20,[34]Hoja3!$A$20,IF(K1194=[34]Hoja3!$B$21,[34]Hoja3!$A$21,""))))))))))))))))))))</f>
        <v>CCE-16</v>
      </c>
      <c r="M1194" s="60" t="s">
        <v>63</v>
      </c>
      <c r="N1194" s="60">
        <v>0</v>
      </c>
      <c r="O1194" s="107">
        <v>107640000</v>
      </c>
      <c r="P1194" s="107">
        <v>107640000</v>
      </c>
      <c r="Q1194" s="65">
        <v>0</v>
      </c>
      <c r="R1194" s="60">
        <v>0</v>
      </c>
      <c r="S1194" s="60" t="s">
        <v>1995</v>
      </c>
      <c r="T1194" s="60" t="s">
        <v>1996</v>
      </c>
      <c r="U1194" s="60" t="s">
        <v>2293</v>
      </c>
      <c r="V1194" s="60" t="s">
        <v>2294</v>
      </c>
      <c r="W1194" s="60" t="s">
        <v>2295</v>
      </c>
      <c r="X1194" s="100">
        <v>3241000</v>
      </c>
      <c r="Y1194" s="133" t="s">
        <v>4117</v>
      </c>
    </row>
    <row r="1195" spans="1:25" ht="45" x14ac:dyDescent="0.25">
      <c r="A1195" s="60" t="s">
        <v>2602</v>
      </c>
      <c r="B1195" s="60" t="str">
        <f>IFERROR(VLOOKUP(VALUE(MID(A1194,1,IF(VALUE(MID(A1194,1,3))=898,3,4))),[34]Hoja1!$A$3:$K$222,2,0),"")</f>
        <v>1052 Bienestar estudiantil para todos</v>
      </c>
      <c r="C1195" s="60" t="s">
        <v>255</v>
      </c>
      <c r="D1195" s="60" t="s">
        <v>479</v>
      </c>
      <c r="E1195" s="60">
        <v>94131603</v>
      </c>
      <c r="F1195" s="60" t="s">
        <v>2469</v>
      </c>
      <c r="G1195" s="62">
        <v>1</v>
      </c>
      <c r="H1195" s="62">
        <v>1</v>
      </c>
      <c r="I1195" s="68">
        <v>11.5</v>
      </c>
      <c r="J1195" s="60">
        <v>1</v>
      </c>
      <c r="K1195" s="60" t="s">
        <v>21</v>
      </c>
      <c r="L1195" s="60" t="str">
        <f>IF(K1195=[34]Hoja3!$B$2,[34]Hoja3!$A$2,IF(K1195=[34]Hoja3!$B$3,[34]Hoja3!$A$3,IF(K1195=[34]Hoja3!$B$4,[34]Hoja3!$A$4,IF(K1195=[34]Hoja3!$B$5,[34]Hoja3!$A$5,IF(K1195=[34]Hoja3!$B$6,[34]Hoja3!$A$6,IF(K1195=[34]Hoja3!$B$7,[34]Hoja3!$A$7,IF(K1195=[34]Hoja3!$B$8,[34]Hoja3!$A$8,IF(K1195=[34]Hoja3!$B$9,[34]Hoja3!$A$9,IF(K1195=[34]Hoja3!$B$10,[34]Hoja3!$A$10,IF(K1195=[34]Hoja3!$B$11,[34]Hoja3!$A$11,IF(K1195=[34]Hoja3!$B$12,[34]Hoja3!$A$12,IF(K1195=[34]Hoja3!$B$13,[34]Hoja3!$A$13,IF(K1195=[34]Hoja3!$B$14,[34]Hoja3!$A$14,IF(K1195=[34]Hoja3!$B$15,[34]Hoja3!$A$15,IF(K1195=[34]Hoja3!$B$16,[34]Hoja3!$A$16,IF(K1195=[34]Hoja3!$B$17,[34]Hoja3!$A$17,IF(K1195=[34]Hoja3!$B$18,[34]Hoja3!$A$18,IF(K1195=[34]Hoja3!$B$19,[34]Hoja3!$A$19,IF(K1195=[34]Hoja3!$B$20,[34]Hoja3!$A$20,IF(K1195=[34]Hoja3!$B$21,[34]Hoja3!$A$21,""))))))))))))))))))))</f>
        <v>CCE-16</v>
      </c>
      <c r="M1195" s="60" t="s">
        <v>63</v>
      </c>
      <c r="N1195" s="60">
        <v>0</v>
      </c>
      <c r="O1195" s="107">
        <v>95680000</v>
      </c>
      <c r="P1195" s="107">
        <v>95680000</v>
      </c>
      <c r="Q1195" s="65">
        <v>0</v>
      </c>
      <c r="R1195" s="60">
        <v>0</v>
      </c>
      <c r="S1195" s="60" t="s">
        <v>1995</v>
      </c>
      <c r="T1195" s="60" t="s">
        <v>1996</v>
      </c>
      <c r="U1195" s="60" t="s">
        <v>2293</v>
      </c>
      <c r="V1195" s="60" t="s">
        <v>2294</v>
      </c>
      <c r="W1195" s="60" t="s">
        <v>2295</v>
      </c>
      <c r="X1195" s="100">
        <v>3241000</v>
      </c>
      <c r="Y1195" s="133" t="s">
        <v>4117</v>
      </c>
    </row>
    <row r="1196" spans="1:25" ht="45" x14ac:dyDescent="0.25">
      <c r="A1196" s="60" t="s">
        <v>2603</v>
      </c>
      <c r="B1196" s="60" t="str">
        <f>IFERROR(VLOOKUP(VALUE(MID(A1195,1,IF(VALUE(MID(A1195,1,3))=898,3,4))),[34]Hoja1!$A$3:$K$222,2,0),"")</f>
        <v>1052 Bienestar estudiantil para todos</v>
      </c>
      <c r="C1196" s="60" t="s">
        <v>255</v>
      </c>
      <c r="D1196" s="60" t="s">
        <v>479</v>
      </c>
      <c r="E1196" s="68">
        <v>93151507</v>
      </c>
      <c r="F1196" s="60" t="s">
        <v>2604</v>
      </c>
      <c r="G1196" s="62">
        <v>1</v>
      </c>
      <c r="H1196" s="62">
        <v>1</v>
      </c>
      <c r="I1196" s="68">
        <v>11</v>
      </c>
      <c r="J1196" s="60">
        <v>1</v>
      </c>
      <c r="K1196" s="60" t="s">
        <v>21</v>
      </c>
      <c r="L1196" s="60" t="str">
        <f>IF(K1196=[34]Hoja3!$B$2,[34]Hoja3!$A$2,IF(K1196=[34]Hoja3!$B$3,[34]Hoja3!$A$3,IF(K1196=[34]Hoja3!$B$4,[34]Hoja3!$A$4,IF(K1196=[34]Hoja3!$B$5,[34]Hoja3!$A$5,IF(K1196=[34]Hoja3!$B$6,[34]Hoja3!$A$6,IF(K1196=[34]Hoja3!$B$7,[34]Hoja3!$A$7,IF(K1196=[34]Hoja3!$B$8,[34]Hoja3!$A$8,IF(K1196=[34]Hoja3!$B$9,[34]Hoja3!$A$9,IF(K1196=[34]Hoja3!$B$10,[34]Hoja3!$A$10,IF(K1196=[34]Hoja3!$B$11,[34]Hoja3!$A$11,IF(K1196=[34]Hoja3!$B$12,[34]Hoja3!$A$12,IF(K1196=[34]Hoja3!$B$13,[34]Hoja3!$A$13,IF(K1196=[34]Hoja3!$B$14,[34]Hoja3!$A$14,IF(K1196=[34]Hoja3!$B$15,[34]Hoja3!$A$15,IF(K1196=[34]Hoja3!$B$16,[34]Hoja3!$A$16,IF(K1196=[34]Hoja3!$B$17,[34]Hoja3!$A$17,IF(K1196=[34]Hoja3!$B$18,[34]Hoja3!$A$18,IF(K1196=[34]Hoja3!$B$19,[34]Hoja3!$A$19,IF(K1196=[34]Hoja3!$B$20,[34]Hoja3!$A$20,IF(K1196=[34]Hoja3!$B$21,[34]Hoja3!$A$21,""))))))))))))))))))))</f>
        <v>CCE-16</v>
      </c>
      <c r="M1196" s="60" t="s">
        <v>63</v>
      </c>
      <c r="N1196" s="60">
        <v>0</v>
      </c>
      <c r="O1196" s="107">
        <v>80903680</v>
      </c>
      <c r="P1196" s="107">
        <v>80903680</v>
      </c>
      <c r="Q1196" s="65">
        <v>0</v>
      </c>
      <c r="R1196" s="60">
        <v>0</v>
      </c>
      <c r="S1196" s="60" t="s">
        <v>1995</v>
      </c>
      <c r="T1196" s="60" t="s">
        <v>1996</v>
      </c>
      <c r="U1196" s="60" t="s">
        <v>2293</v>
      </c>
      <c r="V1196" s="60" t="s">
        <v>2294</v>
      </c>
      <c r="W1196" s="60" t="s">
        <v>2295</v>
      </c>
      <c r="X1196" s="100">
        <v>3241000</v>
      </c>
      <c r="Y1196" s="133" t="s">
        <v>4117</v>
      </c>
    </row>
    <row r="1197" spans="1:25" ht="45" x14ac:dyDescent="0.25">
      <c r="A1197" s="60" t="s">
        <v>2605</v>
      </c>
      <c r="B1197" s="60" t="str">
        <f>IFERROR(VLOOKUP(VALUE(MID(A1196,1,IF(VALUE(MID(A1196,1,3))=898,3,4))),[34]Hoja1!$A$3:$K$222,2,0),"")</f>
        <v>1052 Bienestar estudiantil para todos</v>
      </c>
      <c r="C1197" s="60" t="s">
        <v>255</v>
      </c>
      <c r="D1197" s="60" t="s">
        <v>479</v>
      </c>
      <c r="E1197" s="68">
        <v>80101504</v>
      </c>
      <c r="F1197" s="60" t="s">
        <v>2606</v>
      </c>
      <c r="G1197" s="62">
        <v>1</v>
      </c>
      <c r="H1197" s="62">
        <v>1</v>
      </c>
      <c r="I1197" s="68">
        <v>11.5</v>
      </c>
      <c r="J1197" s="60">
        <v>1</v>
      </c>
      <c r="K1197" s="60" t="s">
        <v>21</v>
      </c>
      <c r="L1197" s="60" t="str">
        <f>IF(K1197=[34]Hoja3!$B$2,[34]Hoja3!$A$2,IF(K1197=[34]Hoja3!$B$3,[34]Hoja3!$A$3,IF(K1197=[34]Hoja3!$B$4,[34]Hoja3!$A$4,IF(K1197=[34]Hoja3!$B$5,[34]Hoja3!$A$5,IF(K1197=[34]Hoja3!$B$6,[34]Hoja3!$A$6,IF(K1197=[34]Hoja3!$B$7,[34]Hoja3!$A$7,IF(K1197=[34]Hoja3!$B$8,[34]Hoja3!$A$8,IF(K1197=[34]Hoja3!$B$9,[34]Hoja3!$A$9,IF(K1197=[34]Hoja3!$B$10,[34]Hoja3!$A$10,IF(K1197=[34]Hoja3!$B$11,[34]Hoja3!$A$11,IF(K1197=[34]Hoja3!$B$12,[34]Hoja3!$A$12,IF(K1197=[34]Hoja3!$B$13,[34]Hoja3!$A$13,IF(K1197=[34]Hoja3!$B$14,[34]Hoja3!$A$14,IF(K1197=[34]Hoja3!$B$15,[34]Hoja3!$A$15,IF(K1197=[34]Hoja3!$B$16,[34]Hoja3!$A$16,IF(K1197=[34]Hoja3!$B$17,[34]Hoja3!$A$17,IF(K1197=[34]Hoja3!$B$18,[34]Hoja3!$A$18,IF(K1197=[34]Hoja3!$B$19,[34]Hoja3!$A$19,IF(K1197=[34]Hoja3!$B$20,[34]Hoja3!$A$20,IF(K1197=[34]Hoja3!$B$21,[34]Hoja3!$A$21,""))))))))))))))))))))</f>
        <v>CCE-16</v>
      </c>
      <c r="M1197" s="60" t="s">
        <v>63</v>
      </c>
      <c r="N1197" s="60">
        <v>0</v>
      </c>
      <c r="O1197" s="107">
        <v>111012720</v>
      </c>
      <c r="P1197" s="107">
        <v>111012720</v>
      </c>
      <c r="Q1197" s="65">
        <v>0</v>
      </c>
      <c r="R1197" s="60">
        <v>0</v>
      </c>
      <c r="S1197" s="60" t="s">
        <v>1995</v>
      </c>
      <c r="T1197" s="60" t="s">
        <v>1996</v>
      </c>
      <c r="U1197" s="60" t="s">
        <v>2293</v>
      </c>
      <c r="V1197" s="60" t="s">
        <v>2294</v>
      </c>
      <c r="W1197" s="60" t="s">
        <v>2295</v>
      </c>
      <c r="X1197" s="100">
        <v>3241000</v>
      </c>
      <c r="Y1197" s="133" t="s">
        <v>4117</v>
      </c>
    </row>
    <row r="1198" spans="1:25" ht="45" x14ac:dyDescent="0.25">
      <c r="A1198" s="60" t="s">
        <v>2607</v>
      </c>
      <c r="B1198" s="60" t="str">
        <f>IFERROR(VLOOKUP(VALUE(MID(A1197,1,IF(VALUE(MID(A1197,1,3))=898,3,4))),[34]Hoja1!$A$3:$K$222,2,0),"")</f>
        <v>1052 Bienestar estudiantil para todos</v>
      </c>
      <c r="C1198" s="60" t="s">
        <v>259</v>
      </c>
      <c r="D1198" s="60" t="s">
        <v>486</v>
      </c>
      <c r="E1198" s="68">
        <v>80101504</v>
      </c>
      <c r="F1198" s="60" t="s">
        <v>2608</v>
      </c>
      <c r="G1198" s="62">
        <v>1</v>
      </c>
      <c r="H1198" s="62">
        <v>1</v>
      </c>
      <c r="I1198" s="68">
        <v>11.5</v>
      </c>
      <c r="J1198" s="60">
        <v>1</v>
      </c>
      <c r="K1198" s="60" t="s">
        <v>21</v>
      </c>
      <c r="L1198" s="60" t="str">
        <f>IF(K1198=[34]Hoja3!$B$2,[34]Hoja3!$A$2,IF(K1198=[34]Hoja3!$B$3,[34]Hoja3!$A$3,IF(K1198=[34]Hoja3!$B$4,[34]Hoja3!$A$4,IF(K1198=[34]Hoja3!$B$5,[34]Hoja3!$A$5,IF(K1198=[34]Hoja3!$B$6,[34]Hoja3!$A$6,IF(K1198=[34]Hoja3!$B$7,[34]Hoja3!$A$7,IF(K1198=[34]Hoja3!$B$8,[34]Hoja3!$A$8,IF(K1198=[34]Hoja3!$B$9,[34]Hoja3!$A$9,IF(K1198=[34]Hoja3!$B$10,[34]Hoja3!$A$10,IF(K1198=[34]Hoja3!$B$11,[34]Hoja3!$A$11,IF(K1198=[34]Hoja3!$B$12,[34]Hoja3!$A$12,IF(K1198=[34]Hoja3!$B$13,[34]Hoja3!$A$13,IF(K1198=[34]Hoja3!$B$14,[34]Hoja3!$A$14,IF(K1198=[34]Hoja3!$B$15,[34]Hoja3!$A$15,IF(K1198=[34]Hoja3!$B$16,[34]Hoja3!$A$16,IF(K1198=[34]Hoja3!$B$17,[34]Hoja3!$A$17,IF(K1198=[34]Hoja3!$B$18,[34]Hoja3!$A$18,IF(K1198=[34]Hoja3!$B$19,[34]Hoja3!$A$19,IF(K1198=[34]Hoja3!$B$20,[34]Hoja3!$A$20,IF(K1198=[34]Hoja3!$B$21,[34]Hoja3!$A$21,""))))))))))))))))))))</f>
        <v>CCE-16</v>
      </c>
      <c r="M1198" s="60" t="s">
        <v>63</v>
      </c>
      <c r="N1198" s="60">
        <v>0</v>
      </c>
      <c r="O1198" s="107">
        <v>107640000</v>
      </c>
      <c r="P1198" s="107">
        <v>107640000</v>
      </c>
      <c r="Q1198" s="65">
        <v>0</v>
      </c>
      <c r="R1198" s="60">
        <v>0</v>
      </c>
      <c r="S1198" s="60" t="s">
        <v>1995</v>
      </c>
      <c r="T1198" s="60" t="s">
        <v>1996</v>
      </c>
      <c r="U1198" s="60" t="s">
        <v>2293</v>
      </c>
      <c r="V1198" s="60" t="s">
        <v>2294</v>
      </c>
      <c r="W1198" s="60" t="s">
        <v>2295</v>
      </c>
      <c r="X1198" s="100">
        <v>3241000</v>
      </c>
      <c r="Y1198" s="133" t="s">
        <v>4117</v>
      </c>
    </row>
    <row r="1199" spans="1:25" ht="45" x14ac:dyDescent="0.25">
      <c r="A1199" s="60" t="s">
        <v>2609</v>
      </c>
      <c r="B1199" s="60" t="str">
        <f>IFERROR(VLOOKUP(VALUE(MID(A1198,1,IF(VALUE(MID(A1198,1,3))=898,3,4))),[34]Hoja1!$A$3:$K$222,2,0),"")</f>
        <v>1052 Bienestar estudiantil para todos</v>
      </c>
      <c r="C1199" s="60" t="s">
        <v>259</v>
      </c>
      <c r="D1199" s="60" t="s">
        <v>486</v>
      </c>
      <c r="E1199" s="60">
        <v>94131603</v>
      </c>
      <c r="F1199" s="60" t="s">
        <v>2471</v>
      </c>
      <c r="G1199" s="62">
        <v>1</v>
      </c>
      <c r="H1199" s="62">
        <v>1</v>
      </c>
      <c r="I1199" s="68">
        <v>11.5</v>
      </c>
      <c r="J1199" s="60">
        <v>1</v>
      </c>
      <c r="K1199" s="60" t="s">
        <v>21</v>
      </c>
      <c r="L1199" s="60" t="str">
        <f>IF(K1199=[34]Hoja3!$B$2,[34]Hoja3!$A$2,IF(K1199=[34]Hoja3!$B$3,[34]Hoja3!$A$3,IF(K1199=[34]Hoja3!$B$4,[34]Hoja3!$A$4,IF(K1199=[34]Hoja3!$B$5,[34]Hoja3!$A$5,IF(K1199=[34]Hoja3!$B$6,[34]Hoja3!$A$6,IF(K1199=[34]Hoja3!$B$7,[34]Hoja3!$A$7,IF(K1199=[34]Hoja3!$B$8,[34]Hoja3!$A$8,IF(K1199=[34]Hoja3!$B$9,[34]Hoja3!$A$9,IF(K1199=[34]Hoja3!$B$10,[34]Hoja3!$A$10,IF(K1199=[34]Hoja3!$B$11,[34]Hoja3!$A$11,IF(K1199=[34]Hoja3!$B$12,[34]Hoja3!$A$12,IF(K1199=[34]Hoja3!$B$13,[34]Hoja3!$A$13,IF(K1199=[34]Hoja3!$B$14,[34]Hoja3!$A$14,IF(K1199=[34]Hoja3!$B$15,[34]Hoja3!$A$15,IF(K1199=[34]Hoja3!$B$16,[34]Hoja3!$A$16,IF(K1199=[34]Hoja3!$B$17,[34]Hoja3!$A$17,IF(K1199=[34]Hoja3!$B$18,[34]Hoja3!$A$18,IF(K1199=[34]Hoja3!$B$19,[34]Hoja3!$A$19,IF(K1199=[34]Hoja3!$B$20,[34]Hoja3!$A$20,IF(K1199=[34]Hoja3!$B$21,[34]Hoja3!$A$21,""))))))))))))))))))))</f>
        <v>CCE-16</v>
      </c>
      <c r="M1199" s="60" t="s">
        <v>63</v>
      </c>
      <c r="N1199" s="60">
        <v>0</v>
      </c>
      <c r="O1199" s="107">
        <v>95680000</v>
      </c>
      <c r="P1199" s="107">
        <v>95680000</v>
      </c>
      <c r="Q1199" s="65">
        <v>0</v>
      </c>
      <c r="R1199" s="60">
        <v>0</v>
      </c>
      <c r="S1199" s="60" t="s">
        <v>1995</v>
      </c>
      <c r="T1199" s="60" t="s">
        <v>1996</v>
      </c>
      <c r="U1199" s="60" t="s">
        <v>2293</v>
      </c>
      <c r="V1199" s="60" t="s">
        <v>2294</v>
      </c>
      <c r="W1199" s="60" t="s">
        <v>2295</v>
      </c>
      <c r="X1199" s="100">
        <v>3241000</v>
      </c>
      <c r="Y1199" s="133" t="s">
        <v>4117</v>
      </c>
    </row>
    <row r="1200" spans="1:25" ht="45" x14ac:dyDescent="0.25">
      <c r="A1200" s="60" t="s">
        <v>2610</v>
      </c>
      <c r="B1200" s="60" t="str">
        <f>IFERROR(VLOOKUP(VALUE(MID(A1199,1,IF(VALUE(MID(A1199,1,3))=898,3,4))),[34]Hoja1!$A$3:$K$222,2,0),"")</f>
        <v>1052 Bienestar estudiantil para todos</v>
      </c>
      <c r="C1200" s="60" t="s">
        <v>259</v>
      </c>
      <c r="D1200" s="60" t="s">
        <v>486</v>
      </c>
      <c r="E1200" s="68">
        <v>80101604</v>
      </c>
      <c r="F1200" s="60" t="s">
        <v>2611</v>
      </c>
      <c r="G1200" s="62">
        <v>1</v>
      </c>
      <c r="H1200" s="62">
        <v>1</v>
      </c>
      <c r="I1200" s="68">
        <v>11.5</v>
      </c>
      <c r="J1200" s="60">
        <v>1</v>
      </c>
      <c r="K1200" s="60" t="s">
        <v>21</v>
      </c>
      <c r="L1200" s="60" t="str">
        <f>IF(K1200=[34]Hoja3!$B$2,[34]Hoja3!$A$2,IF(K1200=[34]Hoja3!$B$3,[34]Hoja3!$A$3,IF(K1200=[34]Hoja3!$B$4,[34]Hoja3!$A$4,IF(K1200=[34]Hoja3!$B$5,[34]Hoja3!$A$5,IF(K1200=[34]Hoja3!$B$6,[34]Hoja3!$A$6,IF(K1200=[34]Hoja3!$B$7,[34]Hoja3!$A$7,IF(K1200=[34]Hoja3!$B$8,[34]Hoja3!$A$8,IF(K1200=[34]Hoja3!$B$9,[34]Hoja3!$A$9,IF(K1200=[34]Hoja3!$B$10,[34]Hoja3!$A$10,IF(K1200=[34]Hoja3!$B$11,[34]Hoja3!$A$11,IF(K1200=[34]Hoja3!$B$12,[34]Hoja3!$A$12,IF(K1200=[34]Hoja3!$B$13,[34]Hoja3!$A$13,IF(K1200=[34]Hoja3!$B$14,[34]Hoja3!$A$14,IF(K1200=[34]Hoja3!$B$15,[34]Hoja3!$A$15,IF(K1200=[34]Hoja3!$B$16,[34]Hoja3!$A$16,IF(K1200=[34]Hoja3!$B$17,[34]Hoja3!$A$17,IF(K1200=[34]Hoja3!$B$18,[34]Hoja3!$A$18,IF(K1200=[34]Hoja3!$B$19,[34]Hoja3!$A$19,IF(K1200=[34]Hoja3!$B$20,[34]Hoja3!$A$20,IF(K1200=[34]Hoja3!$B$21,[34]Hoja3!$A$21,""))))))))))))))))))))</f>
        <v>CCE-16</v>
      </c>
      <c r="M1200" s="60" t="s">
        <v>63</v>
      </c>
      <c r="N1200" s="60">
        <v>0</v>
      </c>
      <c r="O1200" s="108">
        <v>109103686</v>
      </c>
      <c r="P1200" s="108">
        <v>109103686</v>
      </c>
      <c r="Q1200" s="65">
        <v>0</v>
      </c>
      <c r="R1200" s="60">
        <v>0</v>
      </c>
      <c r="S1200" s="60" t="s">
        <v>1995</v>
      </c>
      <c r="T1200" s="60" t="s">
        <v>1996</v>
      </c>
      <c r="U1200" s="60" t="s">
        <v>2293</v>
      </c>
      <c r="V1200" s="60" t="s">
        <v>2294</v>
      </c>
      <c r="W1200" s="60" t="s">
        <v>2295</v>
      </c>
      <c r="X1200" s="100">
        <v>3241000</v>
      </c>
      <c r="Y1200" s="133" t="s">
        <v>4117</v>
      </c>
    </row>
    <row r="1201" spans="1:25" ht="45" x14ac:dyDescent="0.25">
      <c r="A1201" s="60" t="s">
        <v>2612</v>
      </c>
      <c r="B1201" s="60" t="str">
        <f>IFERROR(VLOOKUP(VALUE(MID(A1200,1,IF(VALUE(MID(A1200,1,3))=898,3,4))),[34]Hoja1!$A$3:$K$222,2,0),"")</f>
        <v>1052 Bienestar estudiantil para todos</v>
      </c>
      <c r="C1201" s="60" t="s">
        <v>259</v>
      </c>
      <c r="D1201" s="60" t="s">
        <v>486</v>
      </c>
      <c r="E1201" s="68">
        <v>93151507</v>
      </c>
      <c r="F1201" s="60" t="s">
        <v>2613</v>
      </c>
      <c r="G1201" s="62">
        <v>1</v>
      </c>
      <c r="H1201" s="62">
        <v>1</v>
      </c>
      <c r="I1201" s="68">
        <v>11.5</v>
      </c>
      <c r="J1201" s="60">
        <v>1</v>
      </c>
      <c r="K1201" s="60" t="s">
        <v>21</v>
      </c>
      <c r="L1201" s="60" t="str">
        <f>IF(K1201=[34]Hoja3!$B$2,[34]Hoja3!$A$2,IF(K1201=[34]Hoja3!$B$3,[34]Hoja3!$A$3,IF(K1201=[34]Hoja3!$B$4,[34]Hoja3!$A$4,IF(K1201=[34]Hoja3!$B$5,[34]Hoja3!$A$5,IF(K1201=[34]Hoja3!$B$6,[34]Hoja3!$A$6,IF(K1201=[34]Hoja3!$B$7,[34]Hoja3!$A$7,IF(K1201=[34]Hoja3!$B$8,[34]Hoja3!$A$8,IF(K1201=[34]Hoja3!$B$9,[34]Hoja3!$A$9,IF(K1201=[34]Hoja3!$B$10,[34]Hoja3!$A$10,IF(K1201=[34]Hoja3!$B$11,[34]Hoja3!$A$11,IF(K1201=[34]Hoja3!$B$12,[34]Hoja3!$A$12,IF(K1201=[34]Hoja3!$B$13,[34]Hoja3!$A$13,IF(K1201=[34]Hoja3!$B$14,[34]Hoja3!$A$14,IF(K1201=[34]Hoja3!$B$15,[34]Hoja3!$A$15,IF(K1201=[34]Hoja3!$B$16,[34]Hoja3!$A$16,IF(K1201=[34]Hoja3!$B$17,[34]Hoja3!$A$17,IF(K1201=[34]Hoja3!$B$18,[34]Hoja3!$A$18,IF(K1201=[34]Hoja3!$B$19,[34]Hoja3!$A$19,IF(K1201=[34]Hoja3!$B$20,[34]Hoja3!$A$20,IF(K1201=[34]Hoja3!$B$21,[34]Hoja3!$A$21,""))))))))))))))))))))</f>
        <v>CCE-16</v>
      </c>
      <c r="M1201" s="60" t="s">
        <v>575</v>
      </c>
      <c r="N1201" s="60">
        <v>0</v>
      </c>
      <c r="O1201" s="107">
        <v>32028903</v>
      </c>
      <c r="P1201" s="107">
        <v>32028903</v>
      </c>
      <c r="Q1201" s="65">
        <v>0</v>
      </c>
      <c r="R1201" s="60">
        <v>0</v>
      </c>
      <c r="S1201" s="60" t="s">
        <v>1995</v>
      </c>
      <c r="T1201" s="60" t="s">
        <v>1996</v>
      </c>
      <c r="U1201" s="60" t="s">
        <v>2293</v>
      </c>
      <c r="V1201" s="60" t="s">
        <v>2294</v>
      </c>
      <c r="W1201" s="60" t="s">
        <v>2295</v>
      </c>
      <c r="X1201" s="100">
        <v>3241000</v>
      </c>
      <c r="Y1201" s="133" t="s">
        <v>4117</v>
      </c>
    </row>
    <row r="1202" spans="1:25" ht="45" x14ac:dyDescent="0.25">
      <c r="A1202" s="60" t="s">
        <v>2614</v>
      </c>
      <c r="B1202" s="60" t="str">
        <f>IFERROR(VLOOKUP(VALUE(MID(A1201,1,IF(VALUE(MID(A1201,1,3))=898,3,4))),[34]Hoja1!$A$3:$K$222,2,0),"")</f>
        <v>1052 Bienestar estudiantil para todos</v>
      </c>
      <c r="C1202" s="60" t="s">
        <v>259</v>
      </c>
      <c r="D1202" s="60" t="s">
        <v>486</v>
      </c>
      <c r="E1202" s="68">
        <v>80101604</v>
      </c>
      <c r="F1202" s="60" t="s">
        <v>2615</v>
      </c>
      <c r="G1202" s="62">
        <v>1</v>
      </c>
      <c r="H1202" s="62">
        <v>1</v>
      </c>
      <c r="I1202" s="68">
        <v>11.5</v>
      </c>
      <c r="J1202" s="60">
        <v>1</v>
      </c>
      <c r="K1202" s="60" t="s">
        <v>21</v>
      </c>
      <c r="L1202" s="60" t="str">
        <f>IF(K1202=[34]Hoja3!$B$2,[34]Hoja3!$A$2,IF(K1202=[34]Hoja3!$B$3,[34]Hoja3!$A$3,IF(K1202=[34]Hoja3!$B$4,[34]Hoja3!$A$4,IF(K1202=[34]Hoja3!$B$5,[34]Hoja3!$A$5,IF(K1202=[34]Hoja3!$B$6,[34]Hoja3!$A$6,IF(K1202=[34]Hoja3!$B$7,[34]Hoja3!$A$7,IF(K1202=[34]Hoja3!$B$8,[34]Hoja3!$A$8,IF(K1202=[34]Hoja3!$B$9,[34]Hoja3!$A$9,IF(K1202=[34]Hoja3!$B$10,[34]Hoja3!$A$10,IF(K1202=[34]Hoja3!$B$11,[34]Hoja3!$A$11,IF(K1202=[34]Hoja3!$B$12,[34]Hoja3!$A$12,IF(K1202=[34]Hoja3!$B$13,[34]Hoja3!$A$13,IF(K1202=[34]Hoja3!$B$14,[34]Hoja3!$A$14,IF(K1202=[34]Hoja3!$B$15,[34]Hoja3!$A$15,IF(K1202=[34]Hoja3!$B$16,[34]Hoja3!$A$16,IF(K1202=[34]Hoja3!$B$17,[34]Hoja3!$A$17,IF(K1202=[34]Hoja3!$B$18,[34]Hoja3!$A$18,IF(K1202=[34]Hoja3!$B$19,[34]Hoja3!$A$19,IF(K1202=[34]Hoja3!$B$20,[34]Hoja3!$A$20,IF(K1202=[34]Hoja3!$B$21,[34]Hoja3!$A$21,""))))))))))))))))))))</f>
        <v>CCE-16</v>
      </c>
      <c r="M1202" s="60" t="s">
        <v>63</v>
      </c>
      <c r="N1202" s="60">
        <v>0</v>
      </c>
      <c r="O1202" s="107">
        <v>65780000</v>
      </c>
      <c r="P1202" s="107">
        <v>65780000</v>
      </c>
      <c r="Q1202" s="65">
        <v>0</v>
      </c>
      <c r="R1202" s="60">
        <v>0</v>
      </c>
      <c r="S1202" s="60" t="s">
        <v>1995</v>
      </c>
      <c r="T1202" s="60" t="s">
        <v>1996</v>
      </c>
      <c r="U1202" s="60" t="s">
        <v>2293</v>
      </c>
      <c r="V1202" s="60" t="s">
        <v>2294</v>
      </c>
      <c r="W1202" s="60" t="s">
        <v>2295</v>
      </c>
      <c r="X1202" s="100">
        <v>3241000</v>
      </c>
      <c r="Y1202" s="133" t="s">
        <v>4117</v>
      </c>
    </row>
    <row r="1203" spans="1:25" ht="45" x14ac:dyDescent="0.25">
      <c r="A1203" s="60" t="s">
        <v>2616</v>
      </c>
      <c r="B1203" s="60" t="str">
        <f>IFERROR(VLOOKUP(VALUE(MID(A1202,1,IF(VALUE(MID(A1202,1,3))=898,3,4))),[34]Hoja1!$A$3:$K$222,2,0),"")</f>
        <v>1052 Bienestar estudiantil para todos</v>
      </c>
      <c r="C1203" s="60" t="s">
        <v>259</v>
      </c>
      <c r="D1203" s="60" t="s">
        <v>486</v>
      </c>
      <c r="E1203" s="68">
        <v>80101604</v>
      </c>
      <c r="F1203" s="60" t="s">
        <v>2617</v>
      </c>
      <c r="G1203" s="62">
        <v>1</v>
      </c>
      <c r="H1203" s="62">
        <v>1</v>
      </c>
      <c r="I1203" s="68">
        <v>11</v>
      </c>
      <c r="J1203" s="60">
        <v>1</v>
      </c>
      <c r="K1203" s="60" t="s">
        <v>21</v>
      </c>
      <c r="L1203" s="60" t="str">
        <f>IF(K1203=[34]Hoja3!$B$2,[34]Hoja3!$A$2,IF(K1203=[34]Hoja3!$B$3,[34]Hoja3!$A$3,IF(K1203=[34]Hoja3!$B$4,[34]Hoja3!$A$4,IF(K1203=[34]Hoja3!$B$5,[34]Hoja3!$A$5,IF(K1203=[34]Hoja3!$B$6,[34]Hoja3!$A$6,IF(K1203=[34]Hoja3!$B$7,[34]Hoja3!$A$7,IF(K1203=[34]Hoja3!$B$8,[34]Hoja3!$A$8,IF(K1203=[34]Hoja3!$B$9,[34]Hoja3!$A$9,IF(K1203=[34]Hoja3!$B$10,[34]Hoja3!$A$10,IF(K1203=[34]Hoja3!$B$11,[34]Hoja3!$A$11,IF(K1203=[34]Hoja3!$B$12,[34]Hoja3!$A$12,IF(K1203=[34]Hoja3!$B$13,[34]Hoja3!$A$13,IF(K1203=[34]Hoja3!$B$14,[34]Hoja3!$A$14,IF(K1203=[34]Hoja3!$B$15,[34]Hoja3!$A$15,IF(K1203=[34]Hoja3!$B$16,[34]Hoja3!$A$16,IF(K1203=[34]Hoja3!$B$17,[34]Hoja3!$A$17,IF(K1203=[34]Hoja3!$B$18,[34]Hoja3!$A$18,IF(K1203=[34]Hoja3!$B$19,[34]Hoja3!$A$19,IF(K1203=[34]Hoja3!$B$20,[34]Hoja3!$A$20,IF(K1203=[34]Hoja3!$B$21,[34]Hoja3!$A$21,""))))))))))))))))))))</f>
        <v>CCE-16</v>
      </c>
      <c r="M1203" s="60" t="s">
        <v>63</v>
      </c>
      <c r="N1203" s="60">
        <v>0</v>
      </c>
      <c r="O1203" s="107">
        <v>60632000</v>
      </c>
      <c r="P1203" s="107">
        <v>60632000</v>
      </c>
      <c r="Q1203" s="65">
        <v>0</v>
      </c>
      <c r="R1203" s="60">
        <v>0</v>
      </c>
      <c r="S1203" s="60" t="s">
        <v>1995</v>
      </c>
      <c r="T1203" s="60" t="s">
        <v>1996</v>
      </c>
      <c r="U1203" s="60" t="s">
        <v>2293</v>
      </c>
      <c r="V1203" s="60" t="s">
        <v>2294</v>
      </c>
      <c r="W1203" s="60" t="s">
        <v>2295</v>
      </c>
      <c r="X1203" s="100">
        <v>3241000</v>
      </c>
      <c r="Y1203" s="133" t="s">
        <v>4117</v>
      </c>
    </row>
    <row r="1204" spans="1:25" ht="45" x14ac:dyDescent="0.25">
      <c r="A1204" s="60" t="s">
        <v>2618</v>
      </c>
      <c r="B1204" s="60" t="str">
        <f>IFERROR(VLOOKUP(VALUE(MID(A1203,1,IF(VALUE(MID(A1203,1,3))=898,3,4))),[34]Hoja1!$A$3:$K$222,2,0),"")</f>
        <v>1052 Bienestar estudiantil para todos</v>
      </c>
      <c r="C1204" s="60" t="s">
        <v>259</v>
      </c>
      <c r="D1204" s="60" t="s">
        <v>486</v>
      </c>
      <c r="E1204" s="68">
        <v>80101604</v>
      </c>
      <c r="F1204" s="60" t="s">
        <v>2619</v>
      </c>
      <c r="G1204" s="62">
        <v>1</v>
      </c>
      <c r="H1204" s="62">
        <v>1</v>
      </c>
      <c r="I1204" s="68">
        <v>11.5</v>
      </c>
      <c r="J1204" s="60">
        <v>1</v>
      </c>
      <c r="K1204" s="60" t="s">
        <v>21</v>
      </c>
      <c r="L1204" s="60" t="str">
        <f>IF(K1204=[34]Hoja3!$B$2,[34]Hoja3!$A$2,IF(K1204=[34]Hoja3!$B$3,[34]Hoja3!$A$3,IF(K1204=[34]Hoja3!$B$4,[34]Hoja3!$A$4,IF(K1204=[34]Hoja3!$B$5,[34]Hoja3!$A$5,IF(K1204=[34]Hoja3!$B$6,[34]Hoja3!$A$6,IF(K1204=[34]Hoja3!$B$7,[34]Hoja3!$A$7,IF(K1204=[34]Hoja3!$B$8,[34]Hoja3!$A$8,IF(K1204=[34]Hoja3!$B$9,[34]Hoja3!$A$9,IF(K1204=[34]Hoja3!$B$10,[34]Hoja3!$A$10,IF(K1204=[34]Hoja3!$B$11,[34]Hoja3!$A$11,IF(K1204=[34]Hoja3!$B$12,[34]Hoja3!$A$12,IF(K1204=[34]Hoja3!$B$13,[34]Hoja3!$A$13,IF(K1204=[34]Hoja3!$B$14,[34]Hoja3!$A$14,IF(K1204=[34]Hoja3!$B$15,[34]Hoja3!$A$15,IF(K1204=[34]Hoja3!$B$16,[34]Hoja3!$A$16,IF(K1204=[34]Hoja3!$B$17,[34]Hoja3!$A$17,IF(K1204=[34]Hoja3!$B$18,[34]Hoja3!$A$18,IF(K1204=[34]Hoja3!$B$19,[34]Hoja3!$A$19,IF(K1204=[34]Hoja3!$B$20,[34]Hoja3!$A$20,IF(K1204=[34]Hoja3!$B$21,[34]Hoja3!$A$21,""))))))))))))))))))))</f>
        <v>CCE-16</v>
      </c>
      <c r="M1204" s="60" t="s">
        <v>575</v>
      </c>
      <c r="N1204" s="60">
        <v>0</v>
      </c>
      <c r="O1204" s="107">
        <v>37315200</v>
      </c>
      <c r="P1204" s="107">
        <v>37315200</v>
      </c>
      <c r="Q1204" s="65">
        <v>0</v>
      </c>
      <c r="R1204" s="60">
        <v>0</v>
      </c>
      <c r="S1204" s="60" t="s">
        <v>1995</v>
      </c>
      <c r="T1204" s="60" t="s">
        <v>1996</v>
      </c>
      <c r="U1204" s="60" t="s">
        <v>2293</v>
      </c>
      <c r="V1204" s="60" t="s">
        <v>2294</v>
      </c>
      <c r="W1204" s="60" t="s">
        <v>2295</v>
      </c>
      <c r="X1204" s="100">
        <v>3241000</v>
      </c>
      <c r="Y1204" s="133" t="s">
        <v>4117</v>
      </c>
    </row>
    <row r="1205" spans="1:25" ht="45" x14ac:dyDescent="0.25">
      <c r="A1205" s="60" t="s">
        <v>2620</v>
      </c>
      <c r="B1205" s="60" t="str">
        <f>IFERROR(VLOOKUP(VALUE(MID(A1204,1,IF(VALUE(MID(A1204,1,3))=898,3,4))),[34]Hoja1!$A$3:$K$222,2,0),"")</f>
        <v>1052 Bienestar estudiantil para todos</v>
      </c>
      <c r="C1205" s="60" t="s">
        <v>259</v>
      </c>
      <c r="D1205" s="60" t="s">
        <v>486</v>
      </c>
      <c r="E1205" s="68">
        <v>80101604</v>
      </c>
      <c r="F1205" s="60" t="s">
        <v>2619</v>
      </c>
      <c r="G1205" s="62">
        <v>1</v>
      </c>
      <c r="H1205" s="62">
        <v>1</v>
      </c>
      <c r="I1205" s="68">
        <v>11.5</v>
      </c>
      <c r="J1205" s="60">
        <v>1</v>
      </c>
      <c r="K1205" s="60" t="s">
        <v>21</v>
      </c>
      <c r="L1205" s="60" t="str">
        <f>IF(K1205=[34]Hoja3!$B$2,[34]Hoja3!$A$2,IF(K1205=[34]Hoja3!$B$3,[34]Hoja3!$A$3,IF(K1205=[34]Hoja3!$B$4,[34]Hoja3!$A$4,IF(K1205=[34]Hoja3!$B$5,[34]Hoja3!$A$5,IF(K1205=[34]Hoja3!$B$6,[34]Hoja3!$A$6,IF(K1205=[34]Hoja3!$B$7,[34]Hoja3!$A$7,IF(K1205=[34]Hoja3!$B$8,[34]Hoja3!$A$8,IF(K1205=[34]Hoja3!$B$9,[34]Hoja3!$A$9,IF(K1205=[34]Hoja3!$B$10,[34]Hoja3!$A$10,IF(K1205=[34]Hoja3!$B$11,[34]Hoja3!$A$11,IF(K1205=[34]Hoja3!$B$12,[34]Hoja3!$A$12,IF(K1205=[34]Hoja3!$B$13,[34]Hoja3!$A$13,IF(K1205=[34]Hoja3!$B$14,[34]Hoja3!$A$14,IF(K1205=[34]Hoja3!$B$15,[34]Hoja3!$A$15,IF(K1205=[34]Hoja3!$B$16,[34]Hoja3!$A$16,IF(K1205=[34]Hoja3!$B$17,[34]Hoja3!$A$17,IF(K1205=[34]Hoja3!$B$18,[34]Hoja3!$A$18,IF(K1205=[34]Hoja3!$B$19,[34]Hoja3!$A$19,IF(K1205=[34]Hoja3!$B$20,[34]Hoja3!$A$20,IF(K1205=[34]Hoja3!$B$21,[34]Hoja3!$A$21,""))))))))))))))))))))</f>
        <v>CCE-16</v>
      </c>
      <c r="M1205" s="60" t="s">
        <v>575</v>
      </c>
      <c r="N1205" s="60">
        <v>0</v>
      </c>
      <c r="O1205" s="107">
        <v>37315200</v>
      </c>
      <c r="P1205" s="107">
        <v>37315200</v>
      </c>
      <c r="Q1205" s="65">
        <v>0</v>
      </c>
      <c r="R1205" s="60">
        <v>0</v>
      </c>
      <c r="S1205" s="60" t="s">
        <v>1995</v>
      </c>
      <c r="T1205" s="60" t="s">
        <v>1996</v>
      </c>
      <c r="U1205" s="60" t="s">
        <v>2293</v>
      </c>
      <c r="V1205" s="60" t="s">
        <v>2294</v>
      </c>
      <c r="W1205" s="60" t="s">
        <v>2295</v>
      </c>
      <c r="X1205" s="100">
        <v>3241000</v>
      </c>
      <c r="Y1205" s="133" t="s">
        <v>4117</v>
      </c>
    </row>
    <row r="1206" spans="1:25" ht="45" x14ac:dyDescent="0.25">
      <c r="A1206" s="60" t="s">
        <v>2621</v>
      </c>
      <c r="B1206" s="60" t="str">
        <f>IFERROR(VLOOKUP(VALUE(MID(A1205,1,IF(VALUE(MID(A1205,1,3))=898,3,4))),[34]Hoja1!$A$3:$K$222,2,0),"")</f>
        <v>1052 Bienestar estudiantil para todos</v>
      </c>
      <c r="C1206" s="60" t="s">
        <v>259</v>
      </c>
      <c r="D1206" s="60" t="s">
        <v>486</v>
      </c>
      <c r="E1206" s="68">
        <v>80101604</v>
      </c>
      <c r="F1206" s="60" t="s">
        <v>2622</v>
      </c>
      <c r="G1206" s="62">
        <v>1</v>
      </c>
      <c r="H1206" s="62">
        <v>1</v>
      </c>
      <c r="I1206" s="68">
        <v>11.5</v>
      </c>
      <c r="J1206" s="60">
        <v>1</v>
      </c>
      <c r="K1206" s="60" t="s">
        <v>21</v>
      </c>
      <c r="L1206" s="60" t="str">
        <f>IF(K1206=[34]Hoja3!$B$2,[34]Hoja3!$A$2,IF(K1206=[34]Hoja3!$B$3,[34]Hoja3!$A$3,IF(K1206=[34]Hoja3!$B$4,[34]Hoja3!$A$4,IF(K1206=[34]Hoja3!$B$5,[34]Hoja3!$A$5,IF(K1206=[34]Hoja3!$B$6,[34]Hoja3!$A$6,IF(K1206=[34]Hoja3!$B$7,[34]Hoja3!$A$7,IF(K1206=[34]Hoja3!$B$8,[34]Hoja3!$A$8,IF(K1206=[34]Hoja3!$B$9,[34]Hoja3!$A$9,IF(K1206=[34]Hoja3!$B$10,[34]Hoja3!$A$10,IF(K1206=[34]Hoja3!$B$11,[34]Hoja3!$A$11,IF(K1206=[34]Hoja3!$B$12,[34]Hoja3!$A$12,IF(K1206=[34]Hoja3!$B$13,[34]Hoja3!$A$13,IF(K1206=[34]Hoja3!$B$14,[34]Hoja3!$A$14,IF(K1206=[34]Hoja3!$B$15,[34]Hoja3!$A$15,IF(K1206=[34]Hoja3!$B$16,[34]Hoja3!$A$16,IF(K1206=[34]Hoja3!$B$17,[34]Hoja3!$A$17,IF(K1206=[34]Hoja3!$B$18,[34]Hoja3!$A$18,IF(K1206=[34]Hoja3!$B$19,[34]Hoja3!$A$19,IF(K1206=[34]Hoja3!$B$20,[34]Hoja3!$A$20,IF(K1206=[34]Hoja3!$B$21,[34]Hoja3!$A$21,""))))))))))))))))))))</f>
        <v>CCE-16</v>
      </c>
      <c r="M1206" s="60" t="s">
        <v>63</v>
      </c>
      <c r="N1206" s="60">
        <v>0</v>
      </c>
      <c r="O1206" s="107">
        <v>43534400</v>
      </c>
      <c r="P1206" s="107">
        <v>43534400</v>
      </c>
      <c r="Q1206" s="65">
        <v>0</v>
      </c>
      <c r="R1206" s="60">
        <v>0</v>
      </c>
      <c r="S1206" s="60" t="s">
        <v>1995</v>
      </c>
      <c r="T1206" s="60" t="s">
        <v>1996</v>
      </c>
      <c r="U1206" s="60" t="s">
        <v>2293</v>
      </c>
      <c r="V1206" s="60" t="s">
        <v>2294</v>
      </c>
      <c r="W1206" s="60" t="s">
        <v>2295</v>
      </c>
      <c r="X1206" s="100">
        <v>3241000</v>
      </c>
      <c r="Y1206" s="133" t="s">
        <v>4117</v>
      </c>
    </row>
    <row r="1207" spans="1:25" ht="45" x14ac:dyDescent="0.25">
      <c r="A1207" s="60" t="s">
        <v>2623</v>
      </c>
      <c r="B1207" s="60" t="str">
        <f>IFERROR(VLOOKUP(VALUE(MID(A1206,1,IF(VALUE(MID(A1206,1,3))=898,3,4))),[34]Hoja1!$A$3:$K$222,2,0),"")</f>
        <v>1052 Bienestar estudiantil para todos</v>
      </c>
      <c r="C1207" s="60" t="s">
        <v>259</v>
      </c>
      <c r="D1207" s="60" t="s">
        <v>486</v>
      </c>
      <c r="E1207" s="68">
        <v>80101604</v>
      </c>
      <c r="F1207" s="60" t="s">
        <v>2449</v>
      </c>
      <c r="G1207" s="62">
        <v>1</v>
      </c>
      <c r="H1207" s="62">
        <v>1</v>
      </c>
      <c r="I1207" s="68">
        <v>11.5</v>
      </c>
      <c r="J1207" s="60">
        <v>1</v>
      </c>
      <c r="K1207" s="60" t="s">
        <v>21</v>
      </c>
      <c r="L1207" s="60" t="str">
        <f>IF(K1207=[34]Hoja3!$B$2,[34]Hoja3!$A$2,IF(K1207=[34]Hoja3!$B$3,[34]Hoja3!$A$3,IF(K1207=[34]Hoja3!$B$4,[34]Hoja3!$A$4,IF(K1207=[34]Hoja3!$B$5,[34]Hoja3!$A$5,IF(K1207=[34]Hoja3!$B$6,[34]Hoja3!$A$6,IF(K1207=[34]Hoja3!$B$7,[34]Hoja3!$A$7,IF(K1207=[34]Hoja3!$B$8,[34]Hoja3!$A$8,IF(K1207=[34]Hoja3!$B$9,[34]Hoja3!$A$9,IF(K1207=[34]Hoja3!$B$10,[34]Hoja3!$A$10,IF(K1207=[34]Hoja3!$B$11,[34]Hoja3!$A$11,IF(K1207=[34]Hoja3!$B$12,[34]Hoja3!$A$12,IF(K1207=[34]Hoja3!$B$13,[34]Hoja3!$A$13,IF(K1207=[34]Hoja3!$B$14,[34]Hoja3!$A$14,IF(K1207=[34]Hoja3!$B$15,[34]Hoja3!$A$15,IF(K1207=[34]Hoja3!$B$16,[34]Hoja3!$A$16,IF(K1207=[34]Hoja3!$B$17,[34]Hoja3!$A$17,IF(K1207=[34]Hoja3!$B$18,[34]Hoja3!$A$18,IF(K1207=[34]Hoja3!$B$19,[34]Hoja3!$A$19,IF(K1207=[34]Hoja3!$B$20,[34]Hoja3!$A$20,IF(K1207=[34]Hoja3!$B$21,[34]Hoja3!$A$21,""))))))))))))))))))))</f>
        <v>CCE-16</v>
      </c>
      <c r="M1207" s="60" t="s">
        <v>63</v>
      </c>
      <c r="N1207" s="60">
        <v>0</v>
      </c>
      <c r="O1207" s="107">
        <v>63340298</v>
      </c>
      <c r="P1207" s="107">
        <v>63340298</v>
      </c>
      <c r="Q1207" s="65">
        <v>0</v>
      </c>
      <c r="R1207" s="60">
        <v>0</v>
      </c>
      <c r="S1207" s="60" t="s">
        <v>1995</v>
      </c>
      <c r="T1207" s="60" t="s">
        <v>1996</v>
      </c>
      <c r="U1207" s="60" t="s">
        <v>2293</v>
      </c>
      <c r="V1207" s="60" t="s">
        <v>2294</v>
      </c>
      <c r="W1207" s="60" t="s">
        <v>2295</v>
      </c>
      <c r="X1207" s="100">
        <v>3241000</v>
      </c>
      <c r="Y1207" s="133" t="s">
        <v>4117</v>
      </c>
    </row>
    <row r="1208" spans="1:25" ht="45" x14ac:dyDescent="0.25">
      <c r="A1208" s="60" t="s">
        <v>2624</v>
      </c>
      <c r="B1208" s="60" t="str">
        <f>IFERROR(VLOOKUP(VALUE(MID(A1207,1,IF(VALUE(MID(A1207,1,3))=898,3,4))),[34]Hoja1!$A$3:$K$222,2,0),"")</f>
        <v>1052 Bienestar estudiantil para todos</v>
      </c>
      <c r="C1208" s="60" t="s">
        <v>259</v>
      </c>
      <c r="D1208" s="60" t="s">
        <v>486</v>
      </c>
      <c r="E1208" s="68">
        <v>80101604</v>
      </c>
      <c r="F1208" s="60" t="s">
        <v>2625</v>
      </c>
      <c r="G1208" s="62">
        <v>1</v>
      </c>
      <c r="H1208" s="62">
        <v>1</v>
      </c>
      <c r="I1208" s="68">
        <v>11.5</v>
      </c>
      <c r="J1208" s="60">
        <v>1</v>
      </c>
      <c r="K1208" s="60" t="s">
        <v>21</v>
      </c>
      <c r="L1208" s="60" t="str">
        <f>IF(K1208=[34]Hoja3!$B$2,[34]Hoja3!$A$2,IF(K1208=[34]Hoja3!$B$3,[34]Hoja3!$A$3,IF(K1208=[34]Hoja3!$B$4,[34]Hoja3!$A$4,IF(K1208=[34]Hoja3!$B$5,[34]Hoja3!$A$5,IF(K1208=[34]Hoja3!$B$6,[34]Hoja3!$A$6,IF(K1208=[34]Hoja3!$B$7,[34]Hoja3!$A$7,IF(K1208=[34]Hoja3!$B$8,[34]Hoja3!$A$8,IF(K1208=[34]Hoja3!$B$9,[34]Hoja3!$A$9,IF(K1208=[34]Hoja3!$B$10,[34]Hoja3!$A$10,IF(K1208=[34]Hoja3!$B$11,[34]Hoja3!$A$11,IF(K1208=[34]Hoja3!$B$12,[34]Hoja3!$A$12,IF(K1208=[34]Hoja3!$B$13,[34]Hoja3!$A$13,IF(K1208=[34]Hoja3!$B$14,[34]Hoja3!$A$14,IF(K1208=[34]Hoja3!$B$15,[34]Hoja3!$A$15,IF(K1208=[34]Hoja3!$B$16,[34]Hoja3!$A$16,IF(K1208=[34]Hoja3!$B$17,[34]Hoja3!$A$17,IF(K1208=[34]Hoja3!$B$18,[34]Hoja3!$A$18,IF(K1208=[34]Hoja3!$B$19,[34]Hoja3!$A$19,IF(K1208=[34]Hoja3!$B$20,[34]Hoja3!$A$20,IF(K1208=[34]Hoja3!$B$21,[34]Hoja3!$A$21,""))))))))))))))))))))</f>
        <v>CCE-16</v>
      </c>
      <c r="M1208" s="60" t="s">
        <v>63</v>
      </c>
      <c r="N1208" s="60">
        <v>0</v>
      </c>
      <c r="O1208" s="107">
        <v>83941283</v>
      </c>
      <c r="P1208" s="107">
        <v>83941283</v>
      </c>
      <c r="Q1208" s="65">
        <v>0</v>
      </c>
      <c r="R1208" s="60">
        <v>0</v>
      </c>
      <c r="S1208" s="60" t="s">
        <v>1995</v>
      </c>
      <c r="T1208" s="60" t="s">
        <v>1996</v>
      </c>
      <c r="U1208" s="60" t="s">
        <v>2293</v>
      </c>
      <c r="V1208" s="60" t="s">
        <v>2294</v>
      </c>
      <c r="W1208" s="60" t="s">
        <v>2295</v>
      </c>
      <c r="X1208" s="100">
        <v>3241000</v>
      </c>
      <c r="Y1208" s="133" t="s">
        <v>4117</v>
      </c>
    </row>
    <row r="1209" spans="1:25" ht="60" x14ac:dyDescent="0.25">
      <c r="A1209" s="60" t="s">
        <v>2626</v>
      </c>
      <c r="B1209" s="60" t="str">
        <f>IFERROR(VLOOKUP(VALUE(MID(A1208,1,IF(VALUE(MID(A1208,1,3))=898,3,4))),[34]Hoja1!$A$3:$K$222,2,0),"")</f>
        <v>1052 Bienestar estudiantil para todos</v>
      </c>
      <c r="C1209" s="60" t="s">
        <v>259</v>
      </c>
      <c r="D1209" s="60" t="s">
        <v>486</v>
      </c>
      <c r="E1209" s="68">
        <v>80101604</v>
      </c>
      <c r="F1209" s="60" t="s">
        <v>2627</v>
      </c>
      <c r="G1209" s="62">
        <v>1</v>
      </c>
      <c r="H1209" s="62">
        <v>1</v>
      </c>
      <c r="I1209" s="68">
        <v>11.5</v>
      </c>
      <c r="J1209" s="60">
        <v>1</v>
      </c>
      <c r="K1209" s="60" t="s">
        <v>21</v>
      </c>
      <c r="L1209" s="60" t="str">
        <f>IF(K1209=[34]Hoja3!$B$2,[34]Hoja3!$A$2,IF(K1209=[34]Hoja3!$B$3,[34]Hoja3!$A$3,IF(K1209=[34]Hoja3!$B$4,[34]Hoja3!$A$4,IF(K1209=[34]Hoja3!$B$5,[34]Hoja3!$A$5,IF(K1209=[34]Hoja3!$B$6,[34]Hoja3!$A$6,IF(K1209=[34]Hoja3!$B$7,[34]Hoja3!$A$7,IF(K1209=[34]Hoja3!$B$8,[34]Hoja3!$A$8,IF(K1209=[34]Hoja3!$B$9,[34]Hoja3!$A$9,IF(K1209=[34]Hoja3!$B$10,[34]Hoja3!$A$10,IF(K1209=[34]Hoja3!$B$11,[34]Hoja3!$A$11,IF(K1209=[34]Hoja3!$B$12,[34]Hoja3!$A$12,IF(K1209=[34]Hoja3!$B$13,[34]Hoja3!$A$13,IF(K1209=[34]Hoja3!$B$14,[34]Hoja3!$A$14,IF(K1209=[34]Hoja3!$B$15,[34]Hoja3!$A$15,IF(K1209=[34]Hoja3!$B$16,[34]Hoja3!$A$16,IF(K1209=[34]Hoja3!$B$17,[34]Hoja3!$A$17,IF(K1209=[34]Hoja3!$B$18,[34]Hoja3!$A$18,IF(K1209=[34]Hoja3!$B$19,[34]Hoja3!$A$19,IF(K1209=[34]Hoja3!$B$20,[34]Hoja3!$A$20,IF(K1209=[34]Hoja3!$B$21,[34]Hoja3!$A$21,""))))))))))))))))))))</f>
        <v>CCE-16</v>
      </c>
      <c r="M1209" s="60" t="s">
        <v>63</v>
      </c>
      <c r="N1209" s="60">
        <v>0</v>
      </c>
      <c r="O1209" s="107">
        <v>63340298</v>
      </c>
      <c r="P1209" s="107">
        <v>63340298</v>
      </c>
      <c r="Q1209" s="65">
        <v>0</v>
      </c>
      <c r="R1209" s="60">
        <v>0</v>
      </c>
      <c r="S1209" s="60" t="s">
        <v>1995</v>
      </c>
      <c r="T1209" s="60" t="s">
        <v>1996</v>
      </c>
      <c r="U1209" s="60" t="s">
        <v>2293</v>
      </c>
      <c r="V1209" s="60" t="s">
        <v>2294</v>
      </c>
      <c r="W1209" s="60" t="s">
        <v>2295</v>
      </c>
      <c r="X1209" s="100">
        <v>3241000</v>
      </c>
      <c r="Y1209" s="133" t="s">
        <v>4117</v>
      </c>
    </row>
    <row r="1210" spans="1:25" ht="45" x14ac:dyDescent="0.25">
      <c r="A1210" s="60" t="s">
        <v>2628</v>
      </c>
      <c r="B1210" s="60" t="str">
        <f>IFERROR(VLOOKUP(VALUE(MID(A1209,1,IF(VALUE(MID(A1209,1,3))=898,3,4))),[34]Hoja1!$A$3:$K$222,2,0),"")</f>
        <v>1052 Bienestar estudiantil para todos</v>
      </c>
      <c r="C1210" s="60" t="s">
        <v>259</v>
      </c>
      <c r="D1210" s="60" t="s">
        <v>486</v>
      </c>
      <c r="E1210" s="68">
        <v>86101710</v>
      </c>
      <c r="F1210" s="60" t="s">
        <v>2629</v>
      </c>
      <c r="G1210" s="62">
        <v>1</v>
      </c>
      <c r="H1210" s="62">
        <v>1</v>
      </c>
      <c r="I1210" s="68">
        <v>11.5</v>
      </c>
      <c r="J1210" s="60">
        <v>1</v>
      </c>
      <c r="K1210" s="60" t="s">
        <v>21</v>
      </c>
      <c r="L1210" s="60" t="str">
        <f>IF(K1210=[34]Hoja3!$B$2,[34]Hoja3!$A$2,IF(K1210=[34]Hoja3!$B$3,[34]Hoja3!$A$3,IF(K1210=[34]Hoja3!$B$4,[34]Hoja3!$A$4,IF(K1210=[34]Hoja3!$B$5,[34]Hoja3!$A$5,IF(K1210=[34]Hoja3!$B$6,[34]Hoja3!$A$6,IF(K1210=[34]Hoja3!$B$7,[34]Hoja3!$A$7,IF(K1210=[34]Hoja3!$B$8,[34]Hoja3!$A$8,IF(K1210=[34]Hoja3!$B$9,[34]Hoja3!$A$9,IF(K1210=[34]Hoja3!$B$10,[34]Hoja3!$A$10,IF(K1210=[34]Hoja3!$B$11,[34]Hoja3!$A$11,IF(K1210=[34]Hoja3!$B$12,[34]Hoja3!$A$12,IF(K1210=[34]Hoja3!$B$13,[34]Hoja3!$A$13,IF(K1210=[34]Hoja3!$B$14,[34]Hoja3!$A$14,IF(K1210=[34]Hoja3!$B$15,[34]Hoja3!$A$15,IF(K1210=[34]Hoja3!$B$16,[34]Hoja3!$A$16,IF(K1210=[34]Hoja3!$B$17,[34]Hoja3!$A$17,IF(K1210=[34]Hoja3!$B$18,[34]Hoja3!$A$18,IF(K1210=[34]Hoja3!$B$19,[34]Hoja3!$A$19,IF(K1210=[34]Hoja3!$B$20,[34]Hoja3!$A$20,IF(K1210=[34]Hoja3!$B$21,[34]Hoja3!$A$21,""))))))))))))))))))))</f>
        <v>CCE-16</v>
      </c>
      <c r="M1210" s="60" t="s">
        <v>63</v>
      </c>
      <c r="N1210" s="60">
        <v>0</v>
      </c>
      <c r="O1210" s="107">
        <v>57073281</v>
      </c>
      <c r="P1210" s="107">
        <v>57073281</v>
      </c>
      <c r="Q1210" s="65">
        <v>0</v>
      </c>
      <c r="R1210" s="60">
        <v>0</v>
      </c>
      <c r="S1210" s="60" t="s">
        <v>1995</v>
      </c>
      <c r="T1210" s="60" t="s">
        <v>1996</v>
      </c>
      <c r="U1210" s="60" t="s">
        <v>2293</v>
      </c>
      <c r="V1210" s="60" t="s">
        <v>2294</v>
      </c>
      <c r="W1210" s="60" t="s">
        <v>2295</v>
      </c>
      <c r="X1210" s="100">
        <v>3241000</v>
      </c>
      <c r="Y1210" s="133" t="s">
        <v>4117</v>
      </c>
    </row>
    <row r="1211" spans="1:25" ht="45" x14ac:dyDescent="0.25">
      <c r="A1211" s="60" t="s">
        <v>2630</v>
      </c>
      <c r="B1211" s="60" t="str">
        <f>IFERROR(VLOOKUP(VALUE(MID(A1210,1,IF(VALUE(MID(A1210,1,3))=898,3,4))),[34]Hoja1!$A$3:$K$222,2,0),"")</f>
        <v>1052 Bienestar estudiantil para todos</v>
      </c>
      <c r="C1211" s="60" t="s">
        <v>259</v>
      </c>
      <c r="D1211" s="60" t="s">
        <v>486</v>
      </c>
      <c r="E1211" s="68">
        <v>86101710</v>
      </c>
      <c r="F1211" s="60" t="s">
        <v>2629</v>
      </c>
      <c r="G1211" s="62">
        <v>1</v>
      </c>
      <c r="H1211" s="62">
        <v>1</v>
      </c>
      <c r="I1211" s="68">
        <v>11.5</v>
      </c>
      <c r="J1211" s="60">
        <v>1</v>
      </c>
      <c r="K1211" s="60" t="s">
        <v>21</v>
      </c>
      <c r="L1211" s="60" t="str">
        <f>IF(K1211=[34]Hoja3!$B$2,[34]Hoja3!$A$2,IF(K1211=[34]Hoja3!$B$3,[34]Hoja3!$A$3,IF(K1211=[34]Hoja3!$B$4,[34]Hoja3!$A$4,IF(K1211=[34]Hoja3!$B$5,[34]Hoja3!$A$5,IF(K1211=[34]Hoja3!$B$6,[34]Hoja3!$A$6,IF(K1211=[34]Hoja3!$B$7,[34]Hoja3!$A$7,IF(K1211=[34]Hoja3!$B$8,[34]Hoja3!$A$8,IF(K1211=[34]Hoja3!$B$9,[34]Hoja3!$A$9,IF(K1211=[34]Hoja3!$B$10,[34]Hoja3!$A$10,IF(K1211=[34]Hoja3!$B$11,[34]Hoja3!$A$11,IF(K1211=[34]Hoja3!$B$12,[34]Hoja3!$A$12,IF(K1211=[34]Hoja3!$B$13,[34]Hoja3!$A$13,IF(K1211=[34]Hoja3!$B$14,[34]Hoja3!$A$14,IF(K1211=[34]Hoja3!$B$15,[34]Hoja3!$A$15,IF(K1211=[34]Hoja3!$B$16,[34]Hoja3!$A$16,IF(K1211=[34]Hoja3!$B$17,[34]Hoja3!$A$17,IF(K1211=[34]Hoja3!$B$18,[34]Hoja3!$A$18,IF(K1211=[34]Hoja3!$B$19,[34]Hoja3!$A$19,IF(K1211=[34]Hoja3!$B$20,[34]Hoja3!$A$20,IF(K1211=[34]Hoja3!$B$21,[34]Hoja3!$A$21,""))))))))))))))))))))</f>
        <v>CCE-16</v>
      </c>
      <c r="M1211" s="60" t="s">
        <v>63</v>
      </c>
      <c r="N1211" s="60">
        <v>0</v>
      </c>
      <c r="O1211" s="107">
        <v>57073281</v>
      </c>
      <c r="P1211" s="107">
        <v>57073281</v>
      </c>
      <c r="Q1211" s="65">
        <v>0</v>
      </c>
      <c r="R1211" s="60">
        <v>0</v>
      </c>
      <c r="S1211" s="60" t="s">
        <v>1995</v>
      </c>
      <c r="T1211" s="60" t="s">
        <v>1996</v>
      </c>
      <c r="U1211" s="60" t="s">
        <v>2293</v>
      </c>
      <c r="V1211" s="60" t="s">
        <v>2294</v>
      </c>
      <c r="W1211" s="60" t="s">
        <v>2295</v>
      </c>
      <c r="X1211" s="100">
        <v>3241000</v>
      </c>
      <c r="Y1211" s="133" t="s">
        <v>4117</v>
      </c>
    </row>
    <row r="1212" spans="1:25" ht="45" x14ac:dyDescent="0.25">
      <c r="A1212" s="60" t="s">
        <v>2631</v>
      </c>
      <c r="B1212" s="60" t="str">
        <f>IFERROR(VLOOKUP(VALUE(MID(A1211,1,IF(VALUE(MID(A1211,1,3))=898,3,4))),[34]Hoja1!$A$3:$K$222,2,0),"")</f>
        <v>1052 Bienestar estudiantil para todos</v>
      </c>
      <c r="C1212" s="60" t="s">
        <v>259</v>
      </c>
      <c r="D1212" s="60" t="s">
        <v>486</v>
      </c>
      <c r="E1212" s="68">
        <v>86101710</v>
      </c>
      <c r="F1212" s="60" t="s">
        <v>2629</v>
      </c>
      <c r="G1212" s="62">
        <v>1</v>
      </c>
      <c r="H1212" s="62">
        <v>1</v>
      </c>
      <c r="I1212" s="68">
        <v>11.5</v>
      </c>
      <c r="J1212" s="60">
        <v>1</v>
      </c>
      <c r="K1212" s="60" t="s">
        <v>21</v>
      </c>
      <c r="L1212" s="60" t="str">
        <f>IF(K1212=[34]Hoja3!$B$2,[34]Hoja3!$A$2,IF(K1212=[34]Hoja3!$B$3,[34]Hoja3!$A$3,IF(K1212=[34]Hoja3!$B$4,[34]Hoja3!$A$4,IF(K1212=[34]Hoja3!$B$5,[34]Hoja3!$A$5,IF(K1212=[34]Hoja3!$B$6,[34]Hoja3!$A$6,IF(K1212=[34]Hoja3!$B$7,[34]Hoja3!$A$7,IF(K1212=[34]Hoja3!$B$8,[34]Hoja3!$A$8,IF(K1212=[34]Hoja3!$B$9,[34]Hoja3!$A$9,IF(K1212=[34]Hoja3!$B$10,[34]Hoja3!$A$10,IF(K1212=[34]Hoja3!$B$11,[34]Hoja3!$A$11,IF(K1212=[34]Hoja3!$B$12,[34]Hoja3!$A$12,IF(K1212=[34]Hoja3!$B$13,[34]Hoja3!$A$13,IF(K1212=[34]Hoja3!$B$14,[34]Hoja3!$A$14,IF(K1212=[34]Hoja3!$B$15,[34]Hoja3!$A$15,IF(K1212=[34]Hoja3!$B$16,[34]Hoja3!$A$16,IF(K1212=[34]Hoja3!$B$17,[34]Hoja3!$A$17,IF(K1212=[34]Hoja3!$B$18,[34]Hoja3!$A$18,IF(K1212=[34]Hoja3!$B$19,[34]Hoja3!$A$19,IF(K1212=[34]Hoja3!$B$20,[34]Hoja3!$A$20,IF(K1212=[34]Hoja3!$B$21,[34]Hoja3!$A$21,""))))))))))))))))))))</f>
        <v>CCE-16</v>
      </c>
      <c r="M1212" s="60" t="s">
        <v>63</v>
      </c>
      <c r="N1212" s="60">
        <v>0</v>
      </c>
      <c r="O1212" s="107">
        <v>57073281</v>
      </c>
      <c r="P1212" s="107">
        <v>57073281</v>
      </c>
      <c r="Q1212" s="65">
        <v>0</v>
      </c>
      <c r="R1212" s="60">
        <v>0</v>
      </c>
      <c r="S1212" s="60" t="s">
        <v>1995</v>
      </c>
      <c r="T1212" s="60" t="s">
        <v>1996</v>
      </c>
      <c r="U1212" s="60" t="s">
        <v>2293</v>
      </c>
      <c r="V1212" s="60" t="s">
        <v>2294</v>
      </c>
      <c r="W1212" s="60" t="s">
        <v>2295</v>
      </c>
      <c r="X1212" s="100">
        <v>3241000</v>
      </c>
      <c r="Y1212" s="133" t="s">
        <v>4117</v>
      </c>
    </row>
    <row r="1213" spans="1:25" ht="45" x14ac:dyDescent="0.25">
      <c r="A1213" s="60" t="s">
        <v>2632</v>
      </c>
      <c r="B1213" s="60" t="str">
        <f>IFERROR(VLOOKUP(VALUE(MID(A1212,1,IF(VALUE(MID(A1212,1,3))=898,3,4))),[34]Hoja1!$A$3:$K$222,2,0),"")</f>
        <v>1052 Bienestar estudiantil para todos</v>
      </c>
      <c r="C1213" s="60" t="s">
        <v>259</v>
      </c>
      <c r="D1213" s="60" t="s">
        <v>486</v>
      </c>
      <c r="E1213" s="68">
        <v>86101710</v>
      </c>
      <c r="F1213" s="60" t="s">
        <v>2629</v>
      </c>
      <c r="G1213" s="62">
        <v>1</v>
      </c>
      <c r="H1213" s="62">
        <v>1</v>
      </c>
      <c r="I1213" s="68">
        <v>11.5</v>
      </c>
      <c r="J1213" s="60">
        <v>1</v>
      </c>
      <c r="K1213" s="60" t="s">
        <v>21</v>
      </c>
      <c r="L1213" s="60" t="str">
        <f>IF(K1213=[34]Hoja3!$B$2,[34]Hoja3!$A$2,IF(K1213=[34]Hoja3!$B$3,[34]Hoja3!$A$3,IF(K1213=[34]Hoja3!$B$4,[34]Hoja3!$A$4,IF(K1213=[34]Hoja3!$B$5,[34]Hoja3!$A$5,IF(K1213=[34]Hoja3!$B$6,[34]Hoja3!$A$6,IF(K1213=[34]Hoja3!$B$7,[34]Hoja3!$A$7,IF(K1213=[34]Hoja3!$B$8,[34]Hoja3!$A$8,IF(K1213=[34]Hoja3!$B$9,[34]Hoja3!$A$9,IF(K1213=[34]Hoja3!$B$10,[34]Hoja3!$A$10,IF(K1213=[34]Hoja3!$B$11,[34]Hoja3!$A$11,IF(K1213=[34]Hoja3!$B$12,[34]Hoja3!$A$12,IF(K1213=[34]Hoja3!$B$13,[34]Hoja3!$A$13,IF(K1213=[34]Hoja3!$B$14,[34]Hoja3!$A$14,IF(K1213=[34]Hoja3!$B$15,[34]Hoja3!$A$15,IF(K1213=[34]Hoja3!$B$16,[34]Hoja3!$A$16,IF(K1213=[34]Hoja3!$B$17,[34]Hoja3!$A$17,IF(K1213=[34]Hoja3!$B$18,[34]Hoja3!$A$18,IF(K1213=[34]Hoja3!$B$19,[34]Hoja3!$A$19,IF(K1213=[34]Hoja3!$B$20,[34]Hoja3!$A$20,IF(K1213=[34]Hoja3!$B$21,[34]Hoja3!$A$21,""))))))))))))))))))))</f>
        <v>CCE-16</v>
      </c>
      <c r="M1213" s="60" t="s">
        <v>63</v>
      </c>
      <c r="N1213" s="60">
        <v>0</v>
      </c>
      <c r="O1213" s="107">
        <v>57073281</v>
      </c>
      <c r="P1213" s="107">
        <v>57073281</v>
      </c>
      <c r="Q1213" s="65">
        <v>0</v>
      </c>
      <c r="R1213" s="60">
        <v>0</v>
      </c>
      <c r="S1213" s="60" t="s">
        <v>1995</v>
      </c>
      <c r="T1213" s="60" t="s">
        <v>1996</v>
      </c>
      <c r="U1213" s="60" t="s">
        <v>2293</v>
      </c>
      <c r="V1213" s="60" t="s">
        <v>2294</v>
      </c>
      <c r="W1213" s="60" t="s">
        <v>2295</v>
      </c>
      <c r="X1213" s="100">
        <v>3241000</v>
      </c>
      <c r="Y1213" s="133" t="s">
        <v>4117</v>
      </c>
    </row>
    <row r="1214" spans="1:25" ht="45" x14ac:dyDescent="0.25">
      <c r="A1214" s="60" t="s">
        <v>2633</v>
      </c>
      <c r="B1214" s="60" t="str">
        <f>IFERROR(VLOOKUP(VALUE(MID(A1213,1,IF(VALUE(MID(A1213,1,3))=898,3,4))),[34]Hoja1!$A$3:$K$222,2,0),"")</f>
        <v>1052 Bienestar estudiantil para todos</v>
      </c>
      <c r="C1214" s="60" t="s">
        <v>259</v>
      </c>
      <c r="D1214" s="60" t="s">
        <v>486</v>
      </c>
      <c r="E1214" s="68">
        <v>86101710</v>
      </c>
      <c r="F1214" s="60" t="s">
        <v>2629</v>
      </c>
      <c r="G1214" s="62">
        <v>1</v>
      </c>
      <c r="H1214" s="62">
        <v>1</v>
      </c>
      <c r="I1214" s="68">
        <v>11.5</v>
      </c>
      <c r="J1214" s="60">
        <v>1</v>
      </c>
      <c r="K1214" s="60" t="s">
        <v>21</v>
      </c>
      <c r="L1214" s="60" t="str">
        <f>IF(K1214=[34]Hoja3!$B$2,[34]Hoja3!$A$2,IF(K1214=[34]Hoja3!$B$3,[34]Hoja3!$A$3,IF(K1214=[34]Hoja3!$B$4,[34]Hoja3!$A$4,IF(K1214=[34]Hoja3!$B$5,[34]Hoja3!$A$5,IF(K1214=[34]Hoja3!$B$6,[34]Hoja3!$A$6,IF(K1214=[34]Hoja3!$B$7,[34]Hoja3!$A$7,IF(K1214=[34]Hoja3!$B$8,[34]Hoja3!$A$8,IF(K1214=[34]Hoja3!$B$9,[34]Hoja3!$A$9,IF(K1214=[34]Hoja3!$B$10,[34]Hoja3!$A$10,IF(K1214=[34]Hoja3!$B$11,[34]Hoja3!$A$11,IF(K1214=[34]Hoja3!$B$12,[34]Hoja3!$A$12,IF(K1214=[34]Hoja3!$B$13,[34]Hoja3!$A$13,IF(K1214=[34]Hoja3!$B$14,[34]Hoja3!$A$14,IF(K1214=[34]Hoja3!$B$15,[34]Hoja3!$A$15,IF(K1214=[34]Hoja3!$B$16,[34]Hoja3!$A$16,IF(K1214=[34]Hoja3!$B$17,[34]Hoja3!$A$17,IF(K1214=[34]Hoja3!$B$18,[34]Hoja3!$A$18,IF(K1214=[34]Hoja3!$B$19,[34]Hoja3!$A$19,IF(K1214=[34]Hoja3!$B$20,[34]Hoja3!$A$20,IF(K1214=[34]Hoja3!$B$21,[34]Hoja3!$A$21,""))))))))))))))))))))</f>
        <v>CCE-16</v>
      </c>
      <c r="M1214" s="60" t="s">
        <v>63</v>
      </c>
      <c r="N1214" s="60">
        <v>0</v>
      </c>
      <c r="O1214" s="107">
        <v>57073281</v>
      </c>
      <c r="P1214" s="107">
        <v>57073281</v>
      </c>
      <c r="Q1214" s="65">
        <v>0</v>
      </c>
      <c r="R1214" s="60">
        <v>0</v>
      </c>
      <c r="S1214" s="60" t="s">
        <v>1995</v>
      </c>
      <c r="T1214" s="60" t="s">
        <v>1996</v>
      </c>
      <c r="U1214" s="60" t="s">
        <v>2293</v>
      </c>
      <c r="V1214" s="60" t="s">
        <v>2294</v>
      </c>
      <c r="W1214" s="60" t="s">
        <v>2295</v>
      </c>
      <c r="X1214" s="100">
        <v>3241000</v>
      </c>
      <c r="Y1214" s="133" t="s">
        <v>4117</v>
      </c>
    </row>
    <row r="1215" spans="1:25" ht="45" x14ac:dyDescent="0.25">
      <c r="A1215" s="60" t="s">
        <v>2634</v>
      </c>
      <c r="B1215" s="60" t="str">
        <f>IFERROR(VLOOKUP(VALUE(MID(A1214,1,IF(VALUE(MID(A1214,1,3))=898,3,4))),[34]Hoja1!$A$3:$K$222,2,0),"")</f>
        <v>1052 Bienestar estudiantil para todos</v>
      </c>
      <c r="C1215" s="60" t="s">
        <v>259</v>
      </c>
      <c r="D1215" s="60" t="s">
        <v>486</v>
      </c>
      <c r="E1215" s="68">
        <v>86101710</v>
      </c>
      <c r="F1215" s="60" t="s">
        <v>2629</v>
      </c>
      <c r="G1215" s="62">
        <v>1</v>
      </c>
      <c r="H1215" s="62">
        <v>1</v>
      </c>
      <c r="I1215" s="68">
        <v>11.5</v>
      </c>
      <c r="J1215" s="60">
        <v>1</v>
      </c>
      <c r="K1215" s="60" t="s">
        <v>21</v>
      </c>
      <c r="L1215" s="60" t="str">
        <f>IF(K1215=[34]Hoja3!$B$2,[34]Hoja3!$A$2,IF(K1215=[34]Hoja3!$B$3,[34]Hoja3!$A$3,IF(K1215=[34]Hoja3!$B$4,[34]Hoja3!$A$4,IF(K1215=[34]Hoja3!$B$5,[34]Hoja3!$A$5,IF(K1215=[34]Hoja3!$B$6,[34]Hoja3!$A$6,IF(K1215=[34]Hoja3!$B$7,[34]Hoja3!$A$7,IF(K1215=[34]Hoja3!$B$8,[34]Hoja3!$A$8,IF(K1215=[34]Hoja3!$B$9,[34]Hoja3!$A$9,IF(K1215=[34]Hoja3!$B$10,[34]Hoja3!$A$10,IF(K1215=[34]Hoja3!$B$11,[34]Hoja3!$A$11,IF(K1215=[34]Hoja3!$B$12,[34]Hoja3!$A$12,IF(K1215=[34]Hoja3!$B$13,[34]Hoja3!$A$13,IF(K1215=[34]Hoja3!$B$14,[34]Hoja3!$A$14,IF(K1215=[34]Hoja3!$B$15,[34]Hoja3!$A$15,IF(K1215=[34]Hoja3!$B$16,[34]Hoja3!$A$16,IF(K1215=[34]Hoja3!$B$17,[34]Hoja3!$A$17,IF(K1215=[34]Hoja3!$B$18,[34]Hoja3!$A$18,IF(K1215=[34]Hoja3!$B$19,[34]Hoja3!$A$19,IF(K1215=[34]Hoja3!$B$20,[34]Hoja3!$A$20,IF(K1215=[34]Hoja3!$B$21,[34]Hoja3!$A$21,""))))))))))))))))))))</f>
        <v>CCE-16</v>
      </c>
      <c r="M1215" s="60" t="s">
        <v>63</v>
      </c>
      <c r="N1215" s="60">
        <v>0</v>
      </c>
      <c r="O1215" s="107">
        <v>57073281</v>
      </c>
      <c r="P1215" s="107">
        <v>57073281</v>
      </c>
      <c r="Q1215" s="65">
        <v>0</v>
      </c>
      <c r="R1215" s="60">
        <v>0</v>
      </c>
      <c r="S1215" s="60" t="s">
        <v>2635</v>
      </c>
      <c r="T1215" s="60" t="s">
        <v>1996</v>
      </c>
      <c r="U1215" s="60" t="s">
        <v>2293</v>
      </c>
      <c r="V1215" s="60" t="s">
        <v>2294</v>
      </c>
      <c r="W1215" s="60" t="s">
        <v>2295</v>
      </c>
      <c r="X1215" s="100">
        <v>3241000</v>
      </c>
      <c r="Y1215" s="133" t="s">
        <v>4117</v>
      </c>
    </row>
    <row r="1216" spans="1:25" ht="45" x14ac:dyDescent="0.25">
      <c r="A1216" s="60" t="s">
        <v>2636</v>
      </c>
      <c r="B1216" s="60" t="str">
        <f>IFERROR(VLOOKUP(VALUE(MID(A1215,1,IF(VALUE(MID(A1215,1,3))=898,3,4))),[34]Hoja1!$A$3:$K$222,2,0),"")</f>
        <v>1052 Bienestar estudiantil para todos</v>
      </c>
      <c r="C1216" s="60" t="s">
        <v>259</v>
      </c>
      <c r="D1216" s="60" t="s">
        <v>486</v>
      </c>
      <c r="E1216" s="68">
        <v>86101710</v>
      </c>
      <c r="F1216" s="60" t="s">
        <v>2629</v>
      </c>
      <c r="G1216" s="62">
        <v>1</v>
      </c>
      <c r="H1216" s="62">
        <v>1</v>
      </c>
      <c r="I1216" s="68">
        <v>11.5</v>
      </c>
      <c r="J1216" s="60">
        <v>1</v>
      </c>
      <c r="K1216" s="60" t="s">
        <v>21</v>
      </c>
      <c r="L1216" s="60" t="str">
        <f>IF(K1216=[34]Hoja3!$B$2,[34]Hoja3!$A$2,IF(K1216=[34]Hoja3!$B$3,[34]Hoja3!$A$3,IF(K1216=[34]Hoja3!$B$4,[34]Hoja3!$A$4,IF(K1216=[34]Hoja3!$B$5,[34]Hoja3!$A$5,IF(K1216=[34]Hoja3!$B$6,[34]Hoja3!$A$6,IF(K1216=[34]Hoja3!$B$7,[34]Hoja3!$A$7,IF(K1216=[34]Hoja3!$B$8,[34]Hoja3!$A$8,IF(K1216=[34]Hoja3!$B$9,[34]Hoja3!$A$9,IF(K1216=[34]Hoja3!$B$10,[34]Hoja3!$A$10,IF(K1216=[34]Hoja3!$B$11,[34]Hoja3!$A$11,IF(K1216=[34]Hoja3!$B$12,[34]Hoja3!$A$12,IF(K1216=[34]Hoja3!$B$13,[34]Hoja3!$A$13,IF(K1216=[34]Hoja3!$B$14,[34]Hoja3!$A$14,IF(K1216=[34]Hoja3!$B$15,[34]Hoja3!$A$15,IF(K1216=[34]Hoja3!$B$16,[34]Hoja3!$A$16,IF(K1216=[34]Hoja3!$B$17,[34]Hoja3!$A$17,IF(K1216=[34]Hoja3!$B$18,[34]Hoja3!$A$18,IF(K1216=[34]Hoja3!$B$19,[34]Hoja3!$A$19,IF(K1216=[34]Hoja3!$B$20,[34]Hoja3!$A$20,IF(K1216=[34]Hoja3!$B$21,[34]Hoja3!$A$21,""))))))))))))))))))))</f>
        <v>CCE-16</v>
      </c>
      <c r="M1216" s="60" t="s">
        <v>63</v>
      </c>
      <c r="N1216" s="60">
        <v>0</v>
      </c>
      <c r="O1216" s="107">
        <v>57073281</v>
      </c>
      <c r="P1216" s="107">
        <v>57073281</v>
      </c>
      <c r="Q1216" s="65">
        <v>0</v>
      </c>
      <c r="R1216" s="60">
        <v>0</v>
      </c>
      <c r="S1216" s="60" t="s">
        <v>1995</v>
      </c>
      <c r="T1216" s="60" t="s">
        <v>1996</v>
      </c>
      <c r="U1216" s="60" t="s">
        <v>2293</v>
      </c>
      <c r="V1216" s="60" t="s">
        <v>2294</v>
      </c>
      <c r="W1216" s="60" t="s">
        <v>2295</v>
      </c>
      <c r="X1216" s="100">
        <v>3241000</v>
      </c>
      <c r="Y1216" s="133" t="s">
        <v>4117</v>
      </c>
    </row>
    <row r="1217" spans="1:25" ht="45" x14ac:dyDescent="0.25">
      <c r="A1217" s="60" t="s">
        <v>2637</v>
      </c>
      <c r="B1217" s="60" t="str">
        <f>IFERROR(VLOOKUP(VALUE(MID(A1216,1,IF(VALUE(MID(A1216,1,3))=898,3,4))),[34]Hoja1!$A$3:$K$222,2,0),"")</f>
        <v>1052 Bienestar estudiantil para todos</v>
      </c>
      <c r="C1217" s="60" t="s">
        <v>259</v>
      </c>
      <c r="D1217" s="60" t="s">
        <v>486</v>
      </c>
      <c r="E1217" s="68">
        <v>86101710</v>
      </c>
      <c r="F1217" s="60" t="s">
        <v>2629</v>
      </c>
      <c r="G1217" s="62">
        <v>1</v>
      </c>
      <c r="H1217" s="62">
        <v>1</v>
      </c>
      <c r="I1217" s="68">
        <v>11.5</v>
      </c>
      <c r="J1217" s="60">
        <v>1</v>
      </c>
      <c r="K1217" s="60" t="s">
        <v>21</v>
      </c>
      <c r="L1217" s="60" t="str">
        <f>IF(K1217=[34]Hoja3!$B$2,[34]Hoja3!$A$2,IF(K1217=[34]Hoja3!$B$3,[34]Hoja3!$A$3,IF(K1217=[34]Hoja3!$B$4,[34]Hoja3!$A$4,IF(K1217=[34]Hoja3!$B$5,[34]Hoja3!$A$5,IF(K1217=[34]Hoja3!$B$6,[34]Hoja3!$A$6,IF(K1217=[34]Hoja3!$B$7,[34]Hoja3!$A$7,IF(K1217=[34]Hoja3!$B$8,[34]Hoja3!$A$8,IF(K1217=[34]Hoja3!$B$9,[34]Hoja3!$A$9,IF(K1217=[34]Hoja3!$B$10,[34]Hoja3!$A$10,IF(K1217=[34]Hoja3!$B$11,[34]Hoja3!$A$11,IF(K1217=[34]Hoja3!$B$12,[34]Hoja3!$A$12,IF(K1217=[34]Hoja3!$B$13,[34]Hoja3!$A$13,IF(K1217=[34]Hoja3!$B$14,[34]Hoja3!$A$14,IF(K1217=[34]Hoja3!$B$15,[34]Hoja3!$A$15,IF(K1217=[34]Hoja3!$B$16,[34]Hoja3!$A$16,IF(K1217=[34]Hoja3!$B$17,[34]Hoja3!$A$17,IF(K1217=[34]Hoja3!$B$18,[34]Hoja3!$A$18,IF(K1217=[34]Hoja3!$B$19,[34]Hoja3!$A$19,IF(K1217=[34]Hoja3!$B$20,[34]Hoja3!$A$20,IF(K1217=[34]Hoja3!$B$21,[34]Hoja3!$A$21,""))))))))))))))))))))</f>
        <v>CCE-16</v>
      </c>
      <c r="M1217" s="60" t="s">
        <v>63</v>
      </c>
      <c r="N1217" s="60">
        <v>0</v>
      </c>
      <c r="O1217" s="107">
        <v>57073281</v>
      </c>
      <c r="P1217" s="107">
        <v>57073281</v>
      </c>
      <c r="Q1217" s="65">
        <v>0</v>
      </c>
      <c r="R1217" s="60">
        <v>0</v>
      </c>
      <c r="S1217" s="60" t="s">
        <v>1995</v>
      </c>
      <c r="T1217" s="60" t="s">
        <v>1996</v>
      </c>
      <c r="U1217" s="60" t="s">
        <v>2293</v>
      </c>
      <c r="V1217" s="60" t="s">
        <v>2294</v>
      </c>
      <c r="W1217" s="60" t="s">
        <v>2295</v>
      </c>
      <c r="X1217" s="100">
        <v>3241000</v>
      </c>
      <c r="Y1217" s="133" t="s">
        <v>4117</v>
      </c>
    </row>
    <row r="1218" spans="1:25" ht="45" x14ac:dyDescent="0.25">
      <c r="A1218" s="60" t="s">
        <v>2638</v>
      </c>
      <c r="B1218" s="60" t="str">
        <f>IFERROR(VLOOKUP(VALUE(MID(A1217,1,IF(VALUE(MID(A1217,1,3))=898,3,4))),[34]Hoja1!$A$3:$K$222,2,0),"")</f>
        <v>1052 Bienestar estudiantil para todos</v>
      </c>
      <c r="C1218" s="60" t="s">
        <v>259</v>
      </c>
      <c r="D1218" s="60" t="s">
        <v>486</v>
      </c>
      <c r="E1218" s="68">
        <v>86101710</v>
      </c>
      <c r="F1218" s="60" t="s">
        <v>2629</v>
      </c>
      <c r="G1218" s="62">
        <v>1</v>
      </c>
      <c r="H1218" s="62">
        <v>1</v>
      </c>
      <c r="I1218" s="68">
        <v>11.5</v>
      </c>
      <c r="J1218" s="60">
        <v>1</v>
      </c>
      <c r="K1218" s="60" t="s">
        <v>21</v>
      </c>
      <c r="L1218" s="60" t="str">
        <f>IF(K1218=[34]Hoja3!$B$2,[34]Hoja3!$A$2,IF(K1218=[34]Hoja3!$B$3,[34]Hoja3!$A$3,IF(K1218=[34]Hoja3!$B$4,[34]Hoja3!$A$4,IF(K1218=[34]Hoja3!$B$5,[34]Hoja3!$A$5,IF(K1218=[34]Hoja3!$B$6,[34]Hoja3!$A$6,IF(K1218=[34]Hoja3!$B$7,[34]Hoja3!$A$7,IF(K1218=[34]Hoja3!$B$8,[34]Hoja3!$A$8,IF(K1218=[34]Hoja3!$B$9,[34]Hoja3!$A$9,IF(K1218=[34]Hoja3!$B$10,[34]Hoja3!$A$10,IF(K1218=[34]Hoja3!$B$11,[34]Hoja3!$A$11,IF(K1218=[34]Hoja3!$B$12,[34]Hoja3!$A$12,IF(K1218=[34]Hoja3!$B$13,[34]Hoja3!$A$13,IF(K1218=[34]Hoja3!$B$14,[34]Hoja3!$A$14,IF(K1218=[34]Hoja3!$B$15,[34]Hoja3!$A$15,IF(K1218=[34]Hoja3!$B$16,[34]Hoja3!$A$16,IF(K1218=[34]Hoja3!$B$17,[34]Hoja3!$A$17,IF(K1218=[34]Hoja3!$B$18,[34]Hoja3!$A$18,IF(K1218=[34]Hoja3!$B$19,[34]Hoja3!$A$19,IF(K1218=[34]Hoja3!$B$20,[34]Hoja3!$A$20,IF(K1218=[34]Hoja3!$B$21,[34]Hoja3!$A$21,""))))))))))))))))))))</f>
        <v>CCE-16</v>
      </c>
      <c r="M1218" s="60" t="s">
        <v>63</v>
      </c>
      <c r="N1218" s="60">
        <v>0</v>
      </c>
      <c r="O1218" s="107">
        <v>57073281</v>
      </c>
      <c r="P1218" s="107">
        <v>57073281</v>
      </c>
      <c r="Q1218" s="65">
        <v>0</v>
      </c>
      <c r="R1218" s="60">
        <v>0</v>
      </c>
      <c r="S1218" s="60" t="s">
        <v>1995</v>
      </c>
      <c r="T1218" s="60" t="s">
        <v>1996</v>
      </c>
      <c r="U1218" s="60" t="s">
        <v>2293</v>
      </c>
      <c r="V1218" s="60" t="s">
        <v>2294</v>
      </c>
      <c r="W1218" s="60" t="s">
        <v>2295</v>
      </c>
      <c r="X1218" s="100">
        <v>3241000</v>
      </c>
      <c r="Y1218" s="133" t="s">
        <v>4117</v>
      </c>
    </row>
    <row r="1219" spans="1:25" ht="45" x14ac:dyDescent="0.25">
      <c r="A1219" s="60" t="s">
        <v>2639</v>
      </c>
      <c r="B1219" s="60" t="str">
        <f>IFERROR(VLOOKUP(VALUE(MID(A1218,1,IF(VALUE(MID(A1218,1,3))=898,3,4))),[34]Hoja1!$A$3:$K$222,2,0),"")</f>
        <v>1052 Bienestar estudiantil para todos</v>
      </c>
      <c r="C1219" s="60" t="s">
        <v>259</v>
      </c>
      <c r="D1219" s="60" t="s">
        <v>486</v>
      </c>
      <c r="E1219" s="68">
        <v>86101710</v>
      </c>
      <c r="F1219" s="60" t="s">
        <v>2629</v>
      </c>
      <c r="G1219" s="62">
        <v>1</v>
      </c>
      <c r="H1219" s="62">
        <v>1</v>
      </c>
      <c r="I1219" s="68">
        <v>11.5</v>
      </c>
      <c r="J1219" s="60">
        <v>1</v>
      </c>
      <c r="K1219" s="60" t="s">
        <v>21</v>
      </c>
      <c r="L1219" s="60" t="str">
        <f>IF(K1219=[34]Hoja3!$B$2,[34]Hoja3!$A$2,IF(K1219=[34]Hoja3!$B$3,[34]Hoja3!$A$3,IF(K1219=[34]Hoja3!$B$4,[34]Hoja3!$A$4,IF(K1219=[34]Hoja3!$B$5,[34]Hoja3!$A$5,IF(K1219=[34]Hoja3!$B$6,[34]Hoja3!$A$6,IF(K1219=[34]Hoja3!$B$7,[34]Hoja3!$A$7,IF(K1219=[34]Hoja3!$B$8,[34]Hoja3!$A$8,IF(K1219=[34]Hoja3!$B$9,[34]Hoja3!$A$9,IF(K1219=[34]Hoja3!$B$10,[34]Hoja3!$A$10,IF(K1219=[34]Hoja3!$B$11,[34]Hoja3!$A$11,IF(K1219=[34]Hoja3!$B$12,[34]Hoja3!$A$12,IF(K1219=[34]Hoja3!$B$13,[34]Hoja3!$A$13,IF(K1219=[34]Hoja3!$B$14,[34]Hoja3!$A$14,IF(K1219=[34]Hoja3!$B$15,[34]Hoja3!$A$15,IF(K1219=[34]Hoja3!$B$16,[34]Hoja3!$A$16,IF(K1219=[34]Hoja3!$B$17,[34]Hoja3!$A$17,IF(K1219=[34]Hoja3!$B$18,[34]Hoja3!$A$18,IF(K1219=[34]Hoja3!$B$19,[34]Hoja3!$A$19,IF(K1219=[34]Hoja3!$B$20,[34]Hoja3!$A$20,IF(K1219=[34]Hoja3!$B$21,[34]Hoja3!$A$21,""))))))))))))))))))))</f>
        <v>CCE-16</v>
      </c>
      <c r="M1219" s="60" t="s">
        <v>63</v>
      </c>
      <c r="N1219" s="60">
        <v>0</v>
      </c>
      <c r="O1219" s="107">
        <v>57073281</v>
      </c>
      <c r="P1219" s="107">
        <v>57073281</v>
      </c>
      <c r="Q1219" s="65">
        <v>0</v>
      </c>
      <c r="R1219" s="60">
        <v>0</v>
      </c>
      <c r="S1219" s="60" t="s">
        <v>1995</v>
      </c>
      <c r="T1219" s="60" t="s">
        <v>1996</v>
      </c>
      <c r="U1219" s="60" t="s">
        <v>2293</v>
      </c>
      <c r="V1219" s="60" t="s">
        <v>2294</v>
      </c>
      <c r="W1219" s="60" t="s">
        <v>2295</v>
      </c>
      <c r="X1219" s="100">
        <v>3241000</v>
      </c>
      <c r="Y1219" s="133" t="s">
        <v>4117</v>
      </c>
    </row>
    <row r="1220" spans="1:25" ht="45" x14ac:dyDescent="0.25">
      <c r="A1220" s="60" t="s">
        <v>2640</v>
      </c>
      <c r="B1220" s="60" t="str">
        <f>IFERROR(VLOOKUP(VALUE(MID(A1219,1,IF(VALUE(MID(A1219,1,3))=898,3,4))),[34]Hoja1!$A$3:$K$222,2,0),"")</f>
        <v>1052 Bienestar estudiantil para todos</v>
      </c>
      <c r="C1220" s="60" t="s">
        <v>259</v>
      </c>
      <c r="D1220" s="60" t="s">
        <v>486</v>
      </c>
      <c r="E1220" s="68">
        <v>86101710</v>
      </c>
      <c r="F1220" s="60" t="s">
        <v>2629</v>
      </c>
      <c r="G1220" s="62">
        <v>1</v>
      </c>
      <c r="H1220" s="62">
        <v>1</v>
      </c>
      <c r="I1220" s="68">
        <v>11.5</v>
      </c>
      <c r="J1220" s="60">
        <v>1</v>
      </c>
      <c r="K1220" s="60" t="s">
        <v>21</v>
      </c>
      <c r="L1220" s="60" t="str">
        <f>IF(K1220=[34]Hoja3!$B$2,[34]Hoja3!$A$2,IF(K1220=[34]Hoja3!$B$3,[34]Hoja3!$A$3,IF(K1220=[34]Hoja3!$B$4,[34]Hoja3!$A$4,IF(K1220=[34]Hoja3!$B$5,[34]Hoja3!$A$5,IF(K1220=[34]Hoja3!$B$6,[34]Hoja3!$A$6,IF(K1220=[34]Hoja3!$B$7,[34]Hoja3!$A$7,IF(K1220=[34]Hoja3!$B$8,[34]Hoja3!$A$8,IF(K1220=[34]Hoja3!$B$9,[34]Hoja3!$A$9,IF(K1220=[34]Hoja3!$B$10,[34]Hoja3!$A$10,IF(K1220=[34]Hoja3!$B$11,[34]Hoja3!$A$11,IF(K1220=[34]Hoja3!$B$12,[34]Hoja3!$A$12,IF(K1220=[34]Hoja3!$B$13,[34]Hoja3!$A$13,IF(K1220=[34]Hoja3!$B$14,[34]Hoja3!$A$14,IF(K1220=[34]Hoja3!$B$15,[34]Hoja3!$A$15,IF(K1220=[34]Hoja3!$B$16,[34]Hoja3!$A$16,IF(K1220=[34]Hoja3!$B$17,[34]Hoja3!$A$17,IF(K1220=[34]Hoja3!$B$18,[34]Hoja3!$A$18,IF(K1220=[34]Hoja3!$B$19,[34]Hoja3!$A$19,IF(K1220=[34]Hoja3!$B$20,[34]Hoja3!$A$20,IF(K1220=[34]Hoja3!$B$21,[34]Hoja3!$A$21,""))))))))))))))))))))</f>
        <v>CCE-16</v>
      </c>
      <c r="M1220" s="60" t="s">
        <v>63</v>
      </c>
      <c r="N1220" s="60">
        <v>0</v>
      </c>
      <c r="O1220" s="107">
        <v>57073281</v>
      </c>
      <c r="P1220" s="107">
        <v>57073281</v>
      </c>
      <c r="Q1220" s="65">
        <v>0</v>
      </c>
      <c r="R1220" s="60">
        <v>0</v>
      </c>
      <c r="S1220" s="60" t="s">
        <v>1995</v>
      </c>
      <c r="T1220" s="60" t="s">
        <v>1996</v>
      </c>
      <c r="U1220" s="60" t="s">
        <v>2293</v>
      </c>
      <c r="V1220" s="60" t="s">
        <v>2294</v>
      </c>
      <c r="W1220" s="60" t="s">
        <v>2295</v>
      </c>
      <c r="X1220" s="100">
        <v>3241000</v>
      </c>
      <c r="Y1220" s="133" t="s">
        <v>4117</v>
      </c>
    </row>
    <row r="1221" spans="1:25" ht="45" x14ac:dyDescent="0.25">
      <c r="A1221" s="60" t="s">
        <v>2641</v>
      </c>
      <c r="B1221" s="60" t="str">
        <f>IFERROR(VLOOKUP(VALUE(MID(A1220,1,IF(VALUE(MID(A1220,1,3))=898,3,4))),[34]Hoja1!$A$3:$K$222,2,0),"")</f>
        <v>1052 Bienestar estudiantil para todos</v>
      </c>
      <c r="C1221" s="60" t="s">
        <v>259</v>
      </c>
      <c r="D1221" s="60" t="s">
        <v>486</v>
      </c>
      <c r="E1221" s="68">
        <v>80101604</v>
      </c>
      <c r="F1221" s="60" t="s">
        <v>2642</v>
      </c>
      <c r="G1221" s="62">
        <v>1</v>
      </c>
      <c r="H1221" s="62">
        <v>1</v>
      </c>
      <c r="I1221" s="68">
        <v>11.5</v>
      </c>
      <c r="J1221" s="60">
        <v>1</v>
      </c>
      <c r="K1221" s="60" t="s">
        <v>21</v>
      </c>
      <c r="L1221" s="60" t="str">
        <f>IF(K1221=[34]Hoja3!$B$2,[34]Hoja3!$A$2,IF(K1221=[34]Hoja3!$B$3,[34]Hoja3!$A$3,IF(K1221=[34]Hoja3!$B$4,[34]Hoja3!$A$4,IF(K1221=[34]Hoja3!$B$5,[34]Hoja3!$A$5,IF(K1221=[34]Hoja3!$B$6,[34]Hoja3!$A$6,IF(K1221=[34]Hoja3!$B$7,[34]Hoja3!$A$7,IF(K1221=[34]Hoja3!$B$8,[34]Hoja3!$A$8,IF(K1221=[34]Hoja3!$B$9,[34]Hoja3!$A$9,IF(K1221=[34]Hoja3!$B$10,[34]Hoja3!$A$10,IF(K1221=[34]Hoja3!$B$11,[34]Hoja3!$A$11,IF(K1221=[34]Hoja3!$B$12,[34]Hoja3!$A$12,IF(K1221=[34]Hoja3!$B$13,[34]Hoja3!$A$13,IF(K1221=[34]Hoja3!$B$14,[34]Hoja3!$A$14,IF(K1221=[34]Hoja3!$B$15,[34]Hoja3!$A$15,IF(K1221=[34]Hoja3!$B$16,[34]Hoja3!$A$16,IF(K1221=[34]Hoja3!$B$17,[34]Hoja3!$A$17,IF(K1221=[34]Hoja3!$B$18,[34]Hoja3!$A$18,IF(K1221=[34]Hoja3!$B$19,[34]Hoja3!$A$19,IF(K1221=[34]Hoja3!$B$20,[34]Hoja3!$A$20,IF(K1221=[34]Hoja3!$B$21,[34]Hoja3!$A$21,""))))))))))))))))))))</f>
        <v>CCE-16</v>
      </c>
      <c r="M1221" s="60" t="s">
        <v>63</v>
      </c>
      <c r="N1221" s="60">
        <v>0</v>
      </c>
      <c r="O1221" s="107">
        <v>90551552</v>
      </c>
      <c r="P1221" s="107">
        <v>90551552</v>
      </c>
      <c r="Q1221" s="65">
        <v>0</v>
      </c>
      <c r="R1221" s="60">
        <v>0</v>
      </c>
      <c r="S1221" s="60" t="s">
        <v>1995</v>
      </c>
      <c r="T1221" s="60" t="s">
        <v>1996</v>
      </c>
      <c r="U1221" s="60" t="s">
        <v>2293</v>
      </c>
      <c r="V1221" s="60" t="s">
        <v>2294</v>
      </c>
      <c r="W1221" s="60" t="s">
        <v>2295</v>
      </c>
      <c r="X1221" s="100">
        <v>3241000</v>
      </c>
      <c r="Y1221" s="133" t="s">
        <v>4117</v>
      </c>
    </row>
    <row r="1222" spans="1:25" ht="45" x14ac:dyDescent="0.25">
      <c r="A1222" s="60" t="s">
        <v>2643</v>
      </c>
      <c r="B1222" s="60" t="str">
        <f>IFERROR(VLOOKUP(VALUE(MID(A1221,1,IF(VALUE(MID(A1221,1,3))=898,3,4))),[34]Hoja1!$A$3:$K$222,2,0),"")</f>
        <v>1052 Bienestar estudiantil para todos</v>
      </c>
      <c r="C1222" s="60" t="s">
        <v>259</v>
      </c>
      <c r="D1222" s="60" t="s">
        <v>486</v>
      </c>
      <c r="E1222" s="68">
        <v>80101604</v>
      </c>
      <c r="F1222" s="60" t="s">
        <v>2644</v>
      </c>
      <c r="G1222" s="62">
        <v>1</v>
      </c>
      <c r="H1222" s="62">
        <v>1</v>
      </c>
      <c r="I1222" s="68">
        <v>11.5</v>
      </c>
      <c r="J1222" s="60">
        <v>1</v>
      </c>
      <c r="K1222" s="60" t="s">
        <v>21</v>
      </c>
      <c r="L1222" s="60" t="str">
        <f>IF(K1222=[34]Hoja3!$B$2,[34]Hoja3!$A$2,IF(K1222=[34]Hoja3!$B$3,[34]Hoja3!$A$3,IF(K1222=[34]Hoja3!$B$4,[34]Hoja3!$A$4,IF(K1222=[34]Hoja3!$B$5,[34]Hoja3!$A$5,IF(K1222=[34]Hoja3!$B$6,[34]Hoja3!$A$6,IF(K1222=[34]Hoja3!$B$7,[34]Hoja3!$A$7,IF(K1222=[34]Hoja3!$B$8,[34]Hoja3!$A$8,IF(K1222=[34]Hoja3!$B$9,[34]Hoja3!$A$9,IF(K1222=[34]Hoja3!$B$10,[34]Hoja3!$A$10,IF(K1222=[34]Hoja3!$B$11,[34]Hoja3!$A$11,IF(K1222=[34]Hoja3!$B$12,[34]Hoja3!$A$12,IF(K1222=[34]Hoja3!$B$13,[34]Hoja3!$A$13,IF(K1222=[34]Hoja3!$B$14,[34]Hoja3!$A$14,IF(K1222=[34]Hoja3!$B$15,[34]Hoja3!$A$15,IF(K1222=[34]Hoja3!$B$16,[34]Hoja3!$A$16,IF(K1222=[34]Hoja3!$B$17,[34]Hoja3!$A$17,IF(K1222=[34]Hoja3!$B$18,[34]Hoja3!$A$18,IF(K1222=[34]Hoja3!$B$19,[34]Hoja3!$A$19,IF(K1222=[34]Hoja3!$B$20,[34]Hoja3!$A$20,IF(K1222=[34]Hoja3!$B$21,[34]Hoja3!$A$21,""))))))))))))))))))))</f>
        <v>CCE-16</v>
      </c>
      <c r="M1222" s="60" t="s">
        <v>63</v>
      </c>
      <c r="N1222" s="60">
        <v>0</v>
      </c>
      <c r="O1222" s="107">
        <v>57073281</v>
      </c>
      <c r="P1222" s="107">
        <v>57073281</v>
      </c>
      <c r="Q1222" s="65">
        <v>0</v>
      </c>
      <c r="R1222" s="60">
        <v>0</v>
      </c>
      <c r="S1222" s="60" t="s">
        <v>1995</v>
      </c>
      <c r="T1222" s="60" t="s">
        <v>1996</v>
      </c>
      <c r="U1222" s="60" t="s">
        <v>2293</v>
      </c>
      <c r="V1222" s="60" t="s">
        <v>2294</v>
      </c>
      <c r="W1222" s="60" t="s">
        <v>2295</v>
      </c>
      <c r="X1222" s="100">
        <v>3241000</v>
      </c>
      <c r="Y1222" s="133" t="s">
        <v>4117</v>
      </c>
    </row>
    <row r="1223" spans="1:25" ht="45" x14ac:dyDescent="0.25">
      <c r="A1223" s="60" t="s">
        <v>2645</v>
      </c>
      <c r="B1223" s="60" t="str">
        <f>IFERROR(VLOOKUP(VALUE(MID(A1222,1,IF(VALUE(MID(A1222,1,3))=898,3,4))),[34]Hoja1!$A$3:$K$222,2,0),"")</f>
        <v>1052 Bienestar estudiantil para todos</v>
      </c>
      <c r="C1223" s="60" t="s">
        <v>259</v>
      </c>
      <c r="D1223" s="60" t="s">
        <v>486</v>
      </c>
      <c r="E1223" s="68">
        <v>80101604</v>
      </c>
      <c r="F1223" s="60" t="s">
        <v>2646</v>
      </c>
      <c r="G1223" s="62">
        <v>1</v>
      </c>
      <c r="H1223" s="62">
        <v>1</v>
      </c>
      <c r="I1223" s="68">
        <v>11.5</v>
      </c>
      <c r="J1223" s="60">
        <v>1</v>
      </c>
      <c r="K1223" s="60" t="s">
        <v>21</v>
      </c>
      <c r="L1223" s="60" t="str">
        <f>IF(K1223=[34]Hoja3!$B$2,[34]Hoja3!$A$2,IF(K1223=[34]Hoja3!$B$3,[34]Hoja3!$A$3,IF(K1223=[34]Hoja3!$B$4,[34]Hoja3!$A$4,IF(K1223=[34]Hoja3!$B$5,[34]Hoja3!$A$5,IF(K1223=[34]Hoja3!$B$6,[34]Hoja3!$A$6,IF(K1223=[34]Hoja3!$B$7,[34]Hoja3!$A$7,IF(K1223=[34]Hoja3!$B$8,[34]Hoja3!$A$8,IF(K1223=[34]Hoja3!$B$9,[34]Hoja3!$A$9,IF(K1223=[34]Hoja3!$B$10,[34]Hoja3!$A$10,IF(K1223=[34]Hoja3!$B$11,[34]Hoja3!$A$11,IF(K1223=[34]Hoja3!$B$12,[34]Hoja3!$A$12,IF(K1223=[34]Hoja3!$B$13,[34]Hoja3!$A$13,IF(K1223=[34]Hoja3!$B$14,[34]Hoja3!$A$14,IF(K1223=[34]Hoja3!$B$15,[34]Hoja3!$A$15,IF(K1223=[34]Hoja3!$B$16,[34]Hoja3!$A$16,IF(K1223=[34]Hoja3!$B$17,[34]Hoja3!$A$17,IF(K1223=[34]Hoja3!$B$18,[34]Hoja3!$A$18,IF(K1223=[34]Hoja3!$B$19,[34]Hoja3!$A$19,IF(K1223=[34]Hoja3!$B$20,[34]Hoja3!$A$20,IF(K1223=[34]Hoja3!$B$21,[34]Hoja3!$A$21,""))))))))))))))))))))</f>
        <v>CCE-16</v>
      </c>
      <c r="M1223" s="60" t="s">
        <v>63</v>
      </c>
      <c r="N1223" s="60">
        <v>0</v>
      </c>
      <c r="O1223" s="107">
        <v>83720000</v>
      </c>
      <c r="P1223" s="107">
        <v>83720000</v>
      </c>
      <c r="Q1223" s="65">
        <v>0</v>
      </c>
      <c r="R1223" s="60">
        <v>0</v>
      </c>
      <c r="S1223" s="60" t="s">
        <v>1995</v>
      </c>
      <c r="T1223" s="60" t="s">
        <v>1996</v>
      </c>
      <c r="U1223" s="60" t="s">
        <v>2293</v>
      </c>
      <c r="V1223" s="60" t="s">
        <v>2294</v>
      </c>
      <c r="W1223" s="60" t="s">
        <v>2295</v>
      </c>
      <c r="X1223" s="100">
        <v>3241000</v>
      </c>
      <c r="Y1223" s="133" t="s">
        <v>4117</v>
      </c>
    </row>
    <row r="1224" spans="1:25" ht="45" x14ac:dyDescent="0.25">
      <c r="A1224" s="60" t="s">
        <v>2647</v>
      </c>
      <c r="B1224" s="60" t="str">
        <f>IFERROR(VLOOKUP(VALUE(MID(A1223,1,IF(VALUE(MID(A1223,1,3))=898,3,4))),[34]Hoja1!$A$3:$K$222,2,0),"")</f>
        <v>1052 Bienestar estudiantil para todos</v>
      </c>
      <c r="C1224" s="60" t="s">
        <v>259</v>
      </c>
      <c r="D1224" s="60" t="s">
        <v>486</v>
      </c>
      <c r="E1224" s="68">
        <v>80101604</v>
      </c>
      <c r="F1224" s="60" t="s">
        <v>2644</v>
      </c>
      <c r="G1224" s="62">
        <v>1</v>
      </c>
      <c r="H1224" s="62">
        <v>1</v>
      </c>
      <c r="I1224" s="68">
        <v>11.5</v>
      </c>
      <c r="J1224" s="60">
        <v>1</v>
      </c>
      <c r="K1224" s="60" t="s">
        <v>21</v>
      </c>
      <c r="L1224" s="60" t="str">
        <f>IF(K1224=[34]Hoja3!$B$2,[34]Hoja3!$A$2,IF(K1224=[34]Hoja3!$B$3,[34]Hoja3!$A$3,IF(K1224=[34]Hoja3!$B$4,[34]Hoja3!$A$4,IF(K1224=[34]Hoja3!$B$5,[34]Hoja3!$A$5,IF(K1224=[34]Hoja3!$B$6,[34]Hoja3!$A$6,IF(K1224=[34]Hoja3!$B$7,[34]Hoja3!$A$7,IF(K1224=[34]Hoja3!$B$8,[34]Hoja3!$A$8,IF(K1224=[34]Hoja3!$B$9,[34]Hoja3!$A$9,IF(K1224=[34]Hoja3!$B$10,[34]Hoja3!$A$10,IF(K1224=[34]Hoja3!$B$11,[34]Hoja3!$A$11,IF(K1224=[34]Hoja3!$B$12,[34]Hoja3!$A$12,IF(K1224=[34]Hoja3!$B$13,[34]Hoja3!$A$13,IF(K1224=[34]Hoja3!$B$14,[34]Hoja3!$A$14,IF(K1224=[34]Hoja3!$B$15,[34]Hoja3!$A$15,IF(K1224=[34]Hoja3!$B$16,[34]Hoja3!$A$16,IF(K1224=[34]Hoja3!$B$17,[34]Hoja3!$A$17,IF(K1224=[34]Hoja3!$B$18,[34]Hoja3!$A$18,IF(K1224=[34]Hoja3!$B$19,[34]Hoja3!$A$19,IF(K1224=[34]Hoja3!$B$20,[34]Hoja3!$A$20,IF(K1224=[34]Hoja3!$B$21,[34]Hoja3!$A$21,""))))))))))))))))))))</f>
        <v>CCE-16</v>
      </c>
      <c r="M1224" s="60" t="s">
        <v>63</v>
      </c>
      <c r="N1224" s="60">
        <v>0</v>
      </c>
      <c r="O1224" s="107">
        <v>57073281</v>
      </c>
      <c r="P1224" s="107">
        <v>57073281</v>
      </c>
      <c r="Q1224" s="65">
        <v>0</v>
      </c>
      <c r="R1224" s="60">
        <v>0</v>
      </c>
      <c r="S1224" s="60" t="s">
        <v>1995</v>
      </c>
      <c r="T1224" s="60" t="s">
        <v>1996</v>
      </c>
      <c r="U1224" s="60" t="s">
        <v>2293</v>
      </c>
      <c r="V1224" s="60" t="s">
        <v>2294</v>
      </c>
      <c r="W1224" s="60" t="s">
        <v>2295</v>
      </c>
      <c r="X1224" s="100">
        <v>3241000</v>
      </c>
      <c r="Y1224" s="133" t="s">
        <v>4117</v>
      </c>
    </row>
    <row r="1225" spans="1:25" ht="45" x14ac:dyDescent="0.25">
      <c r="A1225" s="60" t="s">
        <v>2648</v>
      </c>
      <c r="B1225" s="60" t="str">
        <f>IFERROR(VLOOKUP(VALUE(MID(A1224,1,IF(VALUE(MID(A1224,1,3))=898,3,4))),[34]Hoja1!$A$3:$K$222,2,0),"")</f>
        <v>1052 Bienestar estudiantil para todos</v>
      </c>
      <c r="C1225" s="60" t="s">
        <v>259</v>
      </c>
      <c r="D1225" s="60" t="s">
        <v>486</v>
      </c>
      <c r="E1225" s="68">
        <v>80101604</v>
      </c>
      <c r="F1225" s="60" t="s">
        <v>2644</v>
      </c>
      <c r="G1225" s="62">
        <v>1</v>
      </c>
      <c r="H1225" s="62">
        <v>1</v>
      </c>
      <c r="I1225" s="68">
        <v>11.5</v>
      </c>
      <c r="J1225" s="60">
        <v>1</v>
      </c>
      <c r="K1225" s="60" t="s">
        <v>21</v>
      </c>
      <c r="L1225" s="60" t="str">
        <f>IF(K1225=[34]Hoja3!$B$2,[34]Hoja3!$A$2,IF(K1225=[34]Hoja3!$B$3,[34]Hoja3!$A$3,IF(K1225=[34]Hoja3!$B$4,[34]Hoja3!$A$4,IF(K1225=[34]Hoja3!$B$5,[34]Hoja3!$A$5,IF(K1225=[34]Hoja3!$B$6,[34]Hoja3!$A$6,IF(K1225=[34]Hoja3!$B$7,[34]Hoja3!$A$7,IF(K1225=[34]Hoja3!$B$8,[34]Hoja3!$A$8,IF(K1225=[34]Hoja3!$B$9,[34]Hoja3!$A$9,IF(K1225=[34]Hoja3!$B$10,[34]Hoja3!$A$10,IF(K1225=[34]Hoja3!$B$11,[34]Hoja3!$A$11,IF(K1225=[34]Hoja3!$B$12,[34]Hoja3!$A$12,IF(K1225=[34]Hoja3!$B$13,[34]Hoja3!$A$13,IF(K1225=[34]Hoja3!$B$14,[34]Hoja3!$A$14,IF(K1225=[34]Hoja3!$B$15,[34]Hoja3!$A$15,IF(K1225=[34]Hoja3!$B$16,[34]Hoja3!$A$16,IF(K1225=[34]Hoja3!$B$17,[34]Hoja3!$A$17,IF(K1225=[34]Hoja3!$B$18,[34]Hoja3!$A$18,IF(K1225=[34]Hoja3!$B$19,[34]Hoja3!$A$19,IF(K1225=[34]Hoja3!$B$20,[34]Hoja3!$A$20,IF(K1225=[34]Hoja3!$B$21,[34]Hoja3!$A$21,""))))))))))))))))))))</f>
        <v>CCE-16</v>
      </c>
      <c r="M1225" s="60" t="s">
        <v>63</v>
      </c>
      <c r="N1225" s="60">
        <v>0</v>
      </c>
      <c r="O1225" s="107">
        <v>57073281</v>
      </c>
      <c r="P1225" s="107">
        <v>57073281</v>
      </c>
      <c r="Q1225" s="65">
        <v>0</v>
      </c>
      <c r="R1225" s="60">
        <v>0</v>
      </c>
      <c r="S1225" s="60" t="s">
        <v>1995</v>
      </c>
      <c r="T1225" s="60" t="s">
        <v>1996</v>
      </c>
      <c r="U1225" s="60" t="s">
        <v>2293</v>
      </c>
      <c r="V1225" s="60" t="s">
        <v>2294</v>
      </c>
      <c r="W1225" s="60" t="s">
        <v>2295</v>
      </c>
      <c r="X1225" s="100">
        <v>3241000</v>
      </c>
      <c r="Y1225" s="133" t="s">
        <v>4117</v>
      </c>
    </row>
    <row r="1226" spans="1:25" ht="45" x14ac:dyDescent="0.25">
      <c r="A1226" s="60" t="s">
        <v>2649</v>
      </c>
      <c r="B1226" s="60" t="str">
        <f>IFERROR(VLOOKUP(VALUE(MID(A1225,1,IF(VALUE(MID(A1225,1,3))=898,3,4))),[34]Hoja1!$A$3:$K$222,2,0),"")</f>
        <v>1052 Bienestar estudiantil para todos</v>
      </c>
      <c r="C1226" s="60" t="s">
        <v>259</v>
      </c>
      <c r="D1226" s="60" t="s">
        <v>486</v>
      </c>
      <c r="E1226" s="68">
        <v>80101510</v>
      </c>
      <c r="F1226" s="60" t="s">
        <v>2650</v>
      </c>
      <c r="G1226" s="62">
        <v>1</v>
      </c>
      <c r="H1226" s="62">
        <v>1</v>
      </c>
      <c r="I1226" s="68">
        <v>11.5</v>
      </c>
      <c r="J1226" s="60">
        <v>1</v>
      </c>
      <c r="K1226" s="60" t="s">
        <v>21</v>
      </c>
      <c r="L1226" s="60" t="str">
        <f>IF(K1226=[34]Hoja3!$B$2,[34]Hoja3!$A$2,IF(K1226=[34]Hoja3!$B$3,[34]Hoja3!$A$3,IF(K1226=[34]Hoja3!$B$4,[34]Hoja3!$A$4,IF(K1226=[34]Hoja3!$B$5,[34]Hoja3!$A$5,IF(K1226=[34]Hoja3!$B$6,[34]Hoja3!$A$6,IF(K1226=[34]Hoja3!$B$7,[34]Hoja3!$A$7,IF(K1226=[34]Hoja3!$B$8,[34]Hoja3!$A$8,IF(K1226=[34]Hoja3!$B$9,[34]Hoja3!$A$9,IF(K1226=[34]Hoja3!$B$10,[34]Hoja3!$A$10,IF(K1226=[34]Hoja3!$B$11,[34]Hoja3!$A$11,IF(K1226=[34]Hoja3!$B$12,[34]Hoja3!$A$12,IF(K1226=[34]Hoja3!$B$13,[34]Hoja3!$A$13,IF(K1226=[34]Hoja3!$B$14,[34]Hoja3!$A$14,IF(K1226=[34]Hoja3!$B$15,[34]Hoja3!$A$15,IF(K1226=[34]Hoja3!$B$16,[34]Hoja3!$A$16,IF(K1226=[34]Hoja3!$B$17,[34]Hoja3!$A$17,IF(K1226=[34]Hoja3!$B$18,[34]Hoja3!$A$18,IF(K1226=[34]Hoja3!$B$19,[34]Hoja3!$A$19,IF(K1226=[34]Hoja3!$B$20,[34]Hoja3!$A$20,IF(K1226=[34]Hoja3!$B$21,[34]Hoja3!$A$21,""))))))))))))))))))))</f>
        <v>CCE-16</v>
      </c>
      <c r="M1226" s="60" t="s">
        <v>63</v>
      </c>
      <c r="N1226" s="60">
        <v>0</v>
      </c>
      <c r="O1226" s="107">
        <v>74630400</v>
      </c>
      <c r="P1226" s="107">
        <v>74630400</v>
      </c>
      <c r="Q1226" s="65">
        <v>0</v>
      </c>
      <c r="R1226" s="60">
        <v>0</v>
      </c>
      <c r="S1226" s="60" t="s">
        <v>1995</v>
      </c>
      <c r="T1226" s="60" t="s">
        <v>1996</v>
      </c>
      <c r="U1226" s="60" t="s">
        <v>2293</v>
      </c>
      <c r="V1226" s="60" t="s">
        <v>2294</v>
      </c>
      <c r="W1226" s="60" t="s">
        <v>2295</v>
      </c>
      <c r="X1226" s="100">
        <v>3241000</v>
      </c>
      <c r="Y1226" s="133" t="s">
        <v>4117</v>
      </c>
    </row>
    <row r="1227" spans="1:25" ht="45" x14ac:dyDescent="0.25">
      <c r="A1227" s="60" t="s">
        <v>2651</v>
      </c>
      <c r="B1227" s="60" t="str">
        <f>IFERROR(VLOOKUP(VALUE(MID(A1226,1,IF(VALUE(MID(A1226,1,3))=898,3,4))),[34]Hoja1!$A$3:$K$222,2,0),"")</f>
        <v>1052 Bienestar estudiantil para todos</v>
      </c>
      <c r="C1227" s="60" t="s">
        <v>259</v>
      </c>
      <c r="D1227" s="60" t="s">
        <v>486</v>
      </c>
      <c r="E1227" s="68">
        <v>80101510</v>
      </c>
      <c r="F1227" s="60" t="s">
        <v>2652</v>
      </c>
      <c r="G1227" s="62">
        <v>1</v>
      </c>
      <c r="H1227" s="62">
        <v>1</v>
      </c>
      <c r="I1227" s="68">
        <v>11.5</v>
      </c>
      <c r="J1227" s="60">
        <v>1</v>
      </c>
      <c r="K1227" s="60" t="s">
        <v>21</v>
      </c>
      <c r="L1227" s="60" t="str">
        <f>IF(K1227=[34]Hoja3!$B$2,[34]Hoja3!$A$2,IF(K1227=[34]Hoja3!$B$3,[34]Hoja3!$A$3,IF(K1227=[34]Hoja3!$B$4,[34]Hoja3!$A$4,IF(K1227=[34]Hoja3!$B$5,[34]Hoja3!$A$5,IF(K1227=[34]Hoja3!$B$6,[34]Hoja3!$A$6,IF(K1227=[34]Hoja3!$B$7,[34]Hoja3!$A$7,IF(K1227=[34]Hoja3!$B$8,[34]Hoja3!$A$8,IF(K1227=[34]Hoja3!$B$9,[34]Hoja3!$A$9,IF(K1227=[34]Hoja3!$B$10,[34]Hoja3!$A$10,IF(K1227=[34]Hoja3!$B$11,[34]Hoja3!$A$11,IF(K1227=[34]Hoja3!$B$12,[34]Hoja3!$A$12,IF(K1227=[34]Hoja3!$B$13,[34]Hoja3!$A$13,IF(K1227=[34]Hoja3!$B$14,[34]Hoja3!$A$14,IF(K1227=[34]Hoja3!$B$15,[34]Hoja3!$A$15,IF(K1227=[34]Hoja3!$B$16,[34]Hoja3!$A$16,IF(K1227=[34]Hoja3!$B$17,[34]Hoja3!$A$17,IF(K1227=[34]Hoja3!$B$18,[34]Hoja3!$A$18,IF(K1227=[34]Hoja3!$B$19,[34]Hoja3!$A$19,IF(K1227=[34]Hoja3!$B$20,[34]Hoja3!$A$20,IF(K1227=[34]Hoja3!$B$21,[34]Hoja3!$A$21,""))))))))))))))))))))</f>
        <v>CCE-16</v>
      </c>
      <c r="M1227" s="60" t="s">
        <v>63</v>
      </c>
      <c r="N1227" s="60">
        <v>0</v>
      </c>
      <c r="O1227" s="107">
        <v>74630400</v>
      </c>
      <c r="P1227" s="107">
        <v>74630400</v>
      </c>
      <c r="Q1227" s="65">
        <v>0</v>
      </c>
      <c r="R1227" s="60">
        <v>0</v>
      </c>
      <c r="S1227" s="60" t="s">
        <v>1995</v>
      </c>
      <c r="T1227" s="60" t="s">
        <v>1996</v>
      </c>
      <c r="U1227" s="60" t="s">
        <v>2293</v>
      </c>
      <c r="V1227" s="60" t="s">
        <v>2294</v>
      </c>
      <c r="W1227" s="60" t="s">
        <v>2295</v>
      </c>
      <c r="X1227" s="100">
        <v>3241000</v>
      </c>
      <c r="Y1227" s="133" t="s">
        <v>4117</v>
      </c>
    </row>
    <row r="1228" spans="1:25" ht="45" x14ac:dyDescent="0.25">
      <c r="A1228" s="60" t="s">
        <v>2653</v>
      </c>
      <c r="B1228" s="60" t="str">
        <f>IFERROR(VLOOKUP(VALUE(MID(A1227,1,IF(VALUE(MID(A1227,1,3))=898,3,4))),[34]Hoja1!$A$3:$K$222,2,0),"")</f>
        <v>1052 Bienestar estudiantil para todos</v>
      </c>
      <c r="C1228" s="60" t="s">
        <v>259</v>
      </c>
      <c r="D1228" s="60" t="s">
        <v>486</v>
      </c>
      <c r="E1228" s="68">
        <v>80101510</v>
      </c>
      <c r="F1228" s="60" t="s">
        <v>2654</v>
      </c>
      <c r="G1228" s="62">
        <v>1</v>
      </c>
      <c r="H1228" s="62">
        <v>1</v>
      </c>
      <c r="I1228" s="68">
        <v>11.5</v>
      </c>
      <c r="J1228" s="60">
        <v>1</v>
      </c>
      <c r="K1228" s="60" t="s">
        <v>21</v>
      </c>
      <c r="L1228" s="60" t="str">
        <f>IF(K1228=[34]Hoja3!$B$2,[34]Hoja3!$A$2,IF(K1228=[34]Hoja3!$B$3,[34]Hoja3!$A$3,IF(K1228=[34]Hoja3!$B$4,[34]Hoja3!$A$4,IF(K1228=[34]Hoja3!$B$5,[34]Hoja3!$A$5,IF(K1228=[34]Hoja3!$B$6,[34]Hoja3!$A$6,IF(K1228=[34]Hoja3!$B$7,[34]Hoja3!$A$7,IF(K1228=[34]Hoja3!$B$8,[34]Hoja3!$A$8,IF(K1228=[34]Hoja3!$B$9,[34]Hoja3!$A$9,IF(K1228=[34]Hoja3!$B$10,[34]Hoja3!$A$10,IF(K1228=[34]Hoja3!$B$11,[34]Hoja3!$A$11,IF(K1228=[34]Hoja3!$B$12,[34]Hoja3!$A$12,IF(K1228=[34]Hoja3!$B$13,[34]Hoja3!$A$13,IF(K1228=[34]Hoja3!$B$14,[34]Hoja3!$A$14,IF(K1228=[34]Hoja3!$B$15,[34]Hoja3!$A$15,IF(K1228=[34]Hoja3!$B$16,[34]Hoja3!$A$16,IF(K1228=[34]Hoja3!$B$17,[34]Hoja3!$A$17,IF(K1228=[34]Hoja3!$B$18,[34]Hoja3!$A$18,IF(K1228=[34]Hoja3!$B$19,[34]Hoja3!$A$19,IF(K1228=[34]Hoja3!$B$20,[34]Hoja3!$A$20,IF(K1228=[34]Hoja3!$B$21,[34]Hoja3!$A$21,""))))))))))))))))))))</f>
        <v>CCE-16</v>
      </c>
      <c r="M1228" s="60" t="s">
        <v>575</v>
      </c>
      <c r="N1228" s="60">
        <v>0</v>
      </c>
      <c r="O1228" s="107">
        <v>31096000</v>
      </c>
      <c r="P1228" s="107">
        <v>31096000</v>
      </c>
      <c r="Q1228" s="65">
        <v>0</v>
      </c>
      <c r="R1228" s="60">
        <v>0</v>
      </c>
      <c r="S1228" s="60" t="s">
        <v>1995</v>
      </c>
      <c r="T1228" s="60" t="s">
        <v>1996</v>
      </c>
      <c r="U1228" s="60" t="s">
        <v>2293</v>
      </c>
      <c r="V1228" s="60" t="s">
        <v>2294</v>
      </c>
      <c r="W1228" s="60" t="s">
        <v>2295</v>
      </c>
      <c r="X1228" s="100">
        <v>3241000</v>
      </c>
      <c r="Y1228" s="133" t="s">
        <v>4117</v>
      </c>
    </row>
    <row r="1229" spans="1:25" ht="45" x14ac:dyDescent="0.25">
      <c r="A1229" s="60" t="s">
        <v>2655</v>
      </c>
      <c r="B1229" s="60" t="str">
        <f>IFERROR(VLOOKUP(VALUE(MID(A1228,1,IF(VALUE(MID(A1228,1,3))=898,3,4))),[34]Hoja1!$A$3:$K$222,2,0),"")</f>
        <v>1052 Bienestar estudiantil para todos</v>
      </c>
      <c r="C1229" s="60" t="s">
        <v>259</v>
      </c>
      <c r="D1229" s="60" t="s">
        <v>486</v>
      </c>
      <c r="E1229" s="68">
        <v>80101510</v>
      </c>
      <c r="F1229" s="60" t="s">
        <v>2654</v>
      </c>
      <c r="G1229" s="62">
        <v>1</v>
      </c>
      <c r="H1229" s="62">
        <v>1</v>
      </c>
      <c r="I1229" s="68">
        <v>11.5</v>
      </c>
      <c r="J1229" s="60">
        <v>1</v>
      </c>
      <c r="K1229" s="60" t="s">
        <v>21</v>
      </c>
      <c r="L1229" s="60" t="str">
        <f>IF(K1229=[34]Hoja3!$B$2,[34]Hoja3!$A$2,IF(K1229=[34]Hoja3!$B$3,[34]Hoja3!$A$3,IF(K1229=[34]Hoja3!$B$4,[34]Hoja3!$A$4,IF(K1229=[34]Hoja3!$B$5,[34]Hoja3!$A$5,IF(K1229=[34]Hoja3!$B$6,[34]Hoja3!$A$6,IF(K1229=[34]Hoja3!$B$7,[34]Hoja3!$A$7,IF(K1229=[34]Hoja3!$B$8,[34]Hoja3!$A$8,IF(K1229=[34]Hoja3!$B$9,[34]Hoja3!$A$9,IF(K1229=[34]Hoja3!$B$10,[34]Hoja3!$A$10,IF(K1229=[34]Hoja3!$B$11,[34]Hoja3!$A$11,IF(K1229=[34]Hoja3!$B$12,[34]Hoja3!$A$12,IF(K1229=[34]Hoja3!$B$13,[34]Hoja3!$A$13,IF(K1229=[34]Hoja3!$B$14,[34]Hoja3!$A$14,IF(K1229=[34]Hoja3!$B$15,[34]Hoja3!$A$15,IF(K1229=[34]Hoja3!$B$16,[34]Hoja3!$A$16,IF(K1229=[34]Hoja3!$B$17,[34]Hoja3!$A$17,IF(K1229=[34]Hoja3!$B$18,[34]Hoja3!$A$18,IF(K1229=[34]Hoja3!$B$19,[34]Hoja3!$A$19,IF(K1229=[34]Hoja3!$B$20,[34]Hoja3!$A$20,IF(K1229=[34]Hoja3!$B$21,[34]Hoja3!$A$21,""))))))))))))))))))))</f>
        <v>CCE-16</v>
      </c>
      <c r="M1229" s="60" t="s">
        <v>575</v>
      </c>
      <c r="N1229" s="60">
        <v>0</v>
      </c>
      <c r="O1229" s="107">
        <v>31096000</v>
      </c>
      <c r="P1229" s="107">
        <v>31096000</v>
      </c>
      <c r="Q1229" s="65">
        <v>0</v>
      </c>
      <c r="R1229" s="60">
        <v>0</v>
      </c>
      <c r="S1229" s="60" t="s">
        <v>1995</v>
      </c>
      <c r="T1229" s="60" t="s">
        <v>1996</v>
      </c>
      <c r="U1229" s="60" t="s">
        <v>2293</v>
      </c>
      <c r="V1229" s="60" t="s">
        <v>2294</v>
      </c>
      <c r="W1229" s="60" t="s">
        <v>2295</v>
      </c>
      <c r="X1229" s="100">
        <v>3241000</v>
      </c>
      <c r="Y1229" s="133" t="s">
        <v>4117</v>
      </c>
    </row>
    <row r="1230" spans="1:25" ht="45" x14ac:dyDescent="0.25">
      <c r="A1230" s="60" t="s">
        <v>2656</v>
      </c>
      <c r="B1230" s="60" t="str">
        <f>IFERROR(VLOOKUP(VALUE(MID(A1229,1,IF(VALUE(MID(A1229,1,3))=898,3,4))),[34]Hoja1!$A$3:$K$222,2,0),"")</f>
        <v>1052 Bienestar estudiantil para todos</v>
      </c>
      <c r="C1230" s="60" t="s">
        <v>259</v>
      </c>
      <c r="D1230" s="60" t="s">
        <v>486</v>
      </c>
      <c r="E1230" s="68">
        <v>80101510</v>
      </c>
      <c r="F1230" s="60" t="s">
        <v>2654</v>
      </c>
      <c r="G1230" s="62">
        <v>1</v>
      </c>
      <c r="H1230" s="62">
        <v>1</v>
      </c>
      <c r="I1230" s="68">
        <v>11.5</v>
      </c>
      <c r="J1230" s="60">
        <v>1</v>
      </c>
      <c r="K1230" s="60" t="s">
        <v>21</v>
      </c>
      <c r="L1230" s="60" t="str">
        <f>IF(K1230=[34]Hoja3!$B$2,[34]Hoja3!$A$2,IF(K1230=[34]Hoja3!$B$3,[34]Hoja3!$A$3,IF(K1230=[34]Hoja3!$B$4,[34]Hoja3!$A$4,IF(K1230=[34]Hoja3!$B$5,[34]Hoja3!$A$5,IF(K1230=[34]Hoja3!$B$6,[34]Hoja3!$A$6,IF(K1230=[34]Hoja3!$B$7,[34]Hoja3!$A$7,IF(K1230=[34]Hoja3!$B$8,[34]Hoja3!$A$8,IF(K1230=[34]Hoja3!$B$9,[34]Hoja3!$A$9,IF(K1230=[34]Hoja3!$B$10,[34]Hoja3!$A$10,IF(K1230=[34]Hoja3!$B$11,[34]Hoja3!$A$11,IF(K1230=[34]Hoja3!$B$12,[34]Hoja3!$A$12,IF(K1230=[34]Hoja3!$B$13,[34]Hoja3!$A$13,IF(K1230=[34]Hoja3!$B$14,[34]Hoja3!$A$14,IF(K1230=[34]Hoja3!$B$15,[34]Hoja3!$A$15,IF(K1230=[34]Hoja3!$B$16,[34]Hoja3!$A$16,IF(K1230=[34]Hoja3!$B$17,[34]Hoja3!$A$17,IF(K1230=[34]Hoja3!$B$18,[34]Hoja3!$A$18,IF(K1230=[34]Hoja3!$B$19,[34]Hoja3!$A$19,IF(K1230=[34]Hoja3!$B$20,[34]Hoja3!$A$20,IF(K1230=[34]Hoja3!$B$21,[34]Hoja3!$A$21,""))))))))))))))))))))</f>
        <v>CCE-16</v>
      </c>
      <c r="M1230" s="60" t="s">
        <v>575</v>
      </c>
      <c r="N1230" s="60">
        <v>0</v>
      </c>
      <c r="O1230" s="107">
        <v>31096000</v>
      </c>
      <c r="P1230" s="107">
        <v>31096000</v>
      </c>
      <c r="Q1230" s="65">
        <v>0</v>
      </c>
      <c r="R1230" s="60">
        <v>0</v>
      </c>
      <c r="S1230" s="60" t="s">
        <v>1995</v>
      </c>
      <c r="T1230" s="60" t="s">
        <v>1996</v>
      </c>
      <c r="U1230" s="60" t="s">
        <v>2293</v>
      </c>
      <c r="V1230" s="60" t="s">
        <v>2294</v>
      </c>
      <c r="W1230" s="60" t="s">
        <v>2295</v>
      </c>
      <c r="X1230" s="100">
        <v>3241000</v>
      </c>
      <c r="Y1230" s="133" t="s">
        <v>4117</v>
      </c>
    </row>
    <row r="1231" spans="1:25" ht="45" x14ac:dyDescent="0.25">
      <c r="A1231" s="60" t="s">
        <v>2657</v>
      </c>
      <c r="B1231" s="60" t="str">
        <f>IFERROR(VLOOKUP(VALUE(MID(A1230,1,IF(VALUE(MID(A1230,1,3))=898,3,4))),[34]Hoja1!$A$3:$K$222,2,0),"")</f>
        <v>1052 Bienestar estudiantil para todos</v>
      </c>
      <c r="C1231" s="60" t="s">
        <v>259</v>
      </c>
      <c r="D1231" s="60" t="s">
        <v>486</v>
      </c>
      <c r="E1231" s="68">
        <v>80101604</v>
      </c>
      <c r="F1231" s="60" t="s">
        <v>2658</v>
      </c>
      <c r="G1231" s="62">
        <v>1</v>
      </c>
      <c r="H1231" s="62">
        <v>1</v>
      </c>
      <c r="I1231" s="68">
        <v>11.5</v>
      </c>
      <c r="J1231" s="60">
        <v>1</v>
      </c>
      <c r="K1231" s="60" t="s">
        <v>21</v>
      </c>
      <c r="L1231" s="60" t="str">
        <f>IF(K1231=[34]Hoja3!$B$2,[34]Hoja3!$A$2,IF(K1231=[34]Hoja3!$B$3,[34]Hoja3!$A$3,IF(K1231=[34]Hoja3!$B$4,[34]Hoja3!$A$4,IF(K1231=[34]Hoja3!$B$5,[34]Hoja3!$A$5,IF(K1231=[34]Hoja3!$B$6,[34]Hoja3!$A$6,IF(K1231=[34]Hoja3!$B$7,[34]Hoja3!$A$7,IF(K1231=[34]Hoja3!$B$8,[34]Hoja3!$A$8,IF(K1231=[34]Hoja3!$B$9,[34]Hoja3!$A$9,IF(K1231=[34]Hoja3!$B$10,[34]Hoja3!$A$10,IF(K1231=[34]Hoja3!$B$11,[34]Hoja3!$A$11,IF(K1231=[34]Hoja3!$B$12,[34]Hoja3!$A$12,IF(K1231=[34]Hoja3!$B$13,[34]Hoja3!$A$13,IF(K1231=[34]Hoja3!$B$14,[34]Hoja3!$A$14,IF(K1231=[34]Hoja3!$B$15,[34]Hoja3!$A$15,IF(K1231=[34]Hoja3!$B$16,[34]Hoja3!$A$16,IF(K1231=[34]Hoja3!$B$17,[34]Hoja3!$A$17,IF(K1231=[34]Hoja3!$B$18,[34]Hoja3!$A$18,IF(K1231=[34]Hoja3!$B$19,[34]Hoja3!$A$19,IF(K1231=[34]Hoja3!$B$20,[34]Hoja3!$A$20,IF(K1231=[34]Hoja3!$B$21,[34]Hoja3!$A$21,""))))))))))))))))))))</f>
        <v>CCE-16</v>
      </c>
      <c r="M1231" s="60" t="s">
        <v>63</v>
      </c>
      <c r="N1231" s="60">
        <v>0</v>
      </c>
      <c r="O1231" s="107">
        <v>65780000</v>
      </c>
      <c r="P1231" s="107">
        <v>65780000</v>
      </c>
      <c r="Q1231" s="65">
        <v>0</v>
      </c>
      <c r="R1231" s="60">
        <v>0</v>
      </c>
      <c r="S1231" s="60" t="s">
        <v>1995</v>
      </c>
      <c r="T1231" s="60" t="s">
        <v>1996</v>
      </c>
      <c r="U1231" s="60" t="s">
        <v>2293</v>
      </c>
      <c r="V1231" s="60" t="s">
        <v>2294</v>
      </c>
      <c r="W1231" s="60" t="s">
        <v>2295</v>
      </c>
      <c r="X1231" s="100">
        <v>3241000</v>
      </c>
      <c r="Y1231" s="133" t="s">
        <v>4117</v>
      </c>
    </row>
    <row r="1232" spans="1:25" ht="45" x14ac:dyDescent="0.25">
      <c r="A1232" s="60" t="s">
        <v>2659</v>
      </c>
      <c r="B1232" s="60" t="str">
        <f>IFERROR(VLOOKUP(VALUE(MID(A1231,1,IF(VALUE(MID(A1231,1,3))=898,3,4))),[34]Hoja1!$A$3:$K$222,2,0),"")</f>
        <v>1052 Bienestar estudiantil para todos</v>
      </c>
      <c r="C1232" s="60" t="s">
        <v>259</v>
      </c>
      <c r="D1232" s="60" t="s">
        <v>486</v>
      </c>
      <c r="E1232" s="68">
        <v>80101604</v>
      </c>
      <c r="F1232" s="60" t="s">
        <v>2658</v>
      </c>
      <c r="G1232" s="62">
        <v>1</v>
      </c>
      <c r="H1232" s="62">
        <v>1</v>
      </c>
      <c r="I1232" s="68">
        <v>11.5</v>
      </c>
      <c r="J1232" s="60">
        <v>1</v>
      </c>
      <c r="K1232" s="60" t="s">
        <v>21</v>
      </c>
      <c r="L1232" s="60" t="str">
        <f>IF(K1232=[34]Hoja3!$B$2,[34]Hoja3!$A$2,IF(K1232=[34]Hoja3!$B$3,[34]Hoja3!$A$3,IF(K1232=[34]Hoja3!$B$4,[34]Hoja3!$A$4,IF(K1232=[34]Hoja3!$B$5,[34]Hoja3!$A$5,IF(K1232=[34]Hoja3!$B$6,[34]Hoja3!$A$6,IF(K1232=[34]Hoja3!$B$7,[34]Hoja3!$A$7,IF(K1232=[34]Hoja3!$B$8,[34]Hoja3!$A$8,IF(K1232=[34]Hoja3!$B$9,[34]Hoja3!$A$9,IF(K1232=[34]Hoja3!$B$10,[34]Hoja3!$A$10,IF(K1232=[34]Hoja3!$B$11,[34]Hoja3!$A$11,IF(K1232=[34]Hoja3!$B$12,[34]Hoja3!$A$12,IF(K1232=[34]Hoja3!$B$13,[34]Hoja3!$A$13,IF(K1232=[34]Hoja3!$B$14,[34]Hoja3!$A$14,IF(K1232=[34]Hoja3!$B$15,[34]Hoja3!$A$15,IF(K1232=[34]Hoja3!$B$16,[34]Hoja3!$A$16,IF(K1232=[34]Hoja3!$B$17,[34]Hoja3!$A$17,IF(K1232=[34]Hoja3!$B$18,[34]Hoja3!$A$18,IF(K1232=[34]Hoja3!$B$19,[34]Hoja3!$A$19,IF(K1232=[34]Hoja3!$B$20,[34]Hoja3!$A$20,IF(K1232=[34]Hoja3!$B$21,[34]Hoja3!$A$21,""))))))))))))))))))))</f>
        <v>CCE-16</v>
      </c>
      <c r="M1232" s="60" t="s">
        <v>63</v>
      </c>
      <c r="N1232" s="60">
        <v>0</v>
      </c>
      <c r="O1232" s="107">
        <v>65780000</v>
      </c>
      <c r="P1232" s="107">
        <v>65780000</v>
      </c>
      <c r="Q1232" s="65">
        <v>0</v>
      </c>
      <c r="R1232" s="60">
        <v>0</v>
      </c>
      <c r="S1232" s="60" t="s">
        <v>1995</v>
      </c>
      <c r="T1232" s="60" t="s">
        <v>1996</v>
      </c>
      <c r="U1232" s="60" t="s">
        <v>2293</v>
      </c>
      <c r="V1232" s="60" t="s">
        <v>2294</v>
      </c>
      <c r="W1232" s="60" t="s">
        <v>2295</v>
      </c>
      <c r="X1232" s="100">
        <v>3241000</v>
      </c>
      <c r="Y1232" s="133" t="s">
        <v>4117</v>
      </c>
    </row>
    <row r="1233" spans="1:25" ht="45" x14ac:dyDescent="0.25">
      <c r="A1233" s="60" t="s">
        <v>2660</v>
      </c>
      <c r="B1233" s="60" t="str">
        <f>IFERROR(VLOOKUP(VALUE(MID(A1232,1,IF(VALUE(MID(A1232,1,3))=898,3,4))),[34]Hoja1!$A$3:$K$222,2,0),"")</f>
        <v>1052 Bienestar estudiantil para todos</v>
      </c>
      <c r="C1233" s="60" t="s">
        <v>259</v>
      </c>
      <c r="D1233" s="60" t="s">
        <v>486</v>
      </c>
      <c r="E1233" s="68">
        <v>80101604</v>
      </c>
      <c r="F1233" s="60" t="s">
        <v>2661</v>
      </c>
      <c r="G1233" s="62">
        <v>1</v>
      </c>
      <c r="H1233" s="62">
        <v>1</v>
      </c>
      <c r="I1233" s="68">
        <v>11.5</v>
      </c>
      <c r="J1233" s="60">
        <v>1</v>
      </c>
      <c r="K1233" s="60" t="s">
        <v>21</v>
      </c>
      <c r="L1233" s="60" t="str">
        <f>IF(K1233=[34]Hoja3!$B$2,[34]Hoja3!$A$2,IF(K1233=[34]Hoja3!$B$3,[34]Hoja3!$A$3,IF(K1233=[34]Hoja3!$B$4,[34]Hoja3!$A$4,IF(K1233=[34]Hoja3!$B$5,[34]Hoja3!$A$5,IF(K1233=[34]Hoja3!$B$6,[34]Hoja3!$A$6,IF(K1233=[34]Hoja3!$B$7,[34]Hoja3!$A$7,IF(K1233=[34]Hoja3!$B$8,[34]Hoja3!$A$8,IF(K1233=[34]Hoja3!$B$9,[34]Hoja3!$A$9,IF(K1233=[34]Hoja3!$B$10,[34]Hoja3!$A$10,IF(K1233=[34]Hoja3!$B$11,[34]Hoja3!$A$11,IF(K1233=[34]Hoja3!$B$12,[34]Hoja3!$A$12,IF(K1233=[34]Hoja3!$B$13,[34]Hoja3!$A$13,IF(K1233=[34]Hoja3!$B$14,[34]Hoja3!$A$14,IF(K1233=[34]Hoja3!$B$15,[34]Hoja3!$A$15,IF(K1233=[34]Hoja3!$B$16,[34]Hoja3!$A$16,IF(K1233=[34]Hoja3!$B$17,[34]Hoja3!$A$17,IF(K1233=[34]Hoja3!$B$18,[34]Hoja3!$A$18,IF(K1233=[34]Hoja3!$B$19,[34]Hoja3!$A$19,IF(K1233=[34]Hoja3!$B$20,[34]Hoja3!$A$20,IF(K1233=[34]Hoja3!$B$21,[34]Hoja3!$A$21,""))))))))))))))))))))</f>
        <v>CCE-16</v>
      </c>
      <c r="M1233" s="60" t="s">
        <v>63</v>
      </c>
      <c r="N1233" s="60">
        <v>0</v>
      </c>
      <c r="O1233" s="107">
        <v>57073281</v>
      </c>
      <c r="P1233" s="107">
        <v>57073281</v>
      </c>
      <c r="Q1233" s="65">
        <v>0</v>
      </c>
      <c r="R1233" s="60">
        <v>0</v>
      </c>
      <c r="S1233" s="60" t="s">
        <v>1995</v>
      </c>
      <c r="T1233" s="60" t="s">
        <v>1996</v>
      </c>
      <c r="U1233" s="60" t="s">
        <v>2293</v>
      </c>
      <c r="V1233" s="60" t="s">
        <v>2294</v>
      </c>
      <c r="W1233" s="60" t="s">
        <v>2295</v>
      </c>
      <c r="X1233" s="100">
        <v>3241000</v>
      </c>
      <c r="Y1233" s="133" t="s">
        <v>4117</v>
      </c>
    </row>
    <row r="1234" spans="1:25" ht="45" x14ac:dyDescent="0.25">
      <c r="A1234" s="60" t="s">
        <v>2662</v>
      </c>
      <c r="B1234" s="60" t="str">
        <f>IFERROR(VLOOKUP(VALUE(MID(A1233,1,IF(VALUE(MID(A1233,1,3))=898,3,4))),[34]Hoja1!$A$3:$K$222,2,0),"")</f>
        <v>1052 Bienestar estudiantil para todos</v>
      </c>
      <c r="C1234" s="60" t="s">
        <v>259</v>
      </c>
      <c r="D1234" s="60" t="s">
        <v>486</v>
      </c>
      <c r="E1234" s="68">
        <v>80101604</v>
      </c>
      <c r="F1234" s="60" t="s">
        <v>2661</v>
      </c>
      <c r="G1234" s="62">
        <v>1</v>
      </c>
      <c r="H1234" s="62">
        <v>1</v>
      </c>
      <c r="I1234" s="68">
        <v>11.5</v>
      </c>
      <c r="J1234" s="60">
        <v>1</v>
      </c>
      <c r="K1234" s="60" t="s">
        <v>21</v>
      </c>
      <c r="L1234" s="60" t="str">
        <f>IF(K1234=[34]Hoja3!$B$2,[34]Hoja3!$A$2,IF(K1234=[34]Hoja3!$B$3,[34]Hoja3!$A$3,IF(K1234=[34]Hoja3!$B$4,[34]Hoja3!$A$4,IF(K1234=[34]Hoja3!$B$5,[34]Hoja3!$A$5,IF(K1234=[34]Hoja3!$B$6,[34]Hoja3!$A$6,IF(K1234=[34]Hoja3!$B$7,[34]Hoja3!$A$7,IF(K1234=[34]Hoja3!$B$8,[34]Hoja3!$A$8,IF(K1234=[34]Hoja3!$B$9,[34]Hoja3!$A$9,IF(K1234=[34]Hoja3!$B$10,[34]Hoja3!$A$10,IF(K1234=[34]Hoja3!$B$11,[34]Hoja3!$A$11,IF(K1234=[34]Hoja3!$B$12,[34]Hoja3!$A$12,IF(K1234=[34]Hoja3!$B$13,[34]Hoja3!$A$13,IF(K1234=[34]Hoja3!$B$14,[34]Hoja3!$A$14,IF(K1234=[34]Hoja3!$B$15,[34]Hoja3!$A$15,IF(K1234=[34]Hoja3!$B$16,[34]Hoja3!$A$16,IF(K1234=[34]Hoja3!$B$17,[34]Hoja3!$A$17,IF(K1234=[34]Hoja3!$B$18,[34]Hoja3!$A$18,IF(K1234=[34]Hoja3!$B$19,[34]Hoja3!$A$19,IF(K1234=[34]Hoja3!$B$20,[34]Hoja3!$A$20,IF(K1234=[34]Hoja3!$B$21,[34]Hoja3!$A$21,""))))))))))))))))))))</f>
        <v>CCE-16</v>
      </c>
      <c r="M1234" s="60" t="s">
        <v>63</v>
      </c>
      <c r="N1234" s="60">
        <v>0</v>
      </c>
      <c r="O1234" s="107">
        <v>57073281</v>
      </c>
      <c r="P1234" s="107">
        <v>57073281</v>
      </c>
      <c r="Q1234" s="65">
        <v>0</v>
      </c>
      <c r="R1234" s="60">
        <v>0</v>
      </c>
      <c r="S1234" s="60" t="s">
        <v>1995</v>
      </c>
      <c r="T1234" s="60" t="s">
        <v>1996</v>
      </c>
      <c r="U1234" s="60" t="s">
        <v>2293</v>
      </c>
      <c r="V1234" s="60" t="s">
        <v>2294</v>
      </c>
      <c r="W1234" s="60" t="s">
        <v>2295</v>
      </c>
      <c r="X1234" s="100">
        <v>3241000</v>
      </c>
      <c r="Y1234" s="133" t="s">
        <v>4117</v>
      </c>
    </row>
    <row r="1235" spans="1:25" ht="45" x14ac:dyDescent="0.25">
      <c r="A1235" s="60" t="s">
        <v>2663</v>
      </c>
      <c r="B1235" s="60" t="str">
        <f>IFERROR(VLOOKUP(VALUE(MID(A1234,1,IF(VALUE(MID(A1234,1,3))=898,3,4))),[34]Hoja1!$A$3:$K$222,2,0),"")</f>
        <v>1052 Bienestar estudiantil para todos</v>
      </c>
      <c r="C1235" s="60" t="s">
        <v>259</v>
      </c>
      <c r="D1235" s="60" t="s">
        <v>486</v>
      </c>
      <c r="E1235" s="68">
        <v>80101604</v>
      </c>
      <c r="F1235" s="60" t="s">
        <v>2661</v>
      </c>
      <c r="G1235" s="62">
        <v>1</v>
      </c>
      <c r="H1235" s="62">
        <v>1</v>
      </c>
      <c r="I1235" s="68">
        <v>11.5</v>
      </c>
      <c r="J1235" s="60">
        <v>1</v>
      </c>
      <c r="K1235" s="60" t="s">
        <v>21</v>
      </c>
      <c r="L1235" s="60" t="str">
        <f>IF(K1235=[34]Hoja3!$B$2,[34]Hoja3!$A$2,IF(K1235=[34]Hoja3!$B$3,[34]Hoja3!$A$3,IF(K1235=[34]Hoja3!$B$4,[34]Hoja3!$A$4,IF(K1235=[34]Hoja3!$B$5,[34]Hoja3!$A$5,IF(K1235=[34]Hoja3!$B$6,[34]Hoja3!$A$6,IF(K1235=[34]Hoja3!$B$7,[34]Hoja3!$A$7,IF(K1235=[34]Hoja3!$B$8,[34]Hoja3!$A$8,IF(K1235=[34]Hoja3!$B$9,[34]Hoja3!$A$9,IF(K1235=[34]Hoja3!$B$10,[34]Hoja3!$A$10,IF(K1235=[34]Hoja3!$B$11,[34]Hoja3!$A$11,IF(K1235=[34]Hoja3!$B$12,[34]Hoja3!$A$12,IF(K1235=[34]Hoja3!$B$13,[34]Hoja3!$A$13,IF(K1235=[34]Hoja3!$B$14,[34]Hoja3!$A$14,IF(K1235=[34]Hoja3!$B$15,[34]Hoja3!$A$15,IF(K1235=[34]Hoja3!$B$16,[34]Hoja3!$A$16,IF(K1235=[34]Hoja3!$B$17,[34]Hoja3!$A$17,IF(K1235=[34]Hoja3!$B$18,[34]Hoja3!$A$18,IF(K1235=[34]Hoja3!$B$19,[34]Hoja3!$A$19,IF(K1235=[34]Hoja3!$B$20,[34]Hoja3!$A$20,IF(K1235=[34]Hoja3!$B$21,[34]Hoja3!$A$21,""))))))))))))))))))))</f>
        <v>CCE-16</v>
      </c>
      <c r="M1235" s="60" t="s">
        <v>63</v>
      </c>
      <c r="N1235" s="60">
        <v>0</v>
      </c>
      <c r="O1235" s="107">
        <v>57073281</v>
      </c>
      <c r="P1235" s="107">
        <v>57073281</v>
      </c>
      <c r="Q1235" s="65">
        <v>0</v>
      </c>
      <c r="R1235" s="60">
        <v>0</v>
      </c>
      <c r="S1235" s="60" t="s">
        <v>1995</v>
      </c>
      <c r="T1235" s="60" t="s">
        <v>1996</v>
      </c>
      <c r="U1235" s="60" t="s">
        <v>2293</v>
      </c>
      <c r="V1235" s="60" t="s">
        <v>2294</v>
      </c>
      <c r="W1235" s="60" t="s">
        <v>2295</v>
      </c>
      <c r="X1235" s="100">
        <v>3241000</v>
      </c>
      <c r="Y1235" s="133" t="s">
        <v>4117</v>
      </c>
    </row>
    <row r="1236" spans="1:25" ht="45" x14ac:dyDescent="0.25">
      <c r="A1236" s="60" t="s">
        <v>2664</v>
      </c>
      <c r="B1236" s="60" t="str">
        <f>IFERROR(VLOOKUP(VALUE(MID(A1235,1,IF(VALUE(MID(A1235,1,3))=898,3,4))),[34]Hoja1!$A$3:$K$222,2,0),"")</f>
        <v>1052 Bienestar estudiantil para todos</v>
      </c>
      <c r="C1236" s="60" t="s">
        <v>259</v>
      </c>
      <c r="D1236" s="60" t="s">
        <v>486</v>
      </c>
      <c r="E1236" s="68">
        <v>80101604</v>
      </c>
      <c r="F1236" s="60" t="s">
        <v>2661</v>
      </c>
      <c r="G1236" s="62">
        <v>1</v>
      </c>
      <c r="H1236" s="62">
        <v>1</v>
      </c>
      <c r="I1236" s="68">
        <v>11.5</v>
      </c>
      <c r="J1236" s="60">
        <v>1</v>
      </c>
      <c r="K1236" s="60" t="s">
        <v>21</v>
      </c>
      <c r="L1236" s="60" t="str">
        <f>IF(K1236=[34]Hoja3!$B$2,[34]Hoja3!$A$2,IF(K1236=[34]Hoja3!$B$3,[34]Hoja3!$A$3,IF(K1236=[34]Hoja3!$B$4,[34]Hoja3!$A$4,IF(K1236=[34]Hoja3!$B$5,[34]Hoja3!$A$5,IF(K1236=[34]Hoja3!$B$6,[34]Hoja3!$A$6,IF(K1236=[34]Hoja3!$B$7,[34]Hoja3!$A$7,IF(K1236=[34]Hoja3!$B$8,[34]Hoja3!$A$8,IF(K1236=[34]Hoja3!$B$9,[34]Hoja3!$A$9,IF(K1236=[34]Hoja3!$B$10,[34]Hoja3!$A$10,IF(K1236=[34]Hoja3!$B$11,[34]Hoja3!$A$11,IF(K1236=[34]Hoja3!$B$12,[34]Hoja3!$A$12,IF(K1236=[34]Hoja3!$B$13,[34]Hoja3!$A$13,IF(K1236=[34]Hoja3!$B$14,[34]Hoja3!$A$14,IF(K1236=[34]Hoja3!$B$15,[34]Hoja3!$A$15,IF(K1236=[34]Hoja3!$B$16,[34]Hoja3!$A$16,IF(K1236=[34]Hoja3!$B$17,[34]Hoja3!$A$17,IF(K1236=[34]Hoja3!$B$18,[34]Hoja3!$A$18,IF(K1236=[34]Hoja3!$B$19,[34]Hoja3!$A$19,IF(K1236=[34]Hoja3!$B$20,[34]Hoja3!$A$20,IF(K1236=[34]Hoja3!$B$21,[34]Hoja3!$A$21,""))))))))))))))))))))</f>
        <v>CCE-16</v>
      </c>
      <c r="M1236" s="60" t="s">
        <v>63</v>
      </c>
      <c r="N1236" s="60">
        <v>0</v>
      </c>
      <c r="O1236" s="107">
        <v>57073281</v>
      </c>
      <c r="P1236" s="107">
        <v>57073281</v>
      </c>
      <c r="Q1236" s="65">
        <v>0</v>
      </c>
      <c r="R1236" s="60">
        <v>0</v>
      </c>
      <c r="S1236" s="60" t="s">
        <v>1995</v>
      </c>
      <c r="T1236" s="60" t="s">
        <v>1996</v>
      </c>
      <c r="U1236" s="60" t="s">
        <v>2293</v>
      </c>
      <c r="V1236" s="60" t="s">
        <v>2294</v>
      </c>
      <c r="W1236" s="60" t="s">
        <v>2295</v>
      </c>
      <c r="X1236" s="100">
        <v>3241000</v>
      </c>
      <c r="Y1236" s="133" t="s">
        <v>4117</v>
      </c>
    </row>
    <row r="1237" spans="1:25" ht="45" x14ac:dyDescent="0.25">
      <c r="A1237" s="60" t="s">
        <v>2665</v>
      </c>
      <c r="B1237" s="60" t="str">
        <f>IFERROR(VLOOKUP(VALUE(MID(A1236,1,IF(VALUE(MID(A1236,1,3))=898,3,4))),[34]Hoja1!$A$3:$K$222,2,0),"")</f>
        <v>1052 Bienestar estudiantil para todos</v>
      </c>
      <c r="C1237" s="60" t="s">
        <v>259</v>
      </c>
      <c r="D1237" s="60" t="s">
        <v>486</v>
      </c>
      <c r="E1237" s="68">
        <v>80101604</v>
      </c>
      <c r="F1237" s="60" t="s">
        <v>2666</v>
      </c>
      <c r="G1237" s="62">
        <v>1</v>
      </c>
      <c r="H1237" s="62">
        <v>1</v>
      </c>
      <c r="I1237" s="68">
        <v>11.5</v>
      </c>
      <c r="J1237" s="60">
        <v>1</v>
      </c>
      <c r="K1237" s="60" t="s">
        <v>21</v>
      </c>
      <c r="L1237" s="60" t="str">
        <f>IF(K1237=[34]Hoja3!$B$2,[34]Hoja3!$A$2,IF(K1237=[34]Hoja3!$B$3,[34]Hoja3!$A$3,IF(K1237=[34]Hoja3!$B$4,[34]Hoja3!$A$4,IF(K1237=[34]Hoja3!$B$5,[34]Hoja3!$A$5,IF(K1237=[34]Hoja3!$B$6,[34]Hoja3!$A$6,IF(K1237=[34]Hoja3!$B$7,[34]Hoja3!$A$7,IF(K1237=[34]Hoja3!$B$8,[34]Hoja3!$A$8,IF(K1237=[34]Hoja3!$B$9,[34]Hoja3!$A$9,IF(K1237=[34]Hoja3!$B$10,[34]Hoja3!$A$10,IF(K1237=[34]Hoja3!$B$11,[34]Hoja3!$A$11,IF(K1237=[34]Hoja3!$B$12,[34]Hoja3!$A$12,IF(K1237=[34]Hoja3!$B$13,[34]Hoja3!$A$13,IF(K1237=[34]Hoja3!$B$14,[34]Hoja3!$A$14,IF(K1237=[34]Hoja3!$B$15,[34]Hoja3!$A$15,IF(K1237=[34]Hoja3!$B$16,[34]Hoja3!$A$16,IF(K1237=[34]Hoja3!$B$17,[34]Hoja3!$A$17,IF(K1237=[34]Hoja3!$B$18,[34]Hoja3!$A$18,IF(K1237=[34]Hoja3!$B$19,[34]Hoja3!$A$19,IF(K1237=[34]Hoja3!$B$20,[34]Hoja3!$A$20,IF(K1237=[34]Hoja3!$B$21,[34]Hoja3!$A$21,""))))))))))))))))))))</f>
        <v>CCE-16</v>
      </c>
      <c r="M1237" s="60" t="s">
        <v>63</v>
      </c>
      <c r="N1237" s="60">
        <v>0</v>
      </c>
      <c r="O1237" s="107">
        <v>90551552</v>
      </c>
      <c r="P1237" s="107">
        <v>90551552</v>
      </c>
      <c r="Q1237" s="65">
        <v>0</v>
      </c>
      <c r="R1237" s="60">
        <v>0</v>
      </c>
      <c r="S1237" s="60" t="s">
        <v>1995</v>
      </c>
      <c r="T1237" s="60" t="s">
        <v>1996</v>
      </c>
      <c r="U1237" s="60" t="s">
        <v>2293</v>
      </c>
      <c r="V1237" s="60" t="s">
        <v>2294</v>
      </c>
      <c r="W1237" s="60" t="s">
        <v>2295</v>
      </c>
      <c r="X1237" s="100">
        <v>3241000</v>
      </c>
      <c r="Y1237" s="133" t="s">
        <v>4117</v>
      </c>
    </row>
    <row r="1238" spans="1:25" ht="60" x14ac:dyDescent="0.25">
      <c r="A1238" s="60" t="s">
        <v>2667</v>
      </c>
      <c r="B1238" s="60" t="str">
        <f>IFERROR(VLOOKUP(VALUE(MID(A1237,1,IF(VALUE(MID(A1237,1,3))=898,3,4))),[34]Hoja1!$A$3:$K$222,2,0),"")</f>
        <v>1052 Bienestar estudiantil para todos</v>
      </c>
      <c r="C1238" s="60" t="s">
        <v>259</v>
      </c>
      <c r="D1238" s="60" t="s">
        <v>486</v>
      </c>
      <c r="E1238" s="68">
        <v>80101604</v>
      </c>
      <c r="F1238" s="60" t="s">
        <v>2668</v>
      </c>
      <c r="G1238" s="62">
        <v>1</v>
      </c>
      <c r="H1238" s="62">
        <v>1</v>
      </c>
      <c r="I1238" s="68">
        <v>11.5</v>
      </c>
      <c r="J1238" s="60">
        <v>1</v>
      </c>
      <c r="K1238" s="60" t="s">
        <v>21</v>
      </c>
      <c r="L1238" s="60" t="str">
        <f>IF(K1238=[34]Hoja3!$B$2,[34]Hoja3!$A$2,IF(K1238=[34]Hoja3!$B$3,[34]Hoja3!$A$3,IF(K1238=[34]Hoja3!$B$4,[34]Hoja3!$A$4,IF(K1238=[34]Hoja3!$B$5,[34]Hoja3!$A$5,IF(K1238=[34]Hoja3!$B$6,[34]Hoja3!$A$6,IF(K1238=[34]Hoja3!$B$7,[34]Hoja3!$A$7,IF(K1238=[34]Hoja3!$B$8,[34]Hoja3!$A$8,IF(K1238=[34]Hoja3!$B$9,[34]Hoja3!$A$9,IF(K1238=[34]Hoja3!$B$10,[34]Hoja3!$A$10,IF(K1238=[34]Hoja3!$B$11,[34]Hoja3!$A$11,IF(K1238=[34]Hoja3!$B$12,[34]Hoja3!$A$12,IF(K1238=[34]Hoja3!$B$13,[34]Hoja3!$A$13,IF(K1238=[34]Hoja3!$B$14,[34]Hoja3!$A$14,IF(K1238=[34]Hoja3!$B$15,[34]Hoja3!$A$15,IF(K1238=[34]Hoja3!$B$16,[34]Hoja3!$A$16,IF(K1238=[34]Hoja3!$B$17,[34]Hoja3!$A$17,IF(K1238=[34]Hoja3!$B$18,[34]Hoja3!$A$18,IF(K1238=[34]Hoja3!$B$19,[34]Hoja3!$A$19,IF(K1238=[34]Hoja3!$B$20,[34]Hoja3!$A$20,IF(K1238=[34]Hoja3!$B$21,[34]Hoja3!$A$21,""))))))))))))))))))))</f>
        <v>CCE-16</v>
      </c>
      <c r="M1238" s="60" t="s">
        <v>63</v>
      </c>
      <c r="N1238" s="60">
        <v>0</v>
      </c>
      <c r="O1238" s="107">
        <v>146536795</v>
      </c>
      <c r="P1238" s="107">
        <v>146536795</v>
      </c>
      <c r="Q1238" s="65">
        <v>0</v>
      </c>
      <c r="R1238" s="60">
        <v>0</v>
      </c>
      <c r="S1238" s="60" t="s">
        <v>1995</v>
      </c>
      <c r="T1238" s="60" t="s">
        <v>1996</v>
      </c>
      <c r="U1238" s="60" t="s">
        <v>2293</v>
      </c>
      <c r="V1238" s="60" t="s">
        <v>2294</v>
      </c>
      <c r="W1238" s="60" t="s">
        <v>2295</v>
      </c>
      <c r="X1238" s="100">
        <v>3241000</v>
      </c>
      <c r="Y1238" s="133" t="s">
        <v>4117</v>
      </c>
    </row>
    <row r="1239" spans="1:25" ht="45" x14ac:dyDescent="0.25">
      <c r="A1239" s="60" t="s">
        <v>2669</v>
      </c>
      <c r="B1239" s="60" t="str">
        <f>IFERROR(VLOOKUP(VALUE(MID(A1238,1,IF(VALUE(MID(A1238,1,3))=898,3,4))),[34]Hoja1!$A$3:$K$222,2,0),"")</f>
        <v>1052 Bienestar estudiantil para todos</v>
      </c>
      <c r="C1239" s="60" t="s">
        <v>259</v>
      </c>
      <c r="D1239" s="60" t="s">
        <v>486</v>
      </c>
      <c r="E1239" s="68">
        <v>80111607</v>
      </c>
      <c r="F1239" s="60" t="s">
        <v>2463</v>
      </c>
      <c r="G1239" s="62">
        <v>1</v>
      </c>
      <c r="H1239" s="62">
        <v>1</v>
      </c>
      <c r="I1239" s="68">
        <v>11</v>
      </c>
      <c r="J1239" s="60">
        <v>1</v>
      </c>
      <c r="K1239" s="60" t="s">
        <v>21</v>
      </c>
      <c r="L1239" s="60" t="str">
        <f>IF(K1239=[34]Hoja3!$B$2,[34]Hoja3!$A$2,IF(K1239=[34]Hoja3!$B$3,[34]Hoja3!$A$3,IF(K1239=[34]Hoja3!$B$4,[34]Hoja3!$A$4,IF(K1239=[34]Hoja3!$B$5,[34]Hoja3!$A$5,IF(K1239=[34]Hoja3!$B$6,[34]Hoja3!$A$6,IF(K1239=[34]Hoja3!$B$7,[34]Hoja3!$A$7,IF(K1239=[34]Hoja3!$B$8,[34]Hoja3!$A$8,IF(K1239=[34]Hoja3!$B$9,[34]Hoja3!$A$9,IF(K1239=[34]Hoja3!$B$10,[34]Hoja3!$A$10,IF(K1239=[34]Hoja3!$B$11,[34]Hoja3!$A$11,IF(K1239=[34]Hoja3!$B$12,[34]Hoja3!$A$12,IF(K1239=[34]Hoja3!$B$13,[34]Hoja3!$A$13,IF(K1239=[34]Hoja3!$B$14,[34]Hoja3!$A$14,IF(K1239=[34]Hoja3!$B$15,[34]Hoja3!$A$15,IF(K1239=[34]Hoja3!$B$16,[34]Hoja3!$A$16,IF(K1239=[34]Hoja3!$B$17,[34]Hoja3!$A$17,IF(K1239=[34]Hoja3!$B$18,[34]Hoja3!$A$18,IF(K1239=[34]Hoja3!$B$19,[34]Hoja3!$A$19,IF(K1239=[34]Hoja3!$B$20,[34]Hoja3!$A$20,IF(K1239=[34]Hoja3!$B$21,[34]Hoja3!$A$21,""))))))))))))))))))))</f>
        <v>CCE-16</v>
      </c>
      <c r="M1239" s="60" t="s">
        <v>63</v>
      </c>
      <c r="N1239" s="60">
        <v>0</v>
      </c>
      <c r="O1239" s="107">
        <v>40040000</v>
      </c>
      <c r="P1239" s="107">
        <v>40040000</v>
      </c>
      <c r="Q1239" s="65">
        <v>0</v>
      </c>
      <c r="R1239" s="60">
        <v>0</v>
      </c>
      <c r="S1239" s="60" t="s">
        <v>1995</v>
      </c>
      <c r="T1239" s="60" t="s">
        <v>1996</v>
      </c>
      <c r="U1239" s="60" t="s">
        <v>2293</v>
      </c>
      <c r="V1239" s="60" t="s">
        <v>2294</v>
      </c>
      <c r="W1239" s="60" t="s">
        <v>2295</v>
      </c>
      <c r="X1239" s="100">
        <v>3241000</v>
      </c>
      <c r="Y1239" s="133" t="s">
        <v>4117</v>
      </c>
    </row>
    <row r="1240" spans="1:25" ht="45" x14ac:dyDescent="0.25">
      <c r="A1240" s="60" t="s">
        <v>2670</v>
      </c>
      <c r="B1240" s="60" t="str">
        <f>IFERROR(VLOOKUP(VALUE(MID(A1239,1,IF(VALUE(MID(A1239,1,3))=898,3,4))),[34]Hoja1!$A$3:$K$222,2,0),"")</f>
        <v>1052 Bienestar estudiantil para todos</v>
      </c>
      <c r="C1240" s="60" t="s">
        <v>259</v>
      </c>
      <c r="D1240" s="60" t="s">
        <v>486</v>
      </c>
      <c r="E1240" s="68">
        <v>80111607</v>
      </c>
      <c r="F1240" s="60" t="s">
        <v>2671</v>
      </c>
      <c r="G1240" s="62">
        <v>1</v>
      </c>
      <c r="H1240" s="62">
        <v>1</v>
      </c>
      <c r="I1240" s="68">
        <v>11</v>
      </c>
      <c r="J1240" s="60">
        <v>1</v>
      </c>
      <c r="K1240" s="60" t="s">
        <v>21</v>
      </c>
      <c r="L1240" s="60" t="str">
        <f>IF(K1240=[34]Hoja3!$B$2,[34]Hoja3!$A$2,IF(K1240=[34]Hoja3!$B$3,[34]Hoja3!$A$3,IF(K1240=[34]Hoja3!$B$4,[34]Hoja3!$A$4,IF(K1240=[34]Hoja3!$B$5,[34]Hoja3!$A$5,IF(K1240=[34]Hoja3!$B$6,[34]Hoja3!$A$6,IF(K1240=[34]Hoja3!$B$7,[34]Hoja3!$A$7,IF(K1240=[34]Hoja3!$B$8,[34]Hoja3!$A$8,IF(K1240=[34]Hoja3!$B$9,[34]Hoja3!$A$9,IF(K1240=[34]Hoja3!$B$10,[34]Hoja3!$A$10,IF(K1240=[34]Hoja3!$B$11,[34]Hoja3!$A$11,IF(K1240=[34]Hoja3!$B$12,[34]Hoja3!$A$12,IF(K1240=[34]Hoja3!$B$13,[34]Hoja3!$A$13,IF(K1240=[34]Hoja3!$B$14,[34]Hoja3!$A$14,IF(K1240=[34]Hoja3!$B$15,[34]Hoja3!$A$15,IF(K1240=[34]Hoja3!$B$16,[34]Hoja3!$A$16,IF(K1240=[34]Hoja3!$B$17,[34]Hoja3!$A$17,IF(K1240=[34]Hoja3!$B$18,[34]Hoja3!$A$18,IF(K1240=[34]Hoja3!$B$19,[34]Hoja3!$A$19,IF(K1240=[34]Hoja3!$B$20,[34]Hoja3!$A$20,IF(K1240=[34]Hoja3!$B$21,[34]Hoja3!$A$21,""))))))))))))))))))))</f>
        <v>CCE-16</v>
      </c>
      <c r="M1240" s="60" t="s">
        <v>575</v>
      </c>
      <c r="N1240" s="60">
        <v>0</v>
      </c>
      <c r="O1240" s="107">
        <v>35692800</v>
      </c>
      <c r="P1240" s="107">
        <v>35692800</v>
      </c>
      <c r="Q1240" s="65">
        <v>0</v>
      </c>
      <c r="R1240" s="60">
        <v>0</v>
      </c>
      <c r="S1240" s="60" t="s">
        <v>1995</v>
      </c>
      <c r="T1240" s="60" t="s">
        <v>1996</v>
      </c>
      <c r="U1240" s="60" t="s">
        <v>2293</v>
      </c>
      <c r="V1240" s="60" t="s">
        <v>2294</v>
      </c>
      <c r="W1240" s="60" t="s">
        <v>2295</v>
      </c>
      <c r="X1240" s="100">
        <v>3241000</v>
      </c>
      <c r="Y1240" s="133" t="s">
        <v>4117</v>
      </c>
    </row>
    <row r="1241" spans="1:25" ht="45" x14ac:dyDescent="0.25">
      <c r="A1241" s="60" t="s">
        <v>2672</v>
      </c>
      <c r="B1241" s="60" t="str">
        <f>IFERROR(VLOOKUP(VALUE(MID(A1240,1,IF(VALUE(MID(A1240,1,3))=898,3,4))),[34]Hoja1!$A$3:$K$222,2,0),"")</f>
        <v>1052 Bienestar estudiantil para todos</v>
      </c>
      <c r="C1241" s="60" t="s">
        <v>259</v>
      </c>
      <c r="D1241" s="60" t="s">
        <v>486</v>
      </c>
      <c r="E1241" s="68">
        <v>80111607</v>
      </c>
      <c r="F1241" s="60" t="s">
        <v>2673</v>
      </c>
      <c r="G1241" s="62">
        <v>1</v>
      </c>
      <c r="H1241" s="62">
        <v>1</v>
      </c>
      <c r="I1241" s="68">
        <v>11.5</v>
      </c>
      <c r="J1241" s="60">
        <v>1</v>
      </c>
      <c r="K1241" s="60" t="s">
        <v>21</v>
      </c>
      <c r="L1241" s="60" t="str">
        <f>IF(K1241=[34]Hoja3!$B$2,[34]Hoja3!$A$2,IF(K1241=[34]Hoja3!$B$3,[34]Hoja3!$A$3,IF(K1241=[34]Hoja3!$B$4,[34]Hoja3!$A$4,IF(K1241=[34]Hoja3!$B$5,[34]Hoja3!$A$5,IF(K1241=[34]Hoja3!$B$6,[34]Hoja3!$A$6,IF(K1241=[34]Hoja3!$B$7,[34]Hoja3!$A$7,IF(K1241=[34]Hoja3!$B$8,[34]Hoja3!$A$8,IF(K1241=[34]Hoja3!$B$9,[34]Hoja3!$A$9,IF(K1241=[34]Hoja3!$B$10,[34]Hoja3!$A$10,IF(K1241=[34]Hoja3!$B$11,[34]Hoja3!$A$11,IF(K1241=[34]Hoja3!$B$12,[34]Hoja3!$A$12,IF(K1241=[34]Hoja3!$B$13,[34]Hoja3!$A$13,IF(K1241=[34]Hoja3!$B$14,[34]Hoja3!$A$14,IF(K1241=[34]Hoja3!$B$15,[34]Hoja3!$A$15,IF(K1241=[34]Hoja3!$B$16,[34]Hoja3!$A$16,IF(K1241=[34]Hoja3!$B$17,[34]Hoja3!$A$17,IF(K1241=[34]Hoja3!$B$18,[34]Hoja3!$A$18,IF(K1241=[34]Hoja3!$B$19,[34]Hoja3!$A$19,IF(K1241=[34]Hoja3!$B$20,[34]Hoja3!$A$20,IF(K1241=[34]Hoja3!$B$21,[34]Hoja3!$A$21,""))))))))))))))))))))</f>
        <v>CCE-16</v>
      </c>
      <c r="M1241" s="60" t="s">
        <v>63</v>
      </c>
      <c r="N1241" s="60">
        <v>0</v>
      </c>
      <c r="O1241" s="107">
        <v>113620000</v>
      </c>
      <c r="P1241" s="107">
        <v>113620000</v>
      </c>
      <c r="Q1241" s="65">
        <v>0</v>
      </c>
      <c r="R1241" s="60">
        <v>0</v>
      </c>
      <c r="S1241" s="60" t="s">
        <v>1995</v>
      </c>
      <c r="T1241" s="60" t="s">
        <v>1996</v>
      </c>
      <c r="U1241" s="60" t="s">
        <v>2293</v>
      </c>
      <c r="V1241" s="60" t="s">
        <v>2294</v>
      </c>
      <c r="W1241" s="60" t="s">
        <v>2295</v>
      </c>
      <c r="X1241" s="100">
        <v>3241000</v>
      </c>
      <c r="Y1241" s="133" t="s">
        <v>4117</v>
      </c>
    </row>
    <row r="1242" spans="1:25" ht="45" x14ac:dyDescent="0.25">
      <c r="A1242" s="60" t="s">
        <v>2674</v>
      </c>
      <c r="B1242" s="60" t="str">
        <f>IFERROR(VLOOKUP(VALUE(MID(A1241,1,IF(VALUE(MID(A1241,1,3))=898,3,4))),[34]Hoja1!$A$3:$K$222,2,0),"")</f>
        <v>1052 Bienestar estudiantil para todos</v>
      </c>
      <c r="C1242" s="60" t="s">
        <v>259</v>
      </c>
      <c r="D1242" s="60" t="s">
        <v>486</v>
      </c>
      <c r="E1242" s="68">
        <v>93151507</v>
      </c>
      <c r="F1242" s="60" t="s">
        <v>2675</v>
      </c>
      <c r="G1242" s="62">
        <v>1</v>
      </c>
      <c r="H1242" s="62">
        <v>1</v>
      </c>
      <c r="I1242" s="68">
        <v>11</v>
      </c>
      <c r="J1242" s="60">
        <v>1</v>
      </c>
      <c r="K1242" s="60" t="s">
        <v>21</v>
      </c>
      <c r="L1242" s="60" t="str">
        <f>IF(K1242=[34]Hoja3!$B$2,[34]Hoja3!$A$2,IF(K1242=[34]Hoja3!$B$3,[34]Hoja3!$A$3,IF(K1242=[34]Hoja3!$B$4,[34]Hoja3!$A$4,IF(K1242=[34]Hoja3!$B$5,[34]Hoja3!$A$5,IF(K1242=[34]Hoja3!$B$6,[34]Hoja3!$A$6,IF(K1242=[34]Hoja3!$B$7,[34]Hoja3!$A$7,IF(K1242=[34]Hoja3!$B$8,[34]Hoja3!$A$8,IF(K1242=[34]Hoja3!$B$9,[34]Hoja3!$A$9,IF(K1242=[34]Hoja3!$B$10,[34]Hoja3!$A$10,IF(K1242=[34]Hoja3!$B$11,[34]Hoja3!$A$11,IF(K1242=[34]Hoja3!$B$12,[34]Hoja3!$A$12,IF(K1242=[34]Hoja3!$B$13,[34]Hoja3!$A$13,IF(K1242=[34]Hoja3!$B$14,[34]Hoja3!$A$14,IF(K1242=[34]Hoja3!$B$15,[34]Hoja3!$A$15,IF(K1242=[34]Hoja3!$B$16,[34]Hoja3!$A$16,IF(K1242=[34]Hoja3!$B$17,[34]Hoja3!$A$17,IF(K1242=[34]Hoja3!$B$18,[34]Hoja3!$A$18,IF(K1242=[34]Hoja3!$B$19,[34]Hoja3!$A$19,IF(K1242=[34]Hoja3!$B$20,[34]Hoja3!$A$20,IF(K1242=[34]Hoja3!$B$21,[34]Hoja3!$A$21,""))))))))))))))))))))</f>
        <v>CCE-16</v>
      </c>
      <c r="M1242" s="60" t="s">
        <v>63</v>
      </c>
      <c r="N1242" s="60">
        <v>0</v>
      </c>
      <c r="O1242" s="107">
        <v>108680000</v>
      </c>
      <c r="P1242" s="107">
        <v>108680000</v>
      </c>
      <c r="Q1242" s="65">
        <v>0</v>
      </c>
      <c r="R1242" s="60">
        <v>0</v>
      </c>
      <c r="S1242" s="60" t="s">
        <v>1995</v>
      </c>
      <c r="T1242" s="60" t="s">
        <v>1996</v>
      </c>
      <c r="U1242" s="60" t="s">
        <v>2293</v>
      </c>
      <c r="V1242" s="60" t="s">
        <v>2294</v>
      </c>
      <c r="W1242" s="60" t="s">
        <v>2295</v>
      </c>
      <c r="X1242" s="100">
        <v>3241000</v>
      </c>
      <c r="Y1242" s="133" t="s">
        <v>4117</v>
      </c>
    </row>
    <row r="1243" spans="1:25" ht="45" x14ac:dyDescent="0.25">
      <c r="A1243" s="60" t="s">
        <v>2676</v>
      </c>
      <c r="B1243" s="60" t="str">
        <f>IFERROR(VLOOKUP(VALUE(MID(A1242,1,IF(VALUE(MID(A1242,1,3))=898,3,4))),[34]Hoja1!$A$3:$K$222,2,0),"")</f>
        <v>1052 Bienestar estudiantil para todos</v>
      </c>
      <c r="C1243" s="60" t="s">
        <v>259</v>
      </c>
      <c r="D1243" s="60" t="s">
        <v>486</v>
      </c>
      <c r="E1243" s="68">
        <v>93151507</v>
      </c>
      <c r="F1243" s="60" t="s">
        <v>2604</v>
      </c>
      <c r="G1243" s="62">
        <v>1</v>
      </c>
      <c r="H1243" s="62">
        <v>1</v>
      </c>
      <c r="I1243" s="68">
        <v>11</v>
      </c>
      <c r="J1243" s="60">
        <v>1</v>
      </c>
      <c r="K1243" s="60" t="s">
        <v>21</v>
      </c>
      <c r="L1243" s="60" t="str">
        <f>IF(K1243=[34]Hoja3!$B$2,[34]Hoja3!$A$2,IF(K1243=[34]Hoja3!$B$3,[34]Hoja3!$A$3,IF(K1243=[34]Hoja3!$B$4,[34]Hoja3!$A$4,IF(K1243=[34]Hoja3!$B$5,[34]Hoja3!$A$5,IF(K1243=[34]Hoja3!$B$6,[34]Hoja3!$A$6,IF(K1243=[34]Hoja3!$B$7,[34]Hoja3!$A$7,IF(K1243=[34]Hoja3!$B$8,[34]Hoja3!$A$8,IF(K1243=[34]Hoja3!$B$9,[34]Hoja3!$A$9,IF(K1243=[34]Hoja3!$B$10,[34]Hoja3!$A$10,IF(K1243=[34]Hoja3!$B$11,[34]Hoja3!$A$11,IF(K1243=[34]Hoja3!$B$12,[34]Hoja3!$A$12,IF(K1243=[34]Hoja3!$B$13,[34]Hoja3!$A$13,IF(K1243=[34]Hoja3!$B$14,[34]Hoja3!$A$14,IF(K1243=[34]Hoja3!$B$15,[34]Hoja3!$A$15,IF(K1243=[34]Hoja3!$B$16,[34]Hoja3!$A$16,IF(K1243=[34]Hoja3!$B$17,[34]Hoja3!$A$17,IF(K1243=[34]Hoja3!$B$18,[34]Hoja3!$A$18,IF(K1243=[34]Hoja3!$B$19,[34]Hoja3!$A$19,IF(K1243=[34]Hoja3!$B$20,[34]Hoja3!$A$20,IF(K1243=[34]Hoja3!$B$21,[34]Hoja3!$A$21,""))))))))))))))))))))</f>
        <v>CCE-16</v>
      </c>
      <c r="M1243" s="60" t="s">
        <v>63</v>
      </c>
      <c r="N1243" s="60">
        <v>0</v>
      </c>
      <c r="O1243" s="107">
        <v>74360000</v>
      </c>
      <c r="P1243" s="107">
        <v>74360000</v>
      </c>
      <c r="Q1243" s="65">
        <v>0</v>
      </c>
      <c r="R1243" s="60">
        <v>0</v>
      </c>
      <c r="S1243" s="60" t="s">
        <v>1995</v>
      </c>
      <c r="T1243" s="60" t="s">
        <v>1996</v>
      </c>
      <c r="U1243" s="60" t="s">
        <v>2293</v>
      </c>
      <c r="V1243" s="60" t="s">
        <v>2294</v>
      </c>
      <c r="W1243" s="60" t="s">
        <v>2295</v>
      </c>
      <c r="X1243" s="100">
        <v>3241000</v>
      </c>
      <c r="Y1243" s="133" t="s">
        <v>4117</v>
      </c>
    </row>
    <row r="1244" spans="1:25" ht="45" x14ac:dyDescent="0.25">
      <c r="A1244" s="60" t="s">
        <v>2677</v>
      </c>
      <c r="B1244" s="60" t="str">
        <f>IFERROR(VLOOKUP(VALUE(MID(A1243,1,IF(VALUE(MID(A1243,1,3))=898,3,4))),[34]Hoja1!$A$3:$K$222,2,0),"")</f>
        <v>1052 Bienestar estudiantil para todos</v>
      </c>
      <c r="C1244" s="60" t="s">
        <v>255</v>
      </c>
      <c r="D1244" s="60" t="s">
        <v>479</v>
      </c>
      <c r="E1244" s="68">
        <v>80101604</v>
      </c>
      <c r="F1244" s="60" t="s">
        <v>2678</v>
      </c>
      <c r="G1244" s="62">
        <v>1</v>
      </c>
      <c r="H1244" s="62">
        <v>1</v>
      </c>
      <c r="I1244" s="68">
        <v>11.5</v>
      </c>
      <c r="J1244" s="60">
        <v>1</v>
      </c>
      <c r="K1244" s="60" t="s">
        <v>21</v>
      </c>
      <c r="L1244" s="60" t="str">
        <f>IF(K1244=[34]Hoja3!$B$2,[34]Hoja3!$A$2,IF(K1244=[34]Hoja3!$B$3,[34]Hoja3!$A$3,IF(K1244=[34]Hoja3!$B$4,[34]Hoja3!$A$4,IF(K1244=[34]Hoja3!$B$5,[34]Hoja3!$A$5,IF(K1244=[34]Hoja3!$B$6,[34]Hoja3!$A$6,IF(K1244=[34]Hoja3!$B$7,[34]Hoja3!$A$7,IF(K1244=[34]Hoja3!$B$8,[34]Hoja3!$A$8,IF(K1244=[34]Hoja3!$B$9,[34]Hoja3!$A$9,IF(K1244=[34]Hoja3!$B$10,[34]Hoja3!$A$10,IF(K1244=[34]Hoja3!$B$11,[34]Hoja3!$A$11,IF(K1244=[34]Hoja3!$B$12,[34]Hoja3!$A$12,IF(K1244=[34]Hoja3!$B$13,[34]Hoja3!$A$13,IF(K1244=[34]Hoja3!$B$14,[34]Hoja3!$A$14,IF(K1244=[34]Hoja3!$B$15,[34]Hoja3!$A$15,IF(K1244=[34]Hoja3!$B$16,[34]Hoja3!$A$16,IF(K1244=[34]Hoja3!$B$17,[34]Hoja3!$A$17,IF(K1244=[34]Hoja3!$B$18,[34]Hoja3!$A$18,IF(K1244=[34]Hoja3!$B$19,[34]Hoja3!$A$19,IF(K1244=[34]Hoja3!$B$20,[34]Hoja3!$A$20,IF(K1244=[34]Hoja3!$B$21,[34]Hoja3!$A$21,""))))))))))))))))))))</f>
        <v>CCE-16</v>
      </c>
      <c r="M1244" s="60" t="s">
        <v>63</v>
      </c>
      <c r="N1244" s="60">
        <v>0</v>
      </c>
      <c r="O1244" s="107">
        <v>71760000</v>
      </c>
      <c r="P1244" s="107">
        <v>71760000</v>
      </c>
      <c r="Q1244" s="65">
        <v>0</v>
      </c>
      <c r="R1244" s="60">
        <v>0</v>
      </c>
      <c r="S1244" s="60" t="s">
        <v>1995</v>
      </c>
      <c r="T1244" s="60" t="s">
        <v>1996</v>
      </c>
      <c r="U1244" s="60" t="s">
        <v>2293</v>
      </c>
      <c r="V1244" s="60" t="s">
        <v>2294</v>
      </c>
      <c r="W1244" s="60" t="s">
        <v>2295</v>
      </c>
      <c r="X1244" s="100">
        <v>3241000</v>
      </c>
      <c r="Y1244" s="133" t="s">
        <v>4117</v>
      </c>
    </row>
    <row r="1245" spans="1:25" ht="45" x14ac:dyDescent="0.25">
      <c r="A1245" s="60" t="s">
        <v>2679</v>
      </c>
      <c r="B1245" s="60" t="str">
        <f>IFERROR(VLOOKUP(VALUE(MID(A1244,1,IF(VALUE(MID(A1244,1,3))=898,3,4))),[34]Hoja1!$A$3:$K$222,2,0),"")</f>
        <v>1052 Bienestar estudiantil para todos</v>
      </c>
      <c r="C1245" s="60" t="s">
        <v>255</v>
      </c>
      <c r="D1245" s="60" t="s">
        <v>479</v>
      </c>
      <c r="E1245" s="68">
        <v>80101604</v>
      </c>
      <c r="F1245" s="74" t="s">
        <v>2680</v>
      </c>
      <c r="G1245" s="62">
        <v>1</v>
      </c>
      <c r="H1245" s="62">
        <v>1</v>
      </c>
      <c r="I1245" s="68">
        <v>11.5</v>
      </c>
      <c r="J1245" s="60">
        <v>1</v>
      </c>
      <c r="K1245" s="60" t="s">
        <v>21</v>
      </c>
      <c r="L1245" s="60" t="str">
        <f>IF(K1245=[34]Hoja3!$B$2,[34]Hoja3!$A$2,IF(K1245=[34]Hoja3!$B$3,[34]Hoja3!$A$3,IF(K1245=[34]Hoja3!$B$4,[34]Hoja3!$A$4,IF(K1245=[34]Hoja3!$B$5,[34]Hoja3!$A$5,IF(K1245=[34]Hoja3!$B$6,[34]Hoja3!$A$6,IF(K1245=[34]Hoja3!$B$7,[34]Hoja3!$A$7,IF(K1245=[34]Hoja3!$B$8,[34]Hoja3!$A$8,IF(K1245=[34]Hoja3!$B$9,[34]Hoja3!$A$9,IF(K1245=[34]Hoja3!$B$10,[34]Hoja3!$A$10,IF(K1245=[34]Hoja3!$B$11,[34]Hoja3!$A$11,IF(K1245=[34]Hoja3!$B$12,[34]Hoja3!$A$12,IF(K1245=[34]Hoja3!$B$13,[34]Hoja3!$A$13,IF(K1245=[34]Hoja3!$B$14,[34]Hoja3!$A$14,IF(K1245=[34]Hoja3!$B$15,[34]Hoja3!$A$15,IF(K1245=[34]Hoja3!$B$16,[34]Hoja3!$A$16,IF(K1245=[34]Hoja3!$B$17,[34]Hoja3!$A$17,IF(K1245=[34]Hoja3!$B$18,[34]Hoja3!$A$18,IF(K1245=[34]Hoja3!$B$19,[34]Hoja3!$A$19,IF(K1245=[34]Hoja3!$B$20,[34]Hoja3!$A$20,IF(K1245=[34]Hoja3!$B$21,[34]Hoja3!$A$21,""))))))))))))))))))))</f>
        <v>CCE-16</v>
      </c>
      <c r="M1245" s="60" t="s">
        <v>63</v>
      </c>
      <c r="N1245" s="60">
        <v>0</v>
      </c>
      <c r="O1245" s="107">
        <v>37937120</v>
      </c>
      <c r="P1245" s="107">
        <v>37937120</v>
      </c>
      <c r="Q1245" s="65">
        <v>0</v>
      </c>
      <c r="R1245" s="60">
        <v>0</v>
      </c>
      <c r="S1245" s="60" t="s">
        <v>1995</v>
      </c>
      <c r="T1245" s="60" t="s">
        <v>1996</v>
      </c>
      <c r="U1245" s="60" t="s">
        <v>2293</v>
      </c>
      <c r="V1245" s="60" t="s">
        <v>2294</v>
      </c>
      <c r="W1245" s="60" t="s">
        <v>2295</v>
      </c>
      <c r="X1245" s="100">
        <v>3241000</v>
      </c>
      <c r="Y1245" s="133" t="s">
        <v>4117</v>
      </c>
    </row>
    <row r="1246" spans="1:25" ht="45" x14ac:dyDescent="0.25">
      <c r="A1246" s="60" t="s">
        <v>2681</v>
      </c>
      <c r="B1246" s="60" t="str">
        <f>IFERROR(VLOOKUP(VALUE(MID(A1245,1,IF(VALUE(MID(A1245,1,3))=898,3,4))),[34]Hoja1!$A$3:$K$222,2,0),"")</f>
        <v>1052 Bienestar estudiantil para todos</v>
      </c>
      <c r="C1246" s="60" t="s">
        <v>259</v>
      </c>
      <c r="D1246" s="60" t="s">
        <v>486</v>
      </c>
      <c r="E1246" s="60">
        <v>94131603</v>
      </c>
      <c r="F1246" s="60" t="s">
        <v>2471</v>
      </c>
      <c r="G1246" s="62">
        <v>1</v>
      </c>
      <c r="H1246" s="62">
        <v>1</v>
      </c>
      <c r="I1246" s="68">
        <v>11</v>
      </c>
      <c r="J1246" s="60">
        <v>1</v>
      </c>
      <c r="K1246" s="60" t="s">
        <v>21</v>
      </c>
      <c r="L1246" s="60" t="str">
        <f>IF(K1246=[34]Hoja3!$B$2,[34]Hoja3!$A$2,IF(K1246=[34]Hoja3!$B$3,[34]Hoja3!$A$3,IF(K1246=[34]Hoja3!$B$4,[34]Hoja3!$A$4,IF(K1246=[34]Hoja3!$B$5,[34]Hoja3!$A$5,IF(K1246=[34]Hoja3!$B$6,[34]Hoja3!$A$6,IF(K1246=[34]Hoja3!$B$7,[34]Hoja3!$A$7,IF(K1246=[34]Hoja3!$B$8,[34]Hoja3!$A$8,IF(K1246=[34]Hoja3!$B$9,[34]Hoja3!$A$9,IF(K1246=[34]Hoja3!$B$10,[34]Hoja3!$A$10,IF(K1246=[34]Hoja3!$B$11,[34]Hoja3!$A$11,IF(K1246=[34]Hoja3!$B$12,[34]Hoja3!$A$12,IF(K1246=[34]Hoja3!$B$13,[34]Hoja3!$A$13,IF(K1246=[34]Hoja3!$B$14,[34]Hoja3!$A$14,IF(K1246=[34]Hoja3!$B$15,[34]Hoja3!$A$15,IF(K1246=[34]Hoja3!$B$16,[34]Hoja3!$A$16,IF(K1246=[34]Hoja3!$B$17,[34]Hoja3!$A$17,IF(K1246=[34]Hoja3!$B$18,[34]Hoja3!$A$18,IF(K1246=[34]Hoja3!$B$19,[34]Hoja3!$A$19,IF(K1246=[34]Hoja3!$B$20,[34]Hoja3!$A$20,IF(K1246=[34]Hoja3!$B$21,[34]Hoja3!$A$21,""))))))))))))))))))))</f>
        <v>CCE-16</v>
      </c>
      <c r="M1246" s="60" t="s">
        <v>63</v>
      </c>
      <c r="N1246" s="60">
        <v>0</v>
      </c>
      <c r="O1246" s="107">
        <v>68640000</v>
      </c>
      <c r="P1246" s="107">
        <v>68640000</v>
      </c>
      <c r="Q1246" s="65">
        <v>0</v>
      </c>
      <c r="R1246" s="60">
        <v>0</v>
      </c>
      <c r="S1246" s="60" t="s">
        <v>1995</v>
      </c>
      <c r="T1246" s="60" t="s">
        <v>1996</v>
      </c>
      <c r="U1246" s="60" t="s">
        <v>2293</v>
      </c>
      <c r="V1246" s="60" t="s">
        <v>2294</v>
      </c>
      <c r="W1246" s="60" t="s">
        <v>2295</v>
      </c>
      <c r="X1246" s="100">
        <v>3241000</v>
      </c>
      <c r="Y1246" s="133" t="s">
        <v>4117</v>
      </c>
    </row>
    <row r="1247" spans="1:25" ht="45" x14ac:dyDescent="0.25">
      <c r="A1247" s="60" t="s">
        <v>2682</v>
      </c>
      <c r="B1247" s="60" t="str">
        <f>IFERROR(VLOOKUP(VALUE(MID(A1246,1,IF(VALUE(MID(A1246,1,3))=898,3,4))),[34]Hoja1!$A$3:$K$222,2,0),"")</f>
        <v>1052 Bienestar estudiantil para todos</v>
      </c>
      <c r="C1247" s="60" t="s">
        <v>246</v>
      </c>
      <c r="D1247" s="60" t="s">
        <v>474</v>
      </c>
      <c r="E1247" s="60">
        <v>94131603</v>
      </c>
      <c r="F1247" s="60" t="s">
        <v>2510</v>
      </c>
      <c r="G1247" s="62">
        <v>1</v>
      </c>
      <c r="H1247" s="62">
        <v>1</v>
      </c>
      <c r="I1247" s="68">
        <v>11</v>
      </c>
      <c r="J1247" s="60">
        <v>1</v>
      </c>
      <c r="K1247" s="60" t="s">
        <v>21</v>
      </c>
      <c r="L1247" s="60" t="str">
        <f>IF(K1247=[34]Hoja3!$B$2,[34]Hoja3!$A$2,IF(K1247=[34]Hoja3!$B$3,[34]Hoja3!$A$3,IF(K1247=[34]Hoja3!$B$4,[34]Hoja3!$A$4,IF(K1247=[34]Hoja3!$B$5,[34]Hoja3!$A$5,IF(K1247=[34]Hoja3!$B$6,[34]Hoja3!$A$6,IF(K1247=[34]Hoja3!$B$7,[34]Hoja3!$A$7,IF(K1247=[34]Hoja3!$B$8,[34]Hoja3!$A$8,IF(K1247=[34]Hoja3!$B$9,[34]Hoja3!$A$9,IF(K1247=[34]Hoja3!$B$10,[34]Hoja3!$A$10,IF(K1247=[34]Hoja3!$B$11,[34]Hoja3!$A$11,IF(K1247=[34]Hoja3!$B$12,[34]Hoja3!$A$12,IF(K1247=[34]Hoja3!$B$13,[34]Hoja3!$A$13,IF(K1247=[34]Hoja3!$B$14,[34]Hoja3!$A$14,IF(K1247=[34]Hoja3!$B$15,[34]Hoja3!$A$15,IF(K1247=[34]Hoja3!$B$16,[34]Hoja3!$A$16,IF(K1247=[34]Hoja3!$B$17,[34]Hoja3!$A$17,IF(K1247=[34]Hoja3!$B$18,[34]Hoja3!$A$18,IF(K1247=[34]Hoja3!$B$19,[34]Hoja3!$A$19,IF(K1247=[34]Hoja3!$B$20,[34]Hoja3!$A$20,IF(K1247=[34]Hoja3!$B$21,[34]Hoja3!$A$21,""))))))))))))))))))))</f>
        <v>CCE-16</v>
      </c>
      <c r="M1247" s="60" t="s">
        <v>63</v>
      </c>
      <c r="N1247" s="60">
        <v>0</v>
      </c>
      <c r="O1247" s="107">
        <v>93808000</v>
      </c>
      <c r="P1247" s="107">
        <v>93808000</v>
      </c>
      <c r="Q1247" s="65">
        <v>0</v>
      </c>
      <c r="R1247" s="60">
        <v>0</v>
      </c>
      <c r="S1247" s="60" t="s">
        <v>1995</v>
      </c>
      <c r="T1247" s="60" t="s">
        <v>1996</v>
      </c>
      <c r="U1247" s="60" t="s">
        <v>2293</v>
      </c>
      <c r="V1247" s="60" t="s">
        <v>2294</v>
      </c>
      <c r="W1247" s="60" t="s">
        <v>2295</v>
      </c>
      <c r="X1247" s="100">
        <v>3241000</v>
      </c>
      <c r="Y1247" s="133" t="s">
        <v>4117</v>
      </c>
    </row>
    <row r="1248" spans="1:25" ht="45" x14ac:dyDescent="0.25">
      <c r="A1248" s="60" t="s">
        <v>2683</v>
      </c>
      <c r="B1248" s="60" t="str">
        <f>IFERROR(VLOOKUP(VALUE(MID(A1247,1,IF(VALUE(MID(A1247,1,3))=898,3,4))),[34]Hoja1!$A$3:$K$222,2,0),"")</f>
        <v>1052 Bienestar estudiantil para todos</v>
      </c>
      <c r="C1248" s="60" t="s">
        <v>259</v>
      </c>
      <c r="D1248" s="60" t="s">
        <v>486</v>
      </c>
      <c r="E1248" s="60">
        <v>94131603</v>
      </c>
      <c r="F1248" s="60" t="s">
        <v>2684</v>
      </c>
      <c r="G1248" s="62">
        <v>1</v>
      </c>
      <c r="H1248" s="62">
        <v>1</v>
      </c>
      <c r="I1248" s="68">
        <v>11</v>
      </c>
      <c r="J1248" s="60">
        <v>1</v>
      </c>
      <c r="K1248" s="60" t="s">
        <v>21</v>
      </c>
      <c r="L1248" s="60" t="str">
        <f>IF(K1248=[34]Hoja3!$B$2,[34]Hoja3!$A$2,IF(K1248=[34]Hoja3!$B$3,[34]Hoja3!$A$3,IF(K1248=[34]Hoja3!$B$4,[34]Hoja3!$A$4,IF(K1248=[34]Hoja3!$B$5,[34]Hoja3!$A$5,IF(K1248=[34]Hoja3!$B$6,[34]Hoja3!$A$6,IF(K1248=[34]Hoja3!$B$7,[34]Hoja3!$A$7,IF(K1248=[34]Hoja3!$B$8,[34]Hoja3!$A$8,IF(K1248=[34]Hoja3!$B$9,[34]Hoja3!$A$9,IF(K1248=[34]Hoja3!$B$10,[34]Hoja3!$A$10,IF(K1248=[34]Hoja3!$B$11,[34]Hoja3!$A$11,IF(K1248=[34]Hoja3!$B$12,[34]Hoja3!$A$12,IF(K1248=[34]Hoja3!$B$13,[34]Hoja3!$A$13,IF(K1248=[34]Hoja3!$B$14,[34]Hoja3!$A$14,IF(K1248=[34]Hoja3!$B$15,[34]Hoja3!$A$15,IF(K1248=[34]Hoja3!$B$16,[34]Hoja3!$A$16,IF(K1248=[34]Hoja3!$B$17,[34]Hoja3!$A$17,IF(K1248=[34]Hoja3!$B$18,[34]Hoja3!$A$18,IF(K1248=[34]Hoja3!$B$19,[34]Hoja3!$A$19,IF(K1248=[34]Hoja3!$B$20,[34]Hoja3!$A$20,IF(K1248=[34]Hoja3!$B$21,[34]Hoja3!$A$21,""))))))))))))))))))))</f>
        <v>CCE-16</v>
      </c>
      <c r="M1248" s="60" t="s">
        <v>63</v>
      </c>
      <c r="N1248" s="60">
        <v>0</v>
      </c>
      <c r="O1248" s="107">
        <v>125400000</v>
      </c>
      <c r="P1248" s="107">
        <v>125400000</v>
      </c>
      <c r="Q1248" s="65">
        <v>0</v>
      </c>
      <c r="R1248" s="60">
        <v>0</v>
      </c>
      <c r="S1248" s="60" t="s">
        <v>1995</v>
      </c>
      <c r="T1248" s="60" t="s">
        <v>1996</v>
      </c>
      <c r="U1248" s="60" t="s">
        <v>2293</v>
      </c>
      <c r="V1248" s="60" t="s">
        <v>2294</v>
      </c>
      <c r="W1248" s="60" t="s">
        <v>2295</v>
      </c>
      <c r="X1248" s="100">
        <v>3241000</v>
      </c>
      <c r="Y1248" s="133" t="s">
        <v>4117</v>
      </c>
    </row>
    <row r="1249" spans="1:25" ht="45" x14ac:dyDescent="0.25">
      <c r="A1249" s="60" t="s">
        <v>2685</v>
      </c>
      <c r="B1249" s="60" t="str">
        <f>IFERROR(VLOOKUP(VALUE(MID(A1248,1,IF(VALUE(MID(A1248,1,3))=898,3,4))),[34]Hoja1!$A$3:$K$222,2,0),"")</f>
        <v>1052 Bienestar estudiantil para todos</v>
      </c>
      <c r="C1249" s="60" t="s">
        <v>259</v>
      </c>
      <c r="D1249" s="60" t="s">
        <v>486</v>
      </c>
      <c r="E1249" s="68">
        <v>80101604</v>
      </c>
      <c r="F1249" s="60" t="s">
        <v>2686</v>
      </c>
      <c r="G1249" s="62">
        <v>1</v>
      </c>
      <c r="H1249" s="62">
        <v>1</v>
      </c>
      <c r="I1249" s="68">
        <v>11.5</v>
      </c>
      <c r="J1249" s="60">
        <v>1</v>
      </c>
      <c r="K1249" s="60" t="s">
        <v>21</v>
      </c>
      <c r="L1249" s="60" t="str">
        <f>IF(K1249=[34]Hoja3!$B$2,[34]Hoja3!$A$2,IF(K1249=[34]Hoja3!$B$3,[34]Hoja3!$A$3,IF(K1249=[34]Hoja3!$B$4,[34]Hoja3!$A$4,IF(K1249=[34]Hoja3!$B$5,[34]Hoja3!$A$5,IF(K1249=[34]Hoja3!$B$6,[34]Hoja3!$A$6,IF(K1249=[34]Hoja3!$B$7,[34]Hoja3!$A$7,IF(K1249=[34]Hoja3!$B$8,[34]Hoja3!$A$8,IF(K1249=[34]Hoja3!$B$9,[34]Hoja3!$A$9,IF(K1249=[34]Hoja3!$B$10,[34]Hoja3!$A$10,IF(K1249=[34]Hoja3!$B$11,[34]Hoja3!$A$11,IF(K1249=[34]Hoja3!$B$12,[34]Hoja3!$A$12,IF(K1249=[34]Hoja3!$B$13,[34]Hoja3!$A$13,IF(K1249=[34]Hoja3!$B$14,[34]Hoja3!$A$14,IF(K1249=[34]Hoja3!$B$15,[34]Hoja3!$A$15,IF(K1249=[34]Hoja3!$B$16,[34]Hoja3!$A$16,IF(K1249=[34]Hoja3!$B$17,[34]Hoja3!$A$17,IF(K1249=[34]Hoja3!$B$18,[34]Hoja3!$A$18,IF(K1249=[34]Hoja3!$B$19,[34]Hoja3!$A$19,IF(K1249=[34]Hoja3!$B$20,[34]Hoja3!$A$20,IF(K1249=[34]Hoja3!$B$21,[34]Hoja3!$A$21,""))))))))))))))))))))</f>
        <v>CCE-16</v>
      </c>
      <c r="M1249" s="60" t="s">
        <v>63</v>
      </c>
      <c r="N1249" s="60">
        <v>0</v>
      </c>
      <c r="O1249" s="107">
        <v>109103697</v>
      </c>
      <c r="P1249" s="107">
        <v>109103697</v>
      </c>
      <c r="Q1249" s="65">
        <v>0</v>
      </c>
      <c r="R1249" s="60">
        <v>0</v>
      </c>
      <c r="S1249" s="60" t="s">
        <v>1995</v>
      </c>
      <c r="T1249" s="60" t="s">
        <v>1996</v>
      </c>
      <c r="U1249" s="60" t="s">
        <v>2293</v>
      </c>
      <c r="V1249" s="60" t="s">
        <v>2294</v>
      </c>
      <c r="W1249" s="60" t="s">
        <v>2295</v>
      </c>
      <c r="X1249" s="100">
        <v>3241000</v>
      </c>
      <c r="Y1249" s="133" t="s">
        <v>4117</v>
      </c>
    </row>
    <row r="1250" spans="1:25" ht="45" x14ac:dyDescent="0.25">
      <c r="A1250" s="60" t="s">
        <v>2687</v>
      </c>
      <c r="B1250" s="60" t="str">
        <f>IFERROR(VLOOKUP(VALUE(MID(A1249,1,IF(VALUE(MID(A1249,1,3))=898,3,4))),[34]Hoja1!$A$3:$K$222,2,0),"")</f>
        <v>1052 Bienestar estudiantil para todos</v>
      </c>
      <c r="C1250" s="60" t="s">
        <v>259</v>
      </c>
      <c r="D1250" s="60" t="s">
        <v>486</v>
      </c>
      <c r="E1250" s="68">
        <v>80111713</v>
      </c>
      <c r="F1250" s="60" t="s">
        <v>2688</v>
      </c>
      <c r="G1250" s="62">
        <v>1</v>
      </c>
      <c r="H1250" s="62">
        <v>1</v>
      </c>
      <c r="I1250" s="68">
        <v>11.5</v>
      </c>
      <c r="J1250" s="60">
        <v>1</v>
      </c>
      <c r="K1250" s="60" t="s">
        <v>21</v>
      </c>
      <c r="L1250" s="60" t="str">
        <f>IF(K1250=[34]Hoja3!$B$2,[34]Hoja3!$A$2,IF(K1250=[34]Hoja3!$B$3,[34]Hoja3!$A$3,IF(K1250=[34]Hoja3!$B$4,[34]Hoja3!$A$4,IF(K1250=[34]Hoja3!$B$5,[34]Hoja3!$A$5,IF(K1250=[34]Hoja3!$B$6,[34]Hoja3!$A$6,IF(K1250=[34]Hoja3!$B$7,[34]Hoja3!$A$7,IF(K1250=[34]Hoja3!$B$8,[34]Hoja3!$A$8,IF(K1250=[34]Hoja3!$B$9,[34]Hoja3!$A$9,IF(K1250=[34]Hoja3!$B$10,[34]Hoja3!$A$10,IF(K1250=[34]Hoja3!$B$11,[34]Hoja3!$A$11,IF(K1250=[34]Hoja3!$B$12,[34]Hoja3!$A$12,IF(K1250=[34]Hoja3!$B$13,[34]Hoja3!$A$13,IF(K1250=[34]Hoja3!$B$14,[34]Hoja3!$A$14,IF(K1250=[34]Hoja3!$B$15,[34]Hoja3!$A$15,IF(K1250=[34]Hoja3!$B$16,[34]Hoja3!$A$16,IF(K1250=[34]Hoja3!$B$17,[34]Hoja3!$A$17,IF(K1250=[34]Hoja3!$B$18,[34]Hoja3!$A$18,IF(K1250=[34]Hoja3!$B$19,[34]Hoja3!$A$19,IF(K1250=[34]Hoja3!$B$20,[34]Hoja3!$A$20,IF(K1250=[34]Hoja3!$B$21,[34]Hoja3!$A$21,""))))))))))))))))))))</f>
        <v>CCE-16</v>
      </c>
      <c r="M1250" s="60" t="s">
        <v>63</v>
      </c>
      <c r="N1250" s="60">
        <v>0</v>
      </c>
      <c r="O1250" s="107">
        <v>95680000</v>
      </c>
      <c r="P1250" s="107">
        <v>95680000</v>
      </c>
      <c r="Q1250" s="65">
        <v>0</v>
      </c>
      <c r="R1250" s="60">
        <v>0</v>
      </c>
      <c r="S1250" s="60" t="s">
        <v>1995</v>
      </c>
      <c r="T1250" s="60" t="s">
        <v>1996</v>
      </c>
      <c r="U1250" s="60" t="s">
        <v>2293</v>
      </c>
      <c r="V1250" s="60" t="s">
        <v>2294</v>
      </c>
      <c r="W1250" s="60" t="s">
        <v>2295</v>
      </c>
      <c r="X1250" s="100">
        <v>3241000</v>
      </c>
      <c r="Y1250" s="133" t="s">
        <v>4117</v>
      </c>
    </row>
    <row r="1251" spans="1:25" ht="45" x14ac:dyDescent="0.25">
      <c r="A1251" s="60" t="s">
        <v>2689</v>
      </c>
      <c r="B1251" s="60" t="str">
        <f>IFERROR(VLOOKUP(VALUE(MID(A1250,1,IF(VALUE(MID(A1250,1,3))=898,3,4))),[34]Hoja1!$A$3:$K$222,2,0),"")</f>
        <v>1052 Bienestar estudiantil para todos</v>
      </c>
      <c r="C1251" s="60" t="s">
        <v>259</v>
      </c>
      <c r="D1251" s="60" t="s">
        <v>486</v>
      </c>
      <c r="E1251" s="68">
        <v>80101604</v>
      </c>
      <c r="F1251" s="60" t="s">
        <v>2690</v>
      </c>
      <c r="G1251" s="62">
        <v>1</v>
      </c>
      <c r="H1251" s="62">
        <v>1</v>
      </c>
      <c r="I1251" s="68">
        <v>11.5</v>
      </c>
      <c r="J1251" s="60">
        <v>1</v>
      </c>
      <c r="K1251" s="60" t="s">
        <v>21</v>
      </c>
      <c r="L1251" s="60" t="str">
        <f>IF(K1251=[34]Hoja3!$B$2,[34]Hoja3!$A$2,IF(K1251=[34]Hoja3!$B$3,[34]Hoja3!$A$3,IF(K1251=[34]Hoja3!$B$4,[34]Hoja3!$A$4,IF(K1251=[34]Hoja3!$B$5,[34]Hoja3!$A$5,IF(K1251=[34]Hoja3!$B$6,[34]Hoja3!$A$6,IF(K1251=[34]Hoja3!$B$7,[34]Hoja3!$A$7,IF(K1251=[34]Hoja3!$B$8,[34]Hoja3!$A$8,IF(K1251=[34]Hoja3!$B$9,[34]Hoja3!$A$9,IF(K1251=[34]Hoja3!$B$10,[34]Hoja3!$A$10,IF(K1251=[34]Hoja3!$B$11,[34]Hoja3!$A$11,IF(K1251=[34]Hoja3!$B$12,[34]Hoja3!$A$12,IF(K1251=[34]Hoja3!$B$13,[34]Hoja3!$A$13,IF(K1251=[34]Hoja3!$B$14,[34]Hoja3!$A$14,IF(K1251=[34]Hoja3!$B$15,[34]Hoja3!$A$15,IF(K1251=[34]Hoja3!$B$16,[34]Hoja3!$A$16,IF(K1251=[34]Hoja3!$B$17,[34]Hoja3!$A$17,IF(K1251=[34]Hoja3!$B$18,[34]Hoja3!$A$18,IF(K1251=[34]Hoja3!$B$19,[34]Hoja3!$A$19,IF(K1251=[34]Hoja3!$B$20,[34]Hoja3!$A$20,IF(K1251=[34]Hoja3!$B$21,[34]Hoja3!$A$21,""))))))))))))))))))))</f>
        <v>CCE-16</v>
      </c>
      <c r="M1251" s="60" t="s">
        <v>63</v>
      </c>
      <c r="N1251" s="60">
        <v>0</v>
      </c>
      <c r="O1251" s="107">
        <v>89556480</v>
      </c>
      <c r="P1251" s="107">
        <v>89556480</v>
      </c>
      <c r="Q1251" s="65">
        <v>0</v>
      </c>
      <c r="R1251" s="60">
        <v>0</v>
      </c>
      <c r="S1251" s="60" t="s">
        <v>1995</v>
      </c>
      <c r="T1251" s="60" t="s">
        <v>1996</v>
      </c>
      <c r="U1251" s="60" t="s">
        <v>2293</v>
      </c>
      <c r="V1251" s="60" t="s">
        <v>2294</v>
      </c>
      <c r="W1251" s="60" t="s">
        <v>2295</v>
      </c>
      <c r="X1251" s="100">
        <v>3241000</v>
      </c>
      <c r="Y1251" s="133" t="s">
        <v>4117</v>
      </c>
    </row>
    <row r="1252" spans="1:25" ht="45" x14ac:dyDescent="0.25">
      <c r="A1252" s="60" t="s">
        <v>2691</v>
      </c>
      <c r="B1252" s="60" t="str">
        <f>IFERROR(VLOOKUP(VALUE(MID(A1251,1,IF(VALUE(MID(A1251,1,3))=898,3,4))),[34]Hoja1!$A$3:$K$222,2,0),"")</f>
        <v>1052 Bienestar estudiantil para todos</v>
      </c>
      <c r="C1252" s="60" t="s">
        <v>259</v>
      </c>
      <c r="D1252" s="60" t="s">
        <v>486</v>
      </c>
      <c r="E1252" s="68">
        <v>80101604</v>
      </c>
      <c r="F1252" s="60" t="s">
        <v>2692</v>
      </c>
      <c r="G1252" s="62">
        <v>1</v>
      </c>
      <c r="H1252" s="62">
        <v>1</v>
      </c>
      <c r="I1252" s="68">
        <v>11.5</v>
      </c>
      <c r="J1252" s="60">
        <v>1</v>
      </c>
      <c r="K1252" s="60" t="s">
        <v>21</v>
      </c>
      <c r="L1252" s="60" t="str">
        <f>IF(K1252=[34]Hoja3!$B$2,[34]Hoja3!$A$2,IF(K1252=[34]Hoja3!$B$3,[34]Hoja3!$A$3,IF(K1252=[34]Hoja3!$B$4,[34]Hoja3!$A$4,IF(K1252=[34]Hoja3!$B$5,[34]Hoja3!$A$5,IF(K1252=[34]Hoja3!$B$6,[34]Hoja3!$A$6,IF(K1252=[34]Hoja3!$B$7,[34]Hoja3!$A$7,IF(K1252=[34]Hoja3!$B$8,[34]Hoja3!$A$8,IF(K1252=[34]Hoja3!$B$9,[34]Hoja3!$A$9,IF(K1252=[34]Hoja3!$B$10,[34]Hoja3!$A$10,IF(K1252=[34]Hoja3!$B$11,[34]Hoja3!$A$11,IF(K1252=[34]Hoja3!$B$12,[34]Hoja3!$A$12,IF(K1252=[34]Hoja3!$B$13,[34]Hoja3!$A$13,IF(K1252=[34]Hoja3!$B$14,[34]Hoja3!$A$14,IF(K1252=[34]Hoja3!$B$15,[34]Hoja3!$A$15,IF(K1252=[34]Hoja3!$B$16,[34]Hoja3!$A$16,IF(K1252=[34]Hoja3!$B$17,[34]Hoja3!$A$17,IF(K1252=[34]Hoja3!$B$18,[34]Hoja3!$A$18,IF(K1252=[34]Hoja3!$B$19,[34]Hoja3!$A$19,IF(K1252=[34]Hoja3!$B$20,[34]Hoja3!$A$20,IF(K1252=[34]Hoja3!$B$21,[34]Hoja3!$A$21,""))))))))))))))))))))</f>
        <v>CCE-16</v>
      </c>
      <c r="M1252" s="60" t="s">
        <v>63</v>
      </c>
      <c r="N1252" s="60">
        <v>0</v>
      </c>
      <c r="O1252" s="107">
        <v>89556480</v>
      </c>
      <c r="P1252" s="107">
        <v>89556480</v>
      </c>
      <c r="Q1252" s="65">
        <v>0</v>
      </c>
      <c r="R1252" s="60">
        <v>0</v>
      </c>
      <c r="S1252" s="60" t="s">
        <v>1995</v>
      </c>
      <c r="T1252" s="60" t="s">
        <v>1996</v>
      </c>
      <c r="U1252" s="60" t="s">
        <v>2293</v>
      </c>
      <c r="V1252" s="60" t="s">
        <v>2294</v>
      </c>
      <c r="W1252" s="60" t="s">
        <v>2295</v>
      </c>
      <c r="X1252" s="100">
        <v>3241000</v>
      </c>
      <c r="Y1252" s="133" t="s">
        <v>4117</v>
      </c>
    </row>
    <row r="1253" spans="1:25" ht="45" x14ac:dyDescent="0.25">
      <c r="A1253" s="60" t="s">
        <v>2693</v>
      </c>
      <c r="B1253" s="60" t="str">
        <f>IFERROR(VLOOKUP(VALUE(MID(A1252,1,IF(VALUE(MID(A1252,1,3))=898,3,4))),[34]Hoja1!$A$3:$K$222,2,0),"")</f>
        <v>1052 Bienestar estudiantil para todos</v>
      </c>
      <c r="C1253" s="60" t="s">
        <v>255</v>
      </c>
      <c r="D1253" s="60" t="s">
        <v>479</v>
      </c>
      <c r="E1253" s="68">
        <v>86101710</v>
      </c>
      <c r="F1253" s="60" t="s">
        <v>2548</v>
      </c>
      <c r="G1253" s="62">
        <v>1</v>
      </c>
      <c r="H1253" s="62">
        <v>1</v>
      </c>
      <c r="I1253" s="60">
        <v>8</v>
      </c>
      <c r="J1253" s="60">
        <v>1</v>
      </c>
      <c r="K1253" s="60" t="s">
        <v>21</v>
      </c>
      <c r="L1253" s="60" t="str">
        <f>IF(K1253=[34]Hoja3!$B$2,[34]Hoja3!$A$2,IF(K1253=[34]Hoja3!$B$3,[34]Hoja3!$A$3,IF(K1253=[34]Hoja3!$B$4,[34]Hoja3!$A$4,IF(K1253=[34]Hoja3!$B$5,[34]Hoja3!$A$5,IF(K1253=[34]Hoja3!$B$6,[34]Hoja3!$A$6,IF(K1253=[34]Hoja3!$B$7,[34]Hoja3!$A$7,IF(K1253=[34]Hoja3!$B$8,[34]Hoja3!$A$8,IF(K1253=[34]Hoja3!$B$9,[34]Hoja3!$A$9,IF(K1253=[34]Hoja3!$B$10,[34]Hoja3!$A$10,IF(K1253=[34]Hoja3!$B$11,[34]Hoja3!$A$11,IF(K1253=[34]Hoja3!$B$12,[34]Hoja3!$A$12,IF(K1253=[34]Hoja3!$B$13,[34]Hoja3!$A$13,IF(K1253=[34]Hoja3!$B$14,[34]Hoja3!$A$14,IF(K1253=[34]Hoja3!$B$15,[34]Hoja3!$A$15,IF(K1253=[34]Hoja3!$B$16,[34]Hoja3!$A$16,IF(K1253=[34]Hoja3!$B$17,[34]Hoja3!$A$17,IF(K1253=[34]Hoja3!$B$18,[34]Hoja3!$A$18,IF(K1253=[34]Hoja3!$B$19,[34]Hoja3!$A$19,IF(K1253=[34]Hoja3!$B$20,[34]Hoja3!$A$20,IF(K1253=[34]Hoja3!$B$21,[34]Hoja3!$A$21,""))))))))))))))))))))</f>
        <v>CCE-16</v>
      </c>
      <c r="M1253" s="60" t="s">
        <v>63</v>
      </c>
      <c r="N1253" s="60">
        <v>0</v>
      </c>
      <c r="O1253" s="104">
        <v>29120000</v>
      </c>
      <c r="P1253" s="104">
        <v>29120000</v>
      </c>
      <c r="Q1253" s="65">
        <v>0</v>
      </c>
      <c r="R1253" s="60">
        <v>0</v>
      </c>
      <c r="S1253" s="60" t="s">
        <v>1995</v>
      </c>
      <c r="T1253" s="60" t="s">
        <v>1996</v>
      </c>
      <c r="U1253" s="60" t="s">
        <v>2293</v>
      </c>
      <c r="V1253" s="60" t="s">
        <v>2294</v>
      </c>
      <c r="W1253" s="60" t="s">
        <v>2295</v>
      </c>
      <c r="X1253" s="100">
        <v>3241000</v>
      </c>
      <c r="Y1253" s="133" t="s">
        <v>4117</v>
      </c>
    </row>
    <row r="1254" spans="1:25" ht="45" x14ac:dyDescent="0.25">
      <c r="A1254" s="60" t="s">
        <v>2694</v>
      </c>
      <c r="B1254" s="60" t="str">
        <f>IFERROR(VLOOKUP(VALUE(MID(A1253,1,IF(VALUE(MID(A1253,1,3))=898,3,4))),[34]Hoja1!$A$3:$K$222,2,0),"")</f>
        <v>1052 Bienestar estudiantil para todos</v>
      </c>
      <c r="C1254" s="60" t="s">
        <v>255</v>
      </c>
      <c r="D1254" s="60" t="s">
        <v>479</v>
      </c>
      <c r="E1254" s="68">
        <v>86101710</v>
      </c>
      <c r="F1254" s="60" t="s">
        <v>2548</v>
      </c>
      <c r="G1254" s="62">
        <v>1</v>
      </c>
      <c r="H1254" s="62">
        <v>1</v>
      </c>
      <c r="I1254" s="60">
        <v>8</v>
      </c>
      <c r="J1254" s="60">
        <v>1</v>
      </c>
      <c r="K1254" s="60" t="s">
        <v>21</v>
      </c>
      <c r="L1254" s="60" t="str">
        <f>IF(K1254=[34]Hoja3!$B$2,[34]Hoja3!$A$2,IF(K1254=[34]Hoja3!$B$3,[34]Hoja3!$A$3,IF(K1254=[34]Hoja3!$B$4,[34]Hoja3!$A$4,IF(K1254=[34]Hoja3!$B$5,[34]Hoja3!$A$5,IF(K1254=[34]Hoja3!$B$6,[34]Hoja3!$A$6,IF(K1254=[34]Hoja3!$B$7,[34]Hoja3!$A$7,IF(K1254=[34]Hoja3!$B$8,[34]Hoja3!$A$8,IF(K1254=[34]Hoja3!$B$9,[34]Hoja3!$A$9,IF(K1254=[34]Hoja3!$B$10,[34]Hoja3!$A$10,IF(K1254=[34]Hoja3!$B$11,[34]Hoja3!$A$11,IF(K1254=[34]Hoja3!$B$12,[34]Hoja3!$A$12,IF(K1254=[34]Hoja3!$B$13,[34]Hoja3!$A$13,IF(K1254=[34]Hoja3!$B$14,[34]Hoja3!$A$14,IF(K1254=[34]Hoja3!$B$15,[34]Hoja3!$A$15,IF(K1254=[34]Hoja3!$B$16,[34]Hoja3!$A$16,IF(K1254=[34]Hoja3!$B$17,[34]Hoja3!$A$17,IF(K1254=[34]Hoja3!$B$18,[34]Hoja3!$A$18,IF(K1254=[34]Hoja3!$B$19,[34]Hoja3!$A$19,IF(K1254=[34]Hoja3!$B$20,[34]Hoja3!$A$20,IF(K1254=[34]Hoja3!$B$21,[34]Hoja3!$A$21,""))))))))))))))))))))</f>
        <v>CCE-16</v>
      </c>
      <c r="M1254" s="60" t="s">
        <v>63</v>
      </c>
      <c r="N1254" s="60">
        <v>0</v>
      </c>
      <c r="O1254" s="104">
        <v>29120000</v>
      </c>
      <c r="P1254" s="104">
        <v>29120000</v>
      </c>
      <c r="Q1254" s="65">
        <v>0</v>
      </c>
      <c r="R1254" s="60">
        <v>0</v>
      </c>
      <c r="S1254" s="60" t="s">
        <v>1995</v>
      </c>
      <c r="T1254" s="60" t="s">
        <v>1996</v>
      </c>
      <c r="U1254" s="60" t="s">
        <v>2293</v>
      </c>
      <c r="V1254" s="60" t="s">
        <v>2294</v>
      </c>
      <c r="W1254" s="60" t="s">
        <v>2295</v>
      </c>
      <c r="X1254" s="100">
        <v>3241000</v>
      </c>
      <c r="Y1254" s="133" t="s">
        <v>4117</v>
      </c>
    </row>
    <row r="1255" spans="1:25" ht="45" x14ac:dyDescent="0.25">
      <c r="A1255" s="60" t="s">
        <v>2695</v>
      </c>
      <c r="B1255" s="60" t="str">
        <f>IFERROR(VLOOKUP(VALUE(MID(A1254,1,IF(VALUE(MID(A1254,1,3))=898,3,4))),[34]Hoja1!$A$3:$K$222,2,0),"")</f>
        <v>1052 Bienestar estudiantil para todos</v>
      </c>
      <c r="C1255" s="60" t="s">
        <v>255</v>
      </c>
      <c r="D1255" s="60" t="s">
        <v>479</v>
      </c>
      <c r="E1255" s="68">
        <v>86101710</v>
      </c>
      <c r="F1255" s="60" t="s">
        <v>2548</v>
      </c>
      <c r="G1255" s="62">
        <v>1</v>
      </c>
      <c r="H1255" s="62">
        <v>1</v>
      </c>
      <c r="I1255" s="60">
        <v>8</v>
      </c>
      <c r="J1255" s="60">
        <v>1</v>
      </c>
      <c r="K1255" s="60" t="s">
        <v>21</v>
      </c>
      <c r="L1255" s="60" t="str">
        <f>IF(K1255=[34]Hoja3!$B$2,[34]Hoja3!$A$2,IF(K1255=[34]Hoja3!$B$3,[34]Hoja3!$A$3,IF(K1255=[34]Hoja3!$B$4,[34]Hoja3!$A$4,IF(K1255=[34]Hoja3!$B$5,[34]Hoja3!$A$5,IF(K1255=[34]Hoja3!$B$6,[34]Hoja3!$A$6,IF(K1255=[34]Hoja3!$B$7,[34]Hoja3!$A$7,IF(K1255=[34]Hoja3!$B$8,[34]Hoja3!$A$8,IF(K1255=[34]Hoja3!$B$9,[34]Hoja3!$A$9,IF(K1255=[34]Hoja3!$B$10,[34]Hoja3!$A$10,IF(K1255=[34]Hoja3!$B$11,[34]Hoja3!$A$11,IF(K1255=[34]Hoja3!$B$12,[34]Hoja3!$A$12,IF(K1255=[34]Hoja3!$B$13,[34]Hoja3!$A$13,IF(K1255=[34]Hoja3!$B$14,[34]Hoja3!$A$14,IF(K1255=[34]Hoja3!$B$15,[34]Hoja3!$A$15,IF(K1255=[34]Hoja3!$B$16,[34]Hoja3!$A$16,IF(K1255=[34]Hoja3!$B$17,[34]Hoja3!$A$17,IF(K1255=[34]Hoja3!$B$18,[34]Hoja3!$A$18,IF(K1255=[34]Hoja3!$B$19,[34]Hoja3!$A$19,IF(K1255=[34]Hoja3!$B$20,[34]Hoja3!$A$20,IF(K1255=[34]Hoja3!$B$21,[34]Hoja3!$A$21,""))))))))))))))))))))</f>
        <v>CCE-16</v>
      </c>
      <c r="M1255" s="60" t="s">
        <v>63</v>
      </c>
      <c r="N1255" s="60">
        <v>0</v>
      </c>
      <c r="O1255" s="104">
        <v>29120000</v>
      </c>
      <c r="P1255" s="104">
        <v>29120000</v>
      </c>
      <c r="Q1255" s="65">
        <v>0</v>
      </c>
      <c r="R1255" s="60">
        <v>0</v>
      </c>
      <c r="S1255" s="60" t="s">
        <v>1995</v>
      </c>
      <c r="T1255" s="60" t="s">
        <v>1996</v>
      </c>
      <c r="U1255" s="60" t="s">
        <v>2293</v>
      </c>
      <c r="V1255" s="60" t="s">
        <v>2294</v>
      </c>
      <c r="W1255" s="60" t="s">
        <v>2295</v>
      </c>
      <c r="X1255" s="100">
        <v>3241000</v>
      </c>
      <c r="Y1255" s="133" t="s">
        <v>4117</v>
      </c>
    </row>
    <row r="1256" spans="1:25" ht="45" x14ac:dyDescent="0.25">
      <c r="A1256" s="60" t="s">
        <v>2696</v>
      </c>
      <c r="B1256" s="60" t="str">
        <f>IFERROR(VLOOKUP(VALUE(MID(A1255,1,IF(VALUE(MID(A1255,1,3))=898,3,4))),[34]Hoja1!$A$3:$K$222,2,0),"")</f>
        <v>1052 Bienestar estudiantil para todos</v>
      </c>
      <c r="C1256" s="60" t="s">
        <v>255</v>
      </c>
      <c r="D1256" s="60" t="s">
        <v>479</v>
      </c>
      <c r="E1256" s="68">
        <v>86101710</v>
      </c>
      <c r="F1256" s="60" t="s">
        <v>2697</v>
      </c>
      <c r="G1256" s="62">
        <v>1</v>
      </c>
      <c r="H1256" s="62">
        <v>1</v>
      </c>
      <c r="I1256" s="60">
        <v>8</v>
      </c>
      <c r="J1256" s="60">
        <v>1</v>
      </c>
      <c r="K1256" s="60" t="s">
        <v>21</v>
      </c>
      <c r="L1256" s="60" t="str">
        <f>IF(K1256=[34]Hoja3!$B$2,[34]Hoja3!$A$2,IF(K1256=[34]Hoja3!$B$3,[34]Hoja3!$A$3,IF(K1256=[34]Hoja3!$B$4,[34]Hoja3!$A$4,IF(K1256=[34]Hoja3!$B$5,[34]Hoja3!$A$5,IF(K1256=[34]Hoja3!$B$6,[34]Hoja3!$A$6,IF(K1256=[34]Hoja3!$B$7,[34]Hoja3!$A$7,IF(K1256=[34]Hoja3!$B$8,[34]Hoja3!$A$8,IF(K1256=[34]Hoja3!$B$9,[34]Hoja3!$A$9,IF(K1256=[34]Hoja3!$B$10,[34]Hoja3!$A$10,IF(K1256=[34]Hoja3!$B$11,[34]Hoja3!$A$11,IF(K1256=[34]Hoja3!$B$12,[34]Hoja3!$A$12,IF(K1256=[34]Hoja3!$B$13,[34]Hoja3!$A$13,IF(K1256=[34]Hoja3!$B$14,[34]Hoja3!$A$14,IF(K1256=[34]Hoja3!$B$15,[34]Hoja3!$A$15,IF(K1256=[34]Hoja3!$B$16,[34]Hoja3!$A$16,IF(K1256=[34]Hoja3!$B$17,[34]Hoja3!$A$17,IF(K1256=[34]Hoja3!$B$18,[34]Hoja3!$A$18,IF(K1256=[34]Hoja3!$B$19,[34]Hoja3!$A$19,IF(K1256=[34]Hoja3!$B$20,[34]Hoja3!$A$20,IF(K1256=[34]Hoja3!$B$21,[34]Hoja3!$A$21,""))))))))))))))))))))</f>
        <v>CCE-16</v>
      </c>
      <c r="M1256" s="60" t="s">
        <v>63</v>
      </c>
      <c r="N1256" s="60">
        <v>0</v>
      </c>
      <c r="O1256" s="104">
        <v>29120000</v>
      </c>
      <c r="P1256" s="104">
        <v>29120000</v>
      </c>
      <c r="Q1256" s="65">
        <v>0</v>
      </c>
      <c r="R1256" s="60">
        <v>0</v>
      </c>
      <c r="S1256" s="60" t="s">
        <v>1995</v>
      </c>
      <c r="T1256" s="60" t="s">
        <v>1996</v>
      </c>
      <c r="U1256" s="60" t="s">
        <v>2293</v>
      </c>
      <c r="V1256" s="60" t="s">
        <v>2294</v>
      </c>
      <c r="W1256" s="60" t="s">
        <v>2295</v>
      </c>
      <c r="X1256" s="100">
        <v>3241000</v>
      </c>
      <c r="Y1256" s="133" t="s">
        <v>4117</v>
      </c>
    </row>
    <row r="1257" spans="1:25" ht="45" x14ac:dyDescent="0.25">
      <c r="A1257" s="60" t="s">
        <v>2698</v>
      </c>
      <c r="B1257" s="60" t="str">
        <f>IFERROR(VLOOKUP(VALUE(MID(A1256,1,IF(VALUE(MID(A1256,1,3))=898,3,4))),[34]Hoja1!$A$3:$K$222,2,0),"")</f>
        <v>1052 Bienestar estudiantil para todos</v>
      </c>
      <c r="C1257" s="60" t="s">
        <v>255</v>
      </c>
      <c r="D1257" s="60" t="s">
        <v>479</v>
      </c>
      <c r="E1257" s="68">
        <v>86101710</v>
      </c>
      <c r="F1257" s="60" t="s">
        <v>2548</v>
      </c>
      <c r="G1257" s="62">
        <v>1</v>
      </c>
      <c r="H1257" s="62">
        <v>1</v>
      </c>
      <c r="I1257" s="60">
        <v>8</v>
      </c>
      <c r="J1257" s="60">
        <v>1</v>
      </c>
      <c r="K1257" s="60" t="s">
        <v>21</v>
      </c>
      <c r="L1257" s="60" t="str">
        <f>IF(K1257=[34]Hoja3!$B$2,[34]Hoja3!$A$2,IF(K1257=[34]Hoja3!$B$3,[34]Hoja3!$A$3,IF(K1257=[34]Hoja3!$B$4,[34]Hoja3!$A$4,IF(K1257=[34]Hoja3!$B$5,[34]Hoja3!$A$5,IF(K1257=[34]Hoja3!$B$6,[34]Hoja3!$A$6,IF(K1257=[34]Hoja3!$B$7,[34]Hoja3!$A$7,IF(K1257=[34]Hoja3!$B$8,[34]Hoja3!$A$8,IF(K1257=[34]Hoja3!$B$9,[34]Hoja3!$A$9,IF(K1257=[34]Hoja3!$B$10,[34]Hoja3!$A$10,IF(K1257=[34]Hoja3!$B$11,[34]Hoja3!$A$11,IF(K1257=[34]Hoja3!$B$12,[34]Hoja3!$A$12,IF(K1257=[34]Hoja3!$B$13,[34]Hoja3!$A$13,IF(K1257=[34]Hoja3!$B$14,[34]Hoja3!$A$14,IF(K1257=[34]Hoja3!$B$15,[34]Hoja3!$A$15,IF(K1257=[34]Hoja3!$B$16,[34]Hoja3!$A$16,IF(K1257=[34]Hoja3!$B$17,[34]Hoja3!$A$17,IF(K1257=[34]Hoja3!$B$18,[34]Hoja3!$A$18,IF(K1257=[34]Hoja3!$B$19,[34]Hoja3!$A$19,IF(K1257=[34]Hoja3!$B$20,[34]Hoja3!$A$20,IF(K1257=[34]Hoja3!$B$21,[34]Hoja3!$A$21,""))))))))))))))))))))</f>
        <v>CCE-16</v>
      </c>
      <c r="M1257" s="60" t="s">
        <v>63</v>
      </c>
      <c r="N1257" s="60">
        <v>0</v>
      </c>
      <c r="O1257" s="104">
        <v>29120000</v>
      </c>
      <c r="P1257" s="104">
        <v>29120000</v>
      </c>
      <c r="Q1257" s="65">
        <v>0</v>
      </c>
      <c r="R1257" s="60">
        <v>0</v>
      </c>
      <c r="S1257" s="60" t="s">
        <v>1995</v>
      </c>
      <c r="T1257" s="60" t="s">
        <v>1996</v>
      </c>
      <c r="U1257" s="60" t="s">
        <v>2293</v>
      </c>
      <c r="V1257" s="60" t="s">
        <v>2294</v>
      </c>
      <c r="W1257" s="60" t="s">
        <v>2295</v>
      </c>
      <c r="X1257" s="100">
        <v>3241000</v>
      </c>
      <c r="Y1257" s="133" t="s">
        <v>4117</v>
      </c>
    </row>
    <row r="1258" spans="1:25" ht="60" x14ac:dyDescent="0.25">
      <c r="A1258" s="60" t="s">
        <v>2699</v>
      </c>
      <c r="B1258" s="60" t="str">
        <f>IFERROR(VLOOKUP(VALUE(MID(A1258,1,IF(VALUE(MID(A1258,1,3))=898,3,4))),[37]Hoja1!$A$3:$K$222,2,0),"")</f>
        <v>1053 Oportunidades de aprendizaje desde el enfoque diferencial</v>
      </c>
      <c r="C1258" s="60" t="s">
        <v>261</v>
      </c>
      <c r="D1258" s="60" t="s">
        <v>489</v>
      </c>
      <c r="E1258" s="68">
        <v>80101505</v>
      </c>
      <c r="F1258" s="91" t="s">
        <v>2700</v>
      </c>
      <c r="G1258" s="62">
        <v>1</v>
      </c>
      <c r="H1258" s="62">
        <v>1</v>
      </c>
      <c r="I1258" s="60">
        <v>11</v>
      </c>
      <c r="J1258" s="60">
        <v>1</v>
      </c>
      <c r="K1258" s="60" t="s">
        <v>21</v>
      </c>
      <c r="L1258" s="60" t="str">
        <f>IF(K1258=[36]Hoja3!$B$2,[36]Hoja3!$A$2,IF(K1258=[36]Hoja3!$B$3,[36]Hoja3!$A$3,IF(K1258=[36]Hoja3!$B$4,[36]Hoja3!$A$4,IF(K1258=[36]Hoja3!$B$5,[36]Hoja3!$A$5,IF(K1258=[36]Hoja3!$B$6,[36]Hoja3!$A$6,IF(K1258=[36]Hoja3!$B$7,[36]Hoja3!$A$7,IF(K1258=[36]Hoja3!$B$8,[36]Hoja3!$A$8,IF(K1258=[36]Hoja3!$B$9,[36]Hoja3!$A$9,IF(K1258=[36]Hoja3!$B$10,[36]Hoja3!$A$10,IF(K1258=[36]Hoja3!$B$11,[36]Hoja3!$A$11,IF(K1258=[36]Hoja3!$B$12,[36]Hoja3!$A$12,IF(K1258=[36]Hoja3!$B$13,[36]Hoja3!$A$13,IF(K1258=[36]Hoja3!$B$14,[36]Hoja3!$A$14,IF(K1258=[36]Hoja3!$B$15,[36]Hoja3!$A$15,IF(K1258=[36]Hoja3!$B$16,[36]Hoja3!$A$16,IF(K1258=[36]Hoja3!$B$17,[36]Hoja3!$A$17,IF(K1258=[36]Hoja3!$B$18,[36]Hoja3!$A$18,IF(K1258=[36]Hoja3!$B$19,[36]Hoja3!$A$19,IF(K1258=[36]Hoja3!$B$20,[36]Hoja3!$A$20,IF(K1258=[36]Hoja3!$B$21,[36]Hoja3!$A$21,""))))))))))))))))))))</f>
        <v>CCE-16</v>
      </c>
      <c r="M1258" s="60" t="s">
        <v>63</v>
      </c>
      <c r="N1258" s="60">
        <v>4</v>
      </c>
      <c r="O1258" s="63">
        <v>49500000</v>
      </c>
      <c r="P1258" s="64">
        <v>49500000</v>
      </c>
      <c r="Q1258" s="65">
        <v>0</v>
      </c>
      <c r="R1258" s="60">
        <v>0</v>
      </c>
      <c r="S1258" s="60" t="s">
        <v>1439</v>
      </c>
      <c r="T1258" s="60" t="s">
        <v>2701</v>
      </c>
      <c r="U1258" s="60" t="s">
        <v>2702</v>
      </c>
      <c r="V1258" s="60" t="s">
        <v>2703</v>
      </c>
      <c r="W1258" s="60" t="s">
        <v>2704</v>
      </c>
      <c r="X1258" s="60" t="s">
        <v>2705</v>
      </c>
      <c r="Y1258" s="133" t="s">
        <v>2706</v>
      </c>
    </row>
    <row r="1259" spans="1:25" ht="60" x14ac:dyDescent="0.25">
      <c r="A1259" s="60" t="s">
        <v>2707</v>
      </c>
      <c r="B1259" s="60" t="str">
        <f>IFERROR(VLOOKUP(VALUE(MID(A1259,1,IF(VALUE(MID(A1259,1,3))=898,3,4))),[37]Hoja1!$A$3:$K$222,2,0),"")</f>
        <v>1053 Oportunidades de aprendizaje desde el enfoque diferencial</v>
      </c>
      <c r="C1259" s="60" t="s">
        <v>261</v>
      </c>
      <c r="D1259" s="60" t="s">
        <v>489</v>
      </c>
      <c r="E1259" s="68">
        <v>80101505</v>
      </c>
      <c r="F1259" s="91" t="s">
        <v>2708</v>
      </c>
      <c r="G1259" s="62">
        <v>1</v>
      </c>
      <c r="H1259" s="62">
        <v>1</v>
      </c>
      <c r="I1259" s="60">
        <v>345</v>
      </c>
      <c r="J1259" s="60">
        <v>0</v>
      </c>
      <c r="K1259" s="60" t="s">
        <v>21</v>
      </c>
      <c r="L1259" s="60" t="str">
        <f>IF(K1259=[36]Hoja3!$B$2,[36]Hoja3!$A$2,IF(K1259=[36]Hoja3!$B$3,[36]Hoja3!$A$3,IF(K1259=[36]Hoja3!$B$4,[36]Hoja3!$A$4,IF(K1259=[36]Hoja3!$B$5,[36]Hoja3!$A$5,IF(K1259=[36]Hoja3!$B$6,[36]Hoja3!$A$6,IF(K1259=[36]Hoja3!$B$7,[36]Hoja3!$A$7,IF(K1259=[36]Hoja3!$B$8,[36]Hoja3!$A$8,IF(K1259=[36]Hoja3!$B$9,[36]Hoja3!$A$9,IF(K1259=[36]Hoja3!$B$10,[36]Hoja3!$A$10,IF(K1259=[36]Hoja3!$B$11,[36]Hoja3!$A$11,IF(K1259=[36]Hoja3!$B$12,[36]Hoja3!$A$12,IF(K1259=[36]Hoja3!$B$13,[36]Hoja3!$A$13,IF(K1259=[36]Hoja3!$B$14,[36]Hoja3!$A$14,IF(K1259=[36]Hoja3!$B$15,[36]Hoja3!$A$15,IF(K1259=[36]Hoja3!$B$16,[36]Hoja3!$A$16,IF(K1259=[36]Hoja3!$B$17,[36]Hoja3!$A$17,IF(K1259=[36]Hoja3!$B$18,[36]Hoja3!$A$18,IF(K1259=[36]Hoja3!$B$19,[36]Hoja3!$A$19,IF(K1259=[36]Hoja3!$B$20,[36]Hoja3!$A$20,IF(K1259=[36]Hoja3!$B$21,[36]Hoja3!$A$21,""))))))))))))))))))))</f>
        <v>CCE-16</v>
      </c>
      <c r="M1259" s="60" t="s">
        <v>63</v>
      </c>
      <c r="N1259" s="60">
        <v>4</v>
      </c>
      <c r="O1259" s="63">
        <v>63250000</v>
      </c>
      <c r="P1259" s="64">
        <v>63250000</v>
      </c>
      <c r="Q1259" s="65">
        <v>0</v>
      </c>
      <c r="R1259" s="60">
        <v>0</v>
      </c>
      <c r="S1259" s="60" t="s">
        <v>1439</v>
      </c>
      <c r="T1259" s="60" t="s">
        <v>2701</v>
      </c>
      <c r="U1259" s="60" t="s">
        <v>2702</v>
      </c>
      <c r="V1259" s="60" t="s">
        <v>2703</v>
      </c>
      <c r="W1259" s="60" t="s">
        <v>2704</v>
      </c>
      <c r="X1259" s="60" t="s">
        <v>2705</v>
      </c>
      <c r="Y1259" s="133" t="s">
        <v>2706</v>
      </c>
    </row>
    <row r="1260" spans="1:25" ht="60" x14ac:dyDescent="0.25">
      <c r="A1260" s="60" t="s">
        <v>2709</v>
      </c>
      <c r="B1260" s="60" t="str">
        <f>IFERROR(VLOOKUP(VALUE(MID(A1260,1,IF(VALUE(MID(A1260,1,3))=898,3,4))),[37]Hoja1!$A$3:$K$222,2,0),"")</f>
        <v>1053 Oportunidades de aprendizaje desde el enfoque diferencial</v>
      </c>
      <c r="C1260" s="60" t="s">
        <v>261</v>
      </c>
      <c r="D1260" s="60" t="s">
        <v>489</v>
      </c>
      <c r="E1260" s="68">
        <v>80101505</v>
      </c>
      <c r="F1260" s="91" t="s">
        <v>2700</v>
      </c>
      <c r="G1260" s="62">
        <v>1</v>
      </c>
      <c r="H1260" s="62">
        <v>1</v>
      </c>
      <c r="I1260" s="60">
        <v>11</v>
      </c>
      <c r="J1260" s="60">
        <v>1</v>
      </c>
      <c r="K1260" s="60" t="s">
        <v>21</v>
      </c>
      <c r="L1260" s="60" t="str">
        <f>IF(K1260=[36]Hoja3!$B$2,[36]Hoja3!$A$2,IF(K1260=[36]Hoja3!$B$3,[36]Hoja3!$A$3,IF(K1260=[36]Hoja3!$B$4,[36]Hoja3!$A$4,IF(K1260=[36]Hoja3!$B$5,[36]Hoja3!$A$5,IF(K1260=[36]Hoja3!$B$6,[36]Hoja3!$A$6,IF(K1260=[36]Hoja3!$B$7,[36]Hoja3!$A$7,IF(K1260=[36]Hoja3!$B$8,[36]Hoja3!$A$8,IF(K1260=[36]Hoja3!$B$9,[36]Hoja3!$A$9,IF(K1260=[36]Hoja3!$B$10,[36]Hoja3!$A$10,IF(K1260=[36]Hoja3!$B$11,[36]Hoja3!$A$11,IF(K1260=[36]Hoja3!$B$12,[36]Hoja3!$A$12,IF(K1260=[36]Hoja3!$B$13,[36]Hoja3!$A$13,IF(K1260=[36]Hoja3!$B$14,[36]Hoja3!$A$14,IF(K1260=[36]Hoja3!$B$15,[36]Hoja3!$A$15,IF(K1260=[36]Hoja3!$B$16,[36]Hoja3!$A$16,IF(K1260=[36]Hoja3!$B$17,[36]Hoja3!$A$17,IF(K1260=[36]Hoja3!$B$18,[36]Hoja3!$A$18,IF(K1260=[36]Hoja3!$B$19,[36]Hoja3!$A$19,IF(K1260=[36]Hoja3!$B$20,[36]Hoja3!$A$20,IF(K1260=[36]Hoja3!$B$21,[36]Hoja3!$A$21,""))))))))))))))))))))</f>
        <v>CCE-16</v>
      </c>
      <c r="M1260" s="60" t="s">
        <v>63</v>
      </c>
      <c r="N1260" s="60">
        <v>4</v>
      </c>
      <c r="O1260" s="63">
        <v>71504554</v>
      </c>
      <c r="P1260" s="64">
        <v>71504554</v>
      </c>
      <c r="Q1260" s="65">
        <v>0</v>
      </c>
      <c r="R1260" s="60">
        <v>0</v>
      </c>
      <c r="S1260" s="60" t="s">
        <v>1439</v>
      </c>
      <c r="T1260" s="60" t="s">
        <v>2701</v>
      </c>
      <c r="U1260" s="60" t="s">
        <v>2702</v>
      </c>
      <c r="V1260" s="60" t="s">
        <v>2703</v>
      </c>
      <c r="W1260" s="60" t="s">
        <v>2704</v>
      </c>
      <c r="X1260" s="60" t="s">
        <v>2705</v>
      </c>
      <c r="Y1260" s="133" t="s">
        <v>2706</v>
      </c>
    </row>
    <row r="1261" spans="1:25" ht="60" x14ac:dyDescent="0.25">
      <c r="A1261" s="60" t="s">
        <v>2710</v>
      </c>
      <c r="B1261" s="60" t="str">
        <f>IFERROR(VLOOKUP(VALUE(MID(A1261,1,IF(VALUE(MID(A1261,1,3))=898,3,4))),[37]Hoja1!$A$3:$K$222,2,0),"")</f>
        <v>1053 Oportunidades de aprendizaje desde el enfoque diferencial</v>
      </c>
      <c r="C1261" s="60" t="s">
        <v>261</v>
      </c>
      <c r="D1261" s="60" t="s">
        <v>489</v>
      </c>
      <c r="E1261" s="68">
        <v>80101505</v>
      </c>
      <c r="F1261" s="91" t="s">
        <v>2700</v>
      </c>
      <c r="G1261" s="62">
        <v>1</v>
      </c>
      <c r="H1261" s="62">
        <v>1</v>
      </c>
      <c r="I1261" s="60">
        <v>11</v>
      </c>
      <c r="J1261" s="60">
        <v>1</v>
      </c>
      <c r="K1261" s="60" t="s">
        <v>21</v>
      </c>
      <c r="L1261" s="60" t="str">
        <f>IF(K1261=[36]Hoja3!$B$2,[36]Hoja3!$A$2,IF(K1261=[36]Hoja3!$B$3,[36]Hoja3!$A$3,IF(K1261=[36]Hoja3!$B$4,[36]Hoja3!$A$4,IF(K1261=[36]Hoja3!$B$5,[36]Hoja3!$A$5,IF(K1261=[36]Hoja3!$B$6,[36]Hoja3!$A$6,IF(K1261=[36]Hoja3!$B$7,[36]Hoja3!$A$7,IF(K1261=[36]Hoja3!$B$8,[36]Hoja3!$A$8,IF(K1261=[36]Hoja3!$B$9,[36]Hoja3!$A$9,IF(K1261=[36]Hoja3!$B$10,[36]Hoja3!$A$10,IF(K1261=[36]Hoja3!$B$11,[36]Hoja3!$A$11,IF(K1261=[36]Hoja3!$B$12,[36]Hoja3!$A$12,IF(K1261=[36]Hoja3!$B$13,[36]Hoja3!$A$13,IF(K1261=[36]Hoja3!$B$14,[36]Hoja3!$A$14,IF(K1261=[36]Hoja3!$B$15,[36]Hoja3!$A$15,IF(K1261=[36]Hoja3!$B$16,[36]Hoja3!$A$16,IF(K1261=[36]Hoja3!$B$17,[36]Hoja3!$A$17,IF(K1261=[36]Hoja3!$B$18,[36]Hoja3!$A$18,IF(K1261=[36]Hoja3!$B$19,[36]Hoja3!$A$19,IF(K1261=[36]Hoja3!$B$20,[36]Hoja3!$A$20,IF(K1261=[36]Hoja3!$B$21,[36]Hoja3!$A$21,""))))))))))))))))))))</f>
        <v>CCE-16</v>
      </c>
      <c r="M1261" s="60" t="s">
        <v>63</v>
      </c>
      <c r="N1261" s="60">
        <v>4</v>
      </c>
      <c r="O1261" s="63">
        <v>71504554</v>
      </c>
      <c r="P1261" s="64">
        <v>71504554</v>
      </c>
      <c r="Q1261" s="65">
        <v>0</v>
      </c>
      <c r="R1261" s="60">
        <v>0</v>
      </c>
      <c r="S1261" s="60" t="s">
        <v>1439</v>
      </c>
      <c r="T1261" s="60" t="s">
        <v>2701</v>
      </c>
      <c r="U1261" s="60" t="s">
        <v>2702</v>
      </c>
      <c r="V1261" s="60" t="s">
        <v>2703</v>
      </c>
      <c r="W1261" s="60" t="s">
        <v>2704</v>
      </c>
      <c r="X1261" s="60" t="s">
        <v>2705</v>
      </c>
      <c r="Y1261" s="133" t="s">
        <v>2706</v>
      </c>
    </row>
    <row r="1262" spans="1:25" ht="75" x14ac:dyDescent="0.25">
      <c r="A1262" s="60" t="s">
        <v>2711</v>
      </c>
      <c r="B1262" s="60" t="str">
        <f>IFERROR(VLOOKUP(VALUE(MID(A1262,1,IF(VALUE(MID(A1262,1,3))=898,3,4))),[37]Hoja1!$A$3:$K$222,2,0),"")</f>
        <v>1053 Oportunidades de aprendizaje desde el enfoque diferencial</v>
      </c>
      <c r="C1262" s="60" t="s">
        <v>261</v>
      </c>
      <c r="D1262" s="60" t="s">
        <v>489</v>
      </c>
      <c r="E1262" s="68">
        <v>80101505</v>
      </c>
      <c r="F1262" s="91" t="s">
        <v>2712</v>
      </c>
      <c r="G1262" s="62">
        <v>1</v>
      </c>
      <c r="H1262" s="62">
        <v>1</v>
      </c>
      <c r="I1262" s="60">
        <v>11</v>
      </c>
      <c r="J1262" s="60">
        <v>1</v>
      </c>
      <c r="K1262" s="60" t="s">
        <v>21</v>
      </c>
      <c r="L1262" s="60" t="str">
        <f>IF(K1262=[36]Hoja3!$B$2,[36]Hoja3!$A$2,IF(K1262=[36]Hoja3!$B$3,[36]Hoja3!$A$3,IF(K1262=[36]Hoja3!$B$4,[36]Hoja3!$A$4,IF(K1262=[36]Hoja3!$B$5,[36]Hoja3!$A$5,IF(K1262=[36]Hoja3!$B$6,[36]Hoja3!$A$6,IF(K1262=[36]Hoja3!$B$7,[36]Hoja3!$A$7,IF(K1262=[36]Hoja3!$B$8,[36]Hoja3!$A$8,IF(K1262=[36]Hoja3!$B$9,[36]Hoja3!$A$9,IF(K1262=[36]Hoja3!$B$10,[36]Hoja3!$A$10,IF(K1262=[36]Hoja3!$B$11,[36]Hoja3!$A$11,IF(K1262=[36]Hoja3!$B$12,[36]Hoja3!$A$12,IF(K1262=[36]Hoja3!$B$13,[36]Hoja3!$A$13,IF(K1262=[36]Hoja3!$B$14,[36]Hoja3!$A$14,IF(K1262=[36]Hoja3!$B$15,[36]Hoja3!$A$15,IF(K1262=[36]Hoja3!$B$16,[36]Hoja3!$A$16,IF(K1262=[36]Hoja3!$B$17,[36]Hoja3!$A$17,IF(K1262=[36]Hoja3!$B$18,[36]Hoja3!$A$18,IF(K1262=[36]Hoja3!$B$19,[36]Hoja3!$A$19,IF(K1262=[36]Hoja3!$B$20,[36]Hoja3!$A$20,IF(K1262=[36]Hoja3!$B$21,[36]Hoja3!$A$21,""))))))))))))))))))))</f>
        <v>CCE-16</v>
      </c>
      <c r="M1262" s="60" t="s">
        <v>63</v>
      </c>
      <c r="N1262" s="60">
        <v>4</v>
      </c>
      <c r="O1262" s="63">
        <v>73645000</v>
      </c>
      <c r="P1262" s="64">
        <v>73645000</v>
      </c>
      <c r="Q1262" s="65">
        <v>0</v>
      </c>
      <c r="R1262" s="60">
        <v>0</v>
      </c>
      <c r="S1262" s="60" t="s">
        <v>1439</v>
      </c>
      <c r="T1262" s="60" t="s">
        <v>2701</v>
      </c>
      <c r="U1262" s="60" t="s">
        <v>2702</v>
      </c>
      <c r="V1262" s="60" t="s">
        <v>2703</v>
      </c>
      <c r="W1262" s="60" t="s">
        <v>2704</v>
      </c>
      <c r="X1262" s="60" t="s">
        <v>2705</v>
      </c>
      <c r="Y1262" s="133" t="s">
        <v>2706</v>
      </c>
    </row>
    <row r="1263" spans="1:25" ht="60" x14ac:dyDescent="0.25">
      <c r="A1263" s="60" t="s">
        <v>2713</v>
      </c>
      <c r="B1263" s="60" t="str">
        <f>IFERROR(VLOOKUP(VALUE(MID(A1263,1,IF(VALUE(MID(A1263,1,3))=898,3,4))),[37]Hoja1!$A$3:$K$222,2,0),"")</f>
        <v>1053 Oportunidades de aprendizaje desde el enfoque diferencial</v>
      </c>
      <c r="C1263" s="60" t="s">
        <v>261</v>
      </c>
      <c r="D1263" s="60" t="s">
        <v>489</v>
      </c>
      <c r="E1263" s="68">
        <v>80101505</v>
      </c>
      <c r="F1263" s="91" t="s">
        <v>2700</v>
      </c>
      <c r="G1263" s="62">
        <v>1</v>
      </c>
      <c r="H1263" s="62">
        <v>1</v>
      </c>
      <c r="I1263" s="60">
        <v>11</v>
      </c>
      <c r="J1263" s="60">
        <v>1</v>
      </c>
      <c r="K1263" s="60" t="s">
        <v>21</v>
      </c>
      <c r="L1263" s="60" t="str">
        <f>IF(K1263=[36]Hoja3!$B$2,[36]Hoja3!$A$2,IF(K1263=[36]Hoja3!$B$3,[36]Hoja3!$A$3,IF(K1263=[36]Hoja3!$B$4,[36]Hoja3!$A$4,IF(K1263=[36]Hoja3!$B$5,[36]Hoja3!$A$5,IF(K1263=[36]Hoja3!$B$6,[36]Hoja3!$A$6,IF(K1263=[36]Hoja3!$B$7,[36]Hoja3!$A$7,IF(K1263=[36]Hoja3!$B$8,[36]Hoja3!$A$8,IF(K1263=[36]Hoja3!$B$9,[36]Hoja3!$A$9,IF(K1263=[36]Hoja3!$B$10,[36]Hoja3!$A$10,IF(K1263=[36]Hoja3!$B$11,[36]Hoja3!$A$11,IF(K1263=[36]Hoja3!$B$12,[36]Hoja3!$A$12,IF(K1263=[36]Hoja3!$B$13,[36]Hoja3!$A$13,IF(K1263=[36]Hoja3!$B$14,[36]Hoja3!$A$14,IF(K1263=[36]Hoja3!$B$15,[36]Hoja3!$A$15,IF(K1263=[36]Hoja3!$B$16,[36]Hoja3!$A$16,IF(K1263=[36]Hoja3!$B$17,[36]Hoja3!$A$17,IF(K1263=[36]Hoja3!$B$18,[36]Hoja3!$A$18,IF(K1263=[36]Hoja3!$B$19,[36]Hoja3!$A$19,IF(K1263=[36]Hoja3!$B$20,[36]Hoja3!$A$20,IF(K1263=[36]Hoja3!$B$21,[36]Hoja3!$A$21,""))))))))))))))))))))</f>
        <v>CCE-16</v>
      </c>
      <c r="M1263" s="60" t="s">
        <v>63</v>
      </c>
      <c r="N1263" s="60">
        <v>4</v>
      </c>
      <c r="O1263" s="63">
        <v>71504554</v>
      </c>
      <c r="P1263" s="64">
        <v>71504554</v>
      </c>
      <c r="Q1263" s="65">
        <v>0</v>
      </c>
      <c r="R1263" s="60">
        <v>0</v>
      </c>
      <c r="S1263" s="60" t="s">
        <v>1439</v>
      </c>
      <c r="T1263" s="60" t="s">
        <v>2701</v>
      </c>
      <c r="U1263" s="60" t="s">
        <v>2702</v>
      </c>
      <c r="V1263" s="60" t="s">
        <v>2703</v>
      </c>
      <c r="W1263" s="60" t="s">
        <v>2704</v>
      </c>
      <c r="X1263" s="60" t="s">
        <v>2705</v>
      </c>
      <c r="Y1263" s="133" t="s">
        <v>2706</v>
      </c>
    </row>
    <row r="1264" spans="1:25" ht="60" x14ac:dyDescent="0.25">
      <c r="A1264" s="60" t="s">
        <v>2714</v>
      </c>
      <c r="B1264" s="60" t="str">
        <f>IFERROR(VLOOKUP(VALUE(MID(A1264,1,IF(VALUE(MID(A1264,1,3))=898,3,4))),[37]Hoja1!$A$3:$K$222,2,0),"")</f>
        <v>1053 Oportunidades de aprendizaje desde el enfoque diferencial</v>
      </c>
      <c r="C1264" s="60" t="s">
        <v>261</v>
      </c>
      <c r="D1264" s="60" t="s">
        <v>489</v>
      </c>
      <c r="E1264" s="68">
        <v>80101505</v>
      </c>
      <c r="F1264" s="91" t="s">
        <v>2700</v>
      </c>
      <c r="G1264" s="62">
        <v>1</v>
      </c>
      <c r="H1264" s="62">
        <v>1</v>
      </c>
      <c r="I1264" s="60">
        <v>11</v>
      </c>
      <c r="J1264" s="60">
        <v>1</v>
      </c>
      <c r="K1264" s="60" t="s">
        <v>21</v>
      </c>
      <c r="L1264" s="60" t="str">
        <f>IF(K1264=[36]Hoja3!$B$2,[36]Hoja3!$A$2,IF(K1264=[36]Hoja3!$B$3,[36]Hoja3!$A$3,IF(K1264=[36]Hoja3!$B$4,[36]Hoja3!$A$4,IF(K1264=[36]Hoja3!$B$5,[36]Hoja3!$A$5,IF(K1264=[36]Hoja3!$B$6,[36]Hoja3!$A$6,IF(K1264=[36]Hoja3!$B$7,[36]Hoja3!$A$7,IF(K1264=[36]Hoja3!$B$8,[36]Hoja3!$A$8,IF(K1264=[36]Hoja3!$B$9,[36]Hoja3!$A$9,IF(K1264=[36]Hoja3!$B$10,[36]Hoja3!$A$10,IF(K1264=[36]Hoja3!$B$11,[36]Hoja3!$A$11,IF(K1264=[36]Hoja3!$B$12,[36]Hoja3!$A$12,IF(K1264=[36]Hoja3!$B$13,[36]Hoja3!$A$13,IF(K1264=[36]Hoja3!$B$14,[36]Hoja3!$A$14,IF(K1264=[36]Hoja3!$B$15,[36]Hoja3!$A$15,IF(K1264=[36]Hoja3!$B$16,[36]Hoja3!$A$16,IF(K1264=[36]Hoja3!$B$17,[36]Hoja3!$A$17,IF(K1264=[36]Hoja3!$B$18,[36]Hoja3!$A$18,IF(K1264=[36]Hoja3!$B$19,[36]Hoja3!$A$19,IF(K1264=[36]Hoja3!$B$20,[36]Hoja3!$A$20,IF(K1264=[36]Hoja3!$B$21,[36]Hoja3!$A$21,""))))))))))))))))))))</f>
        <v>CCE-16</v>
      </c>
      <c r="M1264" s="60" t="s">
        <v>63</v>
      </c>
      <c r="N1264" s="60">
        <v>4</v>
      </c>
      <c r="O1264" s="63">
        <v>68754378</v>
      </c>
      <c r="P1264" s="64">
        <v>68754378</v>
      </c>
      <c r="Q1264" s="65">
        <v>0</v>
      </c>
      <c r="R1264" s="60">
        <v>0</v>
      </c>
      <c r="S1264" s="60" t="s">
        <v>1439</v>
      </c>
      <c r="T1264" s="60" t="s">
        <v>2701</v>
      </c>
      <c r="U1264" s="60" t="s">
        <v>2702</v>
      </c>
      <c r="V1264" s="60" t="s">
        <v>2703</v>
      </c>
      <c r="W1264" s="60" t="s">
        <v>2704</v>
      </c>
      <c r="X1264" s="60" t="s">
        <v>2705</v>
      </c>
      <c r="Y1264" s="133" t="s">
        <v>2706</v>
      </c>
    </row>
    <row r="1265" spans="1:25" ht="60" x14ac:dyDescent="0.25">
      <c r="A1265" s="60" t="s">
        <v>2715</v>
      </c>
      <c r="B1265" s="60" t="str">
        <f>IFERROR(VLOOKUP(VALUE(MID(A1265,1,IF(VALUE(MID(A1265,1,3))=898,3,4))),[37]Hoja1!$A$3:$K$222,2,0),"")</f>
        <v>1053 Oportunidades de aprendizaje desde el enfoque diferencial</v>
      </c>
      <c r="C1265" s="60" t="s">
        <v>261</v>
      </c>
      <c r="D1265" s="60" t="s">
        <v>489</v>
      </c>
      <c r="E1265" s="68">
        <v>80101509</v>
      </c>
      <c r="F1265" s="91" t="s">
        <v>2716</v>
      </c>
      <c r="G1265" s="62">
        <v>1</v>
      </c>
      <c r="H1265" s="62">
        <v>1</v>
      </c>
      <c r="I1265" s="60">
        <v>11</v>
      </c>
      <c r="J1265" s="60">
        <v>1</v>
      </c>
      <c r="K1265" s="60" t="s">
        <v>21</v>
      </c>
      <c r="L1265" s="60" t="str">
        <f>IF(K1265=[36]Hoja3!$B$2,[36]Hoja3!$A$2,IF(K1265=[36]Hoja3!$B$3,[36]Hoja3!$A$3,IF(K1265=[36]Hoja3!$B$4,[36]Hoja3!$A$4,IF(K1265=[36]Hoja3!$B$5,[36]Hoja3!$A$5,IF(K1265=[36]Hoja3!$B$6,[36]Hoja3!$A$6,IF(K1265=[36]Hoja3!$B$7,[36]Hoja3!$A$7,IF(K1265=[36]Hoja3!$B$8,[36]Hoja3!$A$8,IF(K1265=[36]Hoja3!$B$9,[36]Hoja3!$A$9,IF(K1265=[36]Hoja3!$B$10,[36]Hoja3!$A$10,IF(K1265=[36]Hoja3!$B$11,[36]Hoja3!$A$11,IF(K1265=[36]Hoja3!$B$12,[36]Hoja3!$A$12,IF(K1265=[36]Hoja3!$B$13,[36]Hoja3!$A$13,IF(K1265=[36]Hoja3!$B$14,[36]Hoja3!$A$14,IF(K1265=[36]Hoja3!$B$15,[36]Hoja3!$A$15,IF(K1265=[36]Hoja3!$B$16,[36]Hoja3!$A$16,IF(K1265=[36]Hoja3!$B$17,[36]Hoja3!$A$17,IF(K1265=[36]Hoja3!$B$18,[36]Hoja3!$A$18,IF(K1265=[36]Hoja3!$B$19,[36]Hoja3!$A$19,IF(K1265=[36]Hoja3!$B$20,[36]Hoja3!$A$20,IF(K1265=[36]Hoja3!$B$21,[36]Hoja3!$A$21,""))))))))))))))))))))</f>
        <v>CCE-16</v>
      </c>
      <c r="M1265" s="60" t="s">
        <v>63</v>
      </c>
      <c r="N1265" s="60">
        <v>0</v>
      </c>
      <c r="O1265" s="63">
        <v>33802164</v>
      </c>
      <c r="P1265" s="64">
        <v>33802164</v>
      </c>
      <c r="Q1265" s="65">
        <v>0</v>
      </c>
      <c r="R1265" s="60">
        <v>0</v>
      </c>
      <c r="S1265" s="60" t="s">
        <v>1439</v>
      </c>
      <c r="T1265" s="60" t="s">
        <v>2701</v>
      </c>
      <c r="U1265" s="60" t="s">
        <v>2702</v>
      </c>
      <c r="V1265" s="60" t="s">
        <v>2703</v>
      </c>
      <c r="W1265" s="60" t="s">
        <v>2704</v>
      </c>
      <c r="X1265" s="60" t="s">
        <v>2705</v>
      </c>
      <c r="Y1265" s="133" t="s">
        <v>2706</v>
      </c>
    </row>
    <row r="1266" spans="1:25" ht="45" x14ac:dyDescent="0.25">
      <c r="A1266" s="60" t="s">
        <v>2717</v>
      </c>
      <c r="B1266" s="60" t="str">
        <f>IFERROR(VLOOKUP(VALUE(MID(A1266,1,IF(VALUE(MID(A1266,1,3))=898,3,4))),[37]Hoja1!$A$3:$K$222,2,0),"")</f>
        <v>1053 Oportunidades de aprendizaje desde el enfoque diferencial</v>
      </c>
      <c r="C1266" s="60" t="s">
        <v>261</v>
      </c>
      <c r="D1266" s="60" t="s">
        <v>489</v>
      </c>
      <c r="E1266" s="60">
        <v>80101505</v>
      </c>
      <c r="F1266" s="91" t="s">
        <v>2718</v>
      </c>
      <c r="G1266" s="62">
        <v>1</v>
      </c>
      <c r="H1266" s="62">
        <v>1</v>
      </c>
      <c r="I1266" s="60">
        <v>11</v>
      </c>
      <c r="J1266" s="60">
        <v>1</v>
      </c>
      <c r="K1266" s="60" t="s">
        <v>21</v>
      </c>
      <c r="L1266" s="60" t="str">
        <f>IF(K1266=[36]Hoja3!$B$2,[36]Hoja3!$A$2,IF(K1266=[36]Hoja3!$B$3,[36]Hoja3!$A$3,IF(K1266=[36]Hoja3!$B$4,[36]Hoja3!$A$4,IF(K1266=[36]Hoja3!$B$5,[36]Hoja3!$A$5,IF(K1266=[36]Hoja3!$B$6,[36]Hoja3!$A$6,IF(K1266=[36]Hoja3!$B$7,[36]Hoja3!$A$7,IF(K1266=[36]Hoja3!$B$8,[36]Hoja3!$A$8,IF(K1266=[36]Hoja3!$B$9,[36]Hoja3!$A$9,IF(K1266=[36]Hoja3!$B$10,[36]Hoja3!$A$10,IF(K1266=[36]Hoja3!$B$11,[36]Hoja3!$A$11,IF(K1266=[36]Hoja3!$B$12,[36]Hoja3!$A$12,IF(K1266=[36]Hoja3!$B$13,[36]Hoja3!$A$13,IF(K1266=[36]Hoja3!$B$14,[36]Hoja3!$A$14,IF(K1266=[36]Hoja3!$B$15,[36]Hoja3!$A$15,IF(K1266=[36]Hoja3!$B$16,[36]Hoja3!$A$16,IF(K1266=[36]Hoja3!$B$17,[36]Hoja3!$A$17,IF(K1266=[36]Hoja3!$B$18,[36]Hoja3!$A$18,IF(K1266=[36]Hoja3!$B$19,[36]Hoja3!$A$19,IF(K1266=[36]Hoja3!$B$20,[36]Hoja3!$A$20,IF(K1266=[36]Hoja3!$B$21,[36]Hoja3!$A$21,""))))))))))))))))))))</f>
        <v>CCE-16</v>
      </c>
      <c r="M1266" s="60" t="s">
        <v>575</v>
      </c>
      <c r="N1266" s="60">
        <v>4</v>
      </c>
      <c r="O1266" s="64">
        <v>26959966</v>
      </c>
      <c r="P1266" s="64">
        <v>26959966</v>
      </c>
      <c r="Q1266" s="65">
        <v>0</v>
      </c>
      <c r="R1266" s="60">
        <v>0</v>
      </c>
      <c r="S1266" s="60" t="s">
        <v>1439</v>
      </c>
      <c r="T1266" s="60" t="s">
        <v>2701</v>
      </c>
      <c r="U1266" s="60" t="s">
        <v>2702</v>
      </c>
      <c r="V1266" s="60" t="s">
        <v>2703</v>
      </c>
      <c r="W1266" s="60" t="s">
        <v>2704</v>
      </c>
      <c r="X1266" s="60" t="s">
        <v>2705</v>
      </c>
      <c r="Y1266" s="133" t="s">
        <v>2706</v>
      </c>
    </row>
    <row r="1267" spans="1:25" ht="45" x14ac:dyDescent="0.25">
      <c r="A1267" s="60" t="s">
        <v>2719</v>
      </c>
      <c r="B1267" s="60" t="str">
        <f>IFERROR(VLOOKUP(VALUE(MID(A1267,1,IF(VALUE(MID(A1267,1,3))=898,3,4))),[37]Hoja1!$A$3:$K$222,2,0),"")</f>
        <v>1053 Oportunidades de aprendizaje desde el enfoque diferencial</v>
      </c>
      <c r="C1267" s="60" t="s">
        <v>261</v>
      </c>
      <c r="D1267" s="60" t="s">
        <v>489</v>
      </c>
      <c r="E1267" s="68">
        <v>80101505</v>
      </c>
      <c r="F1267" s="91" t="s">
        <v>2720</v>
      </c>
      <c r="G1267" s="62">
        <v>1</v>
      </c>
      <c r="H1267" s="62">
        <v>1</v>
      </c>
      <c r="I1267" s="60">
        <v>11</v>
      </c>
      <c r="J1267" s="60">
        <v>1</v>
      </c>
      <c r="K1267" s="60" t="s">
        <v>21</v>
      </c>
      <c r="L1267" s="60" t="str">
        <f>IF(K1267=[36]Hoja3!$B$2,[36]Hoja3!$A$2,IF(K1267=[36]Hoja3!$B$3,[36]Hoja3!$A$3,IF(K1267=[36]Hoja3!$B$4,[36]Hoja3!$A$4,IF(K1267=[36]Hoja3!$B$5,[36]Hoja3!$A$5,IF(K1267=[36]Hoja3!$B$6,[36]Hoja3!$A$6,IF(K1267=[36]Hoja3!$B$7,[36]Hoja3!$A$7,IF(K1267=[36]Hoja3!$B$8,[36]Hoja3!$A$8,IF(K1267=[36]Hoja3!$B$9,[36]Hoja3!$A$9,IF(K1267=[36]Hoja3!$B$10,[36]Hoja3!$A$10,IF(K1267=[36]Hoja3!$B$11,[36]Hoja3!$A$11,IF(K1267=[36]Hoja3!$B$12,[36]Hoja3!$A$12,IF(K1267=[36]Hoja3!$B$13,[36]Hoja3!$A$13,IF(K1267=[36]Hoja3!$B$14,[36]Hoja3!$A$14,IF(K1267=[36]Hoja3!$B$15,[36]Hoja3!$A$15,IF(K1267=[36]Hoja3!$B$16,[36]Hoja3!$A$16,IF(K1267=[36]Hoja3!$B$17,[36]Hoja3!$A$17,IF(K1267=[36]Hoja3!$B$18,[36]Hoja3!$A$18,IF(K1267=[36]Hoja3!$B$19,[36]Hoja3!$A$19,IF(K1267=[36]Hoja3!$B$20,[36]Hoja3!$A$20,IF(K1267=[36]Hoja3!$B$21,[36]Hoja3!$A$21,""))))))))))))))))))))</f>
        <v>CCE-16</v>
      </c>
      <c r="M1267" s="60" t="s">
        <v>63</v>
      </c>
      <c r="N1267" s="60">
        <v>4</v>
      </c>
      <c r="O1267" s="63">
        <v>85781696</v>
      </c>
      <c r="P1267" s="64">
        <v>85781696</v>
      </c>
      <c r="Q1267" s="65">
        <v>0</v>
      </c>
      <c r="R1267" s="60">
        <v>0</v>
      </c>
      <c r="S1267" s="60" t="s">
        <v>1439</v>
      </c>
      <c r="T1267" s="60" t="s">
        <v>2701</v>
      </c>
      <c r="U1267" s="60" t="s">
        <v>2702</v>
      </c>
      <c r="V1267" s="60" t="s">
        <v>2703</v>
      </c>
      <c r="W1267" s="60" t="s">
        <v>2704</v>
      </c>
      <c r="X1267" s="60" t="s">
        <v>2705</v>
      </c>
      <c r="Y1267" s="133" t="s">
        <v>2706</v>
      </c>
    </row>
    <row r="1268" spans="1:25" ht="45" x14ac:dyDescent="0.25">
      <c r="A1268" s="60" t="s">
        <v>2721</v>
      </c>
      <c r="B1268" s="60" t="str">
        <f>IFERROR(VLOOKUP(VALUE(MID(A1268,1,IF(VALUE(MID(A1268,1,3))=898,3,4))),[37]Hoja1!$A$3:$K$222,2,0),"")</f>
        <v>1053 Oportunidades de aprendizaje desde el enfoque diferencial</v>
      </c>
      <c r="C1268" s="60" t="s">
        <v>261</v>
      </c>
      <c r="D1268" s="60" t="s">
        <v>489</v>
      </c>
      <c r="E1268" s="60">
        <v>80101509</v>
      </c>
      <c r="F1268" s="91" t="s">
        <v>2722</v>
      </c>
      <c r="G1268" s="62">
        <v>2</v>
      </c>
      <c r="H1268" s="62">
        <v>2</v>
      </c>
      <c r="I1268" s="60">
        <v>10</v>
      </c>
      <c r="J1268" s="60">
        <v>1</v>
      </c>
      <c r="K1268" s="60" t="s">
        <v>21</v>
      </c>
      <c r="L1268" s="60" t="str">
        <f>IF(K1268=[36]Hoja3!$B$2,[36]Hoja3!$A$2,IF(K1268=[36]Hoja3!$B$3,[36]Hoja3!$A$3,IF(K1268=[36]Hoja3!$B$4,[36]Hoja3!$A$4,IF(K1268=[36]Hoja3!$B$5,[36]Hoja3!$A$5,IF(K1268=[36]Hoja3!$B$6,[36]Hoja3!$A$6,IF(K1268=[36]Hoja3!$B$7,[36]Hoja3!$A$7,IF(K1268=[36]Hoja3!$B$8,[36]Hoja3!$A$8,IF(K1268=[36]Hoja3!$B$9,[36]Hoja3!$A$9,IF(K1268=[36]Hoja3!$B$10,[36]Hoja3!$A$10,IF(K1268=[36]Hoja3!$B$11,[36]Hoja3!$A$11,IF(K1268=[36]Hoja3!$B$12,[36]Hoja3!$A$12,IF(K1268=[36]Hoja3!$B$13,[36]Hoja3!$A$13,IF(K1268=[36]Hoja3!$B$14,[36]Hoja3!$A$14,IF(K1268=[36]Hoja3!$B$15,[36]Hoja3!$A$15,IF(K1268=[36]Hoja3!$B$16,[36]Hoja3!$A$16,IF(K1268=[36]Hoja3!$B$17,[36]Hoja3!$A$17,IF(K1268=[36]Hoja3!$B$18,[36]Hoja3!$A$18,IF(K1268=[36]Hoja3!$B$19,[36]Hoja3!$A$19,IF(K1268=[36]Hoja3!$B$20,[36]Hoja3!$A$20,IF(K1268=[36]Hoja3!$B$21,[36]Hoja3!$A$21,""))))))))))))))))))))</f>
        <v>CCE-16</v>
      </c>
      <c r="M1268" s="60" t="s">
        <v>584</v>
      </c>
      <c r="N1268" s="109" t="s">
        <v>1705</v>
      </c>
      <c r="O1268" s="63">
        <v>731319796</v>
      </c>
      <c r="P1268" s="64">
        <v>731319796</v>
      </c>
      <c r="Q1268" s="65">
        <v>0</v>
      </c>
      <c r="R1268" s="60">
        <v>0</v>
      </c>
      <c r="S1268" s="60" t="s">
        <v>1439</v>
      </c>
      <c r="T1268" s="60" t="s">
        <v>2701</v>
      </c>
      <c r="U1268" s="60" t="s">
        <v>2702</v>
      </c>
      <c r="V1268" s="60" t="s">
        <v>2703</v>
      </c>
      <c r="W1268" s="60" t="s">
        <v>2704</v>
      </c>
      <c r="X1268" s="60" t="s">
        <v>2705</v>
      </c>
      <c r="Y1268" s="133" t="s">
        <v>2706</v>
      </c>
    </row>
    <row r="1269" spans="1:25" ht="45" x14ac:dyDescent="0.25">
      <c r="A1269" s="60" t="s">
        <v>2721</v>
      </c>
      <c r="B1269" s="60" t="str">
        <f>IFERROR(VLOOKUP(VALUE(MID(A1269,1,IF(VALUE(MID(A1269,1,3))=898,3,4))),[37]Hoja1!$A$3:$K$222,2,0),"")</f>
        <v>1053 Oportunidades de aprendizaje desde el enfoque diferencial</v>
      </c>
      <c r="C1269" s="60" t="s">
        <v>261</v>
      </c>
      <c r="D1269" s="60" t="s">
        <v>489</v>
      </c>
      <c r="E1269" s="60" t="s">
        <v>2723</v>
      </c>
      <c r="F1269" s="91" t="s">
        <v>2722</v>
      </c>
      <c r="G1269" s="62">
        <v>2</v>
      </c>
      <c r="H1269" s="62">
        <v>2</v>
      </c>
      <c r="I1269" s="60">
        <v>10</v>
      </c>
      <c r="J1269" s="60">
        <v>1</v>
      </c>
      <c r="K1269" s="60" t="s">
        <v>21</v>
      </c>
      <c r="L1269" s="60" t="str">
        <f>IF(K1269=[36]Hoja3!$B$2,[36]Hoja3!$A$2,IF(K1269=[36]Hoja3!$B$3,[36]Hoja3!$A$3,IF(K1269=[36]Hoja3!$B$4,[36]Hoja3!$A$4,IF(K1269=[36]Hoja3!$B$5,[36]Hoja3!$A$5,IF(K1269=[36]Hoja3!$B$6,[36]Hoja3!$A$6,IF(K1269=[36]Hoja3!$B$7,[36]Hoja3!$A$7,IF(K1269=[36]Hoja3!$B$8,[36]Hoja3!$A$8,IF(K1269=[36]Hoja3!$B$9,[36]Hoja3!$A$9,IF(K1269=[36]Hoja3!$B$10,[36]Hoja3!$A$10,IF(K1269=[36]Hoja3!$B$11,[36]Hoja3!$A$11,IF(K1269=[36]Hoja3!$B$12,[36]Hoja3!$A$12,IF(K1269=[36]Hoja3!$B$13,[36]Hoja3!$A$13,IF(K1269=[36]Hoja3!$B$14,[36]Hoja3!$A$14,IF(K1269=[36]Hoja3!$B$15,[36]Hoja3!$A$15,IF(K1269=[36]Hoja3!$B$16,[36]Hoja3!$A$16,IF(K1269=[36]Hoja3!$B$17,[36]Hoja3!$A$17,IF(K1269=[36]Hoja3!$B$18,[36]Hoja3!$A$18,IF(K1269=[36]Hoja3!$B$19,[36]Hoja3!$A$19,IF(K1269=[36]Hoja3!$B$20,[36]Hoja3!$A$20,IF(K1269=[36]Hoja3!$B$21,[36]Hoja3!$A$21,""))))))))))))))))))))</f>
        <v>CCE-16</v>
      </c>
      <c r="M1269" s="60" t="s">
        <v>584</v>
      </c>
      <c r="N1269" s="60">
        <v>4</v>
      </c>
      <c r="O1269" s="63">
        <v>626768000</v>
      </c>
      <c r="P1269" s="64">
        <v>626768000</v>
      </c>
      <c r="Q1269" s="65">
        <v>0</v>
      </c>
      <c r="R1269" s="60">
        <v>0</v>
      </c>
      <c r="S1269" s="60" t="s">
        <v>1439</v>
      </c>
      <c r="T1269" s="60" t="s">
        <v>2701</v>
      </c>
      <c r="U1269" s="60" t="s">
        <v>2702</v>
      </c>
      <c r="V1269" s="60" t="s">
        <v>2703</v>
      </c>
      <c r="W1269" s="60" t="s">
        <v>2704</v>
      </c>
      <c r="X1269" s="60" t="s">
        <v>2705</v>
      </c>
      <c r="Y1269" s="133" t="s">
        <v>2706</v>
      </c>
    </row>
    <row r="1270" spans="1:25" ht="90" x14ac:dyDescent="0.25">
      <c r="A1270" s="60" t="s">
        <v>2721</v>
      </c>
      <c r="B1270" s="60" t="str">
        <f>IFERROR(VLOOKUP(VALUE(MID(A1270,1,IF(VALUE(MID(A1270,1,3))=898,3,4))),[37]Hoja1!$A$3:$K$222,2,0),"")</f>
        <v>1053 Oportunidades de aprendizaje desde el enfoque diferencial</v>
      </c>
      <c r="C1270" s="60" t="s">
        <v>261</v>
      </c>
      <c r="D1270" s="60" t="s">
        <v>490</v>
      </c>
      <c r="E1270" s="60" t="s">
        <v>2724</v>
      </c>
      <c r="F1270" s="91" t="s">
        <v>2722</v>
      </c>
      <c r="G1270" s="62">
        <v>2</v>
      </c>
      <c r="H1270" s="62">
        <v>2</v>
      </c>
      <c r="I1270" s="60">
        <v>10</v>
      </c>
      <c r="J1270" s="60">
        <v>1</v>
      </c>
      <c r="K1270" s="60" t="s">
        <v>21</v>
      </c>
      <c r="L1270" s="60" t="str">
        <f>IF(K1270=[36]Hoja3!$B$2,[36]Hoja3!$A$2,IF(K1270=[36]Hoja3!$B$3,[36]Hoja3!$A$3,IF(K1270=[36]Hoja3!$B$4,[36]Hoja3!$A$4,IF(K1270=[36]Hoja3!$B$5,[36]Hoja3!$A$5,IF(K1270=[36]Hoja3!$B$6,[36]Hoja3!$A$6,IF(K1270=[36]Hoja3!$B$7,[36]Hoja3!$A$7,IF(K1270=[36]Hoja3!$B$8,[36]Hoja3!$A$8,IF(K1270=[36]Hoja3!$B$9,[36]Hoja3!$A$9,IF(K1270=[36]Hoja3!$B$10,[36]Hoja3!$A$10,IF(K1270=[36]Hoja3!$B$11,[36]Hoja3!$A$11,IF(K1270=[36]Hoja3!$B$12,[36]Hoja3!$A$12,IF(K1270=[36]Hoja3!$B$13,[36]Hoja3!$A$13,IF(K1270=[36]Hoja3!$B$14,[36]Hoja3!$A$14,IF(K1270=[36]Hoja3!$B$15,[36]Hoja3!$A$15,IF(K1270=[36]Hoja3!$B$16,[36]Hoja3!$A$16,IF(K1270=[36]Hoja3!$B$17,[36]Hoja3!$A$17,IF(K1270=[36]Hoja3!$B$18,[36]Hoja3!$A$18,IF(K1270=[36]Hoja3!$B$19,[36]Hoja3!$A$19,IF(K1270=[36]Hoja3!$B$20,[36]Hoja3!$A$20,IF(K1270=[36]Hoja3!$B$21,[36]Hoja3!$A$21,""))))))))))))))))))))</f>
        <v>CCE-16</v>
      </c>
      <c r="M1270" s="60" t="s">
        <v>584</v>
      </c>
      <c r="N1270" s="60">
        <v>4</v>
      </c>
      <c r="O1270" s="63">
        <v>473000000</v>
      </c>
      <c r="P1270" s="64">
        <v>473000000</v>
      </c>
      <c r="Q1270" s="65">
        <v>0</v>
      </c>
      <c r="R1270" s="60">
        <v>0</v>
      </c>
      <c r="S1270" s="60" t="s">
        <v>1439</v>
      </c>
      <c r="T1270" s="60" t="s">
        <v>2701</v>
      </c>
      <c r="U1270" s="60" t="s">
        <v>2702</v>
      </c>
      <c r="V1270" s="60" t="s">
        <v>2703</v>
      </c>
      <c r="W1270" s="60" t="s">
        <v>2704</v>
      </c>
      <c r="X1270" s="60" t="s">
        <v>2705</v>
      </c>
      <c r="Y1270" s="133" t="s">
        <v>2706</v>
      </c>
    </row>
    <row r="1271" spans="1:25" ht="45" x14ac:dyDescent="0.25">
      <c r="A1271" s="60" t="s">
        <v>2725</v>
      </c>
      <c r="B1271" s="60" t="str">
        <f>IFERROR(VLOOKUP(VALUE(MID(A1271,1,IF(VALUE(MID(A1271,1,3))=898,3,4))),[37]Hoja1!$A$3:$K$222,2,0),"")</f>
        <v>1053 Oportunidades de aprendizaje desde el enfoque diferencial</v>
      </c>
      <c r="C1271" s="60" t="s">
        <v>261</v>
      </c>
      <c r="D1271" s="60" t="s">
        <v>489</v>
      </c>
      <c r="E1271" s="60">
        <v>82112000</v>
      </c>
      <c r="F1271" s="91" t="s">
        <v>2726</v>
      </c>
      <c r="G1271" s="62">
        <v>4</v>
      </c>
      <c r="H1271" s="62">
        <v>4</v>
      </c>
      <c r="I1271" s="60">
        <v>8</v>
      </c>
      <c r="J1271" s="60">
        <v>1</v>
      </c>
      <c r="K1271" s="60" t="s">
        <v>21</v>
      </c>
      <c r="L1271" s="60" t="str">
        <f>IF(K1271=[36]Hoja3!$B$2,[36]Hoja3!$A$2,IF(K1271=[36]Hoja3!$B$3,[36]Hoja3!$A$3,IF(K1271=[36]Hoja3!$B$4,[36]Hoja3!$A$4,IF(K1271=[36]Hoja3!$B$5,[36]Hoja3!$A$5,IF(K1271=[36]Hoja3!$B$6,[36]Hoja3!$A$6,IF(K1271=[36]Hoja3!$B$7,[36]Hoja3!$A$7,IF(K1271=[36]Hoja3!$B$8,[36]Hoja3!$A$8,IF(K1271=[36]Hoja3!$B$9,[36]Hoja3!$A$9,IF(K1271=[36]Hoja3!$B$10,[36]Hoja3!$A$10,IF(K1271=[36]Hoja3!$B$11,[36]Hoja3!$A$11,IF(K1271=[36]Hoja3!$B$12,[36]Hoja3!$A$12,IF(K1271=[36]Hoja3!$B$13,[36]Hoja3!$A$13,IF(K1271=[36]Hoja3!$B$14,[36]Hoja3!$A$14,IF(K1271=[36]Hoja3!$B$15,[36]Hoja3!$A$15,IF(K1271=[36]Hoja3!$B$16,[36]Hoja3!$A$16,IF(K1271=[36]Hoja3!$B$17,[36]Hoja3!$A$17,IF(K1271=[36]Hoja3!$B$18,[36]Hoja3!$A$18,IF(K1271=[36]Hoja3!$B$19,[36]Hoja3!$A$19,IF(K1271=[36]Hoja3!$B$20,[36]Hoja3!$A$20,IF(K1271=[36]Hoja3!$B$21,[36]Hoja3!$A$21,""))))))))))))))))))))</f>
        <v>CCE-16</v>
      </c>
      <c r="M1271" s="60" t="s">
        <v>584</v>
      </c>
      <c r="N1271" s="60">
        <v>4</v>
      </c>
      <c r="O1271" s="63">
        <v>1624496000</v>
      </c>
      <c r="P1271" s="64">
        <v>1624496000</v>
      </c>
      <c r="Q1271" s="65">
        <v>0</v>
      </c>
      <c r="R1271" s="60">
        <v>0</v>
      </c>
      <c r="S1271" s="60" t="s">
        <v>1439</v>
      </c>
      <c r="T1271" s="60" t="s">
        <v>2701</v>
      </c>
      <c r="U1271" s="60" t="s">
        <v>2702</v>
      </c>
      <c r="V1271" s="60" t="s">
        <v>2703</v>
      </c>
      <c r="W1271" s="60" t="s">
        <v>2704</v>
      </c>
      <c r="X1271" s="60" t="s">
        <v>2705</v>
      </c>
      <c r="Y1271" s="133" t="s">
        <v>2706</v>
      </c>
    </row>
    <row r="1272" spans="1:25" ht="60" x14ac:dyDescent="0.25">
      <c r="A1272" s="60" t="s">
        <v>2727</v>
      </c>
      <c r="B1272" s="60" t="str">
        <f>IFERROR(VLOOKUP(VALUE(MID(A1272,1,IF(VALUE(MID(A1272,1,3))=898,3,4))),[37]Hoja1!$A$3:$K$222,2,0),"")</f>
        <v>1053 Oportunidades de aprendizaje desde el enfoque diferencial</v>
      </c>
      <c r="C1272" s="60" t="s">
        <v>261</v>
      </c>
      <c r="D1272" s="60" t="s">
        <v>489</v>
      </c>
      <c r="E1272" s="60">
        <v>91111902</v>
      </c>
      <c r="F1272" s="91" t="s">
        <v>2728</v>
      </c>
      <c r="G1272" s="62">
        <v>1</v>
      </c>
      <c r="H1272" s="62">
        <v>1</v>
      </c>
      <c r="I1272" s="60">
        <v>10</v>
      </c>
      <c r="J1272" s="60">
        <v>1</v>
      </c>
      <c r="K1272" s="60" t="s">
        <v>21</v>
      </c>
      <c r="L1272" s="60" t="str">
        <f>IF(K1272=[36]Hoja3!$B$2,[36]Hoja3!$A$2,IF(K1272=[36]Hoja3!$B$3,[36]Hoja3!$A$3,IF(K1272=[36]Hoja3!$B$4,[36]Hoja3!$A$4,IF(K1272=[36]Hoja3!$B$5,[36]Hoja3!$A$5,IF(K1272=[36]Hoja3!$B$6,[36]Hoja3!$A$6,IF(K1272=[36]Hoja3!$B$7,[36]Hoja3!$A$7,IF(K1272=[36]Hoja3!$B$8,[36]Hoja3!$A$8,IF(K1272=[36]Hoja3!$B$9,[36]Hoja3!$A$9,IF(K1272=[36]Hoja3!$B$10,[36]Hoja3!$A$10,IF(K1272=[36]Hoja3!$B$11,[36]Hoja3!$A$11,IF(K1272=[36]Hoja3!$B$12,[36]Hoja3!$A$12,IF(K1272=[36]Hoja3!$B$13,[36]Hoja3!$A$13,IF(K1272=[36]Hoja3!$B$14,[36]Hoja3!$A$14,IF(K1272=[36]Hoja3!$B$15,[36]Hoja3!$A$15,IF(K1272=[36]Hoja3!$B$16,[36]Hoja3!$A$16,IF(K1272=[36]Hoja3!$B$17,[36]Hoja3!$A$17,IF(K1272=[36]Hoja3!$B$18,[36]Hoja3!$A$18,IF(K1272=[36]Hoja3!$B$19,[36]Hoja3!$A$19,IF(K1272=[36]Hoja3!$B$20,[36]Hoja3!$A$20,IF(K1272=[36]Hoja3!$B$21,[36]Hoja3!$A$21,""))))))))))))))))))))</f>
        <v>CCE-16</v>
      </c>
      <c r="M1272" s="60" t="s">
        <v>575</v>
      </c>
      <c r="N1272" s="60">
        <v>4</v>
      </c>
      <c r="O1272" s="63">
        <v>17208360</v>
      </c>
      <c r="P1272" s="64">
        <v>17208360</v>
      </c>
      <c r="Q1272" s="65">
        <v>0</v>
      </c>
      <c r="R1272" s="60">
        <v>0</v>
      </c>
      <c r="S1272" s="60" t="s">
        <v>1439</v>
      </c>
      <c r="T1272" s="60" t="s">
        <v>2701</v>
      </c>
      <c r="U1272" s="60" t="s">
        <v>2702</v>
      </c>
      <c r="V1272" s="60" t="s">
        <v>2703</v>
      </c>
      <c r="W1272" s="60" t="s">
        <v>2704</v>
      </c>
      <c r="X1272" s="60" t="s">
        <v>2705</v>
      </c>
      <c r="Y1272" s="133" t="s">
        <v>2706</v>
      </c>
    </row>
    <row r="1273" spans="1:25" ht="60" x14ac:dyDescent="0.25">
      <c r="A1273" s="60" t="s">
        <v>2729</v>
      </c>
      <c r="B1273" s="60" t="str">
        <f>IFERROR(VLOOKUP(VALUE(MID(A1273,1,IF(VALUE(MID(A1273,1,3))=898,3,4))),[37]Hoja1!$A$3:$K$222,2,0),"")</f>
        <v>1053 Oportunidades de aprendizaje desde el enfoque diferencial</v>
      </c>
      <c r="C1273" s="60" t="s">
        <v>261</v>
      </c>
      <c r="D1273" s="60" t="s">
        <v>489</v>
      </c>
      <c r="E1273" s="60">
        <v>91111902</v>
      </c>
      <c r="F1273" s="91" t="s">
        <v>2728</v>
      </c>
      <c r="G1273" s="62">
        <v>1</v>
      </c>
      <c r="H1273" s="62">
        <v>1</v>
      </c>
      <c r="I1273" s="60">
        <v>10</v>
      </c>
      <c r="J1273" s="60">
        <v>1</v>
      </c>
      <c r="K1273" s="60" t="s">
        <v>21</v>
      </c>
      <c r="L1273" s="60" t="str">
        <f>IF(K1273=[36]Hoja3!$B$2,[36]Hoja3!$A$2,IF(K1273=[36]Hoja3!$B$3,[36]Hoja3!$A$3,IF(K1273=[36]Hoja3!$B$4,[36]Hoja3!$A$4,IF(K1273=[36]Hoja3!$B$5,[36]Hoja3!$A$5,IF(K1273=[36]Hoja3!$B$6,[36]Hoja3!$A$6,IF(K1273=[36]Hoja3!$B$7,[36]Hoja3!$A$7,IF(K1273=[36]Hoja3!$B$8,[36]Hoja3!$A$8,IF(K1273=[36]Hoja3!$B$9,[36]Hoja3!$A$9,IF(K1273=[36]Hoja3!$B$10,[36]Hoja3!$A$10,IF(K1273=[36]Hoja3!$B$11,[36]Hoja3!$A$11,IF(K1273=[36]Hoja3!$B$12,[36]Hoja3!$A$12,IF(K1273=[36]Hoja3!$B$13,[36]Hoja3!$A$13,IF(K1273=[36]Hoja3!$B$14,[36]Hoja3!$A$14,IF(K1273=[36]Hoja3!$B$15,[36]Hoja3!$A$15,IF(K1273=[36]Hoja3!$B$16,[36]Hoja3!$A$16,IF(K1273=[36]Hoja3!$B$17,[36]Hoja3!$A$17,IF(K1273=[36]Hoja3!$B$18,[36]Hoja3!$A$18,IF(K1273=[36]Hoja3!$B$19,[36]Hoja3!$A$19,IF(K1273=[36]Hoja3!$B$20,[36]Hoja3!$A$20,IF(K1273=[36]Hoja3!$B$21,[36]Hoja3!$A$21,""))))))))))))))))))))</f>
        <v>CCE-16</v>
      </c>
      <c r="M1273" s="60" t="s">
        <v>575</v>
      </c>
      <c r="N1273" s="60">
        <v>4</v>
      </c>
      <c r="O1273" s="63">
        <v>17208360</v>
      </c>
      <c r="P1273" s="64">
        <v>17208360</v>
      </c>
      <c r="Q1273" s="65">
        <v>0</v>
      </c>
      <c r="R1273" s="60">
        <v>0</v>
      </c>
      <c r="S1273" s="60" t="s">
        <v>1439</v>
      </c>
      <c r="T1273" s="60" t="s">
        <v>2701</v>
      </c>
      <c r="U1273" s="60" t="s">
        <v>2702</v>
      </c>
      <c r="V1273" s="60" t="s">
        <v>2703</v>
      </c>
      <c r="W1273" s="60" t="s">
        <v>2704</v>
      </c>
      <c r="X1273" s="60" t="s">
        <v>2705</v>
      </c>
      <c r="Y1273" s="133" t="s">
        <v>2706</v>
      </c>
    </row>
    <row r="1274" spans="1:25" ht="60" x14ac:dyDescent="0.25">
      <c r="A1274" s="60" t="s">
        <v>2730</v>
      </c>
      <c r="B1274" s="60" t="str">
        <f>IFERROR(VLOOKUP(VALUE(MID(A1274,1,IF(VALUE(MID(A1274,1,3))=898,3,4))),[37]Hoja1!$A$3:$K$222,2,0),"")</f>
        <v>1053 Oportunidades de aprendizaje desde el enfoque diferencial</v>
      </c>
      <c r="C1274" s="60" t="s">
        <v>261</v>
      </c>
      <c r="D1274" s="60" t="s">
        <v>489</v>
      </c>
      <c r="E1274" s="60">
        <v>91111902</v>
      </c>
      <c r="F1274" s="91" t="s">
        <v>2728</v>
      </c>
      <c r="G1274" s="62">
        <v>1</v>
      </c>
      <c r="H1274" s="62">
        <v>1</v>
      </c>
      <c r="I1274" s="60">
        <v>10</v>
      </c>
      <c r="J1274" s="60">
        <v>1</v>
      </c>
      <c r="K1274" s="60" t="s">
        <v>21</v>
      </c>
      <c r="L1274" s="60" t="str">
        <f>IF(K1274=[36]Hoja3!$B$2,[36]Hoja3!$A$2,IF(K1274=[36]Hoja3!$B$3,[36]Hoja3!$A$3,IF(K1274=[36]Hoja3!$B$4,[36]Hoja3!$A$4,IF(K1274=[36]Hoja3!$B$5,[36]Hoja3!$A$5,IF(K1274=[36]Hoja3!$B$6,[36]Hoja3!$A$6,IF(K1274=[36]Hoja3!$B$7,[36]Hoja3!$A$7,IF(K1274=[36]Hoja3!$B$8,[36]Hoja3!$A$8,IF(K1274=[36]Hoja3!$B$9,[36]Hoja3!$A$9,IF(K1274=[36]Hoja3!$B$10,[36]Hoja3!$A$10,IF(K1274=[36]Hoja3!$B$11,[36]Hoja3!$A$11,IF(K1274=[36]Hoja3!$B$12,[36]Hoja3!$A$12,IF(K1274=[36]Hoja3!$B$13,[36]Hoja3!$A$13,IF(K1274=[36]Hoja3!$B$14,[36]Hoja3!$A$14,IF(K1274=[36]Hoja3!$B$15,[36]Hoja3!$A$15,IF(K1274=[36]Hoja3!$B$16,[36]Hoja3!$A$16,IF(K1274=[36]Hoja3!$B$17,[36]Hoja3!$A$17,IF(K1274=[36]Hoja3!$B$18,[36]Hoja3!$A$18,IF(K1274=[36]Hoja3!$B$19,[36]Hoja3!$A$19,IF(K1274=[36]Hoja3!$B$20,[36]Hoja3!$A$20,IF(K1274=[36]Hoja3!$B$21,[36]Hoja3!$A$21,""))))))))))))))))))))</f>
        <v>CCE-16</v>
      </c>
      <c r="M1274" s="60" t="s">
        <v>575</v>
      </c>
      <c r="N1274" s="60">
        <v>4</v>
      </c>
      <c r="O1274" s="63">
        <v>17208360</v>
      </c>
      <c r="P1274" s="64">
        <v>17208360</v>
      </c>
      <c r="Q1274" s="65">
        <v>0</v>
      </c>
      <c r="R1274" s="60">
        <v>0</v>
      </c>
      <c r="S1274" s="60" t="s">
        <v>1439</v>
      </c>
      <c r="T1274" s="60" t="s">
        <v>2701</v>
      </c>
      <c r="U1274" s="60" t="s">
        <v>2702</v>
      </c>
      <c r="V1274" s="60" t="s">
        <v>2703</v>
      </c>
      <c r="W1274" s="60" t="s">
        <v>2704</v>
      </c>
      <c r="X1274" s="60" t="s">
        <v>2705</v>
      </c>
      <c r="Y1274" s="133" t="s">
        <v>2706</v>
      </c>
    </row>
    <row r="1275" spans="1:25" ht="60" x14ac:dyDescent="0.25">
      <c r="A1275" s="60" t="s">
        <v>2731</v>
      </c>
      <c r="B1275" s="60" t="str">
        <f>IFERROR(VLOOKUP(VALUE(MID(A1275,1,IF(VALUE(MID(A1275,1,3))=898,3,4))),[37]Hoja1!$A$3:$K$222,2,0),"")</f>
        <v>1053 Oportunidades de aprendizaje desde el enfoque diferencial</v>
      </c>
      <c r="C1275" s="60" t="s">
        <v>261</v>
      </c>
      <c r="D1275" s="60" t="s">
        <v>489</v>
      </c>
      <c r="E1275" s="60">
        <v>91111902</v>
      </c>
      <c r="F1275" s="91" t="s">
        <v>2728</v>
      </c>
      <c r="G1275" s="62">
        <v>1</v>
      </c>
      <c r="H1275" s="62">
        <v>1</v>
      </c>
      <c r="I1275" s="60">
        <v>10</v>
      </c>
      <c r="J1275" s="60">
        <v>1</v>
      </c>
      <c r="K1275" s="60" t="s">
        <v>21</v>
      </c>
      <c r="L1275" s="60" t="str">
        <f>IF(K1275=[36]Hoja3!$B$2,[36]Hoja3!$A$2,IF(K1275=[36]Hoja3!$B$3,[36]Hoja3!$A$3,IF(K1275=[36]Hoja3!$B$4,[36]Hoja3!$A$4,IF(K1275=[36]Hoja3!$B$5,[36]Hoja3!$A$5,IF(K1275=[36]Hoja3!$B$6,[36]Hoja3!$A$6,IF(K1275=[36]Hoja3!$B$7,[36]Hoja3!$A$7,IF(K1275=[36]Hoja3!$B$8,[36]Hoja3!$A$8,IF(K1275=[36]Hoja3!$B$9,[36]Hoja3!$A$9,IF(K1275=[36]Hoja3!$B$10,[36]Hoja3!$A$10,IF(K1275=[36]Hoja3!$B$11,[36]Hoja3!$A$11,IF(K1275=[36]Hoja3!$B$12,[36]Hoja3!$A$12,IF(K1275=[36]Hoja3!$B$13,[36]Hoja3!$A$13,IF(K1275=[36]Hoja3!$B$14,[36]Hoja3!$A$14,IF(K1275=[36]Hoja3!$B$15,[36]Hoja3!$A$15,IF(K1275=[36]Hoja3!$B$16,[36]Hoja3!$A$16,IF(K1275=[36]Hoja3!$B$17,[36]Hoja3!$A$17,IF(K1275=[36]Hoja3!$B$18,[36]Hoja3!$A$18,IF(K1275=[36]Hoja3!$B$19,[36]Hoja3!$A$19,IF(K1275=[36]Hoja3!$B$20,[36]Hoja3!$A$20,IF(K1275=[36]Hoja3!$B$21,[36]Hoja3!$A$21,""))))))))))))))))))))</f>
        <v>CCE-16</v>
      </c>
      <c r="M1275" s="60" t="s">
        <v>575</v>
      </c>
      <c r="N1275" s="60">
        <v>4</v>
      </c>
      <c r="O1275" s="63">
        <v>17208360</v>
      </c>
      <c r="P1275" s="64">
        <v>17208360</v>
      </c>
      <c r="Q1275" s="65">
        <v>0</v>
      </c>
      <c r="R1275" s="60">
        <v>0</v>
      </c>
      <c r="S1275" s="60" t="s">
        <v>1439</v>
      </c>
      <c r="T1275" s="60" t="s">
        <v>2701</v>
      </c>
      <c r="U1275" s="60" t="s">
        <v>2702</v>
      </c>
      <c r="V1275" s="60" t="s">
        <v>2703</v>
      </c>
      <c r="W1275" s="60" t="s">
        <v>2704</v>
      </c>
      <c r="X1275" s="60" t="s">
        <v>2705</v>
      </c>
      <c r="Y1275" s="133" t="s">
        <v>2706</v>
      </c>
    </row>
    <row r="1276" spans="1:25" ht="60" x14ac:dyDescent="0.25">
      <c r="A1276" s="60" t="s">
        <v>2732</v>
      </c>
      <c r="B1276" s="60" t="str">
        <f>IFERROR(VLOOKUP(VALUE(MID(A1276,1,IF(VALUE(MID(A1276,1,3))=898,3,4))),[37]Hoja1!$A$3:$K$222,2,0),"")</f>
        <v>1053 Oportunidades de aprendizaje desde el enfoque diferencial</v>
      </c>
      <c r="C1276" s="60" t="s">
        <v>261</v>
      </c>
      <c r="D1276" s="60" t="s">
        <v>489</v>
      </c>
      <c r="E1276" s="60">
        <v>91111902</v>
      </c>
      <c r="F1276" s="91" t="s">
        <v>2728</v>
      </c>
      <c r="G1276" s="62">
        <v>1</v>
      </c>
      <c r="H1276" s="62">
        <v>1</v>
      </c>
      <c r="I1276" s="60">
        <v>10</v>
      </c>
      <c r="J1276" s="60">
        <v>1</v>
      </c>
      <c r="K1276" s="60" t="s">
        <v>21</v>
      </c>
      <c r="L1276" s="60" t="str">
        <f>IF(K1276=[36]Hoja3!$B$2,[36]Hoja3!$A$2,IF(K1276=[36]Hoja3!$B$3,[36]Hoja3!$A$3,IF(K1276=[36]Hoja3!$B$4,[36]Hoja3!$A$4,IF(K1276=[36]Hoja3!$B$5,[36]Hoja3!$A$5,IF(K1276=[36]Hoja3!$B$6,[36]Hoja3!$A$6,IF(K1276=[36]Hoja3!$B$7,[36]Hoja3!$A$7,IF(K1276=[36]Hoja3!$B$8,[36]Hoja3!$A$8,IF(K1276=[36]Hoja3!$B$9,[36]Hoja3!$A$9,IF(K1276=[36]Hoja3!$B$10,[36]Hoja3!$A$10,IF(K1276=[36]Hoja3!$B$11,[36]Hoja3!$A$11,IF(K1276=[36]Hoja3!$B$12,[36]Hoja3!$A$12,IF(K1276=[36]Hoja3!$B$13,[36]Hoja3!$A$13,IF(K1276=[36]Hoja3!$B$14,[36]Hoja3!$A$14,IF(K1276=[36]Hoja3!$B$15,[36]Hoja3!$A$15,IF(K1276=[36]Hoja3!$B$16,[36]Hoja3!$A$16,IF(K1276=[36]Hoja3!$B$17,[36]Hoja3!$A$17,IF(K1276=[36]Hoja3!$B$18,[36]Hoja3!$A$18,IF(K1276=[36]Hoja3!$B$19,[36]Hoja3!$A$19,IF(K1276=[36]Hoja3!$B$20,[36]Hoja3!$A$20,IF(K1276=[36]Hoja3!$B$21,[36]Hoja3!$A$21,""))))))))))))))))))))</f>
        <v>CCE-16</v>
      </c>
      <c r="M1276" s="60" t="s">
        <v>575</v>
      </c>
      <c r="N1276" s="60">
        <v>4</v>
      </c>
      <c r="O1276" s="63">
        <v>17208360</v>
      </c>
      <c r="P1276" s="64">
        <v>17208360</v>
      </c>
      <c r="Q1276" s="65">
        <v>0</v>
      </c>
      <c r="R1276" s="60">
        <v>0</v>
      </c>
      <c r="S1276" s="60" t="s">
        <v>1439</v>
      </c>
      <c r="T1276" s="60" t="s">
        <v>2701</v>
      </c>
      <c r="U1276" s="60" t="s">
        <v>2702</v>
      </c>
      <c r="V1276" s="60" t="s">
        <v>2703</v>
      </c>
      <c r="W1276" s="60" t="s">
        <v>2704</v>
      </c>
      <c r="X1276" s="60" t="s">
        <v>2705</v>
      </c>
      <c r="Y1276" s="133" t="s">
        <v>2706</v>
      </c>
    </row>
    <row r="1277" spans="1:25" ht="60" x14ac:dyDescent="0.25">
      <c r="A1277" s="60" t="s">
        <v>2733</v>
      </c>
      <c r="B1277" s="60" t="str">
        <f>IFERROR(VLOOKUP(VALUE(MID(A1277,1,IF(VALUE(MID(A1277,1,3))=898,3,4))),[37]Hoja1!$A$3:$K$222,2,0),"")</f>
        <v>1053 Oportunidades de aprendizaje desde el enfoque diferencial</v>
      </c>
      <c r="C1277" s="60" t="s">
        <v>261</v>
      </c>
      <c r="D1277" s="60" t="s">
        <v>489</v>
      </c>
      <c r="E1277" s="60">
        <v>91111902</v>
      </c>
      <c r="F1277" s="91" t="s">
        <v>2728</v>
      </c>
      <c r="G1277" s="62">
        <v>1</v>
      </c>
      <c r="H1277" s="62">
        <v>1</v>
      </c>
      <c r="I1277" s="60">
        <v>10</v>
      </c>
      <c r="J1277" s="60">
        <v>1</v>
      </c>
      <c r="K1277" s="60" t="s">
        <v>21</v>
      </c>
      <c r="L1277" s="60" t="str">
        <f>IF(K1277=[36]Hoja3!$B$2,[36]Hoja3!$A$2,IF(K1277=[36]Hoja3!$B$3,[36]Hoja3!$A$3,IF(K1277=[36]Hoja3!$B$4,[36]Hoja3!$A$4,IF(K1277=[36]Hoja3!$B$5,[36]Hoja3!$A$5,IF(K1277=[36]Hoja3!$B$6,[36]Hoja3!$A$6,IF(K1277=[36]Hoja3!$B$7,[36]Hoja3!$A$7,IF(K1277=[36]Hoja3!$B$8,[36]Hoja3!$A$8,IF(K1277=[36]Hoja3!$B$9,[36]Hoja3!$A$9,IF(K1277=[36]Hoja3!$B$10,[36]Hoja3!$A$10,IF(K1277=[36]Hoja3!$B$11,[36]Hoja3!$A$11,IF(K1277=[36]Hoja3!$B$12,[36]Hoja3!$A$12,IF(K1277=[36]Hoja3!$B$13,[36]Hoja3!$A$13,IF(K1277=[36]Hoja3!$B$14,[36]Hoja3!$A$14,IF(K1277=[36]Hoja3!$B$15,[36]Hoja3!$A$15,IF(K1277=[36]Hoja3!$B$16,[36]Hoja3!$A$16,IF(K1277=[36]Hoja3!$B$17,[36]Hoja3!$A$17,IF(K1277=[36]Hoja3!$B$18,[36]Hoja3!$A$18,IF(K1277=[36]Hoja3!$B$19,[36]Hoja3!$A$19,IF(K1277=[36]Hoja3!$B$20,[36]Hoja3!$A$20,IF(K1277=[36]Hoja3!$B$21,[36]Hoja3!$A$21,""))))))))))))))))))))</f>
        <v>CCE-16</v>
      </c>
      <c r="M1277" s="60" t="s">
        <v>575</v>
      </c>
      <c r="N1277" s="60">
        <v>4</v>
      </c>
      <c r="O1277" s="63">
        <v>17208360</v>
      </c>
      <c r="P1277" s="64">
        <v>17208360</v>
      </c>
      <c r="Q1277" s="65">
        <v>0</v>
      </c>
      <c r="R1277" s="60">
        <v>0</v>
      </c>
      <c r="S1277" s="60" t="s">
        <v>1439</v>
      </c>
      <c r="T1277" s="60" t="s">
        <v>2701</v>
      </c>
      <c r="U1277" s="60" t="s">
        <v>2702</v>
      </c>
      <c r="V1277" s="60" t="s">
        <v>2703</v>
      </c>
      <c r="W1277" s="60" t="s">
        <v>2704</v>
      </c>
      <c r="X1277" s="60" t="s">
        <v>2705</v>
      </c>
      <c r="Y1277" s="133" t="s">
        <v>2706</v>
      </c>
    </row>
    <row r="1278" spans="1:25" ht="60" x14ac:dyDescent="0.25">
      <c r="A1278" s="60" t="s">
        <v>2734</v>
      </c>
      <c r="B1278" s="60" t="str">
        <f>IFERROR(VLOOKUP(VALUE(MID(A1278,1,IF(VALUE(MID(A1278,1,3))=898,3,4))),[37]Hoja1!$A$3:$K$222,2,0),"")</f>
        <v>1053 Oportunidades de aprendizaje desde el enfoque diferencial</v>
      </c>
      <c r="C1278" s="60" t="s">
        <v>261</v>
      </c>
      <c r="D1278" s="60" t="s">
        <v>489</v>
      </c>
      <c r="E1278" s="60">
        <v>91111902</v>
      </c>
      <c r="F1278" s="91" t="s">
        <v>2728</v>
      </c>
      <c r="G1278" s="62">
        <v>1</v>
      </c>
      <c r="H1278" s="62">
        <v>1</v>
      </c>
      <c r="I1278" s="60">
        <v>10</v>
      </c>
      <c r="J1278" s="60">
        <v>1</v>
      </c>
      <c r="K1278" s="60" t="s">
        <v>21</v>
      </c>
      <c r="L1278" s="60" t="str">
        <f>IF(K1278=[36]Hoja3!$B$2,[36]Hoja3!$A$2,IF(K1278=[36]Hoja3!$B$3,[36]Hoja3!$A$3,IF(K1278=[36]Hoja3!$B$4,[36]Hoja3!$A$4,IF(K1278=[36]Hoja3!$B$5,[36]Hoja3!$A$5,IF(K1278=[36]Hoja3!$B$6,[36]Hoja3!$A$6,IF(K1278=[36]Hoja3!$B$7,[36]Hoja3!$A$7,IF(K1278=[36]Hoja3!$B$8,[36]Hoja3!$A$8,IF(K1278=[36]Hoja3!$B$9,[36]Hoja3!$A$9,IF(K1278=[36]Hoja3!$B$10,[36]Hoja3!$A$10,IF(K1278=[36]Hoja3!$B$11,[36]Hoja3!$A$11,IF(K1278=[36]Hoja3!$B$12,[36]Hoja3!$A$12,IF(K1278=[36]Hoja3!$B$13,[36]Hoja3!$A$13,IF(K1278=[36]Hoja3!$B$14,[36]Hoja3!$A$14,IF(K1278=[36]Hoja3!$B$15,[36]Hoja3!$A$15,IF(K1278=[36]Hoja3!$B$16,[36]Hoja3!$A$16,IF(K1278=[36]Hoja3!$B$17,[36]Hoja3!$A$17,IF(K1278=[36]Hoja3!$B$18,[36]Hoja3!$A$18,IF(K1278=[36]Hoja3!$B$19,[36]Hoja3!$A$19,IF(K1278=[36]Hoja3!$B$20,[36]Hoja3!$A$20,IF(K1278=[36]Hoja3!$B$21,[36]Hoja3!$A$21,""))))))))))))))))))))</f>
        <v>CCE-16</v>
      </c>
      <c r="M1278" s="60" t="s">
        <v>575</v>
      </c>
      <c r="N1278" s="60">
        <v>4</v>
      </c>
      <c r="O1278" s="63">
        <v>17208360</v>
      </c>
      <c r="P1278" s="64">
        <v>17208360</v>
      </c>
      <c r="Q1278" s="65">
        <v>0</v>
      </c>
      <c r="R1278" s="60">
        <v>0</v>
      </c>
      <c r="S1278" s="60" t="s">
        <v>1439</v>
      </c>
      <c r="T1278" s="60" t="s">
        <v>2701</v>
      </c>
      <c r="U1278" s="60" t="s">
        <v>2702</v>
      </c>
      <c r="V1278" s="60" t="s">
        <v>2703</v>
      </c>
      <c r="W1278" s="60" t="s">
        <v>2704</v>
      </c>
      <c r="X1278" s="60" t="s">
        <v>2705</v>
      </c>
      <c r="Y1278" s="133" t="s">
        <v>2706</v>
      </c>
    </row>
    <row r="1279" spans="1:25" ht="60" x14ac:dyDescent="0.25">
      <c r="A1279" s="60" t="s">
        <v>2735</v>
      </c>
      <c r="B1279" s="60" t="str">
        <f>IFERROR(VLOOKUP(VALUE(MID(A1279,1,IF(VALUE(MID(A1279,1,3))=898,3,4))),[37]Hoja1!$A$3:$K$222,2,0),"")</f>
        <v>1053 Oportunidades de aprendizaje desde el enfoque diferencial</v>
      </c>
      <c r="C1279" s="60" t="s">
        <v>261</v>
      </c>
      <c r="D1279" s="60" t="s">
        <v>489</v>
      </c>
      <c r="E1279" s="60">
        <v>91111902</v>
      </c>
      <c r="F1279" s="91" t="s">
        <v>2728</v>
      </c>
      <c r="G1279" s="62">
        <v>1</v>
      </c>
      <c r="H1279" s="62">
        <v>1</v>
      </c>
      <c r="I1279" s="60">
        <v>10</v>
      </c>
      <c r="J1279" s="60">
        <v>1</v>
      </c>
      <c r="K1279" s="60" t="s">
        <v>21</v>
      </c>
      <c r="L1279" s="60" t="str">
        <f>IF(K1279=[36]Hoja3!$B$2,[36]Hoja3!$A$2,IF(K1279=[36]Hoja3!$B$3,[36]Hoja3!$A$3,IF(K1279=[36]Hoja3!$B$4,[36]Hoja3!$A$4,IF(K1279=[36]Hoja3!$B$5,[36]Hoja3!$A$5,IF(K1279=[36]Hoja3!$B$6,[36]Hoja3!$A$6,IF(K1279=[36]Hoja3!$B$7,[36]Hoja3!$A$7,IF(K1279=[36]Hoja3!$B$8,[36]Hoja3!$A$8,IF(K1279=[36]Hoja3!$B$9,[36]Hoja3!$A$9,IF(K1279=[36]Hoja3!$B$10,[36]Hoja3!$A$10,IF(K1279=[36]Hoja3!$B$11,[36]Hoja3!$A$11,IF(K1279=[36]Hoja3!$B$12,[36]Hoja3!$A$12,IF(K1279=[36]Hoja3!$B$13,[36]Hoja3!$A$13,IF(K1279=[36]Hoja3!$B$14,[36]Hoja3!$A$14,IF(K1279=[36]Hoja3!$B$15,[36]Hoja3!$A$15,IF(K1279=[36]Hoja3!$B$16,[36]Hoja3!$A$16,IF(K1279=[36]Hoja3!$B$17,[36]Hoja3!$A$17,IF(K1279=[36]Hoja3!$B$18,[36]Hoja3!$A$18,IF(K1279=[36]Hoja3!$B$19,[36]Hoja3!$A$19,IF(K1279=[36]Hoja3!$B$20,[36]Hoja3!$A$20,IF(K1279=[36]Hoja3!$B$21,[36]Hoja3!$A$21,""))))))))))))))))))))</f>
        <v>CCE-16</v>
      </c>
      <c r="M1279" s="60" t="s">
        <v>575</v>
      </c>
      <c r="N1279" s="60">
        <v>4</v>
      </c>
      <c r="O1279" s="63">
        <v>17208360</v>
      </c>
      <c r="P1279" s="64">
        <v>17208360</v>
      </c>
      <c r="Q1279" s="65">
        <v>0</v>
      </c>
      <c r="R1279" s="60">
        <v>0</v>
      </c>
      <c r="S1279" s="60" t="s">
        <v>1439</v>
      </c>
      <c r="T1279" s="60" t="s">
        <v>2701</v>
      </c>
      <c r="U1279" s="60" t="s">
        <v>2702</v>
      </c>
      <c r="V1279" s="60" t="s">
        <v>2703</v>
      </c>
      <c r="W1279" s="60" t="s">
        <v>2704</v>
      </c>
      <c r="X1279" s="60" t="s">
        <v>2705</v>
      </c>
      <c r="Y1279" s="133" t="s">
        <v>2706</v>
      </c>
    </row>
    <row r="1280" spans="1:25" ht="60" x14ac:dyDescent="0.25">
      <c r="A1280" s="60" t="s">
        <v>2736</v>
      </c>
      <c r="B1280" s="60" t="str">
        <f>IFERROR(VLOOKUP(VALUE(MID(A1280,1,IF(VALUE(MID(A1280,1,3))=898,3,4))),[37]Hoja1!$A$3:$K$222,2,0),"")</f>
        <v>1053 Oportunidades de aprendizaje desde el enfoque diferencial</v>
      </c>
      <c r="C1280" s="60" t="s">
        <v>261</v>
      </c>
      <c r="D1280" s="60" t="s">
        <v>489</v>
      </c>
      <c r="E1280" s="60">
        <v>91111902</v>
      </c>
      <c r="F1280" s="91" t="s">
        <v>2728</v>
      </c>
      <c r="G1280" s="62">
        <v>1</v>
      </c>
      <c r="H1280" s="62">
        <v>1</v>
      </c>
      <c r="I1280" s="60">
        <v>10</v>
      </c>
      <c r="J1280" s="60">
        <v>1</v>
      </c>
      <c r="K1280" s="60" t="s">
        <v>21</v>
      </c>
      <c r="L1280" s="60" t="str">
        <f>IF(K1280=[36]Hoja3!$B$2,[36]Hoja3!$A$2,IF(K1280=[36]Hoja3!$B$3,[36]Hoja3!$A$3,IF(K1280=[36]Hoja3!$B$4,[36]Hoja3!$A$4,IF(K1280=[36]Hoja3!$B$5,[36]Hoja3!$A$5,IF(K1280=[36]Hoja3!$B$6,[36]Hoja3!$A$6,IF(K1280=[36]Hoja3!$B$7,[36]Hoja3!$A$7,IF(K1280=[36]Hoja3!$B$8,[36]Hoja3!$A$8,IF(K1280=[36]Hoja3!$B$9,[36]Hoja3!$A$9,IF(K1280=[36]Hoja3!$B$10,[36]Hoja3!$A$10,IF(K1280=[36]Hoja3!$B$11,[36]Hoja3!$A$11,IF(K1280=[36]Hoja3!$B$12,[36]Hoja3!$A$12,IF(K1280=[36]Hoja3!$B$13,[36]Hoja3!$A$13,IF(K1280=[36]Hoja3!$B$14,[36]Hoja3!$A$14,IF(K1280=[36]Hoja3!$B$15,[36]Hoja3!$A$15,IF(K1280=[36]Hoja3!$B$16,[36]Hoja3!$A$16,IF(K1280=[36]Hoja3!$B$17,[36]Hoja3!$A$17,IF(K1280=[36]Hoja3!$B$18,[36]Hoja3!$A$18,IF(K1280=[36]Hoja3!$B$19,[36]Hoja3!$A$19,IF(K1280=[36]Hoja3!$B$20,[36]Hoja3!$A$20,IF(K1280=[36]Hoja3!$B$21,[36]Hoja3!$A$21,""))))))))))))))))))))</f>
        <v>CCE-16</v>
      </c>
      <c r="M1280" s="60" t="s">
        <v>575</v>
      </c>
      <c r="N1280" s="60">
        <v>4</v>
      </c>
      <c r="O1280" s="63">
        <v>17208360</v>
      </c>
      <c r="P1280" s="64">
        <v>17208360</v>
      </c>
      <c r="Q1280" s="65">
        <v>0</v>
      </c>
      <c r="R1280" s="60">
        <v>0</v>
      </c>
      <c r="S1280" s="60" t="s">
        <v>1439</v>
      </c>
      <c r="T1280" s="60" t="s">
        <v>2701</v>
      </c>
      <c r="U1280" s="60" t="s">
        <v>2702</v>
      </c>
      <c r="V1280" s="60" t="s">
        <v>2703</v>
      </c>
      <c r="W1280" s="60" t="s">
        <v>2704</v>
      </c>
      <c r="X1280" s="60" t="s">
        <v>2705</v>
      </c>
      <c r="Y1280" s="133" t="s">
        <v>2706</v>
      </c>
    </row>
    <row r="1281" spans="1:25" ht="60" x14ac:dyDescent="0.25">
      <c r="A1281" s="60" t="s">
        <v>2737</v>
      </c>
      <c r="B1281" s="60" t="str">
        <f>IFERROR(VLOOKUP(VALUE(MID(A1281,1,IF(VALUE(MID(A1281,1,3))=898,3,4))),[37]Hoja1!$A$3:$K$222,2,0),"")</f>
        <v>1053 Oportunidades de aprendizaje desde el enfoque diferencial</v>
      </c>
      <c r="C1281" s="60" t="s">
        <v>261</v>
      </c>
      <c r="D1281" s="60" t="s">
        <v>489</v>
      </c>
      <c r="E1281" s="60">
        <v>91111902</v>
      </c>
      <c r="F1281" s="91" t="s">
        <v>2728</v>
      </c>
      <c r="G1281" s="62">
        <v>1</v>
      </c>
      <c r="H1281" s="62">
        <v>1</v>
      </c>
      <c r="I1281" s="60">
        <v>10</v>
      </c>
      <c r="J1281" s="60">
        <v>1</v>
      </c>
      <c r="K1281" s="60" t="s">
        <v>21</v>
      </c>
      <c r="L1281" s="60" t="str">
        <f>IF(K1281=[36]Hoja3!$B$2,[36]Hoja3!$A$2,IF(K1281=[36]Hoja3!$B$3,[36]Hoja3!$A$3,IF(K1281=[36]Hoja3!$B$4,[36]Hoja3!$A$4,IF(K1281=[36]Hoja3!$B$5,[36]Hoja3!$A$5,IF(K1281=[36]Hoja3!$B$6,[36]Hoja3!$A$6,IF(K1281=[36]Hoja3!$B$7,[36]Hoja3!$A$7,IF(K1281=[36]Hoja3!$B$8,[36]Hoja3!$A$8,IF(K1281=[36]Hoja3!$B$9,[36]Hoja3!$A$9,IF(K1281=[36]Hoja3!$B$10,[36]Hoja3!$A$10,IF(K1281=[36]Hoja3!$B$11,[36]Hoja3!$A$11,IF(K1281=[36]Hoja3!$B$12,[36]Hoja3!$A$12,IF(K1281=[36]Hoja3!$B$13,[36]Hoja3!$A$13,IF(K1281=[36]Hoja3!$B$14,[36]Hoja3!$A$14,IF(K1281=[36]Hoja3!$B$15,[36]Hoja3!$A$15,IF(K1281=[36]Hoja3!$B$16,[36]Hoja3!$A$16,IF(K1281=[36]Hoja3!$B$17,[36]Hoja3!$A$17,IF(K1281=[36]Hoja3!$B$18,[36]Hoja3!$A$18,IF(K1281=[36]Hoja3!$B$19,[36]Hoja3!$A$19,IF(K1281=[36]Hoja3!$B$20,[36]Hoja3!$A$20,IF(K1281=[36]Hoja3!$B$21,[36]Hoja3!$A$21,""))))))))))))))))))))</f>
        <v>CCE-16</v>
      </c>
      <c r="M1281" s="60" t="s">
        <v>575</v>
      </c>
      <c r="N1281" s="60">
        <v>4</v>
      </c>
      <c r="O1281" s="63">
        <v>17208360</v>
      </c>
      <c r="P1281" s="64">
        <v>17208360</v>
      </c>
      <c r="Q1281" s="65">
        <v>0</v>
      </c>
      <c r="R1281" s="60">
        <v>0</v>
      </c>
      <c r="S1281" s="60" t="s">
        <v>1439</v>
      </c>
      <c r="T1281" s="60" t="s">
        <v>2701</v>
      </c>
      <c r="U1281" s="60" t="s">
        <v>2702</v>
      </c>
      <c r="V1281" s="60" t="s">
        <v>2703</v>
      </c>
      <c r="W1281" s="60" t="s">
        <v>2704</v>
      </c>
      <c r="X1281" s="60" t="s">
        <v>2705</v>
      </c>
      <c r="Y1281" s="133" t="s">
        <v>2706</v>
      </c>
    </row>
    <row r="1282" spans="1:25" ht="60" x14ac:dyDescent="0.25">
      <c r="A1282" s="60" t="s">
        <v>2738</v>
      </c>
      <c r="B1282" s="60" t="str">
        <f>IFERROR(VLOOKUP(VALUE(MID(A1282,1,IF(VALUE(MID(A1282,1,3))=898,3,4))),[37]Hoja1!$A$3:$K$222,2,0),"")</f>
        <v>1053 Oportunidades de aprendizaje desde el enfoque diferencial</v>
      </c>
      <c r="C1282" s="60" t="s">
        <v>261</v>
      </c>
      <c r="D1282" s="60" t="s">
        <v>489</v>
      </c>
      <c r="E1282" s="60">
        <v>91111902</v>
      </c>
      <c r="F1282" s="91" t="s">
        <v>2728</v>
      </c>
      <c r="G1282" s="62">
        <v>1</v>
      </c>
      <c r="H1282" s="62">
        <v>1</v>
      </c>
      <c r="I1282" s="60">
        <v>10</v>
      </c>
      <c r="J1282" s="60">
        <v>1</v>
      </c>
      <c r="K1282" s="60" t="s">
        <v>21</v>
      </c>
      <c r="L1282" s="60" t="str">
        <f>IF(K1282=[36]Hoja3!$B$2,[36]Hoja3!$A$2,IF(K1282=[36]Hoja3!$B$3,[36]Hoja3!$A$3,IF(K1282=[36]Hoja3!$B$4,[36]Hoja3!$A$4,IF(K1282=[36]Hoja3!$B$5,[36]Hoja3!$A$5,IF(K1282=[36]Hoja3!$B$6,[36]Hoja3!$A$6,IF(K1282=[36]Hoja3!$B$7,[36]Hoja3!$A$7,IF(K1282=[36]Hoja3!$B$8,[36]Hoja3!$A$8,IF(K1282=[36]Hoja3!$B$9,[36]Hoja3!$A$9,IF(K1282=[36]Hoja3!$B$10,[36]Hoja3!$A$10,IF(K1282=[36]Hoja3!$B$11,[36]Hoja3!$A$11,IF(K1282=[36]Hoja3!$B$12,[36]Hoja3!$A$12,IF(K1282=[36]Hoja3!$B$13,[36]Hoja3!$A$13,IF(K1282=[36]Hoja3!$B$14,[36]Hoja3!$A$14,IF(K1282=[36]Hoja3!$B$15,[36]Hoja3!$A$15,IF(K1282=[36]Hoja3!$B$16,[36]Hoja3!$A$16,IF(K1282=[36]Hoja3!$B$17,[36]Hoja3!$A$17,IF(K1282=[36]Hoja3!$B$18,[36]Hoja3!$A$18,IF(K1282=[36]Hoja3!$B$19,[36]Hoja3!$A$19,IF(K1282=[36]Hoja3!$B$20,[36]Hoja3!$A$20,IF(K1282=[36]Hoja3!$B$21,[36]Hoja3!$A$21,""))))))))))))))))))))</f>
        <v>CCE-16</v>
      </c>
      <c r="M1282" s="60" t="s">
        <v>575</v>
      </c>
      <c r="N1282" s="60">
        <v>4</v>
      </c>
      <c r="O1282" s="63">
        <v>17208360</v>
      </c>
      <c r="P1282" s="64">
        <v>17208360</v>
      </c>
      <c r="Q1282" s="65">
        <v>0</v>
      </c>
      <c r="R1282" s="60">
        <v>0</v>
      </c>
      <c r="S1282" s="60" t="s">
        <v>1439</v>
      </c>
      <c r="T1282" s="60" t="s">
        <v>2701</v>
      </c>
      <c r="U1282" s="60" t="s">
        <v>2702</v>
      </c>
      <c r="V1282" s="60" t="s">
        <v>2703</v>
      </c>
      <c r="W1282" s="60" t="s">
        <v>2704</v>
      </c>
      <c r="X1282" s="60" t="s">
        <v>2705</v>
      </c>
      <c r="Y1282" s="133" t="s">
        <v>2706</v>
      </c>
    </row>
    <row r="1283" spans="1:25" ht="60" x14ac:dyDescent="0.25">
      <c r="A1283" s="60" t="s">
        <v>2739</v>
      </c>
      <c r="B1283" s="60" t="str">
        <f>IFERROR(VLOOKUP(VALUE(MID(A1283,1,IF(VALUE(MID(A1283,1,3))=898,3,4))),[37]Hoja1!$A$3:$K$222,2,0),"")</f>
        <v>1053 Oportunidades de aprendizaje desde el enfoque diferencial</v>
      </c>
      <c r="C1283" s="60" t="s">
        <v>261</v>
      </c>
      <c r="D1283" s="60" t="s">
        <v>489</v>
      </c>
      <c r="E1283" s="60">
        <v>91111902</v>
      </c>
      <c r="F1283" s="91" t="s">
        <v>2728</v>
      </c>
      <c r="G1283" s="62">
        <v>1</v>
      </c>
      <c r="H1283" s="62">
        <v>1</v>
      </c>
      <c r="I1283" s="60">
        <v>10</v>
      </c>
      <c r="J1283" s="60">
        <v>1</v>
      </c>
      <c r="K1283" s="60" t="s">
        <v>21</v>
      </c>
      <c r="L1283" s="60" t="str">
        <f>IF(K1283=[36]Hoja3!$B$2,[36]Hoja3!$A$2,IF(K1283=[36]Hoja3!$B$3,[36]Hoja3!$A$3,IF(K1283=[36]Hoja3!$B$4,[36]Hoja3!$A$4,IF(K1283=[36]Hoja3!$B$5,[36]Hoja3!$A$5,IF(K1283=[36]Hoja3!$B$6,[36]Hoja3!$A$6,IF(K1283=[36]Hoja3!$B$7,[36]Hoja3!$A$7,IF(K1283=[36]Hoja3!$B$8,[36]Hoja3!$A$8,IF(K1283=[36]Hoja3!$B$9,[36]Hoja3!$A$9,IF(K1283=[36]Hoja3!$B$10,[36]Hoja3!$A$10,IF(K1283=[36]Hoja3!$B$11,[36]Hoja3!$A$11,IF(K1283=[36]Hoja3!$B$12,[36]Hoja3!$A$12,IF(K1283=[36]Hoja3!$B$13,[36]Hoja3!$A$13,IF(K1283=[36]Hoja3!$B$14,[36]Hoja3!$A$14,IF(K1283=[36]Hoja3!$B$15,[36]Hoja3!$A$15,IF(K1283=[36]Hoja3!$B$16,[36]Hoja3!$A$16,IF(K1283=[36]Hoja3!$B$17,[36]Hoja3!$A$17,IF(K1283=[36]Hoja3!$B$18,[36]Hoja3!$A$18,IF(K1283=[36]Hoja3!$B$19,[36]Hoja3!$A$19,IF(K1283=[36]Hoja3!$B$20,[36]Hoja3!$A$20,IF(K1283=[36]Hoja3!$B$21,[36]Hoja3!$A$21,""))))))))))))))))))))</f>
        <v>CCE-16</v>
      </c>
      <c r="M1283" s="60" t="s">
        <v>575</v>
      </c>
      <c r="N1283" s="60">
        <v>4</v>
      </c>
      <c r="O1283" s="63">
        <v>17208360</v>
      </c>
      <c r="P1283" s="64">
        <v>17208360</v>
      </c>
      <c r="Q1283" s="65">
        <v>0</v>
      </c>
      <c r="R1283" s="60">
        <v>0</v>
      </c>
      <c r="S1283" s="60" t="s">
        <v>1439</v>
      </c>
      <c r="T1283" s="60" t="s">
        <v>2701</v>
      </c>
      <c r="U1283" s="60" t="s">
        <v>2702</v>
      </c>
      <c r="V1283" s="60" t="s">
        <v>2703</v>
      </c>
      <c r="W1283" s="60" t="s">
        <v>2704</v>
      </c>
      <c r="X1283" s="60" t="s">
        <v>2705</v>
      </c>
      <c r="Y1283" s="133" t="s">
        <v>2706</v>
      </c>
    </row>
    <row r="1284" spans="1:25" ht="60" x14ac:dyDescent="0.25">
      <c r="A1284" s="60" t="s">
        <v>2740</v>
      </c>
      <c r="B1284" s="60" t="str">
        <f>IFERROR(VLOOKUP(VALUE(MID(A1284,1,IF(VALUE(MID(A1284,1,3))=898,3,4))),[37]Hoja1!$A$3:$K$222,2,0),"")</f>
        <v>1053 Oportunidades de aprendizaje desde el enfoque diferencial</v>
      </c>
      <c r="C1284" s="60" t="s">
        <v>261</v>
      </c>
      <c r="D1284" s="60" t="s">
        <v>489</v>
      </c>
      <c r="E1284" s="60">
        <v>91111902</v>
      </c>
      <c r="F1284" s="91" t="s">
        <v>2728</v>
      </c>
      <c r="G1284" s="62">
        <v>1</v>
      </c>
      <c r="H1284" s="62">
        <v>1</v>
      </c>
      <c r="I1284" s="60">
        <v>10</v>
      </c>
      <c r="J1284" s="60">
        <v>1</v>
      </c>
      <c r="K1284" s="60" t="s">
        <v>21</v>
      </c>
      <c r="L1284" s="60" t="str">
        <f>IF(K1284=[36]Hoja3!$B$2,[36]Hoja3!$A$2,IF(K1284=[36]Hoja3!$B$3,[36]Hoja3!$A$3,IF(K1284=[36]Hoja3!$B$4,[36]Hoja3!$A$4,IF(K1284=[36]Hoja3!$B$5,[36]Hoja3!$A$5,IF(K1284=[36]Hoja3!$B$6,[36]Hoja3!$A$6,IF(K1284=[36]Hoja3!$B$7,[36]Hoja3!$A$7,IF(K1284=[36]Hoja3!$B$8,[36]Hoja3!$A$8,IF(K1284=[36]Hoja3!$B$9,[36]Hoja3!$A$9,IF(K1284=[36]Hoja3!$B$10,[36]Hoja3!$A$10,IF(K1284=[36]Hoja3!$B$11,[36]Hoja3!$A$11,IF(K1284=[36]Hoja3!$B$12,[36]Hoja3!$A$12,IF(K1284=[36]Hoja3!$B$13,[36]Hoja3!$A$13,IF(K1284=[36]Hoja3!$B$14,[36]Hoja3!$A$14,IF(K1284=[36]Hoja3!$B$15,[36]Hoja3!$A$15,IF(K1284=[36]Hoja3!$B$16,[36]Hoja3!$A$16,IF(K1284=[36]Hoja3!$B$17,[36]Hoja3!$A$17,IF(K1284=[36]Hoja3!$B$18,[36]Hoja3!$A$18,IF(K1284=[36]Hoja3!$B$19,[36]Hoja3!$A$19,IF(K1284=[36]Hoja3!$B$20,[36]Hoja3!$A$20,IF(K1284=[36]Hoja3!$B$21,[36]Hoja3!$A$21,""))))))))))))))))))))</f>
        <v>CCE-16</v>
      </c>
      <c r="M1284" s="60" t="s">
        <v>575</v>
      </c>
      <c r="N1284" s="60">
        <v>4</v>
      </c>
      <c r="O1284" s="63">
        <v>17208360</v>
      </c>
      <c r="P1284" s="64">
        <v>17208360</v>
      </c>
      <c r="Q1284" s="65">
        <v>0</v>
      </c>
      <c r="R1284" s="60">
        <v>0</v>
      </c>
      <c r="S1284" s="60" t="s">
        <v>1439</v>
      </c>
      <c r="T1284" s="60" t="s">
        <v>2701</v>
      </c>
      <c r="U1284" s="60" t="s">
        <v>2702</v>
      </c>
      <c r="V1284" s="60" t="s">
        <v>2703</v>
      </c>
      <c r="W1284" s="60" t="s">
        <v>2704</v>
      </c>
      <c r="X1284" s="60" t="s">
        <v>2705</v>
      </c>
      <c r="Y1284" s="133" t="s">
        <v>2706</v>
      </c>
    </row>
    <row r="1285" spans="1:25" ht="60" x14ac:dyDescent="0.25">
      <c r="A1285" s="60" t="s">
        <v>2741</v>
      </c>
      <c r="B1285" s="60" t="str">
        <f>IFERROR(VLOOKUP(VALUE(MID(A1285,1,IF(VALUE(MID(A1285,1,3))=898,3,4))),[37]Hoja1!$A$3:$K$222,2,0),"")</f>
        <v>1053 Oportunidades de aprendizaje desde el enfoque diferencial</v>
      </c>
      <c r="C1285" s="60" t="s">
        <v>261</v>
      </c>
      <c r="D1285" s="60" t="s">
        <v>489</v>
      </c>
      <c r="E1285" s="60">
        <v>91111902</v>
      </c>
      <c r="F1285" s="91" t="s">
        <v>2728</v>
      </c>
      <c r="G1285" s="62">
        <v>1</v>
      </c>
      <c r="H1285" s="62">
        <v>1</v>
      </c>
      <c r="I1285" s="60">
        <v>10</v>
      </c>
      <c r="J1285" s="60">
        <v>1</v>
      </c>
      <c r="K1285" s="60" t="s">
        <v>21</v>
      </c>
      <c r="L1285" s="60" t="str">
        <f>IF(K1285=[36]Hoja3!$B$2,[36]Hoja3!$A$2,IF(K1285=[36]Hoja3!$B$3,[36]Hoja3!$A$3,IF(K1285=[36]Hoja3!$B$4,[36]Hoja3!$A$4,IF(K1285=[36]Hoja3!$B$5,[36]Hoja3!$A$5,IF(K1285=[36]Hoja3!$B$6,[36]Hoja3!$A$6,IF(K1285=[36]Hoja3!$B$7,[36]Hoja3!$A$7,IF(K1285=[36]Hoja3!$B$8,[36]Hoja3!$A$8,IF(K1285=[36]Hoja3!$B$9,[36]Hoja3!$A$9,IF(K1285=[36]Hoja3!$B$10,[36]Hoja3!$A$10,IF(K1285=[36]Hoja3!$B$11,[36]Hoja3!$A$11,IF(K1285=[36]Hoja3!$B$12,[36]Hoja3!$A$12,IF(K1285=[36]Hoja3!$B$13,[36]Hoja3!$A$13,IF(K1285=[36]Hoja3!$B$14,[36]Hoja3!$A$14,IF(K1285=[36]Hoja3!$B$15,[36]Hoja3!$A$15,IF(K1285=[36]Hoja3!$B$16,[36]Hoja3!$A$16,IF(K1285=[36]Hoja3!$B$17,[36]Hoja3!$A$17,IF(K1285=[36]Hoja3!$B$18,[36]Hoja3!$A$18,IF(K1285=[36]Hoja3!$B$19,[36]Hoja3!$A$19,IF(K1285=[36]Hoja3!$B$20,[36]Hoja3!$A$20,IF(K1285=[36]Hoja3!$B$21,[36]Hoja3!$A$21,""))))))))))))))))))))</f>
        <v>CCE-16</v>
      </c>
      <c r="M1285" s="60" t="s">
        <v>575</v>
      </c>
      <c r="N1285" s="60">
        <v>4</v>
      </c>
      <c r="O1285" s="63">
        <v>17208360</v>
      </c>
      <c r="P1285" s="64">
        <v>17208360</v>
      </c>
      <c r="Q1285" s="65">
        <v>0</v>
      </c>
      <c r="R1285" s="60">
        <v>0</v>
      </c>
      <c r="S1285" s="60" t="s">
        <v>1439</v>
      </c>
      <c r="T1285" s="60" t="s">
        <v>2701</v>
      </c>
      <c r="U1285" s="60" t="s">
        <v>2702</v>
      </c>
      <c r="V1285" s="60" t="s">
        <v>2703</v>
      </c>
      <c r="W1285" s="60" t="s">
        <v>2704</v>
      </c>
      <c r="X1285" s="60" t="s">
        <v>2705</v>
      </c>
      <c r="Y1285" s="133" t="s">
        <v>2706</v>
      </c>
    </row>
    <row r="1286" spans="1:25" ht="60" x14ac:dyDescent="0.25">
      <c r="A1286" s="60" t="s">
        <v>2742</v>
      </c>
      <c r="B1286" s="60" t="str">
        <f>IFERROR(VLOOKUP(VALUE(MID(A1286,1,IF(VALUE(MID(A1286,1,3))=898,3,4))),[37]Hoja1!$A$3:$K$222,2,0),"")</f>
        <v>1053 Oportunidades de aprendizaje desde el enfoque diferencial</v>
      </c>
      <c r="C1286" s="60" t="s">
        <v>261</v>
      </c>
      <c r="D1286" s="60" t="s">
        <v>489</v>
      </c>
      <c r="E1286" s="60">
        <v>91111902</v>
      </c>
      <c r="F1286" s="91" t="s">
        <v>2728</v>
      </c>
      <c r="G1286" s="62">
        <v>1</v>
      </c>
      <c r="H1286" s="62">
        <v>1</v>
      </c>
      <c r="I1286" s="60">
        <v>10</v>
      </c>
      <c r="J1286" s="60">
        <v>1</v>
      </c>
      <c r="K1286" s="60" t="s">
        <v>21</v>
      </c>
      <c r="L1286" s="60" t="str">
        <f>IF(K1286=[36]Hoja3!$B$2,[36]Hoja3!$A$2,IF(K1286=[36]Hoja3!$B$3,[36]Hoja3!$A$3,IF(K1286=[36]Hoja3!$B$4,[36]Hoja3!$A$4,IF(K1286=[36]Hoja3!$B$5,[36]Hoja3!$A$5,IF(K1286=[36]Hoja3!$B$6,[36]Hoja3!$A$6,IF(K1286=[36]Hoja3!$B$7,[36]Hoja3!$A$7,IF(K1286=[36]Hoja3!$B$8,[36]Hoja3!$A$8,IF(K1286=[36]Hoja3!$B$9,[36]Hoja3!$A$9,IF(K1286=[36]Hoja3!$B$10,[36]Hoja3!$A$10,IF(K1286=[36]Hoja3!$B$11,[36]Hoja3!$A$11,IF(K1286=[36]Hoja3!$B$12,[36]Hoja3!$A$12,IF(K1286=[36]Hoja3!$B$13,[36]Hoja3!$A$13,IF(K1286=[36]Hoja3!$B$14,[36]Hoja3!$A$14,IF(K1286=[36]Hoja3!$B$15,[36]Hoja3!$A$15,IF(K1286=[36]Hoja3!$B$16,[36]Hoja3!$A$16,IF(K1286=[36]Hoja3!$B$17,[36]Hoja3!$A$17,IF(K1286=[36]Hoja3!$B$18,[36]Hoja3!$A$18,IF(K1286=[36]Hoja3!$B$19,[36]Hoja3!$A$19,IF(K1286=[36]Hoja3!$B$20,[36]Hoja3!$A$20,IF(K1286=[36]Hoja3!$B$21,[36]Hoja3!$A$21,""))))))))))))))))))))</f>
        <v>CCE-16</v>
      </c>
      <c r="M1286" s="60" t="s">
        <v>575</v>
      </c>
      <c r="N1286" s="60">
        <v>4</v>
      </c>
      <c r="O1286" s="63">
        <v>17208360</v>
      </c>
      <c r="P1286" s="64">
        <v>17208360</v>
      </c>
      <c r="Q1286" s="65">
        <v>0</v>
      </c>
      <c r="R1286" s="60">
        <v>0</v>
      </c>
      <c r="S1286" s="60" t="s">
        <v>1439</v>
      </c>
      <c r="T1286" s="60" t="s">
        <v>2701</v>
      </c>
      <c r="U1286" s="60" t="s">
        <v>2702</v>
      </c>
      <c r="V1286" s="60" t="s">
        <v>2703</v>
      </c>
      <c r="W1286" s="60" t="s">
        <v>2704</v>
      </c>
      <c r="X1286" s="60" t="s">
        <v>2705</v>
      </c>
      <c r="Y1286" s="133" t="s">
        <v>2706</v>
      </c>
    </row>
    <row r="1287" spans="1:25" ht="60" x14ac:dyDescent="0.25">
      <c r="A1287" s="60" t="s">
        <v>2743</v>
      </c>
      <c r="B1287" s="60" t="str">
        <f>IFERROR(VLOOKUP(VALUE(MID(A1287,1,IF(VALUE(MID(A1287,1,3))=898,3,4))),[37]Hoja1!$A$3:$K$222,2,0),"")</f>
        <v>1053 Oportunidades de aprendizaje desde el enfoque diferencial</v>
      </c>
      <c r="C1287" s="60" t="s">
        <v>261</v>
      </c>
      <c r="D1287" s="60" t="s">
        <v>489</v>
      </c>
      <c r="E1287" s="60">
        <v>91111902</v>
      </c>
      <c r="F1287" s="91" t="s">
        <v>2728</v>
      </c>
      <c r="G1287" s="62">
        <v>1</v>
      </c>
      <c r="H1287" s="62">
        <v>1</v>
      </c>
      <c r="I1287" s="60">
        <v>10</v>
      </c>
      <c r="J1287" s="60">
        <v>1</v>
      </c>
      <c r="K1287" s="60" t="s">
        <v>21</v>
      </c>
      <c r="L1287" s="60" t="str">
        <f>IF(K1287=[36]Hoja3!$B$2,[36]Hoja3!$A$2,IF(K1287=[36]Hoja3!$B$3,[36]Hoja3!$A$3,IF(K1287=[36]Hoja3!$B$4,[36]Hoja3!$A$4,IF(K1287=[36]Hoja3!$B$5,[36]Hoja3!$A$5,IF(K1287=[36]Hoja3!$B$6,[36]Hoja3!$A$6,IF(K1287=[36]Hoja3!$B$7,[36]Hoja3!$A$7,IF(K1287=[36]Hoja3!$B$8,[36]Hoja3!$A$8,IF(K1287=[36]Hoja3!$B$9,[36]Hoja3!$A$9,IF(K1287=[36]Hoja3!$B$10,[36]Hoja3!$A$10,IF(K1287=[36]Hoja3!$B$11,[36]Hoja3!$A$11,IF(K1287=[36]Hoja3!$B$12,[36]Hoja3!$A$12,IF(K1287=[36]Hoja3!$B$13,[36]Hoja3!$A$13,IF(K1287=[36]Hoja3!$B$14,[36]Hoja3!$A$14,IF(K1287=[36]Hoja3!$B$15,[36]Hoja3!$A$15,IF(K1287=[36]Hoja3!$B$16,[36]Hoja3!$A$16,IF(K1287=[36]Hoja3!$B$17,[36]Hoja3!$A$17,IF(K1287=[36]Hoja3!$B$18,[36]Hoja3!$A$18,IF(K1287=[36]Hoja3!$B$19,[36]Hoja3!$A$19,IF(K1287=[36]Hoja3!$B$20,[36]Hoja3!$A$20,IF(K1287=[36]Hoja3!$B$21,[36]Hoja3!$A$21,""))))))))))))))))))))</f>
        <v>CCE-16</v>
      </c>
      <c r="M1287" s="60" t="s">
        <v>575</v>
      </c>
      <c r="N1287" s="60">
        <v>4</v>
      </c>
      <c r="O1287" s="63">
        <v>17208360</v>
      </c>
      <c r="P1287" s="64">
        <v>17208360</v>
      </c>
      <c r="Q1287" s="65">
        <v>0</v>
      </c>
      <c r="R1287" s="60">
        <v>0</v>
      </c>
      <c r="S1287" s="60" t="s">
        <v>1439</v>
      </c>
      <c r="T1287" s="60" t="s">
        <v>2701</v>
      </c>
      <c r="U1287" s="60" t="s">
        <v>2702</v>
      </c>
      <c r="V1287" s="60" t="s">
        <v>2703</v>
      </c>
      <c r="W1287" s="60" t="s">
        <v>2704</v>
      </c>
      <c r="X1287" s="60" t="s">
        <v>2705</v>
      </c>
      <c r="Y1287" s="133" t="s">
        <v>2706</v>
      </c>
    </row>
    <row r="1288" spans="1:25" ht="60" x14ac:dyDescent="0.25">
      <c r="A1288" s="60" t="s">
        <v>2744</v>
      </c>
      <c r="B1288" s="60" t="str">
        <f>IFERROR(VLOOKUP(VALUE(MID(A1288,1,IF(VALUE(MID(A1288,1,3))=898,3,4))),[37]Hoja1!$A$3:$K$222,2,0),"")</f>
        <v>1053 Oportunidades de aprendizaje desde el enfoque diferencial</v>
      </c>
      <c r="C1288" s="60" t="s">
        <v>261</v>
      </c>
      <c r="D1288" s="60" t="s">
        <v>489</v>
      </c>
      <c r="E1288" s="60">
        <v>91111902</v>
      </c>
      <c r="F1288" s="91" t="s">
        <v>2728</v>
      </c>
      <c r="G1288" s="62">
        <v>1</v>
      </c>
      <c r="H1288" s="62">
        <v>1</v>
      </c>
      <c r="I1288" s="60">
        <v>10</v>
      </c>
      <c r="J1288" s="60">
        <v>1</v>
      </c>
      <c r="K1288" s="60" t="s">
        <v>21</v>
      </c>
      <c r="L1288" s="60" t="str">
        <f>IF(K1288=[36]Hoja3!$B$2,[36]Hoja3!$A$2,IF(K1288=[36]Hoja3!$B$3,[36]Hoja3!$A$3,IF(K1288=[36]Hoja3!$B$4,[36]Hoja3!$A$4,IF(K1288=[36]Hoja3!$B$5,[36]Hoja3!$A$5,IF(K1288=[36]Hoja3!$B$6,[36]Hoja3!$A$6,IF(K1288=[36]Hoja3!$B$7,[36]Hoja3!$A$7,IF(K1288=[36]Hoja3!$B$8,[36]Hoja3!$A$8,IF(K1288=[36]Hoja3!$B$9,[36]Hoja3!$A$9,IF(K1288=[36]Hoja3!$B$10,[36]Hoja3!$A$10,IF(K1288=[36]Hoja3!$B$11,[36]Hoja3!$A$11,IF(K1288=[36]Hoja3!$B$12,[36]Hoja3!$A$12,IF(K1288=[36]Hoja3!$B$13,[36]Hoja3!$A$13,IF(K1288=[36]Hoja3!$B$14,[36]Hoja3!$A$14,IF(K1288=[36]Hoja3!$B$15,[36]Hoja3!$A$15,IF(K1288=[36]Hoja3!$B$16,[36]Hoja3!$A$16,IF(K1288=[36]Hoja3!$B$17,[36]Hoja3!$A$17,IF(K1288=[36]Hoja3!$B$18,[36]Hoja3!$A$18,IF(K1288=[36]Hoja3!$B$19,[36]Hoja3!$A$19,IF(K1288=[36]Hoja3!$B$20,[36]Hoja3!$A$20,IF(K1288=[36]Hoja3!$B$21,[36]Hoja3!$A$21,""))))))))))))))))))))</f>
        <v>CCE-16</v>
      </c>
      <c r="M1288" s="60" t="s">
        <v>575</v>
      </c>
      <c r="N1288" s="60">
        <v>4</v>
      </c>
      <c r="O1288" s="63">
        <v>17208360</v>
      </c>
      <c r="P1288" s="64">
        <v>17208360</v>
      </c>
      <c r="Q1288" s="65">
        <v>0</v>
      </c>
      <c r="R1288" s="60">
        <v>0</v>
      </c>
      <c r="S1288" s="60" t="s">
        <v>1439</v>
      </c>
      <c r="T1288" s="60" t="s">
        <v>2701</v>
      </c>
      <c r="U1288" s="60" t="s">
        <v>2702</v>
      </c>
      <c r="V1288" s="60" t="s">
        <v>2703</v>
      </c>
      <c r="W1288" s="60" t="s">
        <v>2704</v>
      </c>
      <c r="X1288" s="60" t="s">
        <v>2705</v>
      </c>
      <c r="Y1288" s="133" t="s">
        <v>2706</v>
      </c>
    </row>
    <row r="1289" spans="1:25" ht="60" x14ac:dyDescent="0.25">
      <c r="A1289" s="60" t="s">
        <v>2745</v>
      </c>
      <c r="B1289" s="60" t="str">
        <f>IFERROR(VLOOKUP(VALUE(MID(A1289,1,IF(VALUE(MID(A1289,1,3))=898,3,4))),[37]Hoja1!$A$3:$K$222,2,0),"")</f>
        <v>1053 Oportunidades de aprendizaje desde el enfoque diferencial</v>
      </c>
      <c r="C1289" s="60" t="s">
        <v>261</v>
      </c>
      <c r="D1289" s="60" t="s">
        <v>489</v>
      </c>
      <c r="E1289" s="60">
        <v>91111902</v>
      </c>
      <c r="F1289" s="91" t="s">
        <v>2728</v>
      </c>
      <c r="G1289" s="62">
        <v>1</v>
      </c>
      <c r="H1289" s="62">
        <v>1</v>
      </c>
      <c r="I1289" s="60">
        <v>10</v>
      </c>
      <c r="J1289" s="60">
        <v>1</v>
      </c>
      <c r="K1289" s="60" t="s">
        <v>21</v>
      </c>
      <c r="L1289" s="60" t="str">
        <f>IF(K1289=[36]Hoja3!$B$2,[36]Hoja3!$A$2,IF(K1289=[36]Hoja3!$B$3,[36]Hoja3!$A$3,IF(K1289=[36]Hoja3!$B$4,[36]Hoja3!$A$4,IF(K1289=[36]Hoja3!$B$5,[36]Hoja3!$A$5,IF(K1289=[36]Hoja3!$B$6,[36]Hoja3!$A$6,IF(K1289=[36]Hoja3!$B$7,[36]Hoja3!$A$7,IF(K1289=[36]Hoja3!$B$8,[36]Hoja3!$A$8,IF(K1289=[36]Hoja3!$B$9,[36]Hoja3!$A$9,IF(K1289=[36]Hoja3!$B$10,[36]Hoja3!$A$10,IF(K1289=[36]Hoja3!$B$11,[36]Hoja3!$A$11,IF(K1289=[36]Hoja3!$B$12,[36]Hoja3!$A$12,IF(K1289=[36]Hoja3!$B$13,[36]Hoja3!$A$13,IF(K1289=[36]Hoja3!$B$14,[36]Hoja3!$A$14,IF(K1289=[36]Hoja3!$B$15,[36]Hoja3!$A$15,IF(K1289=[36]Hoja3!$B$16,[36]Hoja3!$A$16,IF(K1289=[36]Hoja3!$B$17,[36]Hoja3!$A$17,IF(K1289=[36]Hoja3!$B$18,[36]Hoja3!$A$18,IF(K1289=[36]Hoja3!$B$19,[36]Hoja3!$A$19,IF(K1289=[36]Hoja3!$B$20,[36]Hoja3!$A$20,IF(K1289=[36]Hoja3!$B$21,[36]Hoja3!$A$21,""))))))))))))))))))))</f>
        <v>CCE-16</v>
      </c>
      <c r="M1289" s="60" t="s">
        <v>575</v>
      </c>
      <c r="N1289" s="60">
        <v>4</v>
      </c>
      <c r="O1289" s="63">
        <v>17208360</v>
      </c>
      <c r="P1289" s="64">
        <v>17208360</v>
      </c>
      <c r="Q1289" s="65">
        <v>0</v>
      </c>
      <c r="R1289" s="60">
        <v>0</v>
      </c>
      <c r="S1289" s="60" t="s">
        <v>1439</v>
      </c>
      <c r="T1289" s="60" t="s">
        <v>2701</v>
      </c>
      <c r="U1289" s="60" t="s">
        <v>2702</v>
      </c>
      <c r="V1289" s="60" t="s">
        <v>2703</v>
      </c>
      <c r="W1289" s="60" t="s">
        <v>2704</v>
      </c>
      <c r="X1289" s="60" t="s">
        <v>2705</v>
      </c>
      <c r="Y1289" s="133" t="s">
        <v>2706</v>
      </c>
    </row>
    <row r="1290" spans="1:25" ht="60" x14ac:dyDescent="0.25">
      <c r="A1290" s="60" t="s">
        <v>2746</v>
      </c>
      <c r="B1290" s="60" t="str">
        <f>IFERROR(VLOOKUP(VALUE(MID(A1290,1,IF(VALUE(MID(A1290,1,3))=898,3,4))),[37]Hoja1!$A$3:$K$222,2,0),"")</f>
        <v>1053 Oportunidades de aprendizaje desde el enfoque diferencial</v>
      </c>
      <c r="C1290" s="60" t="s">
        <v>261</v>
      </c>
      <c r="D1290" s="60" t="s">
        <v>489</v>
      </c>
      <c r="E1290" s="60">
        <v>91111902</v>
      </c>
      <c r="F1290" s="91" t="s">
        <v>2728</v>
      </c>
      <c r="G1290" s="62">
        <v>1</v>
      </c>
      <c r="H1290" s="62">
        <v>1</v>
      </c>
      <c r="I1290" s="60">
        <v>10</v>
      </c>
      <c r="J1290" s="60">
        <v>1</v>
      </c>
      <c r="K1290" s="60" t="s">
        <v>21</v>
      </c>
      <c r="L1290" s="60" t="str">
        <f>IF(K1290=[36]Hoja3!$B$2,[36]Hoja3!$A$2,IF(K1290=[36]Hoja3!$B$3,[36]Hoja3!$A$3,IF(K1290=[36]Hoja3!$B$4,[36]Hoja3!$A$4,IF(K1290=[36]Hoja3!$B$5,[36]Hoja3!$A$5,IF(K1290=[36]Hoja3!$B$6,[36]Hoja3!$A$6,IF(K1290=[36]Hoja3!$B$7,[36]Hoja3!$A$7,IF(K1290=[36]Hoja3!$B$8,[36]Hoja3!$A$8,IF(K1290=[36]Hoja3!$B$9,[36]Hoja3!$A$9,IF(K1290=[36]Hoja3!$B$10,[36]Hoja3!$A$10,IF(K1290=[36]Hoja3!$B$11,[36]Hoja3!$A$11,IF(K1290=[36]Hoja3!$B$12,[36]Hoja3!$A$12,IF(K1290=[36]Hoja3!$B$13,[36]Hoja3!$A$13,IF(K1290=[36]Hoja3!$B$14,[36]Hoja3!$A$14,IF(K1290=[36]Hoja3!$B$15,[36]Hoja3!$A$15,IF(K1290=[36]Hoja3!$B$16,[36]Hoja3!$A$16,IF(K1290=[36]Hoja3!$B$17,[36]Hoja3!$A$17,IF(K1290=[36]Hoja3!$B$18,[36]Hoja3!$A$18,IF(K1290=[36]Hoja3!$B$19,[36]Hoja3!$A$19,IF(K1290=[36]Hoja3!$B$20,[36]Hoja3!$A$20,IF(K1290=[36]Hoja3!$B$21,[36]Hoja3!$A$21,""))))))))))))))))))))</f>
        <v>CCE-16</v>
      </c>
      <c r="M1290" s="60" t="s">
        <v>575</v>
      </c>
      <c r="N1290" s="60">
        <v>4</v>
      </c>
      <c r="O1290" s="63">
        <v>17208360</v>
      </c>
      <c r="P1290" s="64">
        <v>17208360</v>
      </c>
      <c r="Q1290" s="65">
        <v>0</v>
      </c>
      <c r="R1290" s="60">
        <v>0</v>
      </c>
      <c r="S1290" s="60" t="s">
        <v>1439</v>
      </c>
      <c r="T1290" s="60" t="s">
        <v>2701</v>
      </c>
      <c r="U1290" s="60" t="s">
        <v>2702</v>
      </c>
      <c r="V1290" s="60" t="s">
        <v>2703</v>
      </c>
      <c r="W1290" s="60" t="s">
        <v>2704</v>
      </c>
      <c r="X1290" s="60" t="s">
        <v>2705</v>
      </c>
      <c r="Y1290" s="133" t="s">
        <v>2706</v>
      </c>
    </row>
    <row r="1291" spans="1:25" ht="60" x14ac:dyDescent="0.25">
      <c r="A1291" s="60" t="s">
        <v>2747</v>
      </c>
      <c r="B1291" s="60" t="str">
        <f>IFERROR(VLOOKUP(VALUE(MID(A1291,1,IF(VALUE(MID(A1291,1,3))=898,3,4))),[37]Hoja1!$A$3:$K$222,2,0),"")</f>
        <v>1053 Oportunidades de aprendizaje desde el enfoque diferencial</v>
      </c>
      <c r="C1291" s="60" t="s">
        <v>261</v>
      </c>
      <c r="D1291" s="60" t="s">
        <v>489</v>
      </c>
      <c r="E1291" s="60">
        <v>91111902</v>
      </c>
      <c r="F1291" s="91" t="s">
        <v>2728</v>
      </c>
      <c r="G1291" s="62">
        <v>1</v>
      </c>
      <c r="H1291" s="62">
        <v>1</v>
      </c>
      <c r="I1291" s="60">
        <v>10</v>
      </c>
      <c r="J1291" s="60">
        <v>1</v>
      </c>
      <c r="K1291" s="60" t="s">
        <v>21</v>
      </c>
      <c r="L1291" s="60" t="str">
        <f>IF(K1291=[36]Hoja3!$B$2,[36]Hoja3!$A$2,IF(K1291=[36]Hoja3!$B$3,[36]Hoja3!$A$3,IF(K1291=[36]Hoja3!$B$4,[36]Hoja3!$A$4,IF(K1291=[36]Hoja3!$B$5,[36]Hoja3!$A$5,IF(K1291=[36]Hoja3!$B$6,[36]Hoja3!$A$6,IF(K1291=[36]Hoja3!$B$7,[36]Hoja3!$A$7,IF(K1291=[36]Hoja3!$B$8,[36]Hoja3!$A$8,IF(K1291=[36]Hoja3!$B$9,[36]Hoja3!$A$9,IF(K1291=[36]Hoja3!$B$10,[36]Hoja3!$A$10,IF(K1291=[36]Hoja3!$B$11,[36]Hoja3!$A$11,IF(K1291=[36]Hoja3!$B$12,[36]Hoja3!$A$12,IF(K1291=[36]Hoja3!$B$13,[36]Hoja3!$A$13,IF(K1291=[36]Hoja3!$B$14,[36]Hoja3!$A$14,IF(K1291=[36]Hoja3!$B$15,[36]Hoja3!$A$15,IF(K1291=[36]Hoja3!$B$16,[36]Hoja3!$A$16,IF(K1291=[36]Hoja3!$B$17,[36]Hoja3!$A$17,IF(K1291=[36]Hoja3!$B$18,[36]Hoja3!$A$18,IF(K1291=[36]Hoja3!$B$19,[36]Hoja3!$A$19,IF(K1291=[36]Hoja3!$B$20,[36]Hoja3!$A$20,IF(K1291=[36]Hoja3!$B$21,[36]Hoja3!$A$21,""))))))))))))))))))))</f>
        <v>CCE-16</v>
      </c>
      <c r="M1291" s="60" t="s">
        <v>575</v>
      </c>
      <c r="N1291" s="60">
        <v>4</v>
      </c>
      <c r="O1291" s="63">
        <v>17208360</v>
      </c>
      <c r="P1291" s="64">
        <v>17208360</v>
      </c>
      <c r="Q1291" s="65">
        <v>0</v>
      </c>
      <c r="R1291" s="60">
        <v>0</v>
      </c>
      <c r="S1291" s="60" t="s">
        <v>1439</v>
      </c>
      <c r="T1291" s="60" t="s">
        <v>2701</v>
      </c>
      <c r="U1291" s="60" t="s">
        <v>2702</v>
      </c>
      <c r="V1291" s="60" t="s">
        <v>2703</v>
      </c>
      <c r="W1291" s="60" t="s">
        <v>2704</v>
      </c>
      <c r="X1291" s="60" t="s">
        <v>2705</v>
      </c>
      <c r="Y1291" s="133" t="s">
        <v>2706</v>
      </c>
    </row>
    <row r="1292" spans="1:25" ht="60" x14ac:dyDescent="0.25">
      <c r="A1292" s="60" t="s">
        <v>2748</v>
      </c>
      <c r="B1292" s="60" t="str">
        <f>IFERROR(VLOOKUP(VALUE(MID(A1292,1,IF(VALUE(MID(A1292,1,3))=898,3,4))),[37]Hoja1!$A$3:$K$222,2,0),"")</f>
        <v>1053 Oportunidades de aprendizaje desde el enfoque diferencial</v>
      </c>
      <c r="C1292" s="60" t="s">
        <v>261</v>
      </c>
      <c r="D1292" s="60" t="s">
        <v>489</v>
      </c>
      <c r="E1292" s="60">
        <v>91111902</v>
      </c>
      <c r="F1292" s="91" t="s">
        <v>2728</v>
      </c>
      <c r="G1292" s="62">
        <v>1</v>
      </c>
      <c r="H1292" s="62">
        <v>1</v>
      </c>
      <c r="I1292" s="60">
        <v>10</v>
      </c>
      <c r="J1292" s="60">
        <v>1</v>
      </c>
      <c r="K1292" s="60" t="s">
        <v>21</v>
      </c>
      <c r="L1292" s="60" t="str">
        <f>IF(K1292=[36]Hoja3!$B$2,[36]Hoja3!$A$2,IF(K1292=[36]Hoja3!$B$3,[36]Hoja3!$A$3,IF(K1292=[36]Hoja3!$B$4,[36]Hoja3!$A$4,IF(K1292=[36]Hoja3!$B$5,[36]Hoja3!$A$5,IF(K1292=[36]Hoja3!$B$6,[36]Hoja3!$A$6,IF(K1292=[36]Hoja3!$B$7,[36]Hoja3!$A$7,IF(K1292=[36]Hoja3!$B$8,[36]Hoja3!$A$8,IF(K1292=[36]Hoja3!$B$9,[36]Hoja3!$A$9,IF(K1292=[36]Hoja3!$B$10,[36]Hoja3!$A$10,IF(K1292=[36]Hoja3!$B$11,[36]Hoja3!$A$11,IF(K1292=[36]Hoja3!$B$12,[36]Hoja3!$A$12,IF(K1292=[36]Hoja3!$B$13,[36]Hoja3!$A$13,IF(K1292=[36]Hoja3!$B$14,[36]Hoja3!$A$14,IF(K1292=[36]Hoja3!$B$15,[36]Hoja3!$A$15,IF(K1292=[36]Hoja3!$B$16,[36]Hoja3!$A$16,IF(K1292=[36]Hoja3!$B$17,[36]Hoja3!$A$17,IF(K1292=[36]Hoja3!$B$18,[36]Hoja3!$A$18,IF(K1292=[36]Hoja3!$B$19,[36]Hoja3!$A$19,IF(K1292=[36]Hoja3!$B$20,[36]Hoja3!$A$20,IF(K1292=[36]Hoja3!$B$21,[36]Hoja3!$A$21,""))))))))))))))))))))</f>
        <v>CCE-16</v>
      </c>
      <c r="M1292" s="60" t="s">
        <v>575</v>
      </c>
      <c r="N1292" s="60">
        <v>4</v>
      </c>
      <c r="O1292" s="63">
        <v>17208360</v>
      </c>
      <c r="P1292" s="64">
        <v>17208360</v>
      </c>
      <c r="Q1292" s="65">
        <v>0</v>
      </c>
      <c r="R1292" s="60">
        <v>0</v>
      </c>
      <c r="S1292" s="60" t="s">
        <v>1439</v>
      </c>
      <c r="T1292" s="60" t="s">
        <v>2701</v>
      </c>
      <c r="U1292" s="60" t="s">
        <v>2702</v>
      </c>
      <c r="V1292" s="60" t="s">
        <v>2703</v>
      </c>
      <c r="W1292" s="60" t="s">
        <v>2704</v>
      </c>
      <c r="X1292" s="60" t="s">
        <v>2705</v>
      </c>
      <c r="Y1292" s="133" t="s">
        <v>2706</v>
      </c>
    </row>
    <row r="1293" spans="1:25" ht="60" x14ac:dyDescent="0.25">
      <c r="A1293" s="60" t="s">
        <v>2749</v>
      </c>
      <c r="B1293" s="60" t="str">
        <f>IFERROR(VLOOKUP(VALUE(MID(A1293,1,IF(VALUE(MID(A1293,1,3))=898,3,4))),[37]Hoja1!$A$3:$K$222,2,0),"")</f>
        <v>1053 Oportunidades de aprendizaje desde el enfoque diferencial</v>
      </c>
      <c r="C1293" s="60" t="s">
        <v>261</v>
      </c>
      <c r="D1293" s="60" t="s">
        <v>489</v>
      </c>
      <c r="E1293" s="60">
        <v>91111902</v>
      </c>
      <c r="F1293" s="91" t="s">
        <v>2728</v>
      </c>
      <c r="G1293" s="62">
        <v>1</v>
      </c>
      <c r="H1293" s="62">
        <v>1</v>
      </c>
      <c r="I1293" s="60">
        <v>10</v>
      </c>
      <c r="J1293" s="60">
        <v>1</v>
      </c>
      <c r="K1293" s="60" t="s">
        <v>21</v>
      </c>
      <c r="L1293" s="60" t="str">
        <f>IF(K1293=[36]Hoja3!$B$2,[36]Hoja3!$A$2,IF(K1293=[36]Hoja3!$B$3,[36]Hoja3!$A$3,IF(K1293=[36]Hoja3!$B$4,[36]Hoja3!$A$4,IF(K1293=[36]Hoja3!$B$5,[36]Hoja3!$A$5,IF(K1293=[36]Hoja3!$B$6,[36]Hoja3!$A$6,IF(K1293=[36]Hoja3!$B$7,[36]Hoja3!$A$7,IF(K1293=[36]Hoja3!$B$8,[36]Hoja3!$A$8,IF(K1293=[36]Hoja3!$B$9,[36]Hoja3!$A$9,IF(K1293=[36]Hoja3!$B$10,[36]Hoja3!$A$10,IF(K1293=[36]Hoja3!$B$11,[36]Hoja3!$A$11,IF(K1293=[36]Hoja3!$B$12,[36]Hoja3!$A$12,IF(K1293=[36]Hoja3!$B$13,[36]Hoja3!$A$13,IF(K1293=[36]Hoja3!$B$14,[36]Hoja3!$A$14,IF(K1293=[36]Hoja3!$B$15,[36]Hoja3!$A$15,IF(K1293=[36]Hoja3!$B$16,[36]Hoja3!$A$16,IF(K1293=[36]Hoja3!$B$17,[36]Hoja3!$A$17,IF(K1293=[36]Hoja3!$B$18,[36]Hoja3!$A$18,IF(K1293=[36]Hoja3!$B$19,[36]Hoja3!$A$19,IF(K1293=[36]Hoja3!$B$20,[36]Hoja3!$A$20,IF(K1293=[36]Hoja3!$B$21,[36]Hoja3!$A$21,""))))))))))))))))))))</f>
        <v>CCE-16</v>
      </c>
      <c r="M1293" s="60" t="s">
        <v>575</v>
      </c>
      <c r="N1293" s="60">
        <v>4</v>
      </c>
      <c r="O1293" s="63">
        <v>17208360</v>
      </c>
      <c r="P1293" s="64">
        <v>17208360</v>
      </c>
      <c r="Q1293" s="65">
        <v>0</v>
      </c>
      <c r="R1293" s="60">
        <v>0</v>
      </c>
      <c r="S1293" s="60" t="s">
        <v>1439</v>
      </c>
      <c r="T1293" s="60" t="s">
        <v>2701</v>
      </c>
      <c r="U1293" s="60" t="s">
        <v>2702</v>
      </c>
      <c r="V1293" s="60" t="s">
        <v>2703</v>
      </c>
      <c r="W1293" s="60" t="s">
        <v>2704</v>
      </c>
      <c r="X1293" s="60" t="s">
        <v>2705</v>
      </c>
      <c r="Y1293" s="133" t="s">
        <v>2706</v>
      </c>
    </row>
    <row r="1294" spans="1:25" ht="60" x14ac:dyDescent="0.25">
      <c r="A1294" s="60" t="s">
        <v>2750</v>
      </c>
      <c r="B1294" s="60" t="str">
        <f>IFERROR(VLOOKUP(VALUE(MID(A1294,1,IF(VALUE(MID(A1294,1,3))=898,3,4))),[37]Hoja1!$A$3:$K$222,2,0),"")</f>
        <v>1053 Oportunidades de aprendizaje desde el enfoque diferencial</v>
      </c>
      <c r="C1294" s="60" t="s">
        <v>261</v>
      </c>
      <c r="D1294" s="60" t="s">
        <v>489</v>
      </c>
      <c r="E1294" s="60">
        <v>91111902</v>
      </c>
      <c r="F1294" s="91" t="s">
        <v>2728</v>
      </c>
      <c r="G1294" s="62">
        <v>1</v>
      </c>
      <c r="H1294" s="62">
        <v>1</v>
      </c>
      <c r="I1294" s="60">
        <v>10</v>
      </c>
      <c r="J1294" s="60">
        <v>1</v>
      </c>
      <c r="K1294" s="60" t="s">
        <v>21</v>
      </c>
      <c r="L1294" s="60" t="str">
        <f>IF(K1294=[36]Hoja3!$B$2,[36]Hoja3!$A$2,IF(K1294=[36]Hoja3!$B$3,[36]Hoja3!$A$3,IF(K1294=[36]Hoja3!$B$4,[36]Hoja3!$A$4,IF(K1294=[36]Hoja3!$B$5,[36]Hoja3!$A$5,IF(K1294=[36]Hoja3!$B$6,[36]Hoja3!$A$6,IF(K1294=[36]Hoja3!$B$7,[36]Hoja3!$A$7,IF(K1294=[36]Hoja3!$B$8,[36]Hoja3!$A$8,IF(K1294=[36]Hoja3!$B$9,[36]Hoja3!$A$9,IF(K1294=[36]Hoja3!$B$10,[36]Hoja3!$A$10,IF(K1294=[36]Hoja3!$B$11,[36]Hoja3!$A$11,IF(K1294=[36]Hoja3!$B$12,[36]Hoja3!$A$12,IF(K1294=[36]Hoja3!$B$13,[36]Hoja3!$A$13,IF(K1294=[36]Hoja3!$B$14,[36]Hoja3!$A$14,IF(K1294=[36]Hoja3!$B$15,[36]Hoja3!$A$15,IF(K1294=[36]Hoja3!$B$16,[36]Hoja3!$A$16,IF(K1294=[36]Hoja3!$B$17,[36]Hoja3!$A$17,IF(K1294=[36]Hoja3!$B$18,[36]Hoja3!$A$18,IF(K1294=[36]Hoja3!$B$19,[36]Hoja3!$A$19,IF(K1294=[36]Hoja3!$B$20,[36]Hoja3!$A$20,IF(K1294=[36]Hoja3!$B$21,[36]Hoja3!$A$21,""))))))))))))))))))))</f>
        <v>CCE-16</v>
      </c>
      <c r="M1294" s="60" t="s">
        <v>575</v>
      </c>
      <c r="N1294" s="60">
        <v>4</v>
      </c>
      <c r="O1294" s="63">
        <v>17208360</v>
      </c>
      <c r="P1294" s="64">
        <v>17208360</v>
      </c>
      <c r="Q1294" s="65">
        <v>0</v>
      </c>
      <c r="R1294" s="60">
        <v>0</v>
      </c>
      <c r="S1294" s="60" t="s">
        <v>1439</v>
      </c>
      <c r="T1294" s="60" t="s">
        <v>2701</v>
      </c>
      <c r="U1294" s="60" t="s">
        <v>2702</v>
      </c>
      <c r="V1294" s="60" t="s">
        <v>2703</v>
      </c>
      <c r="W1294" s="60" t="s">
        <v>2704</v>
      </c>
      <c r="X1294" s="60" t="s">
        <v>2705</v>
      </c>
      <c r="Y1294" s="133" t="s">
        <v>2706</v>
      </c>
    </row>
    <row r="1295" spans="1:25" ht="60" x14ac:dyDescent="0.25">
      <c r="A1295" s="60" t="s">
        <v>2751</v>
      </c>
      <c r="B1295" s="60" t="str">
        <f>IFERROR(VLOOKUP(VALUE(MID(A1295,1,IF(VALUE(MID(A1295,1,3))=898,3,4))),[37]Hoja1!$A$3:$K$222,2,0),"")</f>
        <v>1053 Oportunidades de aprendizaje desde el enfoque diferencial</v>
      </c>
      <c r="C1295" s="60" t="s">
        <v>261</v>
      </c>
      <c r="D1295" s="60" t="s">
        <v>489</v>
      </c>
      <c r="E1295" s="60">
        <v>91111902</v>
      </c>
      <c r="F1295" s="91" t="s">
        <v>2728</v>
      </c>
      <c r="G1295" s="62">
        <v>1</v>
      </c>
      <c r="H1295" s="62">
        <v>1</v>
      </c>
      <c r="I1295" s="60">
        <v>10</v>
      </c>
      <c r="J1295" s="60">
        <v>1</v>
      </c>
      <c r="K1295" s="60" t="s">
        <v>21</v>
      </c>
      <c r="L1295" s="60" t="str">
        <f>IF(K1295=[36]Hoja3!$B$2,[36]Hoja3!$A$2,IF(K1295=[36]Hoja3!$B$3,[36]Hoja3!$A$3,IF(K1295=[36]Hoja3!$B$4,[36]Hoja3!$A$4,IF(K1295=[36]Hoja3!$B$5,[36]Hoja3!$A$5,IF(K1295=[36]Hoja3!$B$6,[36]Hoja3!$A$6,IF(K1295=[36]Hoja3!$B$7,[36]Hoja3!$A$7,IF(K1295=[36]Hoja3!$B$8,[36]Hoja3!$A$8,IF(K1295=[36]Hoja3!$B$9,[36]Hoja3!$A$9,IF(K1295=[36]Hoja3!$B$10,[36]Hoja3!$A$10,IF(K1295=[36]Hoja3!$B$11,[36]Hoja3!$A$11,IF(K1295=[36]Hoja3!$B$12,[36]Hoja3!$A$12,IF(K1295=[36]Hoja3!$B$13,[36]Hoja3!$A$13,IF(K1295=[36]Hoja3!$B$14,[36]Hoja3!$A$14,IF(K1295=[36]Hoja3!$B$15,[36]Hoja3!$A$15,IF(K1295=[36]Hoja3!$B$16,[36]Hoja3!$A$16,IF(K1295=[36]Hoja3!$B$17,[36]Hoja3!$A$17,IF(K1295=[36]Hoja3!$B$18,[36]Hoja3!$A$18,IF(K1295=[36]Hoja3!$B$19,[36]Hoja3!$A$19,IF(K1295=[36]Hoja3!$B$20,[36]Hoja3!$A$20,IF(K1295=[36]Hoja3!$B$21,[36]Hoja3!$A$21,""))))))))))))))))))))</f>
        <v>CCE-16</v>
      </c>
      <c r="M1295" s="60" t="s">
        <v>575</v>
      </c>
      <c r="N1295" s="60">
        <v>4</v>
      </c>
      <c r="O1295" s="63">
        <v>17208360</v>
      </c>
      <c r="P1295" s="64">
        <v>17208360</v>
      </c>
      <c r="Q1295" s="65">
        <v>0</v>
      </c>
      <c r="R1295" s="60">
        <v>0</v>
      </c>
      <c r="S1295" s="60" t="s">
        <v>1439</v>
      </c>
      <c r="T1295" s="60" t="s">
        <v>2701</v>
      </c>
      <c r="U1295" s="60" t="s">
        <v>2702</v>
      </c>
      <c r="V1295" s="60" t="s">
        <v>2703</v>
      </c>
      <c r="W1295" s="60" t="s">
        <v>2704</v>
      </c>
      <c r="X1295" s="60" t="s">
        <v>2705</v>
      </c>
      <c r="Y1295" s="133" t="s">
        <v>2706</v>
      </c>
    </row>
    <row r="1296" spans="1:25" ht="60" x14ac:dyDescent="0.25">
      <c r="A1296" s="60" t="s">
        <v>2752</v>
      </c>
      <c r="B1296" s="60" t="str">
        <f>IFERROR(VLOOKUP(VALUE(MID(A1296,1,IF(VALUE(MID(A1296,1,3))=898,3,4))),[37]Hoja1!$A$3:$K$222,2,0),"")</f>
        <v>1053 Oportunidades de aprendizaje desde el enfoque diferencial</v>
      </c>
      <c r="C1296" s="60" t="s">
        <v>261</v>
      </c>
      <c r="D1296" s="60" t="s">
        <v>489</v>
      </c>
      <c r="E1296" s="60">
        <v>91111902</v>
      </c>
      <c r="F1296" s="91" t="s">
        <v>2728</v>
      </c>
      <c r="G1296" s="62">
        <v>1</v>
      </c>
      <c r="H1296" s="62">
        <v>1</v>
      </c>
      <c r="I1296" s="60">
        <v>10</v>
      </c>
      <c r="J1296" s="60">
        <v>1</v>
      </c>
      <c r="K1296" s="60" t="s">
        <v>21</v>
      </c>
      <c r="L1296" s="60" t="str">
        <f>IF(K1296=[36]Hoja3!$B$2,[36]Hoja3!$A$2,IF(K1296=[36]Hoja3!$B$3,[36]Hoja3!$A$3,IF(K1296=[36]Hoja3!$B$4,[36]Hoja3!$A$4,IF(K1296=[36]Hoja3!$B$5,[36]Hoja3!$A$5,IF(K1296=[36]Hoja3!$B$6,[36]Hoja3!$A$6,IF(K1296=[36]Hoja3!$B$7,[36]Hoja3!$A$7,IF(K1296=[36]Hoja3!$B$8,[36]Hoja3!$A$8,IF(K1296=[36]Hoja3!$B$9,[36]Hoja3!$A$9,IF(K1296=[36]Hoja3!$B$10,[36]Hoja3!$A$10,IF(K1296=[36]Hoja3!$B$11,[36]Hoja3!$A$11,IF(K1296=[36]Hoja3!$B$12,[36]Hoja3!$A$12,IF(K1296=[36]Hoja3!$B$13,[36]Hoja3!$A$13,IF(K1296=[36]Hoja3!$B$14,[36]Hoja3!$A$14,IF(K1296=[36]Hoja3!$B$15,[36]Hoja3!$A$15,IF(K1296=[36]Hoja3!$B$16,[36]Hoja3!$A$16,IF(K1296=[36]Hoja3!$B$17,[36]Hoja3!$A$17,IF(K1296=[36]Hoja3!$B$18,[36]Hoja3!$A$18,IF(K1296=[36]Hoja3!$B$19,[36]Hoja3!$A$19,IF(K1296=[36]Hoja3!$B$20,[36]Hoja3!$A$20,IF(K1296=[36]Hoja3!$B$21,[36]Hoja3!$A$21,""))))))))))))))))))))</f>
        <v>CCE-16</v>
      </c>
      <c r="M1296" s="60" t="s">
        <v>575</v>
      </c>
      <c r="N1296" s="60">
        <v>4</v>
      </c>
      <c r="O1296" s="63">
        <v>17208360</v>
      </c>
      <c r="P1296" s="64">
        <v>17208360</v>
      </c>
      <c r="Q1296" s="65">
        <v>0</v>
      </c>
      <c r="R1296" s="60">
        <v>0</v>
      </c>
      <c r="S1296" s="60" t="s">
        <v>1439</v>
      </c>
      <c r="T1296" s="60" t="s">
        <v>2701</v>
      </c>
      <c r="U1296" s="60" t="s">
        <v>2702</v>
      </c>
      <c r="V1296" s="60" t="s">
        <v>2703</v>
      </c>
      <c r="W1296" s="60" t="s">
        <v>2704</v>
      </c>
      <c r="X1296" s="60" t="s">
        <v>2705</v>
      </c>
      <c r="Y1296" s="133" t="s">
        <v>2706</v>
      </c>
    </row>
    <row r="1297" spans="1:25" ht="60" x14ac:dyDescent="0.25">
      <c r="A1297" s="60" t="s">
        <v>2753</v>
      </c>
      <c r="B1297" s="60" t="str">
        <f>IFERROR(VLOOKUP(VALUE(MID(A1297,1,IF(VALUE(MID(A1297,1,3))=898,3,4))),[37]Hoja1!$A$3:$K$222,2,0),"")</f>
        <v>1053 Oportunidades de aprendizaje desde el enfoque diferencial</v>
      </c>
      <c r="C1297" s="60" t="s">
        <v>261</v>
      </c>
      <c r="D1297" s="60" t="s">
        <v>489</v>
      </c>
      <c r="E1297" s="60">
        <v>91111902</v>
      </c>
      <c r="F1297" s="91" t="s">
        <v>2728</v>
      </c>
      <c r="G1297" s="62">
        <v>1</v>
      </c>
      <c r="H1297" s="62">
        <v>1</v>
      </c>
      <c r="I1297" s="60">
        <v>10</v>
      </c>
      <c r="J1297" s="60">
        <v>1</v>
      </c>
      <c r="K1297" s="60" t="s">
        <v>21</v>
      </c>
      <c r="L1297" s="60" t="str">
        <f>IF(K1297=[36]Hoja3!$B$2,[36]Hoja3!$A$2,IF(K1297=[36]Hoja3!$B$3,[36]Hoja3!$A$3,IF(K1297=[36]Hoja3!$B$4,[36]Hoja3!$A$4,IF(K1297=[36]Hoja3!$B$5,[36]Hoja3!$A$5,IF(K1297=[36]Hoja3!$B$6,[36]Hoja3!$A$6,IF(K1297=[36]Hoja3!$B$7,[36]Hoja3!$A$7,IF(K1297=[36]Hoja3!$B$8,[36]Hoja3!$A$8,IF(K1297=[36]Hoja3!$B$9,[36]Hoja3!$A$9,IF(K1297=[36]Hoja3!$B$10,[36]Hoja3!$A$10,IF(K1297=[36]Hoja3!$B$11,[36]Hoja3!$A$11,IF(K1297=[36]Hoja3!$B$12,[36]Hoja3!$A$12,IF(K1297=[36]Hoja3!$B$13,[36]Hoja3!$A$13,IF(K1297=[36]Hoja3!$B$14,[36]Hoja3!$A$14,IF(K1297=[36]Hoja3!$B$15,[36]Hoja3!$A$15,IF(K1297=[36]Hoja3!$B$16,[36]Hoja3!$A$16,IF(K1297=[36]Hoja3!$B$17,[36]Hoja3!$A$17,IF(K1297=[36]Hoja3!$B$18,[36]Hoja3!$A$18,IF(K1297=[36]Hoja3!$B$19,[36]Hoja3!$A$19,IF(K1297=[36]Hoja3!$B$20,[36]Hoja3!$A$20,IF(K1297=[36]Hoja3!$B$21,[36]Hoja3!$A$21,""))))))))))))))))))))</f>
        <v>CCE-16</v>
      </c>
      <c r="M1297" s="60" t="s">
        <v>575</v>
      </c>
      <c r="N1297" s="60">
        <v>4</v>
      </c>
      <c r="O1297" s="63">
        <v>17208360</v>
      </c>
      <c r="P1297" s="64">
        <v>17208360</v>
      </c>
      <c r="Q1297" s="65">
        <v>0</v>
      </c>
      <c r="R1297" s="60">
        <v>0</v>
      </c>
      <c r="S1297" s="60" t="s">
        <v>1439</v>
      </c>
      <c r="T1297" s="60" t="s">
        <v>2701</v>
      </c>
      <c r="U1297" s="60" t="s">
        <v>2702</v>
      </c>
      <c r="V1297" s="60" t="s">
        <v>2703</v>
      </c>
      <c r="W1297" s="60" t="s">
        <v>2704</v>
      </c>
      <c r="X1297" s="60" t="s">
        <v>2705</v>
      </c>
      <c r="Y1297" s="133" t="s">
        <v>2706</v>
      </c>
    </row>
    <row r="1298" spans="1:25" ht="60" x14ac:dyDescent="0.25">
      <c r="A1298" s="60" t="s">
        <v>2754</v>
      </c>
      <c r="B1298" s="60" t="str">
        <f>IFERROR(VLOOKUP(VALUE(MID(A1298,1,IF(VALUE(MID(A1298,1,3))=898,3,4))),[37]Hoja1!$A$3:$K$222,2,0),"")</f>
        <v>1053 Oportunidades de aprendizaje desde el enfoque diferencial</v>
      </c>
      <c r="C1298" s="60" t="s">
        <v>261</v>
      </c>
      <c r="D1298" s="60" t="s">
        <v>489</v>
      </c>
      <c r="E1298" s="60">
        <v>91111902</v>
      </c>
      <c r="F1298" s="91" t="s">
        <v>2728</v>
      </c>
      <c r="G1298" s="62">
        <v>1</v>
      </c>
      <c r="H1298" s="62">
        <v>1</v>
      </c>
      <c r="I1298" s="60">
        <v>10</v>
      </c>
      <c r="J1298" s="60">
        <v>1</v>
      </c>
      <c r="K1298" s="60" t="s">
        <v>21</v>
      </c>
      <c r="L1298" s="60" t="str">
        <f>IF(K1298=[36]Hoja3!$B$2,[36]Hoja3!$A$2,IF(K1298=[36]Hoja3!$B$3,[36]Hoja3!$A$3,IF(K1298=[36]Hoja3!$B$4,[36]Hoja3!$A$4,IF(K1298=[36]Hoja3!$B$5,[36]Hoja3!$A$5,IF(K1298=[36]Hoja3!$B$6,[36]Hoja3!$A$6,IF(K1298=[36]Hoja3!$B$7,[36]Hoja3!$A$7,IF(K1298=[36]Hoja3!$B$8,[36]Hoja3!$A$8,IF(K1298=[36]Hoja3!$B$9,[36]Hoja3!$A$9,IF(K1298=[36]Hoja3!$B$10,[36]Hoja3!$A$10,IF(K1298=[36]Hoja3!$B$11,[36]Hoja3!$A$11,IF(K1298=[36]Hoja3!$B$12,[36]Hoja3!$A$12,IF(K1298=[36]Hoja3!$B$13,[36]Hoja3!$A$13,IF(K1298=[36]Hoja3!$B$14,[36]Hoja3!$A$14,IF(K1298=[36]Hoja3!$B$15,[36]Hoja3!$A$15,IF(K1298=[36]Hoja3!$B$16,[36]Hoja3!$A$16,IF(K1298=[36]Hoja3!$B$17,[36]Hoja3!$A$17,IF(K1298=[36]Hoja3!$B$18,[36]Hoja3!$A$18,IF(K1298=[36]Hoja3!$B$19,[36]Hoja3!$A$19,IF(K1298=[36]Hoja3!$B$20,[36]Hoja3!$A$20,IF(K1298=[36]Hoja3!$B$21,[36]Hoja3!$A$21,""))))))))))))))))))))</f>
        <v>CCE-16</v>
      </c>
      <c r="M1298" s="60" t="s">
        <v>575</v>
      </c>
      <c r="N1298" s="60">
        <v>4</v>
      </c>
      <c r="O1298" s="63">
        <v>17208360</v>
      </c>
      <c r="P1298" s="64">
        <v>17208360</v>
      </c>
      <c r="Q1298" s="65">
        <v>0</v>
      </c>
      <c r="R1298" s="60">
        <v>0</v>
      </c>
      <c r="S1298" s="60" t="s">
        <v>1439</v>
      </c>
      <c r="T1298" s="60" t="s">
        <v>2701</v>
      </c>
      <c r="U1298" s="60" t="s">
        <v>2702</v>
      </c>
      <c r="V1298" s="60" t="s">
        <v>2703</v>
      </c>
      <c r="W1298" s="60" t="s">
        <v>2704</v>
      </c>
      <c r="X1298" s="60" t="s">
        <v>2705</v>
      </c>
      <c r="Y1298" s="133" t="s">
        <v>2706</v>
      </c>
    </row>
    <row r="1299" spans="1:25" ht="60" x14ac:dyDescent="0.25">
      <c r="A1299" s="60" t="s">
        <v>2755</v>
      </c>
      <c r="B1299" s="60" t="str">
        <f>IFERROR(VLOOKUP(VALUE(MID(A1299,1,IF(VALUE(MID(A1299,1,3))=898,3,4))),[37]Hoja1!$A$3:$K$222,2,0),"")</f>
        <v>1053 Oportunidades de aprendizaje desde el enfoque diferencial</v>
      </c>
      <c r="C1299" s="60" t="s">
        <v>261</v>
      </c>
      <c r="D1299" s="60" t="s">
        <v>489</v>
      </c>
      <c r="E1299" s="60">
        <v>91111902</v>
      </c>
      <c r="F1299" s="91" t="s">
        <v>2728</v>
      </c>
      <c r="G1299" s="62">
        <v>1</v>
      </c>
      <c r="H1299" s="62">
        <v>1</v>
      </c>
      <c r="I1299" s="60">
        <v>10</v>
      </c>
      <c r="J1299" s="60">
        <v>1</v>
      </c>
      <c r="K1299" s="60" t="s">
        <v>21</v>
      </c>
      <c r="L1299" s="60" t="str">
        <f>IF(K1299=[36]Hoja3!$B$2,[36]Hoja3!$A$2,IF(K1299=[36]Hoja3!$B$3,[36]Hoja3!$A$3,IF(K1299=[36]Hoja3!$B$4,[36]Hoja3!$A$4,IF(K1299=[36]Hoja3!$B$5,[36]Hoja3!$A$5,IF(K1299=[36]Hoja3!$B$6,[36]Hoja3!$A$6,IF(K1299=[36]Hoja3!$B$7,[36]Hoja3!$A$7,IF(K1299=[36]Hoja3!$B$8,[36]Hoja3!$A$8,IF(K1299=[36]Hoja3!$B$9,[36]Hoja3!$A$9,IF(K1299=[36]Hoja3!$B$10,[36]Hoja3!$A$10,IF(K1299=[36]Hoja3!$B$11,[36]Hoja3!$A$11,IF(K1299=[36]Hoja3!$B$12,[36]Hoja3!$A$12,IF(K1299=[36]Hoja3!$B$13,[36]Hoja3!$A$13,IF(K1299=[36]Hoja3!$B$14,[36]Hoja3!$A$14,IF(K1299=[36]Hoja3!$B$15,[36]Hoja3!$A$15,IF(K1299=[36]Hoja3!$B$16,[36]Hoja3!$A$16,IF(K1299=[36]Hoja3!$B$17,[36]Hoja3!$A$17,IF(K1299=[36]Hoja3!$B$18,[36]Hoja3!$A$18,IF(K1299=[36]Hoja3!$B$19,[36]Hoja3!$A$19,IF(K1299=[36]Hoja3!$B$20,[36]Hoja3!$A$20,IF(K1299=[36]Hoja3!$B$21,[36]Hoja3!$A$21,""))))))))))))))))))))</f>
        <v>CCE-16</v>
      </c>
      <c r="M1299" s="60" t="s">
        <v>575</v>
      </c>
      <c r="N1299" s="60">
        <v>4</v>
      </c>
      <c r="O1299" s="63">
        <v>17208360</v>
      </c>
      <c r="P1299" s="64">
        <v>17208360</v>
      </c>
      <c r="Q1299" s="65">
        <v>0</v>
      </c>
      <c r="R1299" s="60">
        <v>0</v>
      </c>
      <c r="S1299" s="60" t="s">
        <v>1439</v>
      </c>
      <c r="T1299" s="60" t="s">
        <v>2701</v>
      </c>
      <c r="U1299" s="60" t="s">
        <v>2702</v>
      </c>
      <c r="V1299" s="60" t="s">
        <v>2703</v>
      </c>
      <c r="W1299" s="60" t="s">
        <v>2704</v>
      </c>
      <c r="X1299" s="60" t="s">
        <v>2705</v>
      </c>
      <c r="Y1299" s="133" t="s">
        <v>2706</v>
      </c>
    </row>
    <row r="1300" spans="1:25" ht="60" x14ac:dyDescent="0.25">
      <c r="A1300" s="60" t="s">
        <v>2756</v>
      </c>
      <c r="B1300" s="60" t="str">
        <f>IFERROR(VLOOKUP(VALUE(MID(A1300,1,IF(VALUE(MID(A1300,1,3))=898,3,4))),[37]Hoja1!$A$3:$K$222,2,0),"")</f>
        <v>1053 Oportunidades de aprendizaje desde el enfoque diferencial</v>
      </c>
      <c r="C1300" s="60" t="s">
        <v>261</v>
      </c>
      <c r="D1300" s="60" t="s">
        <v>489</v>
      </c>
      <c r="E1300" s="60">
        <v>91111902</v>
      </c>
      <c r="F1300" s="91" t="s">
        <v>2728</v>
      </c>
      <c r="G1300" s="62">
        <v>1</v>
      </c>
      <c r="H1300" s="62">
        <v>1</v>
      </c>
      <c r="I1300" s="60">
        <v>10</v>
      </c>
      <c r="J1300" s="60">
        <v>1</v>
      </c>
      <c r="K1300" s="60" t="s">
        <v>21</v>
      </c>
      <c r="L1300" s="60" t="str">
        <f>IF(K1300=[36]Hoja3!$B$2,[36]Hoja3!$A$2,IF(K1300=[36]Hoja3!$B$3,[36]Hoja3!$A$3,IF(K1300=[36]Hoja3!$B$4,[36]Hoja3!$A$4,IF(K1300=[36]Hoja3!$B$5,[36]Hoja3!$A$5,IF(K1300=[36]Hoja3!$B$6,[36]Hoja3!$A$6,IF(K1300=[36]Hoja3!$B$7,[36]Hoja3!$A$7,IF(K1300=[36]Hoja3!$B$8,[36]Hoja3!$A$8,IF(K1300=[36]Hoja3!$B$9,[36]Hoja3!$A$9,IF(K1300=[36]Hoja3!$B$10,[36]Hoja3!$A$10,IF(K1300=[36]Hoja3!$B$11,[36]Hoja3!$A$11,IF(K1300=[36]Hoja3!$B$12,[36]Hoja3!$A$12,IF(K1300=[36]Hoja3!$B$13,[36]Hoja3!$A$13,IF(K1300=[36]Hoja3!$B$14,[36]Hoja3!$A$14,IF(K1300=[36]Hoja3!$B$15,[36]Hoja3!$A$15,IF(K1300=[36]Hoja3!$B$16,[36]Hoja3!$A$16,IF(K1300=[36]Hoja3!$B$17,[36]Hoja3!$A$17,IF(K1300=[36]Hoja3!$B$18,[36]Hoja3!$A$18,IF(K1300=[36]Hoja3!$B$19,[36]Hoja3!$A$19,IF(K1300=[36]Hoja3!$B$20,[36]Hoja3!$A$20,IF(K1300=[36]Hoja3!$B$21,[36]Hoja3!$A$21,""))))))))))))))))))))</f>
        <v>CCE-16</v>
      </c>
      <c r="M1300" s="60" t="s">
        <v>575</v>
      </c>
      <c r="N1300" s="60">
        <v>4</v>
      </c>
      <c r="O1300" s="63">
        <v>17208360</v>
      </c>
      <c r="P1300" s="64">
        <v>17208360</v>
      </c>
      <c r="Q1300" s="65">
        <v>0</v>
      </c>
      <c r="R1300" s="60">
        <v>0</v>
      </c>
      <c r="S1300" s="60" t="s">
        <v>1439</v>
      </c>
      <c r="T1300" s="60" t="s">
        <v>2701</v>
      </c>
      <c r="U1300" s="60" t="s">
        <v>2702</v>
      </c>
      <c r="V1300" s="60" t="s">
        <v>2703</v>
      </c>
      <c r="W1300" s="60" t="s">
        <v>2704</v>
      </c>
      <c r="X1300" s="60" t="s">
        <v>2705</v>
      </c>
      <c r="Y1300" s="133" t="s">
        <v>2706</v>
      </c>
    </row>
    <row r="1301" spans="1:25" ht="60" x14ac:dyDescent="0.25">
      <c r="A1301" s="60" t="s">
        <v>2757</v>
      </c>
      <c r="B1301" s="60" t="str">
        <f>IFERROR(VLOOKUP(VALUE(MID(A1301,1,IF(VALUE(MID(A1301,1,3))=898,3,4))),[37]Hoja1!$A$3:$K$222,2,0),"")</f>
        <v>1053 Oportunidades de aprendizaje desde el enfoque diferencial</v>
      </c>
      <c r="C1301" s="60" t="s">
        <v>261</v>
      </c>
      <c r="D1301" s="60" t="s">
        <v>489</v>
      </c>
      <c r="E1301" s="60">
        <v>91111902</v>
      </c>
      <c r="F1301" s="91" t="s">
        <v>2728</v>
      </c>
      <c r="G1301" s="62">
        <v>1</v>
      </c>
      <c r="H1301" s="62">
        <v>1</v>
      </c>
      <c r="I1301" s="60">
        <v>10</v>
      </c>
      <c r="J1301" s="60">
        <v>1</v>
      </c>
      <c r="K1301" s="60" t="s">
        <v>21</v>
      </c>
      <c r="L1301" s="60" t="str">
        <f>IF(K1301=[36]Hoja3!$B$2,[36]Hoja3!$A$2,IF(K1301=[36]Hoja3!$B$3,[36]Hoja3!$A$3,IF(K1301=[36]Hoja3!$B$4,[36]Hoja3!$A$4,IF(K1301=[36]Hoja3!$B$5,[36]Hoja3!$A$5,IF(K1301=[36]Hoja3!$B$6,[36]Hoja3!$A$6,IF(K1301=[36]Hoja3!$B$7,[36]Hoja3!$A$7,IF(K1301=[36]Hoja3!$B$8,[36]Hoja3!$A$8,IF(K1301=[36]Hoja3!$B$9,[36]Hoja3!$A$9,IF(K1301=[36]Hoja3!$B$10,[36]Hoja3!$A$10,IF(K1301=[36]Hoja3!$B$11,[36]Hoja3!$A$11,IF(K1301=[36]Hoja3!$B$12,[36]Hoja3!$A$12,IF(K1301=[36]Hoja3!$B$13,[36]Hoja3!$A$13,IF(K1301=[36]Hoja3!$B$14,[36]Hoja3!$A$14,IF(K1301=[36]Hoja3!$B$15,[36]Hoja3!$A$15,IF(K1301=[36]Hoja3!$B$16,[36]Hoja3!$A$16,IF(K1301=[36]Hoja3!$B$17,[36]Hoja3!$A$17,IF(K1301=[36]Hoja3!$B$18,[36]Hoja3!$A$18,IF(K1301=[36]Hoja3!$B$19,[36]Hoja3!$A$19,IF(K1301=[36]Hoja3!$B$20,[36]Hoja3!$A$20,IF(K1301=[36]Hoja3!$B$21,[36]Hoja3!$A$21,""))))))))))))))))))))</f>
        <v>CCE-16</v>
      </c>
      <c r="M1301" s="60" t="s">
        <v>575</v>
      </c>
      <c r="N1301" s="60">
        <v>4</v>
      </c>
      <c r="O1301" s="63">
        <v>17208360</v>
      </c>
      <c r="P1301" s="64">
        <v>17208360</v>
      </c>
      <c r="Q1301" s="65">
        <v>0</v>
      </c>
      <c r="R1301" s="60">
        <v>0</v>
      </c>
      <c r="S1301" s="60" t="s">
        <v>1439</v>
      </c>
      <c r="T1301" s="60" t="s">
        <v>2701</v>
      </c>
      <c r="U1301" s="60" t="s">
        <v>2702</v>
      </c>
      <c r="V1301" s="60" t="s">
        <v>2703</v>
      </c>
      <c r="W1301" s="60" t="s">
        <v>2704</v>
      </c>
      <c r="X1301" s="60" t="s">
        <v>2705</v>
      </c>
      <c r="Y1301" s="133" t="s">
        <v>2706</v>
      </c>
    </row>
    <row r="1302" spans="1:25" ht="60" x14ac:dyDescent="0.25">
      <c r="A1302" s="60" t="s">
        <v>2758</v>
      </c>
      <c r="B1302" s="60" t="str">
        <f>IFERROR(VLOOKUP(VALUE(MID(A1302,1,IF(VALUE(MID(A1302,1,3))=898,3,4))),[37]Hoja1!$A$3:$K$222,2,0),"")</f>
        <v>1053 Oportunidades de aprendizaje desde el enfoque diferencial</v>
      </c>
      <c r="C1302" s="60" t="s">
        <v>261</v>
      </c>
      <c r="D1302" s="60" t="s">
        <v>489</v>
      </c>
      <c r="E1302" s="60">
        <v>91111902</v>
      </c>
      <c r="F1302" s="91" t="s">
        <v>2728</v>
      </c>
      <c r="G1302" s="62">
        <v>1</v>
      </c>
      <c r="H1302" s="62">
        <v>1</v>
      </c>
      <c r="I1302" s="60">
        <v>10</v>
      </c>
      <c r="J1302" s="60">
        <v>1</v>
      </c>
      <c r="K1302" s="60" t="s">
        <v>21</v>
      </c>
      <c r="L1302" s="60" t="str">
        <f>IF(K1302=[36]Hoja3!$B$2,[36]Hoja3!$A$2,IF(K1302=[36]Hoja3!$B$3,[36]Hoja3!$A$3,IF(K1302=[36]Hoja3!$B$4,[36]Hoja3!$A$4,IF(K1302=[36]Hoja3!$B$5,[36]Hoja3!$A$5,IF(K1302=[36]Hoja3!$B$6,[36]Hoja3!$A$6,IF(K1302=[36]Hoja3!$B$7,[36]Hoja3!$A$7,IF(K1302=[36]Hoja3!$B$8,[36]Hoja3!$A$8,IF(K1302=[36]Hoja3!$B$9,[36]Hoja3!$A$9,IF(K1302=[36]Hoja3!$B$10,[36]Hoja3!$A$10,IF(K1302=[36]Hoja3!$B$11,[36]Hoja3!$A$11,IF(K1302=[36]Hoja3!$B$12,[36]Hoja3!$A$12,IF(K1302=[36]Hoja3!$B$13,[36]Hoja3!$A$13,IF(K1302=[36]Hoja3!$B$14,[36]Hoja3!$A$14,IF(K1302=[36]Hoja3!$B$15,[36]Hoja3!$A$15,IF(K1302=[36]Hoja3!$B$16,[36]Hoja3!$A$16,IF(K1302=[36]Hoja3!$B$17,[36]Hoja3!$A$17,IF(K1302=[36]Hoja3!$B$18,[36]Hoja3!$A$18,IF(K1302=[36]Hoja3!$B$19,[36]Hoja3!$A$19,IF(K1302=[36]Hoja3!$B$20,[36]Hoja3!$A$20,IF(K1302=[36]Hoja3!$B$21,[36]Hoja3!$A$21,""))))))))))))))))))))</f>
        <v>CCE-16</v>
      </c>
      <c r="M1302" s="60" t="s">
        <v>575</v>
      </c>
      <c r="N1302" s="60">
        <v>4</v>
      </c>
      <c r="O1302" s="63">
        <v>17208360</v>
      </c>
      <c r="P1302" s="64">
        <v>17208360</v>
      </c>
      <c r="Q1302" s="65">
        <v>0</v>
      </c>
      <c r="R1302" s="60">
        <v>0</v>
      </c>
      <c r="S1302" s="60" t="s">
        <v>1439</v>
      </c>
      <c r="T1302" s="60" t="s">
        <v>2701</v>
      </c>
      <c r="U1302" s="60" t="s">
        <v>2702</v>
      </c>
      <c r="V1302" s="60" t="s">
        <v>2703</v>
      </c>
      <c r="W1302" s="60" t="s">
        <v>2704</v>
      </c>
      <c r="X1302" s="60" t="s">
        <v>2705</v>
      </c>
      <c r="Y1302" s="133" t="s">
        <v>2706</v>
      </c>
    </row>
    <row r="1303" spans="1:25" ht="60" x14ac:dyDescent="0.25">
      <c r="A1303" s="60" t="s">
        <v>2759</v>
      </c>
      <c r="B1303" s="60" t="str">
        <f>IFERROR(VLOOKUP(VALUE(MID(A1303,1,IF(VALUE(MID(A1303,1,3))=898,3,4))),[37]Hoja1!$A$3:$K$222,2,0),"")</f>
        <v>1053 Oportunidades de aprendizaje desde el enfoque diferencial</v>
      </c>
      <c r="C1303" s="60" t="s">
        <v>261</v>
      </c>
      <c r="D1303" s="60" t="s">
        <v>489</v>
      </c>
      <c r="E1303" s="60">
        <v>91111902</v>
      </c>
      <c r="F1303" s="91" t="s">
        <v>2728</v>
      </c>
      <c r="G1303" s="62">
        <v>1</v>
      </c>
      <c r="H1303" s="62">
        <v>1</v>
      </c>
      <c r="I1303" s="60">
        <v>10</v>
      </c>
      <c r="J1303" s="60">
        <v>1</v>
      </c>
      <c r="K1303" s="60" t="s">
        <v>21</v>
      </c>
      <c r="L1303" s="60" t="str">
        <f>IF(K1303=[36]Hoja3!$B$2,[36]Hoja3!$A$2,IF(K1303=[36]Hoja3!$B$3,[36]Hoja3!$A$3,IF(K1303=[36]Hoja3!$B$4,[36]Hoja3!$A$4,IF(K1303=[36]Hoja3!$B$5,[36]Hoja3!$A$5,IF(K1303=[36]Hoja3!$B$6,[36]Hoja3!$A$6,IF(K1303=[36]Hoja3!$B$7,[36]Hoja3!$A$7,IF(K1303=[36]Hoja3!$B$8,[36]Hoja3!$A$8,IF(K1303=[36]Hoja3!$B$9,[36]Hoja3!$A$9,IF(K1303=[36]Hoja3!$B$10,[36]Hoja3!$A$10,IF(K1303=[36]Hoja3!$B$11,[36]Hoja3!$A$11,IF(K1303=[36]Hoja3!$B$12,[36]Hoja3!$A$12,IF(K1303=[36]Hoja3!$B$13,[36]Hoja3!$A$13,IF(K1303=[36]Hoja3!$B$14,[36]Hoja3!$A$14,IF(K1303=[36]Hoja3!$B$15,[36]Hoja3!$A$15,IF(K1303=[36]Hoja3!$B$16,[36]Hoja3!$A$16,IF(K1303=[36]Hoja3!$B$17,[36]Hoja3!$A$17,IF(K1303=[36]Hoja3!$B$18,[36]Hoja3!$A$18,IF(K1303=[36]Hoja3!$B$19,[36]Hoja3!$A$19,IF(K1303=[36]Hoja3!$B$20,[36]Hoja3!$A$20,IF(K1303=[36]Hoja3!$B$21,[36]Hoja3!$A$21,""))))))))))))))))))))</f>
        <v>CCE-16</v>
      </c>
      <c r="M1303" s="60" t="s">
        <v>575</v>
      </c>
      <c r="N1303" s="60">
        <v>4</v>
      </c>
      <c r="O1303" s="63">
        <v>17208360</v>
      </c>
      <c r="P1303" s="64">
        <v>17208360</v>
      </c>
      <c r="Q1303" s="65">
        <v>0</v>
      </c>
      <c r="R1303" s="60">
        <v>0</v>
      </c>
      <c r="S1303" s="60" t="s">
        <v>1439</v>
      </c>
      <c r="T1303" s="60" t="s">
        <v>2701</v>
      </c>
      <c r="U1303" s="60" t="s">
        <v>2702</v>
      </c>
      <c r="V1303" s="60" t="s">
        <v>2703</v>
      </c>
      <c r="W1303" s="60" t="s">
        <v>2704</v>
      </c>
      <c r="X1303" s="60" t="s">
        <v>2705</v>
      </c>
      <c r="Y1303" s="133" t="s">
        <v>2706</v>
      </c>
    </row>
    <row r="1304" spans="1:25" ht="60" x14ac:dyDescent="0.25">
      <c r="A1304" s="60" t="s">
        <v>2760</v>
      </c>
      <c r="B1304" s="60" t="str">
        <f>IFERROR(VLOOKUP(VALUE(MID(A1304,1,IF(VALUE(MID(A1304,1,3))=898,3,4))),[37]Hoja1!$A$3:$K$222,2,0),"")</f>
        <v>1053 Oportunidades de aprendizaje desde el enfoque diferencial</v>
      </c>
      <c r="C1304" s="60" t="s">
        <v>261</v>
      </c>
      <c r="D1304" s="60" t="s">
        <v>489</v>
      </c>
      <c r="E1304" s="60">
        <v>91111902</v>
      </c>
      <c r="F1304" s="91" t="s">
        <v>2728</v>
      </c>
      <c r="G1304" s="62">
        <v>1</v>
      </c>
      <c r="H1304" s="62">
        <v>1</v>
      </c>
      <c r="I1304" s="60">
        <v>10</v>
      </c>
      <c r="J1304" s="60">
        <v>1</v>
      </c>
      <c r="K1304" s="60" t="s">
        <v>21</v>
      </c>
      <c r="L1304" s="60" t="str">
        <f>IF(K1304=[36]Hoja3!$B$2,[36]Hoja3!$A$2,IF(K1304=[36]Hoja3!$B$3,[36]Hoja3!$A$3,IF(K1304=[36]Hoja3!$B$4,[36]Hoja3!$A$4,IF(K1304=[36]Hoja3!$B$5,[36]Hoja3!$A$5,IF(K1304=[36]Hoja3!$B$6,[36]Hoja3!$A$6,IF(K1304=[36]Hoja3!$B$7,[36]Hoja3!$A$7,IF(K1304=[36]Hoja3!$B$8,[36]Hoja3!$A$8,IF(K1304=[36]Hoja3!$B$9,[36]Hoja3!$A$9,IF(K1304=[36]Hoja3!$B$10,[36]Hoja3!$A$10,IF(K1304=[36]Hoja3!$B$11,[36]Hoja3!$A$11,IF(K1304=[36]Hoja3!$B$12,[36]Hoja3!$A$12,IF(K1304=[36]Hoja3!$B$13,[36]Hoja3!$A$13,IF(K1304=[36]Hoja3!$B$14,[36]Hoja3!$A$14,IF(K1304=[36]Hoja3!$B$15,[36]Hoja3!$A$15,IF(K1304=[36]Hoja3!$B$16,[36]Hoja3!$A$16,IF(K1304=[36]Hoja3!$B$17,[36]Hoja3!$A$17,IF(K1304=[36]Hoja3!$B$18,[36]Hoja3!$A$18,IF(K1304=[36]Hoja3!$B$19,[36]Hoja3!$A$19,IF(K1304=[36]Hoja3!$B$20,[36]Hoja3!$A$20,IF(K1304=[36]Hoja3!$B$21,[36]Hoja3!$A$21,""))))))))))))))))))))</f>
        <v>CCE-16</v>
      </c>
      <c r="M1304" s="60" t="s">
        <v>575</v>
      </c>
      <c r="N1304" s="60">
        <v>4</v>
      </c>
      <c r="O1304" s="63">
        <v>17208360</v>
      </c>
      <c r="P1304" s="64">
        <v>17208360</v>
      </c>
      <c r="Q1304" s="65">
        <v>0</v>
      </c>
      <c r="R1304" s="60">
        <v>0</v>
      </c>
      <c r="S1304" s="60" t="s">
        <v>1439</v>
      </c>
      <c r="T1304" s="60" t="s">
        <v>2701</v>
      </c>
      <c r="U1304" s="60" t="s">
        <v>2702</v>
      </c>
      <c r="V1304" s="60" t="s">
        <v>2703</v>
      </c>
      <c r="W1304" s="60" t="s">
        <v>2704</v>
      </c>
      <c r="X1304" s="60" t="s">
        <v>2705</v>
      </c>
      <c r="Y1304" s="133" t="s">
        <v>2706</v>
      </c>
    </row>
    <row r="1305" spans="1:25" ht="60" x14ac:dyDescent="0.25">
      <c r="A1305" s="60" t="s">
        <v>2761</v>
      </c>
      <c r="B1305" s="60" t="str">
        <f>IFERROR(VLOOKUP(VALUE(MID(A1305,1,IF(VALUE(MID(A1305,1,3))=898,3,4))),[37]Hoja1!$A$3:$K$222,2,0),"")</f>
        <v>1053 Oportunidades de aprendizaje desde el enfoque diferencial</v>
      </c>
      <c r="C1305" s="60" t="s">
        <v>261</v>
      </c>
      <c r="D1305" s="60" t="s">
        <v>489</v>
      </c>
      <c r="E1305" s="60">
        <v>91111902</v>
      </c>
      <c r="F1305" s="91" t="s">
        <v>2728</v>
      </c>
      <c r="G1305" s="62">
        <v>1</v>
      </c>
      <c r="H1305" s="62">
        <v>1</v>
      </c>
      <c r="I1305" s="60">
        <v>10</v>
      </c>
      <c r="J1305" s="60">
        <v>1</v>
      </c>
      <c r="K1305" s="60" t="s">
        <v>21</v>
      </c>
      <c r="L1305" s="60" t="str">
        <f>IF(K1305=[36]Hoja3!$B$2,[36]Hoja3!$A$2,IF(K1305=[36]Hoja3!$B$3,[36]Hoja3!$A$3,IF(K1305=[36]Hoja3!$B$4,[36]Hoja3!$A$4,IF(K1305=[36]Hoja3!$B$5,[36]Hoja3!$A$5,IF(K1305=[36]Hoja3!$B$6,[36]Hoja3!$A$6,IF(K1305=[36]Hoja3!$B$7,[36]Hoja3!$A$7,IF(K1305=[36]Hoja3!$B$8,[36]Hoja3!$A$8,IF(K1305=[36]Hoja3!$B$9,[36]Hoja3!$A$9,IF(K1305=[36]Hoja3!$B$10,[36]Hoja3!$A$10,IF(K1305=[36]Hoja3!$B$11,[36]Hoja3!$A$11,IF(K1305=[36]Hoja3!$B$12,[36]Hoja3!$A$12,IF(K1305=[36]Hoja3!$B$13,[36]Hoja3!$A$13,IF(K1305=[36]Hoja3!$B$14,[36]Hoja3!$A$14,IF(K1305=[36]Hoja3!$B$15,[36]Hoja3!$A$15,IF(K1305=[36]Hoja3!$B$16,[36]Hoja3!$A$16,IF(K1305=[36]Hoja3!$B$17,[36]Hoja3!$A$17,IF(K1305=[36]Hoja3!$B$18,[36]Hoja3!$A$18,IF(K1305=[36]Hoja3!$B$19,[36]Hoja3!$A$19,IF(K1305=[36]Hoja3!$B$20,[36]Hoja3!$A$20,IF(K1305=[36]Hoja3!$B$21,[36]Hoja3!$A$21,""))))))))))))))))))))</f>
        <v>CCE-16</v>
      </c>
      <c r="M1305" s="60" t="s">
        <v>575</v>
      </c>
      <c r="N1305" s="60">
        <v>4</v>
      </c>
      <c r="O1305" s="63">
        <v>17208360</v>
      </c>
      <c r="P1305" s="64">
        <v>17208360</v>
      </c>
      <c r="Q1305" s="65">
        <v>0</v>
      </c>
      <c r="R1305" s="60">
        <v>0</v>
      </c>
      <c r="S1305" s="60" t="s">
        <v>1439</v>
      </c>
      <c r="T1305" s="60" t="s">
        <v>2701</v>
      </c>
      <c r="U1305" s="60" t="s">
        <v>2702</v>
      </c>
      <c r="V1305" s="60" t="s">
        <v>2703</v>
      </c>
      <c r="W1305" s="60" t="s">
        <v>2704</v>
      </c>
      <c r="X1305" s="60" t="s">
        <v>2705</v>
      </c>
      <c r="Y1305" s="133" t="s">
        <v>2706</v>
      </c>
    </row>
    <row r="1306" spans="1:25" ht="60" x14ac:dyDescent="0.25">
      <c r="A1306" s="60" t="s">
        <v>2762</v>
      </c>
      <c r="B1306" s="60" t="str">
        <f>IFERROR(VLOOKUP(VALUE(MID(A1306,1,IF(VALUE(MID(A1306,1,3))=898,3,4))),[37]Hoja1!$A$3:$K$222,2,0),"")</f>
        <v>1053 Oportunidades de aprendizaje desde el enfoque diferencial</v>
      </c>
      <c r="C1306" s="60" t="s">
        <v>261</v>
      </c>
      <c r="D1306" s="60" t="s">
        <v>489</v>
      </c>
      <c r="E1306" s="60">
        <v>91111902</v>
      </c>
      <c r="F1306" s="91" t="s">
        <v>2728</v>
      </c>
      <c r="G1306" s="62">
        <v>1</v>
      </c>
      <c r="H1306" s="62">
        <v>1</v>
      </c>
      <c r="I1306" s="60">
        <v>10</v>
      </c>
      <c r="J1306" s="60">
        <v>1</v>
      </c>
      <c r="K1306" s="60" t="s">
        <v>21</v>
      </c>
      <c r="L1306" s="60" t="str">
        <f>IF(K1306=[36]Hoja3!$B$2,[36]Hoja3!$A$2,IF(K1306=[36]Hoja3!$B$3,[36]Hoja3!$A$3,IF(K1306=[36]Hoja3!$B$4,[36]Hoja3!$A$4,IF(K1306=[36]Hoja3!$B$5,[36]Hoja3!$A$5,IF(K1306=[36]Hoja3!$B$6,[36]Hoja3!$A$6,IF(K1306=[36]Hoja3!$B$7,[36]Hoja3!$A$7,IF(K1306=[36]Hoja3!$B$8,[36]Hoja3!$A$8,IF(K1306=[36]Hoja3!$B$9,[36]Hoja3!$A$9,IF(K1306=[36]Hoja3!$B$10,[36]Hoja3!$A$10,IF(K1306=[36]Hoja3!$B$11,[36]Hoja3!$A$11,IF(K1306=[36]Hoja3!$B$12,[36]Hoja3!$A$12,IF(K1306=[36]Hoja3!$B$13,[36]Hoja3!$A$13,IF(K1306=[36]Hoja3!$B$14,[36]Hoja3!$A$14,IF(K1306=[36]Hoja3!$B$15,[36]Hoja3!$A$15,IF(K1306=[36]Hoja3!$B$16,[36]Hoja3!$A$16,IF(K1306=[36]Hoja3!$B$17,[36]Hoja3!$A$17,IF(K1306=[36]Hoja3!$B$18,[36]Hoja3!$A$18,IF(K1306=[36]Hoja3!$B$19,[36]Hoja3!$A$19,IF(K1306=[36]Hoja3!$B$20,[36]Hoja3!$A$20,IF(K1306=[36]Hoja3!$B$21,[36]Hoja3!$A$21,""))))))))))))))))))))</f>
        <v>CCE-16</v>
      </c>
      <c r="M1306" s="60" t="s">
        <v>575</v>
      </c>
      <c r="N1306" s="60">
        <v>4</v>
      </c>
      <c r="O1306" s="63">
        <v>17208360</v>
      </c>
      <c r="P1306" s="64">
        <v>17208360</v>
      </c>
      <c r="Q1306" s="65">
        <v>0</v>
      </c>
      <c r="R1306" s="60">
        <v>0</v>
      </c>
      <c r="S1306" s="60" t="s">
        <v>1439</v>
      </c>
      <c r="T1306" s="60" t="s">
        <v>2701</v>
      </c>
      <c r="U1306" s="60" t="s">
        <v>2702</v>
      </c>
      <c r="V1306" s="60" t="s">
        <v>2703</v>
      </c>
      <c r="W1306" s="60" t="s">
        <v>2704</v>
      </c>
      <c r="X1306" s="60" t="s">
        <v>2705</v>
      </c>
      <c r="Y1306" s="133" t="s">
        <v>2706</v>
      </c>
    </row>
    <row r="1307" spans="1:25" ht="60" x14ac:dyDescent="0.25">
      <c r="A1307" s="60" t="s">
        <v>2763</v>
      </c>
      <c r="B1307" s="60" t="str">
        <f>IFERROR(VLOOKUP(VALUE(MID(A1307,1,IF(VALUE(MID(A1307,1,3))=898,3,4))),[37]Hoja1!$A$3:$K$222,2,0),"")</f>
        <v>1053 Oportunidades de aprendizaje desde el enfoque diferencial</v>
      </c>
      <c r="C1307" s="60" t="s">
        <v>261</v>
      </c>
      <c r="D1307" s="60" t="s">
        <v>489</v>
      </c>
      <c r="E1307" s="60">
        <v>91111902</v>
      </c>
      <c r="F1307" s="91" t="s">
        <v>2728</v>
      </c>
      <c r="G1307" s="62">
        <v>1</v>
      </c>
      <c r="H1307" s="62">
        <v>1</v>
      </c>
      <c r="I1307" s="60">
        <v>10</v>
      </c>
      <c r="J1307" s="60">
        <v>1</v>
      </c>
      <c r="K1307" s="60" t="s">
        <v>21</v>
      </c>
      <c r="L1307" s="60" t="str">
        <f>IF(K1307=[36]Hoja3!$B$2,[36]Hoja3!$A$2,IF(K1307=[36]Hoja3!$B$3,[36]Hoja3!$A$3,IF(K1307=[36]Hoja3!$B$4,[36]Hoja3!$A$4,IF(K1307=[36]Hoja3!$B$5,[36]Hoja3!$A$5,IF(K1307=[36]Hoja3!$B$6,[36]Hoja3!$A$6,IF(K1307=[36]Hoja3!$B$7,[36]Hoja3!$A$7,IF(K1307=[36]Hoja3!$B$8,[36]Hoja3!$A$8,IF(K1307=[36]Hoja3!$B$9,[36]Hoja3!$A$9,IF(K1307=[36]Hoja3!$B$10,[36]Hoja3!$A$10,IF(K1307=[36]Hoja3!$B$11,[36]Hoja3!$A$11,IF(K1307=[36]Hoja3!$B$12,[36]Hoja3!$A$12,IF(K1307=[36]Hoja3!$B$13,[36]Hoja3!$A$13,IF(K1307=[36]Hoja3!$B$14,[36]Hoja3!$A$14,IF(K1307=[36]Hoja3!$B$15,[36]Hoja3!$A$15,IF(K1307=[36]Hoja3!$B$16,[36]Hoja3!$A$16,IF(K1307=[36]Hoja3!$B$17,[36]Hoja3!$A$17,IF(K1307=[36]Hoja3!$B$18,[36]Hoja3!$A$18,IF(K1307=[36]Hoja3!$B$19,[36]Hoja3!$A$19,IF(K1307=[36]Hoja3!$B$20,[36]Hoja3!$A$20,IF(K1307=[36]Hoja3!$B$21,[36]Hoja3!$A$21,""))))))))))))))))))))</f>
        <v>CCE-16</v>
      </c>
      <c r="M1307" s="60" t="s">
        <v>575</v>
      </c>
      <c r="N1307" s="60">
        <v>4</v>
      </c>
      <c r="O1307" s="63">
        <v>17208360</v>
      </c>
      <c r="P1307" s="64">
        <v>17208360</v>
      </c>
      <c r="Q1307" s="65">
        <v>0</v>
      </c>
      <c r="R1307" s="60">
        <v>0</v>
      </c>
      <c r="S1307" s="60" t="s">
        <v>1439</v>
      </c>
      <c r="T1307" s="60" t="s">
        <v>2701</v>
      </c>
      <c r="U1307" s="60" t="s">
        <v>2702</v>
      </c>
      <c r="V1307" s="60" t="s">
        <v>2703</v>
      </c>
      <c r="W1307" s="60" t="s">
        <v>2704</v>
      </c>
      <c r="X1307" s="60" t="s">
        <v>2705</v>
      </c>
      <c r="Y1307" s="133" t="s">
        <v>2706</v>
      </c>
    </row>
    <row r="1308" spans="1:25" ht="60" x14ac:dyDescent="0.25">
      <c r="A1308" s="60" t="s">
        <v>2764</v>
      </c>
      <c r="B1308" s="60" t="str">
        <f>IFERROR(VLOOKUP(VALUE(MID(A1308,1,IF(VALUE(MID(A1308,1,3))=898,3,4))),[37]Hoja1!$A$3:$K$222,2,0),"")</f>
        <v>1053 Oportunidades de aprendizaje desde el enfoque diferencial</v>
      </c>
      <c r="C1308" s="60" t="s">
        <v>261</v>
      </c>
      <c r="D1308" s="60" t="s">
        <v>489</v>
      </c>
      <c r="E1308" s="60">
        <v>91111902</v>
      </c>
      <c r="F1308" s="91" t="s">
        <v>2728</v>
      </c>
      <c r="G1308" s="62">
        <v>1</v>
      </c>
      <c r="H1308" s="62">
        <v>1</v>
      </c>
      <c r="I1308" s="60">
        <v>10</v>
      </c>
      <c r="J1308" s="60">
        <v>1</v>
      </c>
      <c r="K1308" s="60" t="s">
        <v>21</v>
      </c>
      <c r="L1308" s="60" t="str">
        <f>IF(K1308=[36]Hoja3!$B$2,[36]Hoja3!$A$2,IF(K1308=[36]Hoja3!$B$3,[36]Hoja3!$A$3,IF(K1308=[36]Hoja3!$B$4,[36]Hoja3!$A$4,IF(K1308=[36]Hoja3!$B$5,[36]Hoja3!$A$5,IF(K1308=[36]Hoja3!$B$6,[36]Hoja3!$A$6,IF(K1308=[36]Hoja3!$B$7,[36]Hoja3!$A$7,IF(K1308=[36]Hoja3!$B$8,[36]Hoja3!$A$8,IF(K1308=[36]Hoja3!$B$9,[36]Hoja3!$A$9,IF(K1308=[36]Hoja3!$B$10,[36]Hoja3!$A$10,IF(K1308=[36]Hoja3!$B$11,[36]Hoja3!$A$11,IF(K1308=[36]Hoja3!$B$12,[36]Hoja3!$A$12,IF(K1308=[36]Hoja3!$B$13,[36]Hoja3!$A$13,IF(K1308=[36]Hoja3!$B$14,[36]Hoja3!$A$14,IF(K1308=[36]Hoja3!$B$15,[36]Hoja3!$A$15,IF(K1308=[36]Hoja3!$B$16,[36]Hoja3!$A$16,IF(K1308=[36]Hoja3!$B$17,[36]Hoja3!$A$17,IF(K1308=[36]Hoja3!$B$18,[36]Hoja3!$A$18,IF(K1308=[36]Hoja3!$B$19,[36]Hoja3!$A$19,IF(K1308=[36]Hoja3!$B$20,[36]Hoja3!$A$20,IF(K1308=[36]Hoja3!$B$21,[36]Hoja3!$A$21,""))))))))))))))))))))</f>
        <v>CCE-16</v>
      </c>
      <c r="M1308" s="60" t="s">
        <v>575</v>
      </c>
      <c r="N1308" s="60">
        <v>4</v>
      </c>
      <c r="O1308" s="63">
        <v>17208360</v>
      </c>
      <c r="P1308" s="64">
        <v>17208360</v>
      </c>
      <c r="Q1308" s="65">
        <v>0</v>
      </c>
      <c r="R1308" s="60">
        <v>0</v>
      </c>
      <c r="S1308" s="60" t="s">
        <v>1439</v>
      </c>
      <c r="T1308" s="60" t="s">
        <v>2701</v>
      </c>
      <c r="U1308" s="60" t="s">
        <v>2702</v>
      </c>
      <c r="V1308" s="60" t="s">
        <v>2703</v>
      </c>
      <c r="W1308" s="60" t="s">
        <v>2704</v>
      </c>
      <c r="X1308" s="60" t="s">
        <v>2705</v>
      </c>
      <c r="Y1308" s="133" t="s">
        <v>2706</v>
      </c>
    </row>
    <row r="1309" spans="1:25" ht="60" x14ac:dyDescent="0.25">
      <c r="A1309" s="60" t="s">
        <v>2765</v>
      </c>
      <c r="B1309" s="60" t="str">
        <f>IFERROR(VLOOKUP(VALUE(MID(A1309,1,IF(VALUE(MID(A1309,1,3))=898,3,4))),[37]Hoja1!$A$3:$K$222,2,0),"")</f>
        <v>1053 Oportunidades de aprendizaje desde el enfoque diferencial</v>
      </c>
      <c r="C1309" s="60" t="s">
        <v>261</v>
      </c>
      <c r="D1309" s="60" t="s">
        <v>489</v>
      </c>
      <c r="E1309" s="60">
        <v>91111902</v>
      </c>
      <c r="F1309" s="91" t="s">
        <v>2728</v>
      </c>
      <c r="G1309" s="62">
        <v>1</v>
      </c>
      <c r="H1309" s="62">
        <v>1</v>
      </c>
      <c r="I1309" s="60">
        <v>10</v>
      </c>
      <c r="J1309" s="60">
        <v>1</v>
      </c>
      <c r="K1309" s="60" t="s">
        <v>21</v>
      </c>
      <c r="L1309" s="60" t="str">
        <f>IF(K1309=[36]Hoja3!$B$2,[36]Hoja3!$A$2,IF(K1309=[36]Hoja3!$B$3,[36]Hoja3!$A$3,IF(K1309=[36]Hoja3!$B$4,[36]Hoja3!$A$4,IF(K1309=[36]Hoja3!$B$5,[36]Hoja3!$A$5,IF(K1309=[36]Hoja3!$B$6,[36]Hoja3!$A$6,IF(K1309=[36]Hoja3!$B$7,[36]Hoja3!$A$7,IF(K1309=[36]Hoja3!$B$8,[36]Hoja3!$A$8,IF(K1309=[36]Hoja3!$B$9,[36]Hoja3!$A$9,IF(K1309=[36]Hoja3!$B$10,[36]Hoja3!$A$10,IF(K1309=[36]Hoja3!$B$11,[36]Hoja3!$A$11,IF(K1309=[36]Hoja3!$B$12,[36]Hoja3!$A$12,IF(K1309=[36]Hoja3!$B$13,[36]Hoja3!$A$13,IF(K1309=[36]Hoja3!$B$14,[36]Hoja3!$A$14,IF(K1309=[36]Hoja3!$B$15,[36]Hoja3!$A$15,IF(K1309=[36]Hoja3!$B$16,[36]Hoja3!$A$16,IF(K1309=[36]Hoja3!$B$17,[36]Hoja3!$A$17,IF(K1309=[36]Hoja3!$B$18,[36]Hoja3!$A$18,IF(K1309=[36]Hoja3!$B$19,[36]Hoja3!$A$19,IF(K1309=[36]Hoja3!$B$20,[36]Hoja3!$A$20,IF(K1309=[36]Hoja3!$B$21,[36]Hoja3!$A$21,""))))))))))))))))))))</f>
        <v>CCE-16</v>
      </c>
      <c r="M1309" s="60" t="s">
        <v>575</v>
      </c>
      <c r="N1309" s="60">
        <v>4</v>
      </c>
      <c r="O1309" s="63">
        <v>17208360</v>
      </c>
      <c r="P1309" s="64">
        <v>17208360</v>
      </c>
      <c r="Q1309" s="65">
        <v>0</v>
      </c>
      <c r="R1309" s="60">
        <v>0</v>
      </c>
      <c r="S1309" s="60" t="s">
        <v>1439</v>
      </c>
      <c r="T1309" s="60" t="s">
        <v>2701</v>
      </c>
      <c r="U1309" s="60" t="s">
        <v>2702</v>
      </c>
      <c r="V1309" s="60" t="s">
        <v>2703</v>
      </c>
      <c r="W1309" s="60" t="s">
        <v>2704</v>
      </c>
      <c r="X1309" s="60" t="s">
        <v>2705</v>
      </c>
      <c r="Y1309" s="133" t="s">
        <v>2706</v>
      </c>
    </row>
    <row r="1310" spans="1:25" ht="60" x14ac:dyDescent="0.25">
      <c r="A1310" s="60" t="s">
        <v>2766</v>
      </c>
      <c r="B1310" s="60" t="str">
        <f>IFERROR(VLOOKUP(VALUE(MID(A1310,1,IF(VALUE(MID(A1310,1,3))=898,3,4))),[37]Hoja1!$A$3:$K$222,2,0),"")</f>
        <v>1053 Oportunidades de aprendizaje desde el enfoque diferencial</v>
      </c>
      <c r="C1310" s="60" t="s">
        <v>261</v>
      </c>
      <c r="D1310" s="60" t="s">
        <v>489</v>
      </c>
      <c r="E1310" s="60">
        <v>91111902</v>
      </c>
      <c r="F1310" s="91" t="s">
        <v>2728</v>
      </c>
      <c r="G1310" s="62">
        <v>1</v>
      </c>
      <c r="H1310" s="62">
        <v>1</v>
      </c>
      <c r="I1310" s="60">
        <v>10</v>
      </c>
      <c r="J1310" s="60">
        <v>1</v>
      </c>
      <c r="K1310" s="60" t="s">
        <v>21</v>
      </c>
      <c r="L1310" s="60" t="str">
        <f>IF(K1310=[36]Hoja3!$B$2,[36]Hoja3!$A$2,IF(K1310=[36]Hoja3!$B$3,[36]Hoja3!$A$3,IF(K1310=[36]Hoja3!$B$4,[36]Hoja3!$A$4,IF(K1310=[36]Hoja3!$B$5,[36]Hoja3!$A$5,IF(K1310=[36]Hoja3!$B$6,[36]Hoja3!$A$6,IF(K1310=[36]Hoja3!$B$7,[36]Hoja3!$A$7,IF(K1310=[36]Hoja3!$B$8,[36]Hoja3!$A$8,IF(K1310=[36]Hoja3!$B$9,[36]Hoja3!$A$9,IF(K1310=[36]Hoja3!$B$10,[36]Hoja3!$A$10,IF(K1310=[36]Hoja3!$B$11,[36]Hoja3!$A$11,IF(K1310=[36]Hoja3!$B$12,[36]Hoja3!$A$12,IF(K1310=[36]Hoja3!$B$13,[36]Hoja3!$A$13,IF(K1310=[36]Hoja3!$B$14,[36]Hoja3!$A$14,IF(K1310=[36]Hoja3!$B$15,[36]Hoja3!$A$15,IF(K1310=[36]Hoja3!$B$16,[36]Hoja3!$A$16,IF(K1310=[36]Hoja3!$B$17,[36]Hoja3!$A$17,IF(K1310=[36]Hoja3!$B$18,[36]Hoja3!$A$18,IF(K1310=[36]Hoja3!$B$19,[36]Hoja3!$A$19,IF(K1310=[36]Hoja3!$B$20,[36]Hoja3!$A$20,IF(K1310=[36]Hoja3!$B$21,[36]Hoja3!$A$21,""))))))))))))))))))))</f>
        <v>CCE-16</v>
      </c>
      <c r="M1310" s="60" t="s">
        <v>575</v>
      </c>
      <c r="N1310" s="60">
        <v>4</v>
      </c>
      <c r="O1310" s="63">
        <v>17208360</v>
      </c>
      <c r="P1310" s="64">
        <v>17208360</v>
      </c>
      <c r="Q1310" s="65">
        <v>0</v>
      </c>
      <c r="R1310" s="60">
        <v>0</v>
      </c>
      <c r="S1310" s="60" t="s">
        <v>1439</v>
      </c>
      <c r="T1310" s="60" t="s">
        <v>2701</v>
      </c>
      <c r="U1310" s="60" t="s">
        <v>2702</v>
      </c>
      <c r="V1310" s="60" t="s">
        <v>2703</v>
      </c>
      <c r="W1310" s="60" t="s">
        <v>2704</v>
      </c>
      <c r="X1310" s="60" t="s">
        <v>2705</v>
      </c>
      <c r="Y1310" s="133" t="s">
        <v>2706</v>
      </c>
    </row>
    <row r="1311" spans="1:25" ht="60" x14ac:dyDescent="0.25">
      <c r="A1311" s="60" t="s">
        <v>2767</v>
      </c>
      <c r="B1311" s="60" t="str">
        <f>IFERROR(VLOOKUP(VALUE(MID(A1311,1,IF(VALUE(MID(A1311,1,3))=898,3,4))),[37]Hoja1!$A$3:$K$222,2,0),"")</f>
        <v>1053 Oportunidades de aprendizaje desde el enfoque diferencial</v>
      </c>
      <c r="C1311" s="60" t="s">
        <v>261</v>
      </c>
      <c r="D1311" s="60" t="s">
        <v>489</v>
      </c>
      <c r="E1311" s="60">
        <v>91111902</v>
      </c>
      <c r="F1311" s="91" t="s">
        <v>2728</v>
      </c>
      <c r="G1311" s="62">
        <v>1</v>
      </c>
      <c r="H1311" s="62">
        <v>1</v>
      </c>
      <c r="I1311" s="60">
        <v>10</v>
      </c>
      <c r="J1311" s="60">
        <v>1</v>
      </c>
      <c r="K1311" s="60" t="s">
        <v>21</v>
      </c>
      <c r="L1311" s="60" t="str">
        <f>IF(K1311=[36]Hoja3!$B$2,[36]Hoja3!$A$2,IF(K1311=[36]Hoja3!$B$3,[36]Hoja3!$A$3,IF(K1311=[36]Hoja3!$B$4,[36]Hoja3!$A$4,IF(K1311=[36]Hoja3!$B$5,[36]Hoja3!$A$5,IF(K1311=[36]Hoja3!$B$6,[36]Hoja3!$A$6,IF(K1311=[36]Hoja3!$B$7,[36]Hoja3!$A$7,IF(K1311=[36]Hoja3!$B$8,[36]Hoja3!$A$8,IF(K1311=[36]Hoja3!$B$9,[36]Hoja3!$A$9,IF(K1311=[36]Hoja3!$B$10,[36]Hoja3!$A$10,IF(K1311=[36]Hoja3!$B$11,[36]Hoja3!$A$11,IF(K1311=[36]Hoja3!$B$12,[36]Hoja3!$A$12,IF(K1311=[36]Hoja3!$B$13,[36]Hoja3!$A$13,IF(K1311=[36]Hoja3!$B$14,[36]Hoja3!$A$14,IF(K1311=[36]Hoja3!$B$15,[36]Hoja3!$A$15,IF(K1311=[36]Hoja3!$B$16,[36]Hoja3!$A$16,IF(K1311=[36]Hoja3!$B$17,[36]Hoja3!$A$17,IF(K1311=[36]Hoja3!$B$18,[36]Hoja3!$A$18,IF(K1311=[36]Hoja3!$B$19,[36]Hoja3!$A$19,IF(K1311=[36]Hoja3!$B$20,[36]Hoja3!$A$20,IF(K1311=[36]Hoja3!$B$21,[36]Hoja3!$A$21,""))))))))))))))))))))</f>
        <v>CCE-16</v>
      </c>
      <c r="M1311" s="60" t="s">
        <v>575</v>
      </c>
      <c r="N1311" s="60">
        <v>4</v>
      </c>
      <c r="O1311" s="63">
        <v>17208360</v>
      </c>
      <c r="P1311" s="64">
        <v>17208360</v>
      </c>
      <c r="Q1311" s="65">
        <v>0</v>
      </c>
      <c r="R1311" s="60">
        <v>0</v>
      </c>
      <c r="S1311" s="60" t="s">
        <v>1439</v>
      </c>
      <c r="T1311" s="60" t="s">
        <v>2701</v>
      </c>
      <c r="U1311" s="60" t="s">
        <v>2702</v>
      </c>
      <c r="V1311" s="60" t="s">
        <v>2703</v>
      </c>
      <c r="W1311" s="60" t="s">
        <v>2704</v>
      </c>
      <c r="X1311" s="60" t="s">
        <v>2705</v>
      </c>
      <c r="Y1311" s="133" t="s">
        <v>2706</v>
      </c>
    </row>
    <row r="1312" spans="1:25" ht="60" x14ac:dyDescent="0.25">
      <c r="A1312" s="60" t="s">
        <v>2768</v>
      </c>
      <c r="B1312" s="60" t="str">
        <f>IFERROR(VLOOKUP(VALUE(MID(A1312,1,IF(VALUE(MID(A1312,1,3))=898,3,4))),[37]Hoja1!$A$3:$K$222,2,0),"")</f>
        <v>1053 Oportunidades de aprendizaje desde el enfoque diferencial</v>
      </c>
      <c r="C1312" s="60" t="s">
        <v>261</v>
      </c>
      <c r="D1312" s="60" t="s">
        <v>489</v>
      </c>
      <c r="E1312" s="60">
        <v>91111902</v>
      </c>
      <c r="F1312" s="91" t="s">
        <v>2728</v>
      </c>
      <c r="G1312" s="62">
        <v>1</v>
      </c>
      <c r="H1312" s="62">
        <v>1</v>
      </c>
      <c r="I1312" s="60">
        <v>10</v>
      </c>
      <c r="J1312" s="60">
        <v>1</v>
      </c>
      <c r="K1312" s="60" t="s">
        <v>21</v>
      </c>
      <c r="L1312" s="60" t="str">
        <f>IF(K1312=[36]Hoja3!$B$2,[36]Hoja3!$A$2,IF(K1312=[36]Hoja3!$B$3,[36]Hoja3!$A$3,IF(K1312=[36]Hoja3!$B$4,[36]Hoja3!$A$4,IF(K1312=[36]Hoja3!$B$5,[36]Hoja3!$A$5,IF(K1312=[36]Hoja3!$B$6,[36]Hoja3!$A$6,IF(K1312=[36]Hoja3!$B$7,[36]Hoja3!$A$7,IF(K1312=[36]Hoja3!$B$8,[36]Hoja3!$A$8,IF(K1312=[36]Hoja3!$B$9,[36]Hoja3!$A$9,IF(K1312=[36]Hoja3!$B$10,[36]Hoja3!$A$10,IF(K1312=[36]Hoja3!$B$11,[36]Hoja3!$A$11,IF(K1312=[36]Hoja3!$B$12,[36]Hoja3!$A$12,IF(K1312=[36]Hoja3!$B$13,[36]Hoja3!$A$13,IF(K1312=[36]Hoja3!$B$14,[36]Hoja3!$A$14,IF(K1312=[36]Hoja3!$B$15,[36]Hoja3!$A$15,IF(K1312=[36]Hoja3!$B$16,[36]Hoja3!$A$16,IF(K1312=[36]Hoja3!$B$17,[36]Hoja3!$A$17,IF(K1312=[36]Hoja3!$B$18,[36]Hoja3!$A$18,IF(K1312=[36]Hoja3!$B$19,[36]Hoja3!$A$19,IF(K1312=[36]Hoja3!$B$20,[36]Hoja3!$A$20,IF(K1312=[36]Hoja3!$B$21,[36]Hoja3!$A$21,""))))))))))))))))))))</f>
        <v>CCE-16</v>
      </c>
      <c r="M1312" s="60" t="s">
        <v>575</v>
      </c>
      <c r="N1312" s="60">
        <v>4</v>
      </c>
      <c r="O1312" s="63">
        <v>17208360</v>
      </c>
      <c r="P1312" s="64">
        <v>17208360</v>
      </c>
      <c r="Q1312" s="65">
        <v>0</v>
      </c>
      <c r="R1312" s="60">
        <v>0</v>
      </c>
      <c r="S1312" s="60" t="s">
        <v>1439</v>
      </c>
      <c r="T1312" s="60" t="s">
        <v>2701</v>
      </c>
      <c r="U1312" s="60" t="s">
        <v>2702</v>
      </c>
      <c r="V1312" s="60" t="s">
        <v>2703</v>
      </c>
      <c r="W1312" s="60" t="s">
        <v>2704</v>
      </c>
      <c r="X1312" s="60" t="s">
        <v>2705</v>
      </c>
      <c r="Y1312" s="133" t="s">
        <v>2706</v>
      </c>
    </row>
    <row r="1313" spans="1:25" ht="60" x14ac:dyDescent="0.25">
      <c r="A1313" s="60" t="s">
        <v>2769</v>
      </c>
      <c r="B1313" s="60" t="str">
        <f>IFERROR(VLOOKUP(VALUE(MID(A1313,1,IF(VALUE(MID(A1313,1,3))=898,3,4))),[37]Hoja1!$A$3:$K$222,2,0),"")</f>
        <v>1053 Oportunidades de aprendizaje desde el enfoque diferencial</v>
      </c>
      <c r="C1313" s="60" t="s">
        <v>261</v>
      </c>
      <c r="D1313" s="60" t="s">
        <v>489</v>
      </c>
      <c r="E1313" s="60">
        <v>91111902</v>
      </c>
      <c r="F1313" s="91" t="s">
        <v>2728</v>
      </c>
      <c r="G1313" s="62">
        <v>1</v>
      </c>
      <c r="H1313" s="62">
        <v>1</v>
      </c>
      <c r="I1313" s="60">
        <v>10</v>
      </c>
      <c r="J1313" s="60">
        <v>1</v>
      </c>
      <c r="K1313" s="60" t="s">
        <v>21</v>
      </c>
      <c r="L1313" s="60" t="str">
        <f>IF(K1313=[36]Hoja3!$B$2,[36]Hoja3!$A$2,IF(K1313=[36]Hoja3!$B$3,[36]Hoja3!$A$3,IF(K1313=[36]Hoja3!$B$4,[36]Hoja3!$A$4,IF(K1313=[36]Hoja3!$B$5,[36]Hoja3!$A$5,IF(K1313=[36]Hoja3!$B$6,[36]Hoja3!$A$6,IF(K1313=[36]Hoja3!$B$7,[36]Hoja3!$A$7,IF(K1313=[36]Hoja3!$B$8,[36]Hoja3!$A$8,IF(K1313=[36]Hoja3!$B$9,[36]Hoja3!$A$9,IF(K1313=[36]Hoja3!$B$10,[36]Hoja3!$A$10,IF(K1313=[36]Hoja3!$B$11,[36]Hoja3!$A$11,IF(K1313=[36]Hoja3!$B$12,[36]Hoja3!$A$12,IF(K1313=[36]Hoja3!$B$13,[36]Hoja3!$A$13,IF(K1313=[36]Hoja3!$B$14,[36]Hoja3!$A$14,IF(K1313=[36]Hoja3!$B$15,[36]Hoja3!$A$15,IF(K1313=[36]Hoja3!$B$16,[36]Hoja3!$A$16,IF(K1313=[36]Hoja3!$B$17,[36]Hoja3!$A$17,IF(K1313=[36]Hoja3!$B$18,[36]Hoja3!$A$18,IF(K1313=[36]Hoja3!$B$19,[36]Hoja3!$A$19,IF(K1313=[36]Hoja3!$B$20,[36]Hoja3!$A$20,IF(K1313=[36]Hoja3!$B$21,[36]Hoja3!$A$21,""))))))))))))))))))))</f>
        <v>CCE-16</v>
      </c>
      <c r="M1313" s="60" t="s">
        <v>575</v>
      </c>
      <c r="N1313" s="60">
        <v>4</v>
      </c>
      <c r="O1313" s="63">
        <v>17208360</v>
      </c>
      <c r="P1313" s="64">
        <v>17208360</v>
      </c>
      <c r="Q1313" s="65">
        <v>0</v>
      </c>
      <c r="R1313" s="60">
        <v>0</v>
      </c>
      <c r="S1313" s="60" t="s">
        <v>1439</v>
      </c>
      <c r="T1313" s="60" t="s">
        <v>2701</v>
      </c>
      <c r="U1313" s="60" t="s">
        <v>2702</v>
      </c>
      <c r="V1313" s="60" t="s">
        <v>2703</v>
      </c>
      <c r="W1313" s="60" t="s">
        <v>2704</v>
      </c>
      <c r="X1313" s="60" t="s">
        <v>2705</v>
      </c>
      <c r="Y1313" s="133" t="s">
        <v>2706</v>
      </c>
    </row>
    <row r="1314" spans="1:25" ht="60" x14ac:dyDescent="0.25">
      <c r="A1314" s="60" t="s">
        <v>2770</v>
      </c>
      <c r="B1314" s="60" t="str">
        <f>IFERROR(VLOOKUP(VALUE(MID(A1314,1,IF(VALUE(MID(A1314,1,3))=898,3,4))),[37]Hoja1!$A$3:$K$222,2,0),"")</f>
        <v>1053 Oportunidades de aprendizaje desde el enfoque diferencial</v>
      </c>
      <c r="C1314" s="60" t="s">
        <v>261</v>
      </c>
      <c r="D1314" s="60" t="s">
        <v>489</v>
      </c>
      <c r="E1314" s="60">
        <v>91111902</v>
      </c>
      <c r="F1314" s="91" t="s">
        <v>2728</v>
      </c>
      <c r="G1314" s="62">
        <v>1</v>
      </c>
      <c r="H1314" s="62">
        <v>1</v>
      </c>
      <c r="I1314" s="60">
        <v>10</v>
      </c>
      <c r="J1314" s="60">
        <v>1</v>
      </c>
      <c r="K1314" s="60" t="s">
        <v>21</v>
      </c>
      <c r="L1314" s="60" t="str">
        <f>IF(K1314=[36]Hoja3!$B$2,[36]Hoja3!$A$2,IF(K1314=[36]Hoja3!$B$3,[36]Hoja3!$A$3,IF(K1314=[36]Hoja3!$B$4,[36]Hoja3!$A$4,IF(K1314=[36]Hoja3!$B$5,[36]Hoja3!$A$5,IF(K1314=[36]Hoja3!$B$6,[36]Hoja3!$A$6,IF(K1314=[36]Hoja3!$B$7,[36]Hoja3!$A$7,IF(K1314=[36]Hoja3!$B$8,[36]Hoja3!$A$8,IF(K1314=[36]Hoja3!$B$9,[36]Hoja3!$A$9,IF(K1314=[36]Hoja3!$B$10,[36]Hoja3!$A$10,IF(K1314=[36]Hoja3!$B$11,[36]Hoja3!$A$11,IF(K1314=[36]Hoja3!$B$12,[36]Hoja3!$A$12,IF(K1314=[36]Hoja3!$B$13,[36]Hoja3!$A$13,IF(K1314=[36]Hoja3!$B$14,[36]Hoja3!$A$14,IF(K1314=[36]Hoja3!$B$15,[36]Hoja3!$A$15,IF(K1314=[36]Hoja3!$B$16,[36]Hoja3!$A$16,IF(K1314=[36]Hoja3!$B$17,[36]Hoja3!$A$17,IF(K1314=[36]Hoja3!$B$18,[36]Hoja3!$A$18,IF(K1314=[36]Hoja3!$B$19,[36]Hoja3!$A$19,IF(K1314=[36]Hoja3!$B$20,[36]Hoja3!$A$20,IF(K1314=[36]Hoja3!$B$21,[36]Hoja3!$A$21,""))))))))))))))))))))</f>
        <v>CCE-16</v>
      </c>
      <c r="M1314" s="60" t="s">
        <v>575</v>
      </c>
      <c r="N1314" s="60">
        <v>4</v>
      </c>
      <c r="O1314" s="63">
        <v>17208360</v>
      </c>
      <c r="P1314" s="64">
        <v>17208360</v>
      </c>
      <c r="Q1314" s="65">
        <v>0</v>
      </c>
      <c r="R1314" s="60">
        <v>0</v>
      </c>
      <c r="S1314" s="60" t="s">
        <v>1439</v>
      </c>
      <c r="T1314" s="60" t="s">
        <v>2701</v>
      </c>
      <c r="U1314" s="60" t="s">
        <v>2702</v>
      </c>
      <c r="V1314" s="60" t="s">
        <v>2703</v>
      </c>
      <c r="W1314" s="60" t="s">
        <v>2704</v>
      </c>
      <c r="X1314" s="60" t="s">
        <v>2705</v>
      </c>
      <c r="Y1314" s="133" t="s">
        <v>2706</v>
      </c>
    </row>
    <row r="1315" spans="1:25" ht="60" x14ac:dyDescent="0.25">
      <c r="A1315" s="60" t="s">
        <v>2771</v>
      </c>
      <c r="B1315" s="60" t="str">
        <f>IFERROR(VLOOKUP(VALUE(MID(A1315,1,IF(VALUE(MID(A1315,1,3))=898,3,4))),[37]Hoja1!$A$3:$K$222,2,0),"")</f>
        <v>1053 Oportunidades de aprendizaje desde el enfoque diferencial</v>
      </c>
      <c r="C1315" s="60" t="s">
        <v>261</v>
      </c>
      <c r="D1315" s="60" t="s">
        <v>489</v>
      </c>
      <c r="E1315" s="60">
        <v>91111902</v>
      </c>
      <c r="F1315" s="91" t="s">
        <v>2728</v>
      </c>
      <c r="G1315" s="62">
        <v>1</v>
      </c>
      <c r="H1315" s="62">
        <v>1</v>
      </c>
      <c r="I1315" s="60">
        <v>10</v>
      </c>
      <c r="J1315" s="60">
        <v>1</v>
      </c>
      <c r="K1315" s="60" t="s">
        <v>21</v>
      </c>
      <c r="L1315" s="60" t="str">
        <f>IF(K1315=[36]Hoja3!$B$2,[36]Hoja3!$A$2,IF(K1315=[36]Hoja3!$B$3,[36]Hoja3!$A$3,IF(K1315=[36]Hoja3!$B$4,[36]Hoja3!$A$4,IF(K1315=[36]Hoja3!$B$5,[36]Hoja3!$A$5,IF(K1315=[36]Hoja3!$B$6,[36]Hoja3!$A$6,IF(K1315=[36]Hoja3!$B$7,[36]Hoja3!$A$7,IF(K1315=[36]Hoja3!$B$8,[36]Hoja3!$A$8,IF(K1315=[36]Hoja3!$B$9,[36]Hoja3!$A$9,IF(K1315=[36]Hoja3!$B$10,[36]Hoja3!$A$10,IF(K1315=[36]Hoja3!$B$11,[36]Hoja3!$A$11,IF(K1315=[36]Hoja3!$B$12,[36]Hoja3!$A$12,IF(K1315=[36]Hoja3!$B$13,[36]Hoja3!$A$13,IF(K1315=[36]Hoja3!$B$14,[36]Hoja3!$A$14,IF(K1315=[36]Hoja3!$B$15,[36]Hoja3!$A$15,IF(K1315=[36]Hoja3!$B$16,[36]Hoja3!$A$16,IF(K1315=[36]Hoja3!$B$17,[36]Hoja3!$A$17,IF(K1315=[36]Hoja3!$B$18,[36]Hoja3!$A$18,IF(K1315=[36]Hoja3!$B$19,[36]Hoja3!$A$19,IF(K1315=[36]Hoja3!$B$20,[36]Hoja3!$A$20,IF(K1315=[36]Hoja3!$B$21,[36]Hoja3!$A$21,""))))))))))))))))))))</f>
        <v>CCE-16</v>
      </c>
      <c r="M1315" s="60" t="s">
        <v>575</v>
      </c>
      <c r="N1315" s="60">
        <v>4</v>
      </c>
      <c r="O1315" s="63">
        <v>17208360</v>
      </c>
      <c r="P1315" s="64">
        <v>17208360</v>
      </c>
      <c r="Q1315" s="65">
        <v>0</v>
      </c>
      <c r="R1315" s="60">
        <v>0</v>
      </c>
      <c r="S1315" s="60" t="s">
        <v>1439</v>
      </c>
      <c r="T1315" s="60" t="s">
        <v>2701</v>
      </c>
      <c r="U1315" s="60" t="s">
        <v>2702</v>
      </c>
      <c r="V1315" s="60" t="s">
        <v>2703</v>
      </c>
      <c r="W1315" s="60" t="s">
        <v>2704</v>
      </c>
      <c r="X1315" s="60" t="s">
        <v>2705</v>
      </c>
      <c r="Y1315" s="133" t="s">
        <v>2706</v>
      </c>
    </row>
    <row r="1316" spans="1:25" ht="60" x14ac:dyDescent="0.25">
      <c r="A1316" s="60" t="s">
        <v>2772</v>
      </c>
      <c r="B1316" s="60" t="str">
        <f>IFERROR(VLOOKUP(VALUE(MID(A1316,1,IF(VALUE(MID(A1316,1,3))=898,3,4))),[37]Hoja1!$A$3:$K$222,2,0),"")</f>
        <v>1053 Oportunidades de aprendizaje desde el enfoque diferencial</v>
      </c>
      <c r="C1316" s="60" t="s">
        <v>261</v>
      </c>
      <c r="D1316" s="60" t="s">
        <v>489</v>
      </c>
      <c r="E1316" s="60">
        <v>91111902</v>
      </c>
      <c r="F1316" s="91" t="s">
        <v>2728</v>
      </c>
      <c r="G1316" s="62">
        <v>1</v>
      </c>
      <c r="H1316" s="62">
        <v>1</v>
      </c>
      <c r="I1316" s="60">
        <v>10</v>
      </c>
      <c r="J1316" s="60">
        <v>1</v>
      </c>
      <c r="K1316" s="60" t="s">
        <v>21</v>
      </c>
      <c r="L1316" s="60" t="str">
        <f>IF(K1316=[36]Hoja3!$B$2,[36]Hoja3!$A$2,IF(K1316=[36]Hoja3!$B$3,[36]Hoja3!$A$3,IF(K1316=[36]Hoja3!$B$4,[36]Hoja3!$A$4,IF(K1316=[36]Hoja3!$B$5,[36]Hoja3!$A$5,IF(K1316=[36]Hoja3!$B$6,[36]Hoja3!$A$6,IF(K1316=[36]Hoja3!$B$7,[36]Hoja3!$A$7,IF(K1316=[36]Hoja3!$B$8,[36]Hoja3!$A$8,IF(K1316=[36]Hoja3!$B$9,[36]Hoja3!$A$9,IF(K1316=[36]Hoja3!$B$10,[36]Hoja3!$A$10,IF(K1316=[36]Hoja3!$B$11,[36]Hoja3!$A$11,IF(K1316=[36]Hoja3!$B$12,[36]Hoja3!$A$12,IF(K1316=[36]Hoja3!$B$13,[36]Hoja3!$A$13,IF(K1316=[36]Hoja3!$B$14,[36]Hoja3!$A$14,IF(K1316=[36]Hoja3!$B$15,[36]Hoja3!$A$15,IF(K1316=[36]Hoja3!$B$16,[36]Hoja3!$A$16,IF(K1316=[36]Hoja3!$B$17,[36]Hoja3!$A$17,IF(K1316=[36]Hoja3!$B$18,[36]Hoja3!$A$18,IF(K1316=[36]Hoja3!$B$19,[36]Hoja3!$A$19,IF(K1316=[36]Hoja3!$B$20,[36]Hoja3!$A$20,IF(K1316=[36]Hoja3!$B$21,[36]Hoja3!$A$21,""))))))))))))))))))))</f>
        <v>CCE-16</v>
      </c>
      <c r="M1316" s="60" t="s">
        <v>575</v>
      </c>
      <c r="N1316" s="60">
        <v>4</v>
      </c>
      <c r="O1316" s="63">
        <v>17208360</v>
      </c>
      <c r="P1316" s="64">
        <v>17208360</v>
      </c>
      <c r="Q1316" s="65">
        <v>0</v>
      </c>
      <c r="R1316" s="60">
        <v>0</v>
      </c>
      <c r="S1316" s="60" t="s">
        <v>1439</v>
      </c>
      <c r="T1316" s="60" t="s">
        <v>2701</v>
      </c>
      <c r="U1316" s="60" t="s">
        <v>2702</v>
      </c>
      <c r="V1316" s="60" t="s">
        <v>2703</v>
      </c>
      <c r="W1316" s="60" t="s">
        <v>2704</v>
      </c>
      <c r="X1316" s="60" t="s">
        <v>2705</v>
      </c>
      <c r="Y1316" s="133" t="s">
        <v>2706</v>
      </c>
    </row>
    <row r="1317" spans="1:25" ht="60" x14ac:dyDescent="0.25">
      <c r="A1317" s="60" t="s">
        <v>2773</v>
      </c>
      <c r="B1317" s="60" t="str">
        <f>IFERROR(VLOOKUP(VALUE(MID(A1317,1,IF(VALUE(MID(A1317,1,3))=898,3,4))),[37]Hoja1!$A$3:$K$222,2,0),"")</f>
        <v>1053 Oportunidades de aprendizaje desde el enfoque diferencial</v>
      </c>
      <c r="C1317" s="60" t="s">
        <v>261</v>
      </c>
      <c r="D1317" s="60" t="s">
        <v>489</v>
      </c>
      <c r="E1317" s="60">
        <v>91111902</v>
      </c>
      <c r="F1317" s="91" t="s">
        <v>2728</v>
      </c>
      <c r="G1317" s="62">
        <v>1</v>
      </c>
      <c r="H1317" s="62">
        <v>1</v>
      </c>
      <c r="I1317" s="60">
        <v>10</v>
      </c>
      <c r="J1317" s="60">
        <v>1</v>
      </c>
      <c r="K1317" s="60" t="s">
        <v>21</v>
      </c>
      <c r="L1317" s="60" t="str">
        <f>IF(K1317=[36]Hoja3!$B$2,[36]Hoja3!$A$2,IF(K1317=[36]Hoja3!$B$3,[36]Hoja3!$A$3,IF(K1317=[36]Hoja3!$B$4,[36]Hoja3!$A$4,IF(K1317=[36]Hoja3!$B$5,[36]Hoja3!$A$5,IF(K1317=[36]Hoja3!$B$6,[36]Hoja3!$A$6,IF(K1317=[36]Hoja3!$B$7,[36]Hoja3!$A$7,IF(K1317=[36]Hoja3!$B$8,[36]Hoja3!$A$8,IF(K1317=[36]Hoja3!$B$9,[36]Hoja3!$A$9,IF(K1317=[36]Hoja3!$B$10,[36]Hoja3!$A$10,IF(K1317=[36]Hoja3!$B$11,[36]Hoja3!$A$11,IF(K1317=[36]Hoja3!$B$12,[36]Hoja3!$A$12,IF(K1317=[36]Hoja3!$B$13,[36]Hoja3!$A$13,IF(K1317=[36]Hoja3!$B$14,[36]Hoja3!$A$14,IF(K1317=[36]Hoja3!$B$15,[36]Hoja3!$A$15,IF(K1317=[36]Hoja3!$B$16,[36]Hoja3!$A$16,IF(K1317=[36]Hoja3!$B$17,[36]Hoja3!$A$17,IF(K1317=[36]Hoja3!$B$18,[36]Hoja3!$A$18,IF(K1317=[36]Hoja3!$B$19,[36]Hoja3!$A$19,IF(K1317=[36]Hoja3!$B$20,[36]Hoja3!$A$20,IF(K1317=[36]Hoja3!$B$21,[36]Hoja3!$A$21,""))))))))))))))))))))</f>
        <v>CCE-16</v>
      </c>
      <c r="M1317" s="60" t="s">
        <v>575</v>
      </c>
      <c r="N1317" s="60">
        <v>4</v>
      </c>
      <c r="O1317" s="63">
        <v>17208360</v>
      </c>
      <c r="P1317" s="64">
        <v>17208360</v>
      </c>
      <c r="Q1317" s="65">
        <v>0</v>
      </c>
      <c r="R1317" s="60">
        <v>0</v>
      </c>
      <c r="S1317" s="60" t="s">
        <v>1439</v>
      </c>
      <c r="T1317" s="60" t="s">
        <v>2701</v>
      </c>
      <c r="U1317" s="60" t="s">
        <v>2702</v>
      </c>
      <c r="V1317" s="60" t="s">
        <v>2703</v>
      </c>
      <c r="W1317" s="60" t="s">
        <v>2704</v>
      </c>
      <c r="X1317" s="60" t="s">
        <v>2705</v>
      </c>
      <c r="Y1317" s="133" t="s">
        <v>2706</v>
      </c>
    </row>
    <row r="1318" spans="1:25" ht="60" x14ac:dyDescent="0.25">
      <c r="A1318" s="60" t="s">
        <v>2774</v>
      </c>
      <c r="B1318" s="60" t="str">
        <f>IFERROR(VLOOKUP(VALUE(MID(A1318,1,IF(VALUE(MID(A1318,1,3))=898,3,4))),[37]Hoja1!$A$3:$K$222,2,0),"")</f>
        <v>1053 Oportunidades de aprendizaje desde el enfoque diferencial</v>
      </c>
      <c r="C1318" s="60" t="s">
        <v>261</v>
      </c>
      <c r="D1318" s="60" t="s">
        <v>489</v>
      </c>
      <c r="E1318" s="60">
        <v>91111902</v>
      </c>
      <c r="F1318" s="91" t="s">
        <v>2728</v>
      </c>
      <c r="G1318" s="62">
        <v>1</v>
      </c>
      <c r="H1318" s="62">
        <v>1</v>
      </c>
      <c r="I1318" s="60">
        <v>10</v>
      </c>
      <c r="J1318" s="60">
        <v>1</v>
      </c>
      <c r="K1318" s="60" t="s">
        <v>21</v>
      </c>
      <c r="L1318" s="60" t="str">
        <f>IF(K1318=[36]Hoja3!$B$2,[36]Hoja3!$A$2,IF(K1318=[36]Hoja3!$B$3,[36]Hoja3!$A$3,IF(K1318=[36]Hoja3!$B$4,[36]Hoja3!$A$4,IF(K1318=[36]Hoja3!$B$5,[36]Hoja3!$A$5,IF(K1318=[36]Hoja3!$B$6,[36]Hoja3!$A$6,IF(K1318=[36]Hoja3!$B$7,[36]Hoja3!$A$7,IF(K1318=[36]Hoja3!$B$8,[36]Hoja3!$A$8,IF(K1318=[36]Hoja3!$B$9,[36]Hoja3!$A$9,IF(K1318=[36]Hoja3!$B$10,[36]Hoja3!$A$10,IF(K1318=[36]Hoja3!$B$11,[36]Hoja3!$A$11,IF(K1318=[36]Hoja3!$B$12,[36]Hoja3!$A$12,IF(K1318=[36]Hoja3!$B$13,[36]Hoja3!$A$13,IF(K1318=[36]Hoja3!$B$14,[36]Hoja3!$A$14,IF(K1318=[36]Hoja3!$B$15,[36]Hoja3!$A$15,IF(K1318=[36]Hoja3!$B$16,[36]Hoja3!$A$16,IF(K1318=[36]Hoja3!$B$17,[36]Hoja3!$A$17,IF(K1318=[36]Hoja3!$B$18,[36]Hoja3!$A$18,IF(K1318=[36]Hoja3!$B$19,[36]Hoja3!$A$19,IF(K1318=[36]Hoja3!$B$20,[36]Hoja3!$A$20,IF(K1318=[36]Hoja3!$B$21,[36]Hoja3!$A$21,""))))))))))))))))))))</f>
        <v>CCE-16</v>
      </c>
      <c r="M1318" s="60" t="s">
        <v>575</v>
      </c>
      <c r="N1318" s="60">
        <v>4</v>
      </c>
      <c r="O1318" s="63">
        <v>17208360</v>
      </c>
      <c r="P1318" s="64">
        <v>17208360</v>
      </c>
      <c r="Q1318" s="65">
        <v>0</v>
      </c>
      <c r="R1318" s="60">
        <v>0</v>
      </c>
      <c r="S1318" s="60" t="s">
        <v>1439</v>
      </c>
      <c r="T1318" s="60" t="s">
        <v>2701</v>
      </c>
      <c r="U1318" s="60" t="s">
        <v>2702</v>
      </c>
      <c r="V1318" s="60" t="s">
        <v>2703</v>
      </c>
      <c r="W1318" s="60" t="s">
        <v>2704</v>
      </c>
      <c r="X1318" s="60" t="s">
        <v>2705</v>
      </c>
      <c r="Y1318" s="133" t="s">
        <v>2706</v>
      </c>
    </row>
    <row r="1319" spans="1:25" ht="60" x14ac:dyDescent="0.25">
      <c r="A1319" s="60" t="s">
        <v>2775</v>
      </c>
      <c r="B1319" s="60" t="str">
        <f>IFERROR(VLOOKUP(VALUE(MID(A1319,1,IF(VALUE(MID(A1319,1,3))=898,3,4))),[37]Hoja1!$A$3:$K$222,2,0),"")</f>
        <v>1053 Oportunidades de aprendizaje desde el enfoque diferencial</v>
      </c>
      <c r="C1319" s="60" t="s">
        <v>261</v>
      </c>
      <c r="D1319" s="60" t="s">
        <v>489</v>
      </c>
      <c r="E1319" s="60">
        <v>91111902</v>
      </c>
      <c r="F1319" s="91" t="s">
        <v>2728</v>
      </c>
      <c r="G1319" s="62">
        <v>1</v>
      </c>
      <c r="H1319" s="62">
        <v>1</v>
      </c>
      <c r="I1319" s="60">
        <v>10</v>
      </c>
      <c r="J1319" s="60">
        <v>1</v>
      </c>
      <c r="K1319" s="60" t="s">
        <v>21</v>
      </c>
      <c r="L1319" s="60" t="str">
        <f>IF(K1319=[36]Hoja3!$B$2,[36]Hoja3!$A$2,IF(K1319=[36]Hoja3!$B$3,[36]Hoja3!$A$3,IF(K1319=[36]Hoja3!$B$4,[36]Hoja3!$A$4,IF(K1319=[36]Hoja3!$B$5,[36]Hoja3!$A$5,IF(K1319=[36]Hoja3!$B$6,[36]Hoja3!$A$6,IF(K1319=[36]Hoja3!$B$7,[36]Hoja3!$A$7,IF(K1319=[36]Hoja3!$B$8,[36]Hoja3!$A$8,IF(K1319=[36]Hoja3!$B$9,[36]Hoja3!$A$9,IF(K1319=[36]Hoja3!$B$10,[36]Hoja3!$A$10,IF(K1319=[36]Hoja3!$B$11,[36]Hoja3!$A$11,IF(K1319=[36]Hoja3!$B$12,[36]Hoja3!$A$12,IF(K1319=[36]Hoja3!$B$13,[36]Hoja3!$A$13,IF(K1319=[36]Hoja3!$B$14,[36]Hoja3!$A$14,IF(K1319=[36]Hoja3!$B$15,[36]Hoja3!$A$15,IF(K1319=[36]Hoja3!$B$16,[36]Hoja3!$A$16,IF(K1319=[36]Hoja3!$B$17,[36]Hoja3!$A$17,IF(K1319=[36]Hoja3!$B$18,[36]Hoja3!$A$18,IF(K1319=[36]Hoja3!$B$19,[36]Hoja3!$A$19,IF(K1319=[36]Hoja3!$B$20,[36]Hoja3!$A$20,IF(K1319=[36]Hoja3!$B$21,[36]Hoja3!$A$21,""))))))))))))))))))))</f>
        <v>CCE-16</v>
      </c>
      <c r="M1319" s="60" t="s">
        <v>575</v>
      </c>
      <c r="N1319" s="60">
        <v>4</v>
      </c>
      <c r="O1319" s="63">
        <v>17208360</v>
      </c>
      <c r="P1319" s="64">
        <v>17208360</v>
      </c>
      <c r="Q1319" s="65">
        <v>0</v>
      </c>
      <c r="R1319" s="60">
        <v>0</v>
      </c>
      <c r="S1319" s="60" t="s">
        <v>1439</v>
      </c>
      <c r="T1319" s="60" t="s">
        <v>2701</v>
      </c>
      <c r="U1319" s="60" t="s">
        <v>2702</v>
      </c>
      <c r="V1319" s="60" t="s">
        <v>2703</v>
      </c>
      <c r="W1319" s="60" t="s">
        <v>2704</v>
      </c>
      <c r="X1319" s="60" t="s">
        <v>2705</v>
      </c>
      <c r="Y1319" s="133" t="s">
        <v>2706</v>
      </c>
    </row>
    <row r="1320" spans="1:25" ht="60" x14ac:dyDescent="0.25">
      <c r="A1320" s="60" t="s">
        <v>2776</v>
      </c>
      <c r="B1320" s="60" t="str">
        <f>IFERROR(VLOOKUP(VALUE(MID(A1320,1,IF(VALUE(MID(A1320,1,3))=898,3,4))),[37]Hoja1!$A$3:$K$222,2,0),"")</f>
        <v>1053 Oportunidades de aprendizaje desde el enfoque diferencial</v>
      </c>
      <c r="C1320" s="60" t="s">
        <v>261</v>
      </c>
      <c r="D1320" s="60" t="s">
        <v>489</v>
      </c>
      <c r="E1320" s="60">
        <v>91111902</v>
      </c>
      <c r="F1320" s="91" t="s">
        <v>2728</v>
      </c>
      <c r="G1320" s="62">
        <v>1</v>
      </c>
      <c r="H1320" s="62">
        <v>1</v>
      </c>
      <c r="I1320" s="60">
        <v>10</v>
      </c>
      <c r="J1320" s="60">
        <v>1</v>
      </c>
      <c r="K1320" s="60" t="s">
        <v>21</v>
      </c>
      <c r="L1320" s="60" t="str">
        <f>IF(K1320=[36]Hoja3!$B$2,[36]Hoja3!$A$2,IF(K1320=[36]Hoja3!$B$3,[36]Hoja3!$A$3,IF(K1320=[36]Hoja3!$B$4,[36]Hoja3!$A$4,IF(K1320=[36]Hoja3!$B$5,[36]Hoja3!$A$5,IF(K1320=[36]Hoja3!$B$6,[36]Hoja3!$A$6,IF(K1320=[36]Hoja3!$B$7,[36]Hoja3!$A$7,IF(K1320=[36]Hoja3!$B$8,[36]Hoja3!$A$8,IF(K1320=[36]Hoja3!$B$9,[36]Hoja3!$A$9,IF(K1320=[36]Hoja3!$B$10,[36]Hoja3!$A$10,IF(K1320=[36]Hoja3!$B$11,[36]Hoja3!$A$11,IF(K1320=[36]Hoja3!$B$12,[36]Hoja3!$A$12,IF(K1320=[36]Hoja3!$B$13,[36]Hoja3!$A$13,IF(K1320=[36]Hoja3!$B$14,[36]Hoja3!$A$14,IF(K1320=[36]Hoja3!$B$15,[36]Hoja3!$A$15,IF(K1320=[36]Hoja3!$B$16,[36]Hoja3!$A$16,IF(K1320=[36]Hoja3!$B$17,[36]Hoja3!$A$17,IF(K1320=[36]Hoja3!$B$18,[36]Hoja3!$A$18,IF(K1320=[36]Hoja3!$B$19,[36]Hoja3!$A$19,IF(K1320=[36]Hoja3!$B$20,[36]Hoja3!$A$20,IF(K1320=[36]Hoja3!$B$21,[36]Hoja3!$A$21,""))))))))))))))))))))</f>
        <v>CCE-16</v>
      </c>
      <c r="M1320" s="60" t="s">
        <v>575</v>
      </c>
      <c r="N1320" s="60">
        <v>4</v>
      </c>
      <c r="O1320" s="63">
        <v>17208360</v>
      </c>
      <c r="P1320" s="64">
        <v>17208360</v>
      </c>
      <c r="Q1320" s="65">
        <v>0</v>
      </c>
      <c r="R1320" s="60">
        <v>0</v>
      </c>
      <c r="S1320" s="60" t="s">
        <v>1439</v>
      </c>
      <c r="T1320" s="60" t="s">
        <v>2701</v>
      </c>
      <c r="U1320" s="60" t="s">
        <v>2702</v>
      </c>
      <c r="V1320" s="60" t="s">
        <v>2703</v>
      </c>
      <c r="W1320" s="60" t="s">
        <v>2704</v>
      </c>
      <c r="X1320" s="60" t="s">
        <v>2705</v>
      </c>
      <c r="Y1320" s="133" t="s">
        <v>2706</v>
      </c>
    </row>
    <row r="1321" spans="1:25" ht="60" x14ac:dyDescent="0.25">
      <c r="A1321" s="60" t="s">
        <v>2777</v>
      </c>
      <c r="B1321" s="60" t="str">
        <f>IFERROR(VLOOKUP(VALUE(MID(A1321,1,IF(VALUE(MID(A1321,1,3))=898,3,4))),[37]Hoja1!$A$3:$K$222,2,0),"")</f>
        <v>1053 Oportunidades de aprendizaje desde el enfoque diferencial</v>
      </c>
      <c r="C1321" s="60" t="s">
        <v>261</v>
      </c>
      <c r="D1321" s="60" t="s">
        <v>489</v>
      </c>
      <c r="E1321" s="60">
        <v>91111902</v>
      </c>
      <c r="F1321" s="91" t="s">
        <v>2728</v>
      </c>
      <c r="G1321" s="62">
        <v>1</v>
      </c>
      <c r="H1321" s="62">
        <v>1</v>
      </c>
      <c r="I1321" s="60">
        <v>10</v>
      </c>
      <c r="J1321" s="60">
        <v>1</v>
      </c>
      <c r="K1321" s="60" t="s">
        <v>21</v>
      </c>
      <c r="L1321" s="60" t="str">
        <f>IF(K1321=[36]Hoja3!$B$2,[36]Hoja3!$A$2,IF(K1321=[36]Hoja3!$B$3,[36]Hoja3!$A$3,IF(K1321=[36]Hoja3!$B$4,[36]Hoja3!$A$4,IF(K1321=[36]Hoja3!$B$5,[36]Hoja3!$A$5,IF(K1321=[36]Hoja3!$B$6,[36]Hoja3!$A$6,IF(K1321=[36]Hoja3!$B$7,[36]Hoja3!$A$7,IF(K1321=[36]Hoja3!$B$8,[36]Hoja3!$A$8,IF(K1321=[36]Hoja3!$B$9,[36]Hoja3!$A$9,IF(K1321=[36]Hoja3!$B$10,[36]Hoja3!$A$10,IF(K1321=[36]Hoja3!$B$11,[36]Hoja3!$A$11,IF(K1321=[36]Hoja3!$B$12,[36]Hoja3!$A$12,IF(K1321=[36]Hoja3!$B$13,[36]Hoja3!$A$13,IF(K1321=[36]Hoja3!$B$14,[36]Hoja3!$A$14,IF(K1321=[36]Hoja3!$B$15,[36]Hoja3!$A$15,IF(K1321=[36]Hoja3!$B$16,[36]Hoja3!$A$16,IF(K1321=[36]Hoja3!$B$17,[36]Hoja3!$A$17,IF(K1321=[36]Hoja3!$B$18,[36]Hoja3!$A$18,IF(K1321=[36]Hoja3!$B$19,[36]Hoja3!$A$19,IF(K1321=[36]Hoja3!$B$20,[36]Hoja3!$A$20,IF(K1321=[36]Hoja3!$B$21,[36]Hoja3!$A$21,""))))))))))))))))))))</f>
        <v>CCE-16</v>
      </c>
      <c r="M1321" s="60" t="s">
        <v>575</v>
      </c>
      <c r="N1321" s="60">
        <v>4</v>
      </c>
      <c r="O1321" s="63">
        <v>17208360</v>
      </c>
      <c r="P1321" s="64">
        <v>17208360</v>
      </c>
      <c r="Q1321" s="65">
        <v>0</v>
      </c>
      <c r="R1321" s="60">
        <v>0</v>
      </c>
      <c r="S1321" s="60" t="s">
        <v>1439</v>
      </c>
      <c r="T1321" s="60" t="s">
        <v>2701</v>
      </c>
      <c r="U1321" s="60" t="s">
        <v>2702</v>
      </c>
      <c r="V1321" s="60" t="s">
        <v>2703</v>
      </c>
      <c r="W1321" s="60" t="s">
        <v>2704</v>
      </c>
      <c r="X1321" s="60" t="s">
        <v>2705</v>
      </c>
      <c r="Y1321" s="133" t="s">
        <v>2706</v>
      </c>
    </row>
    <row r="1322" spans="1:25" ht="60" x14ac:dyDescent="0.25">
      <c r="A1322" s="60" t="s">
        <v>2778</v>
      </c>
      <c r="B1322" s="60" t="str">
        <f>IFERROR(VLOOKUP(VALUE(MID(A1322,1,IF(VALUE(MID(A1322,1,3))=898,3,4))),[37]Hoja1!$A$3:$K$222,2,0),"")</f>
        <v>1053 Oportunidades de aprendizaje desde el enfoque diferencial</v>
      </c>
      <c r="C1322" s="60" t="s">
        <v>261</v>
      </c>
      <c r="D1322" s="60" t="s">
        <v>489</v>
      </c>
      <c r="E1322" s="60">
        <v>91111902</v>
      </c>
      <c r="F1322" s="91" t="s">
        <v>2728</v>
      </c>
      <c r="G1322" s="62">
        <v>1</v>
      </c>
      <c r="H1322" s="62">
        <v>1</v>
      </c>
      <c r="I1322" s="60">
        <v>10</v>
      </c>
      <c r="J1322" s="60">
        <v>1</v>
      </c>
      <c r="K1322" s="60" t="s">
        <v>21</v>
      </c>
      <c r="L1322" s="60" t="str">
        <f>IF(K1322=[36]Hoja3!$B$2,[36]Hoja3!$A$2,IF(K1322=[36]Hoja3!$B$3,[36]Hoja3!$A$3,IF(K1322=[36]Hoja3!$B$4,[36]Hoja3!$A$4,IF(K1322=[36]Hoja3!$B$5,[36]Hoja3!$A$5,IF(K1322=[36]Hoja3!$B$6,[36]Hoja3!$A$6,IF(K1322=[36]Hoja3!$B$7,[36]Hoja3!$A$7,IF(K1322=[36]Hoja3!$B$8,[36]Hoja3!$A$8,IF(K1322=[36]Hoja3!$B$9,[36]Hoja3!$A$9,IF(K1322=[36]Hoja3!$B$10,[36]Hoja3!$A$10,IF(K1322=[36]Hoja3!$B$11,[36]Hoja3!$A$11,IF(K1322=[36]Hoja3!$B$12,[36]Hoja3!$A$12,IF(K1322=[36]Hoja3!$B$13,[36]Hoja3!$A$13,IF(K1322=[36]Hoja3!$B$14,[36]Hoja3!$A$14,IF(K1322=[36]Hoja3!$B$15,[36]Hoja3!$A$15,IF(K1322=[36]Hoja3!$B$16,[36]Hoja3!$A$16,IF(K1322=[36]Hoja3!$B$17,[36]Hoja3!$A$17,IF(K1322=[36]Hoja3!$B$18,[36]Hoja3!$A$18,IF(K1322=[36]Hoja3!$B$19,[36]Hoja3!$A$19,IF(K1322=[36]Hoja3!$B$20,[36]Hoja3!$A$20,IF(K1322=[36]Hoja3!$B$21,[36]Hoja3!$A$21,""))))))))))))))))))))</f>
        <v>CCE-16</v>
      </c>
      <c r="M1322" s="60" t="s">
        <v>575</v>
      </c>
      <c r="N1322" s="60">
        <v>4</v>
      </c>
      <c r="O1322" s="63">
        <v>17208360</v>
      </c>
      <c r="P1322" s="64">
        <v>17208360</v>
      </c>
      <c r="Q1322" s="65">
        <v>0</v>
      </c>
      <c r="R1322" s="60">
        <v>0</v>
      </c>
      <c r="S1322" s="60" t="s">
        <v>1439</v>
      </c>
      <c r="T1322" s="60" t="s">
        <v>2701</v>
      </c>
      <c r="U1322" s="60" t="s">
        <v>2702</v>
      </c>
      <c r="V1322" s="60" t="s">
        <v>2703</v>
      </c>
      <c r="W1322" s="60" t="s">
        <v>2704</v>
      </c>
      <c r="X1322" s="60" t="s">
        <v>2705</v>
      </c>
      <c r="Y1322" s="133" t="s">
        <v>2706</v>
      </c>
    </row>
    <row r="1323" spans="1:25" ht="60" x14ac:dyDescent="0.25">
      <c r="A1323" s="60" t="s">
        <v>2779</v>
      </c>
      <c r="B1323" s="60" t="str">
        <f>IFERROR(VLOOKUP(VALUE(MID(A1323,1,IF(VALUE(MID(A1323,1,3))=898,3,4))),[37]Hoja1!$A$3:$K$222,2,0),"")</f>
        <v>1053 Oportunidades de aprendizaje desde el enfoque diferencial</v>
      </c>
      <c r="C1323" s="60" t="s">
        <v>261</v>
      </c>
      <c r="D1323" s="60" t="s">
        <v>489</v>
      </c>
      <c r="E1323" s="60">
        <v>91111902</v>
      </c>
      <c r="F1323" s="91" t="s">
        <v>2728</v>
      </c>
      <c r="G1323" s="62">
        <v>1</v>
      </c>
      <c r="H1323" s="62">
        <v>1</v>
      </c>
      <c r="I1323" s="60">
        <v>10</v>
      </c>
      <c r="J1323" s="60">
        <v>1</v>
      </c>
      <c r="K1323" s="60" t="s">
        <v>21</v>
      </c>
      <c r="L1323" s="60" t="str">
        <f>IF(K1323=[36]Hoja3!$B$2,[36]Hoja3!$A$2,IF(K1323=[36]Hoja3!$B$3,[36]Hoja3!$A$3,IF(K1323=[36]Hoja3!$B$4,[36]Hoja3!$A$4,IF(K1323=[36]Hoja3!$B$5,[36]Hoja3!$A$5,IF(K1323=[36]Hoja3!$B$6,[36]Hoja3!$A$6,IF(K1323=[36]Hoja3!$B$7,[36]Hoja3!$A$7,IF(K1323=[36]Hoja3!$B$8,[36]Hoja3!$A$8,IF(K1323=[36]Hoja3!$B$9,[36]Hoja3!$A$9,IF(K1323=[36]Hoja3!$B$10,[36]Hoja3!$A$10,IF(K1323=[36]Hoja3!$B$11,[36]Hoja3!$A$11,IF(K1323=[36]Hoja3!$B$12,[36]Hoja3!$A$12,IF(K1323=[36]Hoja3!$B$13,[36]Hoja3!$A$13,IF(K1323=[36]Hoja3!$B$14,[36]Hoja3!$A$14,IF(K1323=[36]Hoja3!$B$15,[36]Hoja3!$A$15,IF(K1323=[36]Hoja3!$B$16,[36]Hoja3!$A$16,IF(K1323=[36]Hoja3!$B$17,[36]Hoja3!$A$17,IF(K1323=[36]Hoja3!$B$18,[36]Hoja3!$A$18,IF(K1323=[36]Hoja3!$B$19,[36]Hoja3!$A$19,IF(K1323=[36]Hoja3!$B$20,[36]Hoja3!$A$20,IF(K1323=[36]Hoja3!$B$21,[36]Hoja3!$A$21,""))))))))))))))))))))</f>
        <v>CCE-16</v>
      </c>
      <c r="M1323" s="60" t="s">
        <v>575</v>
      </c>
      <c r="N1323" s="60">
        <v>4</v>
      </c>
      <c r="O1323" s="63">
        <v>17208360</v>
      </c>
      <c r="P1323" s="64">
        <v>17208360</v>
      </c>
      <c r="Q1323" s="65">
        <v>0</v>
      </c>
      <c r="R1323" s="60">
        <v>0</v>
      </c>
      <c r="S1323" s="60" t="s">
        <v>1439</v>
      </c>
      <c r="T1323" s="60" t="s">
        <v>2701</v>
      </c>
      <c r="U1323" s="60" t="s">
        <v>2702</v>
      </c>
      <c r="V1323" s="60" t="s">
        <v>2703</v>
      </c>
      <c r="W1323" s="60" t="s">
        <v>2704</v>
      </c>
      <c r="X1323" s="60" t="s">
        <v>2705</v>
      </c>
      <c r="Y1323" s="133" t="s">
        <v>2706</v>
      </c>
    </row>
    <row r="1324" spans="1:25" ht="60" x14ac:dyDescent="0.25">
      <c r="A1324" s="60" t="s">
        <v>2780</v>
      </c>
      <c r="B1324" s="60" t="str">
        <f>IFERROR(VLOOKUP(VALUE(MID(A1324,1,IF(VALUE(MID(A1324,1,3))=898,3,4))),[37]Hoja1!$A$3:$K$222,2,0),"")</f>
        <v>1053 Oportunidades de aprendizaje desde el enfoque diferencial</v>
      </c>
      <c r="C1324" s="60" t="s">
        <v>261</v>
      </c>
      <c r="D1324" s="60" t="s">
        <v>489</v>
      </c>
      <c r="E1324" s="60">
        <v>91111902</v>
      </c>
      <c r="F1324" s="91" t="s">
        <v>2728</v>
      </c>
      <c r="G1324" s="62">
        <v>1</v>
      </c>
      <c r="H1324" s="62">
        <v>1</v>
      </c>
      <c r="I1324" s="60">
        <v>10</v>
      </c>
      <c r="J1324" s="60">
        <v>1</v>
      </c>
      <c r="K1324" s="60" t="s">
        <v>21</v>
      </c>
      <c r="L1324" s="60" t="str">
        <f>IF(K1324=[36]Hoja3!$B$2,[36]Hoja3!$A$2,IF(K1324=[36]Hoja3!$B$3,[36]Hoja3!$A$3,IF(K1324=[36]Hoja3!$B$4,[36]Hoja3!$A$4,IF(K1324=[36]Hoja3!$B$5,[36]Hoja3!$A$5,IF(K1324=[36]Hoja3!$B$6,[36]Hoja3!$A$6,IF(K1324=[36]Hoja3!$B$7,[36]Hoja3!$A$7,IF(K1324=[36]Hoja3!$B$8,[36]Hoja3!$A$8,IF(K1324=[36]Hoja3!$B$9,[36]Hoja3!$A$9,IF(K1324=[36]Hoja3!$B$10,[36]Hoja3!$A$10,IF(K1324=[36]Hoja3!$B$11,[36]Hoja3!$A$11,IF(K1324=[36]Hoja3!$B$12,[36]Hoja3!$A$12,IF(K1324=[36]Hoja3!$B$13,[36]Hoja3!$A$13,IF(K1324=[36]Hoja3!$B$14,[36]Hoja3!$A$14,IF(K1324=[36]Hoja3!$B$15,[36]Hoja3!$A$15,IF(K1324=[36]Hoja3!$B$16,[36]Hoja3!$A$16,IF(K1324=[36]Hoja3!$B$17,[36]Hoja3!$A$17,IF(K1324=[36]Hoja3!$B$18,[36]Hoja3!$A$18,IF(K1324=[36]Hoja3!$B$19,[36]Hoja3!$A$19,IF(K1324=[36]Hoja3!$B$20,[36]Hoja3!$A$20,IF(K1324=[36]Hoja3!$B$21,[36]Hoja3!$A$21,""))))))))))))))))))))</f>
        <v>CCE-16</v>
      </c>
      <c r="M1324" s="60" t="s">
        <v>575</v>
      </c>
      <c r="N1324" s="60">
        <v>4</v>
      </c>
      <c r="O1324" s="63">
        <v>17208360</v>
      </c>
      <c r="P1324" s="64">
        <v>17208360</v>
      </c>
      <c r="Q1324" s="65">
        <v>0</v>
      </c>
      <c r="R1324" s="60">
        <v>0</v>
      </c>
      <c r="S1324" s="60" t="s">
        <v>1439</v>
      </c>
      <c r="T1324" s="60" t="s">
        <v>2701</v>
      </c>
      <c r="U1324" s="60" t="s">
        <v>2702</v>
      </c>
      <c r="V1324" s="60" t="s">
        <v>2703</v>
      </c>
      <c r="W1324" s="60" t="s">
        <v>2704</v>
      </c>
      <c r="X1324" s="60" t="s">
        <v>2705</v>
      </c>
      <c r="Y1324" s="133" t="s">
        <v>2706</v>
      </c>
    </row>
    <row r="1325" spans="1:25" ht="60" x14ac:dyDescent="0.25">
      <c r="A1325" s="60" t="s">
        <v>2781</v>
      </c>
      <c r="B1325" s="60" t="str">
        <f>IFERROR(VLOOKUP(VALUE(MID(A1325,1,IF(VALUE(MID(A1325,1,3))=898,3,4))),[37]Hoja1!$A$3:$K$222,2,0),"")</f>
        <v>1053 Oportunidades de aprendizaje desde el enfoque diferencial</v>
      </c>
      <c r="C1325" s="60" t="s">
        <v>261</v>
      </c>
      <c r="D1325" s="60" t="s">
        <v>489</v>
      </c>
      <c r="E1325" s="60">
        <v>91111902</v>
      </c>
      <c r="F1325" s="91" t="s">
        <v>2728</v>
      </c>
      <c r="G1325" s="62">
        <v>1</v>
      </c>
      <c r="H1325" s="62">
        <v>1</v>
      </c>
      <c r="I1325" s="60">
        <v>10</v>
      </c>
      <c r="J1325" s="60">
        <v>1</v>
      </c>
      <c r="K1325" s="60" t="s">
        <v>21</v>
      </c>
      <c r="L1325" s="60" t="str">
        <f>IF(K1325=[36]Hoja3!$B$2,[36]Hoja3!$A$2,IF(K1325=[36]Hoja3!$B$3,[36]Hoja3!$A$3,IF(K1325=[36]Hoja3!$B$4,[36]Hoja3!$A$4,IF(K1325=[36]Hoja3!$B$5,[36]Hoja3!$A$5,IF(K1325=[36]Hoja3!$B$6,[36]Hoja3!$A$6,IF(K1325=[36]Hoja3!$B$7,[36]Hoja3!$A$7,IF(K1325=[36]Hoja3!$B$8,[36]Hoja3!$A$8,IF(K1325=[36]Hoja3!$B$9,[36]Hoja3!$A$9,IF(K1325=[36]Hoja3!$B$10,[36]Hoja3!$A$10,IF(K1325=[36]Hoja3!$B$11,[36]Hoja3!$A$11,IF(K1325=[36]Hoja3!$B$12,[36]Hoja3!$A$12,IF(K1325=[36]Hoja3!$B$13,[36]Hoja3!$A$13,IF(K1325=[36]Hoja3!$B$14,[36]Hoja3!$A$14,IF(K1325=[36]Hoja3!$B$15,[36]Hoja3!$A$15,IF(K1325=[36]Hoja3!$B$16,[36]Hoja3!$A$16,IF(K1325=[36]Hoja3!$B$17,[36]Hoja3!$A$17,IF(K1325=[36]Hoja3!$B$18,[36]Hoja3!$A$18,IF(K1325=[36]Hoja3!$B$19,[36]Hoja3!$A$19,IF(K1325=[36]Hoja3!$B$20,[36]Hoja3!$A$20,IF(K1325=[36]Hoja3!$B$21,[36]Hoja3!$A$21,""))))))))))))))))))))</f>
        <v>CCE-16</v>
      </c>
      <c r="M1325" s="60" t="s">
        <v>575</v>
      </c>
      <c r="N1325" s="60">
        <v>4</v>
      </c>
      <c r="O1325" s="63">
        <v>17208360</v>
      </c>
      <c r="P1325" s="64">
        <v>17208360</v>
      </c>
      <c r="Q1325" s="65">
        <v>0</v>
      </c>
      <c r="R1325" s="60">
        <v>0</v>
      </c>
      <c r="S1325" s="60" t="s">
        <v>1439</v>
      </c>
      <c r="T1325" s="60" t="s">
        <v>2701</v>
      </c>
      <c r="U1325" s="60" t="s">
        <v>2702</v>
      </c>
      <c r="V1325" s="60" t="s">
        <v>2703</v>
      </c>
      <c r="W1325" s="60" t="s">
        <v>2704</v>
      </c>
      <c r="X1325" s="60" t="s">
        <v>2705</v>
      </c>
      <c r="Y1325" s="133" t="s">
        <v>2706</v>
      </c>
    </row>
    <row r="1326" spans="1:25" ht="60" x14ac:dyDescent="0.25">
      <c r="A1326" s="60" t="s">
        <v>2782</v>
      </c>
      <c r="B1326" s="60" t="str">
        <f>IFERROR(VLOOKUP(VALUE(MID(A1326,1,IF(VALUE(MID(A1326,1,3))=898,3,4))),[37]Hoja1!$A$3:$K$222,2,0),"")</f>
        <v>1053 Oportunidades de aprendizaje desde el enfoque diferencial</v>
      </c>
      <c r="C1326" s="60" t="s">
        <v>261</v>
      </c>
      <c r="D1326" s="60" t="s">
        <v>489</v>
      </c>
      <c r="E1326" s="60">
        <v>91111902</v>
      </c>
      <c r="F1326" s="91" t="s">
        <v>2728</v>
      </c>
      <c r="G1326" s="62">
        <v>1</v>
      </c>
      <c r="H1326" s="62">
        <v>1</v>
      </c>
      <c r="I1326" s="60">
        <v>10</v>
      </c>
      <c r="J1326" s="60">
        <v>1</v>
      </c>
      <c r="K1326" s="60" t="s">
        <v>21</v>
      </c>
      <c r="L1326" s="60" t="str">
        <f>IF(K1326=[36]Hoja3!$B$2,[36]Hoja3!$A$2,IF(K1326=[36]Hoja3!$B$3,[36]Hoja3!$A$3,IF(K1326=[36]Hoja3!$B$4,[36]Hoja3!$A$4,IF(K1326=[36]Hoja3!$B$5,[36]Hoja3!$A$5,IF(K1326=[36]Hoja3!$B$6,[36]Hoja3!$A$6,IF(K1326=[36]Hoja3!$B$7,[36]Hoja3!$A$7,IF(K1326=[36]Hoja3!$B$8,[36]Hoja3!$A$8,IF(K1326=[36]Hoja3!$B$9,[36]Hoja3!$A$9,IF(K1326=[36]Hoja3!$B$10,[36]Hoja3!$A$10,IF(K1326=[36]Hoja3!$B$11,[36]Hoja3!$A$11,IF(K1326=[36]Hoja3!$B$12,[36]Hoja3!$A$12,IF(K1326=[36]Hoja3!$B$13,[36]Hoja3!$A$13,IF(K1326=[36]Hoja3!$B$14,[36]Hoja3!$A$14,IF(K1326=[36]Hoja3!$B$15,[36]Hoja3!$A$15,IF(K1326=[36]Hoja3!$B$16,[36]Hoja3!$A$16,IF(K1326=[36]Hoja3!$B$17,[36]Hoja3!$A$17,IF(K1326=[36]Hoja3!$B$18,[36]Hoja3!$A$18,IF(K1326=[36]Hoja3!$B$19,[36]Hoja3!$A$19,IF(K1326=[36]Hoja3!$B$20,[36]Hoja3!$A$20,IF(K1326=[36]Hoja3!$B$21,[36]Hoja3!$A$21,""))))))))))))))))))))</f>
        <v>CCE-16</v>
      </c>
      <c r="M1326" s="60" t="s">
        <v>575</v>
      </c>
      <c r="N1326" s="60">
        <v>4</v>
      </c>
      <c r="O1326" s="63">
        <v>17208360</v>
      </c>
      <c r="P1326" s="64">
        <v>17208360</v>
      </c>
      <c r="Q1326" s="65">
        <v>0</v>
      </c>
      <c r="R1326" s="60">
        <v>0</v>
      </c>
      <c r="S1326" s="60" t="s">
        <v>1439</v>
      </c>
      <c r="T1326" s="60" t="s">
        <v>2701</v>
      </c>
      <c r="U1326" s="60" t="s">
        <v>2702</v>
      </c>
      <c r="V1326" s="60" t="s">
        <v>2703</v>
      </c>
      <c r="W1326" s="60" t="s">
        <v>2704</v>
      </c>
      <c r="X1326" s="60" t="s">
        <v>2705</v>
      </c>
      <c r="Y1326" s="133" t="s">
        <v>2706</v>
      </c>
    </row>
    <row r="1327" spans="1:25" ht="60" x14ac:dyDescent="0.25">
      <c r="A1327" s="60" t="s">
        <v>2783</v>
      </c>
      <c r="B1327" s="60" t="str">
        <f>IFERROR(VLOOKUP(VALUE(MID(A1327,1,IF(VALUE(MID(A1327,1,3))=898,3,4))),[37]Hoja1!$A$3:$K$222,2,0),"")</f>
        <v>1053 Oportunidades de aprendizaje desde el enfoque diferencial</v>
      </c>
      <c r="C1327" s="60" t="s">
        <v>261</v>
      </c>
      <c r="D1327" s="60" t="s">
        <v>489</v>
      </c>
      <c r="E1327" s="60">
        <v>91111902</v>
      </c>
      <c r="F1327" s="91" t="s">
        <v>2728</v>
      </c>
      <c r="G1327" s="62">
        <v>1</v>
      </c>
      <c r="H1327" s="62">
        <v>1</v>
      </c>
      <c r="I1327" s="60">
        <v>10</v>
      </c>
      <c r="J1327" s="60">
        <v>1</v>
      </c>
      <c r="K1327" s="60" t="s">
        <v>21</v>
      </c>
      <c r="L1327" s="60" t="str">
        <f>IF(K1327=[36]Hoja3!$B$2,[36]Hoja3!$A$2,IF(K1327=[36]Hoja3!$B$3,[36]Hoja3!$A$3,IF(K1327=[36]Hoja3!$B$4,[36]Hoja3!$A$4,IF(K1327=[36]Hoja3!$B$5,[36]Hoja3!$A$5,IF(K1327=[36]Hoja3!$B$6,[36]Hoja3!$A$6,IF(K1327=[36]Hoja3!$B$7,[36]Hoja3!$A$7,IF(K1327=[36]Hoja3!$B$8,[36]Hoja3!$A$8,IF(K1327=[36]Hoja3!$B$9,[36]Hoja3!$A$9,IF(K1327=[36]Hoja3!$B$10,[36]Hoja3!$A$10,IF(K1327=[36]Hoja3!$B$11,[36]Hoja3!$A$11,IF(K1327=[36]Hoja3!$B$12,[36]Hoja3!$A$12,IF(K1327=[36]Hoja3!$B$13,[36]Hoja3!$A$13,IF(K1327=[36]Hoja3!$B$14,[36]Hoja3!$A$14,IF(K1327=[36]Hoja3!$B$15,[36]Hoja3!$A$15,IF(K1327=[36]Hoja3!$B$16,[36]Hoja3!$A$16,IF(K1327=[36]Hoja3!$B$17,[36]Hoja3!$A$17,IF(K1327=[36]Hoja3!$B$18,[36]Hoja3!$A$18,IF(K1327=[36]Hoja3!$B$19,[36]Hoja3!$A$19,IF(K1327=[36]Hoja3!$B$20,[36]Hoja3!$A$20,IF(K1327=[36]Hoja3!$B$21,[36]Hoja3!$A$21,""))))))))))))))))))))</f>
        <v>CCE-16</v>
      </c>
      <c r="M1327" s="60" t="s">
        <v>575</v>
      </c>
      <c r="N1327" s="60">
        <v>4</v>
      </c>
      <c r="O1327" s="63">
        <v>17208360</v>
      </c>
      <c r="P1327" s="64">
        <v>17208360</v>
      </c>
      <c r="Q1327" s="65">
        <v>0</v>
      </c>
      <c r="R1327" s="60">
        <v>0</v>
      </c>
      <c r="S1327" s="60" t="s">
        <v>1439</v>
      </c>
      <c r="T1327" s="60" t="s">
        <v>2701</v>
      </c>
      <c r="U1327" s="60" t="s">
        <v>2702</v>
      </c>
      <c r="V1327" s="60" t="s">
        <v>2703</v>
      </c>
      <c r="W1327" s="60" t="s">
        <v>2704</v>
      </c>
      <c r="X1327" s="60" t="s">
        <v>2705</v>
      </c>
      <c r="Y1327" s="133" t="s">
        <v>2706</v>
      </c>
    </row>
    <row r="1328" spans="1:25" ht="60" x14ac:dyDescent="0.25">
      <c r="A1328" s="60" t="s">
        <v>2784</v>
      </c>
      <c r="B1328" s="60" t="str">
        <f>IFERROR(VLOOKUP(VALUE(MID(A1328,1,IF(VALUE(MID(A1328,1,3))=898,3,4))),[37]Hoja1!$A$3:$K$222,2,0),"")</f>
        <v>1053 Oportunidades de aprendizaje desde el enfoque diferencial</v>
      </c>
      <c r="C1328" s="60" t="s">
        <v>261</v>
      </c>
      <c r="D1328" s="60" t="s">
        <v>489</v>
      </c>
      <c r="E1328" s="60">
        <v>91111902</v>
      </c>
      <c r="F1328" s="91" t="s">
        <v>2728</v>
      </c>
      <c r="G1328" s="62">
        <v>1</v>
      </c>
      <c r="H1328" s="62">
        <v>1</v>
      </c>
      <c r="I1328" s="60">
        <v>10</v>
      </c>
      <c r="J1328" s="60">
        <v>1</v>
      </c>
      <c r="K1328" s="60" t="s">
        <v>21</v>
      </c>
      <c r="L1328" s="60" t="str">
        <f>IF(K1328=[36]Hoja3!$B$2,[36]Hoja3!$A$2,IF(K1328=[36]Hoja3!$B$3,[36]Hoja3!$A$3,IF(K1328=[36]Hoja3!$B$4,[36]Hoja3!$A$4,IF(K1328=[36]Hoja3!$B$5,[36]Hoja3!$A$5,IF(K1328=[36]Hoja3!$B$6,[36]Hoja3!$A$6,IF(K1328=[36]Hoja3!$B$7,[36]Hoja3!$A$7,IF(K1328=[36]Hoja3!$B$8,[36]Hoja3!$A$8,IF(K1328=[36]Hoja3!$B$9,[36]Hoja3!$A$9,IF(K1328=[36]Hoja3!$B$10,[36]Hoja3!$A$10,IF(K1328=[36]Hoja3!$B$11,[36]Hoja3!$A$11,IF(K1328=[36]Hoja3!$B$12,[36]Hoja3!$A$12,IF(K1328=[36]Hoja3!$B$13,[36]Hoja3!$A$13,IF(K1328=[36]Hoja3!$B$14,[36]Hoja3!$A$14,IF(K1328=[36]Hoja3!$B$15,[36]Hoja3!$A$15,IF(K1328=[36]Hoja3!$B$16,[36]Hoja3!$A$16,IF(K1328=[36]Hoja3!$B$17,[36]Hoja3!$A$17,IF(K1328=[36]Hoja3!$B$18,[36]Hoja3!$A$18,IF(K1328=[36]Hoja3!$B$19,[36]Hoja3!$A$19,IF(K1328=[36]Hoja3!$B$20,[36]Hoja3!$A$20,IF(K1328=[36]Hoja3!$B$21,[36]Hoja3!$A$21,""))))))))))))))))))))</f>
        <v>CCE-16</v>
      </c>
      <c r="M1328" s="60" t="s">
        <v>575</v>
      </c>
      <c r="N1328" s="60">
        <v>4</v>
      </c>
      <c r="O1328" s="63">
        <v>17208360</v>
      </c>
      <c r="P1328" s="64">
        <v>17208360</v>
      </c>
      <c r="Q1328" s="65">
        <v>0</v>
      </c>
      <c r="R1328" s="60">
        <v>0</v>
      </c>
      <c r="S1328" s="60" t="s">
        <v>1439</v>
      </c>
      <c r="T1328" s="60" t="s">
        <v>2701</v>
      </c>
      <c r="U1328" s="60" t="s">
        <v>2702</v>
      </c>
      <c r="V1328" s="60" t="s">
        <v>2703</v>
      </c>
      <c r="W1328" s="60" t="s">
        <v>2704</v>
      </c>
      <c r="X1328" s="60" t="s">
        <v>2705</v>
      </c>
      <c r="Y1328" s="133" t="s">
        <v>2706</v>
      </c>
    </row>
    <row r="1329" spans="1:25" ht="60" x14ac:dyDescent="0.25">
      <c r="A1329" s="60" t="s">
        <v>2785</v>
      </c>
      <c r="B1329" s="60" t="str">
        <f>IFERROR(VLOOKUP(VALUE(MID(A1329,1,IF(VALUE(MID(A1329,1,3))=898,3,4))),[37]Hoja1!$A$3:$K$222,2,0),"")</f>
        <v>1053 Oportunidades de aprendizaje desde el enfoque diferencial</v>
      </c>
      <c r="C1329" s="60" t="s">
        <v>261</v>
      </c>
      <c r="D1329" s="60" t="s">
        <v>489</v>
      </c>
      <c r="E1329" s="60">
        <v>91111902</v>
      </c>
      <c r="F1329" s="91" t="s">
        <v>2728</v>
      </c>
      <c r="G1329" s="62">
        <v>1</v>
      </c>
      <c r="H1329" s="62">
        <v>1</v>
      </c>
      <c r="I1329" s="60">
        <v>10</v>
      </c>
      <c r="J1329" s="60">
        <v>1</v>
      </c>
      <c r="K1329" s="60" t="s">
        <v>21</v>
      </c>
      <c r="L1329" s="60" t="str">
        <f>IF(K1329=[36]Hoja3!$B$2,[36]Hoja3!$A$2,IF(K1329=[36]Hoja3!$B$3,[36]Hoja3!$A$3,IF(K1329=[36]Hoja3!$B$4,[36]Hoja3!$A$4,IF(K1329=[36]Hoja3!$B$5,[36]Hoja3!$A$5,IF(K1329=[36]Hoja3!$B$6,[36]Hoja3!$A$6,IF(K1329=[36]Hoja3!$B$7,[36]Hoja3!$A$7,IF(K1329=[36]Hoja3!$B$8,[36]Hoja3!$A$8,IF(K1329=[36]Hoja3!$B$9,[36]Hoja3!$A$9,IF(K1329=[36]Hoja3!$B$10,[36]Hoja3!$A$10,IF(K1329=[36]Hoja3!$B$11,[36]Hoja3!$A$11,IF(K1329=[36]Hoja3!$B$12,[36]Hoja3!$A$12,IF(K1329=[36]Hoja3!$B$13,[36]Hoja3!$A$13,IF(K1329=[36]Hoja3!$B$14,[36]Hoja3!$A$14,IF(K1329=[36]Hoja3!$B$15,[36]Hoja3!$A$15,IF(K1329=[36]Hoja3!$B$16,[36]Hoja3!$A$16,IF(K1329=[36]Hoja3!$B$17,[36]Hoja3!$A$17,IF(K1329=[36]Hoja3!$B$18,[36]Hoja3!$A$18,IF(K1329=[36]Hoja3!$B$19,[36]Hoja3!$A$19,IF(K1329=[36]Hoja3!$B$20,[36]Hoja3!$A$20,IF(K1329=[36]Hoja3!$B$21,[36]Hoja3!$A$21,""))))))))))))))))))))</f>
        <v>CCE-16</v>
      </c>
      <c r="M1329" s="60" t="s">
        <v>575</v>
      </c>
      <c r="N1329" s="60">
        <v>4</v>
      </c>
      <c r="O1329" s="63">
        <v>17208360</v>
      </c>
      <c r="P1329" s="64">
        <v>17208360</v>
      </c>
      <c r="Q1329" s="65">
        <v>0</v>
      </c>
      <c r="R1329" s="60">
        <v>0</v>
      </c>
      <c r="S1329" s="60" t="s">
        <v>1439</v>
      </c>
      <c r="T1329" s="60" t="s">
        <v>2701</v>
      </c>
      <c r="U1329" s="60" t="s">
        <v>2702</v>
      </c>
      <c r="V1329" s="60" t="s">
        <v>2703</v>
      </c>
      <c r="W1329" s="60" t="s">
        <v>2704</v>
      </c>
      <c r="X1329" s="60" t="s">
        <v>2705</v>
      </c>
      <c r="Y1329" s="133" t="s">
        <v>2706</v>
      </c>
    </row>
    <row r="1330" spans="1:25" ht="60" x14ac:dyDescent="0.25">
      <c r="A1330" s="60" t="s">
        <v>2786</v>
      </c>
      <c r="B1330" s="60" t="str">
        <f>IFERROR(VLOOKUP(VALUE(MID(A1330,1,IF(VALUE(MID(A1330,1,3))=898,3,4))),[37]Hoja1!$A$3:$K$222,2,0),"")</f>
        <v>1053 Oportunidades de aprendizaje desde el enfoque diferencial</v>
      </c>
      <c r="C1330" s="60" t="s">
        <v>261</v>
      </c>
      <c r="D1330" s="60" t="s">
        <v>489</v>
      </c>
      <c r="E1330" s="60">
        <v>91111902</v>
      </c>
      <c r="F1330" s="91" t="s">
        <v>2728</v>
      </c>
      <c r="G1330" s="62">
        <v>1</v>
      </c>
      <c r="H1330" s="62">
        <v>1</v>
      </c>
      <c r="I1330" s="60">
        <v>10</v>
      </c>
      <c r="J1330" s="60">
        <v>1</v>
      </c>
      <c r="K1330" s="60" t="s">
        <v>21</v>
      </c>
      <c r="L1330" s="60" t="str">
        <f>IF(K1330=[36]Hoja3!$B$2,[36]Hoja3!$A$2,IF(K1330=[36]Hoja3!$B$3,[36]Hoja3!$A$3,IF(K1330=[36]Hoja3!$B$4,[36]Hoja3!$A$4,IF(K1330=[36]Hoja3!$B$5,[36]Hoja3!$A$5,IF(K1330=[36]Hoja3!$B$6,[36]Hoja3!$A$6,IF(K1330=[36]Hoja3!$B$7,[36]Hoja3!$A$7,IF(K1330=[36]Hoja3!$B$8,[36]Hoja3!$A$8,IF(K1330=[36]Hoja3!$B$9,[36]Hoja3!$A$9,IF(K1330=[36]Hoja3!$B$10,[36]Hoja3!$A$10,IF(K1330=[36]Hoja3!$B$11,[36]Hoja3!$A$11,IF(K1330=[36]Hoja3!$B$12,[36]Hoja3!$A$12,IF(K1330=[36]Hoja3!$B$13,[36]Hoja3!$A$13,IF(K1330=[36]Hoja3!$B$14,[36]Hoja3!$A$14,IF(K1330=[36]Hoja3!$B$15,[36]Hoja3!$A$15,IF(K1330=[36]Hoja3!$B$16,[36]Hoja3!$A$16,IF(K1330=[36]Hoja3!$B$17,[36]Hoja3!$A$17,IF(K1330=[36]Hoja3!$B$18,[36]Hoja3!$A$18,IF(K1330=[36]Hoja3!$B$19,[36]Hoja3!$A$19,IF(K1330=[36]Hoja3!$B$20,[36]Hoja3!$A$20,IF(K1330=[36]Hoja3!$B$21,[36]Hoja3!$A$21,""))))))))))))))))))))</f>
        <v>CCE-16</v>
      </c>
      <c r="M1330" s="60" t="s">
        <v>575</v>
      </c>
      <c r="N1330" s="60">
        <v>4</v>
      </c>
      <c r="O1330" s="63">
        <v>17208360</v>
      </c>
      <c r="P1330" s="64">
        <v>17208360</v>
      </c>
      <c r="Q1330" s="65">
        <v>0</v>
      </c>
      <c r="R1330" s="60">
        <v>0</v>
      </c>
      <c r="S1330" s="60" t="s">
        <v>1439</v>
      </c>
      <c r="T1330" s="60" t="s">
        <v>2701</v>
      </c>
      <c r="U1330" s="60" t="s">
        <v>2702</v>
      </c>
      <c r="V1330" s="60" t="s">
        <v>2703</v>
      </c>
      <c r="W1330" s="60" t="s">
        <v>2704</v>
      </c>
      <c r="X1330" s="60" t="s">
        <v>2705</v>
      </c>
      <c r="Y1330" s="133" t="s">
        <v>2706</v>
      </c>
    </row>
    <row r="1331" spans="1:25" ht="60" x14ac:dyDescent="0.25">
      <c r="A1331" s="60" t="s">
        <v>2787</v>
      </c>
      <c r="B1331" s="60" t="str">
        <f>IFERROR(VLOOKUP(VALUE(MID(A1331,1,IF(VALUE(MID(A1331,1,3))=898,3,4))),[37]Hoja1!$A$3:$K$222,2,0),"")</f>
        <v>1053 Oportunidades de aprendizaje desde el enfoque diferencial</v>
      </c>
      <c r="C1331" s="60" t="s">
        <v>261</v>
      </c>
      <c r="D1331" s="60" t="s">
        <v>489</v>
      </c>
      <c r="E1331" s="60">
        <v>91111902</v>
      </c>
      <c r="F1331" s="91" t="s">
        <v>2728</v>
      </c>
      <c r="G1331" s="62">
        <v>1</v>
      </c>
      <c r="H1331" s="62">
        <v>1</v>
      </c>
      <c r="I1331" s="60">
        <v>10</v>
      </c>
      <c r="J1331" s="60">
        <v>1</v>
      </c>
      <c r="K1331" s="60" t="s">
        <v>21</v>
      </c>
      <c r="L1331" s="60" t="str">
        <f>IF(K1331=[36]Hoja3!$B$2,[36]Hoja3!$A$2,IF(K1331=[36]Hoja3!$B$3,[36]Hoja3!$A$3,IF(K1331=[36]Hoja3!$B$4,[36]Hoja3!$A$4,IF(K1331=[36]Hoja3!$B$5,[36]Hoja3!$A$5,IF(K1331=[36]Hoja3!$B$6,[36]Hoja3!$A$6,IF(K1331=[36]Hoja3!$B$7,[36]Hoja3!$A$7,IF(K1331=[36]Hoja3!$B$8,[36]Hoja3!$A$8,IF(K1331=[36]Hoja3!$B$9,[36]Hoja3!$A$9,IF(K1331=[36]Hoja3!$B$10,[36]Hoja3!$A$10,IF(K1331=[36]Hoja3!$B$11,[36]Hoja3!$A$11,IF(K1331=[36]Hoja3!$B$12,[36]Hoja3!$A$12,IF(K1331=[36]Hoja3!$B$13,[36]Hoja3!$A$13,IF(K1331=[36]Hoja3!$B$14,[36]Hoja3!$A$14,IF(K1331=[36]Hoja3!$B$15,[36]Hoja3!$A$15,IF(K1331=[36]Hoja3!$B$16,[36]Hoja3!$A$16,IF(K1331=[36]Hoja3!$B$17,[36]Hoja3!$A$17,IF(K1331=[36]Hoja3!$B$18,[36]Hoja3!$A$18,IF(K1331=[36]Hoja3!$B$19,[36]Hoja3!$A$19,IF(K1331=[36]Hoja3!$B$20,[36]Hoja3!$A$20,IF(K1331=[36]Hoja3!$B$21,[36]Hoja3!$A$21,""))))))))))))))))))))</f>
        <v>CCE-16</v>
      </c>
      <c r="M1331" s="60" t="s">
        <v>575</v>
      </c>
      <c r="N1331" s="60">
        <v>4</v>
      </c>
      <c r="O1331" s="63">
        <v>17208360</v>
      </c>
      <c r="P1331" s="64">
        <v>17208360</v>
      </c>
      <c r="Q1331" s="65">
        <v>0</v>
      </c>
      <c r="R1331" s="60">
        <v>0</v>
      </c>
      <c r="S1331" s="60" t="s">
        <v>1439</v>
      </c>
      <c r="T1331" s="60" t="s">
        <v>2701</v>
      </c>
      <c r="U1331" s="60" t="s">
        <v>2702</v>
      </c>
      <c r="V1331" s="60" t="s">
        <v>2703</v>
      </c>
      <c r="W1331" s="60" t="s">
        <v>2704</v>
      </c>
      <c r="X1331" s="60" t="s">
        <v>2705</v>
      </c>
      <c r="Y1331" s="133" t="s">
        <v>2706</v>
      </c>
    </row>
    <row r="1332" spans="1:25" ht="60" x14ac:dyDescent="0.25">
      <c r="A1332" s="60" t="s">
        <v>2788</v>
      </c>
      <c r="B1332" s="60" t="str">
        <f>IFERROR(VLOOKUP(VALUE(MID(A1332,1,IF(VALUE(MID(A1332,1,3))=898,3,4))),[37]Hoja1!$A$3:$K$222,2,0),"")</f>
        <v>1053 Oportunidades de aprendizaje desde el enfoque diferencial</v>
      </c>
      <c r="C1332" s="60" t="s">
        <v>261</v>
      </c>
      <c r="D1332" s="60" t="s">
        <v>489</v>
      </c>
      <c r="E1332" s="60">
        <v>91111902</v>
      </c>
      <c r="F1332" s="91" t="s">
        <v>2728</v>
      </c>
      <c r="G1332" s="62">
        <v>1</v>
      </c>
      <c r="H1332" s="62">
        <v>1</v>
      </c>
      <c r="I1332" s="60">
        <v>10</v>
      </c>
      <c r="J1332" s="60">
        <v>1</v>
      </c>
      <c r="K1332" s="60" t="s">
        <v>21</v>
      </c>
      <c r="L1332" s="60" t="str">
        <f>IF(K1332=[36]Hoja3!$B$2,[36]Hoja3!$A$2,IF(K1332=[36]Hoja3!$B$3,[36]Hoja3!$A$3,IF(K1332=[36]Hoja3!$B$4,[36]Hoja3!$A$4,IF(K1332=[36]Hoja3!$B$5,[36]Hoja3!$A$5,IF(K1332=[36]Hoja3!$B$6,[36]Hoja3!$A$6,IF(K1332=[36]Hoja3!$B$7,[36]Hoja3!$A$7,IF(K1332=[36]Hoja3!$B$8,[36]Hoja3!$A$8,IF(K1332=[36]Hoja3!$B$9,[36]Hoja3!$A$9,IF(K1332=[36]Hoja3!$B$10,[36]Hoja3!$A$10,IF(K1332=[36]Hoja3!$B$11,[36]Hoja3!$A$11,IF(K1332=[36]Hoja3!$B$12,[36]Hoja3!$A$12,IF(K1332=[36]Hoja3!$B$13,[36]Hoja3!$A$13,IF(K1332=[36]Hoja3!$B$14,[36]Hoja3!$A$14,IF(K1332=[36]Hoja3!$B$15,[36]Hoja3!$A$15,IF(K1332=[36]Hoja3!$B$16,[36]Hoja3!$A$16,IF(K1332=[36]Hoja3!$B$17,[36]Hoja3!$A$17,IF(K1332=[36]Hoja3!$B$18,[36]Hoja3!$A$18,IF(K1332=[36]Hoja3!$B$19,[36]Hoja3!$A$19,IF(K1332=[36]Hoja3!$B$20,[36]Hoja3!$A$20,IF(K1332=[36]Hoja3!$B$21,[36]Hoja3!$A$21,""))))))))))))))))))))</f>
        <v>CCE-16</v>
      </c>
      <c r="M1332" s="60" t="s">
        <v>575</v>
      </c>
      <c r="N1332" s="60">
        <v>4</v>
      </c>
      <c r="O1332" s="63">
        <v>17208360</v>
      </c>
      <c r="P1332" s="64">
        <v>17208360</v>
      </c>
      <c r="Q1332" s="65">
        <v>0</v>
      </c>
      <c r="R1332" s="60">
        <v>0</v>
      </c>
      <c r="S1332" s="60" t="s">
        <v>1439</v>
      </c>
      <c r="T1332" s="60" t="s">
        <v>2701</v>
      </c>
      <c r="U1332" s="60" t="s">
        <v>2702</v>
      </c>
      <c r="V1332" s="60" t="s">
        <v>2703</v>
      </c>
      <c r="W1332" s="60" t="s">
        <v>2704</v>
      </c>
      <c r="X1332" s="60" t="s">
        <v>2705</v>
      </c>
      <c r="Y1332" s="133" t="s">
        <v>2706</v>
      </c>
    </row>
    <row r="1333" spans="1:25" ht="60" x14ac:dyDescent="0.25">
      <c r="A1333" s="60" t="s">
        <v>2789</v>
      </c>
      <c r="B1333" s="60" t="str">
        <f>IFERROR(VLOOKUP(VALUE(MID(A1333,1,IF(VALUE(MID(A1333,1,3))=898,3,4))),[37]Hoja1!$A$3:$K$222,2,0),"")</f>
        <v>1053 Oportunidades de aprendizaje desde el enfoque diferencial</v>
      </c>
      <c r="C1333" s="60" t="s">
        <v>261</v>
      </c>
      <c r="D1333" s="60" t="s">
        <v>489</v>
      </c>
      <c r="E1333" s="60">
        <v>91111902</v>
      </c>
      <c r="F1333" s="91" t="s">
        <v>2728</v>
      </c>
      <c r="G1333" s="62">
        <v>1</v>
      </c>
      <c r="H1333" s="62">
        <v>1</v>
      </c>
      <c r="I1333" s="60">
        <v>10</v>
      </c>
      <c r="J1333" s="60">
        <v>1</v>
      </c>
      <c r="K1333" s="60" t="s">
        <v>21</v>
      </c>
      <c r="L1333" s="60" t="str">
        <f>IF(K1333=[36]Hoja3!$B$2,[36]Hoja3!$A$2,IF(K1333=[36]Hoja3!$B$3,[36]Hoja3!$A$3,IF(K1333=[36]Hoja3!$B$4,[36]Hoja3!$A$4,IF(K1333=[36]Hoja3!$B$5,[36]Hoja3!$A$5,IF(K1333=[36]Hoja3!$B$6,[36]Hoja3!$A$6,IF(K1333=[36]Hoja3!$B$7,[36]Hoja3!$A$7,IF(K1333=[36]Hoja3!$B$8,[36]Hoja3!$A$8,IF(K1333=[36]Hoja3!$B$9,[36]Hoja3!$A$9,IF(K1333=[36]Hoja3!$B$10,[36]Hoja3!$A$10,IF(K1333=[36]Hoja3!$B$11,[36]Hoja3!$A$11,IF(K1333=[36]Hoja3!$B$12,[36]Hoja3!$A$12,IF(K1333=[36]Hoja3!$B$13,[36]Hoja3!$A$13,IF(K1333=[36]Hoja3!$B$14,[36]Hoja3!$A$14,IF(K1333=[36]Hoja3!$B$15,[36]Hoja3!$A$15,IF(K1333=[36]Hoja3!$B$16,[36]Hoja3!$A$16,IF(K1333=[36]Hoja3!$B$17,[36]Hoja3!$A$17,IF(K1333=[36]Hoja3!$B$18,[36]Hoja3!$A$18,IF(K1333=[36]Hoja3!$B$19,[36]Hoja3!$A$19,IF(K1333=[36]Hoja3!$B$20,[36]Hoja3!$A$20,IF(K1333=[36]Hoja3!$B$21,[36]Hoja3!$A$21,""))))))))))))))))))))</f>
        <v>CCE-16</v>
      </c>
      <c r="M1333" s="60" t="s">
        <v>575</v>
      </c>
      <c r="N1333" s="60">
        <v>4</v>
      </c>
      <c r="O1333" s="63">
        <v>17208360</v>
      </c>
      <c r="P1333" s="64">
        <v>17208360</v>
      </c>
      <c r="Q1333" s="65">
        <v>0</v>
      </c>
      <c r="R1333" s="60">
        <v>0</v>
      </c>
      <c r="S1333" s="60" t="s">
        <v>1439</v>
      </c>
      <c r="T1333" s="60" t="s">
        <v>2701</v>
      </c>
      <c r="U1333" s="60" t="s">
        <v>2702</v>
      </c>
      <c r="V1333" s="60" t="s">
        <v>2703</v>
      </c>
      <c r="W1333" s="60" t="s">
        <v>2704</v>
      </c>
      <c r="X1333" s="60" t="s">
        <v>2705</v>
      </c>
      <c r="Y1333" s="133" t="s">
        <v>2706</v>
      </c>
    </row>
    <row r="1334" spans="1:25" ht="60" x14ac:dyDescent="0.25">
      <c r="A1334" s="60" t="s">
        <v>2790</v>
      </c>
      <c r="B1334" s="60" t="str">
        <f>IFERROR(VLOOKUP(VALUE(MID(A1334,1,IF(VALUE(MID(A1334,1,3))=898,3,4))),[37]Hoja1!$A$3:$K$222,2,0),"")</f>
        <v>1053 Oportunidades de aprendizaje desde el enfoque diferencial</v>
      </c>
      <c r="C1334" s="60" t="s">
        <v>261</v>
      </c>
      <c r="D1334" s="60" t="s">
        <v>489</v>
      </c>
      <c r="E1334" s="60">
        <v>91111902</v>
      </c>
      <c r="F1334" s="91" t="s">
        <v>2728</v>
      </c>
      <c r="G1334" s="62">
        <v>1</v>
      </c>
      <c r="H1334" s="62">
        <v>1</v>
      </c>
      <c r="I1334" s="60">
        <v>10</v>
      </c>
      <c r="J1334" s="60">
        <v>1</v>
      </c>
      <c r="K1334" s="60" t="s">
        <v>21</v>
      </c>
      <c r="L1334" s="60" t="str">
        <f>IF(K1334=[36]Hoja3!$B$2,[36]Hoja3!$A$2,IF(K1334=[36]Hoja3!$B$3,[36]Hoja3!$A$3,IF(K1334=[36]Hoja3!$B$4,[36]Hoja3!$A$4,IF(K1334=[36]Hoja3!$B$5,[36]Hoja3!$A$5,IF(K1334=[36]Hoja3!$B$6,[36]Hoja3!$A$6,IF(K1334=[36]Hoja3!$B$7,[36]Hoja3!$A$7,IF(K1334=[36]Hoja3!$B$8,[36]Hoja3!$A$8,IF(K1334=[36]Hoja3!$B$9,[36]Hoja3!$A$9,IF(K1334=[36]Hoja3!$B$10,[36]Hoja3!$A$10,IF(K1334=[36]Hoja3!$B$11,[36]Hoja3!$A$11,IF(K1334=[36]Hoja3!$B$12,[36]Hoja3!$A$12,IF(K1334=[36]Hoja3!$B$13,[36]Hoja3!$A$13,IF(K1334=[36]Hoja3!$B$14,[36]Hoja3!$A$14,IF(K1334=[36]Hoja3!$B$15,[36]Hoja3!$A$15,IF(K1334=[36]Hoja3!$B$16,[36]Hoja3!$A$16,IF(K1334=[36]Hoja3!$B$17,[36]Hoja3!$A$17,IF(K1334=[36]Hoja3!$B$18,[36]Hoja3!$A$18,IF(K1334=[36]Hoja3!$B$19,[36]Hoja3!$A$19,IF(K1334=[36]Hoja3!$B$20,[36]Hoja3!$A$20,IF(K1334=[36]Hoja3!$B$21,[36]Hoja3!$A$21,""))))))))))))))))))))</f>
        <v>CCE-16</v>
      </c>
      <c r="M1334" s="60" t="s">
        <v>575</v>
      </c>
      <c r="N1334" s="60">
        <v>4</v>
      </c>
      <c r="O1334" s="63">
        <v>17208360</v>
      </c>
      <c r="P1334" s="64">
        <v>17208360</v>
      </c>
      <c r="Q1334" s="65">
        <v>0</v>
      </c>
      <c r="R1334" s="60">
        <v>0</v>
      </c>
      <c r="S1334" s="60" t="s">
        <v>1439</v>
      </c>
      <c r="T1334" s="60" t="s">
        <v>2701</v>
      </c>
      <c r="U1334" s="60" t="s">
        <v>2702</v>
      </c>
      <c r="V1334" s="60" t="s">
        <v>2703</v>
      </c>
      <c r="W1334" s="60" t="s">
        <v>2704</v>
      </c>
      <c r="X1334" s="60" t="s">
        <v>2705</v>
      </c>
      <c r="Y1334" s="133" t="s">
        <v>2706</v>
      </c>
    </row>
    <row r="1335" spans="1:25" ht="60" x14ac:dyDescent="0.25">
      <c r="A1335" s="60" t="s">
        <v>2791</v>
      </c>
      <c r="B1335" s="60" t="str">
        <f>IFERROR(VLOOKUP(VALUE(MID(A1335,1,IF(VALUE(MID(A1335,1,3))=898,3,4))),[37]Hoja1!$A$3:$K$222,2,0),"")</f>
        <v>1053 Oportunidades de aprendizaje desde el enfoque diferencial</v>
      </c>
      <c r="C1335" s="60" t="s">
        <v>261</v>
      </c>
      <c r="D1335" s="60" t="s">
        <v>489</v>
      </c>
      <c r="E1335" s="60">
        <v>91111902</v>
      </c>
      <c r="F1335" s="91" t="s">
        <v>2728</v>
      </c>
      <c r="G1335" s="62">
        <v>1</v>
      </c>
      <c r="H1335" s="62">
        <v>1</v>
      </c>
      <c r="I1335" s="60">
        <v>10</v>
      </c>
      <c r="J1335" s="60">
        <v>1</v>
      </c>
      <c r="K1335" s="60" t="s">
        <v>21</v>
      </c>
      <c r="L1335" s="60" t="str">
        <f>IF(K1335=[36]Hoja3!$B$2,[36]Hoja3!$A$2,IF(K1335=[36]Hoja3!$B$3,[36]Hoja3!$A$3,IF(K1335=[36]Hoja3!$B$4,[36]Hoja3!$A$4,IF(K1335=[36]Hoja3!$B$5,[36]Hoja3!$A$5,IF(K1335=[36]Hoja3!$B$6,[36]Hoja3!$A$6,IF(K1335=[36]Hoja3!$B$7,[36]Hoja3!$A$7,IF(K1335=[36]Hoja3!$B$8,[36]Hoja3!$A$8,IF(K1335=[36]Hoja3!$B$9,[36]Hoja3!$A$9,IF(K1335=[36]Hoja3!$B$10,[36]Hoja3!$A$10,IF(K1335=[36]Hoja3!$B$11,[36]Hoja3!$A$11,IF(K1335=[36]Hoja3!$B$12,[36]Hoja3!$A$12,IF(K1335=[36]Hoja3!$B$13,[36]Hoja3!$A$13,IF(K1335=[36]Hoja3!$B$14,[36]Hoja3!$A$14,IF(K1335=[36]Hoja3!$B$15,[36]Hoja3!$A$15,IF(K1335=[36]Hoja3!$B$16,[36]Hoja3!$A$16,IF(K1335=[36]Hoja3!$B$17,[36]Hoja3!$A$17,IF(K1335=[36]Hoja3!$B$18,[36]Hoja3!$A$18,IF(K1335=[36]Hoja3!$B$19,[36]Hoja3!$A$19,IF(K1335=[36]Hoja3!$B$20,[36]Hoja3!$A$20,IF(K1335=[36]Hoja3!$B$21,[36]Hoja3!$A$21,""))))))))))))))))))))</f>
        <v>CCE-16</v>
      </c>
      <c r="M1335" s="60" t="s">
        <v>575</v>
      </c>
      <c r="N1335" s="60">
        <v>4</v>
      </c>
      <c r="O1335" s="63">
        <v>17208360</v>
      </c>
      <c r="P1335" s="64">
        <v>17208360</v>
      </c>
      <c r="Q1335" s="65">
        <v>0</v>
      </c>
      <c r="R1335" s="60">
        <v>0</v>
      </c>
      <c r="S1335" s="60" t="s">
        <v>1439</v>
      </c>
      <c r="T1335" s="60" t="s">
        <v>2701</v>
      </c>
      <c r="U1335" s="60" t="s">
        <v>2702</v>
      </c>
      <c r="V1335" s="60" t="s">
        <v>2703</v>
      </c>
      <c r="W1335" s="60" t="s">
        <v>2704</v>
      </c>
      <c r="X1335" s="60" t="s">
        <v>2705</v>
      </c>
      <c r="Y1335" s="133" t="s">
        <v>2706</v>
      </c>
    </row>
    <row r="1336" spans="1:25" ht="60" x14ac:dyDescent="0.25">
      <c r="A1336" s="60" t="s">
        <v>2792</v>
      </c>
      <c r="B1336" s="60" t="str">
        <f>IFERROR(VLOOKUP(VALUE(MID(A1336,1,IF(VALUE(MID(A1336,1,3))=898,3,4))),[37]Hoja1!$A$3:$K$222,2,0),"")</f>
        <v>1053 Oportunidades de aprendizaje desde el enfoque diferencial</v>
      </c>
      <c r="C1336" s="60" t="s">
        <v>261</v>
      </c>
      <c r="D1336" s="60" t="s">
        <v>489</v>
      </c>
      <c r="E1336" s="60">
        <v>91111902</v>
      </c>
      <c r="F1336" s="91" t="s">
        <v>2728</v>
      </c>
      <c r="G1336" s="62">
        <v>1</v>
      </c>
      <c r="H1336" s="62">
        <v>1</v>
      </c>
      <c r="I1336" s="60">
        <v>10</v>
      </c>
      <c r="J1336" s="60">
        <v>1</v>
      </c>
      <c r="K1336" s="60" t="s">
        <v>21</v>
      </c>
      <c r="L1336" s="60" t="str">
        <f>IF(K1336=[36]Hoja3!$B$2,[36]Hoja3!$A$2,IF(K1336=[36]Hoja3!$B$3,[36]Hoja3!$A$3,IF(K1336=[36]Hoja3!$B$4,[36]Hoja3!$A$4,IF(K1336=[36]Hoja3!$B$5,[36]Hoja3!$A$5,IF(K1336=[36]Hoja3!$B$6,[36]Hoja3!$A$6,IF(K1336=[36]Hoja3!$B$7,[36]Hoja3!$A$7,IF(K1336=[36]Hoja3!$B$8,[36]Hoja3!$A$8,IF(K1336=[36]Hoja3!$B$9,[36]Hoja3!$A$9,IF(K1336=[36]Hoja3!$B$10,[36]Hoja3!$A$10,IF(K1336=[36]Hoja3!$B$11,[36]Hoja3!$A$11,IF(K1336=[36]Hoja3!$B$12,[36]Hoja3!$A$12,IF(K1336=[36]Hoja3!$B$13,[36]Hoja3!$A$13,IF(K1336=[36]Hoja3!$B$14,[36]Hoja3!$A$14,IF(K1336=[36]Hoja3!$B$15,[36]Hoja3!$A$15,IF(K1336=[36]Hoja3!$B$16,[36]Hoja3!$A$16,IF(K1336=[36]Hoja3!$B$17,[36]Hoja3!$A$17,IF(K1336=[36]Hoja3!$B$18,[36]Hoja3!$A$18,IF(K1336=[36]Hoja3!$B$19,[36]Hoja3!$A$19,IF(K1336=[36]Hoja3!$B$20,[36]Hoja3!$A$20,IF(K1336=[36]Hoja3!$B$21,[36]Hoja3!$A$21,""))))))))))))))))))))</f>
        <v>CCE-16</v>
      </c>
      <c r="M1336" s="60" t="s">
        <v>575</v>
      </c>
      <c r="N1336" s="60">
        <v>4</v>
      </c>
      <c r="O1336" s="63">
        <v>17208360</v>
      </c>
      <c r="P1336" s="64">
        <v>17208360</v>
      </c>
      <c r="Q1336" s="65">
        <v>0</v>
      </c>
      <c r="R1336" s="60">
        <v>0</v>
      </c>
      <c r="S1336" s="60" t="s">
        <v>1439</v>
      </c>
      <c r="T1336" s="60" t="s">
        <v>2701</v>
      </c>
      <c r="U1336" s="60" t="s">
        <v>2702</v>
      </c>
      <c r="V1336" s="60" t="s">
        <v>2703</v>
      </c>
      <c r="W1336" s="60" t="s">
        <v>2704</v>
      </c>
      <c r="X1336" s="60" t="s">
        <v>2705</v>
      </c>
      <c r="Y1336" s="133" t="s">
        <v>2706</v>
      </c>
    </row>
    <row r="1337" spans="1:25" ht="60" x14ac:dyDescent="0.25">
      <c r="A1337" s="60" t="s">
        <v>2793</v>
      </c>
      <c r="B1337" s="60" t="str">
        <f>IFERROR(VLOOKUP(VALUE(MID(A1337,1,IF(VALUE(MID(A1337,1,3))=898,3,4))),[37]Hoja1!$A$3:$K$222,2,0),"")</f>
        <v>1053 Oportunidades de aprendizaje desde el enfoque diferencial</v>
      </c>
      <c r="C1337" s="60" t="s">
        <v>261</v>
      </c>
      <c r="D1337" s="60" t="s">
        <v>489</v>
      </c>
      <c r="E1337" s="60">
        <v>91111902</v>
      </c>
      <c r="F1337" s="91" t="s">
        <v>2728</v>
      </c>
      <c r="G1337" s="62">
        <v>1</v>
      </c>
      <c r="H1337" s="62">
        <v>1</v>
      </c>
      <c r="I1337" s="60">
        <v>10</v>
      </c>
      <c r="J1337" s="60">
        <v>1</v>
      </c>
      <c r="K1337" s="60" t="s">
        <v>21</v>
      </c>
      <c r="L1337" s="60" t="str">
        <f>IF(K1337=[36]Hoja3!$B$2,[36]Hoja3!$A$2,IF(K1337=[36]Hoja3!$B$3,[36]Hoja3!$A$3,IF(K1337=[36]Hoja3!$B$4,[36]Hoja3!$A$4,IF(K1337=[36]Hoja3!$B$5,[36]Hoja3!$A$5,IF(K1337=[36]Hoja3!$B$6,[36]Hoja3!$A$6,IF(K1337=[36]Hoja3!$B$7,[36]Hoja3!$A$7,IF(K1337=[36]Hoja3!$B$8,[36]Hoja3!$A$8,IF(K1337=[36]Hoja3!$B$9,[36]Hoja3!$A$9,IF(K1337=[36]Hoja3!$B$10,[36]Hoja3!$A$10,IF(K1337=[36]Hoja3!$B$11,[36]Hoja3!$A$11,IF(K1337=[36]Hoja3!$B$12,[36]Hoja3!$A$12,IF(K1337=[36]Hoja3!$B$13,[36]Hoja3!$A$13,IF(K1337=[36]Hoja3!$B$14,[36]Hoja3!$A$14,IF(K1337=[36]Hoja3!$B$15,[36]Hoja3!$A$15,IF(K1337=[36]Hoja3!$B$16,[36]Hoja3!$A$16,IF(K1337=[36]Hoja3!$B$17,[36]Hoja3!$A$17,IF(K1337=[36]Hoja3!$B$18,[36]Hoja3!$A$18,IF(K1337=[36]Hoja3!$B$19,[36]Hoja3!$A$19,IF(K1337=[36]Hoja3!$B$20,[36]Hoja3!$A$20,IF(K1337=[36]Hoja3!$B$21,[36]Hoja3!$A$21,""))))))))))))))))))))</f>
        <v>CCE-16</v>
      </c>
      <c r="M1337" s="60" t="s">
        <v>575</v>
      </c>
      <c r="N1337" s="60">
        <v>4</v>
      </c>
      <c r="O1337" s="63">
        <v>17208360</v>
      </c>
      <c r="P1337" s="64">
        <v>17208360</v>
      </c>
      <c r="Q1337" s="65">
        <v>0</v>
      </c>
      <c r="R1337" s="60">
        <v>0</v>
      </c>
      <c r="S1337" s="60" t="s">
        <v>1439</v>
      </c>
      <c r="T1337" s="60" t="s">
        <v>2701</v>
      </c>
      <c r="U1337" s="60" t="s">
        <v>2702</v>
      </c>
      <c r="V1337" s="60" t="s">
        <v>2703</v>
      </c>
      <c r="W1337" s="60" t="s">
        <v>2704</v>
      </c>
      <c r="X1337" s="60" t="s">
        <v>2705</v>
      </c>
      <c r="Y1337" s="133" t="s">
        <v>2706</v>
      </c>
    </row>
    <row r="1338" spans="1:25" ht="60" x14ac:dyDescent="0.25">
      <c r="A1338" s="60" t="s">
        <v>2794</v>
      </c>
      <c r="B1338" s="60" t="str">
        <f>IFERROR(VLOOKUP(VALUE(MID(A1338,1,IF(VALUE(MID(A1338,1,3))=898,3,4))),[37]Hoja1!$A$3:$K$222,2,0),"")</f>
        <v>1053 Oportunidades de aprendizaje desde el enfoque diferencial</v>
      </c>
      <c r="C1338" s="60" t="s">
        <v>261</v>
      </c>
      <c r="D1338" s="60" t="s">
        <v>489</v>
      </c>
      <c r="E1338" s="60">
        <v>91111902</v>
      </c>
      <c r="F1338" s="91" t="s">
        <v>2728</v>
      </c>
      <c r="G1338" s="62">
        <v>1</v>
      </c>
      <c r="H1338" s="62">
        <v>1</v>
      </c>
      <c r="I1338" s="60">
        <v>10</v>
      </c>
      <c r="J1338" s="60">
        <v>1</v>
      </c>
      <c r="K1338" s="60" t="s">
        <v>21</v>
      </c>
      <c r="L1338" s="60" t="str">
        <f>IF(K1338=[36]Hoja3!$B$2,[36]Hoja3!$A$2,IF(K1338=[36]Hoja3!$B$3,[36]Hoja3!$A$3,IF(K1338=[36]Hoja3!$B$4,[36]Hoja3!$A$4,IF(K1338=[36]Hoja3!$B$5,[36]Hoja3!$A$5,IF(K1338=[36]Hoja3!$B$6,[36]Hoja3!$A$6,IF(K1338=[36]Hoja3!$B$7,[36]Hoja3!$A$7,IF(K1338=[36]Hoja3!$B$8,[36]Hoja3!$A$8,IF(K1338=[36]Hoja3!$B$9,[36]Hoja3!$A$9,IF(K1338=[36]Hoja3!$B$10,[36]Hoja3!$A$10,IF(K1338=[36]Hoja3!$B$11,[36]Hoja3!$A$11,IF(K1338=[36]Hoja3!$B$12,[36]Hoja3!$A$12,IF(K1338=[36]Hoja3!$B$13,[36]Hoja3!$A$13,IF(K1338=[36]Hoja3!$B$14,[36]Hoja3!$A$14,IF(K1338=[36]Hoja3!$B$15,[36]Hoja3!$A$15,IF(K1338=[36]Hoja3!$B$16,[36]Hoja3!$A$16,IF(K1338=[36]Hoja3!$B$17,[36]Hoja3!$A$17,IF(K1338=[36]Hoja3!$B$18,[36]Hoja3!$A$18,IF(K1338=[36]Hoja3!$B$19,[36]Hoja3!$A$19,IF(K1338=[36]Hoja3!$B$20,[36]Hoja3!$A$20,IF(K1338=[36]Hoja3!$B$21,[36]Hoja3!$A$21,""))))))))))))))))))))</f>
        <v>CCE-16</v>
      </c>
      <c r="M1338" s="60" t="s">
        <v>575</v>
      </c>
      <c r="N1338" s="60">
        <v>4</v>
      </c>
      <c r="O1338" s="63">
        <v>17208360</v>
      </c>
      <c r="P1338" s="64">
        <v>17208360</v>
      </c>
      <c r="Q1338" s="65">
        <v>0</v>
      </c>
      <c r="R1338" s="60">
        <v>0</v>
      </c>
      <c r="S1338" s="60" t="s">
        <v>1439</v>
      </c>
      <c r="T1338" s="60" t="s">
        <v>2701</v>
      </c>
      <c r="U1338" s="60" t="s">
        <v>2702</v>
      </c>
      <c r="V1338" s="60" t="s">
        <v>2703</v>
      </c>
      <c r="W1338" s="60" t="s">
        <v>2704</v>
      </c>
      <c r="X1338" s="60" t="s">
        <v>2705</v>
      </c>
      <c r="Y1338" s="133" t="s">
        <v>2706</v>
      </c>
    </row>
    <row r="1339" spans="1:25" ht="60" x14ac:dyDescent="0.25">
      <c r="A1339" s="60" t="s">
        <v>2795</v>
      </c>
      <c r="B1339" s="60" t="str">
        <f>IFERROR(VLOOKUP(VALUE(MID(A1339,1,IF(VALUE(MID(A1339,1,3))=898,3,4))),[37]Hoja1!$A$3:$K$222,2,0),"")</f>
        <v>1053 Oportunidades de aprendizaje desde el enfoque diferencial</v>
      </c>
      <c r="C1339" s="60" t="s">
        <v>261</v>
      </c>
      <c r="D1339" s="60" t="s">
        <v>489</v>
      </c>
      <c r="E1339" s="60">
        <v>91111902</v>
      </c>
      <c r="F1339" s="91" t="s">
        <v>2728</v>
      </c>
      <c r="G1339" s="62">
        <v>1</v>
      </c>
      <c r="H1339" s="62">
        <v>1</v>
      </c>
      <c r="I1339" s="60">
        <v>10</v>
      </c>
      <c r="J1339" s="60">
        <v>1</v>
      </c>
      <c r="K1339" s="60" t="s">
        <v>21</v>
      </c>
      <c r="L1339" s="60" t="str">
        <f>IF(K1339=[36]Hoja3!$B$2,[36]Hoja3!$A$2,IF(K1339=[36]Hoja3!$B$3,[36]Hoja3!$A$3,IF(K1339=[36]Hoja3!$B$4,[36]Hoja3!$A$4,IF(K1339=[36]Hoja3!$B$5,[36]Hoja3!$A$5,IF(K1339=[36]Hoja3!$B$6,[36]Hoja3!$A$6,IF(K1339=[36]Hoja3!$B$7,[36]Hoja3!$A$7,IF(K1339=[36]Hoja3!$B$8,[36]Hoja3!$A$8,IF(K1339=[36]Hoja3!$B$9,[36]Hoja3!$A$9,IF(K1339=[36]Hoja3!$B$10,[36]Hoja3!$A$10,IF(K1339=[36]Hoja3!$B$11,[36]Hoja3!$A$11,IF(K1339=[36]Hoja3!$B$12,[36]Hoja3!$A$12,IF(K1339=[36]Hoja3!$B$13,[36]Hoja3!$A$13,IF(K1339=[36]Hoja3!$B$14,[36]Hoja3!$A$14,IF(K1339=[36]Hoja3!$B$15,[36]Hoja3!$A$15,IF(K1339=[36]Hoja3!$B$16,[36]Hoja3!$A$16,IF(K1339=[36]Hoja3!$B$17,[36]Hoja3!$A$17,IF(K1339=[36]Hoja3!$B$18,[36]Hoja3!$A$18,IF(K1339=[36]Hoja3!$B$19,[36]Hoja3!$A$19,IF(K1339=[36]Hoja3!$B$20,[36]Hoja3!$A$20,IF(K1339=[36]Hoja3!$B$21,[36]Hoja3!$A$21,""))))))))))))))))))))</f>
        <v>CCE-16</v>
      </c>
      <c r="M1339" s="60" t="s">
        <v>575</v>
      </c>
      <c r="N1339" s="60">
        <v>4</v>
      </c>
      <c r="O1339" s="63">
        <v>17208360</v>
      </c>
      <c r="P1339" s="64">
        <v>17208360</v>
      </c>
      <c r="Q1339" s="65">
        <v>0</v>
      </c>
      <c r="R1339" s="60">
        <v>0</v>
      </c>
      <c r="S1339" s="60" t="s">
        <v>1439</v>
      </c>
      <c r="T1339" s="60" t="s">
        <v>2701</v>
      </c>
      <c r="U1339" s="60" t="s">
        <v>2702</v>
      </c>
      <c r="V1339" s="60" t="s">
        <v>2703</v>
      </c>
      <c r="W1339" s="60" t="s">
        <v>2704</v>
      </c>
      <c r="X1339" s="60" t="s">
        <v>2705</v>
      </c>
      <c r="Y1339" s="133" t="s">
        <v>2706</v>
      </c>
    </row>
    <row r="1340" spans="1:25" ht="60" x14ac:dyDescent="0.25">
      <c r="A1340" s="60" t="s">
        <v>2796</v>
      </c>
      <c r="B1340" s="60" t="str">
        <f>IFERROR(VLOOKUP(VALUE(MID(A1340,1,IF(VALUE(MID(A1340,1,3))=898,3,4))),[37]Hoja1!$A$3:$K$222,2,0),"")</f>
        <v>1053 Oportunidades de aprendizaje desde el enfoque diferencial</v>
      </c>
      <c r="C1340" s="60" t="s">
        <v>261</v>
      </c>
      <c r="D1340" s="60" t="s">
        <v>489</v>
      </c>
      <c r="E1340" s="60">
        <v>91111902</v>
      </c>
      <c r="F1340" s="91" t="s">
        <v>2728</v>
      </c>
      <c r="G1340" s="62">
        <v>1</v>
      </c>
      <c r="H1340" s="62">
        <v>1</v>
      </c>
      <c r="I1340" s="60">
        <v>10</v>
      </c>
      <c r="J1340" s="60">
        <v>1</v>
      </c>
      <c r="K1340" s="60" t="s">
        <v>21</v>
      </c>
      <c r="L1340" s="60" t="str">
        <f>IF(K1340=[36]Hoja3!$B$2,[36]Hoja3!$A$2,IF(K1340=[36]Hoja3!$B$3,[36]Hoja3!$A$3,IF(K1340=[36]Hoja3!$B$4,[36]Hoja3!$A$4,IF(K1340=[36]Hoja3!$B$5,[36]Hoja3!$A$5,IF(K1340=[36]Hoja3!$B$6,[36]Hoja3!$A$6,IF(K1340=[36]Hoja3!$B$7,[36]Hoja3!$A$7,IF(K1340=[36]Hoja3!$B$8,[36]Hoja3!$A$8,IF(K1340=[36]Hoja3!$B$9,[36]Hoja3!$A$9,IF(K1340=[36]Hoja3!$B$10,[36]Hoja3!$A$10,IF(K1340=[36]Hoja3!$B$11,[36]Hoja3!$A$11,IF(K1340=[36]Hoja3!$B$12,[36]Hoja3!$A$12,IF(K1340=[36]Hoja3!$B$13,[36]Hoja3!$A$13,IF(K1340=[36]Hoja3!$B$14,[36]Hoja3!$A$14,IF(K1340=[36]Hoja3!$B$15,[36]Hoja3!$A$15,IF(K1340=[36]Hoja3!$B$16,[36]Hoja3!$A$16,IF(K1340=[36]Hoja3!$B$17,[36]Hoja3!$A$17,IF(K1340=[36]Hoja3!$B$18,[36]Hoja3!$A$18,IF(K1340=[36]Hoja3!$B$19,[36]Hoja3!$A$19,IF(K1340=[36]Hoja3!$B$20,[36]Hoja3!$A$20,IF(K1340=[36]Hoja3!$B$21,[36]Hoja3!$A$21,""))))))))))))))))))))</f>
        <v>CCE-16</v>
      </c>
      <c r="M1340" s="60" t="s">
        <v>575</v>
      </c>
      <c r="N1340" s="60">
        <v>4</v>
      </c>
      <c r="O1340" s="63">
        <v>17208360</v>
      </c>
      <c r="P1340" s="64">
        <v>17208360</v>
      </c>
      <c r="Q1340" s="65">
        <v>0</v>
      </c>
      <c r="R1340" s="60">
        <v>0</v>
      </c>
      <c r="S1340" s="60" t="s">
        <v>1439</v>
      </c>
      <c r="T1340" s="60" t="s">
        <v>2701</v>
      </c>
      <c r="U1340" s="60" t="s">
        <v>2702</v>
      </c>
      <c r="V1340" s="60" t="s">
        <v>2703</v>
      </c>
      <c r="W1340" s="60" t="s">
        <v>2704</v>
      </c>
      <c r="X1340" s="60" t="s">
        <v>2705</v>
      </c>
      <c r="Y1340" s="133" t="s">
        <v>2706</v>
      </c>
    </row>
    <row r="1341" spans="1:25" ht="60" x14ac:dyDescent="0.25">
      <c r="A1341" s="60" t="s">
        <v>2797</v>
      </c>
      <c r="B1341" s="60" t="str">
        <f>IFERROR(VLOOKUP(VALUE(MID(A1341,1,IF(VALUE(MID(A1341,1,3))=898,3,4))),[37]Hoja1!$A$3:$K$222,2,0),"")</f>
        <v>1053 Oportunidades de aprendizaje desde el enfoque diferencial</v>
      </c>
      <c r="C1341" s="60" t="s">
        <v>261</v>
      </c>
      <c r="D1341" s="60" t="s">
        <v>489</v>
      </c>
      <c r="E1341" s="60">
        <v>91111902</v>
      </c>
      <c r="F1341" s="91" t="s">
        <v>2728</v>
      </c>
      <c r="G1341" s="62">
        <v>1</v>
      </c>
      <c r="H1341" s="62">
        <v>1</v>
      </c>
      <c r="I1341" s="60">
        <v>10</v>
      </c>
      <c r="J1341" s="60">
        <v>1</v>
      </c>
      <c r="K1341" s="60" t="s">
        <v>21</v>
      </c>
      <c r="L1341" s="60" t="str">
        <f>IF(K1341=[36]Hoja3!$B$2,[36]Hoja3!$A$2,IF(K1341=[36]Hoja3!$B$3,[36]Hoja3!$A$3,IF(K1341=[36]Hoja3!$B$4,[36]Hoja3!$A$4,IF(K1341=[36]Hoja3!$B$5,[36]Hoja3!$A$5,IF(K1341=[36]Hoja3!$B$6,[36]Hoja3!$A$6,IF(K1341=[36]Hoja3!$B$7,[36]Hoja3!$A$7,IF(K1341=[36]Hoja3!$B$8,[36]Hoja3!$A$8,IF(K1341=[36]Hoja3!$B$9,[36]Hoja3!$A$9,IF(K1341=[36]Hoja3!$B$10,[36]Hoja3!$A$10,IF(K1341=[36]Hoja3!$B$11,[36]Hoja3!$A$11,IF(K1341=[36]Hoja3!$B$12,[36]Hoja3!$A$12,IF(K1341=[36]Hoja3!$B$13,[36]Hoja3!$A$13,IF(K1341=[36]Hoja3!$B$14,[36]Hoja3!$A$14,IF(K1341=[36]Hoja3!$B$15,[36]Hoja3!$A$15,IF(K1341=[36]Hoja3!$B$16,[36]Hoja3!$A$16,IF(K1341=[36]Hoja3!$B$17,[36]Hoja3!$A$17,IF(K1341=[36]Hoja3!$B$18,[36]Hoja3!$A$18,IF(K1341=[36]Hoja3!$B$19,[36]Hoja3!$A$19,IF(K1341=[36]Hoja3!$B$20,[36]Hoja3!$A$20,IF(K1341=[36]Hoja3!$B$21,[36]Hoja3!$A$21,""))))))))))))))))))))</f>
        <v>CCE-16</v>
      </c>
      <c r="M1341" s="60" t="s">
        <v>575</v>
      </c>
      <c r="N1341" s="60">
        <v>4</v>
      </c>
      <c r="O1341" s="63">
        <v>17208360</v>
      </c>
      <c r="P1341" s="64">
        <v>17208360</v>
      </c>
      <c r="Q1341" s="65">
        <v>0</v>
      </c>
      <c r="R1341" s="60">
        <v>0</v>
      </c>
      <c r="S1341" s="60" t="s">
        <v>1439</v>
      </c>
      <c r="T1341" s="60" t="s">
        <v>2701</v>
      </c>
      <c r="U1341" s="60" t="s">
        <v>2702</v>
      </c>
      <c r="V1341" s="60" t="s">
        <v>2703</v>
      </c>
      <c r="W1341" s="60" t="s">
        <v>2704</v>
      </c>
      <c r="X1341" s="60" t="s">
        <v>2705</v>
      </c>
      <c r="Y1341" s="133" t="s">
        <v>2706</v>
      </c>
    </row>
    <row r="1342" spans="1:25" ht="60" x14ac:dyDescent="0.25">
      <c r="A1342" s="60" t="s">
        <v>2798</v>
      </c>
      <c r="B1342" s="60" t="str">
        <f>IFERROR(VLOOKUP(VALUE(MID(A1342,1,IF(VALUE(MID(A1342,1,3))=898,3,4))),[37]Hoja1!$A$3:$K$222,2,0),"")</f>
        <v>1053 Oportunidades de aprendizaje desde el enfoque diferencial</v>
      </c>
      <c r="C1342" s="60" t="s">
        <v>261</v>
      </c>
      <c r="D1342" s="60" t="s">
        <v>489</v>
      </c>
      <c r="E1342" s="60">
        <v>91111902</v>
      </c>
      <c r="F1342" s="91" t="s">
        <v>2728</v>
      </c>
      <c r="G1342" s="62">
        <v>1</v>
      </c>
      <c r="H1342" s="62">
        <v>1</v>
      </c>
      <c r="I1342" s="60">
        <v>10</v>
      </c>
      <c r="J1342" s="60">
        <v>1</v>
      </c>
      <c r="K1342" s="60" t="s">
        <v>21</v>
      </c>
      <c r="L1342" s="60" t="str">
        <f>IF(K1342=[36]Hoja3!$B$2,[36]Hoja3!$A$2,IF(K1342=[36]Hoja3!$B$3,[36]Hoja3!$A$3,IF(K1342=[36]Hoja3!$B$4,[36]Hoja3!$A$4,IF(K1342=[36]Hoja3!$B$5,[36]Hoja3!$A$5,IF(K1342=[36]Hoja3!$B$6,[36]Hoja3!$A$6,IF(K1342=[36]Hoja3!$B$7,[36]Hoja3!$A$7,IF(K1342=[36]Hoja3!$B$8,[36]Hoja3!$A$8,IF(K1342=[36]Hoja3!$B$9,[36]Hoja3!$A$9,IF(K1342=[36]Hoja3!$B$10,[36]Hoja3!$A$10,IF(K1342=[36]Hoja3!$B$11,[36]Hoja3!$A$11,IF(K1342=[36]Hoja3!$B$12,[36]Hoja3!$A$12,IF(K1342=[36]Hoja3!$B$13,[36]Hoja3!$A$13,IF(K1342=[36]Hoja3!$B$14,[36]Hoja3!$A$14,IF(K1342=[36]Hoja3!$B$15,[36]Hoja3!$A$15,IF(K1342=[36]Hoja3!$B$16,[36]Hoja3!$A$16,IF(K1342=[36]Hoja3!$B$17,[36]Hoja3!$A$17,IF(K1342=[36]Hoja3!$B$18,[36]Hoja3!$A$18,IF(K1342=[36]Hoja3!$B$19,[36]Hoja3!$A$19,IF(K1342=[36]Hoja3!$B$20,[36]Hoja3!$A$20,IF(K1342=[36]Hoja3!$B$21,[36]Hoja3!$A$21,""))))))))))))))))))))</f>
        <v>CCE-16</v>
      </c>
      <c r="M1342" s="60" t="s">
        <v>575</v>
      </c>
      <c r="N1342" s="60">
        <v>4</v>
      </c>
      <c r="O1342" s="63">
        <v>17208360</v>
      </c>
      <c r="P1342" s="64">
        <v>17208360</v>
      </c>
      <c r="Q1342" s="65">
        <v>0</v>
      </c>
      <c r="R1342" s="60">
        <v>0</v>
      </c>
      <c r="S1342" s="60" t="s">
        <v>1439</v>
      </c>
      <c r="T1342" s="60" t="s">
        <v>2701</v>
      </c>
      <c r="U1342" s="60" t="s">
        <v>2702</v>
      </c>
      <c r="V1342" s="60" t="s">
        <v>2703</v>
      </c>
      <c r="W1342" s="60" t="s">
        <v>2704</v>
      </c>
      <c r="X1342" s="60" t="s">
        <v>2705</v>
      </c>
      <c r="Y1342" s="133" t="s">
        <v>2706</v>
      </c>
    </row>
    <row r="1343" spans="1:25" ht="60" x14ac:dyDescent="0.25">
      <c r="A1343" s="60" t="s">
        <v>2799</v>
      </c>
      <c r="B1343" s="60" t="str">
        <f>IFERROR(VLOOKUP(VALUE(MID(A1343,1,IF(VALUE(MID(A1343,1,3))=898,3,4))),[37]Hoja1!$A$3:$K$222,2,0),"")</f>
        <v>1053 Oportunidades de aprendizaje desde el enfoque diferencial</v>
      </c>
      <c r="C1343" s="60" t="s">
        <v>261</v>
      </c>
      <c r="D1343" s="60" t="s">
        <v>489</v>
      </c>
      <c r="E1343" s="60">
        <v>91111902</v>
      </c>
      <c r="F1343" s="91" t="s">
        <v>2728</v>
      </c>
      <c r="G1343" s="62">
        <v>1</v>
      </c>
      <c r="H1343" s="62">
        <v>1</v>
      </c>
      <c r="I1343" s="60">
        <v>10</v>
      </c>
      <c r="J1343" s="60">
        <v>1</v>
      </c>
      <c r="K1343" s="60" t="s">
        <v>21</v>
      </c>
      <c r="L1343" s="60" t="str">
        <f>IF(K1343=[36]Hoja3!$B$2,[36]Hoja3!$A$2,IF(K1343=[36]Hoja3!$B$3,[36]Hoja3!$A$3,IF(K1343=[36]Hoja3!$B$4,[36]Hoja3!$A$4,IF(K1343=[36]Hoja3!$B$5,[36]Hoja3!$A$5,IF(K1343=[36]Hoja3!$B$6,[36]Hoja3!$A$6,IF(K1343=[36]Hoja3!$B$7,[36]Hoja3!$A$7,IF(K1343=[36]Hoja3!$B$8,[36]Hoja3!$A$8,IF(K1343=[36]Hoja3!$B$9,[36]Hoja3!$A$9,IF(K1343=[36]Hoja3!$B$10,[36]Hoja3!$A$10,IF(K1343=[36]Hoja3!$B$11,[36]Hoja3!$A$11,IF(K1343=[36]Hoja3!$B$12,[36]Hoja3!$A$12,IF(K1343=[36]Hoja3!$B$13,[36]Hoja3!$A$13,IF(K1343=[36]Hoja3!$B$14,[36]Hoja3!$A$14,IF(K1343=[36]Hoja3!$B$15,[36]Hoja3!$A$15,IF(K1343=[36]Hoja3!$B$16,[36]Hoja3!$A$16,IF(K1343=[36]Hoja3!$B$17,[36]Hoja3!$A$17,IF(K1343=[36]Hoja3!$B$18,[36]Hoja3!$A$18,IF(K1343=[36]Hoja3!$B$19,[36]Hoja3!$A$19,IF(K1343=[36]Hoja3!$B$20,[36]Hoja3!$A$20,IF(K1343=[36]Hoja3!$B$21,[36]Hoja3!$A$21,""))))))))))))))))))))</f>
        <v>CCE-16</v>
      </c>
      <c r="M1343" s="60" t="s">
        <v>575</v>
      </c>
      <c r="N1343" s="60">
        <v>4</v>
      </c>
      <c r="O1343" s="63">
        <v>17208360</v>
      </c>
      <c r="P1343" s="64">
        <v>17208360</v>
      </c>
      <c r="Q1343" s="65">
        <v>0</v>
      </c>
      <c r="R1343" s="60">
        <v>0</v>
      </c>
      <c r="S1343" s="60" t="s">
        <v>1439</v>
      </c>
      <c r="T1343" s="60" t="s">
        <v>2701</v>
      </c>
      <c r="U1343" s="60" t="s">
        <v>2702</v>
      </c>
      <c r="V1343" s="60" t="s">
        <v>2703</v>
      </c>
      <c r="W1343" s="60" t="s">
        <v>2704</v>
      </c>
      <c r="X1343" s="60" t="s">
        <v>2705</v>
      </c>
      <c r="Y1343" s="133" t="s">
        <v>2706</v>
      </c>
    </row>
    <row r="1344" spans="1:25" ht="60" x14ac:dyDescent="0.25">
      <c r="A1344" s="60" t="s">
        <v>2800</v>
      </c>
      <c r="B1344" s="60" t="str">
        <f>IFERROR(VLOOKUP(VALUE(MID(A1344,1,IF(VALUE(MID(A1344,1,3))=898,3,4))),[37]Hoja1!$A$3:$K$222,2,0),"")</f>
        <v>1053 Oportunidades de aprendizaje desde el enfoque diferencial</v>
      </c>
      <c r="C1344" s="60" t="s">
        <v>261</v>
      </c>
      <c r="D1344" s="60" t="s">
        <v>489</v>
      </c>
      <c r="E1344" s="60">
        <v>91111902</v>
      </c>
      <c r="F1344" s="91" t="s">
        <v>2728</v>
      </c>
      <c r="G1344" s="62">
        <v>1</v>
      </c>
      <c r="H1344" s="62">
        <v>1</v>
      </c>
      <c r="I1344" s="60">
        <v>10</v>
      </c>
      <c r="J1344" s="60">
        <v>1</v>
      </c>
      <c r="K1344" s="60" t="s">
        <v>21</v>
      </c>
      <c r="L1344" s="60" t="str">
        <f>IF(K1344=[36]Hoja3!$B$2,[36]Hoja3!$A$2,IF(K1344=[36]Hoja3!$B$3,[36]Hoja3!$A$3,IF(K1344=[36]Hoja3!$B$4,[36]Hoja3!$A$4,IF(K1344=[36]Hoja3!$B$5,[36]Hoja3!$A$5,IF(K1344=[36]Hoja3!$B$6,[36]Hoja3!$A$6,IF(K1344=[36]Hoja3!$B$7,[36]Hoja3!$A$7,IF(K1344=[36]Hoja3!$B$8,[36]Hoja3!$A$8,IF(K1344=[36]Hoja3!$B$9,[36]Hoja3!$A$9,IF(K1344=[36]Hoja3!$B$10,[36]Hoja3!$A$10,IF(K1344=[36]Hoja3!$B$11,[36]Hoja3!$A$11,IF(K1344=[36]Hoja3!$B$12,[36]Hoja3!$A$12,IF(K1344=[36]Hoja3!$B$13,[36]Hoja3!$A$13,IF(K1344=[36]Hoja3!$B$14,[36]Hoja3!$A$14,IF(K1344=[36]Hoja3!$B$15,[36]Hoja3!$A$15,IF(K1344=[36]Hoja3!$B$16,[36]Hoja3!$A$16,IF(K1344=[36]Hoja3!$B$17,[36]Hoja3!$A$17,IF(K1344=[36]Hoja3!$B$18,[36]Hoja3!$A$18,IF(K1344=[36]Hoja3!$B$19,[36]Hoja3!$A$19,IF(K1344=[36]Hoja3!$B$20,[36]Hoja3!$A$20,IF(K1344=[36]Hoja3!$B$21,[36]Hoja3!$A$21,""))))))))))))))))))))</f>
        <v>CCE-16</v>
      </c>
      <c r="M1344" s="60" t="s">
        <v>575</v>
      </c>
      <c r="N1344" s="60">
        <v>4</v>
      </c>
      <c r="O1344" s="63">
        <v>17208360</v>
      </c>
      <c r="P1344" s="64">
        <v>17208360</v>
      </c>
      <c r="Q1344" s="65">
        <v>0</v>
      </c>
      <c r="R1344" s="60">
        <v>0</v>
      </c>
      <c r="S1344" s="60" t="s">
        <v>1439</v>
      </c>
      <c r="T1344" s="60" t="s">
        <v>2701</v>
      </c>
      <c r="U1344" s="60" t="s">
        <v>2702</v>
      </c>
      <c r="V1344" s="60" t="s">
        <v>2703</v>
      </c>
      <c r="W1344" s="60" t="s">
        <v>2704</v>
      </c>
      <c r="X1344" s="60" t="s">
        <v>2705</v>
      </c>
      <c r="Y1344" s="133" t="s">
        <v>2706</v>
      </c>
    </row>
    <row r="1345" spans="1:25" ht="60" x14ac:dyDescent="0.25">
      <c r="A1345" s="60" t="s">
        <v>2801</v>
      </c>
      <c r="B1345" s="60" t="str">
        <f>IFERROR(VLOOKUP(VALUE(MID(A1345,1,IF(VALUE(MID(A1345,1,3))=898,3,4))),[37]Hoja1!$A$3:$K$222,2,0),"")</f>
        <v>1053 Oportunidades de aprendizaje desde el enfoque diferencial</v>
      </c>
      <c r="C1345" s="60" t="s">
        <v>261</v>
      </c>
      <c r="D1345" s="60" t="s">
        <v>489</v>
      </c>
      <c r="E1345" s="60">
        <v>91111902</v>
      </c>
      <c r="F1345" s="91" t="s">
        <v>2728</v>
      </c>
      <c r="G1345" s="62">
        <v>1</v>
      </c>
      <c r="H1345" s="62">
        <v>1</v>
      </c>
      <c r="I1345" s="60">
        <v>10</v>
      </c>
      <c r="J1345" s="60">
        <v>1</v>
      </c>
      <c r="K1345" s="60" t="s">
        <v>21</v>
      </c>
      <c r="L1345" s="60" t="str">
        <f>IF(K1345=[36]Hoja3!$B$2,[36]Hoja3!$A$2,IF(K1345=[36]Hoja3!$B$3,[36]Hoja3!$A$3,IF(K1345=[36]Hoja3!$B$4,[36]Hoja3!$A$4,IF(K1345=[36]Hoja3!$B$5,[36]Hoja3!$A$5,IF(K1345=[36]Hoja3!$B$6,[36]Hoja3!$A$6,IF(K1345=[36]Hoja3!$B$7,[36]Hoja3!$A$7,IF(K1345=[36]Hoja3!$B$8,[36]Hoja3!$A$8,IF(K1345=[36]Hoja3!$B$9,[36]Hoja3!$A$9,IF(K1345=[36]Hoja3!$B$10,[36]Hoja3!$A$10,IF(K1345=[36]Hoja3!$B$11,[36]Hoja3!$A$11,IF(K1345=[36]Hoja3!$B$12,[36]Hoja3!$A$12,IF(K1345=[36]Hoja3!$B$13,[36]Hoja3!$A$13,IF(K1345=[36]Hoja3!$B$14,[36]Hoja3!$A$14,IF(K1345=[36]Hoja3!$B$15,[36]Hoja3!$A$15,IF(K1345=[36]Hoja3!$B$16,[36]Hoja3!$A$16,IF(K1345=[36]Hoja3!$B$17,[36]Hoja3!$A$17,IF(K1345=[36]Hoja3!$B$18,[36]Hoja3!$A$18,IF(K1345=[36]Hoja3!$B$19,[36]Hoja3!$A$19,IF(K1345=[36]Hoja3!$B$20,[36]Hoja3!$A$20,IF(K1345=[36]Hoja3!$B$21,[36]Hoja3!$A$21,""))))))))))))))))))))</f>
        <v>CCE-16</v>
      </c>
      <c r="M1345" s="60" t="s">
        <v>575</v>
      </c>
      <c r="N1345" s="60">
        <v>4</v>
      </c>
      <c r="O1345" s="63">
        <v>17208360</v>
      </c>
      <c r="P1345" s="64">
        <v>17208360</v>
      </c>
      <c r="Q1345" s="65">
        <v>0</v>
      </c>
      <c r="R1345" s="60">
        <v>0</v>
      </c>
      <c r="S1345" s="60" t="s">
        <v>1439</v>
      </c>
      <c r="T1345" s="60" t="s">
        <v>2701</v>
      </c>
      <c r="U1345" s="60" t="s">
        <v>2702</v>
      </c>
      <c r="V1345" s="60" t="s">
        <v>2703</v>
      </c>
      <c r="W1345" s="60" t="s">
        <v>2704</v>
      </c>
      <c r="X1345" s="60" t="s">
        <v>2705</v>
      </c>
      <c r="Y1345" s="133" t="s">
        <v>2706</v>
      </c>
    </row>
    <row r="1346" spans="1:25" ht="60" x14ac:dyDescent="0.25">
      <c r="A1346" s="60" t="s">
        <v>2802</v>
      </c>
      <c r="B1346" s="60" t="str">
        <f>IFERROR(VLOOKUP(VALUE(MID(A1346,1,IF(VALUE(MID(A1346,1,3))=898,3,4))),[37]Hoja1!$A$3:$K$222,2,0),"")</f>
        <v>1053 Oportunidades de aprendizaje desde el enfoque diferencial</v>
      </c>
      <c r="C1346" s="60" t="s">
        <v>261</v>
      </c>
      <c r="D1346" s="60" t="s">
        <v>489</v>
      </c>
      <c r="E1346" s="60">
        <v>91111902</v>
      </c>
      <c r="F1346" s="91" t="s">
        <v>2728</v>
      </c>
      <c r="G1346" s="62">
        <v>1</v>
      </c>
      <c r="H1346" s="62">
        <v>1</v>
      </c>
      <c r="I1346" s="60">
        <v>10</v>
      </c>
      <c r="J1346" s="60">
        <v>1</v>
      </c>
      <c r="K1346" s="60" t="s">
        <v>21</v>
      </c>
      <c r="L1346" s="60" t="str">
        <f>IF(K1346=[36]Hoja3!$B$2,[36]Hoja3!$A$2,IF(K1346=[36]Hoja3!$B$3,[36]Hoja3!$A$3,IF(K1346=[36]Hoja3!$B$4,[36]Hoja3!$A$4,IF(K1346=[36]Hoja3!$B$5,[36]Hoja3!$A$5,IF(K1346=[36]Hoja3!$B$6,[36]Hoja3!$A$6,IF(K1346=[36]Hoja3!$B$7,[36]Hoja3!$A$7,IF(K1346=[36]Hoja3!$B$8,[36]Hoja3!$A$8,IF(K1346=[36]Hoja3!$B$9,[36]Hoja3!$A$9,IF(K1346=[36]Hoja3!$B$10,[36]Hoja3!$A$10,IF(K1346=[36]Hoja3!$B$11,[36]Hoja3!$A$11,IF(K1346=[36]Hoja3!$B$12,[36]Hoja3!$A$12,IF(K1346=[36]Hoja3!$B$13,[36]Hoja3!$A$13,IF(K1346=[36]Hoja3!$B$14,[36]Hoja3!$A$14,IF(K1346=[36]Hoja3!$B$15,[36]Hoja3!$A$15,IF(K1346=[36]Hoja3!$B$16,[36]Hoja3!$A$16,IF(K1346=[36]Hoja3!$B$17,[36]Hoja3!$A$17,IF(K1346=[36]Hoja3!$B$18,[36]Hoja3!$A$18,IF(K1346=[36]Hoja3!$B$19,[36]Hoja3!$A$19,IF(K1346=[36]Hoja3!$B$20,[36]Hoja3!$A$20,IF(K1346=[36]Hoja3!$B$21,[36]Hoja3!$A$21,""))))))))))))))))))))</f>
        <v>CCE-16</v>
      </c>
      <c r="M1346" s="60" t="s">
        <v>575</v>
      </c>
      <c r="N1346" s="60">
        <v>4</v>
      </c>
      <c r="O1346" s="63">
        <v>17208360</v>
      </c>
      <c r="P1346" s="64">
        <v>17208360</v>
      </c>
      <c r="Q1346" s="65">
        <v>0</v>
      </c>
      <c r="R1346" s="60">
        <v>0</v>
      </c>
      <c r="S1346" s="60" t="s">
        <v>1439</v>
      </c>
      <c r="T1346" s="60" t="s">
        <v>2701</v>
      </c>
      <c r="U1346" s="60" t="s">
        <v>2702</v>
      </c>
      <c r="V1346" s="60" t="s">
        <v>2703</v>
      </c>
      <c r="W1346" s="60" t="s">
        <v>2704</v>
      </c>
      <c r="X1346" s="60" t="s">
        <v>2705</v>
      </c>
      <c r="Y1346" s="133" t="s">
        <v>2706</v>
      </c>
    </row>
    <row r="1347" spans="1:25" ht="60" x14ac:dyDescent="0.25">
      <c r="A1347" s="60" t="s">
        <v>2803</v>
      </c>
      <c r="B1347" s="60" t="str">
        <f>IFERROR(VLOOKUP(VALUE(MID(A1347,1,IF(VALUE(MID(A1347,1,3))=898,3,4))),[37]Hoja1!$A$3:$K$222,2,0),"")</f>
        <v>1053 Oportunidades de aprendizaje desde el enfoque diferencial</v>
      </c>
      <c r="C1347" s="60" t="s">
        <v>261</v>
      </c>
      <c r="D1347" s="60" t="s">
        <v>489</v>
      </c>
      <c r="E1347" s="60">
        <v>91111902</v>
      </c>
      <c r="F1347" s="91" t="s">
        <v>2728</v>
      </c>
      <c r="G1347" s="62">
        <v>1</v>
      </c>
      <c r="H1347" s="62">
        <v>1</v>
      </c>
      <c r="I1347" s="60">
        <v>10</v>
      </c>
      <c r="J1347" s="60">
        <v>1</v>
      </c>
      <c r="K1347" s="60" t="s">
        <v>21</v>
      </c>
      <c r="L1347" s="60" t="str">
        <f>IF(K1347=[36]Hoja3!$B$2,[36]Hoja3!$A$2,IF(K1347=[36]Hoja3!$B$3,[36]Hoja3!$A$3,IF(K1347=[36]Hoja3!$B$4,[36]Hoja3!$A$4,IF(K1347=[36]Hoja3!$B$5,[36]Hoja3!$A$5,IF(K1347=[36]Hoja3!$B$6,[36]Hoja3!$A$6,IF(K1347=[36]Hoja3!$B$7,[36]Hoja3!$A$7,IF(K1347=[36]Hoja3!$B$8,[36]Hoja3!$A$8,IF(K1347=[36]Hoja3!$B$9,[36]Hoja3!$A$9,IF(K1347=[36]Hoja3!$B$10,[36]Hoja3!$A$10,IF(K1347=[36]Hoja3!$B$11,[36]Hoja3!$A$11,IF(K1347=[36]Hoja3!$B$12,[36]Hoja3!$A$12,IF(K1347=[36]Hoja3!$B$13,[36]Hoja3!$A$13,IF(K1347=[36]Hoja3!$B$14,[36]Hoja3!$A$14,IF(K1347=[36]Hoja3!$B$15,[36]Hoja3!$A$15,IF(K1347=[36]Hoja3!$B$16,[36]Hoja3!$A$16,IF(K1347=[36]Hoja3!$B$17,[36]Hoja3!$A$17,IF(K1347=[36]Hoja3!$B$18,[36]Hoja3!$A$18,IF(K1347=[36]Hoja3!$B$19,[36]Hoja3!$A$19,IF(K1347=[36]Hoja3!$B$20,[36]Hoja3!$A$20,IF(K1347=[36]Hoja3!$B$21,[36]Hoja3!$A$21,""))))))))))))))))))))</f>
        <v>CCE-16</v>
      </c>
      <c r="M1347" s="60" t="s">
        <v>575</v>
      </c>
      <c r="N1347" s="60">
        <v>4</v>
      </c>
      <c r="O1347" s="63">
        <v>17208360</v>
      </c>
      <c r="P1347" s="64">
        <v>17208360</v>
      </c>
      <c r="Q1347" s="65">
        <v>0</v>
      </c>
      <c r="R1347" s="60">
        <v>0</v>
      </c>
      <c r="S1347" s="60" t="s">
        <v>1439</v>
      </c>
      <c r="T1347" s="60" t="s">
        <v>2701</v>
      </c>
      <c r="U1347" s="60" t="s">
        <v>2702</v>
      </c>
      <c r="V1347" s="60" t="s">
        <v>2703</v>
      </c>
      <c r="W1347" s="60" t="s">
        <v>2704</v>
      </c>
      <c r="X1347" s="60" t="s">
        <v>2705</v>
      </c>
      <c r="Y1347" s="133" t="s">
        <v>2706</v>
      </c>
    </row>
    <row r="1348" spans="1:25" ht="60" x14ac:dyDescent="0.25">
      <c r="A1348" s="60" t="s">
        <v>2804</v>
      </c>
      <c r="B1348" s="60" t="str">
        <f>IFERROR(VLOOKUP(VALUE(MID(A1348,1,IF(VALUE(MID(A1348,1,3))=898,3,4))),[37]Hoja1!$A$3:$K$222,2,0),"")</f>
        <v>1053 Oportunidades de aprendizaje desde el enfoque diferencial</v>
      </c>
      <c r="C1348" s="60" t="s">
        <v>261</v>
      </c>
      <c r="D1348" s="60" t="s">
        <v>489</v>
      </c>
      <c r="E1348" s="60">
        <v>91111902</v>
      </c>
      <c r="F1348" s="91" t="s">
        <v>2728</v>
      </c>
      <c r="G1348" s="62">
        <v>1</v>
      </c>
      <c r="H1348" s="62">
        <v>1</v>
      </c>
      <c r="I1348" s="60">
        <v>10</v>
      </c>
      <c r="J1348" s="60">
        <v>1</v>
      </c>
      <c r="K1348" s="60" t="s">
        <v>21</v>
      </c>
      <c r="L1348" s="60" t="str">
        <f>IF(K1348=[36]Hoja3!$B$2,[36]Hoja3!$A$2,IF(K1348=[36]Hoja3!$B$3,[36]Hoja3!$A$3,IF(K1348=[36]Hoja3!$B$4,[36]Hoja3!$A$4,IF(K1348=[36]Hoja3!$B$5,[36]Hoja3!$A$5,IF(K1348=[36]Hoja3!$B$6,[36]Hoja3!$A$6,IF(K1348=[36]Hoja3!$B$7,[36]Hoja3!$A$7,IF(K1348=[36]Hoja3!$B$8,[36]Hoja3!$A$8,IF(K1348=[36]Hoja3!$B$9,[36]Hoja3!$A$9,IF(K1348=[36]Hoja3!$B$10,[36]Hoja3!$A$10,IF(K1348=[36]Hoja3!$B$11,[36]Hoja3!$A$11,IF(K1348=[36]Hoja3!$B$12,[36]Hoja3!$A$12,IF(K1348=[36]Hoja3!$B$13,[36]Hoja3!$A$13,IF(K1348=[36]Hoja3!$B$14,[36]Hoja3!$A$14,IF(K1348=[36]Hoja3!$B$15,[36]Hoja3!$A$15,IF(K1348=[36]Hoja3!$B$16,[36]Hoja3!$A$16,IF(K1348=[36]Hoja3!$B$17,[36]Hoja3!$A$17,IF(K1348=[36]Hoja3!$B$18,[36]Hoja3!$A$18,IF(K1348=[36]Hoja3!$B$19,[36]Hoja3!$A$19,IF(K1348=[36]Hoja3!$B$20,[36]Hoja3!$A$20,IF(K1348=[36]Hoja3!$B$21,[36]Hoja3!$A$21,""))))))))))))))))))))</f>
        <v>CCE-16</v>
      </c>
      <c r="M1348" s="60" t="s">
        <v>575</v>
      </c>
      <c r="N1348" s="60">
        <v>4</v>
      </c>
      <c r="O1348" s="63">
        <v>17208360</v>
      </c>
      <c r="P1348" s="64">
        <v>17208360</v>
      </c>
      <c r="Q1348" s="65">
        <v>0</v>
      </c>
      <c r="R1348" s="60">
        <v>0</v>
      </c>
      <c r="S1348" s="60" t="s">
        <v>1439</v>
      </c>
      <c r="T1348" s="60" t="s">
        <v>2701</v>
      </c>
      <c r="U1348" s="60" t="s">
        <v>2702</v>
      </c>
      <c r="V1348" s="60" t="s">
        <v>2703</v>
      </c>
      <c r="W1348" s="60" t="s">
        <v>2704</v>
      </c>
      <c r="X1348" s="60" t="s">
        <v>2705</v>
      </c>
      <c r="Y1348" s="133" t="s">
        <v>2706</v>
      </c>
    </row>
    <row r="1349" spans="1:25" ht="60" x14ac:dyDescent="0.25">
      <c r="A1349" s="60" t="s">
        <v>2805</v>
      </c>
      <c r="B1349" s="60" t="str">
        <f>IFERROR(VLOOKUP(VALUE(MID(A1349,1,IF(VALUE(MID(A1349,1,3))=898,3,4))),[37]Hoja1!$A$3:$K$222,2,0),"")</f>
        <v>1053 Oportunidades de aprendizaje desde el enfoque diferencial</v>
      </c>
      <c r="C1349" s="60" t="s">
        <v>261</v>
      </c>
      <c r="D1349" s="60" t="s">
        <v>489</v>
      </c>
      <c r="E1349" s="60">
        <v>91111902</v>
      </c>
      <c r="F1349" s="91" t="s">
        <v>2728</v>
      </c>
      <c r="G1349" s="62">
        <v>1</v>
      </c>
      <c r="H1349" s="62">
        <v>1</v>
      </c>
      <c r="I1349" s="60">
        <v>10</v>
      </c>
      <c r="J1349" s="60">
        <v>1</v>
      </c>
      <c r="K1349" s="60" t="s">
        <v>21</v>
      </c>
      <c r="L1349" s="60" t="str">
        <f>IF(K1349=[36]Hoja3!$B$2,[36]Hoja3!$A$2,IF(K1349=[36]Hoja3!$B$3,[36]Hoja3!$A$3,IF(K1349=[36]Hoja3!$B$4,[36]Hoja3!$A$4,IF(K1349=[36]Hoja3!$B$5,[36]Hoja3!$A$5,IF(K1349=[36]Hoja3!$B$6,[36]Hoja3!$A$6,IF(K1349=[36]Hoja3!$B$7,[36]Hoja3!$A$7,IF(K1349=[36]Hoja3!$B$8,[36]Hoja3!$A$8,IF(K1349=[36]Hoja3!$B$9,[36]Hoja3!$A$9,IF(K1349=[36]Hoja3!$B$10,[36]Hoja3!$A$10,IF(K1349=[36]Hoja3!$B$11,[36]Hoja3!$A$11,IF(K1349=[36]Hoja3!$B$12,[36]Hoja3!$A$12,IF(K1349=[36]Hoja3!$B$13,[36]Hoja3!$A$13,IF(K1349=[36]Hoja3!$B$14,[36]Hoja3!$A$14,IF(K1349=[36]Hoja3!$B$15,[36]Hoja3!$A$15,IF(K1349=[36]Hoja3!$B$16,[36]Hoja3!$A$16,IF(K1349=[36]Hoja3!$B$17,[36]Hoja3!$A$17,IF(K1349=[36]Hoja3!$B$18,[36]Hoja3!$A$18,IF(K1349=[36]Hoja3!$B$19,[36]Hoja3!$A$19,IF(K1349=[36]Hoja3!$B$20,[36]Hoja3!$A$20,IF(K1349=[36]Hoja3!$B$21,[36]Hoja3!$A$21,""))))))))))))))))))))</f>
        <v>CCE-16</v>
      </c>
      <c r="M1349" s="60" t="s">
        <v>575</v>
      </c>
      <c r="N1349" s="60">
        <v>4</v>
      </c>
      <c r="O1349" s="63">
        <v>17208360</v>
      </c>
      <c r="P1349" s="64">
        <v>17208360</v>
      </c>
      <c r="Q1349" s="65">
        <v>0</v>
      </c>
      <c r="R1349" s="60">
        <v>0</v>
      </c>
      <c r="S1349" s="60" t="s">
        <v>1439</v>
      </c>
      <c r="T1349" s="60" t="s">
        <v>2701</v>
      </c>
      <c r="U1349" s="60" t="s">
        <v>2702</v>
      </c>
      <c r="V1349" s="60" t="s">
        <v>2703</v>
      </c>
      <c r="W1349" s="60" t="s">
        <v>2704</v>
      </c>
      <c r="X1349" s="60" t="s">
        <v>2705</v>
      </c>
      <c r="Y1349" s="133" t="s">
        <v>2706</v>
      </c>
    </row>
    <row r="1350" spans="1:25" ht="60" x14ac:dyDescent="0.25">
      <c r="A1350" s="60" t="s">
        <v>2806</v>
      </c>
      <c r="B1350" s="60" t="str">
        <f>IFERROR(VLOOKUP(VALUE(MID(A1350,1,IF(VALUE(MID(A1350,1,3))=898,3,4))),[37]Hoja1!$A$3:$K$222,2,0),"")</f>
        <v>1053 Oportunidades de aprendizaje desde el enfoque diferencial</v>
      </c>
      <c r="C1350" s="60" t="s">
        <v>261</v>
      </c>
      <c r="D1350" s="60" t="s">
        <v>489</v>
      </c>
      <c r="E1350" s="60">
        <v>91111902</v>
      </c>
      <c r="F1350" s="91" t="s">
        <v>2728</v>
      </c>
      <c r="G1350" s="62">
        <v>1</v>
      </c>
      <c r="H1350" s="62">
        <v>1</v>
      </c>
      <c r="I1350" s="60">
        <v>10</v>
      </c>
      <c r="J1350" s="60">
        <v>1</v>
      </c>
      <c r="K1350" s="60" t="s">
        <v>21</v>
      </c>
      <c r="L1350" s="60" t="str">
        <f>IF(K1350=[36]Hoja3!$B$2,[36]Hoja3!$A$2,IF(K1350=[36]Hoja3!$B$3,[36]Hoja3!$A$3,IF(K1350=[36]Hoja3!$B$4,[36]Hoja3!$A$4,IF(K1350=[36]Hoja3!$B$5,[36]Hoja3!$A$5,IF(K1350=[36]Hoja3!$B$6,[36]Hoja3!$A$6,IF(K1350=[36]Hoja3!$B$7,[36]Hoja3!$A$7,IF(K1350=[36]Hoja3!$B$8,[36]Hoja3!$A$8,IF(K1350=[36]Hoja3!$B$9,[36]Hoja3!$A$9,IF(K1350=[36]Hoja3!$B$10,[36]Hoja3!$A$10,IF(K1350=[36]Hoja3!$B$11,[36]Hoja3!$A$11,IF(K1350=[36]Hoja3!$B$12,[36]Hoja3!$A$12,IF(K1350=[36]Hoja3!$B$13,[36]Hoja3!$A$13,IF(K1350=[36]Hoja3!$B$14,[36]Hoja3!$A$14,IF(K1350=[36]Hoja3!$B$15,[36]Hoja3!$A$15,IF(K1350=[36]Hoja3!$B$16,[36]Hoja3!$A$16,IF(K1350=[36]Hoja3!$B$17,[36]Hoja3!$A$17,IF(K1350=[36]Hoja3!$B$18,[36]Hoja3!$A$18,IF(K1350=[36]Hoja3!$B$19,[36]Hoja3!$A$19,IF(K1350=[36]Hoja3!$B$20,[36]Hoja3!$A$20,IF(K1350=[36]Hoja3!$B$21,[36]Hoja3!$A$21,""))))))))))))))))))))</f>
        <v>CCE-16</v>
      </c>
      <c r="M1350" s="60" t="s">
        <v>575</v>
      </c>
      <c r="N1350" s="60">
        <v>4</v>
      </c>
      <c r="O1350" s="63">
        <v>17208360</v>
      </c>
      <c r="P1350" s="64">
        <v>17208360</v>
      </c>
      <c r="Q1350" s="65">
        <v>0</v>
      </c>
      <c r="R1350" s="60">
        <v>0</v>
      </c>
      <c r="S1350" s="60" t="s">
        <v>1439</v>
      </c>
      <c r="T1350" s="60" t="s">
        <v>2701</v>
      </c>
      <c r="U1350" s="60" t="s">
        <v>2702</v>
      </c>
      <c r="V1350" s="60" t="s">
        <v>2703</v>
      </c>
      <c r="W1350" s="60" t="s">
        <v>2704</v>
      </c>
      <c r="X1350" s="60" t="s">
        <v>2705</v>
      </c>
      <c r="Y1350" s="133" t="s">
        <v>2706</v>
      </c>
    </row>
    <row r="1351" spans="1:25" ht="60" x14ac:dyDescent="0.25">
      <c r="A1351" s="60" t="s">
        <v>2807</v>
      </c>
      <c r="B1351" s="60" t="str">
        <f>IFERROR(VLOOKUP(VALUE(MID(A1351,1,IF(VALUE(MID(A1351,1,3))=898,3,4))),[37]Hoja1!$A$3:$K$222,2,0),"")</f>
        <v>1053 Oportunidades de aprendizaje desde el enfoque diferencial</v>
      </c>
      <c r="C1351" s="60" t="s">
        <v>261</v>
      </c>
      <c r="D1351" s="60" t="s">
        <v>489</v>
      </c>
      <c r="E1351" s="60">
        <v>91111902</v>
      </c>
      <c r="F1351" s="91" t="s">
        <v>2728</v>
      </c>
      <c r="G1351" s="62">
        <v>1</v>
      </c>
      <c r="H1351" s="62">
        <v>1</v>
      </c>
      <c r="I1351" s="60">
        <v>10</v>
      </c>
      <c r="J1351" s="60">
        <v>1</v>
      </c>
      <c r="K1351" s="60" t="s">
        <v>21</v>
      </c>
      <c r="L1351" s="60" t="str">
        <f>IF(K1351=[36]Hoja3!$B$2,[36]Hoja3!$A$2,IF(K1351=[36]Hoja3!$B$3,[36]Hoja3!$A$3,IF(K1351=[36]Hoja3!$B$4,[36]Hoja3!$A$4,IF(K1351=[36]Hoja3!$B$5,[36]Hoja3!$A$5,IF(K1351=[36]Hoja3!$B$6,[36]Hoja3!$A$6,IF(K1351=[36]Hoja3!$B$7,[36]Hoja3!$A$7,IF(K1351=[36]Hoja3!$B$8,[36]Hoja3!$A$8,IF(K1351=[36]Hoja3!$B$9,[36]Hoja3!$A$9,IF(K1351=[36]Hoja3!$B$10,[36]Hoja3!$A$10,IF(K1351=[36]Hoja3!$B$11,[36]Hoja3!$A$11,IF(K1351=[36]Hoja3!$B$12,[36]Hoja3!$A$12,IF(K1351=[36]Hoja3!$B$13,[36]Hoja3!$A$13,IF(K1351=[36]Hoja3!$B$14,[36]Hoja3!$A$14,IF(K1351=[36]Hoja3!$B$15,[36]Hoja3!$A$15,IF(K1351=[36]Hoja3!$B$16,[36]Hoja3!$A$16,IF(K1351=[36]Hoja3!$B$17,[36]Hoja3!$A$17,IF(K1351=[36]Hoja3!$B$18,[36]Hoja3!$A$18,IF(K1351=[36]Hoja3!$B$19,[36]Hoja3!$A$19,IF(K1351=[36]Hoja3!$B$20,[36]Hoja3!$A$20,IF(K1351=[36]Hoja3!$B$21,[36]Hoja3!$A$21,""))))))))))))))))))))</f>
        <v>CCE-16</v>
      </c>
      <c r="M1351" s="60" t="s">
        <v>575</v>
      </c>
      <c r="N1351" s="60">
        <v>4</v>
      </c>
      <c r="O1351" s="63">
        <v>17208360</v>
      </c>
      <c r="P1351" s="64">
        <v>17208360</v>
      </c>
      <c r="Q1351" s="65">
        <v>0</v>
      </c>
      <c r="R1351" s="60">
        <v>0</v>
      </c>
      <c r="S1351" s="60" t="s">
        <v>1439</v>
      </c>
      <c r="T1351" s="60" t="s">
        <v>2701</v>
      </c>
      <c r="U1351" s="60" t="s">
        <v>2702</v>
      </c>
      <c r="V1351" s="60" t="s">
        <v>2703</v>
      </c>
      <c r="W1351" s="60" t="s">
        <v>2704</v>
      </c>
      <c r="X1351" s="60" t="s">
        <v>2705</v>
      </c>
      <c r="Y1351" s="133" t="s">
        <v>2706</v>
      </c>
    </row>
    <row r="1352" spans="1:25" ht="60" x14ac:dyDescent="0.25">
      <c r="A1352" s="60" t="s">
        <v>2808</v>
      </c>
      <c r="B1352" s="60" t="str">
        <f>IFERROR(VLOOKUP(VALUE(MID(A1352,1,IF(VALUE(MID(A1352,1,3))=898,3,4))),[37]Hoja1!$A$3:$K$222,2,0),"")</f>
        <v>1053 Oportunidades de aprendizaje desde el enfoque diferencial</v>
      </c>
      <c r="C1352" s="60" t="s">
        <v>261</v>
      </c>
      <c r="D1352" s="60" t="s">
        <v>489</v>
      </c>
      <c r="E1352" s="60">
        <v>91111902</v>
      </c>
      <c r="F1352" s="91" t="s">
        <v>2728</v>
      </c>
      <c r="G1352" s="62">
        <v>1</v>
      </c>
      <c r="H1352" s="62">
        <v>1</v>
      </c>
      <c r="I1352" s="60">
        <v>10</v>
      </c>
      <c r="J1352" s="60">
        <v>1</v>
      </c>
      <c r="K1352" s="60" t="s">
        <v>21</v>
      </c>
      <c r="L1352" s="60" t="str">
        <f>IF(K1352=[36]Hoja3!$B$2,[36]Hoja3!$A$2,IF(K1352=[36]Hoja3!$B$3,[36]Hoja3!$A$3,IF(K1352=[36]Hoja3!$B$4,[36]Hoja3!$A$4,IF(K1352=[36]Hoja3!$B$5,[36]Hoja3!$A$5,IF(K1352=[36]Hoja3!$B$6,[36]Hoja3!$A$6,IF(K1352=[36]Hoja3!$B$7,[36]Hoja3!$A$7,IF(K1352=[36]Hoja3!$B$8,[36]Hoja3!$A$8,IF(K1352=[36]Hoja3!$B$9,[36]Hoja3!$A$9,IF(K1352=[36]Hoja3!$B$10,[36]Hoja3!$A$10,IF(K1352=[36]Hoja3!$B$11,[36]Hoja3!$A$11,IF(K1352=[36]Hoja3!$B$12,[36]Hoja3!$A$12,IF(K1352=[36]Hoja3!$B$13,[36]Hoja3!$A$13,IF(K1352=[36]Hoja3!$B$14,[36]Hoja3!$A$14,IF(K1352=[36]Hoja3!$B$15,[36]Hoja3!$A$15,IF(K1352=[36]Hoja3!$B$16,[36]Hoja3!$A$16,IF(K1352=[36]Hoja3!$B$17,[36]Hoja3!$A$17,IF(K1352=[36]Hoja3!$B$18,[36]Hoja3!$A$18,IF(K1352=[36]Hoja3!$B$19,[36]Hoja3!$A$19,IF(K1352=[36]Hoja3!$B$20,[36]Hoja3!$A$20,IF(K1352=[36]Hoja3!$B$21,[36]Hoja3!$A$21,""))))))))))))))))))))</f>
        <v>CCE-16</v>
      </c>
      <c r="M1352" s="60" t="s">
        <v>575</v>
      </c>
      <c r="N1352" s="60">
        <v>4</v>
      </c>
      <c r="O1352" s="63">
        <v>17208360</v>
      </c>
      <c r="P1352" s="64">
        <v>17208360</v>
      </c>
      <c r="Q1352" s="65">
        <v>0</v>
      </c>
      <c r="R1352" s="60">
        <v>0</v>
      </c>
      <c r="S1352" s="60" t="s">
        <v>1439</v>
      </c>
      <c r="T1352" s="60" t="s">
        <v>2701</v>
      </c>
      <c r="U1352" s="60" t="s">
        <v>2702</v>
      </c>
      <c r="V1352" s="60" t="s">
        <v>2703</v>
      </c>
      <c r="W1352" s="60" t="s">
        <v>2704</v>
      </c>
      <c r="X1352" s="60" t="s">
        <v>2705</v>
      </c>
      <c r="Y1352" s="133" t="s">
        <v>2706</v>
      </c>
    </row>
    <row r="1353" spans="1:25" ht="60" x14ac:dyDescent="0.25">
      <c r="A1353" s="60" t="s">
        <v>2809</v>
      </c>
      <c r="B1353" s="60" t="str">
        <f>IFERROR(VLOOKUP(VALUE(MID(A1353,1,IF(VALUE(MID(A1353,1,3))=898,3,4))),[37]Hoja1!$A$3:$K$222,2,0),"")</f>
        <v>1053 Oportunidades de aprendizaje desde el enfoque diferencial</v>
      </c>
      <c r="C1353" s="60" t="s">
        <v>261</v>
      </c>
      <c r="D1353" s="60" t="s">
        <v>489</v>
      </c>
      <c r="E1353" s="60">
        <v>91111902</v>
      </c>
      <c r="F1353" s="91" t="s">
        <v>2728</v>
      </c>
      <c r="G1353" s="62">
        <v>1</v>
      </c>
      <c r="H1353" s="62">
        <v>1</v>
      </c>
      <c r="I1353" s="60">
        <v>10</v>
      </c>
      <c r="J1353" s="60">
        <v>1</v>
      </c>
      <c r="K1353" s="60" t="s">
        <v>21</v>
      </c>
      <c r="L1353" s="60" t="str">
        <f>IF(K1353=[36]Hoja3!$B$2,[36]Hoja3!$A$2,IF(K1353=[36]Hoja3!$B$3,[36]Hoja3!$A$3,IF(K1353=[36]Hoja3!$B$4,[36]Hoja3!$A$4,IF(K1353=[36]Hoja3!$B$5,[36]Hoja3!$A$5,IF(K1353=[36]Hoja3!$B$6,[36]Hoja3!$A$6,IF(K1353=[36]Hoja3!$B$7,[36]Hoja3!$A$7,IF(K1353=[36]Hoja3!$B$8,[36]Hoja3!$A$8,IF(K1353=[36]Hoja3!$B$9,[36]Hoja3!$A$9,IF(K1353=[36]Hoja3!$B$10,[36]Hoja3!$A$10,IF(K1353=[36]Hoja3!$B$11,[36]Hoja3!$A$11,IF(K1353=[36]Hoja3!$B$12,[36]Hoja3!$A$12,IF(K1353=[36]Hoja3!$B$13,[36]Hoja3!$A$13,IF(K1353=[36]Hoja3!$B$14,[36]Hoja3!$A$14,IF(K1353=[36]Hoja3!$B$15,[36]Hoja3!$A$15,IF(K1353=[36]Hoja3!$B$16,[36]Hoja3!$A$16,IF(K1353=[36]Hoja3!$B$17,[36]Hoja3!$A$17,IF(K1353=[36]Hoja3!$B$18,[36]Hoja3!$A$18,IF(K1353=[36]Hoja3!$B$19,[36]Hoja3!$A$19,IF(K1353=[36]Hoja3!$B$20,[36]Hoja3!$A$20,IF(K1353=[36]Hoja3!$B$21,[36]Hoja3!$A$21,""))))))))))))))))))))</f>
        <v>CCE-16</v>
      </c>
      <c r="M1353" s="60" t="s">
        <v>575</v>
      </c>
      <c r="N1353" s="60">
        <v>4</v>
      </c>
      <c r="O1353" s="63">
        <v>17208360</v>
      </c>
      <c r="P1353" s="64">
        <v>17208360</v>
      </c>
      <c r="Q1353" s="65">
        <v>0</v>
      </c>
      <c r="R1353" s="60">
        <v>0</v>
      </c>
      <c r="S1353" s="60" t="s">
        <v>1439</v>
      </c>
      <c r="T1353" s="60" t="s">
        <v>2701</v>
      </c>
      <c r="U1353" s="60" t="s">
        <v>2702</v>
      </c>
      <c r="V1353" s="60" t="s">
        <v>2703</v>
      </c>
      <c r="W1353" s="60" t="s">
        <v>2704</v>
      </c>
      <c r="X1353" s="60" t="s">
        <v>2705</v>
      </c>
      <c r="Y1353" s="133" t="s">
        <v>2706</v>
      </c>
    </row>
    <row r="1354" spans="1:25" ht="60" x14ac:dyDescent="0.25">
      <c r="A1354" s="60" t="s">
        <v>2810</v>
      </c>
      <c r="B1354" s="60" t="str">
        <f>IFERROR(VLOOKUP(VALUE(MID(A1354,1,IF(VALUE(MID(A1354,1,3))=898,3,4))),[37]Hoja1!$A$3:$K$222,2,0),"")</f>
        <v>1053 Oportunidades de aprendizaje desde el enfoque diferencial</v>
      </c>
      <c r="C1354" s="60" t="s">
        <v>261</v>
      </c>
      <c r="D1354" s="60" t="s">
        <v>489</v>
      </c>
      <c r="E1354" s="60">
        <v>91111902</v>
      </c>
      <c r="F1354" s="91" t="s">
        <v>2728</v>
      </c>
      <c r="G1354" s="62">
        <v>1</v>
      </c>
      <c r="H1354" s="62">
        <v>1</v>
      </c>
      <c r="I1354" s="60">
        <v>10</v>
      </c>
      <c r="J1354" s="60">
        <v>1</v>
      </c>
      <c r="K1354" s="60" t="s">
        <v>21</v>
      </c>
      <c r="L1354" s="60" t="str">
        <f>IF(K1354=[36]Hoja3!$B$2,[36]Hoja3!$A$2,IF(K1354=[36]Hoja3!$B$3,[36]Hoja3!$A$3,IF(K1354=[36]Hoja3!$B$4,[36]Hoja3!$A$4,IF(K1354=[36]Hoja3!$B$5,[36]Hoja3!$A$5,IF(K1354=[36]Hoja3!$B$6,[36]Hoja3!$A$6,IF(K1354=[36]Hoja3!$B$7,[36]Hoja3!$A$7,IF(K1354=[36]Hoja3!$B$8,[36]Hoja3!$A$8,IF(K1354=[36]Hoja3!$B$9,[36]Hoja3!$A$9,IF(K1354=[36]Hoja3!$B$10,[36]Hoja3!$A$10,IF(K1354=[36]Hoja3!$B$11,[36]Hoja3!$A$11,IF(K1354=[36]Hoja3!$B$12,[36]Hoja3!$A$12,IF(K1354=[36]Hoja3!$B$13,[36]Hoja3!$A$13,IF(K1354=[36]Hoja3!$B$14,[36]Hoja3!$A$14,IF(K1354=[36]Hoja3!$B$15,[36]Hoja3!$A$15,IF(K1354=[36]Hoja3!$B$16,[36]Hoja3!$A$16,IF(K1354=[36]Hoja3!$B$17,[36]Hoja3!$A$17,IF(K1354=[36]Hoja3!$B$18,[36]Hoja3!$A$18,IF(K1354=[36]Hoja3!$B$19,[36]Hoja3!$A$19,IF(K1354=[36]Hoja3!$B$20,[36]Hoja3!$A$20,IF(K1354=[36]Hoja3!$B$21,[36]Hoja3!$A$21,""))))))))))))))))))))</f>
        <v>CCE-16</v>
      </c>
      <c r="M1354" s="60" t="s">
        <v>575</v>
      </c>
      <c r="N1354" s="60">
        <v>4</v>
      </c>
      <c r="O1354" s="63">
        <v>17208360</v>
      </c>
      <c r="P1354" s="64">
        <v>17208360</v>
      </c>
      <c r="Q1354" s="65">
        <v>0</v>
      </c>
      <c r="R1354" s="60">
        <v>0</v>
      </c>
      <c r="S1354" s="60" t="s">
        <v>1439</v>
      </c>
      <c r="T1354" s="60" t="s">
        <v>2701</v>
      </c>
      <c r="U1354" s="60" t="s">
        <v>2702</v>
      </c>
      <c r="V1354" s="60" t="s">
        <v>2703</v>
      </c>
      <c r="W1354" s="60" t="s">
        <v>2704</v>
      </c>
      <c r="X1354" s="60" t="s">
        <v>2705</v>
      </c>
      <c r="Y1354" s="133" t="s">
        <v>2706</v>
      </c>
    </row>
    <row r="1355" spans="1:25" ht="60" x14ac:dyDescent="0.25">
      <c r="A1355" s="60" t="s">
        <v>2811</v>
      </c>
      <c r="B1355" s="60" t="str">
        <f>IFERROR(VLOOKUP(VALUE(MID(A1355,1,IF(VALUE(MID(A1355,1,3))=898,3,4))),[37]Hoja1!$A$3:$K$222,2,0),"")</f>
        <v>1053 Oportunidades de aprendizaje desde el enfoque diferencial</v>
      </c>
      <c r="C1355" s="60" t="s">
        <v>261</v>
      </c>
      <c r="D1355" s="60" t="s">
        <v>489</v>
      </c>
      <c r="E1355" s="60">
        <v>91111902</v>
      </c>
      <c r="F1355" s="91" t="s">
        <v>2728</v>
      </c>
      <c r="G1355" s="62">
        <v>1</v>
      </c>
      <c r="H1355" s="62">
        <v>1</v>
      </c>
      <c r="I1355" s="60">
        <v>10</v>
      </c>
      <c r="J1355" s="60">
        <v>1</v>
      </c>
      <c r="K1355" s="60" t="s">
        <v>21</v>
      </c>
      <c r="L1355" s="60" t="str">
        <f>IF(K1355=[36]Hoja3!$B$2,[36]Hoja3!$A$2,IF(K1355=[36]Hoja3!$B$3,[36]Hoja3!$A$3,IF(K1355=[36]Hoja3!$B$4,[36]Hoja3!$A$4,IF(K1355=[36]Hoja3!$B$5,[36]Hoja3!$A$5,IF(K1355=[36]Hoja3!$B$6,[36]Hoja3!$A$6,IF(K1355=[36]Hoja3!$B$7,[36]Hoja3!$A$7,IF(K1355=[36]Hoja3!$B$8,[36]Hoja3!$A$8,IF(K1355=[36]Hoja3!$B$9,[36]Hoja3!$A$9,IF(K1355=[36]Hoja3!$B$10,[36]Hoja3!$A$10,IF(K1355=[36]Hoja3!$B$11,[36]Hoja3!$A$11,IF(K1355=[36]Hoja3!$B$12,[36]Hoja3!$A$12,IF(K1355=[36]Hoja3!$B$13,[36]Hoja3!$A$13,IF(K1355=[36]Hoja3!$B$14,[36]Hoja3!$A$14,IF(K1355=[36]Hoja3!$B$15,[36]Hoja3!$A$15,IF(K1355=[36]Hoja3!$B$16,[36]Hoja3!$A$16,IF(K1355=[36]Hoja3!$B$17,[36]Hoja3!$A$17,IF(K1355=[36]Hoja3!$B$18,[36]Hoja3!$A$18,IF(K1355=[36]Hoja3!$B$19,[36]Hoja3!$A$19,IF(K1355=[36]Hoja3!$B$20,[36]Hoja3!$A$20,IF(K1355=[36]Hoja3!$B$21,[36]Hoja3!$A$21,""))))))))))))))))))))</f>
        <v>CCE-16</v>
      </c>
      <c r="M1355" s="60" t="s">
        <v>575</v>
      </c>
      <c r="N1355" s="60">
        <v>4</v>
      </c>
      <c r="O1355" s="63">
        <v>17208360</v>
      </c>
      <c r="P1355" s="64">
        <v>17208360</v>
      </c>
      <c r="Q1355" s="65">
        <v>0</v>
      </c>
      <c r="R1355" s="60">
        <v>0</v>
      </c>
      <c r="S1355" s="60" t="s">
        <v>1439</v>
      </c>
      <c r="T1355" s="60" t="s">
        <v>2701</v>
      </c>
      <c r="U1355" s="60" t="s">
        <v>2702</v>
      </c>
      <c r="V1355" s="60" t="s">
        <v>2703</v>
      </c>
      <c r="W1355" s="60" t="s">
        <v>2704</v>
      </c>
      <c r="X1355" s="60" t="s">
        <v>2705</v>
      </c>
      <c r="Y1355" s="133" t="s">
        <v>2706</v>
      </c>
    </row>
    <row r="1356" spans="1:25" ht="60" x14ac:dyDescent="0.25">
      <c r="A1356" s="60" t="s">
        <v>2812</v>
      </c>
      <c r="B1356" s="60" t="str">
        <f>IFERROR(VLOOKUP(VALUE(MID(A1356,1,IF(VALUE(MID(A1356,1,3))=898,3,4))),[37]Hoja1!$A$3:$K$222,2,0),"")</f>
        <v>1053 Oportunidades de aprendizaje desde el enfoque diferencial</v>
      </c>
      <c r="C1356" s="60" t="s">
        <v>261</v>
      </c>
      <c r="D1356" s="60" t="s">
        <v>489</v>
      </c>
      <c r="E1356" s="60">
        <v>91111902</v>
      </c>
      <c r="F1356" s="91" t="s">
        <v>2728</v>
      </c>
      <c r="G1356" s="62">
        <v>1</v>
      </c>
      <c r="H1356" s="62">
        <v>1</v>
      </c>
      <c r="I1356" s="60">
        <v>10</v>
      </c>
      <c r="J1356" s="60">
        <v>1</v>
      </c>
      <c r="K1356" s="60" t="s">
        <v>21</v>
      </c>
      <c r="L1356" s="60" t="str">
        <f>IF(K1356=[36]Hoja3!$B$2,[36]Hoja3!$A$2,IF(K1356=[36]Hoja3!$B$3,[36]Hoja3!$A$3,IF(K1356=[36]Hoja3!$B$4,[36]Hoja3!$A$4,IF(K1356=[36]Hoja3!$B$5,[36]Hoja3!$A$5,IF(K1356=[36]Hoja3!$B$6,[36]Hoja3!$A$6,IF(K1356=[36]Hoja3!$B$7,[36]Hoja3!$A$7,IF(K1356=[36]Hoja3!$B$8,[36]Hoja3!$A$8,IF(K1356=[36]Hoja3!$B$9,[36]Hoja3!$A$9,IF(K1356=[36]Hoja3!$B$10,[36]Hoja3!$A$10,IF(K1356=[36]Hoja3!$B$11,[36]Hoja3!$A$11,IF(K1356=[36]Hoja3!$B$12,[36]Hoja3!$A$12,IF(K1356=[36]Hoja3!$B$13,[36]Hoja3!$A$13,IF(K1356=[36]Hoja3!$B$14,[36]Hoja3!$A$14,IF(K1356=[36]Hoja3!$B$15,[36]Hoja3!$A$15,IF(K1356=[36]Hoja3!$B$16,[36]Hoja3!$A$16,IF(K1356=[36]Hoja3!$B$17,[36]Hoja3!$A$17,IF(K1356=[36]Hoja3!$B$18,[36]Hoja3!$A$18,IF(K1356=[36]Hoja3!$B$19,[36]Hoja3!$A$19,IF(K1356=[36]Hoja3!$B$20,[36]Hoja3!$A$20,IF(K1356=[36]Hoja3!$B$21,[36]Hoja3!$A$21,""))))))))))))))))))))</f>
        <v>CCE-16</v>
      </c>
      <c r="M1356" s="60" t="s">
        <v>575</v>
      </c>
      <c r="N1356" s="60">
        <v>4</v>
      </c>
      <c r="O1356" s="63">
        <v>17208360</v>
      </c>
      <c r="P1356" s="64">
        <v>17208360</v>
      </c>
      <c r="Q1356" s="65">
        <v>0</v>
      </c>
      <c r="R1356" s="60">
        <v>0</v>
      </c>
      <c r="S1356" s="60" t="s">
        <v>1439</v>
      </c>
      <c r="T1356" s="60" t="s">
        <v>2701</v>
      </c>
      <c r="U1356" s="60" t="s">
        <v>2702</v>
      </c>
      <c r="V1356" s="60" t="s">
        <v>2703</v>
      </c>
      <c r="W1356" s="60" t="s">
        <v>2704</v>
      </c>
      <c r="X1356" s="60" t="s">
        <v>2705</v>
      </c>
      <c r="Y1356" s="133" t="s">
        <v>2706</v>
      </c>
    </row>
    <row r="1357" spans="1:25" ht="60" x14ac:dyDescent="0.25">
      <c r="A1357" s="60" t="s">
        <v>2813</v>
      </c>
      <c r="B1357" s="60" t="str">
        <f>IFERROR(VLOOKUP(VALUE(MID(A1357,1,IF(VALUE(MID(A1357,1,3))=898,3,4))),[37]Hoja1!$A$3:$K$222,2,0),"")</f>
        <v>1053 Oportunidades de aprendizaje desde el enfoque diferencial</v>
      </c>
      <c r="C1357" s="60" t="s">
        <v>261</v>
      </c>
      <c r="D1357" s="60" t="s">
        <v>489</v>
      </c>
      <c r="E1357" s="60">
        <v>91111902</v>
      </c>
      <c r="F1357" s="91" t="s">
        <v>2728</v>
      </c>
      <c r="G1357" s="62">
        <v>1</v>
      </c>
      <c r="H1357" s="62">
        <v>1</v>
      </c>
      <c r="I1357" s="60">
        <v>10</v>
      </c>
      <c r="J1357" s="60">
        <v>1</v>
      </c>
      <c r="K1357" s="60" t="s">
        <v>21</v>
      </c>
      <c r="L1357" s="60" t="str">
        <f>IF(K1357=[36]Hoja3!$B$2,[36]Hoja3!$A$2,IF(K1357=[36]Hoja3!$B$3,[36]Hoja3!$A$3,IF(K1357=[36]Hoja3!$B$4,[36]Hoja3!$A$4,IF(K1357=[36]Hoja3!$B$5,[36]Hoja3!$A$5,IF(K1357=[36]Hoja3!$B$6,[36]Hoja3!$A$6,IF(K1357=[36]Hoja3!$B$7,[36]Hoja3!$A$7,IF(K1357=[36]Hoja3!$B$8,[36]Hoja3!$A$8,IF(K1357=[36]Hoja3!$B$9,[36]Hoja3!$A$9,IF(K1357=[36]Hoja3!$B$10,[36]Hoja3!$A$10,IF(K1357=[36]Hoja3!$B$11,[36]Hoja3!$A$11,IF(K1357=[36]Hoja3!$B$12,[36]Hoja3!$A$12,IF(K1357=[36]Hoja3!$B$13,[36]Hoja3!$A$13,IF(K1357=[36]Hoja3!$B$14,[36]Hoja3!$A$14,IF(K1357=[36]Hoja3!$B$15,[36]Hoja3!$A$15,IF(K1357=[36]Hoja3!$B$16,[36]Hoja3!$A$16,IF(K1357=[36]Hoja3!$B$17,[36]Hoja3!$A$17,IF(K1357=[36]Hoja3!$B$18,[36]Hoja3!$A$18,IF(K1357=[36]Hoja3!$B$19,[36]Hoja3!$A$19,IF(K1357=[36]Hoja3!$B$20,[36]Hoja3!$A$20,IF(K1357=[36]Hoja3!$B$21,[36]Hoja3!$A$21,""))))))))))))))))))))</f>
        <v>CCE-16</v>
      </c>
      <c r="M1357" s="60" t="s">
        <v>575</v>
      </c>
      <c r="N1357" s="60">
        <v>4</v>
      </c>
      <c r="O1357" s="63">
        <v>17208360</v>
      </c>
      <c r="P1357" s="64">
        <v>17208360</v>
      </c>
      <c r="Q1357" s="65">
        <v>0</v>
      </c>
      <c r="R1357" s="60">
        <v>0</v>
      </c>
      <c r="S1357" s="60" t="s">
        <v>1439</v>
      </c>
      <c r="T1357" s="60" t="s">
        <v>2701</v>
      </c>
      <c r="U1357" s="60" t="s">
        <v>2702</v>
      </c>
      <c r="V1357" s="60" t="s">
        <v>2703</v>
      </c>
      <c r="W1357" s="60" t="s">
        <v>2704</v>
      </c>
      <c r="X1357" s="60" t="s">
        <v>2705</v>
      </c>
      <c r="Y1357" s="133" t="s">
        <v>2706</v>
      </c>
    </row>
    <row r="1358" spans="1:25" ht="60" x14ac:dyDescent="0.25">
      <c r="A1358" s="60" t="s">
        <v>2814</v>
      </c>
      <c r="B1358" s="60" t="str">
        <f>IFERROR(VLOOKUP(VALUE(MID(A1358,1,IF(VALUE(MID(A1358,1,3))=898,3,4))),[37]Hoja1!$A$3:$K$222,2,0),"")</f>
        <v>1053 Oportunidades de aprendizaje desde el enfoque diferencial</v>
      </c>
      <c r="C1358" s="60" t="s">
        <v>261</v>
      </c>
      <c r="D1358" s="60" t="s">
        <v>489</v>
      </c>
      <c r="E1358" s="60">
        <v>91111902</v>
      </c>
      <c r="F1358" s="91" t="s">
        <v>2728</v>
      </c>
      <c r="G1358" s="62">
        <v>1</v>
      </c>
      <c r="H1358" s="62">
        <v>1</v>
      </c>
      <c r="I1358" s="60">
        <v>10</v>
      </c>
      <c r="J1358" s="60">
        <v>1</v>
      </c>
      <c r="K1358" s="60" t="s">
        <v>21</v>
      </c>
      <c r="L1358" s="60" t="str">
        <f>IF(K1358=[36]Hoja3!$B$2,[36]Hoja3!$A$2,IF(K1358=[36]Hoja3!$B$3,[36]Hoja3!$A$3,IF(K1358=[36]Hoja3!$B$4,[36]Hoja3!$A$4,IF(K1358=[36]Hoja3!$B$5,[36]Hoja3!$A$5,IF(K1358=[36]Hoja3!$B$6,[36]Hoja3!$A$6,IF(K1358=[36]Hoja3!$B$7,[36]Hoja3!$A$7,IF(K1358=[36]Hoja3!$B$8,[36]Hoja3!$A$8,IF(K1358=[36]Hoja3!$B$9,[36]Hoja3!$A$9,IF(K1358=[36]Hoja3!$B$10,[36]Hoja3!$A$10,IF(K1358=[36]Hoja3!$B$11,[36]Hoja3!$A$11,IF(K1358=[36]Hoja3!$B$12,[36]Hoja3!$A$12,IF(K1358=[36]Hoja3!$B$13,[36]Hoja3!$A$13,IF(K1358=[36]Hoja3!$B$14,[36]Hoja3!$A$14,IF(K1358=[36]Hoja3!$B$15,[36]Hoja3!$A$15,IF(K1358=[36]Hoja3!$B$16,[36]Hoja3!$A$16,IF(K1358=[36]Hoja3!$B$17,[36]Hoja3!$A$17,IF(K1358=[36]Hoja3!$B$18,[36]Hoja3!$A$18,IF(K1358=[36]Hoja3!$B$19,[36]Hoja3!$A$19,IF(K1358=[36]Hoja3!$B$20,[36]Hoja3!$A$20,IF(K1358=[36]Hoja3!$B$21,[36]Hoja3!$A$21,""))))))))))))))))))))</f>
        <v>CCE-16</v>
      </c>
      <c r="M1358" s="60" t="s">
        <v>575</v>
      </c>
      <c r="N1358" s="60">
        <v>4</v>
      </c>
      <c r="O1358" s="63">
        <v>17208360</v>
      </c>
      <c r="P1358" s="64">
        <v>17208360</v>
      </c>
      <c r="Q1358" s="65">
        <v>0</v>
      </c>
      <c r="R1358" s="60">
        <v>0</v>
      </c>
      <c r="S1358" s="60" t="s">
        <v>1439</v>
      </c>
      <c r="T1358" s="60" t="s">
        <v>2701</v>
      </c>
      <c r="U1358" s="60" t="s">
        <v>2702</v>
      </c>
      <c r="V1358" s="60" t="s">
        <v>2703</v>
      </c>
      <c r="W1358" s="60" t="s">
        <v>2704</v>
      </c>
      <c r="X1358" s="60" t="s">
        <v>2705</v>
      </c>
      <c r="Y1358" s="133" t="s">
        <v>2706</v>
      </c>
    </row>
    <row r="1359" spans="1:25" ht="60" x14ac:dyDescent="0.25">
      <c r="A1359" s="60" t="s">
        <v>2815</v>
      </c>
      <c r="B1359" s="60" t="str">
        <f>IFERROR(VLOOKUP(VALUE(MID(A1359,1,IF(VALUE(MID(A1359,1,3))=898,3,4))),[37]Hoja1!$A$3:$K$222,2,0),"")</f>
        <v>1053 Oportunidades de aprendizaje desde el enfoque diferencial</v>
      </c>
      <c r="C1359" s="60" t="s">
        <v>261</v>
      </c>
      <c r="D1359" s="60" t="s">
        <v>489</v>
      </c>
      <c r="E1359" s="60">
        <v>91111902</v>
      </c>
      <c r="F1359" s="91" t="s">
        <v>2728</v>
      </c>
      <c r="G1359" s="62">
        <v>1</v>
      </c>
      <c r="H1359" s="62">
        <v>1</v>
      </c>
      <c r="I1359" s="60">
        <v>10</v>
      </c>
      <c r="J1359" s="60">
        <v>1</v>
      </c>
      <c r="K1359" s="60" t="s">
        <v>21</v>
      </c>
      <c r="L1359" s="60" t="str">
        <f>IF(K1359=[36]Hoja3!$B$2,[36]Hoja3!$A$2,IF(K1359=[36]Hoja3!$B$3,[36]Hoja3!$A$3,IF(K1359=[36]Hoja3!$B$4,[36]Hoja3!$A$4,IF(K1359=[36]Hoja3!$B$5,[36]Hoja3!$A$5,IF(K1359=[36]Hoja3!$B$6,[36]Hoja3!$A$6,IF(K1359=[36]Hoja3!$B$7,[36]Hoja3!$A$7,IF(K1359=[36]Hoja3!$B$8,[36]Hoja3!$A$8,IF(K1359=[36]Hoja3!$B$9,[36]Hoja3!$A$9,IF(K1359=[36]Hoja3!$B$10,[36]Hoja3!$A$10,IF(K1359=[36]Hoja3!$B$11,[36]Hoja3!$A$11,IF(K1359=[36]Hoja3!$B$12,[36]Hoja3!$A$12,IF(K1359=[36]Hoja3!$B$13,[36]Hoja3!$A$13,IF(K1359=[36]Hoja3!$B$14,[36]Hoja3!$A$14,IF(K1359=[36]Hoja3!$B$15,[36]Hoja3!$A$15,IF(K1359=[36]Hoja3!$B$16,[36]Hoja3!$A$16,IF(K1359=[36]Hoja3!$B$17,[36]Hoja3!$A$17,IF(K1359=[36]Hoja3!$B$18,[36]Hoja3!$A$18,IF(K1359=[36]Hoja3!$B$19,[36]Hoja3!$A$19,IF(K1359=[36]Hoja3!$B$20,[36]Hoja3!$A$20,IF(K1359=[36]Hoja3!$B$21,[36]Hoja3!$A$21,""))))))))))))))))))))</f>
        <v>CCE-16</v>
      </c>
      <c r="M1359" s="60" t="s">
        <v>575</v>
      </c>
      <c r="N1359" s="60">
        <v>4</v>
      </c>
      <c r="O1359" s="63">
        <v>17208360</v>
      </c>
      <c r="P1359" s="64">
        <v>17208360</v>
      </c>
      <c r="Q1359" s="65">
        <v>0</v>
      </c>
      <c r="R1359" s="60">
        <v>0</v>
      </c>
      <c r="S1359" s="60" t="s">
        <v>1439</v>
      </c>
      <c r="T1359" s="60" t="s">
        <v>2701</v>
      </c>
      <c r="U1359" s="60" t="s">
        <v>2702</v>
      </c>
      <c r="V1359" s="60" t="s">
        <v>2703</v>
      </c>
      <c r="W1359" s="60" t="s">
        <v>2704</v>
      </c>
      <c r="X1359" s="60" t="s">
        <v>2705</v>
      </c>
      <c r="Y1359" s="133" t="s">
        <v>2706</v>
      </c>
    </row>
    <row r="1360" spans="1:25" ht="60" x14ac:dyDescent="0.25">
      <c r="A1360" s="60" t="s">
        <v>2816</v>
      </c>
      <c r="B1360" s="60" t="str">
        <f>IFERROR(VLOOKUP(VALUE(MID(A1360,1,IF(VALUE(MID(A1360,1,3))=898,3,4))),[37]Hoja1!$A$3:$K$222,2,0),"")</f>
        <v>1053 Oportunidades de aprendizaje desde el enfoque diferencial</v>
      </c>
      <c r="C1360" s="60" t="s">
        <v>261</v>
      </c>
      <c r="D1360" s="60" t="s">
        <v>489</v>
      </c>
      <c r="E1360" s="60">
        <v>91111902</v>
      </c>
      <c r="F1360" s="91" t="s">
        <v>2728</v>
      </c>
      <c r="G1360" s="62">
        <v>1</v>
      </c>
      <c r="H1360" s="62">
        <v>1</v>
      </c>
      <c r="I1360" s="60">
        <v>10</v>
      </c>
      <c r="J1360" s="60">
        <v>1</v>
      </c>
      <c r="K1360" s="60" t="s">
        <v>21</v>
      </c>
      <c r="L1360" s="60" t="str">
        <f>IF(K1360=[36]Hoja3!$B$2,[36]Hoja3!$A$2,IF(K1360=[36]Hoja3!$B$3,[36]Hoja3!$A$3,IF(K1360=[36]Hoja3!$B$4,[36]Hoja3!$A$4,IF(K1360=[36]Hoja3!$B$5,[36]Hoja3!$A$5,IF(K1360=[36]Hoja3!$B$6,[36]Hoja3!$A$6,IF(K1360=[36]Hoja3!$B$7,[36]Hoja3!$A$7,IF(K1360=[36]Hoja3!$B$8,[36]Hoja3!$A$8,IF(K1360=[36]Hoja3!$B$9,[36]Hoja3!$A$9,IF(K1360=[36]Hoja3!$B$10,[36]Hoja3!$A$10,IF(K1360=[36]Hoja3!$B$11,[36]Hoja3!$A$11,IF(K1360=[36]Hoja3!$B$12,[36]Hoja3!$A$12,IF(K1360=[36]Hoja3!$B$13,[36]Hoja3!$A$13,IF(K1360=[36]Hoja3!$B$14,[36]Hoja3!$A$14,IF(K1360=[36]Hoja3!$B$15,[36]Hoja3!$A$15,IF(K1360=[36]Hoja3!$B$16,[36]Hoja3!$A$16,IF(K1360=[36]Hoja3!$B$17,[36]Hoja3!$A$17,IF(K1360=[36]Hoja3!$B$18,[36]Hoja3!$A$18,IF(K1360=[36]Hoja3!$B$19,[36]Hoja3!$A$19,IF(K1360=[36]Hoja3!$B$20,[36]Hoja3!$A$20,IF(K1360=[36]Hoja3!$B$21,[36]Hoja3!$A$21,""))))))))))))))))))))</f>
        <v>CCE-16</v>
      </c>
      <c r="M1360" s="60" t="s">
        <v>575</v>
      </c>
      <c r="N1360" s="60">
        <v>4</v>
      </c>
      <c r="O1360" s="63">
        <v>17208360</v>
      </c>
      <c r="P1360" s="64">
        <v>17208360</v>
      </c>
      <c r="Q1360" s="65">
        <v>0</v>
      </c>
      <c r="R1360" s="60">
        <v>0</v>
      </c>
      <c r="S1360" s="60" t="s">
        <v>1439</v>
      </c>
      <c r="T1360" s="60" t="s">
        <v>2701</v>
      </c>
      <c r="U1360" s="60" t="s">
        <v>2702</v>
      </c>
      <c r="V1360" s="60" t="s">
        <v>2703</v>
      </c>
      <c r="W1360" s="60" t="s">
        <v>2704</v>
      </c>
      <c r="X1360" s="60" t="s">
        <v>2705</v>
      </c>
      <c r="Y1360" s="133" t="s">
        <v>2706</v>
      </c>
    </row>
    <row r="1361" spans="1:25" ht="60" x14ac:dyDescent="0.25">
      <c r="A1361" s="60" t="s">
        <v>2817</v>
      </c>
      <c r="B1361" s="60" t="str">
        <f>IFERROR(VLOOKUP(VALUE(MID(A1361,1,IF(VALUE(MID(A1361,1,3))=898,3,4))),[37]Hoja1!$A$3:$K$222,2,0),"")</f>
        <v>1053 Oportunidades de aprendizaje desde el enfoque diferencial</v>
      </c>
      <c r="C1361" s="60" t="s">
        <v>261</v>
      </c>
      <c r="D1361" s="60" t="s">
        <v>489</v>
      </c>
      <c r="E1361" s="60">
        <v>91111902</v>
      </c>
      <c r="F1361" s="91" t="s">
        <v>2728</v>
      </c>
      <c r="G1361" s="62">
        <v>1</v>
      </c>
      <c r="H1361" s="62">
        <v>1</v>
      </c>
      <c r="I1361" s="60">
        <v>10</v>
      </c>
      <c r="J1361" s="60">
        <v>1</v>
      </c>
      <c r="K1361" s="60" t="s">
        <v>21</v>
      </c>
      <c r="L1361" s="60" t="str">
        <f>IF(K1361=[36]Hoja3!$B$2,[36]Hoja3!$A$2,IF(K1361=[36]Hoja3!$B$3,[36]Hoja3!$A$3,IF(K1361=[36]Hoja3!$B$4,[36]Hoja3!$A$4,IF(K1361=[36]Hoja3!$B$5,[36]Hoja3!$A$5,IF(K1361=[36]Hoja3!$B$6,[36]Hoja3!$A$6,IF(K1361=[36]Hoja3!$B$7,[36]Hoja3!$A$7,IF(K1361=[36]Hoja3!$B$8,[36]Hoja3!$A$8,IF(K1361=[36]Hoja3!$B$9,[36]Hoja3!$A$9,IF(K1361=[36]Hoja3!$B$10,[36]Hoja3!$A$10,IF(K1361=[36]Hoja3!$B$11,[36]Hoja3!$A$11,IF(K1361=[36]Hoja3!$B$12,[36]Hoja3!$A$12,IF(K1361=[36]Hoja3!$B$13,[36]Hoja3!$A$13,IF(K1361=[36]Hoja3!$B$14,[36]Hoja3!$A$14,IF(K1361=[36]Hoja3!$B$15,[36]Hoja3!$A$15,IF(K1361=[36]Hoja3!$B$16,[36]Hoja3!$A$16,IF(K1361=[36]Hoja3!$B$17,[36]Hoja3!$A$17,IF(K1361=[36]Hoja3!$B$18,[36]Hoja3!$A$18,IF(K1361=[36]Hoja3!$B$19,[36]Hoja3!$A$19,IF(K1361=[36]Hoja3!$B$20,[36]Hoja3!$A$20,IF(K1361=[36]Hoja3!$B$21,[36]Hoja3!$A$21,""))))))))))))))))))))</f>
        <v>CCE-16</v>
      </c>
      <c r="M1361" s="60" t="s">
        <v>575</v>
      </c>
      <c r="N1361" s="60">
        <v>4</v>
      </c>
      <c r="O1361" s="63">
        <v>17208360</v>
      </c>
      <c r="P1361" s="64">
        <v>17208360</v>
      </c>
      <c r="Q1361" s="65">
        <v>0</v>
      </c>
      <c r="R1361" s="60">
        <v>0</v>
      </c>
      <c r="S1361" s="60" t="s">
        <v>1439</v>
      </c>
      <c r="T1361" s="60" t="s">
        <v>2701</v>
      </c>
      <c r="U1361" s="60" t="s">
        <v>2702</v>
      </c>
      <c r="V1361" s="60" t="s">
        <v>2703</v>
      </c>
      <c r="W1361" s="60" t="s">
        <v>2704</v>
      </c>
      <c r="X1361" s="60" t="s">
        <v>2705</v>
      </c>
      <c r="Y1361" s="133" t="s">
        <v>2706</v>
      </c>
    </row>
    <row r="1362" spans="1:25" ht="60" x14ac:dyDescent="0.25">
      <c r="A1362" s="60" t="s">
        <v>2818</v>
      </c>
      <c r="B1362" s="60" t="str">
        <f>IFERROR(VLOOKUP(VALUE(MID(A1362,1,IF(VALUE(MID(A1362,1,3))=898,3,4))),[37]Hoja1!$A$3:$K$222,2,0),"")</f>
        <v>1053 Oportunidades de aprendizaje desde el enfoque diferencial</v>
      </c>
      <c r="C1362" s="60" t="s">
        <v>261</v>
      </c>
      <c r="D1362" s="60" t="s">
        <v>489</v>
      </c>
      <c r="E1362" s="60">
        <v>91111902</v>
      </c>
      <c r="F1362" s="91" t="s">
        <v>2728</v>
      </c>
      <c r="G1362" s="62">
        <v>1</v>
      </c>
      <c r="H1362" s="62">
        <v>1</v>
      </c>
      <c r="I1362" s="60">
        <v>10</v>
      </c>
      <c r="J1362" s="60">
        <v>1</v>
      </c>
      <c r="K1362" s="60" t="s">
        <v>21</v>
      </c>
      <c r="L1362" s="60" t="str">
        <f>IF(K1362=[36]Hoja3!$B$2,[36]Hoja3!$A$2,IF(K1362=[36]Hoja3!$B$3,[36]Hoja3!$A$3,IF(K1362=[36]Hoja3!$B$4,[36]Hoja3!$A$4,IF(K1362=[36]Hoja3!$B$5,[36]Hoja3!$A$5,IF(K1362=[36]Hoja3!$B$6,[36]Hoja3!$A$6,IF(K1362=[36]Hoja3!$B$7,[36]Hoja3!$A$7,IF(K1362=[36]Hoja3!$B$8,[36]Hoja3!$A$8,IF(K1362=[36]Hoja3!$B$9,[36]Hoja3!$A$9,IF(K1362=[36]Hoja3!$B$10,[36]Hoja3!$A$10,IF(K1362=[36]Hoja3!$B$11,[36]Hoja3!$A$11,IF(K1362=[36]Hoja3!$B$12,[36]Hoja3!$A$12,IF(K1362=[36]Hoja3!$B$13,[36]Hoja3!$A$13,IF(K1362=[36]Hoja3!$B$14,[36]Hoja3!$A$14,IF(K1362=[36]Hoja3!$B$15,[36]Hoja3!$A$15,IF(K1362=[36]Hoja3!$B$16,[36]Hoja3!$A$16,IF(K1362=[36]Hoja3!$B$17,[36]Hoja3!$A$17,IF(K1362=[36]Hoja3!$B$18,[36]Hoja3!$A$18,IF(K1362=[36]Hoja3!$B$19,[36]Hoja3!$A$19,IF(K1362=[36]Hoja3!$B$20,[36]Hoja3!$A$20,IF(K1362=[36]Hoja3!$B$21,[36]Hoja3!$A$21,""))))))))))))))))))))</f>
        <v>CCE-16</v>
      </c>
      <c r="M1362" s="60" t="s">
        <v>575</v>
      </c>
      <c r="N1362" s="60">
        <v>4</v>
      </c>
      <c r="O1362" s="63">
        <v>17208360</v>
      </c>
      <c r="P1362" s="64">
        <v>17208360</v>
      </c>
      <c r="Q1362" s="65">
        <v>0</v>
      </c>
      <c r="R1362" s="60">
        <v>0</v>
      </c>
      <c r="S1362" s="60" t="s">
        <v>1439</v>
      </c>
      <c r="T1362" s="60" t="s">
        <v>2701</v>
      </c>
      <c r="U1362" s="60" t="s">
        <v>2702</v>
      </c>
      <c r="V1362" s="60" t="s">
        <v>2703</v>
      </c>
      <c r="W1362" s="60" t="s">
        <v>2704</v>
      </c>
      <c r="X1362" s="60" t="s">
        <v>2705</v>
      </c>
      <c r="Y1362" s="133" t="s">
        <v>2706</v>
      </c>
    </row>
    <row r="1363" spans="1:25" ht="60" x14ac:dyDescent="0.25">
      <c r="A1363" s="60" t="s">
        <v>2819</v>
      </c>
      <c r="B1363" s="60" t="str">
        <f>IFERROR(VLOOKUP(VALUE(MID(A1363,1,IF(VALUE(MID(A1363,1,3))=898,3,4))),[37]Hoja1!$A$3:$K$222,2,0),"")</f>
        <v>1053 Oportunidades de aprendizaje desde el enfoque diferencial</v>
      </c>
      <c r="C1363" s="60" t="s">
        <v>261</v>
      </c>
      <c r="D1363" s="60" t="s">
        <v>489</v>
      </c>
      <c r="E1363" s="60">
        <v>91111902</v>
      </c>
      <c r="F1363" s="91" t="s">
        <v>2728</v>
      </c>
      <c r="G1363" s="62">
        <v>1</v>
      </c>
      <c r="H1363" s="62">
        <v>1</v>
      </c>
      <c r="I1363" s="60">
        <v>10</v>
      </c>
      <c r="J1363" s="60">
        <v>1</v>
      </c>
      <c r="K1363" s="60" t="s">
        <v>21</v>
      </c>
      <c r="L1363" s="60" t="str">
        <f>IF(K1363=[36]Hoja3!$B$2,[36]Hoja3!$A$2,IF(K1363=[36]Hoja3!$B$3,[36]Hoja3!$A$3,IF(K1363=[36]Hoja3!$B$4,[36]Hoja3!$A$4,IF(K1363=[36]Hoja3!$B$5,[36]Hoja3!$A$5,IF(K1363=[36]Hoja3!$B$6,[36]Hoja3!$A$6,IF(K1363=[36]Hoja3!$B$7,[36]Hoja3!$A$7,IF(K1363=[36]Hoja3!$B$8,[36]Hoja3!$A$8,IF(K1363=[36]Hoja3!$B$9,[36]Hoja3!$A$9,IF(K1363=[36]Hoja3!$B$10,[36]Hoja3!$A$10,IF(K1363=[36]Hoja3!$B$11,[36]Hoja3!$A$11,IF(K1363=[36]Hoja3!$B$12,[36]Hoja3!$A$12,IF(K1363=[36]Hoja3!$B$13,[36]Hoja3!$A$13,IF(K1363=[36]Hoja3!$B$14,[36]Hoja3!$A$14,IF(K1363=[36]Hoja3!$B$15,[36]Hoja3!$A$15,IF(K1363=[36]Hoja3!$B$16,[36]Hoja3!$A$16,IF(K1363=[36]Hoja3!$B$17,[36]Hoja3!$A$17,IF(K1363=[36]Hoja3!$B$18,[36]Hoja3!$A$18,IF(K1363=[36]Hoja3!$B$19,[36]Hoja3!$A$19,IF(K1363=[36]Hoja3!$B$20,[36]Hoja3!$A$20,IF(K1363=[36]Hoja3!$B$21,[36]Hoja3!$A$21,""))))))))))))))))))))</f>
        <v>CCE-16</v>
      </c>
      <c r="M1363" s="60" t="s">
        <v>575</v>
      </c>
      <c r="N1363" s="60">
        <v>4</v>
      </c>
      <c r="O1363" s="63">
        <v>17208360</v>
      </c>
      <c r="P1363" s="64">
        <v>17208360</v>
      </c>
      <c r="Q1363" s="65">
        <v>0</v>
      </c>
      <c r="R1363" s="60">
        <v>0</v>
      </c>
      <c r="S1363" s="60" t="s">
        <v>1439</v>
      </c>
      <c r="T1363" s="60" t="s">
        <v>2701</v>
      </c>
      <c r="U1363" s="60" t="s">
        <v>2702</v>
      </c>
      <c r="V1363" s="60" t="s">
        <v>2703</v>
      </c>
      <c r="W1363" s="60" t="s">
        <v>2704</v>
      </c>
      <c r="X1363" s="60" t="s">
        <v>2705</v>
      </c>
      <c r="Y1363" s="133" t="s">
        <v>2706</v>
      </c>
    </row>
    <row r="1364" spans="1:25" ht="60" x14ac:dyDescent="0.25">
      <c r="A1364" s="60" t="s">
        <v>2820</v>
      </c>
      <c r="B1364" s="60" t="str">
        <f>IFERROR(VLOOKUP(VALUE(MID(A1364,1,IF(VALUE(MID(A1364,1,3))=898,3,4))),[37]Hoja1!$A$3:$K$222,2,0),"")</f>
        <v>1053 Oportunidades de aprendizaje desde el enfoque diferencial</v>
      </c>
      <c r="C1364" s="60" t="s">
        <v>261</v>
      </c>
      <c r="D1364" s="60" t="s">
        <v>489</v>
      </c>
      <c r="E1364" s="60">
        <v>91111902</v>
      </c>
      <c r="F1364" s="91" t="s">
        <v>2728</v>
      </c>
      <c r="G1364" s="62">
        <v>1</v>
      </c>
      <c r="H1364" s="62">
        <v>1</v>
      </c>
      <c r="I1364" s="60">
        <v>10</v>
      </c>
      <c r="J1364" s="60">
        <v>1</v>
      </c>
      <c r="K1364" s="60" t="s">
        <v>21</v>
      </c>
      <c r="L1364" s="60" t="str">
        <f>IF(K1364=[36]Hoja3!$B$2,[36]Hoja3!$A$2,IF(K1364=[36]Hoja3!$B$3,[36]Hoja3!$A$3,IF(K1364=[36]Hoja3!$B$4,[36]Hoja3!$A$4,IF(K1364=[36]Hoja3!$B$5,[36]Hoja3!$A$5,IF(K1364=[36]Hoja3!$B$6,[36]Hoja3!$A$6,IF(K1364=[36]Hoja3!$B$7,[36]Hoja3!$A$7,IF(K1364=[36]Hoja3!$B$8,[36]Hoja3!$A$8,IF(K1364=[36]Hoja3!$B$9,[36]Hoja3!$A$9,IF(K1364=[36]Hoja3!$B$10,[36]Hoja3!$A$10,IF(K1364=[36]Hoja3!$B$11,[36]Hoja3!$A$11,IF(K1364=[36]Hoja3!$B$12,[36]Hoja3!$A$12,IF(K1364=[36]Hoja3!$B$13,[36]Hoja3!$A$13,IF(K1364=[36]Hoja3!$B$14,[36]Hoja3!$A$14,IF(K1364=[36]Hoja3!$B$15,[36]Hoja3!$A$15,IF(K1364=[36]Hoja3!$B$16,[36]Hoja3!$A$16,IF(K1364=[36]Hoja3!$B$17,[36]Hoja3!$A$17,IF(K1364=[36]Hoja3!$B$18,[36]Hoja3!$A$18,IF(K1364=[36]Hoja3!$B$19,[36]Hoja3!$A$19,IF(K1364=[36]Hoja3!$B$20,[36]Hoja3!$A$20,IF(K1364=[36]Hoja3!$B$21,[36]Hoja3!$A$21,""))))))))))))))))))))</f>
        <v>CCE-16</v>
      </c>
      <c r="M1364" s="60" t="s">
        <v>575</v>
      </c>
      <c r="N1364" s="60">
        <v>4</v>
      </c>
      <c r="O1364" s="63">
        <v>17208360</v>
      </c>
      <c r="P1364" s="64">
        <v>17208360</v>
      </c>
      <c r="Q1364" s="65">
        <v>0</v>
      </c>
      <c r="R1364" s="60">
        <v>0</v>
      </c>
      <c r="S1364" s="60" t="s">
        <v>1439</v>
      </c>
      <c r="T1364" s="60" t="s">
        <v>2701</v>
      </c>
      <c r="U1364" s="60" t="s">
        <v>2702</v>
      </c>
      <c r="V1364" s="60" t="s">
        <v>2703</v>
      </c>
      <c r="W1364" s="60" t="s">
        <v>2704</v>
      </c>
      <c r="X1364" s="60" t="s">
        <v>2705</v>
      </c>
      <c r="Y1364" s="133" t="s">
        <v>2706</v>
      </c>
    </row>
    <row r="1365" spans="1:25" ht="60" x14ac:dyDescent="0.25">
      <c r="A1365" s="60" t="s">
        <v>2821</v>
      </c>
      <c r="B1365" s="60" t="str">
        <f>IFERROR(VLOOKUP(VALUE(MID(A1365,1,IF(VALUE(MID(A1365,1,3))=898,3,4))),[37]Hoja1!$A$3:$K$222,2,0),"")</f>
        <v>1053 Oportunidades de aprendizaje desde el enfoque diferencial</v>
      </c>
      <c r="C1365" s="60" t="s">
        <v>261</v>
      </c>
      <c r="D1365" s="60" t="s">
        <v>489</v>
      </c>
      <c r="E1365" s="60">
        <v>91111902</v>
      </c>
      <c r="F1365" s="91" t="s">
        <v>2728</v>
      </c>
      <c r="G1365" s="62">
        <v>1</v>
      </c>
      <c r="H1365" s="62">
        <v>1</v>
      </c>
      <c r="I1365" s="60">
        <v>10</v>
      </c>
      <c r="J1365" s="60">
        <v>1</v>
      </c>
      <c r="K1365" s="60" t="s">
        <v>21</v>
      </c>
      <c r="L1365" s="60" t="str">
        <f>IF(K1365=[36]Hoja3!$B$2,[36]Hoja3!$A$2,IF(K1365=[36]Hoja3!$B$3,[36]Hoja3!$A$3,IF(K1365=[36]Hoja3!$B$4,[36]Hoja3!$A$4,IF(K1365=[36]Hoja3!$B$5,[36]Hoja3!$A$5,IF(K1365=[36]Hoja3!$B$6,[36]Hoja3!$A$6,IF(K1365=[36]Hoja3!$B$7,[36]Hoja3!$A$7,IF(K1365=[36]Hoja3!$B$8,[36]Hoja3!$A$8,IF(K1365=[36]Hoja3!$B$9,[36]Hoja3!$A$9,IF(K1365=[36]Hoja3!$B$10,[36]Hoja3!$A$10,IF(K1365=[36]Hoja3!$B$11,[36]Hoja3!$A$11,IF(K1365=[36]Hoja3!$B$12,[36]Hoja3!$A$12,IF(K1365=[36]Hoja3!$B$13,[36]Hoja3!$A$13,IF(K1365=[36]Hoja3!$B$14,[36]Hoja3!$A$14,IF(K1365=[36]Hoja3!$B$15,[36]Hoja3!$A$15,IF(K1365=[36]Hoja3!$B$16,[36]Hoja3!$A$16,IF(K1365=[36]Hoja3!$B$17,[36]Hoja3!$A$17,IF(K1365=[36]Hoja3!$B$18,[36]Hoja3!$A$18,IF(K1365=[36]Hoja3!$B$19,[36]Hoja3!$A$19,IF(K1365=[36]Hoja3!$B$20,[36]Hoja3!$A$20,IF(K1365=[36]Hoja3!$B$21,[36]Hoja3!$A$21,""))))))))))))))))))))</f>
        <v>CCE-16</v>
      </c>
      <c r="M1365" s="60" t="s">
        <v>575</v>
      </c>
      <c r="N1365" s="60">
        <v>4</v>
      </c>
      <c r="O1365" s="63">
        <v>17208360</v>
      </c>
      <c r="P1365" s="64">
        <v>17208360</v>
      </c>
      <c r="Q1365" s="65">
        <v>0</v>
      </c>
      <c r="R1365" s="60">
        <v>0</v>
      </c>
      <c r="S1365" s="60" t="s">
        <v>1439</v>
      </c>
      <c r="T1365" s="60" t="s">
        <v>2701</v>
      </c>
      <c r="U1365" s="60" t="s">
        <v>2702</v>
      </c>
      <c r="V1365" s="60" t="s">
        <v>2703</v>
      </c>
      <c r="W1365" s="60" t="s">
        <v>2704</v>
      </c>
      <c r="X1365" s="60" t="s">
        <v>2705</v>
      </c>
      <c r="Y1365" s="133" t="s">
        <v>2706</v>
      </c>
    </row>
    <row r="1366" spans="1:25" ht="60" x14ac:dyDescent="0.25">
      <c r="A1366" s="60" t="s">
        <v>2822</v>
      </c>
      <c r="B1366" s="60" t="str">
        <f>IFERROR(VLOOKUP(VALUE(MID(A1366,1,IF(VALUE(MID(A1366,1,3))=898,3,4))),[37]Hoja1!$A$3:$K$222,2,0),"")</f>
        <v>1053 Oportunidades de aprendizaje desde el enfoque diferencial</v>
      </c>
      <c r="C1366" s="60" t="s">
        <v>261</v>
      </c>
      <c r="D1366" s="60" t="s">
        <v>489</v>
      </c>
      <c r="E1366" s="60">
        <v>91111902</v>
      </c>
      <c r="F1366" s="91" t="s">
        <v>2728</v>
      </c>
      <c r="G1366" s="62">
        <v>1</v>
      </c>
      <c r="H1366" s="62">
        <v>1</v>
      </c>
      <c r="I1366" s="60">
        <v>10</v>
      </c>
      <c r="J1366" s="60">
        <v>1</v>
      </c>
      <c r="K1366" s="60" t="s">
        <v>21</v>
      </c>
      <c r="L1366" s="60" t="str">
        <f>IF(K1366=[36]Hoja3!$B$2,[36]Hoja3!$A$2,IF(K1366=[36]Hoja3!$B$3,[36]Hoja3!$A$3,IF(K1366=[36]Hoja3!$B$4,[36]Hoja3!$A$4,IF(K1366=[36]Hoja3!$B$5,[36]Hoja3!$A$5,IF(K1366=[36]Hoja3!$B$6,[36]Hoja3!$A$6,IF(K1366=[36]Hoja3!$B$7,[36]Hoja3!$A$7,IF(K1366=[36]Hoja3!$B$8,[36]Hoja3!$A$8,IF(K1366=[36]Hoja3!$B$9,[36]Hoja3!$A$9,IF(K1366=[36]Hoja3!$B$10,[36]Hoja3!$A$10,IF(K1366=[36]Hoja3!$B$11,[36]Hoja3!$A$11,IF(K1366=[36]Hoja3!$B$12,[36]Hoja3!$A$12,IF(K1366=[36]Hoja3!$B$13,[36]Hoja3!$A$13,IF(K1366=[36]Hoja3!$B$14,[36]Hoja3!$A$14,IF(K1366=[36]Hoja3!$B$15,[36]Hoja3!$A$15,IF(K1366=[36]Hoja3!$B$16,[36]Hoja3!$A$16,IF(K1366=[36]Hoja3!$B$17,[36]Hoja3!$A$17,IF(K1366=[36]Hoja3!$B$18,[36]Hoja3!$A$18,IF(K1366=[36]Hoja3!$B$19,[36]Hoja3!$A$19,IF(K1366=[36]Hoja3!$B$20,[36]Hoja3!$A$20,IF(K1366=[36]Hoja3!$B$21,[36]Hoja3!$A$21,""))))))))))))))))))))</f>
        <v>CCE-16</v>
      </c>
      <c r="M1366" s="60" t="s">
        <v>575</v>
      </c>
      <c r="N1366" s="60">
        <v>4</v>
      </c>
      <c r="O1366" s="63">
        <v>17208360</v>
      </c>
      <c r="P1366" s="64">
        <v>17208360</v>
      </c>
      <c r="Q1366" s="65">
        <v>0</v>
      </c>
      <c r="R1366" s="60">
        <v>0</v>
      </c>
      <c r="S1366" s="60" t="s">
        <v>1439</v>
      </c>
      <c r="T1366" s="60" t="s">
        <v>2701</v>
      </c>
      <c r="U1366" s="60" t="s">
        <v>2702</v>
      </c>
      <c r="V1366" s="60" t="s">
        <v>2703</v>
      </c>
      <c r="W1366" s="60" t="s">
        <v>2704</v>
      </c>
      <c r="X1366" s="60" t="s">
        <v>2705</v>
      </c>
      <c r="Y1366" s="133" t="s">
        <v>2706</v>
      </c>
    </row>
    <row r="1367" spans="1:25" ht="60" x14ac:dyDescent="0.25">
      <c r="A1367" s="60" t="s">
        <v>2823</v>
      </c>
      <c r="B1367" s="60" t="str">
        <f>IFERROR(VLOOKUP(VALUE(MID(A1367,1,IF(VALUE(MID(A1367,1,3))=898,3,4))),[37]Hoja1!$A$3:$K$222,2,0),"")</f>
        <v>1053 Oportunidades de aprendizaje desde el enfoque diferencial</v>
      </c>
      <c r="C1367" s="60" t="s">
        <v>261</v>
      </c>
      <c r="D1367" s="60" t="s">
        <v>489</v>
      </c>
      <c r="E1367" s="60">
        <v>91111902</v>
      </c>
      <c r="F1367" s="91" t="s">
        <v>2728</v>
      </c>
      <c r="G1367" s="62">
        <v>1</v>
      </c>
      <c r="H1367" s="62">
        <v>1</v>
      </c>
      <c r="I1367" s="60">
        <v>10</v>
      </c>
      <c r="J1367" s="60">
        <v>1</v>
      </c>
      <c r="K1367" s="60" t="s">
        <v>21</v>
      </c>
      <c r="L1367" s="60" t="str">
        <f>IF(K1367=[36]Hoja3!$B$2,[36]Hoja3!$A$2,IF(K1367=[36]Hoja3!$B$3,[36]Hoja3!$A$3,IF(K1367=[36]Hoja3!$B$4,[36]Hoja3!$A$4,IF(K1367=[36]Hoja3!$B$5,[36]Hoja3!$A$5,IF(K1367=[36]Hoja3!$B$6,[36]Hoja3!$A$6,IF(K1367=[36]Hoja3!$B$7,[36]Hoja3!$A$7,IF(K1367=[36]Hoja3!$B$8,[36]Hoja3!$A$8,IF(K1367=[36]Hoja3!$B$9,[36]Hoja3!$A$9,IF(K1367=[36]Hoja3!$B$10,[36]Hoja3!$A$10,IF(K1367=[36]Hoja3!$B$11,[36]Hoja3!$A$11,IF(K1367=[36]Hoja3!$B$12,[36]Hoja3!$A$12,IF(K1367=[36]Hoja3!$B$13,[36]Hoja3!$A$13,IF(K1367=[36]Hoja3!$B$14,[36]Hoja3!$A$14,IF(K1367=[36]Hoja3!$B$15,[36]Hoja3!$A$15,IF(K1367=[36]Hoja3!$B$16,[36]Hoja3!$A$16,IF(K1367=[36]Hoja3!$B$17,[36]Hoja3!$A$17,IF(K1367=[36]Hoja3!$B$18,[36]Hoja3!$A$18,IF(K1367=[36]Hoja3!$B$19,[36]Hoja3!$A$19,IF(K1367=[36]Hoja3!$B$20,[36]Hoja3!$A$20,IF(K1367=[36]Hoja3!$B$21,[36]Hoja3!$A$21,""))))))))))))))))))))</f>
        <v>CCE-16</v>
      </c>
      <c r="M1367" s="60" t="s">
        <v>575</v>
      </c>
      <c r="N1367" s="60">
        <v>4</v>
      </c>
      <c r="O1367" s="63">
        <v>17208360</v>
      </c>
      <c r="P1367" s="64">
        <v>17208360</v>
      </c>
      <c r="Q1367" s="65">
        <v>0</v>
      </c>
      <c r="R1367" s="60">
        <v>0</v>
      </c>
      <c r="S1367" s="60" t="s">
        <v>1439</v>
      </c>
      <c r="T1367" s="60" t="s">
        <v>2701</v>
      </c>
      <c r="U1367" s="60" t="s">
        <v>2702</v>
      </c>
      <c r="V1367" s="60" t="s">
        <v>2703</v>
      </c>
      <c r="W1367" s="60" t="s">
        <v>2704</v>
      </c>
      <c r="X1367" s="60" t="s">
        <v>2705</v>
      </c>
      <c r="Y1367" s="133" t="s">
        <v>2706</v>
      </c>
    </row>
    <row r="1368" spans="1:25" ht="60" x14ac:dyDescent="0.25">
      <c r="A1368" s="60" t="s">
        <v>2824</v>
      </c>
      <c r="B1368" s="60" t="str">
        <f>IFERROR(VLOOKUP(VALUE(MID(A1368,1,IF(VALUE(MID(A1368,1,3))=898,3,4))),[37]Hoja1!$A$3:$K$222,2,0),"")</f>
        <v>1053 Oportunidades de aprendizaje desde el enfoque diferencial</v>
      </c>
      <c r="C1368" s="60" t="s">
        <v>261</v>
      </c>
      <c r="D1368" s="60" t="s">
        <v>489</v>
      </c>
      <c r="E1368" s="60">
        <v>91111902</v>
      </c>
      <c r="F1368" s="91" t="s">
        <v>2728</v>
      </c>
      <c r="G1368" s="62">
        <v>1</v>
      </c>
      <c r="H1368" s="62">
        <v>1</v>
      </c>
      <c r="I1368" s="60">
        <v>10</v>
      </c>
      <c r="J1368" s="60">
        <v>1</v>
      </c>
      <c r="K1368" s="60" t="s">
        <v>21</v>
      </c>
      <c r="L1368" s="60" t="str">
        <f>IF(K1368=[36]Hoja3!$B$2,[36]Hoja3!$A$2,IF(K1368=[36]Hoja3!$B$3,[36]Hoja3!$A$3,IF(K1368=[36]Hoja3!$B$4,[36]Hoja3!$A$4,IF(K1368=[36]Hoja3!$B$5,[36]Hoja3!$A$5,IF(K1368=[36]Hoja3!$B$6,[36]Hoja3!$A$6,IF(K1368=[36]Hoja3!$B$7,[36]Hoja3!$A$7,IF(K1368=[36]Hoja3!$B$8,[36]Hoja3!$A$8,IF(K1368=[36]Hoja3!$B$9,[36]Hoja3!$A$9,IF(K1368=[36]Hoja3!$B$10,[36]Hoja3!$A$10,IF(K1368=[36]Hoja3!$B$11,[36]Hoja3!$A$11,IF(K1368=[36]Hoja3!$B$12,[36]Hoja3!$A$12,IF(K1368=[36]Hoja3!$B$13,[36]Hoja3!$A$13,IF(K1368=[36]Hoja3!$B$14,[36]Hoja3!$A$14,IF(K1368=[36]Hoja3!$B$15,[36]Hoja3!$A$15,IF(K1368=[36]Hoja3!$B$16,[36]Hoja3!$A$16,IF(K1368=[36]Hoja3!$B$17,[36]Hoja3!$A$17,IF(K1368=[36]Hoja3!$B$18,[36]Hoja3!$A$18,IF(K1368=[36]Hoja3!$B$19,[36]Hoja3!$A$19,IF(K1368=[36]Hoja3!$B$20,[36]Hoja3!$A$20,IF(K1368=[36]Hoja3!$B$21,[36]Hoja3!$A$21,""))))))))))))))))))))</f>
        <v>CCE-16</v>
      </c>
      <c r="M1368" s="60" t="s">
        <v>575</v>
      </c>
      <c r="N1368" s="60">
        <v>4</v>
      </c>
      <c r="O1368" s="63">
        <v>17208360</v>
      </c>
      <c r="P1368" s="64">
        <v>17208360</v>
      </c>
      <c r="Q1368" s="65">
        <v>0</v>
      </c>
      <c r="R1368" s="60">
        <v>0</v>
      </c>
      <c r="S1368" s="60" t="s">
        <v>1439</v>
      </c>
      <c r="T1368" s="60" t="s">
        <v>2701</v>
      </c>
      <c r="U1368" s="60" t="s">
        <v>2702</v>
      </c>
      <c r="V1368" s="60" t="s">
        <v>2703</v>
      </c>
      <c r="W1368" s="60" t="s">
        <v>2704</v>
      </c>
      <c r="X1368" s="60" t="s">
        <v>2705</v>
      </c>
      <c r="Y1368" s="133" t="s">
        <v>2706</v>
      </c>
    </row>
    <row r="1369" spans="1:25" ht="60" x14ac:dyDescent="0.25">
      <c r="A1369" s="60" t="s">
        <v>2825</v>
      </c>
      <c r="B1369" s="60" t="str">
        <f>IFERROR(VLOOKUP(VALUE(MID(A1369,1,IF(VALUE(MID(A1369,1,3))=898,3,4))),[37]Hoja1!$A$3:$K$222,2,0),"")</f>
        <v>1053 Oportunidades de aprendizaje desde el enfoque diferencial</v>
      </c>
      <c r="C1369" s="60" t="s">
        <v>261</v>
      </c>
      <c r="D1369" s="60" t="s">
        <v>489</v>
      </c>
      <c r="E1369" s="60">
        <v>91111902</v>
      </c>
      <c r="F1369" s="91" t="s">
        <v>2728</v>
      </c>
      <c r="G1369" s="62">
        <v>1</v>
      </c>
      <c r="H1369" s="62">
        <v>1</v>
      </c>
      <c r="I1369" s="60">
        <v>10</v>
      </c>
      <c r="J1369" s="60">
        <v>1</v>
      </c>
      <c r="K1369" s="60" t="s">
        <v>21</v>
      </c>
      <c r="L1369" s="60" t="str">
        <f>IF(K1369=[36]Hoja3!$B$2,[36]Hoja3!$A$2,IF(K1369=[36]Hoja3!$B$3,[36]Hoja3!$A$3,IF(K1369=[36]Hoja3!$B$4,[36]Hoja3!$A$4,IF(K1369=[36]Hoja3!$B$5,[36]Hoja3!$A$5,IF(K1369=[36]Hoja3!$B$6,[36]Hoja3!$A$6,IF(K1369=[36]Hoja3!$B$7,[36]Hoja3!$A$7,IF(K1369=[36]Hoja3!$B$8,[36]Hoja3!$A$8,IF(K1369=[36]Hoja3!$B$9,[36]Hoja3!$A$9,IF(K1369=[36]Hoja3!$B$10,[36]Hoja3!$A$10,IF(K1369=[36]Hoja3!$B$11,[36]Hoja3!$A$11,IF(K1369=[36]Hoja3!$B$12,[36]Hoja3!$A$12,IF(K1369=[36]Hoja3!$B$13,[36]Hoja3!$A$13,IF(K1369=[36]Hoja3!$B$14,[36]Hoja3!$A$14,IF(K1369=[36]Hoja3!$B$15,[36]Hoja3!$A$15,IF(K1369=[36]Hoja3!$B$16,[36]Hoja3!$A$16,IF(K1369=[36]Hoja3!$B$17,[36]Hoja3!$A$17,IF(K1369=[36]Hoja3!$B$18,[36]Hoja3!$A$18,IF(K1369=[36]Hoja3!$B$19,[36]Hoja3!$A$19,IF(K1369=[36]Hoja3!$B$20,[36]Hoja3!$A$20,IF(K1369=[36]Hoja3!$B$21,[36]Hoja3!$A$21,""))))))))))))))))))))</f>
        <v>CCE-16</v>
      </c>
      <c r="M1369" s="60" t="s">
        <v>575</v>
      </c>
      <c r="N1369" s="60">
        <v>4</v>
      </c>
      <c r="O1369" s="63">
        <v>17208360</v>
      </c>
      <c r="P1369" s="64">
        <v>17208360</v>
      </c>
      <c r="Q1369" s="65">
        <v>0</v>
      </c>
      <c r="R1369" s="60">
        <v>0</v>
      </c>
      <c r="S1369" s="60" t="s">
        <v>1439</v>
      </c>
      <c r="T1369" s="60" t="s">
        <v>2701</v>
      </c>
      <c r="U1369" s="60" t="s">
        <v>2702</v>
      </c>
      <c r="V1369" s="60" t="s">
        <v>2703</v>
      </c>
      <c r="W1369" s="60" t="s">
        <v>2704</v>
      </c>
      <c r="X1369" s="60" t="s">
        <v>2705</v>
      </c>
      <c r="Y1369" s="133" t="s">
        <v>2706</v>
      </c>
    </row>
    <row r="1370" spans="1:25" ht="60" x14ac:dyDescent="0.25">
      <c r="A1370" s="60" t="s">
        <v>2826</v>
      </c>
      <c r="B1370" s="60" t="str">
        <f>IFERROR(VLOOKUP(VALUE(MID(A1370,1,IF(VALUE(MID(A1370,1,3))=898,3,4))),[37]Hoja1!$A$3:$K$222,2,0),"")</f>
        <v>1053 Oportunidades de aprendizaje desde el enfoque diferencial</v>
      </c>
      <c r="C1370" s="60" t="s">
        <v>261</v>
      </c>
      <c r="D1370" s="60" t="s">
        <v>489</v>
      </c>
      <c r="E1370" s="60">
        <v>91111902</v>
      </c>
      <c r="F1370" s="91" t="s">
        <v>2728</v>
      </c>
      <c r="G1370" s="62">
        <v>1</v>
      </c>
      <c r="H1370" s="62">
        <v>1</v>
      </c>
      <c r="I1370" s="60">
        <v>10</v>
      </c>
      <c r="J1370" s="60">
        <v>1</v>
      </c>
      <c r="K1370" s="60" t="s">
        <v>21</v>
      </c>
      <c r="L1370" s="60" t="str">
        <f>IF(K1370=[36]Hoja3!$B$2,[36]Hoja3!$A$2,IF(K1370=[36]Hoja3!$B$3,[36]Hoja3!$A$3,IF(K1370=[36]Hoja3!$B$4,[36]Hoja3!$A$4,IF(K1370=[36]Hoja3!$B$5,[36]Hoja3!$A$5,IF(K1370=[36]Hoja3!$B$6,[36]Hoja3!$A$6,IF(K1370=[36]Hoja3!$B$7,[36]Hoja3!$A$7,IF(K1370=[36]Hoja3!$B$8,[36]Hoja3!$A$8,IF(K1370=[36]Hoja3!$B$9,[36]Hoja3!$A$9,IF(K1370=[36]Hoja3!$B$10,[36]Hoja3!$A$10,IF(K1370=[36]Hoja3!$B$11,[36]Hoja3!$A$11,IF(K1370=[36]Hoja3!$B$12,[36]Hoja3!$A$12,IF(K1370=[36]Hoja3!$B$13,[36]Hoja3!$A$13,IF(K1370=[36]Hoja3!$B$14,[36]Hoja3!$A$14,IF(K1370=[36]Hoja3!$B$15,[36]Hoja3!$A$15,IF(K1370=[36]Hoja3!$B$16,[36]Hoja3!$A$16,IF(K1370=[36]Hoja3!$B$17,[36]Hoja3!$A$17,IF(K1370=[36]Hoja3!$B$18,[36]Hoja3!$A$18,IF(K1370=[36]Hoja3!$B$19,[36]Hoja3!$A$19,IF(K1370=[36]Hoja3!$B$20,[36]Hoja3!$A$20,IF(K1370=[36]Hoja3!$B$21,[36]Hoja3!$A$21,""))))))))))))))))))))</f>
        <v>CCE-16</v>
      </c>
      <c r="M1370" s="60" t="s">
        <v>575</v>
      </c>
      <c r="N1370" s="60">
        <v>4</v>
      </c>
      <c r="O1370" s="63">
        <v>17208360</v>
      </c>
      <c r="P1370" s="64">
        <v>17208360</v>
      </c>
      <c r="Q1370" s="65">
        <v>0</v>
      </c>
      <c r="R1370" s="60">
        <v>0</v>
      </c>
      <c r="S1370" s="60" t="s">
        <v>1439</v>
      </c>
      <c r="T1370" s="60" t="s">
        <v>2701</v>
      </c>
      <c r="U1370" s="60" t="s">
        <v>2702</v>
      </c>
      <c r="V1370" s="60" t="s">
        <v>2703</v>
      </c>
      <c r="W1370" s="60" t="s">
        <v>2704</v>
      </c>
      <c r="X1370" s="60" t="s">
        <v>2705</v>
      </c>
      <c r="Y1370" s="133" t="s">
        <v>2706</v>
      </c>
    </row>
    <row r="1371" spans="1:25" ht="60" x14ac:dyDescent="0.25">
      <c r="A1371" s="60" t="s">
        <v>2827</v>
      </c>
      <c r="B1371" s="60" t="str">
        <f>IFERROR(VLOOKUP(VALUE(MID(A1371,1,IF(VALUE(MID(A1371,1,3))=898,3,4))),[37]Hoja1!$A$3:$K$222,2,0),"")</f>
        <v>1053 Oportunidades de aprendizaje desde el enfoque diferencial</v>
      </c>
      <c r="C1371" s="60" t="s">
        <v>261</v>
      </c>
      <c r="D1371" s="60" t="s">
        <v>489</v>
      </c>
      <c r="E1371" s="60">
        <v>91111902</v>
      </c>
      <c r="F1371" s="91" t="s">
        <v>2728</v>
      </c>
      <c r="G1371" s="62">
        <v>1</v>
      </c>
      <c r="H1371" s="62">
        <v>1</v>
      </c>
      <c r="I1371" s="60">
        <v>10</v>
      </c>
      <c r="J1371" s="60">
        <v>1</v>
      </c>
      <c r="K1371" s="60" t="s">
        <v>21</v>
      </c>
      <c r="L1371" s="60" t="str">
        <f>IF(K1371=[36]Hoja3!$B$2,[36]Hoja3!$A$2,IF(K1371=[36]Hoja3!$B$3,[36]Hoja3!$A$3,IF(K1371=[36]Hoja3!$B$4,[36]Hoja3!$A$4,IF(K1371=[36]Hoja3!$B$5,[36]Hoja3!$A$5,IF(K1371=[36]Hoja3!$B$6,[36]Hoja3!$A$6,IF(K1371=[36]Hoja3!$B$7,[36]Hoja3!$A$7,IF(K1371=[36]Hoja3!$B$8,[36]Hoja3!$A$8,IF(K1371=[36]Hoja3!$B$9,[36]Hoja3!$A$9,IF(K1371=[36]Hoja3!$B$10,[36]Hoja3!$A$10,IF(K1371=[36]Hoja3!$B$11,[36]Hoja3!$A$11,IF(K1371=[36]Hoja3!$B$12,[36]Hoja3!$A$12,IF(K1371=[36]Hoja3!$B$13,[36]Hoja3!$A$13,IF(K1371=[36]Hoja3!$B$14,[36]Hoja3!$A$14,IF(K1371=[36]Hoja3!$B$15,[36]Hoja3!$A$15,IF(K1371=[36]Hoja3!$B$16,[36]Hoja3!$A$16,IF(K1371=[36]Hoja3!$B$17,[36]Hoja3!$A$17,IF(K1371=[36]Hoja3!$B$18,[36]Hoja3!$A$18,IF(K1371=[36]Hoja3!$B$19,[36]Hoja3!$A$19,IF(K1371=[36]Hoja3!$B$20,[36]Hoja3!$A$20,IF(K1371=[36]Hoja3!$B$21,[36]Hoja3!$A$21,""))))))))))))))))))))</f>
        <v>CCE-16</v>
      </c>
      <c r="M1371" s="60" t="s">
        <v>575</v>
      </c>
      <c r="N1371" s="60">
        <v>4</v>
      </c>
      <c r="O1371" s="63">
        <v>17208360</v>
      </c>
      <c r="P1371" s="64">
        <v>17208360</v>
      </c>
      <c r="Q1371" s="65">
        <v>0</v>
      </c>
      <c r="R1371" s="60">
        <v>0</v>
      </c>
      <c r="S1371" s="60" t="s">
        <v>1439</v>
      </c>
      <c r="T1371" s="60" t="s">
        <v>2701</v>
      </c>
      <c r="U1371" s="60" t="s">
        <v>2702</v>
      </c>
      <c r="V1371" s="60" t="s">
        <v>2703</v>
      </c>
      <c r="W1371" s="60" t="s">
        <v>2704</v>
      </c>
      <c r="X1371" s="60" t="s">
        <v>2705</v>
      </c>
      <c r="Y1371" s="133" t="s">
        <v>2706</v>
      </c>
    </row>
    <row r="1372" spans="1:25" ht="60" x14ac:dyDescent="0.25">
      <c r="A1372" s="60" t="s">
        <v>2828</v>
      </c>
      <c r="B1372" s="60" t="str">
        <f>IFERROR(VLOOKUP(VALUE(MID(A1372,1,IF(VALUE(MID(A1372,1,3))=898,3,4))),[37]Hoja1!$A$3:$K$222,2,0),"")</f>
        <v>1053 Oportunidades de aprendizaje desde el enfoque diferencial</v>
      </c>
      <c r="C1372" s="60" t="s">
        <v>261</v>
      </c>
      <c r="D1372" s="60" t="s">
        <v>489</v>
      </c>
      <c r="E1372" s="60">
        <v>91111902</v>
      </c>
      <c r="F1372" s="91" t="s">
        <v>2728</v>
      </c>
      <c r="G1372" s="62">
        <v>1</v>
      </c>
      <c r="H1372" s="62">
        <v>1</v>
      </c>
      <c r="I1372" s="60">
        <v>10</v>
      </c>
      <c r="J1372" s="60">
        <v>1</v>
      </c>
      <c r="K1372" s="60" t="s">
        <v>21</v>
      </c>
      <c r="L1372" s="60" t="str">
        <f>IF(K1372=[36]Hoja3!$B$2,[36]Hoja3!$A$2,IF(K1372=[36]Hoja3!$B$3,[36]Hoja3!$A$3,IF(K1372=[36]Hoja3!$B$4,[36]Hoja3!$A$4,IF(K1372=[36]Hoja3!$B$5,[36]Hoja3!$A$5,IF(K1372=[36]Hoja3!$B$6,[36]Hoja3!$A$6,IF(K1372=[36]Hoja3!$B$7,[36]Hoja3!$A$7,IF(K1372=[36]Hoja3!$B$8,[36]Hoja3!$A$8,IF(K1372=[36]Hoja3!$B$9,[36]Hoja3!$A$9,IF(K1372=[36]Hoja3!$B$10,[36]Hoja3!$A$10,IF(K1372=[36]Hoja3!$B$11,[36]Hoja3!$A$11,IF(K1372=[36]Hoja3!$B$12,[36]Hoja3!$A$12,IF(K1372=[36]Hoja3!$B$13,[36]Hoja3!$A$13,IF(K1372=[36]Hoja3!$B$14,[36]Hoja3!$A$14,IF(K1372=[36]Hoja3!$B$15,[36]Hoja3!$A$15,IF(K1372=[36]Hoja3!$B$16,[36]Hoja3!$A$16,IF(K1372=[36]Hoja3!$B$17,[36]Hoja3!$A$17,IF(K1372=[36]Hoja3!$B$18,[36]Hoja3!$A$18,IF(K1372=[36]Hoja3!$B$19,[36]Hoja3!$A$19,IF(K1372=[36]Hoja3!$B$20,[36]Hoja3!$A$20,IF(K1372=[36]Hoja3!$B$21,[36]Hoja3!$A$21,""))))))))))))))))))))</f>
        <v>CCE-16</v>
      </c>
      <c r="M1372" s="60" t="s">
        <v>575</v>
      </c>
      <c r="N1372" s="60">
        <v>4</v>
      </c>
      <c r="O1372" s="63">
        <v>17208360</v>
      </c>
      <c r="P1372" s="64">
        <v>17208360</v>
      </c>
      <c r="Q1372" s="65">
        <v>0</v>
      </c>
      <c r="R1372" s="60">
        <v>0</v>
      </c>
      <c r="S1372" s="60" t="s">
        <v>1439</v>
      </c>
      <c r="T1372" s="60" t="s">
        <v>2701</v>
      </c>
      <c r="U1372" s="60" t="s">
        <v>2702</v>
      </c>
      <c r="V1372" s="60" t="s">
        <v>2703</v>
      </c>
      <c r="W1372" s="60" t="s">
        <v>2704</v>
      </c>
      <c r="X1372" s="60" t="s">
        <v>2705</v>
      </c>
      <c r="Y1372" s="133" t="s">
        <v>2706</v>
      </c>
    </row>
    <row r="1373" spans="1:25" ht="60" x14ac:dyDescent="0.25">
      <c r="A1373" s="60" t="s">
        <v>2829</v>
      </c>
      <c r="B1373" s="60" t="str">
        <f>IFERROR(VLOOKUP(VALUE(MID(A1373,1,IF(VALUE(MID(A1373,1,3))=898,3,4))),[37]Hoja1!$A$3:$K$222,2,0),"")</f>
        <v>1053 Oportunidades de aprendizaje desde el enfoque diferencial</v>
      </c>
      <c r="C1373" s="60" t="s">
        <v>261</v>
      </c>
      <c r="D1373" s="60" t="s">
        <v>489</v>
      </c>
      <c r="E1373" s="60">
        <v>91111902</v>
      </c>
      <c r="F1373" s="91" t="s">
        <v>2728</v>
      </c>
      <c r="G1373" s="62">
        <v>1</v>
      </c>
      <c r="H1373" s="62">
        <v>1</v>
      </c>
      <c r="I1373" s="60">
        <v>10</v>
      </c>
      <c r="J1373" s="60">
        <v>1</v>
      </c>
      <c r="K1373" s="60" t="s">
        <v>21</v>
      </c>
      <c r="L1373" s="60" t="str">
        <f>IF(K1373=[36]Hoja3!$B$2,[36]Hoja3!$A$2,IF(K1373=[36]Hoja3!$B$3,[36]Hoja3!$A$3,IF(K1373=[36]Hoja3!$B$4,[36]Hoja3!$A$4,IF(K1373=[36]Hoja3!$B$5,[36]Hoja3!$A$5,IF(K1373=[36]Hoja3!$B$6,[36]Hoja3!$A$6,IF(K1373=[36]Hoja3!$B$7,[36]Hoja3!$A$7,IF(K1373=[36]Hoja3!$B$8,[36]Hoja3!$A$8,IF(K1373=[36]Hoja3!$B$9,[36]Hoja3!$A$9,IF(K1373=[36]Hoja3!$B$10,[36]Hoja3!$A$10,IF(K1373=[36]Hoja3!$B$11,[36]Hoja3!$A$11,IF(K1373=[36]Hoja3!$B$12,[36]Hoja3!$A$12,IF(K1373=[36]Hoja3!$B$13,[36]Hoja3!$A$13,IF(K1373=[36]Hoja3!$B$14,[36]Hoja3!$A$14,IF(K1373=[36]Hoja3!$B$15,[36]Hoja3!$A$15,IF(K1373=[36]Hoja3!$B$16,[36]Hoja3!$A$16,IF(K1373=[36]Hoja3!$B$17,[36]Hoja3!$A$17,IF(K1373=[36]Hoja3!$B$18,[36]Hoja3!$A$18,IF(K1373=[36]Hoja3!$B$19,[36]Hoja3!$A$19,IF(K1373=[36]Hoja3!$B$20,[36]Hoja3!$A$20,IF(K1373=[36]Hoja3!$B$21,[36]Hoja3!$A$21,""))))))))))))))))))))</f>
        <v>CCE-16</v>
      </c>
      <c r="M1373" s="60" t="s">
        <v>575</v>
      </c>
      <c r="N1373" s="60">
        <v>4</v>
      </c>
      <c r="O1373" s="63">
        <v>17208360</v>
      </c>
      <c r="P1373" s="64">
        <v>17208360</v>
      </c>
      <c r="Q1373" s="65">
        <v>0</v>
      </c>
      <c r="R1373" s="60">
        <v>0</v>
      </c>
      <c r="S1373" s="60" t="s">
        <v>1439</v>
      </c>
      <c r="T1373" s="60" t="s">
        <v>2701</v>
      </c>
      <c r="U1373" s="60" t="s">
        <v>2702</v>
      </c>
      <c r="V1373" s="60" t="s">
        <v>2703</v>
      </c>
      <c r="W1373" s="60" t="s">
        <v>2704</v>
      </c>
      <c r="X1373" s="60" t="s">
        <v>2705</v>
      </c>
      <c r="Y1373" s="133" t="s">
        <v>2706</v>
      </c>
    </row>
    <row r="1374" spans="1:25" ht="60" x14ac:dyDescent="0.25">
      <c r="A1374" s="60" t="s">
        <v>2830</v>
      </c>
      <c r="B1374" s="60" t="str">
        <f>IFERROR(VLOOKUP(VALUE(MID(A1374,1,IF(VALUE(MID(A1374,1,3))=898,3,4))),[37]Hoja1!$A$3:$K$222,2,0),"")</f>
        <v>1053 Oportunidades de aprendizaje desde el enfoque diferencial</v>
      </c>
      <c r="C1374" s="60" t="s">
        <v>261</v>
      </c>
      <c r="D1374" s="60" t="s">
        <v>489</v>
      </c>
      <c r="E1374" s="60">
        <v>91111902</v>
      </c>
      <c r="F1374" s="91" t="s">
        <v>2728</v>
      </c>
      <c r="G1374" s="62">
        <v>1</v>
      </c>
      <c r="H1374" s="62">
        <v>1</v>
      </c>
      <c r="I1374" s="60">
        <v>10</v>
      </c>
      <c r="J1374" s="60">
        <v>1</v>
      </c>
      <c r="K1374" s="60" t="s">
        <v>21</v>
      </c>
      <c r="L1374" s="60" t="str">
        <f>IF(K1374=[36]Hoja3!$B$2,[36]Hoja3!$A$2,IF(K1374=[36]Hoja3!$B$3,[36]Hoja3!$A$3,IF(K1374=[36]Hoja3!$B$4,[36]Hoja3!$A$4,IF(K1374=[36]Hoja3!$B$5,[36]Hoja3!$A$5,IF(K1374=[36]Hoja3!$B$6,[36]Hoja3!$A$6,IF(K1374=[36]Hoja3!$B$7,[36]Hoja3!$A$7,IF(K1374=[36]Hoja3!$B$8,[36]Hoja3!$A$8,IF(K1374=[36]Hoja3!$B$9,[36]Hoja3!$A$9,IF(K1374=[36]Hoja3!$B$10,[36]Hoja3!$A$10,IF(K1374=[36]Hoja3!$B$11,[36]Hoja3!$A$11,IF(K1374=[36]Hoja3!$B$12,[36]Hoja3!$A$12,IF(K1374=[36]Hoja3!$B$13,[36]Hoja3!$A$13,IF(K1374=[36]Hoja3!$B$14,[36]Hoja3!$A$14,IF(K1374=[36]Hoja3!$B$15,[36]Hoja3!$A$15,IF(K1374=[36]Hoja3!$B$16,[36]Hoja3!$A$16,IF(K1374=[36]Hoja3!$B$17,[36]Hoja3!$A$17,IF(K1374=[36]Hoja3!$B$18,[36]Hoja3!$A$18,IF(K1374=[36]Hoja3!$B$19,[36]Hoja3!$A$19,IF(K1374=[36]Hoja3!$B$20,[36]Hoja3!$A$20,IF(K1374=[36]Hoja3!$B$21,[36]Hoja3!$A$21,""))))))))))))))))))))</f>
        <v>CCE-16</v>
      </c>
      <c r="M1374" s="60" t="s">
        <v>575</v>
      </c>
      <c r="N1374" s="60">
        <v>4</v>
      </c>
      <c r="O1374" s="63">
        <v>17208360</v>
      </c>
      <c r="P1374" s="64">
        <v>17208360</v>
      </c>
      <c r="Q1374" s="65">
        <v>0</v>
      </c>
      <c r="R1374" s="60">
        <v>0</v>
      </c>
      <c r="S1374" s="60" t="s">
        <v>1439</v>
      </c>
      <c r="T1374" s="60" t="s">
        <v>2701</v>
      </c>
      <c r="U1374" s="60" t="s">
        <v>2702</v>
      </c>
      <c r="V1374" s="60" t="s">
        <v>2703</v>
      </c>
      <c r="W1374" s="60" t="s">
        <v>2704</v>
      </c>
      <c r="X1374" s="60" t="s">
        <v>2705</v>
      </c>
      <c r="Y1374" s="133" t="s">
        <v>2706</v>
      </c>
    </row>
    <row r="1375" spans="1:25" ht="60" x14ac:dyDescent="0.25">
      <c r="A1375" s="60" t="s">
        <v>2831</v>
      </c>
      <c r="B1375" s="60" t="str">
        <f>IFERROR(VLOOKUP(VALUE(MID(A1375,1,IF(VALUE(MID(A1375,1,3))=898,3,4))),[37]Hoja1!$A$3:$K$222,2,0),"")</f>
        <v>1053 Oportunidades de aprendizaje desde el enfoque diferencial</v>
      </c>
      <c r="C1375" s="60" t="s">
        <v>261</v>
      </c>
      <c r="D1375" s="60" t="s">
        <v>489</v>
      </c>
      <c r="E1375" s="60">
        <v>91111902</v>
      </c>
      <c r="F1375" s="91" t="s">
        <v>2728</v>
      </c>
      <c r="G1375" s="62">
        <v>1</v>
      </c>
      <c r="H1375" s="62">
        <v>1</v>
      </c>
      <c r="I1375" s="60">
        <v>10</v>
      </c>
      <c r="J1375" s="60">
        <v>1</v>
      </c>
      <c r="K1375" s="60" t="s">
        <v>21</v>
      </c>
      <c r="L1375" s="60" t="str">
        <f>IF(K1375=[36]Hoja3!$B$2,[36]Hoja3!$A$2,IF(K1375=[36]Hoja3!$B$3,[36]Hoja3!$A$3,IF(K1375=[36]Hoja3!$B$4,[36]Hoja3!$A$4,IF(K1375=[36]Hoja3!$B$5,[36]Hoja3!$A$5,IF(K1375=[36]Hoja3!$B$6,[36]Hoja3!$A$6,IF(K1375=[36]Hoja3!$B$7,[36]Hoja3!$A$7,IF(K1375=[36]Hoja3!$B$8,[36]Hoja3!$A$8,IF(K1375=[36]Hoja3!$B$9,[36]Hoja3!$A$9,IF(K1375=[36]Hoja3!$B$10,[36]Hoja3!$A$10,IF(K1375=[36]Hoja3!$B$11,[36]Hoja3!$A$11,IF(K1375=[36]Hoja3!$B$12,[36]Hoja3!$A$12,IF(K1375=[36]Hoja3!$B$13,[36]Hoja3!$A$13,IF(K1375=[36]Hoja3!$B$14,[36]Hoja3!$A$14,IF(K1375=[36]Hoja3!$B$15,[36]Hoja3!$A$15,IF(K1375=[36]Hoja3!$B$16,[36]Hoja3!$A$16,IF(K1375=[36]Hoja3!$B$17,[36]Hoja3!$A$17,IF(K1375=[36]Hoja3!$B$18,[36]Hoja3!$A$18,IF(K1375=[36]Hoja3!$B$19,[36]Hoja3!$A$19,IF(K1375=[36]Hoja3!$B$20,[36]Hoja3!$A$20,IF(K1375=[36]Hoja3!$B$21,[36]Hoja3!$A$21,""))))))))))))))))))))</f>
        <v>CCE-16</v>
      </c>
      <c r="M1375" s="60" t="s">
        <v>575</v>
      </c>
      <c r="N1375" s="60">
        <v>4</v>
      </c>
      <c r="O1375" s="63">
        <v>17208360</v>
      </c>
      <c r="P1375" s="64">
        <v>17208360</v>
      </c>
      <c r="Q1375" s="65">
        <v>0</v>
      </c>
      <c r="R1375" s="60">
        <v>0</v>
      </c>
      <c r="S1375" s="60" t="s">
        <v>1439</v>
      </c>
      <c r="T1375" s="60" t="s">
        <v>2701</v>
      </c>
      <c r="U1375" s="60" t="s">
        <v>2702</v>
      </c>
      <c r="V1375" s="60" t="s">
        <v>2703</v>
      </c>
      <c r="W1375" s="60" t="s">
        <v>2704</v>
      </c>
      <c r="X1375" s="60" t="s">
        <v>2705</v>
      </c>
      <c r="Y1375" s="133" t="s">
        <v>2706</v>
      </c>
    </row>
    <row r="1376" spans="1:25" ht="60" x14ac:dyDescent="0.25">
      <c r="A1376" s="60" t="s">
        <v>2832</v>
      </c>
      <c r="B1376" s="60" t="str">
        <f>IFERROR(VLOOKUP(VALUE(MID(A1376,1,IF(VALUE(MID(A1376,1,3))=898,3,4))),[37]Hoja1!$A$3:$K$222,2,0),"")</f>
        <v>1053 Oportunidades de aprendizaje desde el enfoque diferencial</v>
      </c>
      <c r="C1376" s="60" t="s">
        <v>261</v>
      </c>
      <c r="D1376" s="60" t="s">
        <v>489</v>
      </c>
      <c r="E1376" s="60">
        <v>91111902</v>
      </c>
      <c r="F1376" s="91" t="s">
        <v>2728</v>
      </c>
      <c r="G1376" s="62">
        <v>1</v>
      </c>
      <c r="H1376" s="62">
        <v>1</v>
      </c>
      <c r="I1376" s="60">
        <v>10</v>
      </c>
      <c r="J1376" s="60">
        <v>1</v>
      </c>
      <c r="K1376" s="60" t="s">
        <v>21</v>
      </c>
      <c r="L1376" s="60" t="str">
        <f>IF(K1376=[36]Hoja3!$B$2,[36]Hoja3!$A$2,IF(K1376=[36]Hoja3!$B$3,[36]Hoja3!$A$3,IF(K1376=[36]Hoja3!$B$4,[36]Hoja3!$A$4,IF(K1376=[36]Hoja3!$B$5,[36]Hoja3!$A$5,IF(K1376=[36]Hoja3!$B$6,[36]Hoja3!$A$6,IF(K1376=[36]Hoja3!$B$7,[36]Hoja3!$A$7,IF(K1376=[36]Hoja3!$B$8,[36]Hoja3!$A$8,IF(K1376=[36]Hoja3!$B$9,[36]Hoja3!$A$9,IF(K1376=[36]Hoja3!$B$10,[36]Hoja3!$A$10,IF(K1376=[36]Hoja3!$B$11,[36]Hoja3!$A$11,IF(K1376=[36]Hoja3!$B$12,[36]Hoja3!$A$12,IF(K1376=[36]Hoja3!$B$13,[36]Hoja3!$A$13,IF(K1376=[36]Hoja3!$B$14,[36]Hoja3!$A$14,IF(K1376=[36]Hoja3!$B$15,[36]Hoja3!$A$15,IF(K1376=[36]Hoja3!$B$16,[36]Hoja3!$A$16,IF(K1376=[36]Hoja3!$B$17,[36]Hoja3!$A$17,IF(K1376=[36]Hoja3!$B$18,[36]Hoja3!$A$18,IF(K1376=[36]Hoja3!$B$19,[36]Hoja3!$A$19,IF(K1376=[36]Hoja3!$B$20,[36]Hoja3!$A$20,IF(K1376=[36]Hoja3!$B$21,[36]Hoja3!$A$21,""))))))))))))))))))))</f>
        <v>CCE-16</v>
      </c>
      <c r="M1376" s="60" t="s">
        <v>575</v>
      </c>
      <c r="N1376" s="60">
        <v>4</v>
      </c>
      <c r="O1376" s="63">
        <v>17208360</v>
      </c>
      <c r="P1376" s="64">
        <v>17208360</v>
      </c>
      <c r="Q1376" s="65">
        <v>0</v>
      </c>
      <c r="R1376" s="60">
        <v>0</v>
      </c>
      <c r="S1376" s="60" t="s">
        <v>1439</v>
      </c>
      <c r="T1376" s="60" t="s">
        <v>2701</v>
      </c>
      <c r="U1376" s="60" t="s">
        <v>2702</v>
      </c>
      <c r="V1376" s="60" t="s">
        <v>2703</v>
      </c>
      <c r="W1376" s="60" t="s">
        <v>2704</v>
      </c>
      <c r="X1376" s="60" t="s">
        <v>2705</v>
      </c>
      <c r="Y1376" s="133" t="s">
        <v>2706</v>
      </c>
    </row>
    <row r="1377" spans="1:25" ht="60" x14ac:dyDescent="0.25">
      <c r="A1377" s="60" t="s">
        <v>2833</v>
      </c>
      <c r="B1377" s="60" t="str">
        <f>IFERROR(VLOOKUP(VALUE(MID(A1377,1,IF(VALUE(MID(A1377,1,3))=898,3,4))),[37]Hoja1!$A$3:$K$222,2,0),"")</f>
        <v>1053 Oportunidades de aprendizaje desde el enfoque diferencial</v>
      </c>
      <c r="C1377" s="60" t="s">
        <v>261</v>
      </c>
      <c r="D1377" s="60" t="s">
        <v>489</v>
      </c>
      <c r="E1377" s="60">
        <v>91111902</v>
      </c>
      <c r="F1377" s="91" t="s">
        <v>2728</v>
      </c>
      <c r="G1377" s="62">
        <v>1</v>
      </c>
      <c r="H1377" s="62">
        <v>1</v>
      </c>
      <c r="I1377" s="60">
        <v>10</v>
      </c>
      <c r="J1377" s="60">
        <v>1</v>
      </c>
      <c r="K1377" s="60" t="s">
        <v>21</v>
      </c>
      <c r="L1377" s="60" t="str">
        <f>IF(K1377=[36]Hoja3!$B$2,[36]Hoja3!$A$2,IF(K1377=[36]Hoja3!$B$3,[36]Hoja3!$A$3,IF(K1377=[36]Hoja3!$B$4,[36]Hoja3!$A$4,IF(K1377=[36]Hoja3!$B$5,[36]Hoja3!$A$5,IF(K1377=[36]Hoja3!$B$6,[36]Hoja3!$A$6,IF(K1377=[36]Hoja3!$B$7,[36]Hoja3!$A$7,IF(K1377=[36]Hoja3!$B$8,[36]Hoja3!$A$8,IF(K1377=[36]Hoja3!$B$9,[36]Hoja3!$A$9,IF(K1377=[36]Hoja3!$B$10,[36]Hoja3!$A$10,IF(K1377=[36]Hoja3!$B$11,[36]Hoja3!$A$11,IF(K1377=[36]Hoja3!$B$12,[36]Hoja3!$A$12,IF(K1377=[36]Hoja3!$B$13,[36]Hoja3!$A$13,IF(K1377=[36]Hoja3!$B$14,[36]Hoja3!$A$14,IF(K1377=[36]Hoja3!$B$15,[36]Hoja3!$A$15,IF(K1377=[36]Hoja3!$B$16,[36]Hoja3!$A$16,IF(K1377=[36]Hoja3!$B$17,[36]Hoja3!$A$17,IF(K1377=[36]Hoja3!$B$18,[36]Hoja3!$A$18,IF(K1377=[36]Hoja3!$B$19,[36]Hoja3!$A$19,IF(K1377=[36]Hoja3!$B$20,[36]Hoja3!$A$20,IF(K1377=[36]Hoja3!$B$21,[36]Hoja3!$A$21,""))))))))))))))))))))</f>
        <v>CCE-16</v>
      </c>
      <c r="M1377" s="60" t="s">
        <v>575</v>
      </c>
      <c r="N1377" s="60">
        <v>4</v>
      </c>
      <c r="O1377" s="63">
        <v>17208360</v>
      </c>
      <c r="P1377" s="64">
        <v>17208360</v>
      </c>
      <c r="Q1377" s="65">
        <v>0</v>
      </c>
      <c r="R1377" s="60">
        <v>0</v>
      </c>
      <c r="S1377" s="60" t="s">
        <v>1439</v>
      </c>
      <c r="T1377" s="60" t="s">
        <v>2701</v>
      </c>
      <c r="U1377" s="60" t="s">
        <v>2702</v>
      </c>
      <c r="V1377" s="60" t="s">
        <v>2703</v>
      </c>
      <c r="W1377" s="60" t="s">
        <v>2704</v>
      </c>
      <c r="X1377" s="60" t="s">
        <v>2705</v>
      </c>
      <c r="Y1377" s="133" t="s">
        <v>2706</v>
      </c>
    </row>
    <row r="1378" spans="1:25" ht="60" x14ac:dyDescent="0.25">
      <c r="A1378" s="60" t="s">
        <v>2834</v>
      </c>
      <c r="B1378" s="60" t="str">
        <f>IFERROR(VLOOKUP(VALUE(MID(A1378,1,IF(VALUE(MID(A1378,1,3))=898,3,4))),[37]Hoja1!$A$3:$K$222,2,0),"")</f>
        <v>1053 Oportunidades de aprendizaje desde el enfoque diferencial</v>
      </c>
      <c r="C1378" s="60" t="s">
        <v>261</v>
      </c>
      <c r="D1378" s="60" t="s">
        <v>489</v>
      </c>
      <c r="E1378" s="60">
        <v>91111902</v>
      </c>
      <c r="F1378" s="91" t="s">
        <v>2728</v>
      </c>
      <c r="G1378" s="62">
        <v>1</v>
      </c>
      <c r="H1378" s="62">
        <v>1</v>
      </c>
      <c r="I1378" s="60">
        <v>10</v>
      </c>
      <c r="J1378" s="60">
        <v>1</v>
      </c>
      <c r="K1378" s="60" t="s">
        <v>21</v>
      </c>
      <c r="L1378" s="60" t="str">
        <f>IF(K1378=[36]Hoja3!$B$2,[36]Hoja3!$A$2,IF(K1378=[36]Hoja3!$B$3,[36]Hoja3!$A$3,IF(K1378=[36]Hoja3!$B$4,[36]Hoja3!$A$4,IF(K1378=[36]Hoja3!$B$5,[36]Hoja3!$A$5,IF(K1378=[36]Hoja3!$B$6,[36]Hoja3!$A$6,IF(K1378=[36]Hoja3!$B$7,[36]Hoja3!$A$7,IF(K1378=[36]Hoja3!$B$8,[36]Hoja3!$A$8,IF(K1378=[36]Hoja3!$B$9,[36]Hoja3!$A$9,IF(K1378=[36]Hoja3!$B$10,[36]Hoja3!$A$10,IF(K1378=[36]Hoja3!$B$11,[36]Hoja3!$A$11,IF(K1378=[36]Hoja3!$B$12,[36]Hoja3!$A$12,IF(K1378=[36]Hoja3!$B$13,[36]Hoja3!$A$13,IF(K1378=[36]Hoja3!$B$14,[36]Hoja3!$A$14,IF(K1378=[36]Hoja3!$B$15,[36]Hoja3!$A$15,IF(K1378=[36]Hoja3!$B$16,[36]Hoja3!$A$16,IF(K1378=[36]Hoja3!$B$17,[36]Hoja3!$A$17,IF(K1378=[36]Hoja3!$B$18,[36]Hoja3!$A$18,IF(K1378=[36]Hoja3!$B$19,[36]Hoja3!$A$19,IF(K1378=[36]Hoja3!$B$20,[36]Hoja3!$A$20,IF(K1378=[36]Hoja3!$B$21,[36]Hoja3!$A$21,""))))))))))))))))))))</f>
        <v>CCE-16</v>
      </c>
      <c r="M1378" s="60" t="s">
        <v>575</v>
      </c>
      <c r="N1378" s="60">
        <v>4</v>
      </c>
      <c r="O1378" s="63">
        <v>17208360</v>
      </c>
      <c r="P1378" s="64">
        <v>17208360</v>
      </c>
      <c r="Q1378" s="65">
        <v>0</v>
      </c>
      <c r="R1378" s="60">
        <v>0</v>
      </c>
      <c r="S1378" s="60" t="s">
        <v>1439</v>
      </c>
      <c r="T1378" s="60" t="s">
        <v>2701</v>
      </c>
      <c r="U1378" s="60" t="s">
        <v>2702</v>
      </c>
      <c r="V1378" s="60" t="s">
        <v>2703</v>
      </c>
      <c r="W1378" s="60" t="s">
        <v>2704</v>
      </c>
      <c r="X1378" s="60" t="s">
        <v>2705</v>
      </c>
      <c r="Y1378" s="133" t="s">
        <v>2706</v>
      </c>
    </row>
    <row r="1379" spans="1:25" ht="60" x14ac:dyDescent="0.25">
      <c r="A1379" s="60" t="s">
        <v>2835</v>
      </c>
      <c r="B1379" s="60" t="str">
        <f>IFERROR(VLOOKUP(VALUE(MID(A1379,1,IF(VALUE(MID(A1379,1,3))=898,3,4))),[37]Hoja1!$A$3:$K$222,2,0),"")</f>
        <v>1053 Oportunidades de aprendizaje desde el enfoque diferencial</v>
      </c>
      <c r="C1379" s="60" t="s">
        <v>261</v>
      </c>
      <c r="D1379" s="60" t="s">
        <v>489</v>
      </c>
      <c r="E1379" s="60">
        <v>91111902</v>
      </c>
      <c r="F1379" s="91" t="s">
        <v>2728</v>
      </c>
      <c r="G1379" s="62">
        <v>1</v>
      </c>
      <c r="H1379" s="62">
        <v>1</v>
      </c>
      <c r="I1379" s="60">
        <v>10</v>
      </c>
      <c r="J1379" s="60">
        <v>1</v>
      </c>
      <c r="K1379" s="60" t="s">
        <v>21</v>
      </c>
      <c r="L1379" s="60" t="str">
        <f>IF(K1379=[36]Hoja3!$B$2,[36]Hoja3!$A$2,IF(K1379=[36]Hoja3!$B$3,[36]Hoja3!$A$3,IF(K1379=[36]Hoja3!$B$4,[36]Hoja3!$A$4,IF(K1379=[36]Hoja3!$B$5,[36]Hoja3!$A$5,IF(K1379=[36]Hoja3!$B$6,[36]Hoja3!$A$6,IF(K1379=[36]Hoja3!$B$7,[36]Hoja3!$A$7,IF(K1379=[36]Hoja3!$B$8,[36]Hoja3!$A$8,IF(K1379=[36]Hoja3!$B$9,[36]Hoja3!$A$9,IF(K1379=[36]Hoja3!$B$10,[36]Hoja3!$A$10,IF(K1379=[36]Hoja3!$B$11,[36]Hoja3!$A$11,IF(K1379=[36]Hoja3!$B$12,[36]Hoja3!$A$12,IF(K1379=[36]Hoja3!$B$13,[36]Hoja3!$A$13,IF(K1379=[36]Hoja3!$B$14,[36]Hoja3!$A$14,IF(K1379=[36]Hoja3!$B$15,[36]Hoja3!$A$15,IF(K1379=[36]Hoja3!$B$16,[36]Hoja3!$A$16,IF(K1379=[36]Hoja3!$B$17,[36]Hoja3!$A$17,IF(K1379=[36]Hoja3!$B$18,[36]Hoja3!$A$18,IF(K1379=[36]Hoja3!$B$19,[36]Hoja3!$A$19,IF(K1379=[36]Hoja3!$B$20,[36]Hoja3!$A$20,IF(K1379=[36]Hoja3!$B$21,[36]Hoja3!$A$21,""))))))))))))))))))))</f>
        <v>CCE-16</v>
      </c>
      <c r="M1379" s="60" t="s">
        <v>575</v>
      </c>
      <c r="N1379" s="60">
        <v>4</v>
      </c>
      <c r="O1379" s="63">
        <v>17208360</v>
      </c>
      <c r="P1379" s="64">
        <v>17208360</v>
      </c>
      <c r="Q1379" s="65">
        <v>0</v>
      </c>
      <c r="R1379" s="60">
        <v>0</v>
      </c>
      <c r="S1379" s="60" t="s">
        <v>1439</v>
      </c>
      <c r="T1379" s="60" t="s">
        <v>2701</v>
      </c>
      <c r="U1379" s="60" t="s">
        <v>2702</v>
      </c>
      <c r="V1379" s="60" t="s">
        <v>2703</v>
      </c>
      <c r="W1379" s="60" t="s">
        <v>2704</v>
      </c>
      <c r="X1379" s="60" t="s">
        <v>2705</v>
      </c>
      <c r="Y1379" s="133" t="s">
        <v>2706</v>
      </c>
    </row>
    <row r="1380" spans="1:25" ht="60" x14ac:dyDescent="0.25">
      <c r="A1380" s="60" t="s">
        <v>2836</v>
      </c>
      <c r="B1380" s="60" t="str">
        <f>IFERROR(VLOOKUP(VALUE(MID(A1380,1,IF(VALUE(MID(A1380,1,3))=898,3,4))),[37]Hoja1!$A$3:$K$222,2,0),"")</f>
        <v>1053 Oportunidades de aprendizaje desde el enfoque diferencial</v>
      </c>
      <c r="C1380" s="60" t="s">
        <v>261</v>
      </c>
      <c r="D1380" s="60" t="s">
        <v>489</v>
      </c>
      <c r="E1380" s="60">
        <v>91111902</v>
      </c>
      <c r="F1380" s="91" t="s">
        <v>2728</v>
      </c>
      <c r="G1380" s="62">
        <v>1</v>
      </c>
      <c r="H1380" s="62">
        <v>1</v>
      </c>
      <c r="I1380" s="60">
        <v>10</v>
      </c>
      <c r="J1380" s="60">
        <v>1</v>
      </c>
      <c r="K1380" s="60" t="s">
        <v>21</v>
      </c>
      <c r="L1380" s="60" t="str">
        <f>IF(K1380=[36]Hoja3!$B$2,[36]Hoja3!$A$2,IF(K1380=[36]Hoja3!$B$3,[36]Hoja3!$A$3,IF(K1380=[36]Hoja3!$B$4,[36]Hoja3!$A$4,IF(K1380=[36]Hoja3!$B$5,[36]Hoja3!$A$5,IF(K1380=[36]Hoja3!$B$6,[36]Hoja3!$A$6,IF(K1380=[36]Hoja3!$B$7,[36]Hoja3!$A$7,IF(K1380=[36]Hoja3!$B$8,[36]Hoja3!$A$8,IF(K1380=[36]Hoja3!$B$9,[36]Hoja3!$A$9,IF(K1380=[36]Hoja3!$B$10,[36]Hoja3!$A$10,IF(K1380=[36]Hoja3!$B$11,[36]Hoja3!$A$11,IF(K1380=[36]Hoja3!$B$12,[36]Hoja3!$A$12,IF(K1380=[36]Hoja3!$B$13,[36]Hoja3!$A$13,IF(K1380=[36]Hoja3!$B$14,[36]Hoja3!$A$14,IF(K1380=[36]Hoja3!$B$15,[36]Hoja3!$A$15,IF(K1380=[36]Hoja3!$B$16,[36]Hoja3!$A$16,IF(K1380=[36]Hoja3!$B$17,[36]Hoja3!$A$17,IF(K1380=[36]Hoja3!$B$18,[36]Hoja3!$A$18,IF(K1380=[36]Hoja3!$B$19,[36]Hoja3!$A$19,IF(K1380=[36]Hoja3!$B$20,[36]Hoja3!$A$20,IF(K1380=[36]Hoja3!$B$21,[36]Hoja3!$A$21,""))))))))))))))))))))</f>
        <v>CCE-16</v>
      </c>
      <c r="M1380" s="60" t="s">
        <v>575</v>
      </c>
      <c r="N1380" s="60">
        <v>4</v>
      </c>
      <c r="O1380" s="63">
        <v>17208360</v>
      </c>
      <c r="P1380" s="64">
        <v>17208360</v>
      </c>
      <c r="Q1380" s="65">
        <v>0</v>
      </c>
      <c r="R1380" s="60">
        <v>0</v>
      </c>
      <c r="S1380" s="60" t="s">
        <v>1439</v>
      </c>
      <c r="T1380" s="60" t="s">
        <v>2701</v>
      </c>
      <c r="U1380" s="60" t="s">
        <v>2702</v>
      </c>
      <c r="V1380" s="60" t="s">
        <v>2703</v>
      </c>
      <c r="W1380" s="60" t="s">
        <v>2704</v>
      </c>
      <c r="X1380" s="60" t="s">
        <v>2705</v>
      </c>
      <c r="Y1380" s="133" t="s">
        <v>2706</v>
      </c>
    </row>
    <row r="1381" spans="1:25" ht="60" x14ac:dyDescent="0.25">
      <c r="A1381" s="60" t="s">
        <v>2837</v>
      </c>
      <c r="B1381" s="60" t="str">
        <f>IFERROR(VLOOKUP(VALUE(MID(A1381,1,IF(VALUE(MID(A1381,1,3))=898,3,4))),[37]Hoja1!$A$3:$K$222,2,0),"")</f>
        <v>1053 Oportunidades de aprendizaje desde el enfoque diferencial</v>
      </c>
      <c r="C1381" s="60" t="s">
        <v>261</v>
      </c>
      <c r="D1381" s="60" t="s">
        <v>489</v>
      </c>
      <c r="E1381" s="60">
        <v>91111902</v>
      </c>
      <c r="F1381" s="91" t="s">
        <v>2728</v>
      </c>
      <c r="G1381" s="62">
        <v>1</v>
      </c>
      <c r="H1381" s="62">
        <v>1</v>
      </c>
      <c r="I1381" s="60">
        <v>10</v>
      </c>
      <c r="J1381" s="60">
        <v>1</v>
      </c>
      <c r="K1381" s="60" t="s">
        <v>21</v>
      </c>
      <c r="L1381" s="60" t="str">
        <f>IF(K1381=[36]Hoja3!$B$2,[36]Hoja3!$A$2,IF(K1381=[36]Hoja3!$B$3,[36]Hoja3!$A$3,IF(K1381=[36]Hoja3!$B$4,[36]Hoja3!$A$4,IF(K1381=[36]Hoja3!$B$5,[36]Hoja3!$A$5,IF(K1381=[36]Hoja3!$B$6,[36]Hoja3!$A$6,IF(K1381=[36]Hoja3!$B$7,[36]Hoja3!$A$7,IF(K1381=[36]Hoja3!$B$8,[36]Hoja3!$A$8,IF(K1381=[36]Hoja3!$B$9,[36]Hoja3!$A$9,IF(K1381=[36]Hoja3!$B$10,[36]Hoja3!$A$10,IF(K1381=[36]Hoja3!$B$11,[36]Hoja3!$A$11,IF(K1381=[36]Hoja3!$B$12,[36]Hoja3!$A$12,IF(K1381=[36]Hoja3!$B$13,[36]Hoja3!$A$13,IF(K1381=[36]Hoja3!$B$14,[36]Hoja3!$A$14,IF(K1381=[36]Hoja3!$B$15,[36]Hoja3!$A$15,IF(K1381=[36]Hoja3!$B$16,[36]Hoja3!$A$16,IF(K1381=[36]Hoja3!$B$17,[36]Hoja3!$A$17,IF(K1381=[36]Hoja3!$B$18,[36]Hoja3!$A$18,IF(K1381=[36]Hoja3!$B$19,[36]Hoja3!$A$19,IF(K1381=[36]Hoja3!$B$20,[36]Hoja3!$A$20,IF(K1381=[36]Hoja3!$B$21,[36]Hoja3!$A$21,""))))))))))))))))))))</f>
        <v>CCE-16</v>
      </c>
      <c r="M1381" s="60" t="s">
        <v>575</v>
      </c>
      <c r="N1381" s="60">
        <v>4</v>
      </c>
      <c r="O1381" s="63">
        <v>17208360</v>
      </c>
      <c r="P1381" s="64">
        <v>17208360</v>
      </c>
      <c r="Q1381" s="65">
        <v>0</v>
      </c>
      <c r="R1381" s="60">
        <v>0</v>
      </c>
      <c r="S1381" s="60" t="s">
        <v>1439</v>
      </c>
      <c r="T1381" s="60" t="s">
        <v>2701</v>
      </c>
      <c r="U1381" s="60" t="s">
        <v>2702</v>
      </c>
      <c r="V1381" s="60" t="s">
        <v>2703</v>
      </c>
      <c r="W1381" s="60" t="s">
        <v>2704</v>
      </c>
      <c r="X1381" s="60" t="s">
        <v>2705</v>
      </c>
      <c r="Y1381" s="133" t="s">
        <v>2706</v>
      </c>
    </row>
    <row r="1382" spans="1:25" ht="60" x14ac:dyDescent="0.25">
      <c r="A1382" s="60" t="s">
        <v>2838</v>
      </c>
      <c r="B1382" s="60" t="str">
        <f>IFERROR(VLOOKUP(VALUE(MID(A1382,1,IF(VALUE(MID(A1382,1,3))=898,3,4))),[37]Hoja1!$A$3:$K$222,2,0),"")</f>
        <v>1053 Oportunidades de aprendizaje desde el enfoque diferencial</v>
      </c>
      <c r="C1382" s="60" t="s">
        <v>261</v>
      </c>
      <c r="D1382" s="60" t="s">
        <v>489</v>
      </c>
      <c r="E1382" s="60">
        <v>91111902</v>
      </c>
      <c r="F1382" s="91" t="s">
        <v>2728</v>
      </c>
      <c r="G1382" s="62">
        <v>1</v>
      </c>
      <c r="H1382" s="62">
        <v>1</v>
      </c>
      <c r="I1382" s="60">
        <v>10</v>
      </c>
      <c r="J1382" s="60">
        <v>1</v>
      </c>
      <c r="K1382" s="60" t="s">
        <v>21</v>
      </c>
      <c r="L1382" s="60" t="str">
        <f>IF(K1382=[36]Hoja3!$B$2,[36]Hoja3!$A$2,IF(K1382=[36]Hoja3!$B$3,[36]Hoja3!$A$3,IF(K1382=[36]Hoja3!$B$4,[36]Hoja3!$A$4,IF(K1382=[36]Hoja3!$B$5,[36]Hoja3!$A$5,IF(K1382=[36]Hoja3!$B$6,[36]Hoja3!$A$6,IF(K1382=[36]Hoja3!$B$7,[36]Hoja3!$A$7,IF(K1382=[36]Hoja3!$B$8,[36]Hoja3!$A$8,IF(K1382=[36]Hoja3!$B$9,[36]Hoja3!$A$9,IF(K1382=[36]Hoja3!$B$10,[36]Hoja3!$A$10,IF(K1382=[36]Hoja3!$B$11,[36]Hoja3!$A$11,IF(K1382=[36]Hoja3!$B$12,[36]Hoja3!$A$12,IF(K1382=[36]Hoja3!$B$13,[36]Hoja3!$A$13,IF(K1382=[36]Hoja3!$B$14,[36]Hoja3!$A$14,IF(K1382=[36]Hoja3!$B$15,[36]Hoja3!$A$15,IF(K1382=[36]Hoja3!$B$16,[36]Hoja3!$A$16,IF(K1382=[36]Hoja3!$B$17,[36]Hoja3!$A$17,IF(K1382=[36]Hoja3!$B$18,[36]Hoja3!$A$18,IF(K1382=[36]Hoja3!$B$19,[36]Hoja3!$A$19,IF(K1382=[36]Hoja3!$B$20,[36]Hoja3!$A$20,IF(K1382=[36]Hoja3!$B$21,[36]Hoja3!$A$21,""))))))))))))))))))))</f>
        <v>CCE-16</v>
      </c>
      <c r="M1382" s="60" t="s">
        <v>575</v>
      </c>
      <c r="N1382" s="60">
        <v>4</v>
      </c>
      <c r="O1382" s="63">
        <v>17208360</v>
      </c>
      <c r="P1382" s="64">
        <v>17208360</v>
      </c>
      <c r="Q1382" s="65">
        <v>0</v>
      </c>
      <c r="R1382" s="60">
        <v>0</v>
      </c>
      <c r="S1382" s="60" t="s">
        <v>1439</v>
      </c>
      <c r="T1382" s="60" t="s">
        <v>2701</v>
      </c>
      <c r="U1382" s="60" t="s">
        <v>2702</v>
      </c>
      <c r="V1382" s="60" t="s">
        <v>2703</v>
      </c>
      <c r="W1382" s="60" t="s">
        <v>2704</v>
      </c>
      <c r="X1382" s="60" t="s">
        <v>2705</v>
      </c>
      <c r="Y1382" s="133" t="s">
        <v>2706</v>
      </c>
    </row>
    <row r="1383" spans="1:25" ht="60" x14ac:dyDescent="0.25">
      <c r="A1383" s="60" t="s">
        <v>2839</v>
      </c>
      <c r="B1383" s="60" t="str">
        <f>IFERROR(VLOOKUP(VALUE(MID(A1383,1,IF(VALUE(MID(A1383,1,3))=898,3,4))),[37]Hoja1!$A$3:$K$222,2,0),"")</f>
        <v>1053 Oportunidades de aprendizaje desde el enfoque diferencial</v>
      </c>
      <c r="C1383" s="60" t="s">
        <v>261</v>
      </c>
      <c r="D1383" s="60" t="s">
        <v>489</v>
      </c>
      <c r="E1383" s="60">
        <v>91111902</v>
      </c>
      <c r="F1383" s="91" t="s">
        <v>2728</v>
      </c>
      <c r="G1383" s="62">
        <v>1</v>
      </c>
      <c r="H1383" s="62">
        <v>1</v>
      </c>
      <c r="I1383" s="60">
        <v>10</v>
      </c>
      <c r="J1383" s="60">
        <v>1</v>
      </c>
      <c r="K1383" s="60" t="s">
        <v>21</v>
      </c>
      <c r="L1383" s="60" t="str">
        <f>IF(K1383=[36]Hoja3!$B$2,[36]Hoja3!$A$2,IF(K1383=[36]Hoja3!$B$3,[36]Hoja3!$A$3,IF(K1383=[36]Hoja3!$B$4,[36]Hoja3!$A$4,IF(K1383=[36]Hoja3!$B$5,[36]Hoja3!$A$5,IF(K1383=[36]Hoja3!$B$6,[36]Hoja3!$A$6,IF(K1383=[36]Hoja3!$B$7,[36]Hoja3!$A$7,IF(K1383=[36]Hoja3!$B$8,[36]Hoja3!$A$8,IF(K1383=[36]Hoja3!$B$9,[36]Hoja3!$A$9,IF(K1383=[36]Hoja3!$B$10,[36]Hoja3!$A$10,IF(K1383=[36]Hoja3!$B$11,[36]Hoja3!$A$11,IF(K1383=[36]Hoja3!$B$12,[36]Hoja3!$A$12,IF(K1383=[36]Hoja3!$B$13,[36]Hoja3!$A$13,IF(K1383=[36]Hoja3!$B$14,[36]Hoja3!$A$14,IF(K1383=[36]Hoja3!$B$15,[36]Hoja3!$A$15,IF(K1383=[36]Hoja3!$B$16,[36]Hoja3!$A$16,IF(K1383=[36]Hoja3!$B$17,[36]Hoja3!$A$17,IF(K1383=[36]Hoja3!$B$18,[36]Hoja3!$A$18,IF(K1383=[36]Hoja3!$B$19,[36]Hoja3!$A$19,IF(K1383=[36]Hoja3!$B$20,[36]Hoja3!$A$20,IF(K1383=[36]Hoja3!$B$21,[36]Hoja3!$A$21,""))))))))))))))))))))</f>
        <v>CCE-16</v>
      </c>
      <c r="M1383" s="60" t="s">
        <v>575</v>
      </c>
      <c r="N1383" s="60">
        <v>4</v>
      </c>
      <c r="O1383" s="63">
        <v>17208360</v>
      </c>
      <c r="P1383" s="64">
        <v>17208360</v>
      </c>
      <c r="Q1383" s="65">
        <v>0</v>
      </c>
      <c r="R1383" s="60">
        <v>0</v>
      </c>
      <c r="S1383" s="60" t="s">
        <v>1439</v>
      </c>
      <c r="T1383" s="60" t="s">
        <v>2701</v>
      </c>
      <c r="U1383" s="60" t="s">
        <v>2702</v>
      </c>
      <c r="V1383" s="60" t="s">
        <v>2703</v>
      </c>
      <c r="W1383" s="60" t="s">
        <v>2704</v>
      </c>
      <c r="X1383" s="60" t="s">
        <v>2705</v>
      </c>
      <c r="Y1383" s="133" t="s">
        <v>2706</v>
      </c>
    </row>
    <row r="1384" spans="1:25" ht="60" x14ac:dyDescent="0.25">
      <c r="A1384" s="60" t="s">
        <v>2840</v>
      </c>
      <c r="B1384" s="60" t="str">
        <f>IFERROR(VLOOKUP(VALUE(MID(A1384,1,IF(VALUE(MID(A1384,1,3))=898,3,4))),[37]Hoja1!$A$3:$K$222,2,0),"")</f>
        <v>1053 Oportunidades de aprendizaje desde el enfoque diferencial</v>
      </c>
      <c r="C1384" s="60" t="s">
        <v>261</v>
      </c>
      <c r="D1384" s="60" t="s">
        <v>489</v>
      </c>
      <c r="E1384" s="60">
        <v>91111902</v>
      </c>
      <c r="F1384" s="91" t="s">
        <v>2728</v>
      </c>
      <c r="G1384" s="62">
        <v>1</v>
      </c>
      <c r="H1384" s="62">
        <v>1</v>
      </c>
      <c r="I1384" s="60">
        <v>10</v>
      </c>
      <c r="J1384" s="60">
        <v>1</v>
      </c>
      <c r="K1384" s="60" t="s">
        <v>21</v>
      </c>
      <c r="L1384" s="60" t="str">
        <f>IF(K1384=[36]Hoja3!$B$2,[36]Hoja3!$A$2,IF(K1384=[36]Hoja3!$B$3,[36]Hoja3!$A$3,IF(K1384=[36]Hoja3!$B$4,[36]Hoja3!$A$4,IF(K1384=[36]Hoja3!$B$5,[36]Hoja3!$A$5,IF(K1384=[36]Hoja3!$B$6,[36]Hoja3!$A$6,IF(K1384=[36]Hoja3!$B$7,[36]Hoja3!$A$7,IF(K1384=[36]Hoja3!$B$8,[36]Hoja3!$A$8,IF(K1384=[36]Hoja3!$B$9,[36]Hoja3!$A$9,IF(K1384=[36]Hoja3!$B$10,[36]Hoja3!$A$10,IF(K1384=[36]Hoja3!$B$11,[36]Hoja3!$A$11,IF(K1384=[36]Hoja3!$B$12,[36]Hoja3!$A$12,IF(K1384=[36]Hoja3!$B$13,[36]Hoja3!$A$13,IF(K1384=[36]Hoja3!$B$14,[36]Hoja3!$A$14,IF(K1384=[36]Hoja3!$B$15,[36]Hoja3!$A$15,IF(K1384=[36]Hoja3!$B$16,[36]Hoja3!$A$16,IF(K1384=[36]Hoja3!$B$17,[36]Hoja3!$A$17,IF(K1384=[36]Hoja3!$B$18,[36]Hoja3!$A$18,IF(K1384=[36]Hoja3!$B$19,[36]Hoja3!$A$19,IF(K1384=[36]Hoja3!$B$20,[36]Hoja3!$A$20,IF(K1384=[36]Hoja3!$B$21,[36]Hoja3!$A$21,""))))))))))))))))))))</f>
        <v>CCE-16</v>
      </c>
      <c r="M1384" s="60" t="s">
        <v>575</v>
      </c>
      <c r="N1384" s="60">
        <v>4</v>
      </c>
      <c r="O1384" s="63">
        <v>17208360</v>
      </c>
      <c r="P1384" s="64">
        <v>17208360</v>
      </c>
      <c r="Q1384" s="65">
        <v>0</v>
      </c>
      <c r="R1384" s="60">
        <v>0</v>
      </c>
      <c r="S1384" s="60" t="s">
        <v>1439</v>
      </c>
      <c r="T1384" s="60" t="s">
        <v>2701</v>
      </c>
      <c r="U1384" s="60" t="s">
        <v>2702</v>
      </c>
      <c r="V1384" s="60" t="s">
        <v>2703</v>
      </c>
      <c r="W1384" s="60" t="s">
        <v>2704</v>
      </c>
      <c r="X1384" s="60" t="s">
        <v>2705</v>
      </c>
      <c r="Y1384" s="133" t="s">
        <v>2706</v>
      </c>
    </row>
    <row r="1385" spans="1:25" ht="60" x14ac:dyDescent="0.25">
      <c r="A1385" s="60" t="s">
        <v>2841</v>
      </c>
      <c r="B1385" s="60" t="str">
        <f>IFERROR(VLOOKUP(VALUE(MID(A1385,1,IF(VALUE(MID(A1385,1,3))=898,3,4))),[37]Hoja1!$A$3:$K$222,2,0),"")</f>
        <v>1053 Oportunidades de aprendizaje desde el enfoque diferencial</v>
      </c>
      <c r="C1385" s="60" t="s">
        <v>261</v>
      </c>
      <c r="D1385" s="60" t="s">
        <v>489</v>
      </c>
      <c r="E1385" s="60">
        <v>91111902</v>
      </c>
      <c r="F1385" s="91" t="s">
        <v>2728</v>
      </c>
      <c r="G1385" s="62">
        <v>1</v>
      </c>
      <c r="H1385" s="62">
        <v>1</v>
      </c>
      <c r="I1385" s="60">
        <v>10</v>
      </c>
      <c r="J1385" s="60">
        <v>1</v>
      </c>
      <c r="K1385" s="60" t="s">
        <v>21</v>
      </c>
      <c r="L1385" s="60" t="str">
        <f>IF(K1385=[36]Hoja3!$B$2,[36]Hoja3!$A$2,IF(K1385=[36]Hoja3!$B$3,[36]Hoja3!$A$3,IF(K1385=[36]Hoja3!$B$4,[36]Hoja3!$A$4,IF(K1385=[36]Hoja3!$B$5,[36]Hoja3!$A$5,IF(K1385=[36]Hoja3!$B$6,[36]Hoja3!$A$6,IF(K1385=[36]Hoja3!$B$7,[36]Hoja3!$A$7,IF(K1385=[36]Hoja3!$B$8,[36]Hoja3!$A$8,IF(K1385=[36]Hoja3!$B$9,[36]Hoja3!$A$9,IF(K1385=[36]Hoja3!$B$10,[36]Hoja3!$A$10,IF(K1385=[36]Hoja3!$B$11,[36]Hoja3!$A$11,IF(K1385=[36]Hoja3!$B$12,[36]Hoja3!$A$12,IF(K1385=[36]Hoja3!$B$13,[36]Hoja3!$A$13,IF(K1385=[36]Hoja3!$B$14,[36]Hoja3!$A$14,IF(K1385=[36]Hoja3!$B$15,[36]Hoja3!$A$15,IF(K1385=[36]Hoja3!$B$16,[36]Hoja3!$A$16,IF(K1385=[36]Hoja3!$B$17,[36]Hoja3!$A$17,IF(K1385=[36]Hoja3!$B$18,[36]Hoja3!$A$18,IF(K1385=[36]Hoja3!$B$19,[36]Hoja3!$A$19,IF(K1385=[36]Hoja3!$B$20,[36]Hoja3!$A$20,IF(K1385=[36]Hoja3!$B$21,[36]Hoja3!$A$21,""))))))))))))))))))))</f>
        <v>CCE-16</v>
      </c>
      <c r="M1385" s="60" t="s">
        <v>575</v>
      </c>
      <c r="N1385" s="60">
        <v>4</v>
      </c>
      <c r="O1385" s="63">
        <v>17208360</v>
      </c>
      <c r="P1385" s="64">
        <v>17208360</v>
      </c>
      <c r="Q1385" s="65">
        <v>0</v>
      </c>
      <c r="R1385" s="60">
        <v>0</v>
      </c>
      <c r="S1385" s="60" t="s">
        <v>1439</v>
      </c>
      <c r="T1385" s="60" t="s">
        <v>2701</v>
      </c>
      <c r="U1385" s="60" t="s">
        <v>2702</v>
      </c>
      <c r="V1385" s="60" t="s">
        <v>2703</v>
      </c>
      <c r="W1385" s="60" t="s">
        <v>2704</v>
      </c>
      <c r="X1385" s="60" t="s">
        <v>2705</v>
      </c>
      <c r="Y1385" s="133" t="s">
        <v>2706</v>
      </c>
    </row>
    <row r="1386" spans="1:25" ht="60" x14ac:dyDescent="0.25">
      <c r="A1386" s="60" t="s">
        <v>2842</v>
      </c>
      <c r="B1386" s="60" t="str">
        <f>IFERROR(VLOOKUP(VALUE(MID(A1386,1,IF(VALUE(MID(A1386,1,3))=898,3,4))),[37]Hoja1!$A$3:$K$222,2,0),"")</f>
        <v>1053 Oportunidades de aprendizaje desde el enfoque diferencial</v>
      </c>
      <c r="C1386" s="60" t="s">
        <v>261</v>
      </c>
      <c r="D1386" s="60" t="s">
        <v>489</v>
      </c>
      <c r="E1386" s="60">
        <v>91111902</v>
      </c>
      <c r="F1386" s="91" t="s">
        <v>2728</v>
      </c>
      <c r="G1386" s="62">
        <v>1</v>
      </c>
      <c r="H1386" s="62">
        <v>1</v>
      </c>
      <c r="I1386" s="60">
        <v>10</v>
      </c>
      <c r="J1386" s="60">
        <v>1</v>
      </c>
      <c r="K1386" s="60" t="s">
        <v>21</v>
      </c>
      <c r="L1386" s="60" t="str">
        <f>IF(K1386=[36]Hoja3!$B$2,[36]Hoja3!$A$2,IF(K1386=[36]Hoja3!$B$3,[36]Hoja3!$A$3,IF(K1386=[36]Hoja3!$B$4,[36]Hoja3!$A$4,IF(K1386=[36]Hoja3!$B$5,[36]Hoja3!$A$5,IF(K1386=[36]Hoja3!$B$6,[36]Hoja3!$A$6,IF(K1386=[36]Hoja3!$B$7,[36]Hoja3!$A$7,IF(K1386=[36]Hoja3!$B$8,[36]Hoja3!$A$8,IF(K1386=[36]Hoja3!$B$9,[36]Hoja3!$A$9,IF(K1386=[36]Hoja3!$B$10,[36]Hoja3!$A$10,IF(K1386=[36]Hoja3!$B$11,[36]Hoja3!$A$11,IF(K1386=[36]Hoja3!$B$12,[36]Hoja3!$A$12,IF(K1386=[36]Hoja3!$B$13,[36]Hoja3!$A$13,IF(K1386=[36]Hoja3!$B$14,[36]Hoja3!$A$14,IF(K1386=[36]Hoja3!$B$15,[36]Hoja3!$A$15,IF(K1386=[36]Hoja3!$B$16,[36]Hoja3!$A$16,IF(K1386=[36]Hoja3!$B$17,[36]Hoja3!$A$17,IF(K1386=[36]Hoja3!$B$18,[36]Hoja3!$A$18,IF(K1386=[36]Hoja3!$B$19,[36]Hoja3!$A$19,IF(K1386=[36]Hoja3!$B$20,[36]Hoja3!$A$20,IF(K1386=[36]Hoja3!$B$21,[36]Hoja3!$A$21,""))))))))))))))))))))</f>
        <v>CCE-16</v>
      </c>
      <c r="M1386" s="60" t="s">
        <v>575</v>
      </c>
      <c r="N1386" s="60">
        <v>4</v>
      </c>
      <c r="O1386" s="63">
        <v>17208360</v>
      </c>
      <c r="P1386" s="64">
        <v>17208360</v>
      </c>
      <c r="Q1386" s="65">
        <v>0</v>
      </c>
      <c r="R1386" s="60">
        <v>0</v>
      </c>
      <c r="S1386" s="60" t="s">
        <v>1439</v>
      </c>
      <c r="T1386" s="60" t="s">
        <v>2701</v>
      </c>
      <c r="U1386" s="60" t="s">
        <v>2702</v>
      </c>
      <c r="V1386" s="60" t="s">
        <v>2703</v>
      </c>
      <c r="W1386" s="60" t="s">
        <v>2704</v>
      </c>
      <c r="X1386" s="60" t="s">
        <v>2705</v>
      </c>
      <c r="Y1386" s="133" t="s">
        <v>2706</v>
      </c>
    </row>
    <row r="1387" spans="1:25" ht="60" x14ac:dyDescent="0.25">
      <c r="A1387" s="60" t="s">
        <v>2843</v>
      </c>
      <c r="B1387" s="60" t="str">
        <f>IFERROR(VLOOKUP(VALUE(MID(A1387,1,IF(VALUE(MID(A1387,1,3))=898,3,4))),[37]Hoja1!$A$3:$K$222,2,0),"")</f>
        <v>1053 Oportunidades de aprendizaje desde el enfoque diferencial</v>
      </c>
      <c r="C1387" s="60" t="s">
        <v>261</v>
      </c>
      <c r="D1387" s="60" t="s">
        <v>489</v>
      </c>
      <c r="E1387" s="60">
        <v>91111902</v>
      </c>
      <c r="F1387" s="91" t="s">
        <v>2728</v>
      </c>
      <c r="G1387" s="62">
        <v>1</v>
      </c>
      <c r="H1387" s="62">
        <v>1</v>
      </c>
      <c r="I1387" s="60">
        <v>10</v>
      </c>
      <c r="J1387" s="60">
        <v>1</v>
      </c>
      <c r="K1387" s="60" t="s">
        <v>21</v>
      </c>
      <c r="L1387" s="60" t="str">
        <f>IF(K1387=[36]Hoja3!$B$2,[36]Hoja3!$A$2,IF(K1387=[36]Hoja3!$B$3,[36]Hoja3!$A$3,IF(K1387=[36]Hoja3!$B$4,[36]Hoja3!$A$4,IF(K1387=[36]Hoja3!$B$5,[36]Hoja3!$A$5,IF(K1387=[36]Hoja3!$B$6,[36]Hoja3!$A$6,IF(K1387=[36]Hoja3!$B$7,[36]Hoja3!$A$7,IF(K1387=[36]Hoja3!$B$8,[36]Hoja3!$A$8,IF(K1387=[36]Hoja3!$B$9,[36]Hoja3!$A$9,IF(K1387=[36]Hoja3!$B$10,[36]Hoja3!$A$10,IF(K1387=[36]Hoja3!$B$11,[36]Hoja3!$A$11,IF(K1387=[36]Hoja3!$B$12,[36]Hoja3!$A$12,IF(K1387=[36]Hoja3!$B$13,[36]Hoja3!$A$13,IF(K1387=[36]Hoja3!$B$14,[36]Hoja3!$A$14,IF(K1387=[36]Hoja3!$B$15,[36]Hoja3!$A$15,IF(K1387=[36]Hoja3!$B$16,[36]Hoja3!$A$16,IF(K1387=[36]Hoja3!$B$17,[36]Hoja3!$A$17,IF(K1387=[36]Hoja3!$B$18,[36]Hoja3!$A$18,IF(K1387=[36]Hoja3!$B$19,[36]Hoja3!$A$19,IF(K1387=[36]Hoja3!$B$20,[36]Hoja3!$A$20,IF(K1387=[36]Hoja3!$B$21,[36]Hoja3!$A$21,""))))))))))))))))))))</f>
        <v>CCE-16</v>
      </c>
      <c r="M1387" s="60" t="s">
        <v>575</v>
      </c>
      <c r="N1387" s="60">
        <v>4</v>
      </c>
      <c r="O1387" s="63">
        <v>17208360</v>
      </c>
      <c r="P1387" s="64">
        <v>17208360</v>
      </c>
      <c r="Q1387" s="65">
        <v>0</v>
      </c>
      <c r="R1387" s="60">
        <v>0</v>
      </c>
      <c r="S1387" s="60" t="s">
        <v>1439</v>
      </c>
      <c r="T1387" s="60" t="s">
        <v>2701</v>
      </c>
      <c r="U1387" s="60" t="s">
        <v>2702</v>
      </c>
      <c r="V1387" s="60" t="s">
        <v>2703</v>
      </c>
      <c r="W1387" s="60" t="s">
        <v>2704</v>
      </c>
      <c r="X1387" s="60" t="s">
        <v>2705</v>
      </c>
      <c r="Y1387" s="133" t="s">
        <v>2706</v>
      </c>
    </row>
    <row r="1388" spans="1:25" ht="60" x14ac:dyDescent="0.25">
      <c r="A1388" s="60" t="s">
        <v>2844</v>
      </c>
      <c r="B1388" s="60" t="str">
        <f>IFERROR(VLOOKUP(VALUE(MID(A1388,1,IF(VALUE(MID(A1388,1,3))=898,3,4))),[37]Hoja1!$A$3:$K$222,2,0),"")</f>
        <v>1053 Oportunidades de aprendizaje desde el enfoque diferencial</v>
      </c>
      <c r="C1388" s="60" t="s">
        <v>261</v>
      </c>
      <c r="D1388" s="60" t="s">
        <v>489</v>
      </c>
      <c r="E1388" s="60">
        <v>91111902</v>
      </c>
      <c r="F1388" s="91" t="s">
        <v>2728</v>
      </c>
      <c r="G1388" s="62">
        <v>1</v>
      </c>
      <c r="H1388" s="62">
        <v>1</v>
      </c>
      <c r="I1388" s="60">
        <v>10</v>
      </c>
      <c r="J1388" s="60">
        <v>1</v>
      </c>
      <c r="K1388" s="60" t="s">
        <v>21</v>
      </c>
      <c r="L1388" s="60" t="str">
        <f>IF(K1388=[36]Hoja3!$B$2,[36]Hoja3!$A$2,IF(K1388=[36]Hoja3!$B$3,[36]Hoja3!$A$3,IF(K1388=[36]Hoja3!$B$4,[36]Hoja3!$A$4,IF(K1388=[36]Hoja3!$B$5,[36]Hoja3!$A$5,IF(K1388=[36]Hoja3!$B$6,[36]Hoja3!$A$6,IF(K1388=[36]Hoja3!$B$7,[36]Hoja3!$A$7,IF(K1388=[36]Hoja3!$B$8,[36]Hoja3!$A$8,IF(K1388=[36]Hoja3!$B$9,[36]Hoja3!$A$9,IF(K1388=[36]Hoja3!$B$10,[36]Hoja3!$A$10,IF(K1388=[36]Hoja3!$B$11,[36]Hoja3!$A$11,IF(K1388=[36]Hoja3!$B$12,[36]Hoja3!$A$12,IF(K1388=[36]Hoja3!$B$13,[36]Hoja3!$A$13,IF(K1388=[36]Hoja3!$B$14,[36]Hoja3!$A$14,IF(K1388=[36]Hoja3!$B$15,[36]Hoja3!$A$15,IF(K1388=[36]Hoja3!$B$16,[36]Hoja3!$A$16,IF(K1388=[36]Hoja3!$B$17,[36]Hoja3!$A$17,IF(K1388=[36]Hoja3!$B$18,[36]Hoja3!$A$18,IF(K1388=[36]Hoja3!$B$19,[36]Hoja3!$A$19,IF(K1388=[36]Hoja3!$B$20,[36]Hoja3!$A$20,IF(K1388=[36]Hoja3!$B$21,[36]Hoja3!$A$21,""))))))))))))))))))))</f>
        <v>CCE-16</v>
      </c>
      <c r="M1388" s="60" t="s">
        <v>575</v>
      </c>
      <c r="N1388" s="60">
        <v>4</v>
      </c>
      <c r="O1388" s="63">
        <v>17208360</v>
      </c>
      <c r="P1388" s="64">
        <v>17208360</v>
      </c>
      <c r="Q1388" s="65">
        <v>0</v>
      </c>
      <c r="R1388" s="60">
        <v>0</v>
      </c>
      <c r="S1388" s="60" t="s">
        <v>1439</v>
      </c>
      <c r="T1388" s="60" t="s">
        <v>2701</v>
      </c>
      <c r="U1388" s="60" t="s">
        <v>2702</v>
      </c>
      <c r="V1388" s="60" t="s">
        <v>2703</v>
      </c>
      <c r="W1388" s="60" t="s">
        <v>2704</v>
      </c>
      <c r="X1388" s="60" t="s">
        <v>2705</v>
      </c>
      <c r="Y1388" s="133" t="s">
        <v>2706</v>
      </c>
    </row>
    <row r="1389" spans="1:25" ht="60" x14ac:dyDescent="0.25">
      <c r="A1389" s="60" t="s">
        <v>2845</v>
      </c>
      <c r="B1389" s="60" t="str">
        <f>IFERROR(VLOOKUP(VALUE(MID(A1389,1,IF(VALUE(MID(A1389,1,3))=898,3,4))),[37]Hoja1!$A$3:$K$222,2,0),"")</f>
        <v>1053 Oportunidades de aprendizaje desde el enfoque diferencial</v>
      </c>
      <c r="C1389" s="60" t="s">
        <v>261</v>
      </c>
      <c r="D1389" s="60" t="s">
        <v>489</v>
      </c>
      <c r="E1389" s="60">
        <v>91111902</v>
      </c>
      <c r="F1389" s="91" t="s">
        <v>2728</v>
      </c>
      <c r="G1389" s="62">
        <v>1</v>
      </c>
      <c r="H1389" s="62">
        <v>1</v>
      </c>
      <c r="I1389" s="60">
        <v>10</v>
      </c>
      <c r="J1389" s="60">
        <v>1</v>
      </c>
      <c r="K1389" s="60" t="s">
        <v>21</v>
      </c>
      <c r="L1389" s="60" t="str">
        <f>IF(K1389=[36]Hoja3!$B$2,[36]Hoja3!$A$2,IF(K1389=[36]Hoja3!$B$3,[36]Hoja3!$A$3,IF(K1389=[36]Hoja3!$B$4,[36]Hoja3!$A$4,IF(K1389=[36]Hoja3!$B$5,[36]Hoja3!$A$5,IF(K1389=[36]Hoja3!$B$6,[36]Hoja3!$A$6,IF(K1389=[36]Hoja3!$B$7,[36]Hoja3!$A$7,IF(K1389=[36]Hoja3!$B$8,[36]Hoja3!$A$8,IF(K1389=[36]Hoja3!$B$9,[36]Hoja3!$A$9,IF(K1389=[36]Hoja3!$B$10,[36]Hoja3!$A$10,IF(K1389=[36]Hoja3!$B$11,[36]Hoja3!$A$11,IF(K1389=[36]Hoja3!$B$12,[36]Hoja3!$A$12,IF(K1389=[36]Hoja3!$B$13,[36]Hoja3!$A$13,IF(K1389=[36]Hoja3!$B$14,[36]Hoja3!$A$14,IF(K1389=[36]Hoja3!$B$15,[36]Hoja3!$A$15,IF(K1389=[36]Hoja3!$B$16,[36]Hoja3!$A$16,IF(K1389=[36]Hoja3!$B$17,[36]Hoja3!$A$17,IF(K1389=[36]Hoja3!$B$18,[36]Hoja3!$A$18,IF(K1389=[36]Hoja3!$B$19,[36]Hoja3!$A$19,IF(K1389=[36]Hoja3!$B$20,[36]Hoja3!$A$20,IF(K1389=[36]Hoja3!$B$21,[36]Hoja3!$A$21,""))))))))))))))))))))</f>
        <v>CCE-16</v>
      </c>
      <c r="M1389" s="60" t="s">
        <v>575</v>
      </c>
      <c r="N1389" s="60">
        <v>4</v>
      </c>
      <c r="O1389" s="63">
        <v>17208360</v>
      </c>
      <c r="P1389" s="64">
        <v>17208360</v>
      </c>
      <c r="Q1389" s="65">
        <v>0</v>
      </c>
      <c r="R1389" s="60">
        <v>0</v>
      </c>
      <c r="S1389" s="60" t="s">
        <v>1439</v>
      </c>
      <c r="T1389" s="60" t="s">
        <v>2701</v>
      </c>
      <c r="U1389" s="60" t="s">
        <v>2702</v>
      </c>
      <c r="V1389" s="60" t="s">
        <v>2703</v>
      </c>
      <c r="W1389" s="60" t="s">
        <v>2704</v>
      </c>
      <c r="X1389" s="60" t="s">
        <v>2705</v>
      </c>
      <c r="Y1389" s="133" t="s">
        <v>2706</v>
      </c>
    </row>
    <row r="1390" spans="1:25" ht="60" x14ac:dyDescent="0.25">
      <c r="A1390" s="60" t="s">
        <v>2846</v>
      </c>
      <c r="B1390" s="60" t="str">
        <f>IFERROR(VLOOKUP(VALUE(MID(A1390,1,IF(VALUE(MID(A1390,1,3))=898,3,4))),[37]Hoja1!$A$3:$K$222,2,0),"")</f>
        <v>1053 Oportunidades de aprendizaje desde el enfoque diferencial</v>
      </c>
      <c r="C1390" s="60" t="s">
        <v>261</v>
      </c>
      <c r="D1390" s="60" t="s">
        <v>489</v>
      </c>
      <c r="E1390" s="60">
        <v>91111902</v>
      </c>
      <c r="F1390" s="91" t="s">
        <v>2728</v>
      </c>
      <c r="G1390" s="62">
        <v>1</v>
      </c>
      <c r="H1390" s="62">
        <v>1</v>
      </c>
      <c r="I1390" s="60">
        <v>10</v>
      </c>
      <c r="J1390" s="60">
        <v>1</v>
      </c>
      <c r="K1390" s="60" t="s">
        <v>21</v>
      </c>
      <c r="L1390" s="60" t="str">
        <f>IF(K1390=[36]Hoja3!$B$2,[36]Hoja3!$A$2,IF(K1390=[36]Hoja3!$B$3,[36]Hoja3!$A$3,IF(K1390=[36]Hoja3!$B$4,[36]Hoja3!$A$4,IF(K1390=[36]Hoja3!$B$5,[36]Hoja3!$A$5,IF(K1390=[36]Hoja3!$B$6,[36]Hoja3!$A$6,IF(K1390=[36]Hoja3!$B$7,[36]Hoja3!$A$7,IF(K1390=[36]Hoja3!$B$8,[36]Hoja3!$A$8,IF(K1390=[36]Hoja3!$B$9,[36]Hoja3!$A$9,IF(K1390=[36]Hoja3!$B$10,[36]Hoja3!$A$10,IF(K1390=[36]Hoja3!$B$11,[36]Hoja3!$A$11,IF(K1390=[36]Hoja3!$B$12,[36]Hoja3!$A$12,IF(K1390=[36]Hoja3!$B$13,[36]Hoja3!$A$13,IF(K1390=[36]Hoja3!$B$14,[36]Hoja3!$A$14,IF(K1390=[36]Hoja3!$B$15,[36]Hoja3!$A$15,IF(K1390=[36]Hoja3!$B$16,[36]Hoja3!$A$16,IF(K1390=[36]Hoja3!$B$17,[36]Hoja3!$A$17,IF(K1390=[36]Hoja3!$B$18,[36]Hoja3!$A$18,IF(K1390=[36]Hoja3!$B$19,[36]Hoja3!$A$19,IF(K1390=[36]Hoja3!$B$20,[36]Hoja3!$A$20,IF(K1390=[36]Hoja3!$B$21,[36]Hoja3!$A$21,""))))))))))))))))))))</f>
        <v>CCE-16</v>
      </c>
      <c r="M1390" s="60" t="s">
        <v>575</v>
      </c>
      <c r="N1390" s="60">
        <v>4</v>
      </c>
      <c r="O1390" s="63">
        <v>17208360</v>
      </c>
      <c r="P1390" s="64">
        <v>17208360</v>
      </c>
      <c r="Q1390" s="65">
        <v>0</v>
      </c>
      <c r="R1390" s="60">
        <v>0</v>
      </c>
      <c r="S1390" s="60" t="s">
        <v>1439</v>
      </c>
      <c r="T1390" s="60" t="s">
        <v>2701</v>
      </c>
      <c r="U1390" s="60" t="s">
        <v>2702</v>
      </c>
      <c r="V1390" s="60" t="s">
        <v>2703</v>
      </c>
      <c r="W1390" s="60" t="s">
        <v>2704</v>
      </c>
      <c r="X1390" s="60" t="s">
        <v>2705</v>
      </c>
      <c r="Y1390" s="133" t="s">
        <v>2706</v>
      </c>
    </row>
    <row r="1391" spans="1:25" ht="60" x14ac:dyDescent="0.25">
      <c r="A1391" s="60" t="s">
        <v>2847</v>
      </c>
      <c r="B1391" s="60" t="str">
        <f>IFERROR(VLOOKUP(VALUE(MID(A1391,1,IF(VALUE(MID(A1391,1,3))=898,3,4))),[37]Hoja1!$A$3:$K$222,2,0),"")</f>
        <v>1053 Oportunidades de aprendizaje desde el enfoque diferencial</v>
      </c>
      <c r="C1391" s="60" t="s">
        <v>261</v>
      </c>
      <c r="D1391" s="60" t="s">
        <v>489</v>
      </c>
      <c r="E1391" s="60">
        <v>91111902</v>
      </c>
      <c r="F1391" s="91" t="s">
        <v>2728</v>
      </c>
      <c r="G1391" s="62">
        <v>1</v>
      </c>
      <c r="H1391" s="62">
        <v>1</v>
      </c>
      <c r="I1391" s="60">
        <v>10</v>
      </c>
      <c r="J1391" s="60">
        <v>1</v>
      </c>
      <c r="K1391" s="60" t="s">
        <v>21</v>
      </c>
      <c r="L1391" s="60" t="str">
        <f>IF(K1391=[36]Hoja3!$B$2,[36]Hoja3!$A$2,IF(K1391=[36]Hoja3!$B$3,[36]Hoja3!$A$3,IF(K1391=[36]Hoja3!$B$4,[36]Hoja3!$A$4,IF(K1391=[36]Hoja3!$B$5,[36]Hoja3!$A$5,IF(K1391=[36]Hoja3!$B$6,[36]Hoja3!$A$6,IF(K1391=[36]Hoja3!$B$7,[36]Hoja3!$A$7,IF(K1391=[36]Hoja3!$B$8,[36]Hoja3!$A$8,IF(K1391=[36]Hoja3!$B$9,[36]Hoja3!$A$9,IF(K1391=[36]Hoja3!$B$10,[36]Hoja3!$A$10,IF(K1391=[36]Hoja3!$B$11,[36]Hoja3!$A$11,IF(K1391=[36]Hoja3!$B$12,[36]Hoja3!$A$12,IF(K1391=[36]Hoja3!$B$13,[36]Hoja3!$A$13,IF(K1391=[36]Hoja3!$B$14,[36]Hoja3!$A$14,IF(K1391=[36]Hoja3!$B$15,[36]Hoja3!$A$15,IF(K1391=[36]Hoja3!$B$16,[36]Hoja3!$A$16,IF(K1391=[36]Hoja3!$B$17,[36]Hoja3!$A$17,IF(K1391=[36]Hoja3!$B$18,[36]Hoja3!$A$18,IF(K1391=[36]Hoja3!$B$19,[36]Hoja3!$A$19,IF(K1391=[36]Hoja3!$B$20,[36]Hoja3!$A$20,IF(K1391=[36]Hoja3!$B$21,[36]Hoja3!$A$21,""))))))))))))))))))))</f>
        <v>CCE-16</v>
      </c>
      <c r="M1391" s="60" t="s">
        <v>575</v>
      </c>
      <c r="N1391" s="60">
        <v>4</v>
      </c>
      <c r="O1391" s="63">
        <v>17208360</v>
      </c>
      <c r="P1391" s="64">
        <v>17208360</v>
      </c>
      <c r="Q1391" s="65">
        <v>0</v>
      </c>
      <c r="R1391" s="60">
        <v>0</v>
      </c>
      <c r="S1391" s="60" t="s">
        <v>1439</v>
      </c>
      <c r="T1391" s="60" t="s">
        <v>2701</v>
      </c>
      <c r="U1391" s="60" t="s">
        <v>2702</v>
      </c>
      <c r="V1391" s="60" t="s">
        <v>2703</v>
      </c>
      <c r="W1391" s="60" t="s">
        <v>2704</v>
      </c>
      <c r="X1391" s="60" t="s">
        <v>2705</v>
      </c>
      <c r="Y1391" s="133" t="s">
        <v>2706</v>
      </c>
    </row>
    <row r="1392" spans="1:25" ht="45" x14ac:dyDescent="0.25">
      <c r="A1392" s="60" t="s">
        <v>2848</v>
      </c>
      <c r="B1392" s="60" t="str">
        <f>IFERROR(VLOOKUP(VALUE(MID(A1392,1,IF(VALUE(MID(A1392,1,3))=898,3,4))),[37]Hoja1!$A$3:$K$222,2,0),"")</f>
        <v>1053 Oportunidades de aprendizaje desde el enfoque diferencial</v>
      </c>
      <c r="C1392" s="60" t="s">
        <v>261</v>
      </c>
      <c r="D1392" s="60" t="s">
        <v>489</v>
      </c>
      <c r="E1392" s="60">
        <v>80101505</v>
      </c>
      <c r="F1392" s="91" t="s">
        <v>2849</v>
      </c>
      <c r="G1392" s="62">
        <v>1</v>
      </c>
      <c r="H1392" s="62">
        <v>1</v>
      </c>
      <c r="I1392" s="60">
        <v>10</v>
      </c>
      <c r="J1392" s="60">
        <v>1</v>
      </c>
      <c r="K1392" s="60" t="s">
        <v>21</v>
      </c>
      <c r="L1392" s="60" t="str">
        <f>IF(K1392=[36]Hoja3!$B$2,[36]Hoja3!$A$2,IF(K1392=[36]Hoja3!$B$3,[36]Hoja3!$A$3,IF(K1392=[36]Hoja3!$B$4,[36]Hoja3!$A$4,IF(K1392=[36]Hoja3!$B$5,[36]Hoja3!$A$5,IF(K1392=[36]Hoja3!$B$6,[36]Hoja3!$A$6,IF(K1392=[36]Hoja3!$B$7,[36]Hoja3!$A$7,IF(K1392=[36]Hoja3!$B$8,[36]Hoja3!$A$8,IF(K1392=[36]Hoja3!$B$9,[36]Hoja3!$A$9,IF(K1392=[36]Hoja3!$B$10,[36]Hoja3!$A$10,IF(K1392=[36]Hoja3!$B$11,[36]Hoja3!$A$11,IF(K1392=[36]Hoja3!$B$12,[36]Hoja3!$A$12,IF(K1392=[36]Hoja3!$B$13,[36]Hoja3!$A$13,IF(K1392=[36]Hoja3!$B$14,[36]Hoja3!$A$14,IF(K1392=[36]Hoja3!$B$15,[36]Hoja3!$A$15,IF(K1392=[36]Hoja3!$B$16,[36]Hoja3!$A$16,IF(K1392=[36]Hoja3!$B$17,[36]Hoja3!$A$17,IF(K1392=[36]Hoja3!$B$18,[36]Hoja3!$A$18,IF(K1392=[36]Hoja3!$B$19,[36]Hoja3!$A$19,IF(K1392=[36]Hoja3!$B$20,[36]Hoja3!$A$20,IF(K1392=[36]Hoja3!$B$21,[36]Hoja3!$A$21,""))))))))))))))))))))</f>
        <v>CCE-16</v>
      </c>
      <c r="M1392" s="60" t="s">
        <v>575</v>
      </c>
      <c r="N1392" s="60">
        <v>4</v>
      </c>
      <c r="O1392" s="63">
        <v>23592290</v>
      </c>
      <c r="P1392" s="64">
        <v>23592290</v>
      </c>
      <c r="Q1392" s="65">
        <v>0</v>
      </c>
      <c r="R1392" s="60">
        <v>0</v>
      </c>
      <c r="S1392" s="60" t="s">
        <v>1439</v>
      </c>
      <c r="T1392" s="60" t="s">
        <v>2701</v>
      </c>
      <c r="U1392" s="60" t="s">
        <v>2702</v>
      </c>
      <c r="V1392" s="60" t="s">
        <v>2703</v>
      </c>
      <c r="W1392" s="60" t="s">
        <v>2704</v>
      </c>
      <c r="X1392" s="60" t="s">
        <v>2705</v>
      </c>
      <c r="Y1392" s="133" t="s">
        <v>2706</v>
      </c>
    </row>
    <row r="1393" spans="1:25" ht="45" x14ac:dyDescent="0.25">
      <c r="A1393" s="60" t="s">
        <v>2850</v>
      </c>
      <c r="B1393" s="60" t="str">
        <f>IFERROR(VLOOKUP(VALUE(MID(A1393,1,IF(VALUE(MID(A1393,1,3))=898,3,4))),[37]Hoja1!$A$3:$K$222,2,0),"")</f>
        <v>1053 Oportunidades de aprendizaje desde el enfoque diferencial</v>
      </c>
      <c r="C1393" s="60" t="s">
        <v>261</v>
      </c>
      <c r="D1393" s="60" t="s">
        <v>489</v>
      </c>
      <c r="E1393" s="60">
        <v>80101505</v>
      </c>
      <c r="F1393" s="91" t="s">
        <v>2849</v>
      </c>
      <c r="G1393" s="62">
        <v>1</v>
      </c>
      <c r="H1393" s="62">
        <v>1</v>
      </c>
      <c r="I1393" s="60">
        <v>10</v>
      </c>
      <c r="J1393" s="60">
        <v>1</v>
      </c>
      <c r="K1393" s="60" t="s">
        <v>21</v>
      </c>
      <c r="L1393" s="60" t="str">
        <f>IF(K1393=[36]Hoja3!$B$2,[36]Hoja3!$A$2,IF(K1393=[36]Hoja3!$B$3,[36]Hoja3!$A$3,IF(K1393=[36]Hoja3!$B$4,[36]Hoja3!$A$4,IF(K1393=[36]Hoja3!$B$5,[36]Hoja3!$A$5,IF(K1393=[36]Hoja3!$B$6,[36]Hoja3!$A$6,IF(K1393=[36]Hoja3!$B$7,[36]Hoja3!$A$7,IF(K1393=[36]Hoja3!$B$8,[36]Hoja3!$A$8,IF(K1393=[36]Hoja3!$B$9,[36]Hoja3!$A$9,IF(K1393=[36]Hoja3!$B$10,[36]Hoja3!$A$10,IF(K1393=[36]Hoja3!$B$11,[36]Hoja3!$A$11,IF(K1393=[36]Hoja3!$B$12,[36]Hoja3!$A$12,IF(K1393=[36]Hoja3!$B$13,[36]Hoja3!$A$13,IF(K1393=[36]Hoja3!$B$14,[36]Hoja3!$A$14,IF(K1393=[36]Hoja3!$B$15,[36]Hoja3!$A$15,IF(K1393=[36]Hoja3!$B$16,[36]Hoja3!$A$16,IF(K1393=[36]Hoja3!$B$17,[36]Hoja3!$A$17,IF(K1393=[36]Hoja3!$B$18,[36]Hoja3!$A$18,IF(K1393=[36]Hoja3!$B$19,[36]Hoja3!$A$19,IF(K1393=[36]Hoja3!$B$20,[36]Hoja3!$A$20,IF(K1393=[36]Hoja3!$B$21,[36]Hoja3!$A$21,""))))))))))))))))))))</f>
        <v>CCE-16</v>
      </c>
      <c r="M1393" s="60" t="s">
        <v>575</v>
      </c>
      <c r="N1393" s="60">
        <v>4</v>
      </c>
      <c r="O1393" s="63">
        <v>23592290</v>
      </c>
      <c r="P1393" s="64">
        <v>23592290</v>
      </c>
      <c r="Q1393" s="65">
        <v>0</v>
      </c>
      <c r="R1393" s="60">
        <v>0</v>
      </c>
      <c r="S1393" s="60" t="s">
        <v>1439</v>
      </c>
      <c r="T1393" s="60" t="s">
        <v>2701</v>
      </c>
      <c r="U1393" s="60" t="s">
        <v>2702</v>
      </c>
      <c r="V1393" s="60" t="s">
        <v>2703</v>
      </c>
      <c r="W1393" s="60" t="s">
        <v>2704</v>
      </c>
      <c r="X1393" s="60" t="s">
        <v>2705</v>
      </c>
      <c r="Y1393" s="133" t="s">
        <v>2706</v>
      </c>
    </row>
    <row r="1394" spans="1:25" ht="45" x14ac:dyDescent="0.25">
      <c r="A1394" s="60" t="s">
        <v>2851</v>
      </c>
      <c r="B1394" s="60" t="str">
        <f>IFERROR(VLOOKUP(VALUE(MID(A1394,1,IF(VALUE(MID(A1394,1,3))=898,3,4))),[37]Hoja1!$A$3:$K$222,2,0),"")</f>
        <v>1053 Oportunidades de aprendizaje desde el enfoque diferencial</v>
      </c>
      <c r="C1394" s="60" t="s">
        <v>261</v>
      </c>
      <c r="D1394" s="60" t="s">
        <v>489</v>
      </c>
      <c r="E1394" s="60">
        <v>80101505</v>
      </c>
      <c r="F1394" s="91" t="s">
        <v>2849</v>
      </c>
      <c r="G1394" s="62">
        <v>1</v>
      </c>
      <c r="H1394" s="62">
        <v>1</v>
      </c>
      <c r="I1394" s="60">
        <v>10</v>
      </c>
      <c r="J1394" s="60">
        <v>1</v>
      </c>
      <c r="K1394" s="60" t="s">
        <v>21</v>
      </c>
      <c r="L1394" s="60" t="str">
        <f>IF(K1394=[36]Hoja3!$B$2,[36]Hoja3!$A$2,IF(K1394=[36]Hoja3!$B$3,[36]Hoja3!$A$3,IF(K1394=[36]Hoja3!$B$4,[36]Hoja3!$A$4,IF(K1394=[36]Hoja3!$B$5,[36]Hoja3!$A$5,IF(K1394=[36]Hoja3!$B$6,[36]Hoja3!$A$6,IF(K1394=[36]Hoja3!$B$7,[36]Hoja3!$A$7,IF(K1394=[36]Hoja3!$B$8,[36]Hoja3!$A$8,IF(K1394=[36]Hoja3!$B$9,[36]Hoja3!$A$9,IF(K1394=[36]Hoja3!$B$10,[36]Hoja3!$A$10,IF(K1394=[36]Hoja3!$B$11,[36]Hoja3!$A$11,IF(K1394=[36]Hoja3!$B$12,[36]Hoja3!$A$12,IF(K1394=[36]Hoja3!$B$13,[36]Hoja3!$A$13,IF(K1394=[36]Hoja3!$B$14,[36]Hoja3!$A$14,IF(K1394=[36]Hoja3!$B$15,[36]Hoja3!$A$15,IF(K1394=[36]Hoja3!$B$16,[36]Hoja3!$A$16,IF(K1394=[36]Hoja3!$B$17,[36]Hoja3!$A$17,IF(K1394=[36]Hoja3!$B$18,[36]Hoja3!$A$18,IF(K1394=[36]Hoja3!$B$19,[36]Hoja3!$A$19,IF(K1394=[36]Hoja3!$B$20,[36]Hoja3!$A$20,IF(K1394=[36]Hoja3!$B$21,[36]Hoja3!$A$21,""))))))))))))))))))))</f>
        <v>CCE-16</v>
      </c>
      <c r="M1394" s="60" t="s">
        <v>575</v>
      </c>
      <c r="N1394" s="60">
        <v>4</v>
      </c>
      <c r="O1394" s="63">
        <v>23592290</v>
      </c>
      <c r="P1394" s="64">
        <v>23592290</v>
      </c>
      <c r="Q1394" s="65">
        <v>0</v>
      </c>
      <c r="R1394" s="60">
        <v>0</v>
      </c>
      <c r="S1394" s="60" t="s">
        <v>1439</v>
      </c>
      <c r="T1394" s="60" t="s">
        <v>2701</v>
      </c>
      <c r="U1394" s="60" t="s">
        <v>2702</v>
      </c>
      <c r="V1394" s="60" t="s">
        <v>2703</v>
      </c>
      <c r="W1394" s="60" t="s">
        <v>2704</v>
      </c>
      <c r="X1394" s="60" t="s">
        <v>2705</v>
      </c>
      <c r="Y1394" s="133" t="s">
        <v>2706</v>
      </c>
    </row>
    <row r="1395" spans="1:25" ht="45" x14ac:dyDescent="0.25">
      <c r="A1395" s="60" t="s">
        <v>2852</v>
      </c>
      <c r="B1395" s="60" t="str">
        <f>IFERROR(VLOOKUP(VALUE(MID(A1395,1,IF(VALUE(MID(A1395,1,3))=898,3,4))),[37]Hoja1!$A$3:$K$222,2,0),"")</f>
        <v>1053 Oportunidades de aprendizaje desde el enfoque diferencial</v>
      </c>
      <c r="C1395" s="60" t="s">
        <v>261</v>
      </c>
      <c r="D1395" s="60" t="s">
        <v>489</v>
      </c>
      <c r="E1395" s="60">
        <v>80101505</v>
      </c>
      <c r="F1395" s="91" t="s">
        <v>2849</v>
      </c>
      <c r="G1395" s="62">
        <v>1</v>
      </c>
      <c r="H1395" s="62">
        <v>1</v>
      </c>
      <c r="I1395" s="60">
        <v>10</v>
      </c>
      <c r="J1395" s="60">
        <v>1</v>
      </c>
      <c r="K1395" s="60" t="s">
        <v>21</v>
      </c>
      <c r="L1395" s="60" t="str">
        <f>IF(K1395=[36]Hoja3!$B$2,[36]Hoja3!$A$2,IF(K1395=[36]Hoja3!$B$3,[36]Hoja3!$A$3,IF(K1395=[36]Hoja3!$B$4,[36]Hoja3!$A$4,IF(K1395=[36]Hoja3!$B$5,[36]Hoja3!$A$5,IF(K1395=[36]Hoja3!$B$6,[36]Hoja3!$A$6,IF(K1395=[36]Hoja3!$B$7,[36]Hoja3!$A$7,IF(K1395=[36]Hoja3!$B$8,[36]Hoja3!$A$8,IF(K1395=[36]Hoja3!$B$9,[36]Hoja3!$A$9,IF(K1395=[36]Hoja3!$B$10,[36]Hoja3!$A$10,IF(K1395=[36]Hoja3!$B$11,[36]Hoja3!$A$11,IF(K1395=[36]Hoja3!$B$12,[36]Hoja3!$A$12,IF(K1395=[36]Hoja3!$B$13,[36]Hoja3!$A$13,IF(K1395=[36]Hoja3!$B$14,[36]Hoja3!$A$14,IF(K1395=[36]Hoja3!$B$15,[36]Hoja3!$A$15,IF(K1395=[36]Hoja3!$B$16,[36]Hoja3!$A$16,IF(K1395=[36]Hoja3!$B$17,[36]Hoja3!$A$17,IF(K1395=[36]Hoja3!$B$18,[36]Hoja3!$A$18,IF(K1395=[36]Hoja3!$B$19,[36]Hoja3!$A$19,IF(K1395=[36]Hoja3!$B$20,[36]Hoja3!$A$20,IF(K1395=[36]Hoja3!$B$21,[36]Hoja3!$A$21,""))))))))))))))))))))</f>
        <v>CCE-16</v>
      </c>
      <c r="M1395" s="60" t="s">
        <v>575</v>
      </c>
      <c r="N1395" s="60">
        <v>4</v>
      </c>
      <c r="O1395" s="63">
        <v>23592290</v>
      </c>
      <c r="P1395" s="64">
        <v>23592290</v>
      </c>
      <c r="Q1395" s="65">
        <v>0</v>
      </c>
      <c r="R1395" s="60">
        <v>0</v>
      </c>
      <c r="S1395" s="60" t="s">
        <v>1439</v>
      </c>
      <c r="T1395" s="60" t="s">
        <v>2701</v>
      </c>
      <c r="U1395" s="60" t="s">
        <v>2702</v>
      </c>
      <c r="V1395" s="60" t="s">
        <v>2703</v>
      </c>
      <c r="W1395" s="60" t="s">
        <v>2704</v>
      </c>
      <c r="X1395" s="60" t="s">
        <v>2705</v>
      </c>
      <c r="Y1395" s="133" t="s">
        <v>2706</v>
      </c>
    </row>
    <row r="1396" spans="1:25" ht="45" x14ac:dyDescent="0.25">
      <c r="A1396" s="60" t="s">
        <v>2853</v>
      </c>
      <c r="B1396" s="60" t="str">
        <f>IFERROR(VLOOKUP(VALUE(MID(A1396,1,IF(VALUE(MID(A1396,1,3))=898,3,4))),[37]Hoja1!$A$3:$K$222,2,0),"")</f>
        <v>1053 Oportunidades de aprendizaje desde el enfoque diferencial</v>
      </c>
      <c r="C1396" s="60" t="s">
        <v>261</v>
      </c>
      <c r="D1396" s="60" t="s">
        <v>489</v>
      </c>
      <c r="E1396" s="60">
        <v>80101505</v>
      </c>
      <c r="F1396" s="91" t="s">
        <v>2849</v>
      </c>
      <c r="G1396" s="62">
        <v>1</v>
      </c>
      <c r="H1396" s="62">
        <v>1</v>
      </c>
      <c r="I1396" s="60">
        <v>10</v>
      </c>
      <c r="J1396" s="60">
        <v>1</v>
      </c>
      <c r="K1396" s="60" t="s">
        <v>21</v>
      </c>
      <c r="L1396" s="60" t="str">
        <f>IF(K1396=[36]Hoja3!$B$2,[36]Hoja3!$A$2,IF(K1396=[36]Hoja3!$B$3,[36]Hoja3!$A$3,IF(K1396=[36]Hoja3!$B$4,[36]Hoja3!$A$4,IF(K1396=[36]Hoja3!$B$5,[36]Hoja3!$A$5,IF(K1396=[36]Hoja3!$B$6,[36]Hoja3!$A$6,IF(K1396=[36]Hoja3!$B$7,[36]Hoja3!$A$7,IF(K1396=[36]Hoja3!$B$8,[36]Hoja3!$A$8,IF(K1396=[36]Hoja3!$B$9,[36]Hoja3!$A$9,IF(K1396=[36]Hoja3!$B$10,[36]Hoja3!$A$10,IF(K1396=[36]Hoja3!$B$11,[36]Hoja3!$A$11,IF(K1396=[36]Hoja3!$B$12,[36]Hoja3!$A$12,IF(K1396=[36]Hoja3!$B$13,[36]Hoja3!$A$13,IF(K1396=[36]Hoja3!$B$14,[36]Hoja3!$A$14,IF(K1396=[36]Hoja3!$B$15,[36]Hoja3!$A$15,IF(K1396=[36]Hoja3!$B$16,[36]Hoja3!$A$16,IF(K1396=[36]Hoja3!$B$17,[36]Hoja3!$A$17,IF(K1396=[36]Hoja3!$B$18,[36]Hoja3!$A$18,IF(K1396=[36]Hoja3!$B$19,[36]Hoja3!$A$19,IF(K1396=[36]Hoja3!$B$20,[36]Hoja3!$A$20,IF(K1396=[36]Hoja3!$B$21,[36]Hoja3!$A$21,""))))))))))))))))))))</f>
        <v>CCE-16</v>
      </c>
      <c r="M1396" s="60" t="s">
        <v>575</v>
      </c>
      <c r="N1396" s="60">
        <v>4</v>
      </c>
      <c r="O1396" s="63">
        <v>23592290</v>
      </c>
      <c r="P1396" s="64">
        <v>23592290</v>
      </c>
      <c r="Q1396" s="65">
        <v>0</v>
      </c>
      <c r="R1396" s="60">
        <v>0</v>
      </c>
      <c r="S1396" s="60" t="s">
        <v>1439</v>
      </c>
      <c r="T1396" s="60" t="s">
        <v>2701</v>
      </c>
      <c r="U1396" s="60" t="s">
        <v>2702</v>
      </c>
      <c r="V1396" s="60" t="s">
        <v>2703</v>
      </c>
      <c r="W1396" s="60" t="s">
        <v>2704</v>
      </c>
      <c r="X1396" s="60" t="s">
        <v>2705</v>
      </c>
      <c r="Y1396" s="133" t="s">
        <v>2706</v>
      </c>
    </row>
    <row r="1397" spans="1:25" ht="45" x14ac:dyDescent="0.25">
      <c r="A1397" s="60" t="s">
        <v>2854</v>
      </c>
      <c r="B1397" s="60" t="str">
        <f>IFERROR(VLOOKUP(VALUE(MID(A1397,1,IF(VALUE(MID(A1397,1,3))=898,3,4))),[37]Hoja1!$A$3:$K$222,2,0),"")</f>
        <v>1053 Oportunidades de aprendizaje desde el enfoque diferencial</v>
      </c>
      <c r="C1397" s="60" t="s">
        <v>261</v>
      </c>
      <c r="D1397" s="60" t="s">
        <v>489</v>
      </c>
      <c r="E1397" s="60">
        <v>80101505</v>
      </c>
      <c r="F1397" s="91" t="s">
        <v>2849</v>
      </c>
      <c r="G1397" s="62">
        <v>1</v>
      </c>
      <c r="H1397" s="62">
        <v>1</v>
      </c>
      <c r="I1397" s="60">
        <v>10</v>
      </c>
      <c r="J1397" s="60">
        <v>1</v>
      </c>
      <c r="K1397" s="60" t="s">
        <v>21</v>
      </c>
      <c r="L1397" s="60" t="str">
        <f>IF(K1397=[36]Hoja3!$B$2,[36]Hoja3!$A$2,IF(K1397=[36]Hoja3!$B$3,[36]Hoja3!$A$3,IF(K1397=[36]Hoja3!$B$4,[36]Hoja3!$A$4,IF(K1397=[36]Hoja3!$B$5,[36]Hoja3!$A$5,IF(K1397=[36]Hoja3!$B$6,[36]Hoja3!$A$6,IF(K1397=[36]Hoja3!$B$7,[36]Hoja3!$A$7,IF(K1397=[36]Hoja3!$B$8,[36]Hoja3!$A$8,IF(K1397=[36]Hoja3!$B$9,[36]Hoja3!$A$9,IF(K1397=[36]Hoja3!$B$10,[36]Hoja3!$A$10,IF(K1397=[36]Hoja3!$B$11,[36]Hoja3!$A$11,IF(K1397=[36]Hoja3!$B$12,[36]Hoja3!$A$12,IF(K1397=[36]Hoja3!$B$13,[36]Hoja3!$A$13,IF(K1397=[36]Hoja3!$B$14,[36]Hoja3!$A$14,IF(K1397=[36]Hoja3!$B$15,[36]Hoja3!$A$15,IF(K1397=[36]Hoja3!$B$16,[36]Hoja3!$A$16,IF(K1397=[36]Hoja3!$B$17,[36]Hoja3!$A$17,IF(K1397=[36]Hoja3!$B$18,[36]Hoja3!$A$18,IF(K1397=[36]Hoja3!$B$19,[36]Hoja3!$A$19,IF(K1397=[36]Hoja3!$B$20,[36]Hoja3!$A$20,IF(K1397=[36]Hoja3!$B$21,[36]Hoja3!$A$21,""))))))))))))))))))))</f>
        <v>CCE-16</v>
      </c>
      <c r="M1397" s="60" t="s">
        <v>575</v>
      </c>
      <c r="N1397" s="60">
        <v>4</v>
      </c>
      <c r="O1397" s="63">
        <v>23592290</v>
      </c>
      <c r="P1397" s="64">
        <v>23592290</v>
      </c>
      <c r="Q1397" s="65">
        <v>0</v>
      </c>
      <c r="R1397" s="60">
        <v>0</v>
      </c>
      <c r="S1397" s="60" t="s">
        <v>1439</v>
      </c>
      <c r="T1397" s="60" t="s">
        <v>2701</v>
      </c>
      <c r="U1397" s="60" t="s">
        <v>2702</v>
      </c>
      <c r="V1397" s="60" t="s">
        <v>2703</v>
      </c>
      <c r="W1397" s="60" t="s">
        <v>2704</v>
      </c>
      <c r="X1397" s="60" t="s">
        <v>2705</v>
      </c>
      <c r="Y1397" s="133" t="s">
        <v>2706</v>
      </c>
    </row>
    <row r="1398" spans="1:25" ht="45" x14ac:dyDescent="0.25">
      <c r="A1398" s="60" t="s">
        <v>2855</v>
      </c>
      <c r="B1398" s="60" t="str">
        <f>IFERROR(VLOOKUP(VALUE(MID(A1398,1,IF(VALUE(MID(A1398,1,3))=898,3,4))),[37]Hoja1!$A$3:$K$222,2,0),"")</f>
        <v>1053 Oportunidades de aprendizaje desde el enfoque diferencial</v>
      </c>
      <c r="C1398" s="60" t="s">
        <v>261</v>
      </c>
      <c r="D1398" s="60" t="s">
        <v>489</v>
      </c>
      <c r="E1398" s="60">
        <v>80101505</v>
      </c>
      <c r="F1398" s="91" t="s">
        <v>2849</v>
      </c>
      <c r="G1398" s="62">
        <v>1</v>
      </c>
      <c r="H1398" s="62">
        <v>1</v>
      </c>
      <c r="I1398" s="60">
        <v>10</v>
      </c>
      <c r="J1398" s="60">
        <v>1</v>
      </c>
      <c r="K1398" s="60" t="s">
        <v>21</v>
      </c>
      <c r="L1398" s="60" t="str">
        <f>IF(K1398=[36]Hoja3!$B$2,[36]Hoja3!$A$2,IF(K1398=[36]Hoja3!$B$3,[36]Hoja3!$A$3,IF(K1398=[36]Hoja3!$B$4,[36]Hoja3!$A$4,IF(K1398=[36]Hoja3!$B$5,[36]Hoja3!$A$5,IF(K1398=[36]Hoja3!$B$6,[36]Hoja3!$A$6,IF(K1398=[36]Hoja3!$B$7,[36]Hoja3!$A$7,IF(K1398=[36]Hoja3!$B$8,[36]Hoja3!$A$8,IF(K1398=[36]Hoja3!$B$9,[36]Hoja3!$A$9,IF(K1398=[36]Hoja3!$B$10,[36]Hoja3!$A$10,IF(K1398=[36]Hoja3!$B$11,[36]Hoja3!$A$11,IF(K1398=[36]Hoja3!$B$12,[36]Hoja3!$A$12,IF(K1398=[36]Hoja3!$B$13,[36]Hoja3!$A$13,IF(K1398=[36]Hoja3!$B$14,[36]Hoja3!$A$14,IF(K1398=[36]Hoja3!$B$15,[36]Hoja3!$A$15,IF(K1398=[36]Hoja3!$B$16,[36]Hoja3!$A$16,IF(K1398=[36]Hoja3!$B$17,[36]Hoja3!$A$17,IF(K1398=[36]Hoja3!$B$18,[36]Hoja3!$A$18,IF(K1398=[36]Hoja3!$B$19,[36]Hoja3!$A$19,IF(K1398=[36]Hoja3!$B$20,[36]Hoja3!$A$20,IF(K1398=[36]Hoja3!$B$21,[36]Hoja3!$A$21,""))))))))))))))))))))</f>
        <v>CCE-16</v>
      </c>
      <c r="M1398" s="60" t="s">
        <v>575</v>
      </c>
      <c r="N1398" s="60">
        <v>4</v>
      </c>
      <c r="O1398" s="63">
        <v>23592290</v>
      </c>
      <c r="P1398" s="64">
        <v>23592290</v>
      </c>
      <c r="Q1398" s="65">
        <v>0</v>
      </c>
      <c r="R1398" s="60">
        <v>0</v>
      </c>
      <c r="S1398" s="60" t="s">
        <v>1439</v>
      </c>
      <c r="T1398" s="60" t="s">
        <v>2701</v>
      </c>
      <c r="U1398" s="60" t="s">
        <v>2702</v>
      </c>
      <c r="V1398" s="60" t="s">
        <v>2703</v>
      </c>
      <c r="W1398" s="60" t="s">
        <v>2704</v>
      </c>
      <c r="X1398" s="60" t="s">
        <v>2705</v>
      </c>
      <c r="Y1398" s="133" t="s">
        <v>2706</v>
      </c>
    </row>
    <row r="1399" spans="1:25" ht="45" x14ac:dyDescent="0.25">
      <c r="A1399" s="60" t="s">
        <v>2856</v>
      </c>
      <c r="B1399" s="60" t="str">
        <f>IFERROR(VLOOKUP(VALUE(MID(A1399,1,IF(VALUE(MID(A1399,1,3))=898,3,4))),[37]Hoja1!$A$3:$K$222,2,0),"")</f>
        <v>1053 Oportunidades de aprendizaje desde el enfoque diferencial</v>
      </c>
      <c r="C1399" s="60" t="s">
        <v>261</v>
      </c>
      <c r="D1399" s="60" t="s">
        <v>489</v>
      </c>
      <c r="E1399" s="60">
        <v>80101505</v>
      </c>
      <c r="F1399" s="91" t="s">
        <v>2849</v>
      </c>
      <c r="G1399" s="62">
        <v>1</v>
      </c>
      <c r="H1399" s="62">
        <v>1</v>
      </c>
      <c r="I1399" s="60">
        <v>10</v>
      </c>
      <c r="J1399" s="60">
        <v>1</v>
      </c>
      <c r="K1399" s="60" t="s">
        <v>21</v>
      </c>
      <c r="L1399" s="60" t="str">
        <f>IF(K1399=[36]Hoja3!$B$2,[36]Hoja3!$A$2,IF(K1399=[36]Hoja3!$B$3,[36]Hoja3!$A$3,IF(K1399=[36]Hoja3!$B$4,[36]Hoja3!$A$4,IF(K1399=[36]Hoja3!$B$5,[36]Hoja3!$A$5,IF(K1399=[36]Hoja3!$B$6,[36]Hoja3!$A$6,IF(K1399=[36]Hoja3!$B$7,[36]Hoja3!$A$7,IF(K1399=[36]Hoja3!$B$8,[36]Hoja3!$A$8,IF(K1399=[36]Hoja3!$B$9,[36]Hoja3!$A$9,IF(K1399=[36]Hoja3!$B$10,[36]Hoja3!$A$10,IF(K1399=[36]Hoja3!$B$11,[36]Hoja3!$A$11,IF(K1399=[36]Hoja3!$B$12,[36]Hoja3!$A$12,IF(K1399=[36]Hoja3!$B$13,[36]Hoja3!$A$13,IF(K1399=[36]Hoja3!$B$14,[36]Hoja3!$A$14,IF(K1399=[36]Hoja3!$B$15,[36]Hoja3!$A$15,IF(K1399=[36]Hoja3!$B$16,[36]Hoja3!$A$16,IF(K1399=[36]Hoja3!$B$17,[36]Hoja3!$A$17,IF(K1399=[36]Hoja3!$B$18,[36]Hoja3!$A$18,IF(K1399=[36]Hoja3!$B$19,[36]Hoja3!$A$19,IF(K1399=[36]Hoja3!$B$20,[36]Hoja3!$A$20,IF(K1399=[36]Hoja3!$B$21,[36]Hoja3!$A$21,""))))))))))))))))))))</f>
        <v>CCE-16</v>
      </c>
      <c r="M1399" s="60" t="s">
        <v>575</v>
      </c>
      <c r="N1399" s="60">
        <v>4</v>
      </c>
      <c r="O1399" s="63">
        <v>23592290</v>
      </c>
      <c r="P1399" s="64">
        <v>23592290</v>
      </c>
      <c r="Q1399" s="65">
        <v>0</v>
      </c>
      <c r="R1399" s="60">
        <v>0</v>
      </c>
      <c r="S1399" s="60" t="s">
        <v>1439</v>
      </c>
      <c r="T1399" s="60" t="s">
        <v>2701</v>
      </c>
      <c r="U1399" s="60" t="s">
        <v>2702</v>
      </c>
      <c r="V1399" s="60" t="s">
        <v>2703</v>
      </c>
      <c r="W1399" s="60" t="s">
        <v>2704</v>
      </c>
      <c r="X1399" s="60" t="s">
        <v>2705</v>
      </c>
      <c r="Y1399" s="133" t="s">
        <v>2706</v>
      </c>
    </row>
    <row r="1400" spans="1:25" ht="45" x14ac:dyDescent="0.25">
      <c r="A1400" s="60" t="s">
        <v>2857</v>
      </c>
      <c r="B1400" s="60" t="str">
        <f>IFERROR(VLOOKUP(VALUE(MID(A1400,1,IF(VALUE(MID(A1400,1,3))=898,3,4))),[37]Hoja1!$A$3:$K$222,2,0),"")</f>
        <v>1053 Oportunidades de aprendizaje desde el enfoque diferencial</v>
      </c>
      <c r="C1400" s="60" t="s">
        <v>261</v>
      </c>
      <c r="D1400" s="60" t="s">
        <v>489</v>
      </c>
      <c r="E1400" s="60">
        <v>80101505</v>
      </c>
      <c r="F1400" s="91" t="s">
        <v>2849</v>
      </c>
      <c r="G1400" s="62">
        <v>1</v>
      </c>
      <c r="H1400" s="62">
        <v>1</v>
      </c>
      <c r="I1400" s="60">
        <v>10</v>
      </c>
      <c r="J1400" s="60">
        <v>1</v>
      </c>
      <c r="K1400" s="60" t="s">
        <v>21</v>
      </c>
      <c r="L1400" s="60" t="str">
        <f>IF(K1400=[36]Hoja3!$B$2,[36]Hoja3!$A$2,IF(K1400=[36]Hoja3!$B$3,[36]Hoja3!$A$3,IF(K1400=[36]Hoja3!$B$4,[36]Hoja3!$A$4,IF(K1400=[36]Hoja3!$B$5,[36]Hoja3!$A$5,IF(K1400=[36]Hoja3!$B$6,[36]Hoja3!$A$6,IF(K1400=[36]Hoja3!$B$7,[36]Hoja3!$A$7,IF(K1400=[36]Hoja3!$B$8,[36]Hoja3!$A$8,IF(K1400=[36]Hoja3!$B$9,[36]Hoja3!$A$9,IF(K1400=[36]Hoja3!$B$10,[36]Hoja3!$A$10,IF(K1400=[36]Hoja3!$B$11,[36]Hoja3!$A$11,IF(K1400=[36]Hoja3!$B$12,[36]Hoja3!$A$12,IF(K1400=[36]Hoja3!$B$13,[36]Hoja3!$A$13,IF(K1400=[36]Hoja3!$B$14,[36]Hoja3!$A$14,IF(K1400=[36]Hoja3!$B$15,[36]Hoja3!$A$15,IF(K1400=[36]Hoja3!$B$16,[36]Hoja3!$A$16,IF(K1400=[36]Hoja3!$B$17,[36]Hoja3!$A$17,IF(K1400=[36]Hoja3!$B$18,[36]Hoja3!$A$18,IF(K1400=[36]Hoja3!$B$19,[36]Hoja3!$A$19,IF(K1400=[36]Hoja3!$B$20,[36]Hoja3!$A$20,IF(K1400=[36]Hoja3!$B$21,[36]Hoja3!$A$21,""))))))))))))))))))))</f>
        <v>CCE-16</v>
      </c>
      <c r="M1400" s="60" t="s">
        <v>575</v>
      </c>
      <c r="N1400" s="60">
        <v>4</v>
      </c>
      <c r="O1400" s="63">
        <v>23592290</v>
      </c>
      <c r="P1400" s="64">
        <v>23592290</v>
      </c>
      <c r="Q1400" s="65">
        <v>0</v>
      </c>
      <c r="R1400" s="60">
        <v>0</v>
      </c>
      <c r="S1400" s="60" t="s">
        <v>1439</v>
      </c>
      <c r="T1400" s="60" t="s">
        <v>2701</v>
      </c>
      <c r="U1400" s="60" t="s">
        <v>2702</v>
      </c>
      <c r="V1400" s="60" t="s">
        <v>2703</v>
      </c>
      <c r="W1400" s="60" t="s">
        <v>2704</v>
      </c>
      <c r="X1400" s="60" t="s">
        <v>2705</v>
      </c>
      <c r="Y1400" s="133" t="s">
        <v>2706</v>
      </c>
    </row>
    <row r="1401" spans="1:25" ht="45" x14ac:dyDescent="0.25">
      <c r="A1401" s="60" t="s">
        <v>2858</v>
      </c>
      <c r="B1401" s="60" t="str">
        <f>IFERROR(VLOOKUP(VALUE(MID(A1401,1,IF(VALUE(MID(A1401,1,3))=898,3,4))),[37]Hoja1!$A$3:$K$222,2,0),"")</f>
        <v>1053 Oportunidades de aprendizaje desde el enfoque diferencial</v>
      </c>
      <c r="C1401" s="60" t="s">
        <v>261</v>
      </c>
      <c r="D1401" s="60" t="s">
        <v>489</v>
      </c>
      <c r="E1401" s="60">
        <v>80101505</v>
      </c>
      <c r="F1401" s="91" t="s">
        <v>2849</v>
      </c>
      <c r="G1401" s="62">
        <v>1</v>
      </c>
      <c r="H1401" s="62">
        <v>1</v>
      </c>
      <c r="I1401" s="60">
        <v>10</v>
      </c>
      <c r="J1401" s="60">
        <v>1</v>
      </c>
      <c r="K1401" s="60" t="s">
        <v>21</v>
      </c>
      <c r="L1401" s="60" t="str">
        <f>IF(K1401=[36]Hoja3!$B$2,[36]Hoja3!$A$2,IF(K1401=[36]Hoja3!$B$3,[36]Hoja3!$A$3,IF(K1401=[36]Hoja3!$B$4,[36]Hoja3!$A$4,IF(K1401=[36]Hoja3!$B$5,[36]Hoja3!$A$5,IF(K1401=[36]Hoja3!$B$6,[36]Hoja3!$A$6,IF(K1401=[36]Hoja3!$B$7,[36]Hoja3!$A$7,IF(K1401=[36]Hoja3!$B$8,[36]Hoja3!$A$8,IF(K1401=[36]Hoja3!$B$9,[36]Hoja3!$A$9,IF(K1401=[36]Hoja3!$B$10,[36]Hoja3!$A$10,IF(K1401=[36]Hoja3!$B$11,[36]Hoja3!$A$11,IF(K1401=[36]Hoja3!$B$12,[36]Hoja3!$A$12,IF(K1401=[36]Hoja3!$B$13,[36]Hoja3!$A$13,IF(K1401=[36]Hoja3!$B$14,[36]Hoja3!$A$14,IF(K1401=[36]Hoja3!$B$15,[36]Hoja3!$A$15,IF(K1401=[36]Hoja3!$B$16,[36]Hoja3!$A$16,IF(K1401=[36]Hoja3!$B$17,[36]Hoja3!$A$17,IF(K1401=[36]Hoja3!$B$18,[36]Hoja3!$A$18,IF(K1401=[36]Hoja3!$B$19,[36]Hoja3!$A$19,IF(K1401=[36]Hoja3!$B$20,[36]Hoja3!$A$20,IF(K1401=[36]Hoja3!$B$21,[36]Hoja3!$A$21,""))))))))))))))))))))</f>
        <v>CCE-16</v>
      </c>
      <c r="M1401" s="60" t="s">
        <v>575</v>
      </c>
      <c r="N1401" s="60">
        <v>4</v>
      </c>
      <c r="O1401" s="63">
        <v>23592290</v>
      </c>
      <c r="P1401" s="64">
        <v>23592290</v>
      </c>
      <c r="Q1401" s="65">
        <v>0</v>
      </c>
      <c r="R1401" s="60">
        <v>0</v>
      </c>
      <c r="S1401" s="60" t="s">
        <v>1439</v>
      </c>
      <c r="T1401" s="60" t="s">
        <v>2701</v>
      </c>
      <c r="U1401" s="60" t="s">
        <v>2702</v>
      </c>
      <c r="V1401" s="60" t="s">
        <v>2703</v>
      </c>
      <c r="W1401" s="60" t="s">
        <v>2704</v>
      </c>
      <c r="X1401" s="60" t="s">
        <v>2705</v>
      </c>
      <c r="Y1401" s="133" t="s">
        <v>2706</v>
      </c>
    </row>
    <row r="1402" spans="1:25" ht="45" x14ac:dyDescent="0.25">
      <c r="A1402" s="60" t="s">
        <v>2859</v>
      </c>
      <c r="B1402" s="60" t="str">
        <f>IFERROR(VLOOKUP(VALUE(MID(A1402,1,IF(VALUE(MID(A1402,1,3))=898,3,4))),[37]Hoja1!$A$3:$K$222,2,0),"")</f>
        <v>1053 Oportunidades de aprendizaje desde el enfoque diferencial</v>
      </c>
      <c r="C1402" s="60" t="s">
        <v>261</v>
      </c>
      <c r="D1402" s="60" t="s">
        <v>489</v>
      </c>
      <c r="E1402" s="60">
        <v>80101505</v>
      </c>
      <c r="F1402" s="91" t="s">
        <v>2849</v>
      </c>
      <c r="G1402" s="62">
        <v>1</v>
      </c>
      <c r="H1402" s="62">
        <v>1</v>
      </c>
      <c r="I1402" s="60">
        <v>10</v>
      </c>
      <c r="J1402" s="60">
        <v>1</v>
      </c>
      <c r="K1402" s="60" t="s">
        <v>21</v>
      </c>
      <c r="L1402" s="60" t="str">
        <f>IF(K1402=[36]Hoja3!$B$2,[36]Hoja3!$A$2,IF(K1402=[36]Hoja3!$B$3,[36]Hoja3!$A$3,IF(K1402=[36]Hoja3!$B$4,[36]Hoja3!$A$4,IF(K1402=[36]Hoja3!$B$5,[36]Hoja3!$A$5,IF(K1402=[36]Hoja3!$B$6,[36]Hoja3!$A$6,IF(K1402=[36]Hoja3!$B$7,[36]Hoja3!$A$7,IF(K1402=[36]Hoja3!$B$8,[36]Hoja3!$A$8,IF(K1402=[36]Hoja3!$B$9,[36]Hoja3!$A$9,IF(K1402=[36]Hoja3!$B$10,[36]Hoja3!$A$10,IF(K1402=[36]Hoja3!$B$11,[36]Hoja3!$A$11,IF(K1402=[36]Hoja3!$B$12,[36]Hoja3!$A$12,IF(K1402=[36]Hoja3!$B$13,[36]Hoja3!$A$13,IF(K1402=[36]Hoja3!$B$14,[36]Hoja3!$A$14,IF(K1402=[36]Hoja3!$B$15,[36]Hoja3!$A$15,IF(K1402=[36]Hoja3!$B$16,[36]Hoja3!$A$16,IF(K1402=[36]Hoja3!$B$17,[36]Hoja3!$A$17,IF(K1402=[36]Hoja3!$B$18,[36]Hoja3!$A$18,IF(K1402=[36]Hoja3!$B$19,[36]Hoja3!$A$19,IF(K1402=[36]Hoja3!$B$20,[36]Hoja3!$A$20,IF(K1402=[36]Hoja3!$B$21,[36]Hoja3!$A$21,""))))))))))))))))))))</f>
        <v>CCE-16</v>
      </c>
      <c r="M1402" s="60" t="s">
        <v>575</v>
      </c>
      <c r="N1402" s="60">
        <v>4</v>
      </c>
      <c r="O1402" s="63">
        <v>23592290</v>
      </c>
      <c r="P1402" s="64">
        <v>23592290</v>
      </c>
      <c r="Q1402" s="65">
        <v>0</v>
      </c>
      <c r="R1402" s="60">
        <v>0</v>
      </c>
      <c r="S1402" s="60" t="s">
        <v>1439</v>
      </c>
      <c r="T1402" s="60" t="s">
        <v>2701</v>
      </c>
      <c r="U1402" s="60" t="s">
        <v>2702</v>
      </c>
      <c r="V1402" s="60" t="s">
        <v>2703</v>
      </c>
      <c r="W1402" s="60" t="s">
        <v>2704</v>
      </c>
      <c r="X1402" s="60" t="s">
        <v>2705</v>
      </c>
      <c r="Y1402" s="133" t="s">
        <v>2706</v>
      </c>
    </row>
    <row r="1403" spans="1:25" ht="45" x14ac:dyDescent="0.25">
      <c r="A1403" s="60" t="s">
        <v>2860</v>
      </c>
      <c r="B1403" s="60" t="str">
        <f>IFERROR(VLOOKUP(VALUE(MID(A1403,1,IF(VALUE(MID(A1403,1,3))=898,3,4))),[37]Hoja1!$A$3:$K$222,2,0),"")</f>
        <v>1053 Oportunidades de aprendizaje desde el enfoque diferencial</v>
      </c>
      <c r="C1403" s="60" t="s">
        <v>261</v>
      </c>
      <c r="D1403" s="60" t="s">
        <v>489</v>
      </c>
      <c r="E1403" s="60">
        <v>80101505</v>
      </c>
      <c r="F1403" s="91" t="s">
        <v>2849</v>
      </c>
      <c r="G1403" s="62">
        <v>1</v>
      </c>
      <c r="H1403" s="62">
        <v>1</v>
      </c>
      <c r="I1403" s="60">
        <v>10</v>
      </c>
      <c r="J1403" s="60">
        <v>1</v>
      </c>
      <c r="K1403" s="60" t="s">
        <v>21</v>
      </c>
      <c r="L1403" s="60" t="str">
        <f>IF(K1403=[36]Hoja3!$B$2,[36]Hoja3!$A$2,IF(K1403=[36]Hoja3!$B$3,[36]Hoja3!$A$3,IF(K1403=[36]Hoja3!$B$4,[36]Hoja3!$A$4,IF(K1403=[36]Hoja3!$B$5,[36]Hoja3!$A$5,IF(K1403=[36]Hoja3!$B$6,[36]Hoja3!$A$6,IF(K1403=[36]Hoja3!$B$7,[36]Hoja3!$A$7,IF(K1403=[36]Hoja3!$B$8,[36]Hoja3!$A$8,IF(K1403=[36]Hoja3!$B$9,[36]Hoja3!$A$9,IF(K1403=[36]Hoja3!$B$10,[36]Hoja3!$A$10,IF(K1403=[36]Hoja3!$B$11,[36]Hoja3!$A$11,IF(K1403=[36]Hoja3!$B$12,[36]Hoja3!$A$12,IF(K1403=[36]Hoja3!$B$13,[36]Hoja3!$A$13,IF(K1403=[36]Hoja3!$B$14,[36]Hoja3!$A$14,IF(K1403=[36]Hoja3!$B$15,[36]Hoja3!$A$15,IF(K1403=[36]Hoja3!$B$16,[36]Hoja3!$A$16,IF(K1403=[36]Hoja3!$B$17,[36]Hoja3!$A$17,IF(K1403=[36]Hoja3!$B$18,[36]Hoja3!$A$18,IF(K1403=[36]Hoja3!$B$19,[36]Hoja3!$A$19,IF(K1403=[36]Hoja3!$B$20,[36]Hoja3!$A$20,IF(K1403=[36]Hoja3!$B$21,[36]Hoja3!$A$21,""))))))))))))))))))))</f>
        <v>CCE-16</v>
      </c>
      <c r="M1403" s="60" t="s">
        <v>575</v>
      </c>
      <c r="N1403" s="60">
        <v>4</v>
      </c>
      <c r="O1403" s="63">
        <v>23592290</v>
      </c>
      <c r="P1403" s="64">
        <v>23592290</v>
      </c>
      <c r="Q1403" s="65">
        <v>0</v>
      </c>
      <c r="R1403" s="60">
        <v>0</v>
      </c>
      <c r="S1403" s="60" t="s">
        <v>1439</v>
      </c>
      <c r="T1403" s="60" t="s">
        <v>2701</v>
      </c>
      <c r="U1403" s="60" t="s">
        <v>2702</v>
      </c>
      <c r="V1403" s="60" t="s">
        <v>2703</v>
      </c>
      <c r="W1403" s="60" t="s">
        <v>2704</v>
      </c>
      <c r="X1403" s="60" t="s">
        <v>2705</v>
      </c>
      <c r="Y1403" s="133" t="s">
        <v>2706</v>
      </c>
    </row>
    <row r="1404" spans="1:25" ht="45" x14ac:dyDescent="0.25">
      <c r="A1404" s="60" t="s">
        <v>2861</v>
      </c>
      <c r="B1404" s="60" t="str">
        <f>IFERROR(VLOOKUP(VALUE(MID(A1404,1,IF(VALUE(MID(A1404,1,3))=898,3,4))),[37]Hoja1!$A$3:$K$222,2,0),"")</f>
        <v>1053 Oportunidades de aprendizaje desde el enfoque diferencial</v>
      </c>
      <c r="C1404" s="60" t="s">
        <v>261</v>
      </c>
      <c r="D1404" s="60" t="s">
        <v>489</v>
      </c>
      <c r="E1404" s="60">
        <v>80101505</v>
      </c>
      <c r="F1404" s="91" t="s">
        <v>2849</v>
      </c>
      <c r="G1404" s="62">
        <v>1</v>
      </c>
      <c r="H1404" s="62">
        <v>1</v>
      </c>
      <c r="I1404" s="60">
        <v>10</v>
      </c>
      <c r="J1404" s="60">
        <v>1</v>
      </c>
      <c r="K1404" s="60" t="s">
        <v>21</v>
      </c>
      <c r="L1404" s="60" t="str">
        <f>IF(K1404=[36]Hoja3!$B$2,[36]Hoja3!$A$2,IF(K1404=[36]Hoja3!$B$3,[36]Hoja3!$A$3,IF(K1404=[36]Hoja3!$B$4,[36]Hoja3!$A$4,IF(K1404=[36]Hoja3!$B$5,[36]Hoja3!$A$5,IF(K1404=[36]Hoja3!$B$6,[36]Hoja3!$A$6,IF(K1404=[36]Hoja3!$B$7,[36]Hoja3!$A$7,IF(K1404=[36]Hoja3!$B$8,[36]Hoja3!$A$8,IF(K1404=[36]Hoja3!$B$9,[36]Hoja3!$A$9,IF(K1404=[36]Hoja3!$B$10,[36]Hoja3!$A$10,IF(K1404=[36]Hoja3!$B$11,[36]Hoja3!$A$11,IF(K1404=[36]Hoja3!$B$12,[36]Hoja3!$A$12,IF(K1404=[36]Hoja3!$B$13,[36]Hoja3!$A$13,IF(K1404=[36]Hoja3!$B$14,[36]Hoja3!$A$14,IF(K1404=[36]Hoja3!$B$15,[36]Hoja3!$A$15,IF(K1404=[36]Hoja3!$B$16,[36]Hoja3!$A$16,IF(K1404=[36]Hoja3!$B$17,[36]Hoja3!$A$17,IF(K1404=[36]Hoja3!$B$18,[36]Hoja3!$A$18,IF(K1404=[36]Hoja3!$B$19,[36]Hoja3!$A$19,IF(K1404=[36]Hoja3!$B$20,[36]Hoja3!$A$20,IF(K1404=[36]Hoja3!$B$21,[36]Hoja3!$A$21,""))))))))))))))))))))</f>
        <v>CCE-16</v>
      </c>
      <c r="M1404" s="60" t="s">
        <v>575</v>
      </c>
      <c r="N1404" s="60">
        <v>4</v>
      </c>
      <c r="O1404" s="63">
        <v>23592290</v>
      </c>
      <c r="P1404" s="64">
        <v>23592290</v>
      </c>
      <c r="Q1404" s="65">
        <v>0</v>
      </c>
      <c r="R1404" s="60">
        <v>0</v>
      </c>
      <c r="S1404" s="60" t="s">
        <v>1439</v>
      </c>
      <c r="T1404" s="60" t="s">
        <v>2701</v>
      </c>
      <c r="U1404" s="60" t="s">
        <v>2702</v>
      </c>
      <c r="V1404" s="60" t="s">
        <v>2703</v>
      </c>
      <c r="W1404" s="60" t="s">
        <v>2704</v>
      </c>
      <c r="X1404" s="60" t="s">
        <v>2705</v>
      </c>
      <c r="Y1404" s="133" t="s">
        <v>2706</v>
      </c>
    </row>
    <row r="1405" spans="1:25" ht="45" x14ac:dyDescent="0.25">
      <c r="A1405" s="60" t="s">
        <v>2862</v>
      </c>
      <c r="B1405" s="60" t="str">
        <f>IFERROR(VLOOKUP(VALUE(MID(A1405,1,IF(VALUE(MID(A1405,1,3))=898,3,4))),[37]Hoja1!$A$3:$K$222,2,0),"")</f>
        <v>1053 Oportunidades de aprendizaje desde el enfoque diferencial</v>
      </c>
      <c r="C1405" s="60" t="s">
        <v>261</v>
      </c>
      <c r="D1405" s="60" t="s">
        <v>489</v>
      </c>
      <c r="E1405" s="60">
        <v>80101505</v>
      </c>
      <c r="F1405" s="91" t="s">
        <v>2849</v>
      </c>
      <c r="G1405" s="62">
        <v>1</v>
      </c>
      <c r="H1405" s="62">
        <v>1</v>
      </c>
      <c r="I1405" s="60">
        <v>10</v>
      </c>
      <c r="J1405" s="60">
        <v>1</v>
      </c>
      <c r="K1405" s="60" t="s">
        <v>21</v>
      </c>
      <c r="L1405" s="60" t="str">
        <f>IF(K1405=[36]Hoja3!$B$2,[36]Hoja3!$A$2,IF(K1405=[36]Hoja3!$B$3,[36]Hoja3!$A$3,IF(K1405=[36]Hoja3!$B$4,[36]Hoja3!$A$4,IF(K1405=[36]Hoja3!$B$5,[36]Hoja3!$A$5,IF(K1405=[36]Hoja3!$B$6,[36]Hoja3!$A$6,IF(K1405=[36]Hoja3!$B$7,[36]Hoja3!$A$7,IF(K1405=[36]Hoja3!$B$8,[36]Hoja3!$A$8,IF(K1405=[36]Hoja3!$B$9,[36]Hoja3!$A$9,IF(K1405=[36]Hoja3!$B$10,[36]Hoja3!$A$10,IF(K1405=[36]Hoja3!$B$11,[36]Hoja3!$A$11,IF(K1405=[36]Hoja3!$B$12,[36]Hoja3!$A$12,IF(K1405=[36]Hoja3!$B$13,[36]Hoja3!$A$13,IF(K1405=[36]Hoja3!$B$14,[36]Hoja3!$A$14,IF(K1405=[36]Hoja3!$B$15,[36]Hoja3!$A$15,IF(K1405=[36]Hoja3!$B$16,[36]Hoja3!$A$16,IF(K1405=[36]Hoja3!$B$17,[36]Hoja3!$A$17,IF(K1405=[36]Hoja3!$B$18,[36]Hoja3!$A$18,IF(K1405=[36]Hoja3!$B$19,[36]Hoja3!$A$19,IF(K1405=[36]Hoja3!$B$20,[36]Hoja3!$A$20,IF(K1405=[36]Hoja3!$B$21,[36]Hoja3!$A$21,""))))))))))))))))))))</f>
        <v>CCE-16</v>
      </c>
      <c r="M1405" s="60" t="s">
        <v>575</v>
      </c>
      <c r="N1405" s="60">
        <v>4</v>
      </c>
      <c r="O1405" s="63">
        <v>23592290</v>
      </c>
      <c r="P1405" s="64">
        <v>23592290</v>
      </c>
      <c r="Q1405" s="65">
        <v>0</v>
      </c>
      <c r="R1405" s="60">
        <v>0</v>
      </c>
      <c r="S1405" s="60" t="s">
        <v>1439</v>
      </c>
      <c r="T1405" s="60" t="s">
        <v>2701</v>
      </c>
      <c r="U1405" s="60" t="s">
        <v>2702</v>
      </c>
      <c r="V1405" s="60" t="s">
        <v>2703</v>
      </c>
      <c r="W1405" s="60" t="s">
        <v>2704</v>
      </c>
      <c r="X1405" s="60" t="s">
        <v>2705</v>
      </c>
      <c r="Y1405" s="133" t="s">
        <v>2706</v>
      </c>
    </row>
    <row r="1406" spans="1:25" ht="45" x14ac:dyDescent="0.25">
      <c r="A1406" s="60" t="s">
        <v>2863</v>
      </c>
      <c r="B1406" s="60" t="str">
        <f>IFERROR(VLOOKUP(VALUE(MID(A1406,1,IF(VALUE(MID(A1406,1,3))=898,3,4))),[37]Hoja1!$A$3:$K$222,2,0),"")</f>
        <v>1053 Oportunidades de aprendizaje desde el enfoque diferencial</v>
      </c>
      <c r="C1406" s="60" t="s">
        <v>261</v>
      </c>
      <c r="D1406" s="60" t="s">
        <v>489</v>
      </c>
      <c r="E1406" s="60">
        <v>80101505</v>
      </c>
      <c r="F1406" s="91" t="s">
        <v>2849</v>
      </c>
      <c r="G1406" s="62">
        <v>1</v>
      </c>
      <c r="H1406" s="62">
        <v>1</v>
      </c>
      <c r="I1406" s="60">
        <v>10</v>
      </c>
      <c r="J1406" s="60">
        <v>1</v>
      </c>
      <c r="K1406" s="60" t="s">
        <v>21</v>
      </c>
      <c r="L1406" s="60" t="str">
        <f>IF(K1406=[36]Hoja3!$B$2,[36]Hoja3!$A$2,IF(K1406=[36]Hoja3!$B$3,[36]Hoja3!$A$3,IF(K1406=[36]Hoja3!$B$4,[36]Hoja3!$A$4,IF(K1406=[36]Hoja3!$B$5,[36]Hoja3!$A$5,IF(K1406=[36]Hoja3!$B$6,[36]Hoja3!$A$6,IF(K1406=[36]Hoja3!$B$7,[36]Hoja3!$A$7,IF(K1406=[36]Hoja3!$B$8,[36]Hoja3!$A$8,IF(K1406=[36]Hoja3!$B$9,[36]Hoja3!$A$9,IF(K1406=[36]Hoja3!$B$10,[36]Hoja3!$A$10,IF(K1406=[36]Hoja3!$B$11,[36]Hoja3!$A$11,IF(K1406=[36]Hoja3!$B$12,[36]Hoja3!$A$12,IF(K1406=[36]Hoja3!$B$13,[36]Hoja3!$A$13,IF(K1406=[36]Hoja3!$B$14,[36]Hoja3!$A$14,IF(K1406=[36]Hoja3!$B$15,[36]Hoja3!$A$15,IF(K1406=[36]Hoja3!$B$16,[36]Hoja3!$A$16,IF(K1406=[36]Hoja3!$B$17,[36]Hoja3!$A$17,IF(K1406=[36]Hoja3!$B$18,[36]Hoja3!$A$18,IF(K1406=[36]Hoja3!$B$19,[36]Hoja3!$A$19,IF(K1406=[36]Hoja3!$B$20,[36]Hoja3!$A$20,IF(K1406=[36]Hoja3!$B$21,[36]Hoja3!$A$21,""))))))))))))))))))))</f>
        <v>CCE-16</v>
      </c>
      <c r="M1406" s="60" t="s">
        <v>575</v>
      </c>
      <c r="N1406" s="60">
        <v>4</v>
      </c>
      <c r="O1406" s="63">
        <v>23592290</v>
      </c>
      <c r="P1406" s="64">
        <v>23592290</v>
      </c>
      <c r="Q1406" s="65">
        <v>0</v>
      </c>
      <c r="R1406" s="60">
        <v>0</v>
      </c>
      <c r="S1406" s="60" t="s">
        <v>1439</v>
      </c>
      <c r="T1406" s="60" t="s">
        <v>2701</v>
      </c>
      <c r="U1406" s="60" t="s">
        <v>2702</v>
      </c>
      <c r="V1406" s="60" t="s">
        <v>2703</v>
      </c>
      <c r="W1406" s="60" t="s">
        <v>2704</v>
      </c>
      <c r="X1406" s="60" t="s">
        <v>2705</v>
      </c>
      <c r="Y1406" s="133" t="s">
        <v>2706</v>
      </c>
    </row>
    <row r="1407" spans="1:25" ht="45" x14ac:dyDescent="0.25">
      <c r="A1407" s="60" t="s">
        <v>2864</v>
      </c>
      <c r="B1407" s="60" t="str">
        <f>IFERROR(VLOOKUP(VALUE(MID(A1407,1,IF(VALUE(MID(A1407,1,3))=898,3,4))),[37]Hoja1!$A$3:$K$222,2,0),"")</f>
        <v>1053 Oportunidades de aprendizaje desde el enfoque diferencial</v>
      </c>
      <c r="C1407" s="60" t="s">
        <v>261</v>
      </c>
      <c r="D1407" s="60" t="s">
        <v>489</v>
      </c>
      <c r="E1407" s="60">
        <v>80101505</v>
      </c>
      <c r="F1407" s="91" t="s">
        <v>2849</v>
      </c>
      <c r="G1407" s="62">
        <v>1</v>
      </c>
      <c r="H1407" s="62">
        <v>1</v>
      </c>
      <c r="I1407" s="60">
        <v>10</v>
      </c>
      <c r="J1407" s="60">
        <v>1</v>
      </c>
      <c r="K1407" s="60" t="s">
        <v>21</v>
      </c>
      <c r="L1407" s="60" t="str">
        <f>IF(K1407=[36]Hoja3!$B$2,[36]Hoja3!$A$2,IF(K1407=[36]Hoja3!$B$3,[36]Hoja3!$A$3,IF(K1407=[36]Hoja3!$B$4,[36]Hoja3!$A$4,IF(K1407=[36]Hoja3!$B$5,[36]Hoja3!$A$5,IF(K1407=[36]Hoja3!$B$6,[36]Hoja3!$A$6,IF(K1407=[36]Hoja3!$B$7,[36]Hoja3!$A$7,IF(K1407=[36]Hoja3!$B$8,[36]Hoja3!$A$8,IF(K1407=[36]Hoja3!$B$9,[36]Hoja3!$A$9,IF(K1407=[36]Hoja3!$B$10,[36]Hoja3!$A$10,IF(K1407=[36]Hoja3!$B$11,[36]Hoja3!$A$11,IF(K1407=[36]Hoja3!$B$12,[36]Hoja3!$A$12,IF(K1407=[36]Hoja3!$B$13,[36]Hoja3!$A$13,IF(K1407=[36]Hoja3!$B$14,[36]Hoja3!$A$14,IF(K1407=[36]Hoja3!$B$15,[36]Hoja3!$A$15,IF(K1407=[36]Hoja3!$B$16,[36]Hoja3!$A$16,IF(K1407=[36]Hoja3!$B$17,[36]Hoja3!$A$17,IF(K1407=[36]Hoja3!$B$18,[36]Hoja3!$A$18,IF(K1407=[36]Hoja3!$B$19,[36]Hoja3!$A$19,IF(K1407=[36]Hoja3!$B$20,[36]Hoja3!$A$20,IF(K1407=[36]Hoja3!$B$21,[36]Hoja3!$A$21,""))))))))))))))))))))</f>
        <v>CCE-16</v>
      </c>
      <c r="M1407" s="60" t="s">
        <v>575</v>
      </c>
      <c r="N1407" s="60">
        <v>4</v>
      </c>
      <c r="O1407" s="63">
        <v>23592290</v>
      </c>
      <c r="P1407" s="64">
        <v>23592290</v>
      </c>
      <c r="Q1407" s="65">
        <v>0</v>
      </c>
      <c r="R1407" s="60">
        <v>0</v>
      </c>
      <c r="S1407" s="60" t="s">
        <v>1439</v>
      </c>
      <c r="T1407" s="60" t="s">
        <v>2701</v>
      </c>
      <c r="U1407" s="60" t="s">
        <v>2702</v>
      </c>
      <c r="V1407" s="60" t="s">
        <v>2703</v>
      </c>
      <c r="W1407" s="60" t="s">
        <v>2704</v>
      </c>
      <c r="X1407" s="60" t="s">
        <v>2705</v>
      </c>
      <c r="Y1407" s="133" t="s">
        <v>2706</v>
      </c>
    </row>
    <row r="1408" spans="1:25" ht="45" x14ac:dyDescent="0.25">
      <c r="A1408" s="60" t="s">
        <v>2865</v>
      </c>
      <c r="B1408" s="60" t="str">
        <f>IFERROR(VLOOKUP(VALUE(MID(A1408,1,IF(VALUE(MID(A1408,1,3))=898,3,4))),[37]Hoja1!$A$3:$K$222,2,0),"")</f>
        <v>1053 Oportunidades de aprendizaje desde el enfoque diferencial</v>
      </c>
      <c r="C1408" s="60" t="s">
        <v>261</v>
      </c>
      <c r="D1408" s="60" t="s">
        <v>489</v>
      </c>
      <c r="E1408" s="60">
        <v>80101505</v>
      </c>
      <c r="F1408" s="91" t="s">
        <v>2849</v>
      </c>
      <c r="G1408" s="62">
        <v>1</v>
      </c>
      <c r="H1408" s="62">
        <v>1</v>
      </c>
      <c r="I1408" s="60">
        <v>10</v>
      </c>
      <c r="J1408" s="60">
        <v>1</v>
      </c>
      <c r="K1408" s="60" t="s">
        <v>21</v>
      </c>
      <c r="L1408" s="60" t="str">
        <f>IF(K1408=[36]Hoja3!$B$2,[36]Hoja3!$A$2,IF(K1408=[36]Hoja3!$B$3,[36]Hoja3!$A$3,IF(K1408=[36]Hoja3!$B$4,[36]Hoja3!$A$4,IF(K1408=[36]Hoja3!$B$5,[36]Hoja3!$A$5,IF(K1408=[36]Hoja3!$B$6,[36]Hoja3!$A$6,IF(K1408=[36]Hoja3!$B$7,[36]Hoja3!$A$7,IF(K1408=[36]Hoja3!$B$8,[36]Hoja3!$A$8,IF(K1408=[36]Hoja3!$B$9,[36]Hoja3!$A$9,IF(K1408=[36]Hoja3!$B$10,[36]Hoja3!$A$10,IF(K1408=[36]Hoja3!$B$11,[36]Hoja3!$A$11,IF(K1408=[36]Hoja3!$B$12,[36]Hoja3!$A$12,IF(K1408=[36]Hoja3!$B$13,[36]Hoja3!$A$13,IF(K1408=[36]Hoja3!$B$14,[36]Hoja3!$A$14,IF(K1408=[36]Hoja3!$B$15,[36]Hoja3!$A$15,IF(K1408=[36]Hoja3!$B$16,[36]Hoja3!$A$16,IF(K1408=[36]Hoja3!$B$17,[36]Hoja3!$A$17,IF(K1408=[36]Hoja3!$B$18,[36]Hoja3!$A$18,IF(K1408=[36]Hoja3!$B$19,[36]Hoja3!$A$19,IF(K1408=[36]Hoja3!$B$20,[36]Hoja3!$A$20,IF(K1408=[36]Hoja3!$B$21,[36]Hoja3!$A$21,""))))))))))))))))))))</f>
        <v>CCE-16</v>
      </c>
      <c r="M1408" s="60" t="s">
        <v>575</v>
      </c>
      <c r="N1408" s="60">
        <v>4</v>
      </c>
      <c r="O1408" s="63">
        <v>23592290</v>
      </c>
      <c r="P1408" s="64">
        <v>23592290</v>
      </c>
      <c r="Q1408" s="65">
        <v>0</v>
      </c>
      <c r="R1408" s="60">
        <v>0</v>
      </c>
      <c r="S1408" s="60" t="s">
        <v>1439</v>
      </c>
      <c r="T1408" s="60" t="s">
        <v>2701</v>
      </c>
      <c r="U1408" s="60" t="s">
        <v>2702</v>
      </c>
      <c r="V1408" s="60" t="s">
        <v>2703</v>
      </c>
      <c r="W1408" s="60" t="s">
        <v>2704</v>
      </c>
      <c r="X1408" s="60" t="s">
        <v>2705</v>
      </c>
      <c r="Y1408" s="133" t="s">
        <v>2706</v>
      </c>
    </row>
    <row r="1409" spans="1:25" ht="45" x14ac:dyDescent="0.25">
      <c r="A1409" s="60" t="s">
        <v>2866</v>
      </c>
      <c r="B1409" s="60" t="str">
        <f>IFERROR(VLOOKUP(VALUE(MID(A1409,1,IF(VALUE(MID(A1409,1,3))=898,3,4))),[37]Hoja1!$A$3:$K$222,2,0),"")</f>
        <v>1053 Oportunidades de aprendizaje desde el enfoque diferencial</v>
      </c>
      <c r="C1409" s="60" t="s">
        <v>261</v>
      </c>
      <c r="D1409" s="60" t="s">
        <v>489</v>
      </c>
      <c r="E1409" s="60">
        <v>80101505</v>
      </c>
      <c r="F1409" s="91" t="s">
        <v>2849</v>
      </c>
      <c r="G1409" s="62">
        <v>1</v>
      </c>
      <c r="H1409" s="62">
        <v>1</v>
      </c>
      <c r="I1409" s="60">
        <v>10</v>
      </c>
      <c r="J1409" s="60">
        <v>1</v>
      </c>
      <c r="K1409" s="60" t="s">
        <v>21</v>
      </c>
      <c r="L1409" s="60" t="str">
        <f>IF(K1409=[36]Hoja3!$B$2,[36]Hoja3!$A$2,IF(K1409=[36]Hoja3!$B$3,[36]Hoja3!$A$3,IF(K1409=[36]Hoja3!$B$4,[36]Hoja3!$A$4,IF(K1409=[36]Hoja3!$B$5,[36]Hoja3!$A$5,IF(K1409=[36]Hoja3!$B$6,[36]Hoja3!$A$6,IF(K1409=[36]Hoja3!$B$7,[36]Hoja3!$A$7,IF(K1409=[36]Hoja3!$B$8,[36]Hoja3!$A$8,IF(K1409=[36]Hoja3!$B$9,[36]Hoja3!$A$9,IF(K1409=[36]Hoja3!$B$10,[36]Hoja3!$A$10,IF(K1409=[36]Hoja3!$B$11,[36]Hoja3!$A$11,IF(K1409=[36]Hoja3!$B$12,[36]Hoja3!$A$12,IF(K1409=[36]Hoja3!$B$13,[36]Hoja3!$A$13,IF(K1409=[36]Hoja3!$B$14,[36]Hoja3!$A$14,IF(K1409=[36]Hoja3!$B$15,[36]Hoja3!$A$15,IF(K1409=[36]Hoja3!$B$16,[36]Hoja3!$A$16,IF(K1409=[36]Hoja3!$B$17,[36]Hoja3!$A$17,IF(K1409=[36]Hoja3!$B$18,[36]Hoja3!$A$18,IF(K1409=[36]Hoja3!$B$19,[36]Hoja3!$A$19,IF(K1409=[36]Hoja3!$B$20,[36]Hoja3!$A$20,IF(K1409=[36]Hoja3!$B$21,[36]Hoja3!$A$21,""))))))))))))))))))))</f>
        <v>CCE-16</v>
      </c>
      <c r="M1409" s="60" t="s">
        <v>575</v>
      </c>
      <c r="N1409" s="60">
        <v>4</v>
      </c>
      <c r="O1409" s="63">
        <v>23592290</v>
      </c>
      <c r="P1409" s="64">
        <v>23592290</v>
      </c>
      <c r="Q1409" s="65">
        <v>0</v>
      </c>
      <c r="R1409" s="60">
        <v>0</v>
      </c>
      <c r="S1409" s="60" t="s">
        <v>1439</v>
      </c>
      <c r="T1409" s="60" t="s">
        <v>2701</v>
      </c>
      <c r="U1409" s="60" t="s">
        <v>2702</v>
      </c>
      <c r="V1409" s="60" t="s">
        <v>2703</v>
      </c>
      <c r="W1409" s="60" t="s">
        <v>2704</v>
      </c>
      <c r="X1409" s="60" t="s">
        <v>2705</v>
      </c>
      <c r="Y1409" s="133" t="s">
        <v>2706</v>
      </c>
    </row>
    <row r="1410" spans="1:25" ht="45" x14ac:dyDescent="0.25">
      <c r="A1410" s="60" t="s">
        <v>2867</v>
      </c>
      <c r="B1410" s="60" t="str">
        <f>IFERROR(VLOOKUP(VALUE(MID(A1410,1,IF(VALUE(MID(A1410,1,3))=898,3,4))),[37]Hoja1!$A$3:$K$222,2,0),"")</f>
        <v>1053 Oportunidades de aprendizaje desde el enfoque diferencial</v>
      </c>
      <c r="C1410" s="60" t="s">
        <v>261</v>
      </c>
      <c r="D1410" s="60" t="s">
        <v>489</v>
      </c>
      <c r="E1410" s="60">
        <v>80101505</v>
      </c>
      <c r="F1410" s="91" t="s">
        <v>2849</v>
      </c>
      <c r="G1410" s="62">
        <v>1</v>
      </c>
      <c r="H1410" s="62">
        <v>1</v>
      </c>
      <c r="I1410" s="60">
        <v>10</v>
      </c>
      <c r="J1410" s="60">
        <v>1</v>
      </c>
      <c r="K1410" s="60" t="s">
        <v>21</v>
      </c>
      <c r="L1410" s="60" t="str">
        <f>IF(K1410=[36]Hoja3!$B$2,[36]Hoja3!$A$2,IF(K1410=[36]Hoja3!$B$3,[36]Hoja3!$A$3,IF(K1410=[36]Hoja3!$B$4,[36]Hoja3!$A$4,IF(K1410=[36]Hoja3!$B$5,[36]Hoja3!$A$5,IF(K1410=[36]Hoja3!$B$6,[36]Hoja3!$A$6,IF(K1410=[36]Hoja3!$B$7,[36]Hoja3!$A$7,IF(K1410=[36]Hoja3!$B$8,[36]Hoja3!$A$8,IF(K1410=[36]Hoja3!$B$9,[36]Hoja3!$A$9,IF(K1410=[36]Hoja3!$B$10,[36]Hoja3!$A$10,IF(K1410=[36]Hoja3!$B$11,[36]Hoja3!$A$11,IF(K1410=[36]Hoja3!$B$12,[36]Hoja3!$A$12,IF(K1410=[36]Hoja3!$B$13,[36]Hoja3!$A$13,IF(K1410=[36]Hoja3!$B$14,[36]Hoja3!$A$14,IF(K1410=[36]Hoja3!$B$15,[36]Hoja3!$A$15,IF(K1410=[36]Hoja3!$B$16,[36]Hoja3!$A$16,IF(K1410=[36]Hoja3!$B$17,[36]Hoja3!$A$17,IF(K1410=[36]Hoja3!$B$18,[36]Hoja3!$A$18,IF(K1410=[36]Hoja3!$B$19,[36]Hoja3!$A$19,IF(K1410=[36]Hoja3!$B$20,[36]Hoja3!$A$20,IF(K1410=[36]Hoja3!$B$21,[36]Hoja3!$A$21,""))))))))))))))))))))</f>
        <v>CCE-16</v>
      </c>
      <c r="M1410" s="60" t="s">
        <v>575</v>
      </c>
      <c r="N1410" s="60">
        <v>4</v>
      </c>
      <c r="O1410" s="63">
        <v>23592290</v>
      </c>
      <c r="P1410" s="64">
        <v>23592290</v>
      </c>
      <c r="Q1410" s="65">
        <v>0</v>
      </c>
      <c r="R1410" s="60">
        <v>0</v>
      </c>
      <c r="S1410" s="60" t="s">
        <v>1439</v>
      </c>
      <c r="T1410" s="60" t="s">
        <v>2701</v>
      </c>
      <c r="U1410" s="60" t="s">
        <v>2702</v>
      </c>
      <c r="V1410" s="60" t="s">
        <v>2703</v>
      </c>
      <c r="W1410" s="60" t="s">
        <v>2704</v>
      </c>
      <c r="X1410" s="60" t="s">
        <v>2705</v>
      </c>
      <c r="Y1410" s="133" t="s">
        <v>2706</v>
      </c>
    </row>
    <row r="1411" spans="1:25" ht="45" x14ac:dyDescent="0.25">
      <c r="A1411" s="60" t="s">
        <v>2868</v>
      </c>
      <c r="B1411" s="60" t="str">
        <f>IFERROR(VLOOKUP(VALUE(MID(A1411,1,IF(VALUE(MID(A1411,1,3))=898,3,4))),[37]Hoja1!$A$3:$K$222,2,0),"")</f>
        <v>1053 Oportunidades de aprendizaje desde el enfoque diferencial</v>
      </c>
      <c r="C1411" s="60" t="s">
        <v>261</v>
      </c>
      <c r="D1411" s="60" t="s">
        <v>489</v>
      </c>
      <c r="E1411" s="60">
        <v>80101505</v>
      </c>
      <c r="F1411" s="91" t="s">
        <v>2849</v>
      </c>
      <c r="G1411" s="62">
        <v>1</v>
      </c>
      <c r="H1411" s="62">
        <v>1</v>
      </c>
      <c r="I1411" s="60">
        <v>10</v>
      </c>
      <c r="J1411" s="60">
        <v>1</v>
      </c>
      <c r="K1411" s="60" t="s">
        <v>21</v>
      </c>
      <c r="L1411" s="60" t="str">
        <f>IF(K1411=[36]Hoja3!$B$2,[36]Hoja3!$A$2,IF(K1411=[36]Hoja3!$B$3,[36]Hoja3!$A$3,IF(K1411=[36]Hoja3!$B$4,[36]Hoja3!$A$4,IF(K1411=[36]Hoja3!$B$5,[36]Hoja3!$A$5,IF(K1411=[36]Hoja3!$B$6,[36]Hoja3!$A$6,IF(K1411=[36]Hoja3!$B$7,[36]Hoja3!$A$7,IF(K1411=[36]Hoja3!$B$8,[36]Hoja3!$A$8,IF(K1411=[36]Hoja3!$B$9,[36]Hoja3!$A$9,IF(K1411=[36]Hoja3!$B$10,[36]Hoja3!$A$10,IF(K1411=[36]Hoja3!$B$11,[36]Hoja3!$A$11,IF(K1411=[36]Hoja3!$B$12,[36]Hoja3!$A$12,IF(K1411=[36]Hoja3!$B$13,[36]Hoja3!$A$13,IF(K1411=[36]Hoja3!$B$14,[36]Hoja3!$A$14,IF(K1411=[36]Hoja3!$B$15,[36]Hoja3!$A$15,IF(K1411=[36]Hoja3!$B$16,[36]Hoja3!$A$16,IF(K1411=[36]Hoja3!$B$17,[36]Hoja3!$A$17,IF(K1411=[36]Hoja3!$B$18,[36]Hoja3!$A$18,IF(K1411=[36]Hoja3!$B$19,[36]Hoja3!$A$19,IF(K1411=[36]Hoja3!$B$20,[36]Hoja3!$A$20,IF(K1411=[36]Hoja3!$B$21,[36]Hoja3!$A$21,""))))))))))))))))))))</f>
        <v>CCE-16</v>
      </c>
      <c r="M1411" s="60" t="s">
        <v>575</v>
      </c>
      <c r="N1411" s="60">
        <v>4</v>
      </c>
      <c r="O1411" s="63">
        <v>23592290</v>
      </c>
      <c r="P1411" s="64">
        <v>23592290</v>
      </c>
      <c r="Q1411" s="65">
        <v>0</v>
      </c>
      <c r="R1411" s="60">
        <v>0</v>
      </c>
      <c r="S1411" s="60" t="s">
        <v>1439</v>
      </c>
      <c r="T1411" s="60" t="s">
        <v>2701</v>
      </c>
      <c r="U1411" s="60" t="s">
        <v>2702</v>
      </c>
      <c r="V1411" s="60" t="s">
        <v>2703</v>
      </c>
      <c r="W1411" s="60" t="s">
        <v>2704</v>
      </c>
      <c r="X1411" s="60" t="s">
        <v>2705</v>
      </c>
      <c r="Y1411" s="133" t="s">
        <v>2706</v>
      </c>
    </row>
    <row r="1412" spans="1:25" ht="45" x14ac:dyDescent="0.25">
      <c r="A1412" s="60" t="s">
        <v>2869</v>
      </c>
      <c r="B1412" s="60" t="str">
        <f>IFERROR(VLOOKUP(VALUE(MID(A1412,1,IF(VALUE(MID(A1412,1,3))=898,3,4))),[37]Hoja1!$A$3:$K$222,2,0),"")</f>
        <v>1053 Oportunidades de aprendizaje desde el enfoque diferencial</v>
      </c>
      <c r="C1412" s="60" t="s">
        <v>261</v>
      </c>
      <c r="D1412" s="60" t="s">
        <v>489</v>
      </c>
      <c r="E1412" s="60">
        <v>80101505</v>
      </c>
      <c r="F1412" s="91" t="s">
        <v>2849</v>
      </c>
      <c r="G1412" s="62">
        <v>1</v>
      </c>
      <c r="H1412" s="62">
        <v>1</v>
      </c>
      <c r="I1412" s="60">
        <v>10</v>
      </c>
      <c r="J1412" s="60">
        <v>1</v>
      </c>
      <c r="K1412" s="60" t="s">
        <v>21</v>
      </c>
      <c r="L1412" s="60" t="str">
        <f>IF(K1412=[36]Hoja3!$B$2,[36]Hoja3!$A$2,IF(K1412=[36]Hoja3!$B$3,[36]Hoja3!$A$3,IF(K1412=[36]Hoja3!$B$4,[36]Hoja3!$A$4,IF(K1412=[36]Hoja3!$B$5,[36]Hoja3!$A$5,IF(K1412=[36]Hoja3!$B$6,[36]Hoja3!$A$6,IF(K1412=[36]Hoja3!$B$7,[36]Hoja3!$A$7,IF(K1412=[36]Hoja3!$B$8,[36]Hoja3!$A$8,IF(K1412=[36]Hoja3!$B$9,[36]Hoja3!$A$9,IF(K1412=[36]Hoja3!$B$10,[36]Hoja3!$A$10,IF(K1412=[36]Hoja3!$B$11,[36]Hoja3!$A$11,IF(K1412=[36]Hoja3!$B$12,[36]Hoja3!$A$12,IF(K1412=[36]Hoja3!$B$13,[36]Hoja3!$A$13,IF(K1412=[36]Hoja3!$B$14,[36]Hoja3!$A$14,IF(K1412=[36]Hoja3!$B$15,[36]Hoja3!$A$15,IF(K1412=[36]Hoja3!$B$16,[36]Hoja3!$A$16,IF(K1412=[36]Hoja3!$B$17,[36]Hoja3!$A$17,IF(K1412=[36]Hoja3!$B$18,[36]Hoja3!$A$18,IF(K1412=[36]Hoja3!$B$19,[36]Hoja3!$A$19,IF(K1412=[36]Hoja3!$B$20,[36]Hoja3!$A$20,IF(K1412=[36]Hoja3!$B$21,[36]Hoja3!$A$21,""))))))))))))))))))))</f>
        <v>CCE-16</v>
      </c>
      <c r="M1412" s="60" t="s">
        <v>575</v>
      </c>
      <c r="N1412" s="60">
        <v>4</v>
      </c>
      <c r="O1412" s="63">
        <v>23592290</v>
      </c>
      <c r="P1412" s="64">
        <v>23592290</v>
      </c>
      <c r="Q1412" s="65">
        <v>0</v>
      </c>
      <c r="R1412" s="60">
        <v>0</v>
      </c>
      <c r="S1412" s="60" t="s">
        <v>1439</v>
      </c>
      <c r="T1412" s="60" t="s">
        <v>2701</v>
      </c>
      <c r="U1412" s="60" t="s">
        <v>2702</v>
      </c>
      <c r="V1412" s="60" t="s">
        <v>2703</v>
      </c>
      <c r="W1412" s="60" t="s">
        <v>2704</v>
      </c>
      <c r="X1412" s="60" t="s">
        <v>2705</v>
      </c>
      <c r="Y1412" s="133" t="s">
        <v>2706</v>
      </c>
    </row>
    <row r="1413" spans="1:25" ht="45" x14ac:dyDescent="0.25">
      <c r="A1413" s="60" t="s">
        <v>2870</v>
      </c>
      <c r="B1413" s="60" t="str">
        <f>IFERROR(VLOOKUP(VALUE(MID(A1413,1,IF(VALUE(MID(A1413,1,3))=898,3,4))),[37]Hoja1!$A$3:$K$222,2,0),"")</f>
        <v>1053 Oportunidades de aprendizaje desde el enfoque diferencial</v>
      </c>
      <c r="C1413" s="60" t="s">
        <v>261</v>
      </c>
      <c r="D1413" s="60" t="s">
        <v>489</v>
      </c>
      <c r="E1413" s="60">
        <v>80101505</v>
      </c>
      <c r="F1413" s="91" t="s">
        <v>2849</v>
      </c>
      <c r="G1413" s="62">
        <v>1</v>
      </c>
      <c r="H1413" s="62">
        <v>1</v>
      </c>
      <c r="I1413" s="60">
        <v>10</v>
      </c>
      <c r="J1413" s="60">
        <v>1</v>
      </c>
      <c r="K1413" s="60" t="s">
        <v>21</v>
      </c>
      <c r="L1413" s="60" t="str">
        <f>IF(K1413=[36]Hoja3!$B$2,[36]Hoja3!$A$2,IF(K1413=[36]Hoja3!$B$3,[36]Hoja3!$A$3,IF(K1413=[36]Hoja3!$B$4,[36]Hoja3!$A$4,IF(K1413=[36]Hoja3!$B$5,[36]Hoja3!$A$5,IF(K1413=[36]Hoja3!$B$6,[36]Hoja3!$A$6,IF(K1413=[36]Hoja3!$B$7,[36]Hoja3!$A$7,IF(K1413=[36]Hoja3!$B$8,[36]Hoja3!$A$8,IF(K1413=[36]Hoja3!$B$9,[36]Hoja3!$A$9,IF(K1413=[36]Hoja3!$B$10,[36]Hoja3!$A$10,IF(K1413=[36]Hoja3!$B$11,[36]Hoja3!$A$11,IF(K1413=[36]Hoja3!$B$12,[36]Hoja3!$A$12,IF(K1413=[36]Hoja3!$B$13,[36]Hoja3!$A$13,IF(K1413=[36]Hoja3!$B$14,[36]Hoja3!$A$14,IF(K1413=[36]Hoja3!$B$15,[36]Hoja3!$A$15,IF(K1413=[36]Hoja3!$B$16,[36]Hoja3!$A$16,IF(K1413=[36]Hoja3!$B$17,[36]Hoja3!$A$17,IF(K1413=[36]Hoja3!$B$18,[36]Hoja3!$A$18,IF(K1413=[36]Hoja3!$B$19,[36]Hoja3!$A$19,IF(K1413=[36]Hoja3!$B$20,[36]Hoja3!$A$20,IF(K1413=[36]Hoja3!$B$21,[36]Hoja3!$A$21,""))))))))))))))))))))</f>
        <v>CCE-16</v>
      </c>
      <c r="M1413" s="60" t="s">
        <v>575</v>
      </c>
      <c r="N1413" s="60">
        <v>4</v>
      </c>
      <c r="O1413" s="63">
        <v>23592290</v>
      </c>
      <c r="P1413" s="64">
        <v>23592290</v>
      </c>
      <c r="Q1413" s="65">
        <v>0</v>
      </c>
      <c r="R1413" s="60">
        <v>0</v>
      </c>
      <c r="S1413" s="60" t="s">
        <v>1439</v>
      </c>
      <c r="T1413" s="60" t="s">
        <v>2701</v>
      </c>
      <c r="U1413" s="60" t="s">
        <v>2702</v>
      </c>
      <c r="V1413" s="60" t="s">
        <v>2703</v>
      </c>
      <c r="W1413" s="60" t="s">
        <v>2704</v>
      </c>
      <c r="X1413" s="60" t="s">
        <v>2705</v>
      </c>
      <c r="Y1413" s="133" t="s">
        <v>2706</v>
      </c>
    </row>
    <row r="1414" spans="1:25" ht="45" x14ac:dyDescent="0.25">
      <c r="A1414" s="60" t="s">
        <v>2871</v>
      </c>
      <c r="B1414" s="60" t="str">
        <f>IFERROR(VLOOKUP(VALUE(MID(A1414,1,IF(VALUE(MID(A1414,1,3))=898,3,4))),[37]Hoja1!$A$3:$K$222,2,0),"")</f>
        <v>1053 Oportunidades de aprendizaje desde el enfoque diferencial</v>
      </c>
      <c r="C1414" s="60" t="s">
        <v>261</v>
      </c>
      <c r="D1414" s="60" t="s">
        <v>489</v>
      </c>
      <c r="E1414" s="60">
        <v>80101505</v>
      </c>
      <c r="F1414" s="91" t="s">
        <v>2849</v>
      </c>
      <c r="G1414" s="62">
        <v>1</v>
      </c>
      <c r="H1414" s="62">
        <v>1</v>
      </c>
      <c r="I1414" s="60">
        <v>10</v>
      </c>
      <c r="J1414" s="60">
        <v>1</v>
      </c>
      <c r="K1414" s="60" t="s">
        <v>21</v>
      </c>
      <c r="L1414" s="60" t="str">
        <f>IF(K1414=[36]Hoja3!$B$2,[36]Hoja3!$A$2,IF(K1414=[36]Hoja3!$B$3,[36]Hoja3!$A$3,IF(K1414=[36]Hoja3!$B$4,[36]Hoja3!$A$4,IF(K1414=[36]Hoja3!$B$5,[36]Hoja3!$A$5,IF(K1414=[36]Hoja3!$B$6,[36]Hoja3!$A$6,IF(K1414=[36]Hoja3!$B$7,[36]Hoja3!$A$7,IF(K1414=[36]Hoja3!$B$8,[36]Hoja3!$A$8,IF(K1414=[36]Hoja3!$B$9,[36]Hoja3!$A$9,IF(K1414=[36]Hoja3!$B$10,[36]Hoja3!$A$10,IF(K1414=[36]Hoja3!$B$11,[36]Hoja3!$A$11,IF(K1414=[36]Hoja3!$B$12,[36]Hoja3!$A$12,IF(K1414=[36]Hoja3!$B$13,[36]Hoja3!$A$13,IF(K1414=[36]Hoja3!$B$14,[36]Hoja3!$A$14,IF(K1414=[36]Hoja3!$B$15,[36]Hoja3!$A$15,IF(K1414=[36]Hoja3!$B$16,[36]Hoja3!$A$16,IF(K1414=[36]Hoja3!$B$17,[36]Hoja3!$A$17,IF(K1414=[36]Hoja3!$B$18,[36]Hoja3!$A$18,IF(K1414=[36]Hoja3!$B$19,[36]Hoja3!$A$19,IF(K1414=[36]Hoja3!$B$20,[36]Hoja3!$A$20,IF(K1414=[36]Hoja3!$B$21,[36]Hoja3!$A$21,""))))))))))))))))))))</f>
        <v>CCE-16</v>
      </c>
      <c r="M1414" s="60" t="s">
        <v>575</v>
      </c>
      <c r="N1414" s="60">
        <v>4</v>
      </c>
      <c r="O1414" s="63">
        <v>23592290</v>
      </c>
      <c r="P1414" s="64">
        <v>23592290</v>
      </c>
      <c r="Q1414" s="65">
        <v>0</v>
      </c>
      <c r="R1414" s="60">
        <v>0</v>
      </c>
      <c r="S1414" s="60" t="s">
        <v>1439</v>
      </c>
      <c r="T1414" s="60" t="s">
        <v>2701</v>
      </c>
      <c r="U1414" s="60" t="s">
        <v>2702</v>
      </c>
      <c r="V1414" s="60" t="s">
        <v>2703</v>
      </c>
      <c r="W1414" s="60" t="s">
        <v>2704</v>
      </c>
      <c r="X1414" s="60" t="s">
        <v>2705</v>
      </c>
      <c r="Y1414" s="133" t="s">
        <v>2706</v>
      </c>
    </row>
    <row r="1415" spans="1:25" ht="45" x14ac:dyDescent="0.25">
      <c r="A1415" s="60" t="s">
        <v>2872</v>
      </c>
      <c r="B1415" s="60" t="str">
        <f>IFERROR(VLOOKUP(VALUE(MID(A1415,1,IF(VALUE(MID(A1415,1,3))=898,3,4))),[37]Hoja1!$A$3:$K$222,2,0),"")</f>
        <v>1053 Oportunidades de aprendizaje desde el enfoque diferencial</v>
      </c>
      <c r="C1415" s="60" t="s">
        <v>261</v>
      </c>
      <c r="D1415" s="60" t="s">
        <v>489</v>
      </c>
      <c r="E1415" s="60">
        <v>80101505</v>
      </c>
      <c r="F1415" s="91" t="s">
        <v>2849</v>
      </c>
      <c r="G1415" s="62">
        <v>1</v>
      </c>
      <c r="H1415" s="62">
        <v>1</v>
      </c>
      <c r="I1415" s="60">
        <v>10</v>
      </c>
      <c r="J1415" s="60">
        <v>1</v>
      </c>
      <c r="K1415" s="60" t="s">
        <v>21</v>
      </c>
      <c r="L1415" s="60" t="str">
        <f>IF(K1415=[36]Hoja3!$B$2,[36]Hoja3!$A$2,IF(K1415=[36]Hoja3!$B$3,[36]Hoja3!$A$3,IF(K1415=[36]Hoja3!$B$4,[36]Hoja3!$A$4,IF(K1415=[36]Hoja3!$B$5,[36]Hoja3!$A$5,IF(K1415=[36]Hoja3!$B$6,[36]Hoja3!$A$6,IF(K1415=[36]Hoja3!$B$7,[36]Hoja3!$A$7,IF(K1415=[36]Hoja3!$B$8,[36]Hoja3!$A$8,IF(K1415=[36]Hoja3!$B$9,[36]Hoja3!$A$9,IF(K1415=[36]Hoja3!$B$10,[36]Hoja3!$A$10,IF(K1415=[36]Hoja3!$B$11,[36]Hoja3!$A$11,IF(K1415=[36]Hoja3!$B$12,[36]Hoja3!$A$12,IF(K1415=[36]Hoja3!$B$13,[36]Hoja3!$A$13,IF(K1415=[36]Hoja3!$B$14,[36]Hoja3!$A$14,IF(K1415=[36]Hoja3!$B$15,[36]Hoja3!$A$15,IF(K1415=[36]Hoja3!$B$16,[36]Hoja3!$A$16,IF(K1415=[36]Hoja3!$B$17,[36]Hoja3!$A$17,IF(K1415=[36]Hoja3!$B$18,[36]Hoja3!$A$18,IF(K1415=[36]Hoja3!$B$19,[36]Hoja3!$A$19,IF(K1415=[36]Hoja3!$B$20,[36]Hoja3!$A$20,IF(K1415=[36]Hoja3!$B$21,[36]Hoja3!$A$21,""))))))))))))))))))))</f>
        <v>CCE-16</v>
      </c>
      <c r="M1415" s="60" t="s">
        <v>575</v>
      </c>
      <c r="N1415" s="60">
        <v>4</v>
      </c>
      <c r="O1415" s="63">
        <v>23592290</v>
      </c>
      <c r="P1415" s="64">
        <v>23592290</v>
      </c>
      <c r="Q1415" s="65">
        <v>0</v>
      </c>
      <c r="R1415" s="60">
        <v>0</v>
      </c>
      <c r="S1415" s="60" t="s">
        <v>1439</v>
      </c>
      <c r="T1415" s="60" t="s">
        <v>2701</v>
      </c>
      <c r="U1415" s="60" t="s">
        <v>2702</v>
      </c>
      <c r="V1415" s="60" t="s">
        <v>2703</v>
      </c>
      <c r="W1415" s="60" t="s">
        <v>2704</v>
      </c>
      <c r="X1415" s="60" t="s">
        <v>2705</v>
      </c>
      <c r="Y1415" s="133" t="s">
        <v>2706</v>
      </c>
    </row>
    <row r="1416" spans="1:25" ht="45" x14ac:dyDescent="0.25">
      <c r="A1416" s="60" t="s">
        <v>2873</v>
      </c>
      <c r="B1416" s="60" t="str">
        <f>IFERROR(VLOOKUP(VALUE(MID(A1416,1,IF(VALUE(MID(A1416,1,3))=898,3,4))),[37]Hoja1!$A$3:$K$222,2,0),"")</f>
        <v>1053 Oportunidades de aprendizaje desde el enfoque diferencial</v>
      </c>
      <c r="C1416" s="60" t="s">
        <v>261</v>
      </c>
      <c r="D1416" s="60" t="s">
        <v>489</v>
      </c>
      <c r="E1416" s="60">
        <v>80101505</v>
      </c>
      <c r="F1416" s="91" t="s">
        <v>2849</v>
      </c>
      <c r="G1416" s="62">
        <v>1</v>
      </c>
      <c r="H1416" s="62">
        <v>1</v>
      </c>
      <c r="I1416" s="60">
        <v>10</v>
      </c>
      <c r="J1416" s="60">
        <v>1</v>
      </c>
      <c r="K1416" s="60" t="s">
        <v>21</v>
      </c>
      <c r="L1416" s="60" t="str">
        <f>IF(K1416=[36]Hoja3!$B$2,[36]Hoja3!$A$2,IF(K1416=[36]Hoja3!$B$3,[36]Hoja3!$A$3,IF(K1416=[36]Hoja3!$B$4,[36]Hoja3!$A$4,IF(K1416=[36]Hoja3!$B$5,[36]Hoja3!$A$5,IF(K1416=[36]Hoja3!$B$6,[36]Hoja3!$A$6,IF(K1416=[36]Hoja3!$B$7,[36]Hoja3!$A$7,IF(K1416=[36]Hoja3!$B$8,[36]Hoja3!$A$8,IF(K1416=[36]Hoja3!$B$9,[36]Hoja3!$A$9,IF(K1416=[36]Hoja3!$B$10,[36]Hoja3!$A$10,IF(K1416=[36]Hoja3!$B$11,[36]Hoja3!$A$11,IF(K1416=[36]Hoja3!$B$12,[36]Hoja3!$A$12,IF(K1416=[36]Hoja3!$B$13,[36]Hoja3!$A$13,IF(K1416=[36]Hoja3!$B$14,[36]Hoja3!$A$14,IF(K1416=[36]Hoja3!$B$15,[36]Hoja3!$A$15,IF(K1416=[36]Hoja3!$B$16,[36]Hoja3!$A$16,IF(K1416=[36]Hoja3!$B$17,[36]Hoja3!$A$17,IF(K1416=[36]Hoja3!$B$18,[36]Hoja3!$A$18,IF(K1416=[36]Hoja3!$B$19,[36]Hoja3!$A$19,IF(K1416=[36]Hoja3!$B$20,[36]Hoja3!$A$20,IF(K1416=[36]Hoja3!$B$21,[36]Hoja3!$A$21,""))))))))))))))))))))</f>
        <v>CCE-16</v>
      </c>
      <c r="M1416" s="60" t="s">
        <v>575</v>
      </c>
      <c r="N1416" s="60">
        <v>4</v>
      </c>
      <c r="O1416" s="63">
        <v>23592290</v>
      </c>
      <c r="P1416" s="64">
        <v>23592290</v>
      </c>
      <c r="Q1416" s="65">
        <v>0</v>
      </c>
      <c r="R1416" s="60">
        <v>0</v>
      </c>
      <c r="S1416" s="60" t="s">
        <v>1439</v>
      </c>
      <c r="T1416" s="60" t="s">
        <v>2701</v>
      </c>
      <c r="U1416" s="60" t="s">
        <v>2702</v>
      </c>
      <c r="V1416" s="60" t="s">
        <v>2703</v>
      </c>
      <c r="W1416" s="60" t="s">
        <v>2704</v>
      </c>
      <c r="X1416" s="60" t="s">
        <v>2705</v>
      </c>
      <c r="Y1416" s="133" t="s">
        <v>2706</v>
      </c>
    </row>
    <row r="1417" spans="1:25" ht="45" x14ac:dyDescent="0.25">
      <c r="A1417" s="60" t="s">
        <v>2874</v>
      </c>
      <c r="B1417" s="60" t="str">
        <f>IFERROR(VLOOKUP(VALUE(MID(A1417,1,IF(VALUE(MID(A1417,1,3))=898,3,4))),[37]Hoja1!$A$3:$K$222,2,0),"")</f>
        <v>1053 Oportunidades de aprendizaje desde el enfoque diferencial</v>
      </c>
      <c r="C1417" s="60" t="s">
        <v>261</v>
      </c>
      <c r="D1417" s="60" t="s">
        <v>489</v>
      </c>
      <c r="E1417" s="60">
        <v>80101505</v>
      </c>
      <c r="F1417" s="91" t="s">
        <v>2849</v>
      </c>
      <c r="G1417" s="62">
        <v>1</v>
      </c>
      <c r="H1417" s="62">
        <v>1</v>
      </c>
      <c r="I1417" s="60">
        <v>10</v>
      </c>
      <c r="J1417" s="60">
        <v>1</v>
      </c>
      <c r="K1417" s="60" t="s">
        <v>21</v>
      </c>
      <c r="L1417" s="60" t="str">
        <f>IF(K1417=[36]Hoja3!$B$2,[36]Hoja3!$A$2,IF(K1417=[36]Hoja3!$B$3,[36]Hoja3!$A$3,IF(K1417=[36]Hoja3!$B$4,[36]Hoja3!$A$4,IF(K1417=[36]Hoja3!$B$5,[36]Hoja3!$A$5,IF(K1417=[36]Hoja3!$B$6,[36]Hoja3!$A$6,IF(K1417=[36]Hoja3!$B$7,[36]Hoja3!$A$7,IF(K1417=[36]Hoja3!$B$8,[36]Hoja3!$A$8,IF(K1417=[36]Hoja3!$B$9,[36]Hoja3!$A$9,IF(K1417=[36]Hoja3!$B$10,[36]Hoja3!$A$10,IF(K1417=[36]Hoja3!$B$11,[36]Hoja3!$A$11,IF(K1417=[36]Hoja3!$B$12,[36]Hoja3!$A$12,IF(K1417=[36]Hoja3!$B$13,[36]Hoja3!$A$13,IF(K1417=[36]Hoja3!$B$14,[36]Hoja3!$A$14,IF(K1417=[36]Hoja3!$B$15,[36]Hoja3!$A$15,IF(K1417=[36]Hoja3!$B$16,[36]Hoja3!$A$16,IF(K1417=[36]Hoja3!$B$17,[36]Hoja3!$A$17,IF(K1417=[36]Hoja3!$B$18,[36]Hoja3!$A$18,IF(K1417=[36]Hoja3!$B$19,[36]Hoja3!$A$19,IF(K1417=[36]Hoja3!$B$20,[36]Hoja3!$A$20,IF(K1417=[36]Hoja3!$B$21,[36]Hoja3!$A$21,""))))))))))))))))))))</f>
        <v>CCE-16</v>
      </c>
      <c r="M1417" s="60" t="s">
        <v>575</v>
      </c>
      <c r="N1417" s="60">
        <v>4</v>
      </c>
      <c r="O1417" s="63">
        <v>23592290</v>
      </c>
      <c r="P1417" s="64">
        <v>23592290</v>
      </c>
      <c r="Q1417" s="65">
        <v>0</v>
      </c>
      <c r="R1417" s="60">
        <v>0</v>
      </c>
      <c r="S1417" s="60" t="s">
        <v>1439</v>
      </c>
      <c r="T1417" s="60" t="s">
        <v>2701</v>
      </c>
      <c r="U1417" s="60" t="s">
        <v>2702</v>
      </c>
      <c r="V1417" s="60" t="s">
        <v>2703</v>
      </c>
      <c r="W1417" s="60" t="s">
        <v>2704</v>
      </c>
      <c r="X1417" s="60" t="s">
        <v>2705</v>
      </c>
      <c r="Y1417" s="133" t="s">
        <v>2706</v>
      </c>
    </row>
    <row r="1418" spans="1:25" ht="45" x14ac:dyDescent="0.25">
      <c r="A1418" s="60" t="s">
        <v>2875</v>
      </c>
      <c r="B1418" s="60" t="str">
        <f>IFERROR(VLOOKUP(VALUE(MID(A1418,1,IF(VALUE(MID(A1418,1,3))=898,3,4))),[37]Hoja1!$A$3:$K$222,2,0),"")</f>
        <v>1053 Oportunidades de aprendizaje desde el enfoque diferencial</v>
      </c>
      <c r="C1418" s="60" t="s">
        <v>261</v>
      </c>
      <c r="D1418" s="60" t="s">
        <v>489</v>
      </c>
      <c r="E1418" s="60">
        <v>80101505</v>
      </c>
      <c r="F1418" s="91" t="s">
        <v>2849</v>
      </c>
      <c r="G1418" s="62">
        <v>1</v>
      </c>
      <c r="H1418" s="62">
        <v>1</v>
      </c>
      <c r="I1418" s="60">
        <v>10</v>
      </c>
      <c r="J1418" s="60">
        <v>1</v>
      </c>
      <c r="K1418" s="60" t="s">
        <v>21</v>
      </c>
      <c r="L1418" s="60" t="str">
        <f>IF(K1418=[36]Hoja3!$B$2,[36]Hoja3!$A$2,IF(K1418=[36]Hoja3!$B$3,[36]Hoja3!$A$3,IF(K1418=[36]Hoja3!$B$4,[36]Hoja3!$A$4,IF(K1418=[36]Hoja3!$B$5,[36]Hoja3!$A$5,IF(K1418=[36]Hoja3!$B$6,[36]Hoja3!$A$6,IF(K1418=[36]Hoja3!$B$7,[36]Hoja3!$A$7,IF(K1418=[36]Hoja3!$B$8,[36]Hoja3!$A$8,IF(K1418=[36]Hoja3!$B$9,[36]Hoja3!$A$9,IF(K1418=[36]Hoja3!$B$10,[36]Hoja3!$A$10,IF(K1418=[36]Hoja3!$B$11,[36]Hoja3!$A$11,IF(K1418=[36]Hoja3!$B$12,[36]Hoja3!$A$12,IF(K1418=[36]Hoja3!$B$13,[36]Hoja3!$A$13,IF(K1418=[36]Hoja3!$B$14,[36]Hoja3!$A$14,IF(K1418=[36]Hoja3!$B$15,[36]Hoja3!$A$15,IF(K1418=[36]Hoja3!$B$16,[36]Hoja3!$A$16,IF(K1418=[36]Hoja3!$B$17,[36]Hoja3!$A$17,IF(K1418=[36]Hoja3!$B$18,[36]Hoja3!$A$18,IF(K1418=[36]Hoja3!$B$19,[36]Hoja3!$A$19,IF(K1418=[36]Hoja3!$B$20,[36]Hoja3!$A$20,IF(K1418=[36]Hoja3!$B$21,[36]Hoja3!$A$21,""))))))))))))))))))))</f>
        <v>CCE-16</v>
      </c>
      <c r="M1418" s="60" t="s">
        <v>575</v>
      </c>
      <c r="N1418" s="60">
        <v>4</v>
      </c>
      <c r="O1418" s="63">
        <v>23592290</v>
      </c>
      <c r="P1418" s="64">
        <v>23592290</v>
      </c>
      <c r="Q1418" s="65">
        <v>0</v>
      </c>
      <c r="R1418" s="60">
        <v>0</v>
      </c>
      <c r="S1418" s="60" t="s">
        <v>1439</v>
      </c>
      <c r="T1418" s="60" t="s">
        <v>2701</v>
      </c>
      <c r="U1418" s="60" t="s">
        <v>2702</v>
      </c>
      <c r="V1418" s="60" t="s">
        <v>2703</v>
      </c>
      <c r="W1418" s="60" t="s">
        <v>2704</v>
      </c>
      <c r="X1418" s="60" t="s">
        <v>2705</v>
      </c>
      <c r="Y1418" s="133" t="s">
        <v>2706</v>
      </c>
    </row>
    <row r="1419" spans="1:25" ht="45" x14ac:dyDescent="0.25">
      <c r="A1419" s="60" t="s">
        <v>2876</v>
      </c>
      <c r="B1419" s="60" t="str">
        <f>IFERROR(VLOOKUP(VALUE(MID(A1419,1,IF(VALUE(MID(A1419,1,3))=898,3,4))),[37]Hoja1!$A$3:$K$222,2,0),"")</f>
        <v>1053 Oportunidades de aprendizaje desde el enfoque diferencial</v>
      </c>
      <c r="C1419" s="60" t="s">
        <v>261</v>
      </c>
      <c r="D1419" s="60" t="s">
        <v>489</v>
      </c>
      <c r="E1419" s="60">
        <v>80101505</v>
      </c>
      <c r="F1419" s="91" t="s">
        <v>2849</v>
      </c>
      <c r="G1419" s="62">
        <v>1</v>
      </c>
      <c r="H1419" s="62">
        <v>1</v>
      </c>
      <c r="I1419" s="60">
        <v>10</v>
      </c>
      <c r="J1419" s="60">
        <v>1</v>
      </c>
      <c r="K1419" s="60" t="s">
        <v>21</v>
      </c>
      <c r="L1419" s="60" t="str">
        <f>IF(K1419=[36]Hoja3!$B$2,[36]Hoja3!$A$2,IF(K1419=[36]Hoja3!$B$3,[36]Hoja3!$A$3,IF(K1419=[36]Hoja3!$B$4,[36]Hoja3!$A$4,IF(K1419=[36]Hoja3!$B$5,[36]Hoja3!$A$5,IF(K1419=[36]Hoja3!$B$6,[36]Hoja3!$A$6,IF(K1419=[36]Hoja3!$B$7,[36]Hoja3!$A$7,IF(K1419=[36]Hoja3!$B$8,[36]Hoja3!$A$8,IF(K1419=[36]Hoja3!$B$9,[36]Hoja3!$A$9,IF(K1419=[36]Hoja3!$B$10,[36]Hoja3!$A$10,IF(K1419=[36]Hoja3!$B$11,[36]Hoja3!$A$11,IF(K1419=[36]Hoja3!$B$12,[36]Hoja3!$A$12,IF(K1419=[36]Hoja3!$B$13,[36]Hoja3!$A$13,IF(K1419=[36]Hoja3!$B$14,[36]Hoja3!$A$14,IF(K1419=[36]Hoja3!$B$15,[36]Hoja3!$A$15,IF(K1419=[36]Hoja3!$B$16,[36]Hoja3!$A$16,IF(K1419=[36]Hoja3!$B$17,[36]Hoja3!$A$17,IF(K1419=[36]Hoja3!$B$18,[36]Hoja3!$A$18,IF(K1419=[36]Hoja3!$B$19,[36]Hoja3!$A$19,IF(K1419=[36]Hoja3!$B$20,[36]Hoja3!$A$20,IF(K1419=[36]Hoja3!$B$21,[36]Hoja3!$A$21,""))))))))))))))))))))</f>
        <v>CCE-16</v>
      </c>
      <c r="M1419" s="60" t="s">
        <v>575</v>
      </c>
      <c r="N1419" s="60">
        <v>4</v>
      </c>
      <c r="O1419" s="63">
        <v>23592290</v>
      </c>
      <c r="P1419" s="64">
        <v>23592290</v>
      </c>
      <c r="Q1419" s="65">
        <v>0</v>
      </c>
      <c r="R1419" s="60">
        <v>0</v>
      </c>
      <c r="S1419" s="60" t="s">
        <v>1439</v>
      </c>
      <c r="T1419" s="60" t="s">
        <v>2701</v>
      </c>
      <c r="U1419" s="60" t="s">
        <v>2702</v>
      </c>
      <c r="V1419" s="60" t="s">
        <v>2703</v>
      </c>
      <c r="W1419" s="60" t="s">
        <v>2704</v>
      </c>
      <c r="X1419" s="60" t="s">
        <v>2705</v>
      </c>
      <c r="Y1419" s="133" t="s">
        <v>2706</v>
      </c>
    </row>
    <row r="1420" spans="1:25" ht="45" x14ac:dyDescent="0.25">
      <c r="A1420" s="60" t="s">
        <v>2877</v>
      </c>
      <c r="B1420" s="60" t="str">
        <f>IFERROR(VLOOKUP(VALUE(MID(A1420,1,IF(VALUE(MID(A1420,1,3))=898,3,4))),[37]Hoja1!$A$3:$K$222,2,0),"")</f>
        <v>1053 Oportunidades de aprendizaje desde el enfoque diferencial</v>
      </c>
      <c r="C1420" s="60" t="s">
        <v>261</v>
      </c>
      <c r="D1420" s="60" t="s">
        <v>489</v>
      </c>
      <c r="E1420" s="60">
        <v>80101505</v>
      </c>
      <c r="F1420" s="91" t="s">
        <v>2849</v>
      </c>
      <c r="G1420" s="62">
        <v>1</v>
      </c>
      <c r="H1420" s="62">
        <v>1</v>
      </c>
      <c r="I1420" s="60">
        <v>10</v>
      </c>
      <c r="J1420" s="60">
        <v>1</v>
      </c>
      <c r="K1420" s="60" t="s">
        <v>21</v>
      </c>
      <c r="L1420" s="60" t="str">
        <f>IF(K1420=[36]Hoja3!$B$2,[36]Hoja3!$A$2,IF(K1420=[36]Hoja3!$B$3,[36]Hoja3!$A$3,IF(K1420=[36]Hoja3!$B$4,[36]Hoja3!$A$4,IF(K1420=[36]Hoja3!$B$5,[36]Hoja3!$A$5,IF(K1420=[36]Hoja3!$B$6,[36]Hoja3!$A$6,IF(K1420=[36]Hoja3!$B$7,[36]Hoja3!$A$7,IF(K1420=[36]Hoja3!$B$8,[36]Hoja3!$A$8,IF(K1420=[36]Hoja3!$B$9,[36]Hoja3!$A$9,IF(K1420=[36]Hoja3!$B$10,[36]Hoja3!$A$10,IF(K1420=[36]Hoja3!$B$11,[36]Hoja3!$A$11,IF(K1420=[36]Hoja3!$B$12,[36]Hoja3!$A$12,IF(K1420=[36]Hoja3!$B$13,[36]Hoja3!$A$13,IF(K1420=[36]Hoja3!$B$14,[36]Hoja3!$A$14,IF(K1420=[36]Hoja3!$B$15,[36]Hoja3!$A$15,IF(K1420=[36]Hoja3!$B$16,[36]Hoja3!$A$16,IF(K1420=[36]Hoja3!$B$17,[36]Hoja3!$A$17,IF(K1420=[36]Hoja3!$B$18,[36]Hoja3!$A$18,IF(K1420=[36]Hoja3!$B$19,[36]Hoja3!$A$19,IF(K1420=[36]Hoja3!$B$20,[36]Hoja3!$A$20,IF(K1420=[36]Hoja3!$B$21,[36]Hoja3!$A$21,""))))))))))))))))))))</f>
        <v>CCE-16</v>
      </c>
      <c r="M1420" s="60" t="s">
        <v>575</v>
      </c>
      <c r="N1420" s="60">
        <v>4</v>
      </c>
      <c r="O1420" s="63">
        <v>23592290</v>
      </c>
      <c r="P1420" s="64">
        <v>23592290</v>
      </c>
      <c r="Q1420" s="65">
        <v>0</v>
      </c>
      <c r="R1420" s="60">
        <v>0</v>
      </c>
      <c r="S1420" s="60" t="s">
        <v>1439</v>
      </c>
      <c r="T1420" s="60" t="s">
        <v>2701</v>
      </c>
      <c r="U1420" s="60" t="s">
        <v>2702</v>
      </c>
      <c r="V1420" s="60" t="s">
        <v>2703</v>
      </c>
      <c r="W1420" s="60" t="s">
        <v>2704</v>
      </c>
      <c r="X1420" s="60" t="s">
        <v>2705</v>
      </c>
      <c r="Y1420" s="133" t="s">
        <v>2706</v>
      </c>
    </row>
    <row r="1421" spans="1:25" ht="45" x14ac:dyDescent="0.25">
      <c r="A1421" s="60" t="s">
        <v>2878</v>
      </c>
      <c r="B1421" s="60" t="str">
        <f>IFERROR(VLOOKUP(VALUE(MID(A1421,1,IF(VALUE(MID(A1421,1,3))=898,3,4))),[37]Hoja1!$A$3:$K$222,2,0),"")</f>
        <v>1053 Oportunidades de aprendizaje desde el enfoque diferencial</v>
      </c>
      <c r="C1421" s="60" t="s">
        <v>261</v>
      </c>
      <c r="D1421" s="60" t="s">
        <v>489</v>
      </c>
      <c r="E1421" s="60">
        <v>80101505</v>
      </c>
      <c r="F1421" s="91" t="s">
        <v>2849</v>
      </c>
      <c r="G1421" s="62">
        <v>1</v>
      </c>
      <c r="H1421" s="62">
        <v>1</v>
      </c>
      <c r="I1421" s="60">
        <v>10</v>
      </c>
      <c r="J1421" s="60">
        <v>1</v>
      </c>
      <c r="K1421" s="60" t="s">
        <v>21</v>
      </c>
      <c r="L1421" s="60" t="str">
        <f>IF(K1421=[36]Hoja3!$B$2,[36]Hoja3!$A$2,IF(K1421=[36]Hoja3!$B$3,[36]Hoja3!$A$3,IF(K1421=[36]Hoja3!$B$4,[36]Hoja3!$A$4,IF(K1421=[36]Hoja3!$B$5,[36]Hoja3!$A$5,IF(K1421=[36]Hoja3!$B$6,[36]Hoja3!$A$6,IF(K1421=[36]Hoja3!$B$7,[36]Hoja3!$A$7,IF(K1421=[36]Hoja3!$B$8,[36]Hoja3!$A$8,IF(K1421=[36]Hoja3!$B$9,[36]Hoja3!$A$9,IF(K1421=[36]Hoja3!$B$10,[36]Hoja3!$A$10,IF(K1421=[36]Hoja3!$B$11,[36]Hoja3!$A$11,IF(K1421=[36]Hoja3!$B$12,[36]Hoja3!$A$12,IF(K1421=[36]Hoja3!$B$13,[36]Hoja3!$A$13,IF(K1421=[36]Hoja3!$B$14,[36]Hoja3!$A$14,IF(K1421=[36]Hoja3!$B$15,[36]Hoja3!$A$15,IF(K1421=[36]Hoja3!$B$16,[36]Hoja3!$A$16,IF(K1421=[36]Hoja3!$B$17,[36]Hoja3!$A$17,IF(K1421=[36]Hoja3!$B$18,[36]Hoja3!$A$18,IF(K1421=[36]Hoja3!$B$19,[36]Hoja3!$A$19,IF(K1421=[36]Hoja3!$B$20,[36]Hoja3!$A$20,IF(K1421=[36]Hoja3!$B$21,[36]Hoja3!$A$21,""))))))))))))))))))))</f>
        <v>CCE-16</v>
      </c>
      <c r="M1421" s="60" t="s">
        <v>575</v>
      </c>
      <c r="N1421" s="60">
        <v>4</v>
      </c>
      <c r="O1421" s="63">
        <v>23592290</v>
      </c>
      <c r="P1421" s="64">
        <v>23592290</v>
      </c>
      <c r="Q1421" s="65">
        <v>0</v>
      </c>
      <c r="R1421" s="60">
        <v>0</v>
      </c>
      <c r="S1421" s="60" t="s">
        <v>1439</v>
      </c>
      <c r="T1421" s="60" t="s">
        <v>2701</v>
      </c>
      <c r="U1421" s="60" t="s">
        <v>2702</v>
      </c>
      <c r="V1421" s="60" t="s">
        <v>2703</v>
      </c>
      <c r="W1421" s="60" t="s">
        <v>2704</v>
      </c>
      <c r="X1421" s="60" t="s">
        <v>2705</v>
      </c>
      <c r="Y1421" s="133" t="s">
        <v>2706</v>
      </c>
    </row>
    <row r="1422" spans="1:25" ht="45" x14ac:dyDescent="0.25">
      <c r="A1422" s="60" t="s">
        <v>2879</v>
      </c>
      <c r="B1422" s="60" t="str">
        <f>IFERROR(VLOOKUP(VALUE(MID(A1422,1,IF(VALUE(MID(A1422,1,3))=898,3,4))),[37]Hoja1!$A$3:$K$222,2,0),"")</f>
        <v>1053 Oportunidades de aprendizaje desde el enfoque diferencial</v>
      </c>
      <c r="C1422" s="60" t="s">
        <v>261</v>
      </c>
      <c r="D1422" s="60" t="s">
        <v>489</v>
      </c>
      <c r="E1422" s="60">
        <v>80101505</v>
      </c>
      <c r="F1422" s="91" t="s">
        <v>2849</v>
      </c>
      <c r="G1422" s="62">
        <v>1</v>
      </c>
      <c r="H1422" s="62">
        <v>1</v>
      </c>
      <c r="I1422" s="60">
        <v>10</v>
      </c>
      <c r="J1422" s="60">
        <v>1</v>
      </c>
      <c r="K1422" s="60" t="s">
        <v>21</v>
      </c>
      <c r="L1422" s="60" t="str">
        <f>IF(K1422=[36]Hoja3!$B$2,[36]Hoja3!$A$2,IF(K1422=[36]Hoja3!$B$3,[36]Hoja3!$A$3,IF(K1422=[36]Hoja3!$B$4,[36]Hoja3!$A$4,IF(K1422=[36]Hoja3!$B$5,[36]Hoja3!$A$5,IF(K1422=[36]Hoja3!$B$6,[36]Hoja3!$A$6,IF(K1422=[36]Hoja3!$B$7,[36]Hoja3!$A$7,IF(K1422=[36]Hoja3!$B$8,[36]Hoja3!$A$8,IF(K1422=[36]Hoja3!$B$9,[36]Hoja3!$A$9,IF(K1422=[36]Hoja3!$B$10,[36]Hoja3!$A$10,IF(K1422=[36]Hoja3!$B$11,[36]Hoja3!$A$11,IF(K1422=[36]Hoja3!$B$12,[36]Hoja3!$A$12,IF(K1422=[36]Hoja3!$B$13,[36]Hoja3!$A$13,IF(K1422=[36]Hoja3!$B$14,[36]Hoja3!$A$14,IF(K1422=[36]Hoja3!$B$15,[36]Hoja3!$A$15,IF(K1422=[36]Hoja3!$B$16,[36]Hoja3!$A$16,IF(K1422=[36]Hoja3!$B$17,[36]Hoja3!$A$17,IF(K1422=[36]Hoja3!$B$18,[36]Hoja3!$A$18,IF(K1422=[36]Hoja3!$B$19,[36]Hoja3!$A$19,IF(K1422=[36]Hoja3!$B$20,[36]Hoja3!$A$20,IF(K1422=[36]Hoja3!$B$21,[36]Hoja3!$A$21,""))))))))))))))))))))</f>
        <v>CCE-16</v>
      </c>
      <c r="M1422" s="60" t="s">
        <v>575</v>
      </c>
      <c r="N1422" s="60">
        <v>4</v>
      </c>
      <c r="O1422" s="63">
        <v>23592290</v>
      </c>
      <c r="P1422" s="64">
        <v>23592290</v>
      </c>
      <c r="Q1422" s="65">
        <v>0</v>
      </c>
      <c r="R1422" s="60">
        <v>0</v>
      </c>
      <c r="S1422" s="60" t="s">
        <v>1439</v>
      </c>
      <c r="T1422" s="60" t="s">
        <v>2701</v>
      </c>
      <c r="U1422" s="60" t="s">
        <v>2702</v>
      </c>
      <c r="V1422" s="60" t="s">
        <v>2703</v>
      </c>
      <c r="W1422" s="60" t="s">
        <v>2704</v>
      </c>
      <c r="X1422" s="60" t="s">
        <v>2705</v>
      </c>
      <c r="Y1422" s="133" t="s">
        <v>2706</v>
      </c>
    </row>
    <row r="1423" spans="1:25" ht="45" x14ac:dyDescent="0.25">
      <c r="A1423" s="60" t="s">
        <v>2880</v>
      </c>
      <c r="B1423" s="60" t="str">
        <f>IFERROR(VLOOKUP(VALUE(MID(A1423,1,IF(VALUE(MID(A1423,1,3))=898,3,4))),[37]Hoja1!$A$3:$K$222,2,0),"")</f>
        <v>1053 Oportunidades de aprendizaje desde el enfoque diferencial</v>
      </c>
      <c r="C1423" s="60" t="s">
        <v>261</v>
      </c>
      <c r="D1423" s="60" t="s">
        <v>489</v>
      </c>
      <c r="E1423" s="60">
        <v>80101505</v>
      </c>
      <c r="F1423" s="91" t="s">
        <v>2849</v>
      </c>
      <c r="G1423" s="62">
        <v>1</v>
      </c>
      <c r="H1423" s="62">
        <v>1</v>
      </c>
      <c r="I1423" s="60">
        <v>10</v>
      </c>
      <c r="J1423" s="60">
        <v>1</v>
      </c>
      <c r="K1423" s="60" t="s">
        <v>21</v>
      </c>
      <c r="L1423" s="60" t="str">
        <f>IF(K1423=[36]Hoja3!$B$2,[36]Hoja3!$A$2,IF(K1423=[36]Hoja3!$B$3,[36]Hoja3!$A$3,IF(K1423=[36]Hoja3!$B$4,[36]Hoja3!$A$4,IF(K1423=[36]Hoja3!$B$5,[36]Hoja3!$A$5,IF(K1423=[36]Hoja3!$B$6,[36]Hoja3!$A$6,IF(K1423=[36]Hoja3!$B$7,[36]Hoja3!$A$7,IF(K1423=[36]Hoja3!$B$8,[36]Hoja3!$A$8,IF(K1423=[36]Hoja3!$B$9,[36]Hoja3!$A$9,IF(K1423=[36]Hoja3!$B$10,[36]Hoja3!$A$10,IF(K1423=[36]Hoja3!$B$11,[36]Hoja3!$A$11,IF(K1423=[36]Hoja3!$B$12,[36]Hoja3!$A$12,IF(K1423=[36]Hoja3!$B$13,[36]Hoja3!$A$13,IF(K1423=[36]Hoja3!$B$14,[36]Hoja3!$A$14,IF(K1423=[36]Hoja3!$B$15,[36]Hoja3!$A$15,IF(K1423=[36]Hoja3!$B$16,[36]Hoja3!$A$16,IF(K1423=[36]Hoja3!$B$17,[36]Hoja3!$A$17,IF(K1423=[36]Hoja3!$B$18,[36]Hoja3!$A$18,IF(K1423=[36]Hoja3!$B$19,[36]Hoja3!$A$19,IF(K1423=[36]Hoja3!$B$20,[36]Hoja3!$A$20,IF(K1423=[36]Hoja3!$B$21,[36]Hoja3!$A$21,""))))))))))))))))))))</f>
        <v>CCE-16</v>
      </c>
      <c r="M1423" s="60" t="s">
        <v>575</v>
      </c>
      <c r="N1423" s="60">
        <v>4</v>
      </c>
      <c r="O1423" s="63">
        <v>23592290</v>
      </c>
      <c r="P1423" s="64">
        <v>23592290</v>
      </c>
      <c r="Q1423" s="65">
        <v>0</v>
      </c>
      <c r="R1423" s="60">
        <v>0</v>
      </c>
      <c r="S1423" s="60" t="s">
        <v>1439</v>
      </c>
      <c r="T1423" s="60" t="s">
        <v>2701</v>
      </c>
      <c r="U1423" s="60" t="s">
        <v>2702</v>
      </c>
      <c r="V1423" s="60" t="s">
        <v>2703</v>
      </c>
      <c r="W1423" s="60" t="s">
        <v>2704</v>
      </c>
      <c r="X1423" s="60" t="s">
        <v>2705</v>
      </c>
      <c r="Y1423" s="133" t="s">
        <v>2706</v>
      </c>
    </row>
    <row r="1424" spans="1:25" ht="45" x14ac:dyDescent="0.25">
      <c r="A1424" s="60" t="s">
        <v>2881</v>
      </c>
      <c r="B1424" s="60" t="str">
        <f>IFERROR(VLOOKUP(VALUE(MID(A1424,1,IF(VALUE(MID(A1424,1,3))=898,3,4))),[37]Hoja1!$A$3:$K$222,2,0),"")</f>
        <v>1053 Oportunidades de aprendizaje desde el enfoque diferencial</v>
      </c>
      <c r="C1424" s="60" t="s">
        <v>261</v>
      </c>
      <c r="D1424" s="60" t="s">
        <v>489</v>
      </c>
      <c r="E1424" s="60">
        <v>80101505</v>
      </c>
      <c r="F1424" s="91" t="s">
        <v>2849</v>
      </c>
      <c r="G1424" s="62">
        <v>1</v>
      </c>
      <c r="H1424" s="62">
        <v>1</v>
      </c>
      <c r="I1424" s="60">
        <v>10</v>
      </c>
      <c r="J1424" s="60">
        <v>1</v>
      </c>
      <c r="K1424" s="60" t="s">
        <v>21</v>
      </c>
      <c r="L1424" s="60" t="str">
        <f>IF(K1424=[36]Hoja3!$B$2,[36]Hoja3!$A$2,IF(K1424=[36]Hoja3!$B$3,[36]Hoja3!$A$3,IF(K1424=[36]Hoja3!$B$4,[36]Hoja3!$A$4,IF(K1424=[36]Hoja3!$B$5,[36]Hoja3!$A$5,IF(K1424=[36]Hoja3!$B$6,[36]Hoja3!$A$6,IF(K1424=[36]Hoja3!$B$7,[36]Hoja3!$A$7,IF(K1424=[36]Hoja3!$B$8,[36]Hoja3!$A$8,IF(K1424=[36]Hoja3!$B$9,[36]Hoja3!$A$9,IF(K1424=[36]Hoja3!$B$10,[36]Hoja3!$A$10,IF(K1424=[36]Hoja3!$B$11,[36]Hoja3!$A$11,IF(K1424=[36]Hoja3!$B$12,[36]Hoja3!$A$12,IF(K1424=[36]Hoja3!$B$13,[36]Hoja3!$A$13,IF(K1424=[36]Hoja3!$B$14,[36]Hoja3!$A$14,IF(K1424=[36]Hoja3!$B$15,[36]Hoja3!$A$15,IF(K1424=[36]Hoja3!$B$16,[36]Hoja3!$A$16,IF(K1424=[36]Hoja3!$B$17,[36]Hoja3!$A$17,IF(K1424=[36]Hoja3!$B$18,[36]Hoja3!$A$18,IF(K1424=[36]Hoja3!$B$19,[36]Hoja3!$A$19,IF(K1424=[36]Hoja3!$B$20,[36]Hoja3!$A$20,IF(K1424=[36]Hoja3!$B$21,[36]Hoja3!$A$21,""))))))))))))))))))))</f>
        <v>CCE-16</v>
      </c>
      <c r="M1424" s="60" t="s">
        <v>575</v>
      </c>
      <c r="N1424" s="60">
        <v>4</v>
      </c>
      <c r="O1424" s="63">
        <v>23592290</v>
      </c>
      <c r="P1424" s="64">
        <v>23592290</v>
      </c>
      <c r="Q1424" s="65">
        <v>0</v>
      </c>
      <c r="R1424" s="60">
        <v>0</v>
      </c>
      <c r="S1424" s="60" t="s">
        <v>1439</v>
      </c>
      <c r="T1424" s="60" t="s">
        <v>2701</v>
      </c>
      <c r="U1424" s="60" t="s">
        <v>2702</v>
      </c>
      <c r="V1424" s="60" t="s">
        <v>2703</v>
      </c>
      <c r="W1424" s="60" t="s">
        <v>2704</v>
      </c>
      <c r="X1424" s="60" t="s">
        <v>2705</v>
      </c>
      <c r="Y1424" s="133" t="s">
        <v>2706</v>
      </c>
    </row>
    <row r="1425" spans="1:25" ht="45" x14ac:dyDescent="0.25">
      <c r="A1425" s="60" t="s">
        <v>2882</v>
      </c>
      <c r="B1425" s="60" t="str">
        <f>IFERROR(VLOOKUP(VALUE(MID(A1425,1,IF(VALUE(MID(A1425,1,3))=898,3,4))),[37]Hoja1!$A$3:$K$222,2,0),"")</f>
        <v>1053 Oportunidades de aprendizaje desde el enfoque diferencial</v>
      </c>
      <c r="C1425" s="60" t="s">
        <v>261</v>
      </c>
      <c r="D1425" s="60" t="s">
        <v>489</v>
      </c>
      <c r="E1425" s="60">
        <v>80101505</v>
      </c>
      <c r="F1425" s="91" t="s">
        <v>2849</v>
      </c>
      <c r="G1425" s="62">
        <v>1</v>
      </c>
      <c r="H1425" s="62">
        <v>1</v>
      </c>
      <c r="I1425" s="60">
        <v>10</v>
      </c>
      <c r="J1425" s="60">
        <v>1</v>
      </c>
      <c r="K1425" s="60" t="s">
        <v>21</v>
      </c>
      <c r="L1425" s="60" t="str">
        <f>IF(K1425=[36]Hoja3!$B$2,[36]Hoja3!$A$2,IF(K1425=[36]Hoja3!$B$3,[36]Hoja3!$A$3,IF(K1425=[36]Hoja3!$B$4,[36]Hoja3!$A$4,IF(K1425=[36]Hoja3!$B$5,[36]Hoja3!$A$5,IF(K1425=[36]Hoja3!$B$6,[36]Hoja3!$A$6,IF(K1425=[36]Hoja3!$B$7,[36]Hoja3!$A$7,IF(K1425=[36]Hoja3!$B$8,[36]Hoja3!$A$8,IF(K1425=[36]Hoja3!$B$9,[36]Hoja3!$A$9,IF(K1425=[36]Hoja3!$B$10,[36]Hoja3!$A$10,IF(K1425=[36]Hoja3!$B$11,[36]Hoja3!$A$11,IF(K1425=[36]Hoja3!$B$12,[36]Hoja3!$A$12,IF(K1425=[36]Hoja3!$B$13,[36]Hoja3!$A$13,IF(K1425=[36]Hoja3!$B$14,[36]Hoja3!$A$14,IF(K1425=[36]Hoja3!$B$15,[36]Hoja3!$A$15,IF(K1425=[36]Hoja3!$B$16,[36]Hoja3!$A$16,IF(K1425=[36]Hoja3!$B$17,[36]Hoja3!$A$17,IF(K1425=[36]Hoja3!$B$18,[36]Hoja3!$A$18,IF(K1425=[36]Hoja3!$B$19,[36]Hoja3!$A$19,IF(K1425=[36]Hoja3!$B$20,[36]Hoja3!$A$20,IF(K1425=[36]Hoja3!$B$21,[36]Hoja3!$A$21,""))))))))))))))))))))</f>
        <v>CCE-16</v>
      </c>
      <c r="M1425" s="60" t="s">
        <v>575</v>
      </c>
      <c r="N1425" s="60">
        <v>4</v>
      </c>
      <c r="O1425" s="63">
        <v>23592290</v>
      </c>
      <c r="P1425" s="64">
        <v>23592290</v>
      </c>
      <c r="Q1425" s="65">
        <v>0</v>
      </c>
      <c r="R1425" s="60">
        <v>0</v>
      </c>
      <c r="S1425" s="60" t="s">
        <v>1439</v>
      </c>
      <c r="T1425" s="60" t="s">
        <v>2701</v>
      </c>
      <c r="U1425" s="60" t="s">
        <v>2702</v>
      </c>
      <c r="V1425" s="60" t="s">
        <v>2703</v>
      </c>
      <c r="W1425" s="60" t="s">
        <v>2704</v>
      </c>
      <c r="X1425" s="60" t="s">
        <v>2705</v>
      </c>
      <c r="Y1425" s="133" t="s">
        <v>2706</v>
      </c>
    </row>
    <row r="1426" spans="1:25" ht="45" x14ac:dyDescent="0.25">
      <c r="A1426" s="60" t="s">
        <v>2883</v>
      </c>
      <c r="B1426" s="60" t="str">
        <f>IFERROR(VLOOKUP(VALUE(MID(A1426,1,IF(VALUE(MID(A1426,1,3))=898,3,4))),[37]Hoja1!$A$3:$K$222,2,0),"")</f>
        <v>1053 Oportunidades de aprendizaje desde el enfoque diferencial</v>
      </c>
      <c r="C1426" s="60" t="s">
        <v>261</v>
      </c>
      <c r="D1426" s="60" t="s">
        <v>489</v>
      </c>
      <c r="E1426" s="60">
        <v>80101505</v>
      </c>
      <c r="F1426" s="91" t="s">
        <v>2849</v>
      </c>
      <c r="G1426" s="62">
        <v>1</v>
      </c>
      <c r="H1426" s="62">
        <v>1</v>
      </c>
      <c r="I1426" s="60">
        <v>10</v>
      </c>
      <c r="J1426" s="60">
        <v>1</v>
      </c>
      <c r="K1426" s="60" t="s">
        <v>21</v>
      </c>
      <c r="L1426" s="60" t="str">
        <f>IF(K1426=[36]Hoja3!$B$2,[36]Hoja3!$A$2,IF(K1426=[36]Hoja3!$B$3,[36]Hoja3!$A$3,IF(K1426=[36]Hoja3!$B$4,[36]Hoja3!$A$4,IF(K1426=[36]Hoja3!$B$5,[36]Hoja3!$A$5,IF(K1426=[36]Hoja3!$B$6,[36]Hoja3!$A$6,IF(K1426=[36]Hoja3!$B$7,[36]Hoja3!$A$7,IF(K1426=[36]Hoja3!$B$8,[36]Hoja3!$A$8,IF(K1426=[36]Hoja3!$B$9,[36]Hoja3!$A$9,IF(K1426=[36]Hoja3!$B$10,[36]Hoja3!$A$10,IF(K1426=[36]Hoja3!$B$11,[36]Hoja3!$A$11,IF(K1426=[36]Hoja3!$B$12,[36]Hoja3!$A$12,IF(K1426=[36]Hoja3!$B$13,[36]Hoja3!$A$13,IF(K1426=[36]Hoja3!$B$14,[36]Hoja3!$A$14,IF(K1426=[36]Hoja3!$B$15,[36]Hoja3!$A$15,IF(K1426=[36]Hoja3!$B$16,[36]Hoja3!$A$16,IF(K1426=[36]Hoja3!$B$17,[36]Hoja3!$A$17,IF(K1426=[36]Hoja3!$B$18,[36]Hoja3!$A$18,IF(K1426=[36]Hoja3!$B$19,[36]Hoja3!$A$19,IF(K1426=[36]Hoja3!$B$20,[36]Hoja3!$A$20,IF(K1426=[36]Hoja3!$B$21,[36]Hoja3!$A$21,""))))))))))))))))))))</f>
        <v>CCE-16</v>
      </c>
      <c r="M1426" s="60" t="s">
        <v>575</v>
      </c>
      <c r="N1426" s="60">
        <v>4</v>
      </c>
      <c r="O1426" s="63">
        <v>23592290</v>
      </c>
      <c r="P1426" s="64">
        <v>23592290</v>
      </c>
      <c r="Q1426" s="65">
        <v>0</v>
      </c>
      <c r="R1426" s="60">
        <v>0</v>
      </c>
      <c r="S1426" s="60" t="s">
        <v>1439</v>
      </c>
      <c r="T1426" s="60" t="s">
        <v>2701</v>
      </c>
      <c r="U1426" s="60" t="s">
        <v>2702</v>
      </c>
      <c r="V1426" s="60" t="s">
        <v>2703</v>
      </c>
      <c r="W1426" s="60" t="s">
        <v>2704</v>
      </c>
      <c r="X1426" s="60" t="s">
        <v>2705</v>
      </c>
      <c r="Y1426" s="133" t="s">
        <v>2706</v>
      </c>
    </row>
    <row r="1427" spans="1:25" ht="45" x14ac:dyDescent="0.25">
      <c r="A1427" s="60" t="s">
        <v>2884</v>
      </c>
      <c r="B1427" s="60" t="str">
        <f>IFERROR(VLOOKUP(VALUE(MID(A1427,1,IF(VALUE(MID(A1427,1,3))=898,3,4))),[37]Hoja1!$A$3:$K$222,2,0),"")</f>
        <v>1053 Oportunidades de aprendizaje desde el enfoque diferencial</v>
      </c>
      <c r="C1427" s="60" t="s">
        <v>261</v>
      </c>
      <c r="D1427" s="60" t="s">
        <v>489</v>
      </c>
      <c r="E1427" s="60">
        <v>80101505</v>
      </c>
      <c r="F1427" s="91" t="s">
        <v>2849</v>
      </c>
      <c r="G1427" s="62">
        <v>1</v>
      </c>
      <c r="H1427" s="62">
        <v>1</v>
      </c>
      <c r="I1427" s="60">
        <v>10</v>
      </c>
      <c r="J1427" s="60">
        <v>1</v>
      </c>
      <c r="K1427" s="60" t="s">
        <v>21</v>
      </c>
      <c r="L1427" s="60" t="str">
        <f>IF(K1427=[36]Hoja3!$B$2,[36]Hoja3!$A$2,IF(K1427=[36]Hoja3!$B$3,[36]Hoja3!$A$3,IF(K1427=[36]Hoja3!$B$4,[36]Hoja3!$A$4,IF(K1427=[36]Hoja3!$B$5,[36]Hoja3!$A$5,IF(K1427=[36]Hoja3!$B$6,[36]Hoja3!$A$6,IF(K1427=[36]Hoja3!$B$7,[36]Hoja3!$A$7,IF(K1427=[36]Hoja3!$B$8,[36]Hoja3!$A$8,IF(K1427=[36]Hoja3!$B$9,[36]Hoja3!$A$9,IF(K1427=[36]Hoja3!$B$10,[36]Hoja3!$A$10,IF(K1427=[36]Hoja3!$B$11,[36]Hoja3!$A$11,IF(K1427=[36]Hoja3!$B$12,[36]Hoja3!$A$12,IF(K1427=[36]Hoja3!$B$13,[36]Hoja3!$A$13,IF(K1427=[36]Hoja3!$B$14,[36]Hoja3!$A$14,IF(K1427=[36]Hoja3!$B$15,[36]Hoja3!$A$15,IF(K1427=[36]Hoja3!$B$16,[36]Hoja3!$A$16,IF(K1427=[36]Hoja3!$B$17,[36]Hoja3!$A$17,IF(K1427=[36]Hoja3!$B$18,[36]Hoja3!$A$18,IF(K1427=[36]Hoja3!$B$19,[36]Hoja3!$A$19,IF(K1427=[36]Hoja3!$B$20,[36]Hoja3!$A$20,IF(K1427=[36]Hoja3!$B$21,[36]Hoja3!$A$21,""))))))))))))))))))))</f>
        <v>CCE-16</v>
      </c>
      <c r="M1427" s="60" t="s">
        <v>575</v>
      </c>
      <c r="N1427" s="60">
        <v>4</v>
      </c>
      <c r="O1427" s="63">
        <v>23592290</v>
      </c>
      <c r="P1427" s="64">
        <v>23592290</v>
      </c>
      <c r="Q1427" s="65">
        <v>0</v>
      </c>
      <c r="R1427" s="60">
        <v>0</v>
      </c>
      <c r="S1427" s="60" t="s">
        <v>1439</v>
      </c>
      <c r="T1427" s="60" t="s">
        <v>2701</v>
      </c>
      <c r="U1427" s="60" t="s">
        <v>2702</v>
      </c>
      <c r="V1427" s="60" t="s">
        <v>2703</v>
      </c>
      <c r="W1427" s="60" t="s">
        <v>2704</v>
      </c>
      <c r="X1427" s="60" t="s">
        <v>2705</v>
      </c>
      <c r="Y1427" s="133" t="s">
        <v>2706</v>
      </c>
    </row>
    <row r="1428" spans="1:25" ht="45" x14ac:dyDescent="0.25">
      <c r="A1428" s="60" t="s">
        <v>2885</v>
      </c>
      <c r="B1428" s="60" t="str">
        <f>IFERROR(VLOOKUP(VALUE(MID(A1428,1,IF(VALUE(MID(A1428,1,3))=898,3,4))),[37]Hoja1!$A$3:$K$222,2,0),"")</f>
        <v>1053 Oportunidades de aprendizaje desde el enfoque diferencial</v>
      </c>
      <c r="C1428" s="60" t="s">
        <v>261</v>
      </c>
      <c r="D1428" s="60" t="s">
        <v>489</v>
      </c>
      <c r="E1428" s="60">
        <v>80101505</v>
      </c>
      <c r="F1428" s="91" t="s">
        <v>2849</v>
      </c>
      <c r="G1428" s="62">
        <v>1</v>
      </c>
      <c r="H1428" s="62">
        <v>1</v>
      </c>
      <c r="I1428" s="60">
        <v>10</v>
      </c>
      <c r="J1428" s="60">
        <v>1</v>
      </c>
      <c r="K1428" s="60" t="s">
        <v>21</v>
      </c>
      <c r="L1428" s="60" t="str">
        <f>IF(K1428=[36]Hoja3!$B$2,[36]Hoja3!$A$2,IF(K1428=[36]Hoja3!$B$3,[36]Hoja3!$A$3,IF(K1428=[36]Hoja3!$B$4,[36]Hoja3!$A$4,IF(K1428=[36]Hoja3!$B$5,[36]Hoja3!$A$5,IF(K1428=[36]Hoja3!$B$6,[36]Hoja3!$A$6,IF(K1428=[36]Hoja3!$B$7,[36]Hoja3!$A$7,IF(K1428=[36]Hoja3!$B$8,[36]Hoja3!$A$8,IF(K1428=[36]Hoja3!$B$9,[36]Hoja3!$A$9,IF(K1428=[36]Hoja3!$B$10,[36]Hoja3!$A$10,IF(K1428=[36]Hoja3!$B$11,[36]Hoja3!$A$11,IF(K1428=[36]Hoja3!$B$12,[36]Hoja3!$A$12,IF(K1428=[36]Hoja3!$B$13,[36]Hoja3!$A$13,IF(K1428=[36]Hoja3!$B$14,[36]Hoja3!$A$14,IF(K1428=[36]Hoja3!$B$15,[36]Hoja3!$A$15,IF(K1428=[36]Hoja3!$B$16,[36]Hoja3!$A$16,IF(K1428=[36]Hoja3!$B$17,[36]Hoja3!$A$17,IF(K1428=[36]Hoja3!$B$18,[36]Hoja3!$A$18,IF(K1428=[36]Hoja3!$B$19,[36]Hoja3!$A$19,IF(K1428=[36]Hoja3!$B$20,[36]Hoja3!$A$20,IF(K1428=[36]Hoja3!$B$21,[36]Hoja3!$A$21,""))))))))))))))))))))</f>
        <v>CCE-16</v>
      </c>
      <c r="M1428" s="60" t="s">
        <v>575</v>
      </c>
      <c r="N1428" s="60">
        <v>4</v>
      </c>
      <c r="O1428" s="63">
        <v>23592290</v>
      </c>
      <c r="P1428" s="64">
        <v>23592290</v>
      </c>
      <c r="Q1428" s="65">
        <v>0</v>
      </c>
      <c r="R1428" s="60">
        <v>0</v>
      </c>
      <c r="S1428" s="60" t="s">
        <v>1439</v>
      </c>
      <c r="T1428" s="60" t="s">
        <v>2701</v>
      </c>
      <c r="U1428" s="60" t="s">
        <v>2702</v>
      </c>
      <c r="V1428" s="60" t="s">
        <v>2703</v>
      </c>
      <c r="W1428" s="60" t="s">
        <v>2704</v>
      </c>
      <c r="X1428" s="60" t="s">
        <v>2705</v>
      </c>
      <c r="Y1428" s="133" t="s">
        <v>2706</v>
      </c>
    </row>
    <row r="1429" spans="1:25" ht="45" x14ac:dyDescent="0.25">
      <c r="A1429" s="60" t="s">
        <v>2886</v>
      </c>
      <c r="B1429" s="60" t="str">
        <f>IFERROR(VLOOKUP(VALUE(MID(A1429,1,IF(VALUE(MID(A1429,1,3))=898,3,4))),[37]Hoja1!$A$3:$K$222,2,0),"")</f>
        <v>1053 Oportunidades de aprendizaje desde el enfoque diferencial</v>
      </c>
      <c r="C1429" s="60" t="s">
        <v>261</v>
      </c>
      <c r="D1429" s="60" t="s">
        <v>489</v>
      </c>
      <c r="E1429" s="60">
        <v>80101505</v>
      </c>
      <c r="F1429" s="91" t="s">
        <v>2849</v>
      </c>
      <c r="G1429" s="62">
        <v>1</v>
      </c>
      <c r="H1429" s="62">
        <v>1</v>
      </c>
      <c r="I1429" s="60">
        <v>10</v>
      </c>
      <c r="J1429" s="60">
        <v>1</v>
      </c>
      <c r="K1429" s="60" t="s">
        <v>21</v>
      </c>
      <c r="L1429" s="60" t="str">
        <f>IF(K1429=[36]Hoja3!$B$2,[36]Hoja3!$A$2,IF(K1429=[36]Hoja3!$B$3,[36]Hoja3!$A$3,IF(K1429=[36]Hoja3!$B$4,[36]Hoja3!$A$4,IF(K1429=[36]Hoja3!$B$5,[36]Hoja3!$A$5,IF(K1429=[36]Hoja3!$B$6,[36]Hoja3!$A$6,IF(K1429=[36]Hoja3!$B$7,[36]Hoja3!$A$7,IF(K1429=[36]Hoja3!$B$8,[36]Hoja3!$A$8,IF(K1429=[36]Hoja3!$B$9,[36]Hoja3!$A$9,IF(K1429=[36]Hoja3!$B$10,[36]Hoja3!$A$10,IF(K1429=[36]Hoja3!$B$11,[36]Hoja3!$A$11,IF(K1429=[36]Hoja3!$B$12,[36]Hoja3!$A$12,IF(K1429=[36]Hoja3!$B$13,[36]Hoja3!$A$13,IF(K1429=[36]Hoja3!$B$14,[36]Hoja3!$A$14,IF(K1429=[36]Hoja3!$B$15,[36]Hoja3!$A$15,IF(K1429=[36]Hoja3!$B$16,[36]Hoja3!$A$16,IF(K1429=[36]Hoja3!$B$17,[36]Hoja3!$A$17,IF(K1429=[36]Hoja3!$B$18,[36]Hoja3!$A$18,IF(K1429=[36]Hoja3!$B$19,[36]Hoja3!$A$19,IF(K1429=[36]Hoja3!$B$20,[36]Hoja3!$A$20,IF(K1429=[36]Hoja3!$B$21,[36]Hoja3!$A$21,""))))))))))))))))))))</f>
        <v>CCE-16</v>
      </c>
      <c r="M1429" s="60" t="s">
        <v>575</v>
      </c>
      <c r="N1429" s="60">
        <v>4</v>
      </c>
      <c r="O1429" s="63">
        <v>23592290</v>
      </c>
      <c r="P1429" s="64">
        <v>23592290</v>
      </c>
      <c r="Q1429" s="65">
        <v>0</v>
      </c>
      <c r="R1429" s="60">
        <v>0</v>
      </c>
      <c r="S1429" s="60" t="s">
        <v>1439</v>
      </c>
      <c r="T1429" s="60" t="s">
        <v>2701</v>
      </c>
      <c r="U1429" s="60" t="s">
        <v>2702</v>
      </c>
      <c r="V1429" s="60" t="s">
        <v>2703</v>
      </c>
      <c r="W1429" s="60" t="s">
        <v>2704</v>
      </c>
      <c r="X1429" s="60" t="s">
        <v>2705</v>
      </c>
      <c r="Y1429" s="133" t="s">
        <v>2706</v>
      </c>
    </row>
    <row r="1430" spans="1:25" ht="45" x14ac:dyDescent="0.25">
      <c r="A1430" s="60" t="s">
        <v>2887</v>
      </c>
      <c r="B1430" s="60" t="str">
        <f>IFERROR(VLOOKUP(VALUE(MID(A1430,1,IF(VALUE(MID(A1430,1,3))=898,3,4))),[37]Hoja1!$A$3:$K$222,2,0),"")</f>
        <v>1053 Oportunidades de aprendizaje desde el enfoque diferencial</v>
      </c>
      <c r="C1430" s="60" t="s">
        <v>261</v>
      </c>
      <c r="D1430" s="60" t="s">
        <v>489</v>
      </c>
      <c r="E1430" s="60">
        <v>80101505</v>
      </c>
      <c r="F1430" s="91" t="s">
        <v>2849</v>
      </c>
      <c r="G1430" s="62">
        <v>1</v>
      </c>
      <c r="H1430" s="62">
        <v>1</v>
      </c>
      <c r="I1430" s="60">
        <v>10</v>
      </c>
      <c r="J1430" s="60">
        <v>1</v>
      </c>
      <c r="K1430" s="60" t="s">
        <v>21</v>
      </c>
      <c r="L1430" s="60" t="str">
        <f>IF(K1430=[36]Hoja3!$B$2,[36]Hoja3!$A$2,IF(K1430=[36]Hoja3!$B$3,[36]Hoja3!$A$3,IF(K1430=[36]Hoja3!$B$4,[36]Hoja3!$A$4,IF(K1430=[36]Hoja3!$B$5,[36]Hoja3!$A$5,IF(K1430=[36]Hoja3!$B$6,[36]Hoja3!$A$6,IF(K1430=[36]Hoja3!$B$7,[36]Hoja3!$A$7,IF(K1430=[36]Hoja3!$B$8,[36]Hoja3!$A$8,IF(K1430=[36]Hoja3!$B$9,[36]Hoja3!$A$9,IF(K1430=[36]Hoja3!$B$10,[36]Hoja3!$A$10,IF(K1430=[36]Hoja3!$B$11,[36]Hoja3!$A$11,IF(K1430=[36]Hoja3!$B$12,[36]Hoja3!$A$12,IF(K1430=[36]Hoja3!$B$13,[36]Hoja3!$A$13,IF(K1430=[36]Hoja3!$B$14,[36]Hoja3!$A$14,IF(K1430=[36]Hoja3!$B$15,[36]Hoja3!$A$15,IF(K1430=[36]Hoja3!$B$16,[36]Hoja3!$A$16,IF(K1430=[36]Hoja3!$B$17,[36]Hoja3!$A$17,IF(K1430=[36]Hoja3!$B$18,[36]Hoja3!$A$18,IF(K1430=[36]Hoja3!$B$19,[36]Hoja3!$A$19,IF(K1430=[36]Hoja3!$B$20,[36]Hoja3!$A$20,IF(K1430=[36]Hoja3!$B$21,[36]Hoja3!$A$21,""))))))))))))))))))))</f>
        <v>CCE-16</v>
      </c>
      <c r="M1430" s="60" t="s">
        <v>575</v>
      </c>
      <c r="N1430" s="60">
        <v>4</v>
      </c>
      <c r="O1430" s="63">
        <v>23592290</v>
      </c>
      <c r="P1430" s="64">
        <v>23592290</v>
      </c>
      <c r="Q1430" s="65">
        <v>0</v>
      </c>
      <c r="R1430" s="60">
        <v>0</v>
      </c>
      <c r="S1430" s="60" t="s">
        <v>1439</v>
      </c>
      <c r="T1430" s="60" t="s">
        <v>2701</v>
      </c>
      <c r="U1430" s="60" t="s">
        <v>2702</v>
      </c>
      <c r="V1430" s="60" t="s">
        <v>2703</v>
      </c>
      <c r="W1430" s="60" t="s">
        <v>2704</v>
      </c>
      <c r="X1430" s="60" t="s">
        <v>2705</v>
      </c>
      <c r="Y1430" s="133" t="s">
        <v>2706</v>
      </c>
    </row>
    <row r="1431" spans="1:25" ht="45" x14ac:dyDescent="0.25">
      <c r="A1431" s="60" t="s">
        <v>2888</v>
      </c>
      <c r="B1431" s="60" t="str">
        <f>IFERROR(VLOOKUP(VALUE(MID(A1431,1,IF(VALUE(MID(A1431,1,3))=898,3,4))),[37]Hoja1!$A$3:$K$222,2,0),"")</f>
        <v>1053 Oportunidades de aprendizaje desde el enfoque diferencial</v>
      </c>
      <c r="C1431" s="60" t="s">
        <v>261</v>
      </c>
      <c r="D1431" s="60" t="s">
        <v>489</v>
      </c>
      <c r="E1431" s="60">
        <v>80101505</v>
      </c>
      <c r="F1431" s="91" t="s">
        <v>2849</v>
      </c>
      <c r="G1431" s="62">
        <v>1</v>
      </c>
      <c r="H1431" s="62">
        <v>1</v>
      </c>
      <c r="I1431" s="60">
        <v>10</v>
      </c>
      <c r="J1431" s="60">
        <v>1</v>
      </c>
      <c r="K1431" s="60" t="s">
        <v>21</v>
      </c>
      <c r="L1431" s="60" t="str">
        <f>IF(K1431=[36]Hoja3!$B$2,[36]Hoja3!$A$2,IF(K1431=[36]Hoja3!$B$3,[36]Hoja3!$A$3,IF(K1431=[36]Hoja3!$B$4,[36]Hoja3!$A$4,IF(K1431=[36]Hoja3!$B$5,[36]Hoja3!$A$5,IF(K1431=[36]Hoja3!$B$6,[36]Hoja3!$A$6,IF(K1431=[36]Hoja3!$B$7,[36]Hoja3!$A$7,IF(K1431=[36]Hoja3!$B$8,[36]Hoja3!$A$8,IF(K1431=[36]Hoja3!$B$9,[36]Hoja3!$A$9,IF(K1431=[36]Hoja3!$B$10,[36]Hoja3!$A$10,IF(K1431=[36]Hoja3!$B$11,[36]Hoja3!$A$11,IF(K1431=[36]Hoja3!$B$12,[36]Hoja3!$A$12,IF(K1431=[36]Hoja3!$B$13,[36]Hoja3!$A$13,IF(K1431=[36]Hoja3!$B$14,[36]Hoja3!$A$14,IF(K1431=[36]Hoja3!$B$15,[36]Hoja3!$A$15,IF(K1431=[36]Hoja3!$B$16,[36]Hoja3!$A$16,IF(K1431=[36]Hoja3!$B$17,[36]Hoja3!$A$17,IF(K1431=[36]Hoja3!$B$18,[36]Hoja3!$A$18,IF(K1431=[36]Hoja3!$B$19,[36]Hoja3!$A$19,IF(K1431=[36]Hoja3!$B$20,[36]Hoja3!$A$20,IF(K1431=[36]Hoja3!$B$21,[36]Hoja3!$A$21,""))))))))))))))))))))</f>
        <v>CCE-16</v>
      </c>
      <c r="M1431" s="60" t="s">
        <v>575</v>
      </c>
      <c r="N1431" s="60">
        <v>4</v>
      </c>
      <c r="O1431" s="63">
        <v>23592290</v>
      </c>
      <c r="P1431" s="64">
        <v>23592290</v>
      </c>
      <c r="Q1431" s="65">
        <v>0</v>
      </c>
      <c r="R1431" s="60">
        <v>0</v>
      </c>
      <c r="S1431" s="60" t="s">
        <v>1439</v>
      </c>
      <c r="T1431" s="60" t="s">
        <v>2701</v>
      </c>
      <c r="U1431" s="60" t="s">
        <v>2702</v>
      </c>
      <c r="V1431" s="60" t="s">
        <v>2703</v>
      </c>
      <c r="W1431" s="60" t="s">
        <v>2704</v>
      </c>
      <c r="X1431" s="60" t="s">
        <v>2705</v>
      </c>
      <c r="Y1431" s="133" t="s">
        <v>2706</v>
      </c>
    </row>
    <row r="1432" spans="1:25" ht="45" x14ac:dyDescent="0.25">
      <c r="A1432" s="60" t="s">
        <v>2889</v>
      </c>
      <c r="B1432" s="60" t="str">
        <f>IFERROR(VLOOKUP(VALUE(MID(A1432,1,IF(VALUE(MID(A1432,1,3))=898,3,4))),[37]Hoja1!$A$3:$K$222,2,0),"")</f>
        <v>1053 Oportunidades de aprendizaje desde el enfoque diferencial</v>
      </c>
      <c r="C1432" s="60" t="s">
        <v>261</v>
      </c>
      <c r="D1432" s="60" t="s">
        <v>489</v>
      </c>
      <c r="E1432" s="60">
        <v>80101505</v>
      </c>
      <c r="F1432" s="91" t="s">
        <v>2849</v>
      </c>
      <c r="G1432" s="62">
        <v>1</v>
      </c>
      <c r="H1432" s="62">
        <v>1</v>
      </c>
      <c r="I1432" s="60">
        <v>10</v>
      </c>
      <c r="J1432" s="60">
        <v>1</v>
      </c>
      <c r="K1432" s="60" t="s">
        <v>21</v>
      </c>
      <c r="L1432" s="60" t="str">
        <f>IF(K1432=[36]Hoja3!$B$2,[36]Hoja3!$A$2,IF(K1432=[36]Hoja3!$B$3,[36]Hoja3!$A$3,IF(K1432=[36]Hoja3!$B$4,[36]Hoja3!$A$4,IF(K1432=[36]Hoja3!$B$5,[36]Hoja3!$A$5,IF(K1432=[36]Hoja3!$B$6,[36]Hoja3!$A$6,IF(K1432=[36]Hoja3!$B$7,[36]Hoja3!$A$7,IF(K1432=[36]Hoja3!$B$8,[36]Hoja3!$A$8,IF(K1432=[36]Hoja3!$B$9,[36]Hoja3!$A$9,IF(K1432=[36]Hoja3!$B$10,[36]Hoja3!$A$10,IF(K1432=[36]Hoja3!$B$11,[36]Hoja3!$A$11,IF(K1432=[36]Hoja3!$B$12,[36]Hoja3!$A$12,IF(K1432=[36]Hoja3!$B$13,[36]Hoja3!$A$13,IF(K1432=[36]Hoja3!$B$14,[36]Hoja3!$A$14,IF(K1432=[36]Hoja3!$B$15,[36]Hoja3!$A$15,IF(K1432=[36]Hoja3!$B$16,[36]Hoja3!$A$16,IF(K1432=[36]Hoja3!$B$17,[36]Hoja3!$A$17,IF(K1432=[36]Hoja3!$B$18,[36]Hoja3!$A$18,IF(K1432=[36]Hoja3!$B$19,[36]Hoja3!$A$19,IF(K1432=[36]Hoja3!$B$20,[36]Hoja3!$A$20,IF(K1432=[36]Hoja3!$B$21,[36]Hoja3!$A$21,""))))))))))))))))))))</f>
        <v>CCE-16</v>
      </c>
      <c r="M1432" s="60" t="s">
        <v>575</v>
      </c>
      <c r="N1432" s="60">
        <v>4</v>
      </c>
      <c r="O1432" s="63">
        <v>23592290</v>
      </c>
      <c r="P1432" s="64">
        <v>23592290</v>
      </c>
      <c r="Q1432" s="65">
        <v>0</v>
      </c>
      <c r="R1432" s="60">
        <v>0</v>
      </c>
      <c r="S1432" s="60" t="s">
        <v>1439</v>
      </c>
      <c r="T1432" s="60" t="s">
        <v>2701</v>
      </c>
      <c r="U1432" s="60" t="s">
        <v>2702</v>
      </c>
      <c r="V1432" s="60" t="s">
        <v>2703</v>
      </c>
      <c r="W1432" s="60" t="s">
        <v>2704</v>
      </c>
      <c r="X1432" s="60" t="s">
        <v>2705</v>
      </c>
      <c r="Y1432" s="133" t="s">
        <v>2706</v>
      </c>
    </row>
    <row r="1433" spans="1:25" ht="45" x14ac:dyDescent="0.25">
      <c r="A1433" s="60" t="s">
        <v>2890</v>
      </c>
      <c r="B1433" s="60" t="str">
        <f>IFERROR(VLOOKUP(VALUE(MID(A1433,1,IF(VALUE(MID(A1433,1,3))=898,3,4))),[37]Hoja1!$A$3:$K$222,2,0),"")</f>
        <v>1053 Oportunidades de aprendizaje desde el enfoque diferencial</v>
      </c>
      <c r="C1433" s="60" t="s">
        <v>261</v>
      </c>
      <c r="D1433" s="60" t="s">
        <v>489</v>
      </c>
      <c r="E1433" s="60">
        <v>80101505</v>
      </c>
      <c r="F1433" s="91" t="s">
        <v>2849</v>
      </c>
      <c r="G1433" s="62">
        <v>1</v>
      </c>
      <c r="H1433" s="62">
        <v>1</v>
      </c>
      <c r="I1433" s="60">
        <v>10</v>
      </c>
      <c r="J1433" s="60">
        <v>1</v>
      </c>
      <c r="K1433" s="60" t="s">
        <v>21</v>
      </c>
      <c r="L1433" s="60" t="str">
        <f>IF(K1433=[36]Hoja3!$B$2,[36]Hoja3!$A$2,IF(K1433=[36]Hoja3!$B$3,[36]Hoja3!$A$3,IF(K1433=[36]Hoja3!$B$4,[36]Hoja3!$A$4,IF(K1433=[36]Hoja3!$B$5,[36]Hoja3!$A$5,IF(K1433=[36]Hoja3!$B$6,[36]Hoja3!$A$6,IF(K1433=[36]Hoja3!$B$7,[36]Hoja3!$A$7,IF(K1433=[36]Hoja3!$B$8,[36]Hoja3!$A$8,IF(K1433=[36]Hoja3!$B$9,[36]Hoja3!$A$9,IF(K1433=[36]Hoja3!$B$10,[36]Hoja3!$A$10,IF(K1433=[36]Hoja3!$B$11,[36]Hoja3!$A$11,IF(K1433=[36]Hoja3!$B$12,[36]Hoja3!$A$12,IF(K1433=[36]Hoja3!$B$13,[36]Hoja3!$A$13,IF(K1433=[36]Hoja3!$B$14,[36]Hoja3!$A$14,IF(K1433=[36]Hoja3!$B$15,[36]Hoja3!$A$15,IF(K1433=[36]Hoja3!$B$16,[36]Hoja3!$A$16,IF(K1433=[36]Hoja3!$B$17,[36]Hoja3!$A$17,IF(K1433=[36]Hoja3!$B$18,[36]Hoja3!$A$18,IF(K1433=[36]Hoja3!$B$19,[36]Hoja3!$A$19,IF(K1433=[36]Hoja3!$B$20,[36]Hoja3!$A$20,IF(K1433=[36]Hoja3!$B$21,[36]Hoja3!$A$21,""))))))))))))))))))))</f>
        <v>CCE-16</v>
      </c>
      <c r="M1433" s="60" t="s">
        <v>575</v>
      </c>
      <c r="N1433" s="60">
        <v>4</v>
      </c>
      <c r="O1433" s="63">
        <v>23592290</v>
      </c>
      <c r="P1433" s="64">
        <v>23592290</v>
      </c>
      <c r="Q1433" s="65">
        <v>0</v>
      </c>
      <c r="R1433" s="60">
        <v>0</v>
      </c>
      <c r="S1433" s="60" t="s">
        <v>1439</v>
      </c>
      <c r="T1433" s="60" t="s">
        <v>2701</v>
      </c>
      <c r="U1433" s="60" t="s">
        <v>2702</v>
      </c>
      <c r="V1433" s="60" t="s">
        <v>2703</v>
      </c>
      <c r="W1433" s="60" t="s">
        <v>2704</v>
      </c>
      <c r="X1433" s="60" t="s">
        <v>2705</v>
      </c>
      <c r="Y1433" s="133" t="s">
        <v>2706</v>
      </c>
    </row>
    <row r="1434" spans="1:25" ht="45" x14ac:dyDescent="0.25">
      <c r="A1434" s="60" t="s">
        <v>2891</v>
      </c>
      <c r="B1434" s="60" t="str">
        <f>IFERROR(VLOOKUP(VALUE(MID(A1434,1,IF(VALUE(MID(A1434,1,3))=898,3,4))),[37]Hoja1!$A$3:$K$222,2,0),"")</f>
        <v>1053 Oportunidades de aprendizaje desde el enfoque diferencial</v>
      </c>
      <c r="C1434" s="60" t="s">
        <v>261</v>
      </c>
      <c r="D1434" s="60" t="s">
        <v>489</v>
      </c>
      <c r="E1434" s="60">
        <v>80101505</v>
      </c>
      <c r="F1434" s="91" t="s">
        <v>2849</v>
      </c>
      <c r="G1434" s="62">
        <v>1</v>
      </c>
      <c r="H1434" s="62">
        <v>1</v>
      </c>
      <c r="I1434" s="60">
        <v>10</v>
      </c>
      <c r="J1434" s="60">
        <v>1</v>
      </c>
      <c r="K1434" s="60" t="s">
        <v>21</v>
      </c>
      <c r="L1434" s="60" t="str">
        <f>IF(K1434=[36]Hoja3!$B$2,[36]Hoja3!$A$2,IF(K1434=[36]Hoja3!$B$3,[36]Hoja3!$A$3,IF(K1434=[36]Hoja3!$B$4,[36]Hoja3!$A$4,IF(K1434=[36]Hoja3!$B$5,[36]Hoja3!$A$5,IF(K1434=[36]Hoja3!$B$6,[36]Hoja3!$A$6,IF(K1434=[36]Hoja3!$B$7,[36]Hoja3!$A$7,IF(K1434=[36]Hoja3!$B$8,[36]Hoja3!$A$8,IF(K1434=[36]Hoja3!$B$9,[36]Hoja3!$A$9,IF(K1434=[36]Hoja3!$B$10,[36]Hoja3!$A$10,IF(K1434=[36]Hoja3!$B$11,[36]Hoja3!$A$11,IF(K1434=[36]Hoja3!$B$12,[36]Hoja3!$A$12,IF(K1434=[36]Hoja3!$B$13,[36]Hoja3!$A$13,IF(K1434=[36]Hoja3!$B$14,[36]Hoja3!$A$14,IF(K1434=[36]Hoja3!$B$15,[36]Hoja3!$A$15,IF(K1434=[36]Hoja3!$B$16,[36]Hoja3!$A$16,IF(K1434=[36]Hoja3!$B$17,[36]Hoja3!$A$17,IF(K1434=[36]Hoja3!$B$18,[36]Hoja3!$A$18,IF(K1434=[36]Hoja3!$B$19,[36]Hoja3!$A$19,IF(K1434=[36]Hoja3!$B$20,[36]Hoja3!$A$20,IF(K1434=[36]Hoja3!$B$21,[36]Hoja3!$A$21,""))))))))))))))))))))</f>
        <v>CCE-16</v>
      </c>
      <c r="M1434" s="60" t="s">
        <v>575</v>
      </c>
      <c r="N1434" s="60">
        <v>4</v>
      </c>
      <c r="O1434" s="63">
        <v>23592290</v>
      </c>
      <c r="P1434" s="64">
        <v>23592290</v>
      </c>
      <c r="Q1434" s="65">
        <v>0</v>
      </c>
      <c r="R1434" s="60">
        <v>0</v>
      </c>
      <c r="S1434" s="60" t="s">
        <v>1439</v>
      </c>
      <c r="T1434" s="60" t="s">
        <v>2701</v>
      </c>
      <c r="U1434" s="60" t="s">
        <v>2702</v>
      </c>
      <c r="V1434" s="60" t="s">
        <v>2703</v>
      </c>
      <c r="W1434" s="60" t="s">
        <v>2704</v>
      </c>
      <c r="X1434" s="60" t="s">
        <v>2705</v>
      </c>
      <c r="Y1434" s="133" t="s">
        <v>2706</v>
      </c>
    </row>
    <row r="1435" spans="1:25" ht="45" x14ac:dyDescent="0.25">
      <c r="A1435" s="60" t="s">
        <v>2892</v>
      </c>
      <c r="B1435" s="60" t="str">
        <f>IFERROR(VLOOKUP(VALUE(MID(A1435,1,IF(VALUE(MID(A1435,1,3))=898,3,4))),[37]Hoja1!$A$3:$K$222,2,0),"")</f>
        <v>1053 Oportunidades de aprendizaje desde el enfoque diferencial</v>
      </c>
      <c r="C1435" s="60" t="s">
        <v>261</v>
      </c>
      <c r="D1435" s="60" t="s">
        <v>489</v>
      </c>
      <c r="E1435" s="60">
        <v>80101505</v>
      </c>
      <c r="F1435" s="91" t="s">
        <v>2849</v>
      </c>
      <c r="G1435" s="62">
        <v>1</v>
      </c>
      <c r="H1435" s="62">
        <v>1</v>
      </c>
      <c r="I1435" s="60">
        <v>10</v>
      </c>
      <c r="J1435" s="60">
        <v>1</v>
      </c>
      <c r="K1435" s="60" t="s">
        <v>21</v>
      </c>
      <c r="L1435" s="60" t="str">
        <f>IF(K1435=[36]Hoja3!$B$2,[36]Hoja3!$A$2,IF(K1435=[36]Hoja3!$B$3,[36]Hoja3!$A$3,IF(K1435=[36]Hoja3!$B$4,[36]Hoja3!$A$4,IF(K1435=[36]Hoja3!$B$5,[36]Hoja3!$A$5,IF(K1435=[36]Hoja3!$B$6,[36]Hoja3!$A$6,IF(K1435=[36]Hoja3!$B$7,[36]Hoja3!$A$7,IF(K1435=[36]Hoja3!$B$8,[36]Hoja3!$A$8,IF(K1435=[36]Hoja3!$B$9,[36]Hoja3!$A$9,IF(K1435=[36]Hoja3!$B$10,[36]Hoja3!$A$10,IF(K1435=[36]Hoja3!$B$11,[36]Hoja3!$A$11,IF(K1435=[36]Hoja3!$B$12,[36]Hoja3!$A$12,IF(K1435=[36]Hoja3!$B$13,[36]Hoja3!$A$13,IF(K1435=[36]Hoja3!$B$14,[36]Hoja3!$A$14,IF(K1435=[36]Hoja3!$B$15,[36]Hoja3!$A$15,IF(K1435=[36]Hoja3!$B$16,[36]Hoja3!$A$16,IF(K1435=[36]Hoja3!$B$17,[36]Hoja3!$A$17,IF(K1435=[36]Hoja3!$B$18,[36]Hoja3!$A$18,IF(K1435=[36]Hoja3!$B$19,[36]Hoja3!$A$19,IF(K1435=[36]Hoja3!$B$20,[36]Hoja3!$A$20,IF(K1435=[36]Hoja3!$B$21,[36]Hoja3!$A$21,""))))))))))))))))))))</f>
        <v>CCE-16</v>
      </c>
      <c r="M1435" s="60" t="s">
        <v>575</v>
      </c>
      <c r="N1435" s="60">
        <v>4</v>
      </c>
      <c r="O1435" s="63">
        <v>23592290</v>
      </c>
      <c r="P1435" s="64">
        <v>23592290</v>
      </c>
      <c r="Q1435" s="65">
        <v>0</v>
      </c>
      <c r="R1435" s="60">
        <v>0</v>
      </c>
      <c r="S1435" s="60" t="s">
        <v>1439</v>
      </c>
      <c r="T1435" s="60" t="s">
        <v>2701</v>
      </c>
      <c r="U1435" s="60" t="s">
        <v>2702</v>
      </c>
      <c r="V1435" s="60" t="s">
        <v>2703</v>
      </c>
      <c r="W1435" s="60" t="s">
        <v>2704</v>
      </c>
      <c r="X1435" s="60" t="s">
        <v>2705</v>
      </c>
      <c r="Y1435" s="133" t="s">
        <v>2706</v>
      </c>
    </row>
    <row r="1436" spans="1:25" ht="45" x14ac:dyDescent="0.25">
      <c r="A1436" s="60" t="s">
        <v>2893</v>
      </c>
      <c r="B1436" s="60" t="str">
        <f>IFERROR(VLOOKUP(VALUE(MID(A1436,1,IF(VALUE(MID(A1436,1,3))=898,3,4))),[37]Hoja1!$A$3:$K$222,2,0),"")</f>
        <v>1053 Oportunidades de aprendizaje desde el enfoque diferencial</v>
      </c>
      <c r="C1436" s="60" t="s">
        <v>261</v>
      </c>
      <c r="D1436" s="60" t="s">
        <v>489</v>
      </c>
      <c r="E1436" s="60">
        <v>80101505</v>
      </c>
      <c r="F1436" s="91" t="s">
        <v>2849</v>
      </c>
      <c r="G1436" s="62">
        <v>1</v>
      </c>
      <c r="H1436" s="62">
        <v>1</v>
      </c>
      <c r="I1436" s="60">
        <v>10</v>
      </c>
      <c r="J1436" s="60">
        <v>1</v>
      </c>
      <c r="K1436" s="60" t="s">
        <v>21</v>
      </c>
      <c r="L1436" s="60" t="str">
        <f>IF(K1436=[36]Hoja3!$B$2,[36]Hoja3!$A$2,IF(K1436=[36]Hoja3!$B$3,[36]Hoja3!$A$3,IF(K1436=[36]Hoja3!$B$4,[36]Hoja3!$A$4,IF(K1436=[36]Hoja3!$B$5,[36]Hoja3!$A$5,IF(K1436=[36]Hoja3!$B$6,[36]Hoja3!$A$6,IF(K1436=[36]Hoja3!$B$7,[36]Hoja3!$A$7,IF(K1436=[36]Hoja3!$B$8,[36]Hoja3!$A$8,IF(K1436=[36]Hoja3!$B$9,[36]Hoja3!$A$9,IF(K1436=[36]Hoja3!$B$10,[36]Hoja3!$A$10,IF(K1436=[36]Hoja3!$B$11,[36]Hoja3!$A$11,IF(K1436=[36]Hoja3!$B$12,[36]Hoja3!$A$12,IF(K1436=[36]Hoja3!$B$13,[36]Hoja3!$A$13,IF(K1436=[36]Hoja3!$B$14,[36]Hoja3!$A$14,IF(K1436=[36]Hoja3!$B$15,[36]Hoja3!$A$15,IF(K1436=[36]Hoja3!$B$16,[36]Hoja3!$A$16,IF(K1436=[36]Hoja3!$B$17,[36]Hoja3!$A$17,IF(K1436=[36]Hoja3!$B$18,[36]Hoja3!$A$18,IF(K1436=[36]Hoja3!$B$19,[36]Hoja3!$A$19,IF(K1436=[36]Hoja3!$B$20,[36]Hoja3!$A$20,IF(K1436=[36]Hoja3!$B$21,[36]Hoja3!$A$21,""))))))))))))))))))))</f>
        <v>CCE-16</v>
      </c>
      <c r="M1436" s="60" t="s">
        <v>575</v>
      </c>
      <c r="N1436" s="60">
        <v>4</v>
      </c>
      <c r="O1436" s="63">
        <v>23592290</v>
      </c>
      <c r="P1436" s="64">
        <v>23592290</v>
      </c>
      <c r="Q1436" s="65">
        <v>0</v>
      </c>
      <c r="R1436" s="60">
        <v>0</v>
      </c>
      <c r="S1436" s="60" t="s">
        <v>1439</v>
      </c>
      <c r="T1436" s="60" t="s">
        <v>2701</v>
      </c>
      <c r="U1436" s="60" t="s">
        <v>2702</v>
      </c>
      <c r="V1436" s="60" t="s">
        <v>2703</v>
      </c>
      <c r="W1436" s="60" t="s">
        <v>2704</v>
      </c>
      <c r="X1436" s="60" t="s">
        <v>2705</v>
      </c>
      <c r="Y1436" s="133" t="s">
        <v>2706</v>
      </c>
    </row>
    <row r="1437" spans="1:25" ht="45" x14ac:dyDescent="0.25">
      <c r="A1437" s="60" t="s">
        <v>2894</v>
      </c>
      <c r="B1437" s="60" t="str">
        <f>IFERROR(VLOOKUP(VALUE(MID(A1437,1,IF(VALUE(MID(A1437,1,3))=898,3,4))),[37]Hoja1!$A$3:$K$222,2,0),"")</f>
        <v>1053 Oportunidades de aprendizaje desde el enfoque diferencial</v>
      </c>
      <c r="C1437" s="60" t="s">
        <v>261</v>
      </c>
      <c r="D1437" s="60" t="s">
        <v>489</v>
      </c>
      <c r="E1437" s="60">
        <v>80101505</v>
      </c>
      <c r="F1437" s="91" t="s">
        <v>2849</v>
      </c>
      <c r="G1437" s="62">
        <v>1</v>
      </c>
      <c r="H1437" s="62">
        <v>1</v>
      </c>
      <c r="I1437" s="60">
        <v>10</v>
      </c>
      <c r="J1437" s="60">
        <v>1</v>
      </c>
      <c r="K1437" s="60" t="s">
        <v>21</v>
      </c>
      <c r="L1437" s="60" t="str">
        <f>IF(K1437=[36]Hoja3!$B$2,[36]Hoja3!$A$2,IF(K1437=[36]Hoja3!$B$3,[36]Hoja3!$A$3,IF(K1437=[36]Hoja3!$B$4,[36]Hoja3!$A$4,IF(K1437=[36]Hoja3!$B$5,[36]Hoja3!$A$5,IF(K1437=[36]Hoja3!$B$6,[36]Hoja3!$A$6,IF(K1437=[36]Hoja3!$B$7,[36]Hoja3!$A$7,IF(K1437=[36]Hoja3!$B$8,[36]Hoja3!$A$8,IF(K1437=[36]Hoja3!$B$9,[36]Hoja3!$A$9,IF(K1437=[36]Hoja3!$B$10,[36]Hoja3!$A$10,IF(K1437=[36]Hoja3!$B$11,[36]Hoja3!$A$11,IF(K1437=[36]Hoja3!$B$12,[36]Hoja3!$A$12,IF(K1437=[36]Hoja3!$B$13,[36]Hoja3!$A$13,IF(K1437=[36]Hoja3!$B$14,[36]Hoja3!$A$14,IF(K1437=[36]Hoja3!$B$15,[36]Hoja3!$A$15,IF(K1437=[36]Hoja3!$B$16,[36]Hoja3!$A$16,IF(K1437=[36]Hoja3!$B$17,[36]Hoja3!$A$17,IF(K1437=[36]Hoja3!$B$18,[36]Hoja3!$A$18,IF(K1437=[36]Hoja3!$B$19,[36]Hoja3!$A$19,IF(K1437=[36]Hoja3!$B$20,[36]Hoja3!$A$20,IF(K1437=[36]Hoja3!$B$21,[36]Hoja3!$A$21,""))))))))))))))))))))</f>
        <v>CCE-16</v>
      </c>
      <c r="M1437" s="60" t="s">
        <v>575</v>
      </c>
      <c r="N1437" s="60">
        <v>4</v>
      </c>
      <c r="O1437" s="63">
        <v>23592290</v>
      </c>
      <c r="P1437" s="64">
        <v>23592290</v>
      </c>
      <c r="Q1437" s="65">
        <v>0</v>
      </c>
      <c r="R1437" s="60">
        <v>0</v>
      </c>
      <c r="S1437" s="60" t="s">
        <v>1439</v>
      </c>
      <c r="T1437" s="60" t="s">
        <v>2701</v>
      </c>
      <c r="U1437" s="60" t="s">
        <v>2702</v>
      </c>
      <c r="V1437" s="60" t="s">
        <v>2703</v>
      </c>
      <c r="W1437" s="60" t="s">
        <v>2704</v>
      </c>
      <c r="X1437" s="60" t="s">
        <v>2705</v>
      </c>
      <c r="Y1437" s="133" t="s">
        <v>2706</v>
      </c>
    </row>
    <row r="1438" spans="1:25" ht="45" x14ac:dyDescent="0.25">
      <c r="A1438" s="60" t="s">
        <v>2895</v>
      </c>
      <c r="B1438" s="60" t="str">
        <f>IFERROR(VLOOKUP(VALUE(MID(A1438,1,IF(VALUE(MID(A1438,1,3))=898,3,4))),[37]Hoja1!$A$3:$K$222,2,0),"")</f>
        <v>1053 Oportunidades de aprendizaje desde el enfoque diferencial</v>
      </c>
      <c r="C1438" s="60" t="s">
        <v>261</v>
      </c>
      <c r="D1438" s="60" t="s">
        <v>489</v>
      </c>
      <c r="E1438" s="60">
        <v>80101505</v>
      </c>
      <c r="F1438" s="91" t="s">
        <v>2849</v>
      </c>
      <c r="G1438" s="62">
        <v>1</v>
      </c>
      <c r="H1438" s="62">
        <v>1</v>
      </c>
      <c r="I1438" s="60">
        <v>10</v>
      </c>
      <c r="J1438" s="60">
        <v>1</v>
      </c>
      <c r="K1438" s="60" t="s">
        <v>21</v>
      </c>
      <c r="L1438" s="60" t="str">
        <f>IF(K1438=[36]Hoja3!$B$2,[36]Hoja3!$A$2,IF(K1438=[36]Hoja3!$B$3,[36]Hoja3!$A$3,IF(K1438=[36]Hoja3!$B$4,[36]Hoja3!$A$4,IF(K1438=[36]Hoja3!$B$5,[36]Hoja3!$A$5,IF(K1438=[36]Hoja3!$B$6,[36]Hoja3!$A$6,IF(K1438=[36]Hoja3!$B$7,[36]Hoja3!$A$7,IF(K1438=[36]Hoja3!$B$8,[36]Hoja3!$A$8,IF(K1438=[36]Hoja3!$B$9,[36]Hoja3!$A$9,IF(K1438=[36]Hoja3!$B$10,[36]Hoja3!$A$10,IF(K1438=[36]Hoja3!$B$11,[36]Hoja3!$A$11,IF(K1438=[36]Hoja3!$B$12,[36]Hoja3!$A$12,IF(K1438=[36]Hoja3!$B$13,[36]Hoja3!$A$13,IF(K1438=[36]Hoja3!$B$14,[36]Hoja3!$A$14,IF(K1438=[36]Hoja3!$B$15,[36]Hoja3!$A$15,IF(K1438=[36]Hoja3!$B$16,[36]Hoja3!$A$16,IF(K1438=[36]Hoja3!$B$17,[36]Hoja3!$A$17,IF(K1438=[36]Hoja3!$B$18,[36]Hoja3!$A$18,IF(K1438=[36]Hoja3!$B$19,[36]Hoja3!$A$19,IF(K1438=[36]Hoja3!$B$20,[36]Hoja3!$A$20,IF(K1438=[36]Hoja3!$B$21,[36]Hoja3!$A$21,""))))))))))))))))))))</f>
        <v>CCE-16</v>
      </c>
      <c r="M1438" s="60" t="s">
        <v>575</v>
      </c>
      <c r="N1438" s="60">
        <v>4</v>
      </c>
      <c r="O1438" s="63">
        <v>23592290</v>
      </c>
      <c r="P1438" s="64">
        <v>23592290</v>
      </c>
      <c r="Q1438" s="65">
        <v>0</v>
      </c>
      <c r="R1438" s="60">
        <v>0</v>
      </c>
      <c r="S1438" s="60" t="s">
        <v>1439</v>
      </c>
      <c r="T1438" s="60" t="s">
        <v>2701</v>
      </c>
      <c r="U1438" s="60" t="s">
        <v>2702</v>
      </c>
      <c r="V1438" s="60" t="s">
        <v>2703</v>
      </c>
      <c r="W1438" s="60" t="s">
        <v>2704</v>
      </c>
      <c r="X1438" s="60" t="s">
        <v>2705</v>
      </c>
      <c r="Y1438" s="133" t="s">
        <v>2706</v>
      </c>
    </row>
    <row r="1439" spans="1:25" ht="45" x14ac:dyDescent="0.25">
      <c r="A1439" s="60" t="s">
        <v>2896</v>
      </c>
      <c r="B1439" s="60" t="str">
        <f>IFERROR(VLOOKUP(VALUE(MID(A1439,1,IF(VALUE(MID(A1439,1,3))=898,3,4))),[37]Hoja1!$A$3:$K$222,2,0),"")</f>
        <v>1053 Oportunidades de aprendizaje desde el enfoque diferencial</v>
      </c>
      <c r="C1439" s="60" t="s">
        <v>261</v>
      </c>
      <c r="D1439" s="60" t="s">
        <v>489</v>
      </c>
      <c r="E1439" s="60">
        <v>80101505</v>
      </c>
      <c r="F1439" s="91" t="s">
        <v>2849</v>
      </c>
      <c r="G1439" s="62">
        <v>1</v>
      </c>
      <c r="H1439" s="62">
        <v>1</v>
      </c>
      <c r="I1439" s="60">
        <v>10</v>
      </c>
      <c r="J1439" s="60">
        <v>1</v>
      </c>
      <c r="K1439" s="60" t="s">
        <v>21</v>
      </c>
      <c r="L1439" s="60" t="str">
        <f>IF(K1439=[36]Hoja3!$B$2,[36]Hoja3!$A$2,IF(K1439=[36]Hoja3!$B$3,[36]Hoja3!$A$3,IF(K1439=[36]Hoja3!$B$4,[36]Hoja3!$A$4,IF(K1439=[36]Hoja3!$B$5,[36]Hoja3!$A$5,IF(K1439=[36]Hoja3!$B$6,[36]Hoja3!$A$6,IF(K1439=[36]Hoja3!$B$7,[36]Hoja3!$A$7,IF(K1439=[36]Hoja3!$B$8,[36]Hoja3!$A$8,IF(K1439=[36]Hoja3!$B$9,[36]Hoja3!$A$9,IF(K1439=[36]Hoja3!$B$10,[36]Hoja3!$A$10,IF(K1439=[36]Hoja3!$B$11,[36]Hoja3!$A$11,IF(K1439=[36]Hoja3!$B$12,[36]Hoja3!$A$12,IF(K1439=[36]Hoja3!$B$13,[36]Hoja3!$A$13,IF(K1439=[36]Hoja3!$B$14,[36]Hoja3!$A$14,IF(K1439=[36]Hoja3!$B$15,[36]Hoja3!$A$15,IF(K1439=[36]Hoja3!$B$16,[36]Hoja3!$A$16,IF(K1439=[36]Hoja3!$B$17,[36]Hoja3!$A$17,IF(K1439=[36]Hoja3!$B$18,[36]Hoja3!$A$18,IF(K1439=[36]Hoja3!$B$19,[36]Hoja3!$A$19,IF(K1439=[36]Hoja3!$B$20,[36]Hoja3!$A$20,IF(K1439=[36]Hoja3!$B$21,[36]Hoja3!$A$21,""))))))))))))))))))))</f>
        <v>CCE-16</v>
      </c>
      <c r="M1439" s="60" t="s">
        <v>575</v>
      </c>
      <c r="N1439" s="60">
        <v>4</v>
      </c>
      <c r="O1439" s="63">
        <v>23592290</v>
      </c>
      <c r="P1439" s="64">
        <v>23592290</v>
      </c>
      <c r="Q1439" s="65">
        <v>0</v>
      </c>
      <c r="R1439" s="60">
        <v>0</v>
      </c>
      <c r="S1439" s="60" t="s">
        <v>1439</v>
      </c>
      <c r="T1439" s="60" t="s">
        <v>2701</v>
      </c>
      <c r="U1439" s="60" t="s">
        <v>2702</v>
      </c>
      <c r="V1439" s="60" t="s">
        <v>2703</v>
      </c>
      <c r="W1439" s="60" t="s">
        <v>2704</v>
      </c>
      <c r="X1439" s="60" t="s">
        <v>2705</v>
      </c>
      <c r="Y1439" s="133" t="s">
        <v>2706</v>
      </c>
    </row>
    <row r="1440" spans="1:25" ht="45" x14ac:dyDescent="0.25">
      <c r="A1440" s="60" t="s">
        <v>2897</v>
      </c>
      <c r="B1440" s="60" t="str">
        <f>IFERROR(VLOOKUP(VALUE(MID(A1440,1,IF(VALUE(MID(A1440,1,3))=898,3,4))),[37]Hoja1!$A$3:$K$222,2,0),"")</f>
        <v>1053 Oportunidades de aprendizaje desde el enfoque diferencial</v>
      </c>
      <c r="C1440" s="60" t="s">
        <v>261</v>
      </c>
      <c r="D1440" s="60" t="s">
        <v>489</v>
      </c>
      <c r="E1440" s="60">
        <v>80101505</v>
      </c>
      <c r="F1440" s="91" t="s">
        <v>2849</v>
      </c>
      <c r="G1440" s="62">
        <v>1</v>
      </c>
      <c r="H1440" s="62">
        <v>1</v>
      </c>
      <c r="I1440" s="60">
        <v>10</v>
      </c>
      <c r="J1440" s="60">
        <v>1</v>
      </c>
      <c r="K1440" s="60" t="s">
        <v>21</v>
      </c>
      <c r="L1440" s="60" t="str">
        <f>IF(K1440=[36]Hoja3!$B$2,[36]Hoja3!$A$2,IF(K1440=[36]Hoja3!$B$3,[36]Hoja3!$A$3,IF(K1440=[36]Hoja3!$B$4,[36]Hoja3!$A$4,IF(K1440=[36]Hoja3!$B$5,[36]Hoja3!$A$5,IF(K1440=[36]Hoja3!$B$6,[36]Hoja3!$A$6,IF(K1440=[36]Hoja3!$B$7,[36]Hoja3!$A$7,IF(K1440=[36]Hoja3!$B$8,[36]Hoja3!$A$8,IF(K1440=[36]Hoja3!$B$9,[36]Hoja3!$A$9,IF(K1440=[36]Hoja3!$B$10,[36]Hoja3!$A$10,IF(K1440=[36]Hoja3!$B$11,[36]Hoja3!$A$11,IF(K1440=[36]Hoja3!$B$12,[36]Hoja3!$A$12,IF(K1440=[36]Hoja3!$B$13,[36]Hoja3!$A$13,IF(K1440=[36]Hoja3!$B$14,[36]Hoja3!$A$14,IF(K1440=[36]Hoja3!$B$15,[36]Hoja3!$A$15,IF(K1440=[36]Hoja3!$B$16,[36]Hoja3!$A$16,IF(K1440=[36]Hoja3!$B$17,[36]Hoja3!$A$17,IF(K1440=[36]Hoja3!$B$18,[36]Hoja3!$A$18,IF(K1440=[36]Hoja3!$B$19,[36]Hoja3!$A$19,IF(K1440=[36]Hoja3!$B$20,[36]Hoja3!$A$20,IF(K1440=[36]Hoja3!$B$21,[36]Hoja3!$A$21,""))))))))))))))))))))</f>
        <v>CCE-16</v>
      </c>
      <c r="M1440" s="60" t="s">
        <v>575</v>
      </c>
      <c r="N1440" s="60">
        <v>4</v>
      </c>
      <c r="O1440" s="63">
        <v>23592290</v>
      </c>
      <c r="P1440" s="64">
        <v>23592290</v>
      </c>
      <c r="Q1440" s="65">
        <v>0</v>
      </c>
      <c r="R1440" s="60">
        <v>0</v>
      </c>
      <c r="S1440" s="60" t="s">
        <v>1439</v>
      </c>
      <c r="T1440" s="60" t="s">
        <v>2701</v>
      </c>
      <c r="U1440" s="60" t="s">
        <v>2702</v>
      </c>
      <c r="V1440" s="60" t="s">
        <v>2703</v>
      </c>
      <c r="W1440" s="60" t="s">
        <v>2704</v>
      </c>
      <c r="X1440" s="60" t="s">
        <v>2705</v>
      </c>
      <c r="Y1440" s="133" t="s">
        <v>2706</v>
      </c>
    </row>
    <row r="1441" spans="1:25" ht="45" x14ac:dyDescent="0.25">
      <c r="A1441" s="60" t="s">
        <v>2898</v>
      </c>
      <c r="B1441" s="60" t="str">
        <f>IFERROR(VLOOKUP(VALUE(MID(A1441,1,IF(VALUE(MID(A1441,1,3))=898,3,4))),[37]Hoja1!$A$3:$K$222,2,0),"")</f>
        <v>1053 Oportunidades de aprendizaje desde el enfoque diferencial</v>
      </c>
      <c r="C1441" s="60" t="s">
        <v>261</v>
      </c>
      <c r="D1441" s="60" t="s">
        <v>489</v>
      </c>
      <c r="E1441" s="60">
        <v>80101505</v>
      </c>
      <c r="F1441" s="91" t="s">
        <v>2849</v>
      </c>
      <c r="G1441" s="62">
        <v>1</v>
      </c>
      <c r="H1441" s="62">
        <v>1</v>
      </c>
      <c r="I1441" s="60">
        <v>10</v>
      </c>
      <c r="J1441" s="60">
        <v>1</v>
      </c>
      <c r="K1441" s="60" t="s">
        <v>21</v>
      </c>
      <c r="L1441" s="60" t="str">
        <f>IF(K1441=[36]Hoja3!$B$2,[36]Hoja3!$A$2,IF(K1441=[36]Hoja3!$B$3,[36]Hoja3!$A$3,IF(K1441=[36]Hoja3!$B$4,[36]Hoja3!$A$4,IF(K1441=[36]Hoja3!$B$5,[36]Hoja3!$A$5,IF(K1441=[36]Hoja3!$B$6,[36]Hoja3!$A$6,IF(K1441=[36]Hoja3!$B$7,[36]Hoja3!$A$7,IF(K1441=[36]Hoja3!$B$8,[36]Hoja3!$A$8,IF(K1441=[36]Hoja3!$B$9,[36]Hoja3!$A$9,IF(K1441=[36]Hoja3!$B$10,[36]Hoja3!$A$10,IF(K1441=[36]Hoja3!$B$11,[36]Hoja3!$A$11,IF(K1441=[36]Hoja3!$B$12,[36]Hoja3!$A$12,IF(K1441=[36]Hoja3!$B$13,[36]Hoja3!$A$13,IF(K1441=[36]Hoja3!$B$14,[36]Hoja3!$A$14,IF(K1441=[36]Hoja3!$B$15,[36]Hoja3!$A$15,IF(K1441=[36]Hoja3!$B$16,[36]Hoja3!$A$16,IF(K1441=[36]Hoja3!$B$17,[36]Hoja3!$A$17,IF(K1441=[36]Hoja3!$B$18,[36]Hoja3!$A$18,IF(K1441=[36]Hoja3!$B$19,[36]Hoja3!$A$19,IF(K1441=[36]Hoja3!$B$20,[36]Hoja3!$A$20,IF(K1441=[36]Hoja3!$B$21,[36]Hoja3!$A$21,""))))))))))))))))))))</f>
        <v>CCE-16</v>
      </c>
      <c r="M1441" s="60" t="s">
        <v>575</v>
      </c>
      <c r="N1441" s="60">
        <v>4</v>
      </c>
      <c r="O1441" s="63">
        <v>23592290</v>
      </c>
      <c r="P1441" s="64">
        <v>23592290</v>
      </c>
      <c r="Q1441" s="65">
        <v>0</v>
      </c>
      <c r="R1441" s="60">
        <v>0</v>
      </c>
      <c r="S1441" s="60" t="s">
        <v>1439</v>
      </c>
      <c r="T1441" s="60" t="s">
        <v>2701</v>
      </c>
      <c r="U1441" s="60" t="s">
        <v>2702</v>
      </c>
      <c r="V1441" s="60" t="s">
        <v>2703</v>
      </c>
      <c r="W1441" s="60" t="s">
        <v>2704</v>
      </c>
      <c r="X1441" s="60" t="s">
        <v>2705</v>
      </c>
      <c r="Y1441" s="133" t="s">
        <v>2706</v>
      </c>
    </row>
    <row r="1442" spans="1:25" ht="45" x14ac:dyDescent="0.25">
      <c r="A1442" s="60" t="s">
        <v>2899</v>
      </c>
      <c r="B1442" s="60" t="str">
        <f>IFERROR(VLOOKUP(VALUE(MID(A1442,1,IF(VALUE(MID(A1442,1,3))=898,3,4))),[37]Hoja1!$A$3:$K$222,2,0),"")</f>
        <v>1053 Oportunidades de aprendizaje desde el enfoque diferencial</v>
      </c>
      <c r="C1442" s="60" t="s">
        <v>261</v>
      </c>
      <c r="D1442" s="60" t="s">
        <v>489</v>
      </c>
      <c r="E1442" s="60">
        <v>80101505</v>
      </c>
      <c r="F1442" s="91" t="s">
        <v>2849</v>
      </c>
      <c r="G1442" s="62">
        <v>1</v>
      </c>
      <c r="H1442" s="62">
        <v>1</v>
      </c>
      <c r="I1442" s="60">
        <v>10</v>
      </c>
      <c r="J1442" s="60">
        <v>1</v>
      </c>
      <c r="K1442" s="60" t="s">
        <v>21</v>
      </c>
      <c r="L1442" s="60" t="str">
        <f>IF(K1442=[36]Hoja3!$B$2,[36]Hoja3!$A$2,IF(K1442=[36]Hoja3!$B$3,[36]Hoja3!$A$3,IF(K1442=[36]Hoja3!$B$4,[36]Hoja3!$A$4,IF(K1442=[36]Hoja3!$B$5,[36]Hoja3!$A$5,IF(K1442=[36]Hoja3!$B$6,[36]Hoja3!$A$6,IF(K1442=[36]Hoja3!$B$7,[36]Hoja3!$A$7,IF(K1442=[36]Hoja3!$B$8,[36]Hoja3!$A$8,IF(K1442=[36]Hoja3!$B$9,[36]Hoja3!$A$9,IF(K1442=[36]Hoja3!$B$10,[36]Hoja3!$A$10,IF(K1442=[36]Hoja3!$B$11,[36]Hoja3!$A$11,IF(K1442=[36]Hoja3!$B$12,[36]Hoja3!$A$12,IF(K1442=[36]Hoja3!$B$13,[36]Hoja3!$A$13,IF(K1442=[36]Hoja3!$B$14,[36]Hoja3!$A$14,IF(K1442=[36]Hoja3!$B$15,[36]Hoja3!$A$15,IF(K1442=[36]Hoja3!$B$16,[36]Hoja3!$A$16,IF(K1442=[36]Hoja3!$B$17,[36]Hoja3!$A$17,IF(K1442=[36]Hoja3!$B$18,[36]Hoja3!$A$18,IF(K1442=[36]Hoja3!$B$19,[36]Hoja3!$A$19,IF(K1442=[36]Hoja3!$B$20,[36]Hoja3!$A$20,IF(K1442=[36]Hoja3!$B$21,[36]Hoja3!$A$21,""))))))))))))))))))))</f>
        <v>CCE-16</v>
      </c>
      <c r="M1442" s="60" t="s">
        <v>575</v>
      </c>
      <c r="N1442" s="60">
        <v>4</v>
      </c>
      <c r="O1442" s="63">
        <v>23592290</v>
      </c>
      <c r="P1442" s="64">
        <v>23592290</v>
      </c>
      <c r="Q1442" s="65">
        <v>0</v>
      </c>
      <c r="R1442" s="60">
        <v>0</v>
      </c>
      <c r="S1442" s="60" t="s">
        <v>1439</v>
      </c>
      <c r="T1442" s="60" t="s">
        <v>2701</v>
      </c>
      <c r="U1442" s="60" t="s">
        <v>2702</v>
      </c>
      <c r="V1442" s="60" t="s">
        <v>2703</v>
      </c>
      <c r="W1442" s="60" t="s">
        <v>2704</v>
      </c>
      <c r="X1442" s="60" t="s">
        <v>2705</v>
      </c>
      <c r="Y1442" s="133" t="s">
        <v>2706</v>
      </c>
    </row>
    <row r="1443" spans="1:25" ht="45" x14ac:dyDescent="0.25">
      <c r="A1443" s="60" t="s">
        <v>2900</v>
      </c>
      <c r="B1443" s="60" t="str">
        <f>IFERROR(VLOOKUP(VALUE(MID(A1443,1,IF(VALUE(MID(A1443,1,3))=898,3,4))),[37]Hoja1!$A$3:$K$222,2,0),"")</f>
        <v>1053 Oportunidades de aprendizaje desde el enfoque diferencial</v>
      </c>
      <c r="C1443" s="60" t="s">
        <v>261</v>
      </c>
      <c r="D1443" s="60" t="s">
        <v>489</v>
      </c>
      <c r="E1443" s="60">
        <v>80101505</v>
      </c>
      <c r="F1443" s="91" t="s">
        <v>2849</v>
      </c>
      <c r="G1443" s="62">
        <v>1</v>
      </c>
      <c r="H1443" s="62">
        <v>1</v>
      </c>
      <c r="I1443" s="60">
        <v>10</v>
      </c>
      <c r="J1443" s="60">
        <v>1</v>
      </c>
      <c r="K1443" s="60" t="s">
        <v>21</v>
      </c>
      <c r="L1443" s="60" t="str">
        <f>IF(K1443=[36]Hoja3!$B$2,[36]Hoja3!$A$2,IF(K1443=[36]Hoja3!$B$3,[36]Hoja3!$A$3,IF(K1443=[36]Hoja3!$B$4,[36]Hoja3!$A$4,IF(K1443=[36]Hoja3!$B$5,[36]Hoja3!$A$5,IF(K1443=[36]Hoja3!$B$6,[36]Hoja3!$A$6,IF(K1443=[36]Hoja3!$B$7,[36]Hoja3!$A$7,IF(K1443=[36]Hoja3!$B$8,[36]Hoja3!$A$8,IF(K1443=[36]Hoja3!$B$9,[36]Hoja3!$A$9,IF(K1443=[36]Hoja3!$B$10,[36]Hoja3!$A$10,IF(K1443=[36]Hoja3!$B$11,[36]Hoja3!$A$11,IF(K1443=[36]Hoja3!$B$12,[36]Hoja3!$A$12,IF(K1443=[36]Hoja3!$B$13,[36]Hoja3!$A$13,IF(K1443=[36]Hoja3!$B$14,[36]Hoja3!$A$14,IF(K1443=[36]Hoja3!$B$15,[36]Hoja3!$A$15,IF(K1443=[36]Hoja3!$B$16,[36]Hoja3!$A$16,IF(K1443=[36]Hoja3!$B$17,[36]Hoja3!$A$17,IF(K1443=[36]Hoja3!$B$18,[36]Hoja3!$A$18,IF(K1443=[36]Hoja3!$B$19,[36]Hoja3!$A$19,IF(K1443=[36]Hoja3!$B$20,[36]Hoja3!$A$20,IF(K1443=[36]Hoja3!$B$21,[36]Hoja3!$A$21,""))))))))))))))))))))</f>
        <v>CCE-16</v>
      </c>
      <c r="M1443" s="60" t="s">
        <v>575</v>
      </c>
      <c r="N1443" s="60">
        <v>4</v>
      </c>
      <c r="O1443" s="63">
        <v>23592290</v>
      </c>
      <c r="P1443" s="64">
        <v>23592290</v>
      </c>
      <c r="Q1443" s="65">
        <v>0</v>
      </c>
      <c r="R1443" s="60">
        <v>0</v>
      </c>
      <c r="S1443" s="60" t="s">
        <v>1439</v>
      </c>
      <c r="T1443" s="60" t="s">
        <v>2701</v>
      </c>
      <c r="U1443" s="60" t="s">
        <v>2702</v>
      </c>
      <c r="V1443" s="60" t="s">
        <v>2703</v>
      </c>
      <c r="W1443" s="60" t="s">
        <v>2704</v>
      </c>
      <c r="X1443" s="60" t="s">
        <v>2705</v>
      </c>
      <c r="Y1443" s="133" t="s">
        <v>2706</v>
      </c>
    </row>
    <row r="1444" spans="1:25" ht="45" x14ac:dyDescent="0.25">
      <c r="A1444" s="60" t="s">
        <v>2901</v>
      </c>
      <c r="B1444" s="60" t="str">
        <f>IFERROR(VLOOKUP(VALUE(MID(A1444,1,IF(VALUE(MID(A1444,1,3))=898,3,4))),[37]Hoja1!$A$3:$K$222,2,0),"")</f>
        <v>1053 Oportunidades de aprendizaje desde el enfoque diferencial</v>
      </c>
      <c r="C1444" s="60" t="s">
        <v>261</v>
      </c>
      <c r="D1444" s="60" t="s">
        <v>489</v>
      </c>
      <c r="E1444" s="60">
        <v>80101505</v>
      </c>
      <c r="F1444" s="91" t="s">
        <v>2849</v>
      </c>
      <c r="G1444" s="62">
        <v>1</v>
      </c>
      <c r="H1444" s="62">
        <v>1</v>
      </c>
      <c r="I1444" s="60">
        <v>10</v>
      </c>
      <c r="J1444" s="60">
        <v>1</v>
      </c>
      <c r="K1444" s="60" t="s">
        <v>21</v>
      </c>
      <c r="L1444" s="60" t="str">
        <f>IF(K1444=[36]Hoja3!$B$2,[36]Hoja3!$A$2,IF(K1444=[36]Hoja3!$B$3,[36]Hoja3!$A$3,IF(K1444=[36]Hoja3!$B$4,[36]Hoja3!$A$4,IF(K1444=[36]Hoja3!$B$5,[36]Hoja3!$A$5,IF(K1444=[36]Hoja3!$B$6,[36]Hoja3!$A$6,IF(K1444=[36]Hoja3!$B$7,[36]Hoja3!$A$7,IF(K1444=[36]Hoja3!$B$8,[36]Hoja3!$A$8,IF(K1444=[36]Hoja3!$B$9,[36]Hoja3!$A$9,IF(K1444=[36]Hoja3!$B$10,[36]Hoja3!$A$10,IF(K1444=[36]Hoja3!$B$11,[36]Hoja3!$A$11,IF(K1444=[36]Hoja3!$B$12,[36]Hoja3!$A$12,IF(K1444=[36]Hoja3!$B$13,[36]Hoja3!$A$13,IF(K1444=[36]Hoja3!$B$14,[36]Hoja3!$A$14,IF(K1444=[36]Hoja3!$B$15,[36]Hoja3!$A$15,IF(K1444=[36]Hoja3!$B$16,[36]Hoja3!$A$16,IF(K1444=[36]Hoja3!$B$17,[36]Hoja3!$A$17,IF(K1444=[36]Hoja3!$B$18,[36]Hoja3!$A$18,IF(K1444=[36]Hoja3!$B$19,[36]Hoja3!$A$19,IF(K1444=[36]Hoja3!$B$20,[36]Hoja3!$A$20,IF(K1444=[36]Hoja3!$B$21,[36]Hoja3!$A$21,""))))))))))))))))))))</f>
        <v>CCE-16</v>
      </c>
      <c r="M1444" s="60" t="s">
        <v>575</v>
      </c>
      <c r="N1444" s="60">
        <v>4</v>
      </c>
      <c r="O1444" s="63">
        <v>23592290</v>
      </c>
      <c r="P1444" s="64">
        <v>23592290</v>
      </c>
      <c r="Q1444" s="65">
        <v>0</v>
      </c>
      <c r="R1444" s="60">
        <v>0</v>
      </c>
      <c r="S1444" s="60" t="s">
        <v>1439</v>
      </c>
      <c r="T1444" s="60" t="s">
        <v>2701</v>
      </c>
      <c r="U1444" s="60" t="s">
        <v>2702</v>
      </c>
      <c r="V1444" s="60" t="s">
        <v>2703</v>
      </c>
      <c r="W1444" s="60" t="s">
        <v>2704</v>
      </c>
      <c r="X1444" s="60" t="s">
        <v>2705</v>
      </c>
      <c r="Y1444" s="133" t="s">
        <v>2706</v>
      </c>
    </row>
    <row r="1445" spans="1:25" ht="45" x14ac:dyDescent="0.25">
      <c r="A1445" s="60" t="s">
        <v>2902</v>
      </c>
      <c r="B1445" s="60" t="str">
        <f>IFERROR(VLOOKUP(VALUE(MID(A1445,1,IF(VALUE(MID(A1445,1,3))=898,3,4))),[37]Hoja1!$A$3:$K$222,2,0),"")</f>
        <v>1053 Oportunidades de aprendizaje desde el enfoque diferencial</v>
      </c>
      <c r="C1445" s="60" t="s">
        <v>261</v>
      </c>
      <c r="D1445" s="60" t="s">
        <v>489</v>
      </c>
      <c r="E1445" s="60">
        <v>80101505</v>
      </c>
      <c r="F1445" s="91" t="s">
        <v>2849</v>
      </c>
      <c r="G1445" s="62">
        <v>1</v>
      </c>
      <c r="H1445" s="62">
        <v>1</v>
      </c>
      <c r="I1445" s="60">
        <v>10</v>
      </c>
      <c r="J1445" s="60">
        <v>1</v>
      </c>
      <c r="K1445" s="60" t="s">
        <v>21</v>
      </c>
      <c r="L1445" s="60" t="str">
        <f>IF(K1445=[36]Hoja3!$B$2,[36]Hoja3!$A$2,IF(K1445=[36]Hoja3!$B$3,[36]Hoja3!$A$3,IF(K1445=[36]Hoja3!$B$4,[36]Hoja3!$A$4,IF(K1445=[36]Hoja3!$B$5,[36]Hoja3!$A$5,IF(K1445=[36]Hoja3!$B$6,[36]Hoja3!$A$6,IF(K1445=[36]Hoja3!$B$7,[36]Hoja3!$A$7,IF(K1445=[36]Hoja3!$B$8,[36]Hoja3!$A$8,IF(K1445=[36]Hoja3!$B$9,[36]Hoja3!$A$9,IF(K1445=[36]Hoja3!$B$10,[36]Hoja3!$A$10,IF(K1445=[36]Hoja3!$B$11,[36]Hoja3!$A$11,IF(K1445=[36]Hoja3!$B$12,[36]Hoja3!$A$12,IF(K1445=[36]Hoja3!$B$13,[36]Hoja3!$A$13,IF(K1445=[36]Hoja3!$B$14,[36]Hoja3!$A$14,IF(K1445=[36]Hoja3!$B$15,[36]Hoja3!$A$15,IF(K1445=[36]Hoja3!$B$16,[36]Hoja3!$A$16,IF(K1445=[36]Hoja3!$B$17,[36]Hoja3!$A$17,IF(K1445=[36]Hoja3!$B$18,[36]Hoja3!$A$18,IF(K1445=[36]Hoja3!$B$19,[36]Hoja3!$A$19,IF(K1445=[36]Hoja3!$B$20,[36]Hoja3!$A$20,IF(K1445=[36]Hoja3!$B$21,[36]Hoja3!$A$21,""))))))))))))))))))))</f>
        <v>CCE-16</v>
      </c>
      <c r="M1445" s="60" t="s">
        <v>575</v>
      </c>
      <c r="N1445" s="60">
        <v>4</v>
      </c>
      <c r="O1445" s="63">
        <v>23592290</v>
      </c>
      <c r="P1445" s="64">
        <v>23592290</v>
      </c>
      <c r="Q1445" s="65">
        <v>0</v>
      </c>
      <c r="R1445" s="60">
        <v>0</v>
      </c>
      <c r="S1445" s="60" t="s">
        <v>1439</v>
      </c>
      <c r="T1445" s="60" t="s">
        <v>2701</v>
      </c>
      <c r="U1445" s="60" t="s">
        <v>2702</v>
      </c>
      <c r="V1445" s="60" t="s">
        <v>2703</v>
      </c>
      <c r="W1445" s="60" t="s">
        <v>2704</v>
      </c>
      <c r="X1445" s="60" t="s">
        <v>2705</v>
      </c>
      <c r="Y1445" s="133" t="s">
        <v>2706</v>
      </c>
    </row>
    <row r="1446" spans="1:25" ht="45" x14ac:dyDescent="0.25">
      <c r="A1446" s="60" t="s">
        <v>2903</v>
      </c>
      <c r="B1446" s="60" t="str">
        <f>IFERROR(VLOOKUP(VALUE(MID(A1446,1,IF(VALUE(MID(A1446,1,3))=898,3,4))),[37]Hoja1!$A$3:$K$222,2,0),"")</f>
        <v>1053 Oportunidades de aprendizaje desde el enfoque diferencial</v>
      </c>
      <c r="C1446" s="60" t="s">
        <v>261</v>
      </c>
      <c r="D1446" s="60" t="s">
        <v>489</v>
      </c>
      <c r="E1446" s="60">
        <v>80101505</v>
      </c>
      <c r="F1446" s="91" t="s">
        <v>2849</v>
      </c>
      <c r="G1446" s="62">
        <v>1</v>
      </c>
      <c r="H1446" s="62">
        <v>1</v>
      </c>
      <c r="I1446" s="60">
        <v>10</v>
      </c>
      <c r="J1446" s="60">
        <v>1</v>
      </c>
      <c r="K1446" s="60" t="s">
        <v>21</v>
      </c>
      <c r="L1446" s="60" t="str">
        <f>IF(K1446=[36]Hoja3!$B$2,[36]Hoja3!$A$2,IF(K1446=[36]Hoja3!$B$3,[36]Hoja3!$A$3,IF(K1446=[36]Hoja3!$B$4,[36]Hoja3!$A$4,IF(K1446=[36]Hoja3!$B$5,[36]Hoja3!$A$5,IF(K1446=[36]Hoja3!$B$6,[36]Hoja3!$A$6,IF(K1446=[36]Hoja3!$B$7,[36]Hoja3!$A$7,IF(K1446=[36]Hoja3!$B$8,[36]Hoja3!$A$8,IF(K1446=[36]Hoja3!$B$9,[36]Hoja3!$A$9,IF(K1446=[36]Hoja3!$B$10,[36]Hoja3!$A$10,IF(K1446=[36]Hoja3!$B$11,[36]Hoja3!$A$11,IF(K1446=[36]Hoja3!$B$12,[36]Hoja3!$A$12,IF(K1446=[36]Hoja3!$B$13,[36]Hoja3!$A$13,IF(K1446=[36]Hoja3!$B$14,[36]Hoja3!$A$14,IF(K1446=[36]Hoja3!$B$15,[36]Hoja3!$A$15,IF(K1446=[36]Hoja3!$B$16,[36]Hoja3!$A$16,IF(K1446=[36]Hoja3!$B$17,[36]Hoja3!$A$17,IF(K1446=[36]Hoja3!$B$18,[36]Hoja3!$A$18,IF(K1446=[36]Hoja3!$B$19,[36]Hoja3!$A$19,IF(K1446=[36]Hoja3!$B$20,[36]Hoja3!$A$20,IF(K1446=[36]Hoja3!$B$21,[36]Hoja3!$A$21,""))))))))))))))))))))</f>
        <v>CCE-16</v>
      </c>
      <c r="M1446" s="60" t="s">
        <v>575</v>
      </c>
      <c r="N1446" s="60">
        <v>4</v>
      </c>
      <c r="O1446" s="63">
        <v>23592290</v>
      </c>
      <c r="P1446" s="64">
        <v>23592290</v>
      </c>
      <c r="Q1446" s="65">
        <v>0</v>
      </c>
      <c r="R1446" s="60">
        <v>0</v>
      </c>
      <c r="S1446" s="60" t="s">
        <v>1439</v>
      </c>
      <c r="T1446" s="60" t="s">
        <v>2701</v>
      </c>
      <c r="U1446" s="60" t="s">
        <v>2702</v>
      </c>
      <c r="V1446" s="60" t="s">
        <v>2703</v>
      </c>
      <c r="W1446" s="60" t="s">
        <v>2704</v>
      </c>
      <c r="X1446" s="60" t="s">
        <v>2705</v>
      </c>
      <c r="Y1446" s="133" t="s">
        <v>2706</v>
      </c>
    </row>
    <row r="1447" spans="1:25" ht="45" x14ac:dyDescent="0.25">
      <c r="A1447" s="60" t="s">
        <v>2904</v>
      </c>
      <c r="B1447" s="60" t="str">
        <f>IFERROR(VLOOKUP(VALUE(MID(A1447,1,IF(VALUE(MID(A1447,1,3))=898,3,4))),[37]Hoja1!$A$3:$K$222,2,0),"")</f>
        <v>1053 Oportunidades de aprendizaje desde el enfoque diferencial</v>
      </c>
      <c r="C1447" s="60" t="s">
        <v>261</v>
      </c>
      <c r="D1447" s="60" t="s">
        <v>489</v>
      </c>
      <c r="E1447" s="60">
        <v>80101505</v>
      </c>
      <c r="F1447" s="91" t="s">
        <v>2849</v>
      </c>
      <c r="G1447" s="62">
        <v>1</v>
      </c>
      <c r="H1447" s="62">
        <v>1</v>
      </c>
      <c r="I1447" s="60">
        <v>10</v>
      </c>
      <c r="J1447" s="60">
        <v>1</v>
      </c>
      <c r="K1447" s="60" t="s">
        <v>21</v>
      </c>
      <c r="L1447" s="60" t="str">
        <f>IF(K1447=[36]Hoja3!$B$2,[36]Hoja3!$A$2,IF(K1447=[36]Hoja3!$B$3,[36]Hoja3!$A$3,IF(K1447=[36]Hoja3!$B$4,[36]Hoja3!$A$4,IF(K1447=[36]Hoja3!$B$5,[36]Hoja3!$A$5,IF(K1447=[36]Hoja3!$B$6,[36]Hoja3!$A$6,IF(K1447=[36]Hoja3!$B$7,[36]Hoja3!$A$7,IF(K1447=[36]Hoja3!$B$8,[36]Hoja3!$A$8,IF(K1447=[36]Hoja3!$B$9,[36]Hoja3!$A$9,IF(K1447=[36]Hoja3!$B$10,[36]Hoja3!$A$10,IF(K1447=[36]Hoja3!$B$11,[36]Hoja3!$A$11,IF(K1447=[36]Hoja3!$B$12,[36]Hoja3!$A$12,IF(K1447=[36]Hoja3!$B$13,[36]Hoja3!$A$13,IF(K1447=[36]Hoja3!$B$14,[36]Hoja3!$A$14,IF(K1447=[36]Hoja3!$B$15,[36]Hoja3!$A$15,IF(K1447=[36]Hoja3!$B$16,[36]Hoja3!$A$16,IF(K1447=[36]Hoja3!$B$17,[36]Hoja3!$A$17,IF(K1447=[36]Hoja3!$B$18,[36]Hoja3!$A$18,IF(K1447=[36]Hoja3!$B$19,[36]Hoja3!$A$19,IF(K1447=[36]Hoja3!$B$20,[36]Hoja3!$A$20,IF(K1447=[36]Hoja3!$B$21,[36]Hoja3!$A$21,""))))))))))))))))))))</f>
        <v>CCE-16</v>
      </c>
      <c r="M1447" s="60" t="s">
        <v>575</v>
      </c>
      <c r="N1447" s="60">
        <v>4</v>
      </c>
      <c r="O1447" s="63">
        <v>23592290</v>
      </c>
      <c r="P1447" s="64">
        <v>23592290</v>
      </c>
      <c r="Q1447" s="65">
        <v>0</v>
      </c>
      <c r="R1447" s="60">
        <v>0</v>
      </c>
      <c r="S1447" s="60" t="s">
        <v>1439</v>
      </c>
      <c r="T1447" s="60" t="s">
        <v>2701</v>
      </c>
      <c r="U1447" s="60" t="s">
        <v>2702</v>
      </c>
      <c r="V1447" s="60" t="s">
        <v>2703</v>
      </c>
      <c r="W1447" s="60" t="s">
        <v>2704</v>
      </c>
      <c r="X1447" s="60" t="s">
        <v>2705</v>
      </c>
      <c r="Y1447" s="133" t="s">
        <v>2706</v>
      </c>
    </row>
    <row r="1448" spans="1:25" ht="45" x14ac:dyDescent="0.25">
      <c r="A1448" s="60" t="s">
        <v>2905</v>
      </c>
      <c r="B1448" s="60" t="str">
        <f>IFERROR(VLOOKUP(VALUE(MID(A1448,1,IF(VALUE(MID(A1448,1,3))=898,3,4))),[37]Hoja1!$A$3:$K$222,2,0),"")</f>
        <v>1053 Oportunidades de aprendizaje desde el enfoque diferencial</v>
      </c>
      <c r="C1448" s="60" t="s">
        <v>261</v>
      </c>
      <c r="D1448" s="60" t="s">
        <v>489</v>
      </c>
      <c r="E1448" s="60">
        <v>80101505</v>
      </c>
      <c r="F1448" s="91" t="s">
        <v>2849</v>
      </c>
      <c r="G1448" s="62">
        <v>1</v>
      </c>
      <c r="H1448" s="62">
        <v>1</v>
      </c>
      <c r="I1448" s="60">
        <v>10</v>
      </c>
      <c r="J1448" s="60">
        <v>1</v>
      </c>
      <c r="K1448" s="60" t="s">
        <v>21</v>
      </c>
      <c r="L1448" s="60" t="str">
        <f>IF(K1448=[36]Hoja3!$B$2,[36]Hoja3!$A$2,IF(K1448=[36]Hoja3!$B$3,[36]Hoja3!$A$3,IF(K1448=[36]Hoja3!$B$4,[36]Hoja3!$A$4,IF(K1448=[36]Hoja3!$B$5,[36]Hoja3!$A$5,IF(K1448=[36]Hoja3!$B$6,[36]Hoja3!$A$6,IF(K1448=[36]Hoja3!$B$7,[36]Hoja3!$A$7,IF(K1448=[36]Hoja3!$B$8,[36]Hoja3!$A$8,IF(K1448=[36]Hoja3!$B$9,[36]Hoja3!$A$9,IF(K1448=[36]Hoja3!$B$10,[36]Hoja3!$A$10,IF(K1448=[36]Hoja3!$B$11,[36]Hoja3!$A$11,IF(K1448=[36]Hoja3!$B$12,[36]Hoja3!$A$12,IF(K1448=[36]Hoja3!$B$13,[36]Hoja3!$A$13,IF(K1448=[36]Hoja3!$B$14,[36]Hoja3!$A$14,IF(K1448=[36]Hoja3!$B$15,[36]Hoja3!$A$15,IF(K1448=[36]Hoja3!$B$16,[36]Hoja3!$A$16,IF(K1448=[36]Hoja3!$B$17,[36]Hoja3!$A$17,IF(K1448=[36]Hoja3!$B$18,[36]Hoja3!$A$18,IF(K1448=[36]Hoja3!$B$19,[36]Hoja3!$A$19,IF(K1448=[36]Hoja3!$B$20,[36]Hoja3!$A$20,IF(K1448=[36]Hoja3!$B$21,[36]Hoja3!$A$21,""))))))))))))))))))))</f>
        <v>CCE-16</v>
      </c>
      <c r="M1448" s="60" t="s">
        <v>575</v>
      </c>
      <c r="N1448" s="60">
        <v>4</v>
      </c>
      <c r="O1448" s="63">
        <v>23592290</v>
      </c>
      <c r="P1448" s="64">
        <v>23592290</v>
      </c>
      <c r="Q1448" s="65">
        <v>0</v>
      </c>
      <c r="R1448" s="60">
        <v>0</v>
      </c>
      <c r="S1448" s="60" t="s">
        <v>1439</v>
      </c>
      <c r="T1448" s="60" t="s">
        <v>2701</v>
      </c>
      <c r="U1448" s="60" t="s">
        <v>2702</v>
      </c>
      <c r="V1448" s="60" t="s">
        <v>2703</v>
      </c>
      <c r="W1448" s="60" t="s">
        <v>2704</v>
      </c>
      <c r="X1448" s="60" t="s">
        <v>2705</v>
      </c>
      <c r="Y1448" s="133" t="s">
        <v>2706</v>
      </c>
    </row>
    <row r="1449" spans="1:25" ht="45" x14ac:dyDescent="0.25">
      <c r="A1449" s="60" t="s">
        <v>2906</v>
      </c>
      <c r="B1449" s="60" t="str">
        <f>IFERROR(VLOOKUP(VALUE(MID(A1449,1,IF(VALUE(MID(A1449,1,3))=898,3,4))),[37]Hoja1!$A$3:$K$222,2,0),"")</f>
        <v>1053 Oportunidades de aprendizaje desde el enfoque diferencial</v>
      </c>
      <c r="C1449" s="60" t="s">
        <v>261</v>
      </c>
      <c r="D1449" s="60" t="s">
        <v>489</v>
      </c>
      <c r="E1449" s="60">
        <v>80101505</v>
      </c>
      <c r="F1449" s="91" t="s">
        <v>2849</v>
      </c>
      <c r="G1449" s="62">
        <v>1</v>
      </c>
      <c r="H1449" s="62">
        <v>1</v>
      </c>
      <c r="I1449" s="60">
        <v>10</v>
      </c>
      <c r="J1449" s="60">
        <v>1</v>
      </c>
      <c r="K1449" s="60" t="s">
        <v>21</v>
      </c>
      <c r="L1449" s="60" t="str">
        <f>IF(K1449=[36]Hoja3!$B$2,[36]Hoja3!$A$2,IF(K1449=[36]Hoja3!$B$3,[36]Hoja3!$A$3,IF(K1449=[36]Hoja3!$B$4,[36]Hoja3!$A$4,IF(K1449=[36]Hoja3!$B$5,[36]Hoja3!$A$5,IF(K1449=[36]Hoja3!$B$6,[36]Hoja3!$A$6,IF(K1449=[36]Hoja3!$B$7,[36]Hoja3!$A$7,IF(K1449=[36]Hoja3!$B$8,[36]Hoja3!$A$8,IF(K1449=[36]Hoja3!$B$9,[36]Hoja3!$A$9,IF(K1449=[36]Hoja3!$B$10,[36]Hoja3!$A$10,IF(K1449=[36]Hoja3!$B$11,[36]Hoja3!$A$11,IF(K1449=[36]Hoja3!$B$12,[36]Hoja3!$A$12,IF(K1449=[36]Hoja3!$B$13,[36]Hoja3!$A$13,IF(K1449=[36]Hoja3!$B$14,[36]Hoja3!$A$14,IF(K1449=[36]Hoja3!$B$15,[36]Hoja3!$A$15,IF(K1449=[36]Hoja3!$B$16,[36]Hoja3!$A$16,IF(K1449=[36]Hoja3!$B$17,[36]Hoja3!$A$17,IF(K1449=[36]Hoja3!$B$18,[36]Hoja3!$A$18,IF(K1449=[36]Hoja3!$B$19,[36]Hoja3!$A$19,IF(K1449=[36]Hoja3!$B$20,[36]Hoja3!$A$20,IF(K1449=[36]Hoja3!$B$21,[36]Hoja3!$A$21,""))))))))))))))))))))</f>
        <v>CCE-16</v>
      </c>
      <c r="M1449" s="60" t="s">
        <v>575</v>
      </c>
      <c r="N1449" s="60">
        <v>4</v>
      </c>
      <c r="O1449" s="63">
        <v>23592290</v>
      </c>
      <c r="P1449" s="64">
        <v>23592290</v>
      </c>
      <c r="Q1449" s="65">
        <v>0</v>
      </c>
      <c r="R1449" s="60">
        <v>0</v>
      </c>
      <c r="S1449" s="60" t="s">
        <v>1439</v>
      </c>
      <c r="T1449" s="60" t="s">
        <v>2701</v>
      </c>
      <c r="U1449" s="60" t="s">
        <v>2702</v>
      </c>
      <c r="V1449" s="60" t="s">
        <v>2703</v>
      </c>
      <c r="W1449" s="60" t="s">
        <v>2704</v>
      </c>
      <c r="X1449" s="60" t="s">
        <v>2705</v>
      </c>
      <c r="Y1449" s="133" t="s">
        <v>2706</v>
      </c>
    </row>
    <row r="1450" spans="1:25" ht="45" x14ac:dyDescent="0.25">
      <c r="A1450" s="60" t="s">
        <v>2907</v>
      </c>
      <c r="B1450" s="60" t="str">
        <f>IFERROR(VLOOKUP(VALUE(MID(A1450,1,IF(VALUE(MID(A1450,1,3))=898,3,4))),[37]Hoja1!$A$3:$K$222,2,0),"")</f>
        <v>1053 Oportunidades de aprendizaje desde el enfoque diferencial</v>
      </c>
      <c r="C1450" s="60" t="s">
        <v>261</v>
      </c>
      <c r="D1450" s="60" t="s">
        <v>489</v>
      </c>
      <c r="E1450" s="60">
        <v>80101505</v>
      </c>
      <c r="F1450" s="91" t="s">
        <v>2849</v>
      </c>
      <c r="G1450" s="62">
        <v>1</v>
      </c>
      <c r="H1450" s="62">
        <v>1</v>
      </c>
      <c r="I1450" s="60">
        <v>10</v>
      </c>
      <c r="J1450" s="60">
        <v>1</v>
      </c>
      <c r="K1450" s="60" t="s">
        <v>21</v>
      </c>
      <c r="L1450" s="60" t="str">
        <f>IF(K1450=[36]Hoja3!$B$2,[36]Hoja3!$A$2,IF(K1450=[36]Hoja3!$B$3,[36]Hoja3!$A$3,IF(K1450=[36]Hoja3!$B$4,[36]Hoja3!$A$4,IF(K1450=[36]Hoja3!$B$5,[36]Hoja3!$A$5,IF(K1450=[36]Hoja3!$B$6,[36]Hoja3!$A$6,IF(K1450=[36]Hoja3!$B$7,[36]Hoja3!$A$7,IF(K1450=[36]Hoja3!$B$8,[36]Hoja3!$A$8,IF(K1450=[36]Hoja3!$B$9,[36]Hoja3!$A$9,IF(K1450=[36]Hoja3!$B$10,[36]Hoja3!$A$10,IF(K1450=[36]Hoja3!$B$11,[36]Hoja3!$A$11,IF(K1450=[36]Hoja3!$B$12,[36]Hoja3!$A$12,IF(K1450=[36]Hoja3!$B$13,[36]Hoja3!$A$13,IF(K1450=[36]Hoja3!$B$14,[36]Hoja3!$A$14,IF(K1450=[36]Hoja3!$B$15,[36]Hoja3!$A$15,IF(K1450=[36]Hoja3!$B$16,[36]Hoja3!$A$16,IF(K1450=[36]Hoja3!$B$17,[36]Hoja3!$A$17,IF(K1450=[36]Hoja3!$B$18,[36]Hoja3!$A$18,IF(K1450=[36]Hoja3!$B$19,[36]Hoja3!$A$19,IF(K1450=[36]Hoja3!$B$20,[36]Hoja3!$A$20,IF(K1450=[36]Hoja3!$B$21,[36]Hoja3!$A$21,""))))))))))))))))))))</f>
        <v>CCE-16</v>
      </c>
      <c r="M1450" s="60" t="s">
        <v>575</v>
      </c>
      <c r="N1450" s="60">
        <v>4</v>
      </c>
      <c r="O1450" s="63">
        <v>23592290</v>
      </c>
      <c r="P1450" s="64">
        <v>23592290</v>
      </c>
      <c r="Q1450" s="65">
        <v>0</v>
      </c>
      <c r="R1450" s="60">
        <v>0</v>
      </c>
      <c r="S1450" s="60" t="s">
        <v>1439</v>
      </c>
      <c r="T1450" s="60" t="s">
        <v>2701</v>
      </c>
      <c r="U1450" s="60" t="s">
        <v>2702</v>
      </c>
      <c r="V1450" s="60" t="s">
        <v>2703</v>
      </c>
      <c r="W1450" s="60" t="s">
        <v>2704</v>
      </c>
      <c r="X1450" s="60" t="s">
        <v>2705</v>
      </c>
      <c r="Y1450" s="133" t="s">
        <v>2706</v>
      </c>
    </row>
    <row r="1451" spans="1:25" ht="45" x14ac:dyDescent="0.25">
      <c r="A1451" s="60" t="s">
        <v>2908</v>
      </c>
      <c r="B1451" s="60" t="str">
        <f>IFERROR(VLOOKUP(VALUE(MID(A1451,1,IF(VALUE(MID(A1451,1,3))=898,3,4))),[37]Hoja1!$A$3:$K$222,2,0),"")</f>
        <v>1053 Oportunidades de aprendizaje desde el enfoque diferencial</v>
      </c>
      <c r="C1451" s="60" t="s">
        <v>261</v>
      </c>
      <c r="D1451" s="60" t="s">
        <v>489</v>
      </c>
      <c r="E1451" s="60">
        <v>80101505</v>
      </c>
      <c r="F1451" s="91" t="s">
        <v>2849</v>
      </c>
      <c r="G1451" s="62">
        <v>1</v>
      </c>
      <c r="H1451" s="62">
        <v>1</v>
      </c>
      <c r="I1451" s="60">
        <v>10</v>
      </c>
      <c r="J1451" s="60">
        <v>1</v>
      </c>
      <c r="K1451" s="60" t="s">
        <v>21</v>
      </c>
      <c r="L1451" s="60" t="str">
        <f>IF(K1451=[36]Hoja3!$B$2,[36]Hoja3!$A$2,IF(K1451=[36]Hoja3!$B$3,[36]Hoja3!$A$3,IF(K1451=[36]Hoja3!$B$4,[36]Hoja3!$A$4,IF(K1451=[36]Hoja3!$B$5,[36]Hoja3!$A$5,IF(K1451=[36]Hoja3!$B$6,[36]Hoja3!$A$6,IF(K1451=[36]Hoja3!$B$7,[36]Hoja3!$A$7,IF(K1451=[36]Hoja3!$B$8,[36]Hoja3!$A$8,IF(K1451=[36]Hoja3!$B$9,[36]Hoja3!$A$9,IF(K1451=[36]Hoja3!$B$10,[36]Hoja3!$A$10,IF(K1451=[36]Hoja3!$B$11,[36]Hoja3!$A$11,IF(K1451=[36]Hoja3!$B$12,[36]Hoja3!$A$12,IF(K1451=[36]Hoja3!$B$13,[36]Hoja3!$A$13,IF(K1451=[36]Hoja3!$B$14,[36]Hoja3!$A$14,IF(K1451=[36]Hoja3!$B$15,[36]Hoja3!$A$15,IF(K1451=[36]Hoja3!$B$16,[36]Hoja3!$A$16,IF(K1451=[36]Hoja3!$B$17,[36]Hoja3!$A$17,IF(K1451=[36]Hoja3!$B$18,[36]Hoja3!$A$18,IF(K1451=[36]Hoja3!$B$19,[36]Hoja3!$A$19,IF(K1451=[36]Hoja3!$B$20,[36]Hoja3!$A$20,IF(K1451=[36]Hoja3!$B$21,[36]Hoja3!$A$21,""))))))))))))))))))))</f>
        <v>CCE-16</v>
      </c>
      <c r="M1451" s="60" t="s">
        <v>575</v>
      </c>
      <c r="N1451" s="60">
        <v>4</v>
      </c>
      <c r="O1451" s="63">
        <v>23592290</v>
      </c>
      <c r="P1451" s="64">
        <v>23592290</v>
      </c>
      <c r="Q1451" s="65">
        <v>0</v>
      </c>
      <c r="R1451" s="60">
        <v>0</v>
      </c>
      <c r="S1451" s="60" t="s">
        <v>1439</v>
      </c>
      <c r="T1451" s="60" t="s">
        <v>2701</v>
      </c>
      <c r="U1451" s="60" t="s">
        <v>2702</v>
      </c>
      <c r="V1451" s="60" t="s">
        <v>2703</v>
      </c>
      <c r="W1451" s="60" t="s">
        <v>2704</v>
      </c>
      <c r="X1451" s="60" t="s">
        <v>2705</v>
      </c>
      <c r="Y1451" s="133" t="s">
        <v>2706</v>
      </c>
    </row>
    <row r="1452" spans="1:25" ht="45" x14ac:dyDescent="0.25">
      <c r="A1452" s="60" t="s">
        <v>2909</v>
      </c>
      <c r="B1452" s="60" t="str">
        <f>IFERROR(VLOOKUP(VALUE(MID(A1452,1,IF(VALUE(MID(A1452,1,3))=898,3,4))),[37]Hoja1!$A$3:$K$222,2,0),"")</f>
        <v>1053 Oportunidades de aprendizaje desde el enfoque diferencial</v>
      </c>
      <c r="C1452" s="60" t="s">
        <v>261</v>
      </c>
      <c r="D1452" s="60" t="s">
        <v>489</v>
      </c>
      <c r="E1452" s="60">
        <v>80101505</v>
      </c>
      <c r="F1452" s="91" t="s">
        <v>2849</v>
      </c>
      <c r="G1452" s="62">
        <v>1</v>
      </c>
      <c r="H1452" s="62">
        <v>1</v>
      </c>
      <c r="I1452" s="60">
        <v>10</v>
      </c>
      <c r="J1452" s="60">
        <v>1</v>
      </c>
      <c r="K1452" s="60" t="s">
        <v>21</v>
      </c>
      <c r="L1452" s="60" t="str">
        <f>IF(K1452=[36]Hoja3!$B$2,[36]Hoja3!$A$2,IF(K1452=[36]Hoja3!$B$3,[36]Hoja3!$A$3,IF(K1452=[36]Hoja3!$B$4,[36]Hoja3!$A$4,IF(K1452=[36]Hoja3!$B$5,[36]Hoja3!$A$5,IF(K1452=[36]Hoja3!$B$6,[36]Hoja3!$A$6,IF(K1452=[36]Hoja3!$B$7,[36]Hoja3!$A$7,IF(K1452=[36]Hoja3!$B$8,[36]Hoja3!$A$8,IF(K1452=[36]Hoja3!$B$9,[36]Hoja3!$A$9,IF(K1452=[36]Hoja3!$B$10,[36]Hoja3!$A$10,IF(K1452=[36]Hoja3!$B$11,[36]Hoja3!$A$11,IF(K1452=[36]Hoja3!$B$12,[36]Hoja3!$A$12,IF(K1452=[36]Hoja3!$B$13,[36]Hoja3!$A$13,IF(K1452=[36]Hoja3!$B$14,[36]Hoja3!$A$14,IF(K1452=[36]Hoja3!$B$15,[36]Hoja3!$A$15,IF(K1452=[36]Hoja3!$B$16,[36]Hoja3!$A$16,IF(K1452=[36]Hoja3!$B$17,[36]Hoja3!$A$17,IF(K1452=[36]Hoja3!$B$18,[36]Hoja3!$A$18,IF(K1452=[36]Hoja3!$B$19,[36]Hoja3!$A$19,IF(K1452=[36]Hoja3!$B$20,[36]Hoja3!$A$20,IF(K1452=[36]Hoja3!$B$21,[36]Hoja3!$A$21,""))))))))))))))))))))</f>
        <v>CCE-16</v>
      </c>
      <c r="M1452" s="60" t="s">
        <v>575</v>
      </c>
      <c r="N1452" s="60">
        <v>4</v>
      </c>
      <c r="O1452" s="63">
        <v>23592290</v>
      </c>
      <c r="P1452" s="64">
        <v>23592290</v>
      </c>
      <c r="Q1452" s="65">
        <v>0</v>
      </c>
      <c r="R1452" s="60">
        <v>0</v>
      </c>
      <c r="S1452" s="60" t="s">
        <v>1439</v>
      </c>
      <c r="T1452" s="60" t="s">
        <v>2701</v>
      </c>
      <c r="U1452" s="60" t="s">
        <v>2702</v>
      </c>
      <c r="V1452" s="60" t="s">
        <v>2703</v>
      </c>
      <c r="W1452" s="60" t="s">
        <v>2704</v>
      </c>
      <c r="X1452" s="60" t="s">
        <v>2705</v>
      </c>
      <c r="Y1452" s="133" t="s">
        <v>2706</v>
      </c>
    </row>
    <row r="1453" spans="1:25" ht="45" x14ac:dyDescent="0.25">
      <c r="A1453" s="60" t="s">
        <v>2910</v>
      </c>
      <c r="B1453" s="60" t="str">
        <f>IFERROR(VLOOKUP(VALUE(MID(A1453,1,IF(VALUE(MID(A1453,1,3))=898,3,4))),[37]Hoja1!$A$3:$K$222,2,0),"")</f>
        <v>1053 Oportunidades de aprendizaje desde el enfoque diferencial</v>
      </c>
      <c r="C1453" s="60" t="s">
        <v>261</v>
      </c>
      <c r="D1453" s="60" t="s">
        <v>489</v>
      </c>
      <c r="E1453" s="60">
        <v>80101505</v>
      </c>
      <c r="F1453" s="91" t="s">
        <v>2849</v>
      </c>
      <c r="G1453" s="62">
        <v>1</v>
      </c>
      <c r="H1453" s="62">
        <v>1</v>
      </c>
      <c r="I1453" s="60">
        <v>10</v>
      </c>
      <c r="J1453" s="60">
        <v>1</v>
      </c>
      <c r="K1453" s="60" t="s">
        <v>21</v>
      </c>
      <c r="L1453" s="60" t="str">
        <f>IF(K1453=[36]Hoja3!$B$2,[36]Hoja3!$A$2,IF(K1453=[36]Hoja3!$B$3,[36]Hoja3!$A$3,IF(K1453=[36]Hoja3!$B$4,[36]Hoja3!$A$4,IF(K1453=[36]Hoja3!$B$5,[36]Hoja3!$A$5,IF(K1453=[36]Hoja3!$B$6,[36]Hoja3!$A$6,IF(K1453=[36]Hoja3!$B$7,[36]Hoja3!$A$7,IF(K1453=[36]Hoja3!$B$8,[36]Hoja3!$A$8,IF(K1453=[36]Hoja3!$B$9,[36]Hoja3!$A$9,IF(K1453=[36]Hoja3!$B$10,[36]Hoja3!$A$10,IF(K1453=[36]Hoja3!$B$11,[36]Hoja3!$A$11,IF(K1453=[36]Hoja3!$B$12,[36]Hoja3!$A$12,IF(K1453=[36]Hoja3!$B$13,[36]Hoja3!$A$13,IF(K1453=[36]Hoja3!$B$14,[36]Hoja3!$A$14,IF(K1453=[36]Hoja3!$B$15,[36]Hoja3!$A$15,IF(K1453=[36]Hoja3!$B$16,[36]Hoja3!$A$16,IF(K1453=[36]Hoja3!$B$17,[36]Hoja3!$A$17,IF(K1453=[36]Hoja3!$B$18,[36]Hoja3!$A$18,IF(K1453=[36]Hoja3!$B$19,[36]Hoja3!$A$19,IF(K1453=[36]Hoja3!$B$20,[36]Hoja3!$A$20,IF(K1453=[36]Hoja3!$B$21,[36]Hoja3!$A$21,""))))))))))))))))))))</f>
        <v>CCE-16</v>
      </c>
      <c r="M1453" s="60" t="s">
        <v>575</v>
      </c>
      <c r="N1453" s="60">
        <v>4</v>
      </c>
      <c r="O1453" s="63">
        <v>23592290</v>
      </c>
      <c r="P1453" s="64">
        <v>23592290</v>
      </c>
      <c r="Q1453" s="65">
        <v>0</v>
      </c>
      <c r="R1453" s="60">
        <v>0</v>
      </c>
      <c r="S1453" s="60" t="s">
        <v>1439</v>
      </c>
      <c r="T1453" s="60" t="s">
        <v>2701</v>
      </c>
      <c r="U1453" s="60" t="s">
        <v>2702</v>
      </c>
      <c r="V1453" s="60" t="s">
        <v>2703</v>
      </c>
      <c r="W1453" s="60" t="s">
        <v>2704</v>
      </c>
      <c r="X1453" s="60" t="s">
        <v>2705</v>
      </c>
      <c r="Y1453" s="133" t="s">
        <v>2706</v>
      </c>
    </row>
    <row r="1454" spans="1:25" ht="45" x14ac:dyDescent="0.25">
      <c r="A1454" s="60" t="s">
        <v>2911</v>
      </c>
      <c r="B1454" s="60" t="str">
        <f>IFERROR(VLOOKUP(VALUE(MID(A1454,1,IF(VALUE(MID(A1454,1,3))=898,3,4))),[37]Hoja1!$A$3:$K$222,2,0),"")</f>
        <v>1053 Oportunidades de aprendizaje desde el enfoque diferencial</v>
      </c>
      <c r="C1454" s="60" t="s">
        <v>261</v>
      </c>
      <c r="D1454" s="60" t="s">
        <v>489</v>
      </c>
      <c r="E1454" s="60">
        <v>80101505</v>
      </c>
      <c r="F1454" s="91" t="s">
        <v>2849</v>
      </c>
      <c r="G1454" s="62">
        <v>1</v>
      </c>
      <c r="H1454" s="62">
        <v>1</v>
      </c>
      <c r="I1454" s="60">
        <v>10</v>
      </c>
      <c r="J1454" s="60">
        <v>1</v>
      </c>
      <c r="K1454" s="60" t="s">
        <v>21</v>
      </c>
      <c r="L1454" s="60" t="str">
        <f>IF(K1454=[36]Hoja3!$B$2,[36]Hoja3!$A$2,IF(K1454=[36]Hoja3!$B$3,[36]Hoja3!$A$3,IF(K1454=[36]Hoja3!$B$4,[36]Hoja3!$A$4,IF(K1454=[36]Hoja3!$B$5,[36]Hoja3!$A$5,IF(K1454=[36]Hoja3!$B$6,[36]Hoja3!$A$6,IF(K1454=[36]Hoja3!$B$7,[36]Hoja3!$A$7,IF(K1454=[36]Hoja3!$B$8,[36]Hoja3!$A$8,IF(K1454=[36]Hoja3!$B$9,[36]Hoja3!$A$9,IF(K1454=[36]Hoja3!$B$10,[36]Hoja3!$A$10,IF(K1454=[36]Hoja3!$B$11,[36]Hoja3!$A$11,IF(K1454=[36]Hoja3!$B$12,[36]Hoja3!$A$12,IF(K1454=[36]Hoja3!$B$13,[36]Hoja3!$A$13,IF(K1454=[36]Hoja3!$B$14,[36]Hoja3!$A$14,IF(K1454=[36]Hoja3!$B$15,[36]Hoja3!$A$15,IF(K1454=[36]Hoja3!$B$16,[36]Hoja3!$A$16,IF(K1454=[36]Hoja3!$B$17,[36]Hoja3!$A$17,IF(K1454=[36]Hoja3!$B$18,[36]Hoja3!$A$18,IF(K1454=[36]Hoja3!$B$19,[36]Hoja3!$A$19,IF(K1454=[36]Hoja3!$B$20,[36]Hoja3!$A$20,IF(K1454=[36]Hoja3!$B$21,[36]Hoja3!$A$21,""))))))))))))))))))))</f>
        <v>CCE-16</v>
      </c>
      <c r="M1454" s="60" t="s">
        <v>575</v>
      </c>
      <c r="N1454" s="60">
        <v>4</v>
      </c>
      <c r="O1454" s="63">
        <v>23592290</v>
      </c>
      <c r="P1454" s="64">
        <v>23592290</v>
      </c>
      <c r="Q1454" s="65">
        <v>0</v>
      </c>
      <c r="R1454" s="60">
        <v>0</v>
      </c>
      <c r="S1454" s="60" t="s">
        <v>1439</v>
      </c>
      <c r="T1454" s="60" t="s">
        <v>2701</v>
      </c>
      <c r="U1454" s="60" t="s">
        <v>2702</v>
      </c>
      <c r="V1454" s="60" t="s">
        <v>2703</v>
      </c>
      <c r="W1454" s="60" t="s">
        <v>2704</v>
      </c>
      <c r="X1454" s="60" t="s">
        <v>2705</v>
      </c>
      <c r="Y1454" s="133" t="s">
        <v>2706</v>
      </c>
    </row>
    <row r="1455" spans="1:25" ht="45" x14ac:dyDescent="0.25">
      <c r="A1455" s="60" t="s">
        <v>2912</v>
      </c>
      <c r="B1455" s="60" t="str">
        <f>IFERROR(VLOOKUP(VALUE(MID(A1455,1,IF(VALUE(MID(A1455,1,3))=898,3,4))),[37]Hoja1!$A$3:$K$222,2,0),"")</f>
        <v>1053 Oportunidades de aprendizaje desde el enfoque diferencial</v>
      </c>
      <c r="C1455" s="60" t="s">
        <v>261</v>
      </c>
      <c r="D1455" s="60" t="s">
        <v>489</v>
      </c>
      <c r="E1455" s="60">
        <v>80101505</v>
      </c>
      <c r="F1455" s="91" t="s">
        <v>2849</v>
      </c>
      <c r="G1455" s="62">
        <v>1</v>
      </c>
      <c r="H1455" s="62">
        <v>1</v>
      </c>
      <c r="I1455" s="60">
        <v>10</v>
      </c>
      <c r="J1455" s="60">
        <v>1</v>
      </c>
      <c r="K1455" s="60" t="s">
        <v>21</v>
      </c>
      <c r="L1455" s="60" t="str">
        <f>IF(K1455=[36]Hoja3!$B$2,[36]Hoja3!$A$2,IF(K1455=[36]Hoja3!$B$3,[36]Hoja3!$A$3,IF(K1455=[36]Hoja3!$B$4,[36]Hoja3!$A$4,IF(K1455=[36]Hoja3!$B$5,[36]Hoja3!$A$5,IF(K1455=[36]Hoja3!$B$6,[36]Hoja3!$A$6,IF(K1455=[36]Hoja3!$B$7,[36]Hoja3!$A$7,IF(K1455=[36]Hoja3!$B$8,[36]Hoja3!$A$8,IF(K1455=[36]Hoja3!$B$9,[36]Hoja3!$A$9,IF(K1455=[36]Hoja3!$B$10,[36]Hoja3!$A$10,IF(K1455=[36]Hoja3!$B$11,[36]Hoja3!$A$11,IF(K1455=[36]Hoja3!$B$12,[36]Hoja3!$A$12,IF(K1455=[36]Hoja3!$B$13,[36]Hoja3!$A$13,IF(K1455=[36]Hoja3!$B$14,[36]Hoja3!$A$14,IF(K1455=[36]Hoja3!$B$15,[36]Hoja3!$A$15,IF(K1455=[36]Hoja3!$B$16,[36]Hoja3!$A$16,IF(K1455=[36]Hoja3!$B$17,[36]Hoja3!$A$17,IF(K1455=[36]Hoja3!$B$18,[36]Hoja3!$A$18,IF(K1455=[36]Hoja3!$B$19,[36]Hoja3!$A$19,IF(K1455=[36]Hoja3!$B$20,[36]Hoja3!$A$20,IF(K1455=[36]Hoja3!$B$21,[36]Hoja3!$A$21,""))))))))))))))))))))</f>
        <v>CCE-16</v>
      </c>
      <c r="M1455" s="60" t="s">
        <v>575</v>
      </c>
      <c r="N1455" s="60">
        <v>4</v>
      </c>
      <c r="O1455" s="63">
        <v>23592290</v>
      </c>
      <c r="P1455" s="64">
        <v>23592290</v>
      </c>
      <c r="Q1455" s="65">
        <v>0</v>
      </c>
      <c r="R1455" s="60">
        <v>0</v>
      </c>
      <c r="S1455" s="60" t="s">
        <v>1439</v>
      </c>
      <c r="T1455" s="60" t="s">
        <v>2701</v>
      </c>
      <c r="U1455" s="60" t="s">
        <v>2702</v>
      </c>
      <c r="V1455" s="60" t="s">
        <v>2703</v>
      </c>
      <c r="W1455" s="60" t="s">
        <v>2704</v>
      </c>
      <c r="X1455" s="60" t="s">
        <v>2705</v>
      </c>
      <c r="Y1455" s="133" t="s">
        <v>2706</v>
      </c>
    </row>
    <row r="1456" spans="1:25" ht="45" x14ac:dyDescent="0.25">
      <c r="A1456" s="60" t="s">
        <v>2913</v>
      </c>
      <c r="B1456" s="60" t="str">
        <f>IFERROR(VLOOKUP(VALUE(MID(A1456,1,IF(VALUE(MID(A1456,1,3))=898,3,4))),[37]Hoja1!$A$3:$K$222,2,0),"")</f>
        <v>1053 Oportunidades de aprendizaje desde el enfoque diferencial</v>
      </c>
      <c r="C1456" s="60" t="s">
        <v>261</v>
      </c>
      <c r="D1456" s="60" t="s">
        <v>489</v>
      </c>
      <c r="E1456" s="60">
        <v>80101505</v>
      </c>
      <c r="F1456" s="91" t="s">
        <v>2849</v>
      </c>
      <c r="G1456" s="62">
        <v>1</v>
      </c>
      <c r="H1456" s="62">
        <v>1</v>
      </c>
      <c r="I1456" s="60">
        <v>10</v>
      </c>
      <c r="J1456" s="60">
        <v>1</v>
      </c>
      <c r="K1456" s="60" t="s">
        <v>21</v>
      </c>
      <c r="L1456" s="60" t="str">
        <f>IF(K1456=[36]Hoja3!$B$2,[36]Hoja3!$A$2,IF(K1456=[36]Hoja3!$B$3,[36]Hoja3!$A$3,IF(K1456=[36]Hoja3!$B$4,[36]Hoja3!$A$4,IF(K1456=[36]Hoja3!$B$5,[36]Hoja3!$A$5,IF(K1456=[36]Hoja3!$B$6,[36]Hoja3!$A$6,IF(K1456=[36]Hoja3!$B$7,[36]Hoja3!$A$7,IF(K1456=[36]Hoja3!$B$8,[36]Hoja3!$A$8,IF(K1456=[36]Hoja3!$B$9,[36]Hoja3!$A$9,IF(K1456=[36]Hoja3!$B$10,[36]Hoja3!$A$10,IF(K1456=[36]Hoja3!$B$11,[36]Hoja3!$A$11,IF(K1456=[36]Hoja3!$B$12,[36]Hoja3!$A$12,IF(K1456=[36]Hoja3!$B$13,[36]Hoja3!$A$13,IF(K1456=[36]Hoja3!$B$14,[36]Hoja3!$A$14,IF(K1456=[36]Hoja3!$B$15,[36]Hoja3!$A$15,IF(K1456=[36]Hoja3!$B$16,[36]Hoja3!$A$16,IF(K1456=[36]Hoja3!$B$17,[36]Hoja3!$A$17,IF(K1456=[36]Hoja3!$B$18,[36]Hoja3!$A$18,IF(K1456=[36]Hoja3!$B$19,[36]Hoja3!$A$19,IF(K1456=[36]Hoja3!$B$20,[36]Hoja3!$A$20,IF(K1456=[36]Hoja3!$B$21,[36]Hoja3!$A$21,""))))))))))))))))))))</f>
        <v>CCE-16</v>
      </c>
      <c r="M1456" s="60" t="s">
        <v>575</v>
      </c>
      <c r="N1456" s="60">
        <v>4</v>
      </c>
      <c r="O1456" s="63">
        <v>23592290</v>
      </c>
      <c r="P1456" s="64">
        <v>23592290</v>
      </c>
      <c r="Q1456" s="65">
        <v>0</v>
      </c>
      <c r="R1456" s="60">
        <v>0</v>
      </c>
      <c r="S1456" s="60" t="s">
        <v>1439</v>
      </c>
      <c r="T1456" s="60" t="s">
        <v>2701</v>
      </c>
      <c r="U1456" s="60" t="s">
        <v>2702</v>
      </c>
      <c r="V1456" s="60" t="s">
        <v>2703</v>
      </c>
      <c r="W1456" s="60" t="s">
        <v>2704</v>
      </c>
      <c r="X1456" s="60" t="s">
        <v>2705</v>
      </c>
      <c r="Y1456" s="133" t="s">
        <v>2706</v>
      </c>
    </row>
    <row r="1457" spans="1:25" ht="45" x14ac:dyDescent="0.25">
      <c r="A1457" s="60" t="s">
        <v>2914</v>
      </c>
      <c r="B1457" s="60" t="str">
        <f>IFERROR(VLOOKUP(VALUE(MID(A1457,1,IF(VALUE(MID(A1457,1,3))=898,3,4))),[37]Hoja1!$A$3:$K$222,2,0),"")</f>
        <v>1053 Oportunidades de aprendizaje desde el enfoque diferencial</v>
      </c>
      <c r="C1457" s="60" t="s">
        <v>261</v>
      </c>
      <c r="D1457" s="60" t="s">
        <v>489</v>
      </c>
      <c r="E1457" s="60">
        <v>80101505</v>
      </c>
      <c r="F1457" s="91" t="s">
        <v>2849</v>
      </c>
      <c r="G1457" s="62">
        <v>1</v>
      </c>
      <c r="H1457" s="62">
        <v>1</v>
      </c>
      <c r="I1457" s="60">
        <v>10</v>
      </c>
      <c r="J1457" s="60">
        <v>1</v>
      </c>
      <c r="K1457" s="60" t="s">
        <v>21</v>
      </c>
      <c r="L1457" s="60" t="str">
        <f>IF(K1457=[36]Hoja3!$B$2,[36]Hoja3!$A$2,IF(K1457=[36]Hoja3!$B$3,[36]Hoja3!$A$3,IF(K1457=[36]Hoja3!$B$4,[36]Hoja3!$A$4,IF(K1457=[36]Hoja3!$B$5,[36]Hoja3!$A$5,IF(K1457=[36]Hoja3!$B$6,[36]Hoja3!$A$6,IF(K1457=[36]Hoja3!$B$7,[36]Hoja3!$A$7,IF(K1457=[36]Hoja3!$B$8,[36]Hoja3!$A$8,IF(K1457=[36]Hoja3!$B$9,[36]Hoja3!$A$9,IF(K1457=[36]Hoja3!$B$10,[36]Hoja3!$A$10,IF(K1457=[36]Hoja3!$B$11,[36]Hoja3!$A$11,IF(K1457=[36]Hoja3!$B$12,[36]Hoja3!$A$12,IF(K1457=[36]Hoja3!$B$13,[36]Hoja3!$A$13,IF(K1457=[36]Hoja3!$B$14,[36]Hoja3!$A$14,IF(K1457=[36]Hoja3!$B$15,[36]Hoja3!$A$15,IF(K1457=[36]Hoja3!$B$16,[36]Hoja3!$A$16,IF(K1457=[36]Hoja3!$B$17,[36]Hoja3!$A$17,IF(K1457=[36]Hoja3!$B$18,[36]Hoja3!$A$18,IF(K1457=[36]Hoja3!$B$19,[36]Hoja3!$A$19,IF(K1457=[36]Hoja3!$B$20,[36]Hoja3!$A$20,IF(K1457=[36]Hoja3!$B$21,[36]Hoja3!$A$21,""))))))))))))))))))))</f>
        <v>CCE-16</v>
      </c>
      <c r="M1457" s="60" t="s">
        <v>575</v>
      </c>
      <c r="N1457" s="60">
        <v>4</v>
      </c>
      <c r="O1457" s="63">
        <v>23592290</v>
      </c>
      <c r="P1457" s="64">
        <v>23592290</v>
      </c>
      <c r="Q1457" s="65">
        <v>0</v>
      </c>
      <c r="R1457" s="60">
        <v>0</v>
      </c>
      <c r="S1457" s="60" t="s">
        <v>1439</v>
      </c>
      <c r="T1457" s="60" t="s">
        <v>2701</v>
      </c>
      <c r="U1457" s="60" t="s">
        <v>2702</v>
      </c>
      <c r="V1457" s="60" t="s">
        <v>2703</v>
      </c>
      <c r="W1457" s="60" t="s">
        <v>2704</v>
      </c>
      <c r="X1457" s="60" t="s">
        <v>2705</v>
      </c>
      <c r="Y1457" s="133" t="s">
        <v>2706</v>
      </c>
    </row>
    <row r="1458" spans="1:25" ht="45" x14ac:dyDescent="0.25">
      <c r="A1458" s="60" t="s">
        <v>2915</v>
      </c>
      <c r="B1458" s="60" t="str">
        <f>IFERROR(VLOOKUP(VALUE(MID(A1458,1,IF(VALUE(MID(A1458,1,3))=898,3,4))),[37]Hoja1!$A$3:$K$222,2,0),"")</f>
        <v>1053 Oportunidades de aprendizaje desde el enfoque diferencial</v>
      </c>
      <c r="C1458" s="60" t="s">
        <v>261</v>
      </c>
      <c r="D1458" s="60" t="s">
        <v>489</v>
      </c>
      <c r="E1458" s="60">
        <v>80101505</v>
      </c>
      <c r="F1458" s="91" t="s">
        <v>2849</v>
      </c>
      <c r="G1458" s="62">
        <v>1</v>
      </c>
      <c r="H1458" s="62">
        <v>1</v>
      </c>
      <c r="I1458" s="60">
        <v>10</v>
      </c>
      <c r="J1458" s="60">
        <v>1</v>
      </c>
      <c r="K1458" s="60" t="s">
        <v>21</v>
      </c>
      <c r="L1458" s="60" t="str">
        <f>IF(K1458=[36]Hoja3!$B$2,[36]Hoja3!$A$2,IF(K1458=[36]Hoja3!$B$3,[36]Hoja3!$A$3,IF(K1458=[36]Hoja3!$B$4,[36]Hoja3!$A$4,IF(K1458=[36]Hoja3!$B$5,[36]Hoja3!$A$5,IF(K1458=[36]Hoja3!$B$6,[36]Hoja3!$A$6,IF(K1458=[36]Hoja3!$B$7,[36]Hoja3!$A$7,IF(K1458=[36]Hoja3!$B$8,[36]Hoja3!$A$8,IF(K1458=[36]Hoja3!$B$9,[36]Hoja3!$A$9,IF(K1458=[36]Hoja3!$B$10,[36]Hoja3!$A$10,IF(K1458=[36]Hoja3!$B$11,[36]Hoja3!$A$11,IF(K1458=[36]Hoja3!$B$12,[36]Hoja3!$A$12,IF(K1458=[36]Hoja3!$B$13,[36]Hoja3!$A$13,IF(K1458=[36]Hoja3!$B$14,[36]Hoja3!$A$14,IF(K1458=[36]Hoja3!$B$15,[36]Hoja3!$A$15,IF(K1458=[36]Hoja3!$B$16,[36]Hoja3!$A$16,IF(K1458=[36]Hoja3!$B$17,[36]Hoja3!$A$17,IF(K1458=[36]Hoja3!$B$18,[36]Hoja3!$A$18,IF(K1458=[36]Hoja3!$B$19,[36]Hoja3!$A$19,IF(K1458=[36]Hoja3!$B$20,[36]Hoja3!$A$20,IF(K1458=[36]Hoja3!$B$21,[36]Hoja3!$A$21,""))))))))))))))))))))</f>
        <v>CCE-16</v>
      </c>
      <c r="M1458" s="60" t="s">
        <v>575</v>
      </c>
      <c r="N1458" s="60">
        <v>4</v>
      </c>
      <c r="O1458" s="63">
        <v>23592290</v>
      </c>
      <c r="P1458" s="64">
        <v>23592290</v>
      </c>
      <c r="Q1458" s="65">
        <v>0</v>
      </c>
      <c r="R1458" s="60">
        <v>0</v>
      </c>
      <c r="S1458" s="60" t="s">
        <v>1439</v>
      </c>
      <c r="T1458" s="60" t="s">
        <v>2701</v>
      </c>
      <c r="U1458" s="60" t="s">
        <v>2702</v>
      </c>
      <c r="V1458" s="60" t="s">
        <v>2703</v>
      </c>
      <c r="W1458" s="60" t="s">
        <v>2704</v>
      </c>
      <c r="X1458" s="60" t="s">
        <v>2705</v>
      </c>
      <c r="Y1458" s="133" t="s">
        <v>2706</v>
      </c>
    </row>
    <row r="1459" spans="1:25" ht="45" x14ac:dyDescent="0.25">
      <c r="A1459" s="60" t="s">
        <v>2916</v>
      </c>
      <c r="B1459" s="60" t="str">
        <f>IFERROR(VLOOKUP(VALUE(MID(A1459,1,IF(VALUE(MID(A1459,1,3))=898,3,4))),[37]Hoja1!$A$3:$K$222,2,0),"")</f>
        <v>1053 Oportunidades de aprendizaje desde el enfoque diferencial</v>
      </c>
      <c r="C1459" s="60" t="s">
        <v>261</v>
      </c>
      <c r="D1459" s="60" t="s">
        <v>489</v>
      </c>
      <c r="E1459" s="60">
        <v>80101505</v>
      </c>
      <c r="F1459" s="91" t="s">
        <v>2849</v>
      </c>
      <c r="G1459" s="62">
        <v>1</v>
      </c>
      <c r="H1459" s="62">
        <v>1</v>
      </c>
      <c r="I1459" s="60">
        <v>10</v>
      </c>
      <c r="J1459" s="60">
        <v>1</v>
      </c>
      <c r="K1459" s="60" t="s">
        <v>21</v>
      </c>
      <c r="L1459" s="60" t="str">
        <f>IF(K1459=[36]Hoja3!$B$2,[36]Hoja3!$A$2,IF(K1459=[36]Hoja3!$B$3,[36]Hoja3!$A$3,IF(K1459=[36]Hoja3!$B$4,[36]Hoja3!$A$4,IF(K1459=[36]Hoja3!$B$5,[36]Hoja3!$A$5,IF(K1459=[36]Hoja3!$B$6,[36]Hoja3!$A$6,IF(K1459=[36]Hoja3!$B$7,[36]Hoja3!$A$7,IF(K1459=[36]Hoja3!$B$8,[36]Hoja3!$A$8,IF(K1459=[36]Hoja3!$B$9,[36]Hoja3!$A$9,IF(K1459=[36]Hoja3!$B$10,[36]Hoja3!$A$10,IF(K1459=[36]Hoja3!$B$11,[36]Hoja3!$A$11,IF(K1459=[36]Hoja3!$B$12,[36]Hoja3!$A$12,IF(K1459=[36]Hoja3!$B$13,[36]Hoja3!$A$13,IF(K1459=[36]Hoja3!$B$14,[36]Hoja3!$A$14,IF(K1459=[36]Hoja3!$B$15,[36]Hoja3!$A$15,IF(K1459=[36]Hoja3!$B$16,[36]Hoja3!$A$16,IF(K1459=[36]Hoja3!$B$17,[36]Hoja3!$A$17,IF(K1459=[36]Hoja3!$B$18,[36]Hoja3!$A$18,IF(K1459=[36]Hoja3!$B$19,[36]Hoja3!$A$19,IF(K1459=[36]Hoja3!$B$20,[36]Hoja3!$A$20,IF(K1459=[36]Hoja3!$B$21,[36]Hoja3!$A$21,""))))))))))))))))))))</f>
        <v>CCE-16</v>
      </c>
      <c r="M1459" s="60" t="s">
        <v>575</v>
      </c>
      <c r="N1459" s="60">
        <v>4</v>
      </c>
      <c r="O1459" s="63">
        <v>23592290</v>
      </c>
      <c r="P1459" s="64">
        <v>23592290</v>
      </c>
      <c r="Q1459" s="65">
        <v>0</v>
      </c>
      <c r="R1459" s="60">
        <v>0</v>
      </c>
      <c r="S1459" s="60" t="s">
        <v>1439</v>
      </c>
      <c r="T1459" s="60" t="s">
        <v>2701</v>
      </c>
      <c r="U1459" s="60" t="s">
        <v>2702</v>
      </c>
      <c r="V1459" s="60" t="s">
        <v>2703</v>
      </c>
      <c r="W1459" s="60" t="s">
        <v>2704</v>
      </c>
      <c r="X1459" s="60" t="s">
        <v>2705</v>
      </c>
      <c r="Y1459" s="133" t="s">
        <v>2706</v>
      </c>
    </row>
    <row r="1460" spans="1:25" ht="45" x14ac:dyDescent="0.25">
      <c r="A1460" s="60" t="s">
        <v>2917</v>
      </c>
      <c r="B1460" s="60" t="str">
        <f>IFERROR(VLOOKUP(VALUE(MID(A1460,1,IF(VALUE(MID(A1460,1,3))=898,3,4))),[37]Hoja1!$A$3:$K$222,2,0),"")</f>
        <v>1053 Oportunidades de aprendizaje desde el enfoque diferencial</v>
      </c>
      <c r="C1460" s="60" t="s">
        <v>261</v>
      </c>
      <c r="D1460" s="60" t="s">
        <v>489</v>
      </c>
      <c r="E1460" s="60">
        <v>80101505</v>
      </c>
      <c r="F1460" s="91" t="s">
        <v>2849</v>
      </c>
      <c r="G1460" s="62">
        <v>1</v>
      </c>
      <c r="H1460" s="62">
        <v>1</v>
      </c>
      <c r="I1460" s="60">
        <v>10</v>
      </c>
      <c r="J1460" s="60">
        <v>1</v>
      </c>
      <c r="K1460" s="60" t="s">
        <v>21</v>
      </c>
      <c r="L1460" s="60" t="str">
        <f>IF(K1460=[36]Hoja3!$B$2,[36]Hoja3!$A$2,IF(K1460=[36]Hoja3!$B$3,[36]Hoja3!$A$3,IF(K1460=[36]Hoja3!$B$4,[36]Hoja3!$A$4,IF(K1460=[36]Hoja3!$B$5,[36]Hoja3!$A$5,IF(K1460=[36]Hoja3!$B$6,[36]Hoja3!$A$6,IF(K1460=[36]Hoja3!$B$7,[36]Hoja3!$A$7,IF(K1460=[36]Hoja3!$B$8,[36]Hoja3!$A$8,IF(K1460=[36]Hoja3!$B$9,[36]Hoja3!$A$9,IF(K1460=[36]Hoja3!$B$10,[36]Hoja3!$A$10,IF(K1460=[36]Hoja3!$B$11,[36]Hoja3!$A$11,IF(K1460=[36]Hoja3!$B$12,[36]Hoja3!$A$12,IF(K1460=[36]Hoja3!$B$13,[36]Hoja3!$A$13,IF(K1460=[36]Hoja3!$B$14,[36]Hoja3!$A$14,IF(K1460=[36]Hoja3!$B$15,[36]Hoja3!$A$15,IF(K1460=[36]Hoja3!$B$16,[36]Hoja3!$A$16,IF(K1460=[36]Hoja3!$B$17,[36]Hoja3!$A$17,IF(K1460=[36]Hoja3!$B$18,[36]Hoja3!$A$18,IF(K1460=[36]Hoja3!$B$19,[36]Hoja3!$A$19,IF(K1460=[36]Hoja3!$B$20,[36]Hoja3!$A$20,IF(K1460=[36]Hoja3!$B$21,[36]Hoja3!$A$21,""))))))))))))))))))))</f>
        <v>CCE-16</v>
      </c>
      <c r="M1460" s="60" t="s">
        <v>575</v>
      </c>
      <c r="N1460" s="60">
        <v>4</v>
      </c>
      <c r="O1460" s="63">
        <v>23592290</v>
      </c>
      <c r="P1460" s="64">
        <v>23592290</v>
      </c>
      <c r="Q1460" s="65">
        <v>0</v>
      </c>
      <c r="R1460" s="60">
        <v>0</v>
      </c>
      <c r="S1460" s="60" t="s">
        <v>1439</v>
      </c>
      <c r="T1460" s="60" t="s">
        <v>2701</v>
      </c>
      <c r="U1460" s="60" t="s">
        <v>2702</v>
      </c>
      <c r="V1460" s="60" t="s">
        <v>2703</v>
      </c>
      <c r="W1460" s="60" t="s">
        <v>2704</v>
      </c>
      <c r="X1460" s="60" t="s">
        <v>2705</v>
      </c>
      <c r="Y1460" s="133" t="s">
        <v>2706</v>
      </c>
    </row>
    <row r="1461" spans="1:25" ht="45" x14ac:dyDescent="0.25">
      <c r="A1461" s="60" t="s">
        <v>2918</v>
      </c>
      <c r="B1461" s="60" t="str">
        <f>IFERROR(VLOOKUP(VALUE(MID(A1461,1,IF(VALUE(MID(A1461,1,3))=898,3,4))),[37]Hoja1!$A$3:$K$222,2,0),"")</f>
        <v>1053 Oportunidades de aprendizaje desde el enfoque diferencial</v>
      </c>
      <c r="C1461" s="60" t="s">
        <v>261</v>
      </c>
      <c r="D1461" s="60" t="s">
        <v>489</v>
      </c>
      <c r="E1461" s="60">
        <v>80101505</v>
      </c>
      <c r="F1461" s="91" t="s">
        <v>2849</v>
      </c>
      <c r="G1461" s="62">
        <v>1</v>
      </c>
      <c r="H1461" s="62">
        <v>1</v>
      </c>
      <c r="I1461" s="60">
        <v>10</v>
      </c>
      <c r="J1461" s="60">
        <v>1</v>
      </c>
      <c r="K1461" s="60" t="s">
        <v>21</v>
      </c>
      <c r="L1461" s="60" t="str">
        <f>IF(K1461=[36]Hoja3!$B$2,[36]Hoja3!$A$2,IF(K1461=[36]Hoja3!$B$3,[36]Hoja3!$A$3,IF(K1461=[36]Hoja3!$B$4,[36]Hoja3!$A$4,IF(K1461=[36]Hoja3!$B$5,[36]Hoja3!$A$5,IF(K1461=[36]Hoja3!$B$6,[36]Hoja3!$A$6,IF(K1461=[36]Hoja3!$B$7,[36]Hoja3!$A$7,IF(K1461=[36]Hoja3!$B$8,[36]Hoja3!$A$8,IF(K1461=[36]Hoja3!$B$9,[36]Hoja3!$A$9,IF(K1461=[36]Hoja3!$B$10,[36]Hoja3!$A$10,IF(K1461=[36]Hoja3!$B$11,[36]Hoja3!$A$11,IF(K1461=[36]Hoja3!$B$12,[36]Hoja3!$A$12,IF(K1461=[36]Hoja3!$B$13,[36]Hoja3!$A$13,IF(K1461=[36]Hoja3!$B$14,[36]Hoja3!$A$14,IF(K1461=[36]Hoja3!$B$15,[36]Hoja3!$A$15,IF(K1461=[36]Hoja3!$B$16,[36]Hoja3!$A$16,IF(K1461=[36]Hoja3!$B$17,[36]Hoja3!$A$17,IF(K1461=[36]Hoja3!$B$18,[36]Hoja3!$A$18,IF(K1461=[36]Hoja3!$B$19,[36]Hoja3!$A$19,IF(K1461=[36]Hoja3!$B$20,[36]Hoja3!$A$20,IF(K1461=[36]Hoja3!$B$21,[36]Hoja3!$A$21,""))))))))))))))))))))</f>
        <v>CCE-16</v>
      </c>
      <c r="M1461" s="60" t="s">
        <v>575</v>
      </c>
      <c r="N1461" s="60">
        <v>4</v>
      </c>
      <c r="O1461" s="63">
        <v>23592290</v>
      </c>
      <c r="P1461" s="64">
        <v>23592290</v>
      </c>
      <c r="Q1461" s="65">
        <v>0</v>
      </c>
      <c r="R1461" s="60">
        <v>0</v>
      </c>
      <c r="S1461" s="60" t="s">
        <v>1439</v>
      </c>
      <c r="T1461" s="60" t="s">
        <v>2701</v>
      </c>
      <c r="U1461" s="60" t="s">
        <v>2702</v>
      </c>
      <c r="V1461" s="60" t="s">
        <v>2703</v>
      </c>
      <c r="W1461" s="60" t="s">
        <v>2704</v>
      </c>
      <c r="X1461" s="60" t="s">
        <v>2705</v>
      </c>
      <c r="Y1461" s="133" t="s">
        <v>2706</v>
      </c>
    </row>
    <row r="1462" spans="1:25" ht="45" x14ac:dyDescent="0.25">
      <c r="A1462" s="60" t="s">
        <v>2919</v>
      </c>
      <c r="B1462" s="60" t="str">
        <f>IFERROR(VLOOKUP(VALUE(MID(A1462,1,IF(VALUE(MID(A1462,1,3))=898,3,4))),[37]Hoja1!$A$3:$K$222,2,0),"")</f>
        <v>1053 Oportunidades de aprendizaje desde el enfoque diferencial</v>
      </c>
      <c r="C1462" s="60" t="s">
        <v>261</v>
      </c>
      <c r="D1462" s="60" t="s">
        <v>489</v>
      </c>
      <c r="E1462" s="60">
        <v>80101505</v>
      </c>
      <c r="F1462" s="91" t="s">
        <v>2849</v>
      </c>
      <c r="G1462" s="62">
        <v>1</v>
      </c>
      <c r="H1462" s="62">
        <v>1</v>
      </c>
      <c r="I1462" s="60">
        <v>10</v>
      </c>
      <c r="J1462" s="60">
        <v>1</v>
      </c>
      <c r="K1462" s="60" t="s">
        <v>21</v>
      </c>
      <c r="L1462" s="60" t="str">
        <f>IF(K1462=[36]Hoja3!$B$2,[36]Hoja3!$A$2,IF(K1462=[36]Hoja3!$B$3,[36]Hoja3!$A$3,IF(K1462=[36]Hoja3!$B$4,[36]Hoja3!$A$4,IF(K1462=[36]Hoja3!$B$5,[36]Hoja3!$A$5,IF(K1462=[36]Hoja3!$B$6,[36]Hoja3!$A$6,IF(K1462=[36]Hoja3!$B$7,[36]Hoja3!$A$7,IF(K1462=[36]Hoja3!$B$8,[36]Hoja3!$A$8,IF(K1462=[36]Hoja3!$B$9,[36]Hoja3!$A$9,IF(K1462=[36]Hoja3!$B$10,[36]Hoja3!$A$10,IF(K1462=[36]Hoja3!$B$11,[36]Hoja3!$A$11,IF(K1462=[36]Hoja3!$B$12,[36]Hoja3!$A$12,IF(K1462=[36]Hoja3!$B$13,[36]Hoja3!$A$13,IF(K1462=[36]Hoja3!$B$14,[36]Hoja3!$A$14,IF(K1462=[36]Hoja3!$B$15,[36]Hoja3!$A$15,IF(K1462=[36]Hoja3!$B$16,[36]Hoja3!$A$16,IF(K1462=[36]Hoja3!$B$17,[36]Hoja3!$A$17,IF(K1462=[36]Hoja3!$B$18,[36]Hoja3!$A$18,IF(K1462=[36]Hoja3!$B$19,[36]Hoja3!$A$19,IF(K1462=[36]Hoja3!$B$20,[36]Hoja3!$A$20,IF(K1462=[36]Hoja3!$B$21,[36]Hoja3!$A$21,""))))))))))))))))))))</f>
        <v>CCE-16</v>
      </c>
      <c r="M1462" s="60" t="s">
        <v>575</v>
      </c>
      <c r="N1462" s="60">
        <v>4</v>
      </c>
      <c r="O1462" s="63">
        <v>23592290</v>
      </c>
      <c r="P1462" s="64">
        <v>23592290</v>
      </c>
      <c r="Q1462" s="65">
        <v>0</v>
      </c>
      <c r="R1462" s="60">
        <v>0</v>
      </c>
      <c r="S1462" s="60" t="s">
        <v>1439</v>
      </c>
      <c r="T1462" s="60" t="s">
        <v>2701</v>
      </c>
      <c r="U1462" s="60" t="s">
        <v>2702</v>
      </c>
      <c r="V1462" s="60" t="s">
        <v>2703</v>
      </c>
      <c r="W1462" s="60" t="s">
        <v>2704</v>
      </c>
      <c r="X1462" s="60" t="s">
        <v>2705</v>
      </c>
      <c r="Y1462" s="133" t="s">
        <v>2706</v>
      </c>
    </row>
    <row r="1463" spans="1:25" ht="45" x14ac:dyDescent="0.25">
      <c r="A1463" s="60" t="s">
        <v>2920</v>
      </c>
      <c r="B1463" s="60" t="str">
        <f>IFERROR(VLOOKUP(VALUE(MID(A1463,1,IF(VALUE(MID(A1463,1,3))=898,3,4))),[37]Hoja1!$A$3:$K$222,2,0),"")</f>
        <v>1053 Oportunidades de aprendizaje desde el enfoque diferencial</v>
      </c>
      <c r="C1463" s="60" t="s">
        <v>261</v>
      </c>
      <c r="D1463" s="60" t="s">
        <v>489</v>
      </c>
      <c r="E1463" s="60">
        <v>80101505</v>
      </c>
      <c r="F1463" s="91" t="s">
        <v>2849</v>
      </c>
      <c r="G1463" s="62">
        <v>1</v>
      </c>
      <c r="H1463" s="62">
        <v>1</v>
      </c>
      <c r="I1463" s="60">
        <v>10</v>
      </c>
      <c r="J1463" s="60">
        <v>1</v>
      </c>
      <c r="K1463" s="60" t="s">
        <v>21</v>
      </c>
      <c r="L1463" s="60" t="str">
        <f>IF(K1463=[36]Hoja3!$B$2,[36]Hoja3!$A$2,IF(K1463=[36]Hoja3!$B$3,[36]Hoja3!$A$3,IF(K1463=[36]Hoja3!$B$4,[36]Hoja3!$A$4,IF(K1463=[36]Hoja3!$B$5,[36]Hoja3!$A$5,IF(K1463=[36]Hoja3!$B$6,[36]Hoja3!$A$6,IF(K1463=[36]Hoja3!$B$7,[36]Hoja3!$A$7,IF(K1463=[36]Hoja3!$B$8,[36]Hoja3!$A$8,IF(K1463=[36]Hoja3!$B$9,[36]Hoja3!$A$9,IF(K1463=[36]Hoja3!$B$10,[36]Hoja3!$A$10,IF(K1463=[36]Hoja3!$B$11,[36]Hoja3!$A$11,IF(K1463=[36]Hoja3!$B$12,[36]Hoja3!$A$12,IF(K1463=[36]Hoja3!$B$13,[36]Hoja3!$A$13,IF(K1463=[36]Hoja3!$B$14,[36]Hoja3!$A$14,IF(K1463=[36]Hoja3!$B$15,[36]Hoja3!$A$15,IF(K1463=[36]Hoja3!$B$16,[36]Hoja3!$A$16,IF(K1463=[36]Hoja3!$B$17,[36]Hoja3!$A$17,IF(K1463=[36]Hoja3!$B$18,[36]Hoja3!$A$18,IF(K1463=[36]Hoja3!$B$19,[36]Hoja3!$A$19,IF(K1463=[36]Hoja3!$B$20,[36]Hoja3!$A$20,IF(K1463=[36]Hoja3!$B$21,[36]Hoja3!$A$21,""))))))))))))))))))))</f>
        <v>CCE-16</v>
      </c>
      <c r="M1463" s="60" t="s">
        <v>575</v>
      </c>
      <c r="N1463" s="60">
        <v>4</v>
      </c>
      <c r="O1463" s="63">
        <v>23592290</v>
      </c>
      <c r="P1463" s="64">
        <v>23592290</v>
      </c>
      <c r="Q1463" s="65">
        <v>0</v>
      </c>
      <c r="R1463" s="60">
        <v>0</v>
      </c>
      <c r="S1463" s="60" t="s">
        <v>1439</v>
      </c>
      <c r="T1463" s="60" t="s">
        <v>2701</v>
      </c>
      <c r="U1463" s="60" t="s">
        <v>2702</v>
      </c>
      <c r="V1463" s="60" t="s">
        <v>2703</v>
      </c>
      <c r="W1463" s="60" t="s">
        <v>2704</v>
      </c>
      <c r="X1463" s="60" t="s">
        <v>2705</v>
      </c>
      <c r="Y1463" s="133" t="s">
        <v>2706</v>
      </c>
    </row>
    <row r="1464" spans="1:25" ht="45" x14ac:dyDescent="0.25">
      <c r="A1464" s="60" t="s">
        <v>2921</v>
      </c>
      <c r="B1464" s="60" t="str">
        <f>IFERROR(VLOOKUP(VALUE(MID(A1464,1,IF(VALUE(MID(A1464,1,3))=898,3,4))),[37]Hoja1!$A$3:$K$222,2,0),"")</f>
        <v>1053 Oportunidades de aprendizaje desde el enfoque diferencial</v>
      </c>
      <c r="C1464" s="60" t="s">
        <v>261</v>
      </c>
      <c r="D1464" s="60" t="s">
        <v>489</v>
      </c>
      <c r="E1464" s="60">
        <v>80101505</v>
      </c>
      <c r="F1464" s="91" t="s">
        <v>2849</v>
      </c>
      <c r="G1464" s="62">
        <v>1</v>
      </c>
      <c r="H1464" s="62">
        <v>1</v>
      </c>
      <c r="I1464" s="60">
        <v>10</v>
      </c>
      <c r="J1464" s="60">
        <v>1</v>
      </c>
      <c r="K1464" s="60" t="s">
        <v>21</v>
      </c>
      <c r="L1464" s="60" t="str">
        <f>IF(K1464=[36]Hoja3!$B$2,[36]Hoja3!$A$2,IF(K1464=[36]Hoja3!$B$3,[36]Hoja3!$A$3,IF(K1464=[36]Hoja3!$B$4,[36]Hoja3!$A$4,IF(K1464=[36]Hoja3!$B$5,[36]Hoja3!$A$5,IF(K1464=[36]Hoja3!$B$6,[36]Hoja3!$A$6,IF(K1464=[36]Hoja3!$B$7,[36]Hoja3!$A$7,IF(K1464=[36]Hoja3!$B$8,[36]Hoja3!$A$8,IF(K1464=[36]Hoja3!$B$9,[36]Hoja3!$A$9,IF(K1464=[36]Hoja3!$B$10,[36]Hoja3!$A$10,IF(K1464=[36]Hoja3!$B$11,[36]Hoja3!$A$11,IF(K1464=[36]Hoja3!$B$12,[36]Hoja3!$A$12,IF(K1464=[36]Hoja3!$B$13,[36]Hoja3!$A$13,IF(K1464=[36]Hoja3!$B$14,[36]Hoja3!$A$14,IF(K1464=[36]Hoja3!$B$15,[36]Hoja3!$A$15,IF(K1464=[36]Hoja3!$B$16,[36]Hoja3!$A$16,IF(K1464=[36]Hoja3!$B$17,[36]Hoja3!$A$17,IF(K1464=[36]Hoja3!$B$18,[36]Hoja3!$A$18,IF(K1464=[36]Hoja3!$B$19,[36]Hoja3!$A$19,IF(K1464=[36]Hoja3!$B$20,[36]Hoja3!$A$20,IF(K1464=[36]Hoja3!$B$21,[36]Hoja3!$A$21,""))))))))))))))))))))</f>
        <v>CCE-16</v>
      </c>
      <c r="M1464" s="60" t="s">
        <v>575</v>
      </c>
      <c r="N1464" s="60">
        <v>4</v>
      </c>
      <c r="O1464" s="63">
        <v>23592290</v>
      </c>
      <c r="P1464" s="64">
        <v>23592290</v>
      </c>
      <c r="Q1464" s="65">
        <v>0</v>
      </c>
      <c r="R1464" s="60">
        <v>0</v>
      </c>
      <c r="S1464" s="60" t="s">
        <v>1439</v>
      </c>
      <c r="T1464" s="60" t="s">
        <v>2701</v>
      </c>
      <c r="U1464" s="60" t="s">
        <v>2702</v>
      </c>
      <c r="V1464" s="60" t="s">
        <v>2703</v>
      </c>
      <c r="W1464" s="60" t="s">
        <v>2704</v>
      </c>
      <c r="X1464" s="60" t="s">
        <v>2705</v>
      </c>
      <c r="Y1464" s="133" t="s">
        <v>2706</v>
      </c>
    </row>
    <row r="1465" spans="1:25" ht="45" x14ac:dyDescent="0.25">
      <c r="A1465" s="60" t="s">
        <v>2922</v>
      </c>
      <c r="B1465" s="60" t="str">
        <f>IFERROR(VLOOKUP(VALUE(MID(A1465,1,IF(VALUE(MID(A1465,1,3))=898,3,4))),[37]Hoja1!$A$3:$K$222,2,0),"")</f>
        <v>1053 Oportunidades de aprendizaje desde el enfoque diferencial</v>
      </c>
      <c r="C1465" s="60" t="s">
        <v>261</v>
      </c>
      <c r="D1465" s="60" t="s">
        <v>489</v>
      </c>
      <c r="E1465" s="60">
        <v>80101505</v>
      </c>
      <c r="F1465" s="91" t="s">
        <v>2849</v>
      </c>
      <c r="G1465" s="62">
        <v>1</v>
      </c>
      <c r="H1465" s="62">
        <v>1</v>
      </c>
      <c r="I1465" s="60">
        <v>10</v>
      </c>
      <c r="J1465" s="60">
        <v>1</v>
      </c>
      <c r="K1465" s="60" t="s">
        <v>21</v>
      </c>
      <c r="L1465" s="60" t="str">
        <f>IF(K1465=[36]Hoja3!$B$2,[36]Hoja3!$A$2,IF(K1465=[36]Hoja3!$B$3,[36]Hoja3!$A$3,IF(K1465=[36]Hoja3!$B$4,[36]Hoja3!$A$4,IF(K1465=[36]Hoja3!$B$5,[36]Hoja3!$A$5,IF(K1465=[36]Hoja3!$B$6,[36]Hoja3!$A$6,IF(K1465=[36]Hoja3!$B$7,[36]Hoja3!$A$7,IF(K1465=[36]Hoja3!$B$8,[36]Hoja3!$A$8,IF(K1465=[36]Hoja3!$B$9,[36]Hoja3!$A$9,IF(K1465=[36]Hoja3!$B$10,[36]Hoja3!$A$10,IF(K1465=[36]Hoja3!$B$11,[36]Hoja3!$A$11,IF(K1465=[36]Hoja3!$B$12,[36]Hoja3!$A$12,IF(K1465=[36]Hoja3!$B$13,[36]Hoja3!$A$13,IF(K1465=[36]Hoja3!$B$14,[36]Hoja3!$A$14,IF(K1465=[36]Hoja3!$B$15,[36]Hoja3!$A$15,IF(K1465=[36]Hoja3!$B$16,[36]Hoja3!$A$16,IF(K1465=[36]Hoja3!$B$17,[36]Hoja3!$A$17,IF(K1465=[36]Hoja3!$B$18,[36]Hoja3!$A$18,IF(K1465=[36]Hoja3!$B$19,[36]Hoja3!$A$19,IF(K1465=[36]Hoja3!$B$20,[36]Hoja3!$A$20,IF(K1465=[36]Hoja3!$B$21,[36]Hoja3!$A$21,""))))))))))))))))))))</f>
        <v>CCE-16</v>
      </c>
      <c r="M1465" s="60" t="s">
        <v>575</v>
      </c>
      <c r="N1465" s="60">
        <v>4</v>
      </c>
      <c r="O1465" s="63">
        <v>23592290</v>
      </c>
      <c r="P1465" s="64">
        <v>23592290</v>
      </c>
      <c r="Q1465" s="65">
        <v>0</v>
      </c>
      <c r="R1465" s="60">
        <v>0</v>
      </c>
      <c r="S1465" s="60" t="s">
        <v>1439</v>
      </c>
      <c r="T1465" s="60" t="s">
        <v>2701</v>
      </c>
      <c r="U1465" s="60" t="s">
        <v>2702</v>
      </c>
      <c r="V1465" s="60" t="s">
        <v>2703</v>
      </c>
      <c r="W1465" s="60" t="s">
        <v>2704</v>
      </c>
      <c r="X1465" s="60" t="s">
        <v>2705</v>
      </c>
      <c r="Y1465" s="133" t="s">
        <v>2706</v>
      </c>
    </row>
    <row r="1466" spans="1:25" ht="45" x14ac:dyDescent="0.25">
      <c r="A1466" s="60" t="s">
        <v>2923</v>
      </c>
      <c r="B1466" s="60" t="str">
        <f>IFERROR(VLOOKUP(VALUE(MID(A1466,1,IF(VALUE(MID(A1466,1,3))=898,3,4))),[37]Hoja1!$A$3:$K$222,2,0),"")</f>
        <v>1053 Oportunidades de aprendizaje desde el enfoque diferencial</v>
      </c>
      <c r="C1466" s="60" t="s">
        <v>261</v>
      </c>
      <c r="D1466" s="60" t="s">
        <v>489</v>
      </c>
      <c r="E1466" s="60">
        <v>80101505</v>
      </c>
      <c r="F1466" s="91" t="s">
        <v>2849</v>
      </c>
      <c r="G1466" s="62">
        <v>1</v>
      </c>
      <c r="H1466" s="62">
        <v>1</v>
      </c>
      <c r="I1466" s="60">
        <v>10</v>
      </c>
      <c r="J1466" s="60">
        <v>1</v>
      </c>
      <c r="K1466" s="60" t="s">
        <v>21</v>
      </c>
      <c r="L1466" s="60" t="str">
        <f>IF(K1466=[36]Hoja3!$B$2,[36]Hoja3!$A$2,IF(K1466=[36]Hoja3!$B$3,[36]Hoja3!$A$3,IF(K1466=[36]Hoja3!$B$4,[36]Hoja3!$A$4,IF(K1466=[36]Hoja3!$B$5,[36]Hoja3!$A$5,IF(K1466=[36]Hoja3!$B$6,[36]Hoja3!$A$6,IF(K1466=[36]Hoja3!$B$7,[36]Hoja3!$A$7,IF(K1466=[36]Hoja3!$B$8,[36]Hoja3!$A$8,IF(K1466=[36]Hoja3!$B$9,[36]Hoja3!$A$9,IF(K1466=[36]Hoja3!$B$10,[36]Hoja3!$A$10,IF(K1466=[36]Hoja3!$B$11,[36]Hoja3!$A$11,IF(K1466=[36]Hoja3!$B$12,[36]Hoja3!$A$12,IF(K1466=[36]Hoja3!$B$13,[36]Hoja3!$A$13,IF(K1466=[36]Hoja3!$B$14,[36]Hoja3!$A$14,IF(K1466=[36]Hoja3!$B$15,[36]Hoja3!$A$15,IF(K1466=[36]Hoja3!$B$16,[36]Hoja3!$A$16,IF(K1466=[36]Hoja3!$B$17,[36]Hoja3!$A$17,IF(K1466=[36]Hoja3!$B$18,[36]Hoja3!$A$18,IF(K1466=[36]Hoja3!$B$19,[36]Hoja3!$A$19,IF(K1466=[36]Hoja3!$B$20,[36]Hoja3!$A$20,IF(K1466=[36]Hoja3!$B$21,[36]Hoja3!$A$21,""))))))))))))))))))))</f>
        <v>CCE-16</v>
      </c>
      <c r="M1466" s="60" t="s">
        <v>575</v>
      </c>
      <c r="N1466" s="60">
        <v>4</v>
      </c>
      <c r="O1466" s="63">
        <v>23592290</v>
      </c>
      <c r="P1466" s="64">
        <v>23592290</v>
      </c>
      <c r="Q1466" s="65">
        <v>0</v>
      </c>
      <c r="R1466" s="60">
        <v>0</v>
      </c>
      <c r="S1466" s="60" t="s">
        <v>1439</v>
      </c>
      <c r="T1466" s="60" t="s">
        <v>2701</v>
      </c>
      <c r="U1466" s="60" t="s">
        <v>2702</v>
      </c>
      <c r="V1466" s="60" t="s">
        <v>2703</v>
      </c>
      <c r="W1466" s="60" t="s">
        <v>2704</v>
      </c>
      <c r="X1466" s="60" t="s">
        <v>2705</v>
      </c>
      <c r="Y1466" s="133" t="s">
        <v>2706</v>
      </c>
    </row>
    <row r="1467" spans="1:25" ht="45" x14ac:dyDescent="0.25">
      <c r="A1467" s="60" t="s">
        <v>2924</v>
      </c>
      <c r="B1467" s="60" t="str">
        <f>IFERROR(VLOOKUP(VALUE(MID(A1467,1,IF(VALUE(MID(A1467,1,3))=898,3,4))),[37]Hoja1!$A$3:$K$222,2,0),"")</f>
        <v>1053 Oportunidades de aprendizaje desde el enfoque diferencial</v>
      </c>
      <c r="C1467" s="60" t="s">
        <v>261</v>
      </c>
      <c r="D1467" s="60" t="s">
        <v>489</v>
      </c>
      <c r="E1467" s="60">
        <v>80101505</v>
      </c>
      <c r="F1467" s="91" t="s">
        <v>2849</v>
      </c>
      <c r="G1467" s="62">
        <v>1</v>
      </c>
      <c r="H1467" s="62">
        <v>1</v>
      </c>
      <c r="I1467" s="60">
        <v>10</v>
      </c>
      <c r="J1467" s="60">
        <v>1</v>
      </c>
      <c r="K1467" s="60" t="s">
        <v>21</v>
      </c>
      <c r="L1467" s="60" t="str">
        <f>IF(K1467=[36]Hoja3!$B$2,[36]Hoja3!$A$2,IF(K1467=[36]Hoja3!$B$3,[36]Hoja3!$A$3,IF(K1467=[36]Hoja3!$B$4,[36]Hoja3!$A$4,IF(K1467=[36]Hoja3!$B$5,[36]Hoja3!$A$5,IF(K1467=[36]Hoja3!$B$6,[36]Hoja3!$A$6,IF(K1467=[36]Hoja3!$B$7,[36]Hoja3!$A$7,IF(K1467=[36]Hoja3!$B$8,[36]Hoja3!$A$8,IF(K1467=[36]Hoja3!$B$9,[36]Hoja3!$A$9,IF(K1467=[36]Hoja3!$B$10,[36]Hoja3!$A$10,IF(K1467=[36]Hoja3!$B$11,[36]Hoja3!$A$11,IF(K1467=[36]Hoja3!$B$12,[36]Hoja3!$A$12,IF(K1467=[36]Hoja3!$B$13,[36]Hoja3!$A$13,IF(K1467=[36]Hoja3!$B$14,[36]Hoja3!$A$14,IF(K1467=[36]Hoja3!$B$15,[36]Hoja3!$A$15,IF(K1467=[36]Hoja3!$B$16,[36]Hoja3!$A$16,IF(K1467=[36]Hoja3!$B$17,[36]Hoja3!$A$17,IF(K1467=[36]Hoja3!$B$18,[36]Hoja3!$A$18,IF(K1467=[36]Hoja3!$B$19,[36]Hoja3!$A$19,IF(K1467=[36]Hoja3!$B$20,[36]Hoja3!$A$20,IF(K1467=[36]Hoja3!$B$21,[36]Hoja3!$A$21,""))))))))))))))))))))</f>
        <v>CCE-16</v>
      </c>
      <c r="M1467" s="60" t="s">
        <v>575</v>
      </c>
      <c r="N1467" s="60">
        <v>4</v>
      </c>
      <c r="O1467" s="63">
        <v>23592290</v>
      </c>
      <c r="P1467" s="64">
        <v>23592290</v>
      </c>
      <c r="Q1467" s="65">
        <v>0</v>
      </c>
      <c r="R1467" s="60">
        <v>0</v>
      </c>
      <c r="S1467" s="60" t="s">
        <v>1439</v>
      </c>
      <c r="T1467" s="60" t="s">
        <v>2701</v>
      </c>
      <c r="U1467" s="60" t="s">
        <v>2702</v>
      </c>
      <c r="V1467" s="60" t="s">
        <v>2703</v>
      </c>
      <c r="W1467" s="60" t="s">
        <v>2704</v>
      </c>
      <c r="X1467" s="60" t="s">
        <v>2705</v>
      </c>
      <c r="Y1467" s="133" t="s">
        <v>2706</v>
      </c>
    </row>
    <row r="1468" spans="1:25" ht="45" x14ac:dyDescent="0.25">
      <c r="A1468" s="60" t="s">
        <v>2925</v>
      </c>
      <c r="B1468" s="60" t="str">
        <f>IFERROR(VLOOKUP(VALUE(MID(A1468,1,IF(VALUE(MID(A1468,1,3))=898,3,4))),[37]Hoja1!$A$3:$K$222,2,0),"")</f>
        <v>1053 Oportunidades de aprendizaje desde el enfoque diferencial</v>
      </c>
      <c r="C1468" s="60" t="s">
        <v>261</v>
      </c>
      <c r="D1468" s="60" t="s">
        <v>489</v>
      </c>
      <c r="E1468" s="60">
        <v>80101505</v>
      </c>
      <c r="F1468" s="91" t="s">
        <v>2849</v>
      </c>
      <c r="G1468" s="62">
        <v>1</v>
      </c>
      <c r="H1468" s="62">
        <v>1</v>
      </c>
      <c r="I1468" s="60">
        <v>10</v>
      </c>
      <c r="J1468" s="60">
        <v>1</v>
      </c>
      <c r="K1468" s="60" t="s">
        <v>21</v>
      </c>
      <c r="L1468" s="60" t="str">
        <f>IF(K1468=[36]Hoja3!$B$2,[36]Hoja3!$A$2,IF(K1468=[36]Hoja3!$B$3,[36]Hoja3!$A$3,IF(K1468=[36]Hoja3!$B$4,[36]Hoja3!$A$4,IF(K1468=[36]Hoja3!$B$5,[36]Hoja3!$A$5,IF(K1468=[36]Hoja3!$B$6,[36]Hoja3!$A$6,IF(K1468=[36]Hoja3!$B$7,[36]Hoja3!$A$7,IF(K1468=[36]Hoja3!$B$8,[36]Hoja3!$A$8,IF(K1468=[36]Hoja3!$B$9,[36]Hoja3!$A$9,IF(K1468=[36]Hoja3!$B$10,[36]Hoja3!$A$10,IF(K1468=[36]Hoja3!$B$11,[36]Hoja3!$A$11,IF(K1468=[36]Hoja3!$B$12,[36]Hoja3!$A$12,IF(K1468=[36]Hoja3!$B$13,[36]Hoja3!$A$13,IF(K1468=[36]Hoja3!$B$14,[36]Hoja3!$A$14,IF(K1468=[36]Hoja3!$B$15,[36]Hoja3!$A$15,IF(K1468=[36]Hoja3!$B$16,[36]Hoja3!$A$16,IF(K1468=[36]Hoja3!$B$17,[36]Hoja3!$A$17,IF(K1468=[36]Hoja3!$B$18,[36]Hoja3!$A$18,IF(K1468=[36]Hoja3!$B$19,[36]Hoja3!$A$19,IF(K1468=[36]Hoja3!$B$20,[36]Hoja3!$A$20,IF(K1468=[36]Hoja3!$B$21,[36]Hoja3!$A$21,""))))))))))))))))))))</f>
        <v>CCE-16</v>
      </c>
      <c r="M1468" s="60" t="s">
        <v>575</v>
      </c>
      <c r="N1468" s="60">
        <v>4</v>
      </c>
      <c r="O1468" s="63">
        <v>23592290</v>
      </c>
      <c r="P1468" s="64">
        <v>23592290</v>
      </c>
      <c r="Q1468" s="65">
        <v>0</v>
      </c>
      <c r="R1468" s="60">
        <v>0</v>
      </c>
      <c r="S1468" s="60" t="s">
        <v>1439</v>
      </c>
      <c r="T1468" s="60" t="s">
        <v>2701</v>
      </c>
      <c r="U1468" s="60" t="s">
        <v>2702</v>
      </c>
      <c r="V1468" s="60" t="s">
        <v>2703</v>
      </c>
      <c r="W1468" s="60" t="s">
        <v>2704</v>
      </c>
      <c r="X1468" s="60" t="s">
        <v>2705</v>
      </c>
      <c r="Y1468" s="133" t="s">
        <v>2706</v>
      </c>
    </row>
    <row r="1469" spans="1:25" ht="45" x14ac:dyDescent="0.25">
      <c r="A1469" s="60" t="s">
        <v>2926</v>
      </c>
      <c r="B1469" s="60" t="str">
        <f>IFERROR(VLOOKUP(VALUE(MID(A1469,1,IF(VALUE(MID(A1469,1,3))=898,3,4))),[37]Hoja1!$A$3:$K$222,2,0),"")</f>
        <v>1053 Oportunidades de aprendizaje desde el enfoque diferencial</v>
      </c>
      <c r="C1469" s="60" t="s">
        <v>261</v>
      </c>
      <c r="D1469" s="60" t="s">
        <v>489</v>
      </c>
      <c r="E1469" s="60">
        <v>80101505</v>
      </c>
      <c r="F1469" s="91" t="s">
        <v>2849</v>
      </c>
      <c r="G1469" s="62">
        <v>1</v>
      </c>
      <c r="H1469" s="62">
        <v>1</v>
      </c>
      <c r="I1469" s="60">
        <v>10</v>
      </c>
      <c r="J1469" s="60">
        <v>1</v>
      </c>
      <c r="K1469" s="60" t="s">
        <v>21</v>
      </c>
      <c r="L1469" s="60" t="str">
        <f>IF(K1469=[36]Hoja3!$B$2,[36]Hoja3!$A$2,IF(K1469=[36]Hoja3!$B$3,[36]Hoja3!$A$3,IF(K1469=[36]Hoja3!$B$4,[36]Hoja3!$A$4,IF(K1469=[36]Hoja3!$B$5,[36]Hoja3!$A$5,IF(K1469=[36]Hoja3!$B$6,[36]Hoja3!$A$6,IF(K1469=[36]Hoja3!$B$7,[36]Hoja3!$A$7,IF(K1469=[36]Hoja3!$B$8,[36]Hoja3!$A$8,IF(K1469=[36]Hoja3!$B$9,[36]Hoja3!$A$9,IF(K1469=[36]Hoja3!$B$10,[36]Hoja3!$A$10,IF(K1469=[36]Hoja3!$B$11,[36]Hoja3!$A$11,IF(K1469=[36]Hoja3!$B$12,[36]Hoja3!$A$12,IF(K1469=[36]Hoja3!$B$13,[36]Hoja3!$A$13,IF(K1469=[36]Hoja3!$B$14,[36]Hoja3!$A$14,IF(K1469=[36]Hoja3!$B$15,[36]Hoja3!$A$15,IF(K1469=[36]Hoja3!$B$16,[36]Hoja3!$A$16,IF(K1469=[36]Hoja3!$B$17,[36]Hoja3!$A$17,IF(K1469=[36]Hoja3!$B$18,[36]Hoja3!$A$18,IF(K1469=[36]Hoja3!$B$19,[36]Hoja3!$A$19,IF(K1469=[36]Hoja3!$B$20,[36]Hoja3!$A$20,IF(K1469=[36]Hoja3!$B$21,[36]Hoja3!$A$21,""))))))))))))))))))))</f>
        <v>CCE-16</v>
      </c>
      <c r="M1469" s="60" t="s">
        <v>575</v>
      </c>
      <c r="N1469" s="60">
        <v>4</v>
      </c>
      <c r="O1469" s="63">
        <v>23592290</v>
      </c>
      <c r="P1469" s="64">
        <v>23592290</v>
      </c>
      <c r="Q1469" s="65">
        <v>0</v>
      </c>
      <c r="R1469" s="60">
        <v>0</v>
      </c>
      <c r="S1469" s="60" t="s">
        <v>1439</v>
      </c>
      <c r="T1469" s="60" t="s">
        <v>2701</v>
      </c>
      <c r="U1469" s="60" t="s">
        <v>2702</v>
      </c>
      <c r="V1469" s="60" t="s">
        <v>2703</v>
      </c>
      <c r="W1469" s="60" t="s">
        <v>2704</v>
      </c>
      <c r="X1469" s="60" t="s">
        <v>2705</v>
      </c>
      <c r="Y1469" s="133" t="s">
        <v>2706</v>
      </c>
    </row>
    <row r="1470" spans="1:25" ht="45" x14ac:dyDescent="0.25">
      <c r="A1470" s="60" t="s">
        <v>2927</v>
      </c>
      <c r="B1470" s="60" t="str">
        <f>IFERROR(VLOOKUP(VALUE(MID(A1470,1,IF(VALUE(MID(A1470,1,3))=898,3,4))),[37]Hoja1!$A$3:$K$222,2,0),"")</f>
        <v>1053 Oportunidades de aprendizaje desde el enfoque diferencial</v>
      </c>
      <c r="C1470" s="60" t="s">
        <v>261</v>
      </c>
      <c r="D1470" s="60" t="s">
        <v>489</v>
      </c>
      <c r="E1470" s="60">
        <v>80101505</v>
      </c>
      <c r="F1470" s="91" t="s">
        <v>2849</v>
      </c>
      <c r="G1470" s="62">
        <v>1</v>
      </c>
      <c r="H1470" s="62">
        <v>1</v>
      </c>
      <c r="I1470" s="60">
        <v>10</v>
      </c>
      <c r="J1470" s="60">
        <v>1</v>
      </c>
      <c r="K1470" s="60" t="s">
        <v>21</v>
      </c>
      <c r="L1470" s="60" t="str">
        <f>IF(K1470=[36]Hoja3!$B$2,[36]Hoja3!$A$2,IF(K1470=[36]Hoja3!$B$3,[36]Hoja3!$A$3,IF(K1470=[36]Hoja3!$B$4,[36]Hoja3!$A$4,IF(K1470=[36]Hoja3!$B$5,[36]Hoja3!$A$5,IF(K1470=[36]Hoja3!$B$6,[36]Hoja3!$A$6,IF(K1470=[36]Hoja3!$B$7,[36]Hoja3!$A$7,IF(K1470=[36]Hoja3!$B$8,[36]Hoja3!$A$8,IF(K1470=[36]Hoja3!$B$9,[36]Hoja3!$A$9,IF(K1470=[36]Hoja3!$B$10,[36]Hoja3!$A$10,IF(K1470=[36]Hoja3!$B$11,[36]Hoja3!$A$11,IF(K1470=[36]Hoja3!$B$12,[36]Hoja3!$A$12,IF(K1470=[36]Hoja3!$B$13,[36]Hoja3!$A$13,IF(K1470=[36]Hoja3!$B$14,[36]Hoja3!$A$14,IF(K1470=[36]Hoja3!$B$15,[36]Hoja3!$A$15,IF(K1470=[36]Hoja3!$B$16,[36]Hoja3!$A$16,IF(K1470=[36]Hoja3!$B$17,[36]Hoja3!$A$17,IF(K1470=[36]Hoja3!$B$18,[36]Hoja3!$A$18,IF(K1470=[36]Hoja3!$B$19,[36]Hoja3!$A$19,IF(K1470=[36]Hoja3!$B$20,[36]Hoja3!$A$20,IF(K1470=[36]Hoja3!$B$21,[36]Hoja3!$A$21,""))))))))))))))))))))</f>
        <v>CCE-16</v>
      </c>
      <c r="M1470" s="60" t="s">
        <v>575</v>
      </c>
      <c r="N1470" s="60">
        <v>4</v>
      </c>
      <c r="O1470" s="63">
        <v>23592290</v>
      </c>
      <c r="P1470" s="64">
        <v>23592290</v>
      </c>
      <c r="Q1470" s="65">
        <v>0</v>
      </c>
      <c r="R1470" s="60">
        <v>0</v>
      </c>
      <c r="S1470" s="60" t="s">
        <v>1439</v>
      </c>
      <c r="T1470" s="60" t="s">
        <v>2701</v>
      </c>
      <c r="U1470" s="60" t="s">
        <v>2702</v>
      </c>
      <c r="V1470" s="60" t="s">
        <v>2703</v>
      </c>
      <c r="W1470" s="60" t="s">
        <v>2704</v>
      </c>
      <c r="X1470" s="60" t="s">
        <v>2705</v>
      </c>
      <c r="Y1470" s="133" t="s">
        <v>2706</v>
      </c>
    </row>
    <row r="1471" spans="1:25" ht="45" x14ac:dyDescent="0.25">
      <c r="A1471" s="60" t="s">
        <v>2928</v>
      </c>
      <c r="B1471" s="60" t="str">
        <f>IFERROR(VLOOKUP(VALUE(MID(A1471,1,IF(VALUE(MID(A1471,1,3))=898,3,4))),[37]Hoja1!$A$3:$K$222,2,0),"")</f>
        <v>1053 Oportunidades de aprendizaje desde el enfoque diferencial</v>
      </c>
      <c r="C1471" s="60" t="s">
        <v>261</v>
      </c>
      <c r="D1471" s="60" t="s">
        <v>489</v>
      </c>
      <c r="E1471" s="60">
        <v>80101505</v>
      </c>
      <c r="F1471" s="91" t="s">
        <v>2849</v>
      </c>
      <c r="G1471" s="62">
        <v>1</v>
      </c>
      <c r="H1471" s="62">
        <v>1</v>
      </c>
      <c r="I1471" s="60">
        <v>10</v>
      </c>
      <c r="J1471" s="60">
        <v>1</v>
      </c>
      <c r="K1471" s="60" t="s">
        <v>21</v>
      </c>
      <c r="L1471" s="60" t="str">
        <f>IF(K1471=[36]Hoja3!$B$2,[36]Hoja3!$A$2,IF(K1471=[36]Hoja3!$B$3,[36]Hoja3!$A$3,IF(K1471=[36]Hoja3!$B$4,[36]Hoja3!$A$4,IF(K1471=[36]Hoja3!$B$5,[36]Hoja3!$A$5,IF(K1471=[36]Hoja3!$B$6,[36]Hoja3!$A$6,IF(K1471=[36]Hoja3!$B$7,[36]Hoja3!$A$7,IF(K1471=[36]Hoja3!$B$8,[36]Hoja3!$A$8,IF(K1471=[36]Hoja3!$B$9,[36]Hoja3!$A$9,IF(K1471=[36]Hoja3!$B$10,[36]Hoja3!$A$10,IF(K1471=[36]Hoja3!$B$11,[36]Hoja3!$A$11,IF(K1471=[36]Hoja3!$B$12,[36]Hoja3!$A$12,IF(K1471=[36]Hoja3!$B$13,[36]Hoja3!$A$13,IF(K1471=[36]Hoja3!$B$14,[36]Hoja3!$A$14,IF(K1471=[36]Hoja3!$B$15,[36]Hoja3!$A$15,IF(K1471=[36]Hoja3!$B$16,[36]Hoja3!$A$16,IF(K1471=[36]Hoja3!$B$17,[36]Hoja3!$A$17,IF(K1471=[36]Hoja3!$B$18,[36]Hoja3!$A$18,IF(K1471=[36]Hoja3!$B$19,[36]Hoja3!$A$19,IF(K1471=[36]Hoja3!$B$20,[36]Hoja3!$A$20,IF(K1471=[36]Hoja3!$B$21,[36]Hoja3!$A$21,""))))))))))))))))))))</f>
        <v>CCE-16</v>
      </c>
      <c r="M1471" s="60" t="s">
        <v>575</v>
      </c>
      <c r="N1471" s="60">
        <v>4</v>
      </c>
      <c r="O1471" s="63">
        <v>23592290</v>
      </c>
      <c r="P1471" s="64">
        <v>23592290</v>
      </c>
      <c r="Q1471" s="65">
        <v>0</v>
      </c>
      <c r="R1471" s="60">
        <v>0</v>
      </c>
      <c r="S1471" s="60" t="s">
        <v>1439</v>
      </c>
      <c r="T1471" s="60" t="s">
        <v>2701</v>
      </c>
      <c r="U1471" s="60" t="s">
        <v>2702</v>
      </c>
      <c r="V1471" s="60" t="s">
        <v>2703</v>
      </c>
      <c r="W1471" s="60" t="s">
        <v>2704</v>
      </c>
      <c r="X1471" s="60" t="s">
        <v>2705</v>
      </c>
      <c r="Y1471" s="133" t="s">
        <v>2706</v>
      </c>
    </row>
    <row r="1472" spans="1:25" ht="45" x14ac:dyDescent="0.25">
      <c r="A1472" s="60" t="s">
        <v>2929</v>
      </c>
      <c r="B1472" s="60" t="str">
        <f>IFERROR(VLOOKUP(VALUE(MID(A1472,1,IF(VALUE(MID(A1472,1,3))=898,3,4))),[37]Hoja1!$A$3:$K$222,2,0),"")</f>
        <v>1053 Oportunidades de aprendizaje desde el enfoque diferencial</v>
      </c>
      <c r="C1472" s="60" t="s">
        <v>261</v>
      </c>
      <c r="D1472" s="60" t="s">
        <v>489</v>
      </c>
      <c r="E1472" s="60">
        <v>80101505</v>
      </c>
      <c r="F1472" s="91" t="s">
        <v>2849</v>
      </c>
      <c r="G1472" s="62">
        <v>1</v>
      </c>
      <c r="H1472" s="62">
        <v>1</v>
      </c>
      <c r="I1472" s="60">
        <v>10</v>
      </c>
      <c r="J1472" s="60">
        <v>1</v>
      </c>
      <c r="K1472" s="60" t="s">
        <v>21</v>
      </c>
      <c r="L1472" s="60" t="str">
        <f>IF(K1472=[36]Hoja3!$B$2,[36]Hoja3!$A$2,IF(K1472=[36]Hoja3!$B$3,[36]Hoja3!$A$3,IF(K1472=[36]Hoja3!$B$4,[36]Hoja3!$A$4,IF(K1472=[36]Hoja3!$B$5,[36]Hoja3!$A$5,IF(K1472=[36]Hoja3!$B$6,[36]Hoja3!$A$6,IF(K1472=[36]Hoja3!$B$7,[36]Hoja3!$A$7,IF(K1472=[36]Hoja3!$B$8,[36]Hoja3!$A$8,IF(K1472=[36]Hoja3!$B$9,[36]Hoja3!$A$9,IF(K1472=[36]Hoja3!$B$10,[36]Hoja3!$A$10,IF(K1472=[36]Hoja3!$B$11,[36]Hoja3!$A$11,IF(K1472=[36]Hoja3!$B$12,[36]Hoja3!$A$12,IF(K1472=[36]Hoja3!$B$13,[36]Hoja3!$A$13,IF(K1472=[36]Hoja3!$B$14,[36]Hoja3!$A$14,IF(K1472=[36]Hoja3!$B$15,[36]Hoja3!$A$15,IF(K1472=[36]Hoja3!$B$16,[36]Hoja3!$A$16,IF(K1472=[36]Hoja3!$B$17,[36]Hoja3!$A$17,IF(K1472=[36]Hoja3!$B$18,[36]Hoja3!$A$18,IF(K1472=[36]Hoja3!$B$19,[36]Hoja3!$A$19,IF(K1472=[36]Hoja3!$B$20,[36]Hoja3!$A$20,IF(K1472=[36]Hoja3!$B$21,[36]Hoja3!$A$21,""))))))))))))))))))))</f>
        <v>CCE-16</v>
      </c>
      <c r="M1472" s="60" t="s">
        <v>575</v>
      </c>
      <c r="N1472" s="60">
        <v>4</v>
      </c>
      <c r="O1472" s="63">
        <v>23592290</v>
      </c>
      <c r="P1472" s="64">
        <v>23592290</v>
      </c>
      <c r="Q1472" s="65">
        <v>0</v>
      </c>
      <c r="R1472" s="60">
        <v>0</v>
      </c>
      <c r="S1472" s="60" t="s">
        <v>1439</v>
      </c>
      <c r="T1472" s="60" t="s">
        <v>2701</v>
      </c>
      <c r="U1472" s="60" t="s">
        <v>2702</v>
      </c>
      <c r="V1472" s="60" t="s">
        <v>2703</v>
      </c>
      <c r="W1472" s="60" t="s">
        <v>2704</v>
      </c>
      <c r="X1472" s="60" t="s">
        <v>2705</v>
      </c>
      <c r="Y1472" s="133" t="s">
        <v>2706</v>
      </c>
    </row>
    <row r="1473" spans="1:25" ht="45" x14ac:dyDescent="0.25">
      <c r="A1473" s="60" t="s">
        <v>2930</v>
      </c>
      <c r="B1473" s="60" t="str">
        <f>IFERROR(VLOOKUP(VALUE(MID(A1473,1,IF(VALUE(MID(A1473,1,3))=898,3,4))),[37]Hoja1!$A$3:$K$222,2,0),"")</f>
        <v>1053 Oportunidades de aprendizaje desde el enfoque diferencial</v>
      </c>
      <c r="C1473" s="60" t="s">
        <v>261</v>
      </c>
      <c r="D1473" s="60" t="s">
        <v>489</v>
      </c>
      <c r="E1473" s="60">
        <v>80101505</v>
      </c>
      <c r="F1473" s="91" t="s">
        <v>2849</v>
      </c>
      <c r="G1473" s="62">
        <v>1</v>
      </c>
      <c r="H1473" s="62">
        <v>1</v>
      </c>
      <c r="I1473" s="60">
        <v>10</v>
      </c>
      <c r="J1473" s="60">
        <v>1</v>
      </c>
      <c r="K1473" s="60" t="s">
        <v>21</v>
      </c>
      <c r="L1473" s="60" t="str">
        <f>IF(K1473=[36]Hoja3!$B$2,[36]Hoja3!$A$2,IF(K1473=[36]Hoja3!$B$3,[36]Hoja3!$A$3,IF(K1473=[36]Hoja3!$B$4,[36]Hoja3!$A$4,IF(K1473=[36]Hoja3!$B$5,[36]Hoja3!$A$5,IF(K1473=[36]Hoja3!$B$6,[36]Hoja3!$A$6,IF(K1473=[36]Hoja3!$B$7,[36]Hoja3!$A$7,IF(K1473=[36]Hoja3!$B$8,[36]Hoja3!$A$8,IF(K1473=[36]Hoja3!$B$9,[36]Hoja3!$A$9,IF(K1473=[36]Hoja3!$B$10,[36]Hoja3!$A$10,IF(K1473=[36]Hoja3!$B$11,[36]Hoja3!$A$11,IF(K1473=[36]Hoja3!$B$12,[36]Hoja3!$A$12,IF(K1473=[36]Hoja3!$B$13,[36]Hoja3!$A$13,IF(K1473=[36]Hoja3!$B$14,[36]Hoja3!$A$14,IF(K1473=[36]Hoja3!$B$15,[36]Hoja3!$A$15,IF(K1473=[36]Hoja3!$B$16,[36]Hoja3!$A$16,IF(K1473=[36]Hoja3!$B$17,[36]Hoja3!$A$17,IF(K1473=[36]Hoja3!$B$18,[36]Hoja3!$A$18,IF(K1473=[36]Hoja3!$B$19,[36]Hoja3!$A$19,IF(K1473=[36]Hoja3!$B$20,[36]Hoja3!$A$20,IF(K1473=[36]Hoja3!$B$21,[36]Hoja3!$A$21,""))))))))))))))))))))</f>
        <v>CCE-16</v>
      </c>
      <c r="M1473" s="60" t="s">
        <v>575</v>
      </c>
      <c r="N1473" s="60">
        <v>4</v>
      </c>
      <c r="O1473" s="63">
        <v>23592290</v>
      </c>
      <c r="P1473" s="64">
        <v>23592290</v>
      </c>
      <c r="Q1473" s="65">
        <v>0</v>
      </c>
      <c r="R1473" s="60">
        <v>0</v>
      </c>
      <c r="S1473" s="60" t="s">
        <v>1439</v>
      </c>
      <c r="T1473" s="60" t="s">
        <v>2701</v>
      </c>
      <c r="U1473" s="60" t="s">
        <v>2702</v>
      </c>
      <c r="V1473" s="60" t="s">
        <v>2703</v>
      </c>
      <c r="W1473" s="60" t="s">
        <v>2704</v>
      </c>
      <c r="X1473" s="60" t="s">
        <v>2705</v>
      </c>
      <c r="Y1473" s="133" t="s">
        <v>2706</v>
      </c>
    </row>
    <row r="1474" spans="1:25" ht="45" x14ac:dyDescent="0.25">
      <c r="A1474" s="60" t="s">
        <v>2931</v>
      </c>
      <c r="B1474" s="60" t="str">
        <f>IFERROR(VLOOKUP(VALUE(MID(A1474,1,IF(VALUE(MID(A1474,1,3))=898,3,4))),[37]Hoja1!$A$3:$K$222,2,0),"")</f>
        <v>1053 Oportunidades de aprendizaje desde el enfoque diferencial</v>
      </c>
      <c r="C1474" s="60" t="s">
        <v>261</v>
      </c>
      <c r="D1474" s="60" t="s">
        <v>489</v>
      </c>
      <c r="E1474" s="60">
        <v>80101505</v>
      </c>
      <c r="F1474" s="91" t="s">
        <v>2849</v>
      </c>
      <c r="G1474" s="62">
        <v>1</v>
      </c>
      <c r="H1474" s="62">
        <v>1</v>
      </c>
      <c r="I1474" s="60">
        <v>10</v>
      </c>
      <c r="J1474" s="60">
        <v>1</v>
      </c>
      <c r="K1474" s="60" t="s">
        <v>21</v>
      </c>
      <c r="L1474" s="60" t="str">
        <f>IF(K1474=[36]Hoja3!$B$2,[36]Hoja3!$A$2,IF(K1474=[36]Hoja3!$B$3,[36]Hoja3!$A$3,IF(K1474=[36]Hoja3!$B$4,[36]Hoja3!$A$4,IF(K1474=[36]Hoja3!$B$5,[36]Hoja3!$A$5,IF(K1474=[36]Hoja3!$B$6,[36]Hoja3!$A$6,IF(K1474=[36]Hoja3!$B$7,[36]Hoja3!$A$7,IF(K1474=[36]Hoja3!$B$8,[36]Hoja3!$A$8,IF(K1474=[36]Hoja3!$B$9,[36]Hoja3!$A$9,IF(K1474=[36]Hoja3!$B$10,[36]Hoja3!$A$10,IF(K1474=[36]Hoja3!$B$11,[36]Hoja3!$A$11,IF(K1474=[36]Hoja3!$B$12,[36]Hoja3!$A$12,IF(K1474=[36]Hoja3!$B$13,[36]Hoja3!$A$13,IF(K1474=[36]Hoja3!$B$14,[36]Hoja3!$A$14,IF(K1474=[36]Hoja3!$B$15,[36]Hoja3!$A$15,IF(K1474=[36]Hoja3!$B$16,[36]Hoja3!$A$16,IF(K1474=[36]Hoja3!$B$17,[36]Hoja3!$A$17,IF(K1474=[36]Hoja3!$B$18,[36]Hoja3!$A$18,IF(K1474=[36]Hoja3!$B$19,[36]Hoja3!$A$19,IF(K1474=[36]Hoja3!$B$20,[36]Hoja3!$A$20,IF(K1474=[36]Hoja3!$B$21,[36]Hoja3!$A$21,""))))))))))))))))))))</f>
        <v>CCE-16</v>
      </c>
      <c r="M1474" s="60" t="s">
        <v>575</v>
      </c>
      <c r="N1474" s="60">
        <v>4</v>
      </c>
      <c r="O1474" s="63">
        <v>23592290</v>
      </c>
      <c r="P1474" s="64">
        <v>23592290</v>
      </c>
      <c r="Q1474" s="65">
        <v>0</v>
      </c>
      <c r="R1474" s="60">
        <v>0</v>
      </c>
      <c r="S1474" s="60" t="s">
        <v>1439</v>
      </c>
      <c r="T1474" s="60" t="s">
        <v>2701</v>
      </c>
      <c r="U1474" s="60" t="s">
        <v>2702</v>
      </c>
      <c r="V1474" s="60" t="s">
        <v>2703</v>
      </c>
      <c r="W1474" s="60" t="s">
        <v>2704</v>
      </c>
      <c r="X1474" s="60" t="s">
        <v>2705</v>
      </c>
      <c r="Y1474" s="133" t="s">
        <v>2706</v>
      </c>
    </row>
    <row r="1475" spans="1:25" ht="45" x14ac:dyDescent="0.25">
      <c r="A1475" s="60" t="s">
        <v>2932</v>
      </c>
      <c r="B1475" s="60" t="str">
        <f>IFERROR(VLOOKUP(VALUE(MID(A1475,1,IF(VALUE(MID(A1475,1,3))=898,3,4))),[37]Hoja1!$A$3:$K$222,2,0),"")</f>
        <v>1053 Oportunidades de aprendizaje desde el enfoque diferencial</v>
      </c>
      <c r="C1475" s="60" t="s">
        <v>261</v>
      </c>
      <c r="D1475" s="60" t="s">
        <v>489</v>
      </c>
      <c r="E1475" s="60">
        <v>80101505</v>
      </c>
      <c r="F1475" s="91" t="s">
        <v>2849</v>
      </c>
      <c r="G1475" s="62">
        <v>1</v>
      </c>
      <c r="H1475" s="62">
        <v>1</v>
      </c>
      <c r="I1475" s="60">
        <v>10</v>
      </c>
      <c r="J1475" s="60">
        <v>1</v>
      </c>
      <c r="K1475" s="60" t="s">
        <v>21</v>
      </c>
      <c r="L1475" s="60" t="str">
        <f>IF(K1475=[36]Hoja3!$B$2,[36]Hoja3!$A$2,IF(K1475=[36]Hoja3!$B$3,[36]Hoja3!$A$3,IF(K1475=[36]Hoja3!$B$4,[36]Hoja3!$A$4,IF(K1475=[36]Hoja3!$B$5,[36]Hoja3!$A$5,IF(K1475=[36]Hoja3!$B$6,[36]Hoja3!$A$6,IF(K1475=[36]Hoja3!$B$7,[36]Hoja3!$A$7,IF(K1475=[36]Hoja3!$B$8,[36]Hoja3!$A$8,IF(K1475=[36]Hoja3!$B$9,[36]Hoja3!$A$9,IF(K1475=[36]Hoja3!$B$10,[36]Hoja3!$A$10,IF(K1475=[36]Hoja3!$B$11,[36]Hoja3!$A$11,IF(K1475=[36]Hoja3!$B$12,[36]Hoja3!$A$12,IF(K1475=[36]Hoja3!$B$13,[36]Hoja3!$A$13,IF(K1475=[36]Hoja3!$B$14,[36]Hoja3!$A$14,IF(K1475=[36]Hoja3!$B$15,[36]Hoja3!$A$15,IF(K1475=[36]Hoja3!$B$16,[36]Hoja3!$A$16,IF(K1475=[36]Hoja3!$B$17,[36]Hoja3!$A$17,IF(K1475=[36]Hoja3!$B$18,[36]Hoja3!$A$18,IF(K1475=[36]Hoja3!$B$19,[36]Hoja3!$A$19,IF(K1475=[36]Hoja3!$B$20,[36]Hoja3!$A$20,IF(K1475=[36]Hoja3!$B$21,[36]Hoja3!$A$21,""))))))))))))))))))))</f>
        <v>CCE-16</v>
      </c>
      <c r="M1475" s="60" t="s">
        <v>575</v>
      </c>
      <c r="N1475" s="60">
        <v>4</v>
      </c>
      <c r="O1475" s="63">
        <v>23592290</v>
      </c>
      <c r="P1475" s="64">
        <v>23592290</v>
      </c>
      <c r="Q1475" s="65">
        <v>0</v>
      </c>
      <c r="R1475" s="60">
        <v>0</v>
      </c>
      <c r="S1475" s="60" t="s">
        <v>1439</v>
      </c>
      <c r="T1475" s="60" t="s">
        <v>2701</v>
      </c>
      <c r="U1475" s="60" t="s">
        <v>2702</v>
      </c>
      <c r="V1475" s="60" t="s">
        <v>2703</v>
      </c>
      <c r="W1475" s="60" t="s">
        <v>2704</v>
      </c>
      <c r="X1475" s="60" t="s">
        <v>2705</v>
      </c>
      <c r="Y1475" s="133" t="s">
        <v>2706</v>
      </c>
    </row>
    <row r="1476" spans="1:25" ht="45" x14ac:dyDescent="0.25">
      <c r="A1476" s="60" t="s">
        <v>2933</v>
      </c>
      <c r="B1476" s="60" t="str">
        <f>IFERROR(VLOOKUP(VALUE(MID(A1476,1,IF(VALUE(MID(A1476,1,3))=898,3,4))),[37]Hoja1!$A$3:$K$222,2,0),"")</f>
        <v>1053 Oportunidades de aprendizaje desde el enfoque diferencial</v>
      </c>
      <c r="C1476" s="60" t="s">
        <v>261</v>
      </c>
      <c r="D1476" s="60" t="s">
        <v>489</v>
      </c>
      <c r="E1476" s="60">
        <v>80101505</v>
      </c>
      <c r="F1476" s="91" t="s">
        <v>2849</v>
      </c>
      <c r="G1476" s="62">
        <v>1</v>
      </c>
      <c r="H1476" s="62">
        <v>1</v>
      </c>
      <c r="I1476" s="60">
        <v>10</v>
      </c>
      <c r="J1476" s="60">
        <v>1</v>
      </c>
      <c r="K1476" s="60" t="s">
        <v>21</v>
      </c>
      <c r="L1476" s="60" t="str">
        <f>IF(K1476=[36]Hoja3!$B$2,[36]Hoja3!$A$2,IF(K1476=[36]Hoja3!$B$3,[36]Hoja3!$A$3,IF(K1476=[36]Hoja3!$B$4,[36]Hoja3!$A$4,IF(K1476=[36]Hoja3!$B$5,[36]Hoja3!$A$5,IF(K1476=[36]Hoja3!$B$6,[36]Hoja3!$A$6,IF(K1476=[36]Hoja3!$B$7,[36]Hoja3!$A$7,IF(K1476=[36]Hoja3!$B$8,[36]Hoja3!$A$8,IF(K1476=[36]Hoja3!$B$9,[36]Hoja3!$A$9,IF(K1476=[36]Hoja3!$B$10,[36]Hoja3!$A$10,IF(K1476=[36]Hoja3!$B$11,[36]Hoja3!$A$11,IF(K1476=[36]Hoja3!$B$12,[36]Hoja3!$A$12,IF(K1476=[36]Hoja3!$B$13,[36]Hoja3!$A$13,IF(K1476=[36]Hoja3!$B$14,[36]Hoja3!$A$14,IF(K1476=[36]Hoja3!$B$15,[36]Hoja3!$A$15,IF(K1476=[36]Hoja3!$B$16,[36]Hoja3!$A$16,IF(K1476=[36]Hoja3!$B$17,[36]Hoja3!$A$17,IF(K1476=[36]Hoja3!$B$18,[36]Hoja3!$A$18,IF(K1476=[36]Hoja3!$B$19,[36]Hoja3!$A$19,IF(K1476=[36]Hoja3!$B$20,[36]Hoja3!$A$20,IF(K1476=[36]Hoja3!$B$21,[36]Hoja3!$A$21,""))))))))))))))))))))</f>
        <v>CCE-16</v>
      </c>
      <c r="M1476" s="60" t="s">
        <v>575</v>
      </c>
      <c r="N1476" s="60">
        <v>4</v>
      </c>
      <c r="O1476" s="63">
        <v>23592290</v>
      </c>
      <c r="P1476" s="64">
        <v>23592290</v>
      </c>
      <c r="Q1476" s="65">
        <v>0</v>
      </c>
      <c r="R1476" s="60">
        <v>0</v>
      </c>
      <c r="S1476" s="60" t="s">
        <v>1439</v>
      </c>
      <c r="T1476" s="60" t="s">
        <v>2701</v>
      </c>
      <c r="U1476" s="60" t="s">
        <v>2702</v>
      </c>
      <c r="V1476" s="60" t="s">
        <v>2703</v>
      </c>
      <c r="W1476" s="60" t="s">
        <v>2704</v>
      </c>
      <c r="X1476" s="60" t="s">
        <v>2705</v>
      </c>
      <c r="Y1476" s="133" t="s">
        <v>2706</v>
      </c>
    </row>
    <row r="1477" spans="1:25" ht="60" x14ac:dyDescent="0.25">
      <c r="A1477" s="60" t="s">
        <v>2934</v>
      </c>
      <c r="B1477" s="60" t="str">
        <f>IFERROR(VLOOKUP(VALUE(MID(A1477,1,IF(VALUE(MID(A1477,1,3))=898,3,4))),[37]Hoja1!$A$3:$K$222,2,0),"")</f>
        <v>1053 Oportunidades de aprendizaje desde el enfoque diferencial</v>
      </c>
      <c r="C1477" s="60" t="s">
        <v>261</v>
      </c>
      <c r="D1477" s="60" t="s">
        <v>489</v>
      </c>
      <c r="E1477" s="60">
        <v>80101505</v>
      </c>
      <c r="F1477" s="91" t="s">
        <v>2935</v>
      </c>
      <c r="G1477" s="62">
        <v>1</v>
      </c>
      <c r="H1477" s="62">
        <v>1</v>
      </c>
      <c r="I1477" s="60">
        <v>10</v>
      </c>
      <c r="J1477" s="60">
        <v>1</v>
      </c>
      <c r="K1477" s="60" t="s">
        <v>21</v>
      </c>
      <c r="L1477" s="60" t="str">
        <f>IF(K1477=[36]Hoja3!$B$2,[36]Hoja3!$A$2,IF(K1477=[36]Hoja3!$B$3,[36]Hoja3!$A$3,IF(K1477=[36]Hoja3!$B$4,[36]Hoja3!$A$4,IF(K1477=[36]Hoja3!$B$5,[36]Hoja3!$A$5,IF(K1477=[36]Hoja3!$B$6,[36]Hoja3!$A$6,IF(K1477=[36]Hoja3!$B$7,[36]Hoja3!$A$7,IF(K1477=[36]Hoja3!$B$8,[36]Hoja3!$A$8,IF(K1477=[36]Hoja3!$B$9,[36]Hoja3!$A$9,IF(K1477=[36]Hoja3!$B$10,[36]Hoja3!$A$10,IF(K1477=[36]Hoja3!$B$11,[36]Hoja3!$A$11,IF(K1477=[36]Hoja3!$B$12,[36]Hoja3!$A$12,IF(K1477=[36]Hoja3!$B$13,[36]Hoja3!$A$13,IF(K1477=[36]Hoja3!$B$14,[36]Hoja3!$A$14,IF(K1477=[36]Hoja3!$B$15,[36]Hoja3!$A$15,IF(K1477=[36]Hoja3!$B$16,[36]Hoja3!$A$16,IF(K1477=[36]Hoja3!$B$17,[36]Hoja3!$A$17,IF(K1477=[36]Hoja3!$B$18,[36]Hoja3!$A$18,IF(K1477=[36]Hoja3!$B$19,[36]Hoja3!$A$19,IF(K1477=[36]Hoja3!$B$20,[36]Hoja3!$A$20,IF(K1477=[36]Hoja3!$B$21,[36]Hoja3!$A$21,""))))))))))))))))))))</f>
        <v>CCE-16</v>
      </c>
      <c r="M1477" s="60" t="s">
        <v>575</v>
      </c>
      <c r="N1477" s="60">
        <v>4</v>
      </c>
      <c r="O1477" s="63">
        <v>23592290</v>
      </c>
      <c r="P1477" s="64">
        <v>23592290</v>
      </c>
      <c r="Q1477" s="65">
        <v>0</v>
      </c>
      <c r="R1477" s="60">
        <v>0</v>
      </c>
      <c r="S1477" s="60" t="s">
        <v>1439</v>
      </c>
      <c r="T1477" s="60" t="s">
        <v>2701</v>
      </c>
      <c r="U1477" s="60" t="s">
        <v>2702</v>
      </c>
      <c r="V1477" s="60" t="s">
        <v>2703</v>
      </c>
      <c r="W1477" s="60" t="s">
        <v>2704</v>
      </c>
      <c r="X1477" s="60" t="s">
        <v>2705</v>
      </c>
      <c r="Y1477" s="133" t="s">
        <v>2706</v>
      </c>
    </row>
    <row r="1478" spans="1:25" ht="60" x14ac:dyDescent="0.25">
      <c r="A1478" s="60" t="s">
        <v>2936</v>
      </c>
      <c r="B1478" s="60" t="str">
        <f>IFERROR(VLOOKUP(VALUE(MID(A1478,1,IF(VALUE(MID(A1478,1,3))=898,3,4))),[37]Hoja1!$A$3:$K$222,2,0),"")</f>
        <v>1053 Oportunidades de aprendizaje desde el enfoque diferencial</v>
      </c>
      <c r="C1478" s="60" t="s">
        <v>261</v>
      </c>
      <c r="D1478" s="60" t="s">
        <v>489</v>
      </c>
      <c r="E1478" s="60">
        <v>80101505</v>
      </c>
      <c r="F1478" s="91" t="s">
        <v>2935</v>
      </c>
      <c r="G1478" s="62">
        <v>1</v>
      </c>
      <c r="H1478" s="62">
        <v>1</v>
      </c>
      <c r="I1478" s="60">
        <v>10</v>
      </c>
      <c r="J1478" s="60">
        <v>1</v>
      </c>
      <c r="K1478" s="60" t="s">
        <v>21</v>
      </c>
      <c r="L1478" s="60" t="str">
        <f>IF(K1478=[36]Hoja3!$B$2,[36]Hoja3!$A$2,IF(K1478=[36]Hoja3!$B$3,[36]Hoja3!$A$3,IF(K1478=[36]Hoja3!$B$4,[36]Hoja3!$A$4,IF(K1478=[36]Hoja3!$B$5,[36]Hoja3!$A$5,IF(K1478=[36]Hoja3!$B$6,[36]Hoja3!$A$6,IF(K1478=[36]Hoja3!$B$7,[36]Hoja3!$A$7,IF(K1478=[36]Hoja3!$B$8,[36]Hoja3!$A$8,IF(K1478=[36]Hoja3!$B$9,[36]Hoja3!$A$9,IF(K1478=[36]Hoja3!$B$10,[36]Hoja3!$A$10,IF(K1478=[36]Hoja3!$B$11,[36]Hoja3!$A$11,IF(K1478=[36]Hoja3!$B$12,[36]Hoja3!$A$12,IF(K1478=[36]Hoja3!$B$13,[36]Hoja3!$A$13,IF(K1478=[36]Hoja3!$B$14,[36]Hoja3!$A$14,IF(K1478=[36]Hoja3!$B$15,[36]Hoja3!$A$15,IF(K1478=[36]Hoja3!$B$16,[36]Hoja3!$A$16,IF(K1478=[36]Hoja3!$B$17,[36]Hoja3!$A$17,IF(K1478=[36]Hoja3!$B$18,[36]Hoja3!$A$18,IF(K1478=[36]Hoja3!$B$19,[36]Hoja3!$A$19,IF(K1478=[36]Hoja3!$B$20,[36]Hoja3!$A$20,IF(K1478=[36]Hoja3!$B$21,[36]Hoja3!$A$21,""))))))))))))))))))))</f>
        <v>CCE-16</v>
      </c>
      <c r="M1478" s="60" t="s">
        <v>575</v>
      </c>
      <c r="N1478" s="60">
        <v>4</v>
      </c>
      <c r="O1478" s="63">
        <v>23592290</v>
      </c>
      <c r="P1478" s="64">
        <v>23592290</v>
      </c>
      <c r="Q1478" s="65">
        <v>0</v>
      </c>
      <c r="R1478" s="60">
        <v>0</v>
      </c>
      <c r="S1478" s="60" t="s">
        <v>1439</v>
      </c>
      <c r="T1478" s="60" t="s">
        <v>2701</v>
      </c>
      <c r="U1478" s="60" t="s">
        <v>2702</v>
      </c>
      <c r="V1478" s="60" t="s">
        <v>2703</v>
      </c>
      <c r="W1478" s="60" t="s">
        <v>2704</v>
      </c>
      <c r="X1478" s="60" t="s">
        <v>2705</v>
      </c>
      <c r="Y1478" s="133" t="s">
        <v>2706</v>
      </c>
    </row>
    <row r="1479" spans="1:25" ht="60" x14ac:dyDescent="0.25">
      <c r="A1479" s="60" t="s">
        <v>2937</v>
      </c>
      <c r="B1479" s="60" t="str">
        <f>IFERROR(VLOOKUP(VALUE(MID(A1479,1,IF(VALUE(MID(A1479,1,3))=898,3,4))),[37]Hoja1!$A$3:$K$222,2,0),"")</f>
        <v>1053 Oportunidades de aprendizaje desde el enfoque diferencial</v>
      </c>
      <c r="C1479" s="60" t="s">
        <v>261</v>
      </c>
      <c r="D1479" s="60" t="s">
        <v>489</v>
      </c>
      <c r="E1479" s="60">
        <v>80101505</v>
      </c>
      <c r="F1479" s="91" t="s">
        <v>2935</v>
      </c>
      <c r="G1479" s="62">
        <v>1</v>
      </c>
      <c r="H1479" s="62">
        <v>1</v>
      </c>
      <c r="I1479" s="60">
        <v>10</v>
      </c>
      <c r="J1479" s="60">
        <v>1</v>
      </c>
      <c r="K1479" s="60" t="s">
        <v>21</v>
      </c>
      <c r="L1479" s="60" t="str">
        <f>IF(K1479=[36]Hoja3!$B$2,[36]Hoja3!$A$2,IF(K1479=[36]Hoja3!$B$3,[36]Hoja3!$A$3,IF(K1479=[36]Hoja3!$B$4,[36]Hoja3!$A$4,IF(K1479=[36]Hoja3!$B$5,[36]Hoja3!$A$5,IF(K1479=[36]Hoja3!$B$6,[36]Hoja3!$A$6,IF(K1479=[36]Hoja3!$B$7,[36]Hoja3!$A$7,IF(K1479=[36]Hoja3!$B$8,[36]Hoja3!$A$8,IF(K1479=[36]Hoja3!$B$9,[36]Hoja3!$A$9,IF(K1479=[36]Hoja3!$B$10,[36]Hoja3!$A$10,IF(K1479=[36]Hoja3!$B$11,[36]Hoja3!$A$11,IF(K1479=[36]Hoja3!$B$12,[36]Hoja3!$A$12,IF(K1479=[36]Hoja3!$B$13,[36]Hoja3!$A$13,IF(K1479=[36]Hoja3!$B$14,[36]Hoja3!$A$14,IF(K1479=[36]Hoja3!$B$15,[36]Hoja3!$A$15,IF(K1479=[36]Hoja3!$B$16,[36]Hoja3!$A$16,IF(K1479=[36]Hoja3!$B$17,[36]Hoja3!$A$17,IF(K1479=[36]Hoja3!$B$18,[36]Hoja3!$A$18,IF(K1479=[36]Hoja3!$B$19,[36]Hoja3!$A$19,IF(K1479=[36]Hoja3!$B$20,[36]Hoja3!$A$20,IF(K1479=[36]Hoja3!$B$21,[36]Hoja3!$A$21,""))))))))))))))))))))</f>
        <v>CCE-16</v>
      </c>
      <c r="M1479" s="60" t="s">
        <v>575</v>
      </c>
      <c r="N1479" s="60">
        <v>4</v>
      </c>
      <c r="O1479" s="63">
        <v>23592290</v>
      </c>
      <c r="P1479" s="64">
        <v>23592290</v>
      </c>
      <c r="Q1479" s="65">
        <v>0</v>
      </c>
      <c r="R1479" s="60">
        <v>0</v>
      </c>
      <c r="S1479" s="60" t="s">
        <v>1439</v>
      </c>
      <c r="T1479" s="60" t="s">
        <v>2701</v>
      </c>
      <c r="U1479" s="60" t="s">
        <v>2702</v>
      </c>
      <c r="V1479" s="60" t="s">
        <v>2703</v>
      </c>
      <c r="W1479" s="60" t="s">
        <v>2704</v>
      </c>
      <c r="X1479" s="60" t="s">
        <v>2705</v>
      </c>
      <c r="Y1479" s="133" t="s">
        <v>2706</v>
      </c>
    </row>
    <row r="1480" spans="1:25" ht="60" x14ac:dyDescent="0.25">
      <c r="A1480" s="60" t="s">
        <v>2938</v>
      </c>
      <c r="B1480" s="60" t="str">
        <f>IFERROR(VLOOKUP(VALUE(MID(A1480,1,IF(VALUE(MID(A1480,1,3))=898,3,4))),[37]Hoja1!$A$3:$K$222,2,0),"")</f>
        <v>1053 Oportunidades de aprendizaje desde el enfoque diferencial</v>
      </c>
      <c r="C1480" s="60" t="s">
        <v>261</v>
      </c>
      <c r="D1480" s="60" t="s">
        <v>489</v>
      </c>
      <c r="E1480" s="60">
        <v>80101505</v>
      </c>
      <c r="F1480" s="91" t="s">
        <v>2935</v>
      </c>
      <c r="G1480" s="62">
        <v>1</v>
      </c>
      <c r="H1480" s="62">
        <v>1</v>
      </c>
      <c r="I1480" s="60">
        <v>10</v>
      </c>
      <c r="J1480" s="60">
        <v>1</v>
      </c>
      <c r="K1480" s="60" t="s">
        <v>21</v>
      </c>
      <c r="L1480" s="60" t="str">
        <f>IF(K1480=[36]Hoja3!$B$2,[36]Hoja3!$A$2,IF(K1480=[36]Hoja3!$B$3,[36]Hoja3!$A$3,IF(K1480=[36]Hoja3!$B$4,[36]Hoja3!$A$4,IF(K1480=[36]Hoja3!$B$5,[36]Hoja3!$A$5,IF(K1480=[36]Hoja3!$B$6,[36]Hoja3!$A$6,IF(K1480=[36]Hoja3!$B$7,[36]Hoja3!$A$7,IF(K1480=[36]Hoja3!$B$8,[36]Hoja3!$A$8,IF(K1480=[36]Hoja3!$B$9,[36]Hoja3!$A$9,IF(K1480=[36]Hoja3!$B$10,[36]Hoja3!$A$10,IF(K1480=[36]Hoja3!$B$11,[36]Hoja3!$A$11,IF(K1480=[36]Hoja3!$B$12,[36]Hoja3!$A$12,IF(K1480=[36]Hoja3!$B$13,[36]Hoja3!$A$13,IF(K1480=[36]Hoja3!$B$14,[36]Hoja3!$A$14,IF(K1480=[36]Hoja3!$B$15,[36]Hoja3!$A$15,IF(K1480=[36]Hoja3!$B$16,[36]Hoja3!$A$16,IF(K1480=[36]Hoja3!$B$17,[36]Hoja3!$A$17,IF(K1480=[36]Hoja3!$B$18,[36]Hoja3!$A$18,IF(K1480=[36]Hoja3!$B$19,[36]Hoja3!$A$19,IF(K1480=[36]Hoja3!$B$20,[36]Hoja3!$A$20,IF(K1480=[36]Hoja3!$B$21,[36]Hoja3!$A$21,""))))))))))))))))))))</f>
        <v>CCE-16</v>
      </c>
      <c r="M1480" s="60" t="s">
        <v>575</v>
      </c>
      <c r="N1480" s="60">
        <v>4</v>
      </c>
      <c r="O1480" s="63">
        <v>23592290</v>
      </c>
      <c r="P1480" s="64">
        <v>23592290</v>
      </c>
      <c r="Q1480" s="65">
        <v>0</v>
      </c>
      <c r="R1480" s="60">
        <v>0</v>
      </c>
      <c r="S1480" s="60" t="s">
        <v>1439</v>
      </c>
      <c r="T1480" s="60" t="s">
        <v>2701</v>
      </c>
      <c r="U1480" s="60" t="s">
        <v>2702</v>
      </c>
      <c r="V1480" s="60" t="s">
        <v>2703</v>
      </c>
      <c r="W1480" s="60" t="s">
        <v>2704</v>
      </c>
      <c r="X1480" s="60" t="s">
        <v>2705</v>
      </c>
      <c r="Y1480" s="133" t="s">
        <v>2706</v>
      </c>
    </row>
    <row r="1481" spans="1:25" ht="60" x14ac:dyDescent="0.25">
      <c r="A1481" s="60" t="s">
        <v>2939</v>
      </c>
      <c r="B1481" s="60" t="str">
        <f>IFERROR(VLOOKUP(VALUE(MID(A1481,1,IF(VALUE(MID(A1481,1,3))=898,3,4))),[37]Hoja1!$A$3:$K$222,2,0),"")</f>
        <v>1053 Oportunidades de aprendizaje desde el enfoque diferencial</v>
      </c>
      <c r="C1481" s="60" t="s">
        <v>261</v>
      </c>
      <c r="D1481" s="60" t="s">
        <v>489</v>
      </c>
      <c r="E1481" s="60">
        <v>80101505</v>
      </c>
      <c r="F1481" s="91" t="s">
        <v>2935</v>
      </c>
      <c r="G1481" s="62">
        <v>1</v>
      </c>
      <c r="H1481" s="62">
        <v>1</v>
      </c>
      <c r="I1481" s="60">
        <v>10</v>
      </c>
      <c r="J1481" s="60">
        <v>1</v>
      </c>
      <c r="K1481" s="60" t="s">
        <v>21</v>
      </c>
      <c r="L1481" s="60" t="str">
        <f>IF(K1481=[36]Hoja3!$B$2,[36]Hoja3!$A$2,IF(K1481=[36]Hoja3!$B$3,[36]Hoja3!$A$3,IF(K1481=[36]Hoja3!$B$4,[36]Hoja3!$A$4,IF(K1481=[36]Hoja3!$B$5,[36]Hoja3!$A$5,IF(K1481=[36]Hoja3!$B$6,[36]Hoja3!$A$6,IF(K1481=[36]Hoja3!$B$7,[36]Hoja3!$A$7,IF(K1481=[36]Hoja3!$B$8,[36]Hoja3!$A$8,IF(K1481=[36]Hoja3!$B$9,[36]Hoja3!$A$9,IF(K1481=[36]Hoja3!$B$10,[36]Hoja3!$A$10,IF(K1481=[36]Hoja3!$B$11,[36]Hoja3!$A$11,IF(K1481=[36]Hoja3!$B$12,[36]Hoja3!$A$12,IF(K1481=[36]Hoja3!$B$13,[36]Hoja3!$A$13,IF(K1481=[36]Hoja3!$B$14,[36]Hoja3!$A$14,IF(K1481=[36]Hoja3!$B$15,[36]Hoja3!$A$15,IF(K1481=[36]Hoja3!$B$16,[36]Hoja3!$A$16,IF(K1481=[36]Hoja3!$B$17,[36]Hoja3!$A$17,IF(K1481=[36]Hoja3!$B$18,[36]Hoja3!$A$18,IF(K1481=[36]Hoja3!$B$19,[36]Hoja3!$A$19,IF(K1481=[36]Hoja3!$B$20,[36]Hoja3!$A$20,IF(K1481=[36]Hoja3!$B$21,[36]Hoja3!$A$21,""))))))))))))))))))))</f>
        <v>CCE-16</v>
      </c>
      <c r="M1481" s="60" t="s">
        <v>575</v>
      </c>
      <c r="N1481" s="60">
        <v>4</v>
      </c>
      <c r="O1481" s="63">
        <v>23592290</v>
      </c>
      <c r="P1481" s="64">
        <v>23592290</v>
      </c>
      <c r="Q1481" s="65">
        <v>0</v>
      </c>
      <c r="R1481" s="60">
        <v>0</v>
      </c>
      <c r="S1481" s="60" t="s">
        <v>1439</v>
      </c>
      <c r="T1481" s="60" t="s">
        <v>2701</v>
      </c>
      <c r="U1481" s="60" t="s">
        <v>2702</v>
      </c>
      <c r="V1481" s="60" t="s">
        <v>2703</v>
      </c>
      <c r="W1481" s="60" t="s">
        <v>2704</v>
      </c>
      <c r="X1481" s="60" t="s">
        <v>2705</v>
      </c>
      <c r="Y1481" s="133" t="s">
        <v>2706</v>
      </c>
    </row>
    <row r="1482" spans="1:25" ht="60" x14ac:dyDescent="0.25">
      <c r="A1482" s="60" t="s">
        <v>2940</v>
      </c>
      <c r="B1482" s="60" t="str">
        <f>IFERROR(VLOOKUP(VALUE(MID(A1482,1,IF(VALUE(MID(A1482,1,3))=898,3,4))),[37]Hoja1!$A$3:$K$222,2,0),"")</f>
        <v>1053 Oportunidades de aprendizaje desde el enfoque diferencial</v>
      </c>
      <c r="C1482" s="60" t="s">
        <v>261</v>
      </c>
      <c r="D1482" s="60" t="s">
        <v>489</v>
      </c>
      <c r="E1482" s="60">
        <v>80101505</v>
      </c>
      <c r="F1482" s="91" t="s">
        <v>2935</v>
      </c>
      <c r="G1482" s="62">
        <v>1</v>
      </c>
      <c r="H1482" s="62">
        <v>1</v>
      </c>
      <c r="I1482" s="60">
        <v>10</v>
      </c>
      <c r="J1482" s="60">
        <v>1</v>
      </c>
      <c r="K1482" s="60" t="s">
        <v>21</v>
      </c>
      <c r="L1482" s="60" t="str">
        <f>IF(K1482=[36]Hoja3!$B$2,[36]Hoja3!$A$2,IF(K1482=[36]Hoja3!$B$3,[36]Hoja3!$A$3,IF(K1482=[36]Hoja3!$B$4,[36]Hoja3!$A$4,IF(K1482=[36]Hoja3!$B$5,[36]Hoja3!$A$5,IF(K1482=[36]Hoja3!$B$6,[36]Hoja3!$A$6,IF(K1482=[36]Hoja3!$B$7,[36]Hoja3!$A$7,IF(K1482=[36]Hoja3!$B$8,[36]Hoja3!$A$8,IF(K1482=[36]Hoja3!$B$9,[36]Hoja3!$A$9,IF(K1482=[36]Hoja3!$B$10,[36]Hoja3!$A$10,IF(K1482=[36]Hoja3!$B$11,[36]Hoja3!$A$11,IF(K1482=[36]Hoja3!$B$12,[36]Hoja3!$A$12,IF(K1482=[36]Hoja3!$B$13,[36]Hoja3!$A$13,IF(K1482=[36]Hoja3!$B$14,[36]Hoja3!$A$14,IF(K1482=[36]Hoja3!$B$15,[36]Hoja3!$A$15,IF(K1482=[36]Hoja3!$B$16,[36]Hoja3!$A$16,IF(K1482=[36]Hoja3!$B$17,[36]Hoja3!$A$17,IF(K1482=[36]Hoja3!$B$18,[36]Hoja3!$A$18,IF(K1482=[36]Hoja3!$B$19,[36]Hoja3!$A$19,IF(K1482=[36]Hoja3!$B$20,[36]Hoja3!$A$20,IF(K1482=[36]Hoja3!$B$21,[36]Hoja3!$A$21,""))))))))))))))))))))</f>
        <v>CCE-16</v>
      </c>
      <c r="M1482" s="60" t="s">
        <v>575</v>
      </c>
      <c r="N1482" s="60">
        <v>4</v>
      </c>
      <c r="O1482" s="63">
        <v>23592290</v>
      </c>
      <c r="P1482" s="64">
        <v>23592290</v>
      </c>
      <c r="Q1482" s="65">
        <v>0</v>
      </c>
      <c r="R1482" s="60">
        <v>0</v>
      </c>
      <c r="S1482" s="60" t="s">
        <v>1439</v>
      </c>
      <c r="T1482" s="60" t="s">
        <v>2701</v>
      </c>
      <c r="U1482" s="60" t="s">
        <v>2702</v>
      </c>
      <c r="V1482" s="60" t="s">
        <v>2703</v>
      </c>
      <c r="W1482" s="60" t="s">
        <v>2704</v>
      </c>
      <c r="X1482" s="60" t="s">
        <v>2705</v>
      </c>
      <c r="Y1482" s="133" t="s">
        <v>2706</v>
      </c>
    </row>
    <row r="1483" spans="1:25" ht="60" x14ac:dyDescent="0.25">
      <c r="A1483" s="60" t="s">
        <v>2941</v>
      </c>
      <c r="B1483" s="60" t="str">
        <f>IFERROR(VLOOKUP(VALUE(MID(A1483,1,IF(VALUE(MID(A1483,1,3))=898,3,4))),[37]Hoja1!$A$3:$K$222,2,0),"")</f>
        <v>1053 Oportunidades de aprendizaje desde el enfoque diferencial</v>
      </c>
      <c r="C1483" s="60" t="s">
        <v>261</v>
      </c>
      <c r="D1483" s="60" t="s">
        <v>489</v>
      </c>
      <c r="E1483" s="60">
        <v>80101505</v>
      </c>
      <c r="F1483" s="91" t="s">
        <v>2935</v>
      </c>
      <c r="G1483" s="62">
        <v>1</v>
      </c>
      <c r="H1483" s="62">
        <v>1</v>
      </c>
      <c r="I1483" s="60">
        <v>10</v>
      </c>
      <c r="J1483" s="60">
        <v>1</v>
      </c>
      <c r="K1483" s="60" t="s">
        <v>21</v>
      </c>
      <c r="L1483" s="60" t="str">
        <f>IF(K1483=[36]Hoja3!$B$2,[36]Hoja3!$A$2,IF(K1483=[36]Hoja3!$B$3,[36]Hoja3!$A$3,IF(K1483=[36]Hoja3!$B$4,[36]Hoja3!$A$4,IF(K1483=[36]Hoja3!$B$5,[36]Hoja3!$A$5,IF(K1483=[36]Hoja3!$B$6,[36]Hoja3!$A$6,IF(K1483=[36]Hoja3!$B$7,[36]Hoja3!$A$7,IF(K1483=[36]Hoja3!$B$8,[36]Hoja3!$A$8,IF(K1483=[36]Hoja3!$B$9,[36]Hoja3!$A$9,IF(K1483=[36]Hoja3!$B$10,[36]Hoja3!$A$10,IF(K1483=[36]Hoja3!$B$11,[36]Hoja3!$A$11,IF(K1483=[36]Hoja3!$B$12,[36]Hoja3!$A$12,IF(K1483=[36]Hoja3!$B$13,[36]Hoja3!$A$13,IF(K1483=[36]Hoja3!$B$14,[36]Hoja3!$A$14,IF(K1483=[36]Hoja3!$B$15,[36]Hoja3!$A$15,IF(K1483=[36]Hoja3!$B$16,[36]Hoja3!$A$16,IF(K1483=[36]Hoja3!$B$17,[36]Hoja3!$A$17,IF(K1483=[36]Hoja3!$B$18,[36]Hoja3!$A$18,IF(K1483=[36]Hoja3!$B$19,[36]Hoja3!$A$19,IF(K1483=[36]Hoja3!$B$20,[36]Hoja3!$A$20,IF(K1483=[36]Hoja3!$B$21,[36]Hoja3!$A$21,""))))))))))))))))))))</f>
        <v>CCE-16</v>
      </c>
      <c r="M1483" s="60" t="s">
        <v>575</v>
      </c>
      <c r="N1483" s="60">
        <v>4</v>
      </c>
      <c r="O1483" s="63">
        <v>23592290</v>
      </c>
      <c r="P1483" s="64">
        <v>23592290</v>
      </c>
      <c r="Q1483" s="65">
        <v>0</v>
      </c>
      <c r="R1483" s="60">
        <v>0</v>
      </c>
      <c r="S1483" s="60" t="s">
        <v>1439</v>
      </c>
      <c r="T1483" s="60" t="s">
        <v>2701</v>
      </c>
      <c r="U1483" s="60" t="s">
        <v>2702</v>
      </c>
      <c r="V1483" s="60" t="s">
        <v>2703</v>
      </c>
      <c r="W1483" s="60" t="s">
        <v>2704</v>
      </c>
      <c r="X1483" s="60" t="s">
        <v>2705</v>
      </c>
      <c r="Y1483" s="133" t="s">
        <v>2706</v>
      </c>
    </row>
    <row r="1484" spans="1:25" ht="60" x14ac:dyDescent="0.25">
      <c r="A1484" s="60" t="s">
        <v>2942</v>
      </c>
      <c r="B1484" s="60" t="str">
        <f>IFERROR(VLOOKUP(VALUE(MID(A1484,1,IF(VALUE(MID(A1484,1,3))=898,3,4))),[37]Hoja1!$A$3:$K$222,2,0),"")</f>
        <v>1053 Oportunidades de aprendizaje desde el enfoque diferencial</v>
      </c>
      <c r="C1484" s="60" t="s">
        <v>261</v>
      </c>
      <c r="D1484" s="60" t="s">
        <v>489</v>
      </c>
      <c r="E1484" s="60">
        <v>80101505</v>
      </c>
      <c r="F1484" s="91" t="s">
        <v>2935</v>
      </c>
      <c r="G1484" s="62">
        <v>1</v>
      </c>
      <c r="H1484" s="62">
        <v>1</v>
      </c>
      <c r="I1484" s="60">
        <v>10</v>
      </c>
      <c r="J1484" s="60">
        <v>1</v>
      </c>
      <c r="K1484" s="60" t="s">
        <v>21</v>
      </c>
      <c r="L1484" s="60" t="str">
        <f>IF(K1484=[36]Hoja3!$B$2,[36]Hoja3!$A$2,IF(K1484=[36]Hoja3!$B$3,[36]Hoja3!$A$3,IF(K1484=[36]Hoja3!$B$4,[36]Hoja3!$A$4,IF(K1484=[36]Hoja3!$B$5,[36]Hoja3!$A$5,IF(K1484=[36]Hoja3!$B$6,[36]Hoja3!$A$6,IF(K1484=[36]Hoja3!$B$7,[36]Hoja3!$A$7,IF(K1484=[36]Hoja3!$B$8,[36]Hoja3!$A$8,IF(K1484=[36]Hoja3!$B$9,[36]Hoja3!$A$9,IF(K1484=[36]Hoja3!$B$10,[36]Hoja3!$A$10,IF(K1484=[36]Hoja3!$B$11,[36]Hoja3!$A$11,IF(K1484=[36]Hoja3!$B$12,[36]Hoja3!$A$12,IF(K1484=[36]Hoja3!$B$13,[36]Hoja3!$A$13,IF(K1484=[36]Hoja3!$B$14,[36]Hoja3!$A$14,IF(K1484=[36]Hoja3!$B$15,[36]Hoja3!$A$15,IF(K1484=[36]Hoja3!$B$16,[36]Hoja3!$A$16,IF(K1484=[36]Hoja3!$B$17,[36]Hoja3!$A$17,IF(K1484=[36]Hoja3!$B$18,[36]Hoja3!$A$18,IF(K1484=[36]Hoja3!$B$19,[36]Hoja3!$A$19,IF(K1484=[36]Hoja3!$B$20,[36]Hoja3!$A$20,IF(K1484=[36]Hoja3!$B$21,[36]Hoja3!$A$21,""))))))))))))))))))))</f>
        <v>CCE-16</v>
      </c>
      <c r="M1484" s="60" t="s">
        <v>575</v>
      </c>
      <c r="N1484" s="60">
        <v>4</v>
      </c>
      <c r="O1484" s="63">
        <v>23592290</v>
      </c>
      <c r="P1484" s="64">
        <v>23592290</v>
      </c>
      <c r="Q1484" s="65">
        <v>0</v>
      </c>
      <c r="R1484" s="60">
        <v>0</v>
      </c>
      <c r="S1484" s="60" t="s">
        <v>1439</v>
      </c>
      <c r="T1484" s="60" t="s">
        <v>2701</v>
      </c>
      <c r="U1484" s="60" t="s">
        <v>2702</v>
      </c>
      <c r="V1484" s="60" t="s">
        <v>2703</v>
      </c>
      <c r="W1484" s="60" t="s">
        <v>2704</v>
      </c>
      <c r="X1484" s="60" t="s">
        <v>2705</v>
      </c>
      <c r="Y1484" s="133" t="s">
        <v>2706</v>
      </c>
    </row>
    <row r="1485" spans="1:25" ht="60" x14ac:dyDescent="0.25">
      <c r="A1485" s="60" t="s">
        <v>2943</v>
      </c>
      <c r="B1485" s="60" t="str">
        <f>IFERROR(VLOOKUP(VALUE(MID(A1485,1,IF(VALUE(MID(A1485,1,3))=898,3,4))),[37]Hoja1!$A$3:$K$222,2,0),"")</f>
        <v>1053 Oportunidades de aprendizaje desde el enfoque diferencial</v>
      </c>
      <c r="C1485" s="60" t="s">
        <v>261</v>
      </c>
      <c r="D1485" s="60" t="s">
        <v>489</v>
      </c>
      <c r="E1485" s="60">
        <v>80101505</v>
      </c>
      <c r="F1485" s="91" t="s">
        <v>2935</v>
      </c>
      <c r="G1485" s="62">
        <v>1</v>
      </c>
      <c r="H1485" s="62">
        <v>1</v>
      </c>
      <c r="I1485" s="60">
        <v>10</v>
      </c>
      <c r="J1485" s="60">
        <v>1</v>
      </c>
      <c r="K1485" s="60" t="s">
        <v>21</v>
      </c>
      <c r="L1485" s="60" t="str">
        <f>IF(K1485=[36]Hoja3!$B$2,[36]Hoja3!$A$2,IF(K1485=[36]Hoja3!$B$3,[36]Hoja3!$A$3,IF(K1485=[36]Hoja3!$B$4,[36]Hoja3!$A$4,IF(K1485=[36]Hoja3!$B$5,[36]Hoja3!$A$5,IF(K1485=[36]Hoja3!$B$6,[36]Hoja3!$A$6,IF(K1485=[36]Hoja3!$B$7,[36]Hoja3!$A$7,IF(K1485=[36]Hoja3!$B$8,[36]Hoja3!$A$8,IF(K1485=[36]Hoja3!$B$9,[36]Hoja3!$A$9,IF(K1485=[36]Hoja3!$B$10,[36]Hoja3!$A$10,IF(K1485=[36]Hoja3!$B$11,[36]Hoja3!$A$11,IF(K1485=[36]Hoja3!$B$12,[36]Hoja3!$A$12,IF(K1485=[36]Hoja3!$B$13,[36]Hoja3!$A$13,IF(K1485=[36]Hoja3!$B$14,[36]Hoja3!$A$14,IF(K1485=[36]Hoja3!$B$15,[36]Hoja3!$A$15,IF(K1485=[36]Hoja3!$B$16,[36]Hoja3!$A$16,IF(K1485=[36]Hoja3!$B$17,[36]Hoja3!$A$17,IF(K1485=[36]Hoja3!$B$18,[36]Hoja3!$A$18,IF(K1485=[36]Hoja3!$B$19,[36]Hoja3!$A$19,IF(K1485=[36]Hoja3!$B$20,[36]Hoja3!$A$20,IF(K1485=[36]Hoja3!$B$21,[36]Hoja3!$A$21,""))))))))))))))))))))</f>
        <v>CCE-16</v>
      </c>
      <c r="M1485" s="60" t="s">
        <v>575</v>
      </c>
      <c r="N1485" s="60">
        <v>4</v>
      </c>
      <c r="O1485" s="63">
        <v>23592290</v>
      </c>
      <c r="P1485" s="64">
        <v>23592290</v>
      </c>
      <c r="Q1485" s="65">
        <v>0</v>
      </c>
      <c r="R1485" s="60">
        <v>0</v>
      </c>
      <c r="S1485" s="60" t="s">
        <v>1439</v>
      </c>
      <c r="T1485" s="60" t="s">
        <v>2701</v>
      </c>
      <c r="U1485" s="60" t="s">
        <v>2702</v>
      </c>
      <c r="V1485" s="60" t="s">
        <v>2703</v>
      </c>
      <c r="W1485" s="60" t="s">
        <v>2704</v>
      </c>
      <c r="X1485" s="60" t="s">
        <v>2705</v>
      </c>
      <c r="Y1485" s="133" t="s">
        <v>2706</v>
      </c>
    </row>
    <row r="1486" spans="1:25" ht="60" x14ac:dyDescent="0.25">
      <c r="A1486" s="60" t="s">
        <v>2944</v>
      </c>
      <c r="B1486" s="60" t="str">
        <f>IFERROR(VLOOKUP(VALUE(MID(A1486,1,IF(VALUE(MID(A1486,1,3))=898,3,4))),[37]Hoja1!$A$3:$K$222,2,0),"")</f>
        <v>1053 Oportunidades de aprendizaje desde el enfoque diferencial</v>
      </c>
      <c r="C1486" s="60" t="s">
        <v>261</v>
      </c>
      <c r="D1486" s="60" t="s">
        <v>489</v>
      </c>
      <c r="E1486" s="60">
        <v>80101505</v>
      </c>
      <c r="F1486" s="91" t="s">
        <v>2935</v>
      </c>
      <c r="G1486" s="62">
        <v>1</v>
      </c>
      <c r="H1486" s="62">
        <v>1</v>
      </c>
      <c r="I1486" s="60">
        <v>10</v>
      </c>
      <c r="J1486" s="60">
        <v>1</v>
      </c>
      <c r="K1486" s="60" t="s">
        <v>21</v>
      </c>
      <c r="L1486" s="60" t="str">
        <f>IF(K1486=[36]Hoja3!$B$2,[36]Hoja3!$A$2,IF(K1486=[36]Hoja3!$B$3,[36]Hoja3!$A$3,IF(K1486=[36]Hoja3!$B$4,[36]Hoja3!$A$4,IF(K1486=[36]Hoja3!$B$5,[36]Hoja3!$A$5,IF(K1486=[36]Hoja3!$B$6,[36]Hoja3!$A$6,IF(K1486=[36]Hoja3!$B$7,[36]Hoja3!$A$7,IF(K1486=[36]Hoja3!$B$8,[36]Hoja3!$A$8,IF(K1486=[36]Hoja3!$B$9,[36]Hoja3!$A$9,IF(K1486=[36]Hoja3!$B$10,[36]Hoja3!$A$10,IF(K1486=[36]Hoja3!$B$11,[36]Hoja3!$A$11,IF(K1486=[36]Hoja3!$B$12,[36]Hoja3!$A$12,IF(K1486=[36]Hoja3!$B$13,[36]Hoja3!$A$13,IF(K1486=[36]Hoja3!$B$14,[36]Hoja3!$A$14,IF(K1486=[36]Hoja3!$B$15,[36]Hoja3!$A$15,IF(K1486=[36]Hoja3!$B$16,[36]Hoja3!$A$16,IF(K1486=[36]Hoja3!$B$17,[36]Hoja3!$A$17,IF(K1486=[36]Hoja3!$B$18,[36]Hoja3!$A$18,IF(K1486=[36]Hoja3!$B$19,[36]Hoja3!$A$19,IF(K1486=[36]Hoja3!$B$20,[36]Hoja3!$A$20,IF(K1486=[36]Hoja3!$B$21,[36]Hoja3!$A$21,""))))))))))))))))))))</f>
        <v>CCE-16</v>
      </c>
      <c r="M1486" s="60" t="s">
        <v>575</v>
      </c>
      <c r="N1486" s="60">
        <v>4</v>
      </c>
      <c r="O1486" s="63">
        <v>23592290</v>
      </c>
      <c r="P1486" s="64">
        <v>23592290</v>
      </c>
      <c r="Q1486" s="65">
        <v>0</v>
      </c>
      <c r="R1486" s="60">
        <v>0</v>
      </c>
      <c r="S1486" s="60" t="s">
        <v>1439</v>
      </c>
      <c r="T1486" s="60" t="s">
        <v>2701</v>
      </c>
      <c r="U1486" s="60" t="s">
        <v>2702</v>
      </c>
      <c r="V1486" s="60" t="s">
        <v>2703</v>
      </c>
      <c r="W1486" s="60" t="s">
        <v>2704</v>
      </c>
      <c r="X1486" s="60" t="s">
        <v>2705</v>
      </c>
      <c r="Y1486" s="133" t="s">
        <v>2706</v>
      </c>
    </row>
    <row r="1487" spans="1:25" ht="60" x14ac:dyDescent="0.25">
      <c r="A1487" s="60" t="s">
        <v>2945</v>
      </c>
      <c r="B1487" s="60" t="str">
        <f>IFERROR(VLOOKUP(VALUE(MID(A1487,1,IF(VALUE(MID(A1487,1,3))=898,3,4))),[37]Hoja1!$A$3:$K$222,2,0),"")</f>
        <v>1053 Oportunidades de aprendizaje desde el enfoque diferencial</v>
      </c>
      <c r="C1487" s="60" t="s">
        <v>261</v>
      </c>
      <c r="D1487" s="60" t="s">
        <v>489</v>
      </c>
      <c r="E1487" s="60">
        <v>80101505</v>
      </c>
      <c r="F1487" s="91" t="s">
        <v>2935</v>
      </c>
      <c r="G1487" s="62">
        <v>1</v>
      </c>
      <c r="H1487" s="62">
        <v>1</v>
      </c>
      <c r="I1487" s="60">
        <v>10</v>
      </c>
      <c r="J1487" s="60">
        <v>1</v>
      </c>
      <c r="K1487" s="60" t="s">
        <v>21</v>
      </c>
      <c r="L1487" s="60" t="str">
        <f>IF(K1487=[36]Hoja3!$B$2,[36]Hoja3!$A$2,IF(K1487=[36]Hoja3!$B$3,[36]Hoja3!$A$3,IF(K1487=[36]Hoja3!$B$4,[36]Hoja3!$A$4,IF(K1487=[36]Hoja3!$B$5,[36]Hoja3!$A$5,IF(K1487=[36]Hoja3!$B$6,[36]Hoja3!$A$6,IF(K1487=[36]Hoja3!$B$7,[36]Hoja3!$A$7,IF(K1487=[36]Hoja3!$B$8,[36]Hoja3!$A$8,IF(K1487=[36]Hoja3!$B$9,[36]Hoja3!$A$9,IF(K1487=[36]Hoja3!$B$10,[36]Hoja3!$A$10,IF(K1487=[36]Hoja3!$B$11,[36]Hoja3!$A$11,IF(K1487=[36]Hoja3!$B$12,[36]Hoja3!$A$12,IF(K1487=[36]Hoja3!$B$13,[36]Hoja3!$A$13,IF(K1487=[36]Hoja3!$B$14,[36]Hoja3!$A$14,IF(K1487=[36]Hoja3!$B$15,[36]Hoja3!$A$15,IF(K1487=[36]Hoja3!$B$16,[36]Hoja3!$A$16,IF(K1487=[36]Hoja3!$B$17,[36]Hoja3!$A$17,IF(K1487=[36]Hoja3!$B$18,[36]Hoja3!$A$18,IF(K1487=[36]Hoja3!$B$19,[36]Hoja3!$A$19,IF(K1487=[36]Hoja3!$B$20,[36]Hoja3!$A$20,IF(K1487=[36]Hoja3!$B$21,[36]Hoja3!$A$21,""))))))))))))))))))))</f>
        <v>CCE-16</v>
      </c>
      <c r="M1487" s="60" t="s">
        <v>575</v>
      </c>
      <c r="N1487" s="60">
        <v>4</v>
      </c>
      <c r="O1487" s="63">
        <v>23592290</v>
      </c>
      <c r="P1487" s="64">
        <v>23592290</v>
      </c>
      <c r="Q1487" s="65">
        <v>0</v>
      </c>
      <c r="R1487" s="60">
        <v>0</v>
      </c>
      <c r="S1487" s="60" t="s">
        <v>1439</v>
      </c>
      <c r="T1487" s="60" t="s">
        <v>2701</v>
      </c>
      <c r="U1487" s="60" t="s">
        <v>2702</v>
      </c>
      <c r="V1487" s="60" t="s">
        <v>2703</v>
      </c>
      <c r="W1487" s="60" t="s">
        <v>2704</v>
      </c>
      <c r="X1487" s="60" t="s">
        <v>2705</v>
      </c>
      <c r="Y1487" s="133" t="s">
        <v>2706</v>
      </c>
    </row>
    <row r="1488" spans="1:25" ht="60" x14ac:dyDescent="0.25">
      <c r="A1488" s="60" t="s">
        <v>2946</v>
      </c>
      <c r="B1488" s="60" t="str">
        <f>IFERROR(VLOOKUP(VALUE(MID(A1488,1,IF(VALUE(MID(A1488,1,3))=898,3,4))),[37]Hoja1!$A$3:$K$222,2,0),"")</f>
        <v>1053 Oportunidades de aprendizaje desde el enfoque diferencial</v>
      </c>
      <c r="C1488" s="60" t="s">
        <v>261</v>
      </c>
      <c r="D1488" s="60" t="s">
        <v>489</v>
      </c>
      <c r="E1488" s="60">
        <v>80101505</v>
      </c>
      <c r="F1488" s="91" t="s">
        <v>2935</v>
      </c>
      <c r="G1488" s="62">
        <v>1</v>
      </c>
      <c r="H1488" s="62">
        <v>1</v>
      </c>
      <c r="I1488" s="60">
        <v>10</v>
      </c>
      <c r="J1488" s="60">
        <v>1</v>
      </c>
      <c r="K1488" s="60" t="s">
        <v>21</v>
      </c>
      <c r="L1488" s="60" t="str">
        <f>IF(K1488=[36]Hoja3!$B$2,[36]Hoja3!$A$2,IF(K1488=[36]Hoja3!$B$3,[36]Hoja3!$A$3,IF(K1488=[36]Hoja3!$B$4,[36]Hoja3!$A$4,IF(K1488=[36]Hoja3!$B$5,[36]Hoja3!$A$5,IF(K1488=[36]Hoja3!$B$6,[36]Hoja3!$A$6,IF(K1488=[36]Hoja3!$B$7,[36]Hoja3!$A$7,IF(K1488=[36]Hoja3!$B$8,[36]Hoja3!$A$8,IF(K1488=[36]Hoja3!$B$9,[36]Hoja3!$A$9,IF(K1488=[36]Hoja3!$B$10,[36]Hoja3!$A$10,IF(K1488=[36]Hoja3!$B$11,[36]Hoja3!$A$11,IF(K1488=[36]Hoja3!$B$12,[36]Hoja3!$A$12,IF(K1488=[36]Hoja3!$B$13,[36]Hoja3!$A$13,IF(K1488=[36]Hoja3!$B$14,[36]Hoja3!$A$14,IF(K1488=[36]Hoja3!$B$15,[36]Hoja3!$A$15,IF(K1488=[36]Hoja3!$B$16,[36]Hoja3!$A$16,IF(K1488=[36]Hoja3!$B$17,[36]Hoja3!$A$17,IF(K1488=[36]Hoja3!$B$18,[36]Hoja3!$A$18,IF(K1488=[36]Hoja3!$B$19,[36]Hoja3!$A$19,IF(K1488=[36]Hoja3!$B$20,[36]Hoja3!$A$20,IF(K1488=[36]Hoja3!$B$21,[36]Hoja3!$A$21,""))))))))))))))))))))</f>
        <v>CCE-16</v>
      </c>
      <c r="M1488" s="60" t="s">
        <v>575</v>
      </c>
      <c r="N1488" s="60">
        <v>4</v>
      </c>
      <c r="O1488" s="63">
        <v>23592290</v>
      </c>
      <c r="P1488" s="64">
        <v>23592290</v>
      </c>
      <c r="Q1488" s="65">
        <v>0</v>
      </c>
      <c r="R1488" s="60">
        <v>0</v>
      </c>
      <c r="S1488" s="60" t="s">
        <v>1439</v>
      </c>
      <c r="T1488" s="60" t="s">
        <v>2701</v>
      </c>
      <c r="U1488" s="60" t="s">
        <v>2702</v>
      </c>
      <c r="V1488" s="60" t="s">
        <v>2703</v>
      </c>
      <c r="W1488" s="60" t="s">
        <v>2704</v>
      </c>
      <c r="X1488" s="60" t="s">
        <v>2705</v>
      </c>
      <c r="Y1488" s="133" t="s">
        <v>2706</v>
      </c>
    </row>
    <row r="1489" spans="1:25" ht="60" x14ac:dyDescent="0.25">
      <c r="A1489" s="60" t="s">
        <v>2947</v>
      </c>
      <c r="B1489" s="60" t="str">
        <f>IFERROR(VLOOKUP(VALUE(MID(A1489,1,IF(VALUE(MID(A1489,1,3))=898,3,4))),[37]Hoja1!$A$3:$K$222,2,0),"")</f>
        <v>1053 Oportunidades de aprendizaje desde el enfoque diferencial</v>
      </c>
      <c r="C1489" s="60" t="s">
        <v>261</v>
      </c>
      <c r="D1489" s="60" t="s">
        <v>489</v>
      </c>
      <c r="E1489" s="60">
        <v>80101505</v>
      </c>
      <c r="F1489" s="91" t="s">
        <v>2935</v>
      </c>
      <c r="G1489" s="62">
        <v>1</v>
      </c>
      <c r="H1489" s="62">
        <v>1</v>
      </c>
      <c r="I1489" s="60">
        <v>10</v>
      </c>
      <c r="J1489" s="60">
        <v>1</v>
      </c>
      <c r="K1489" s="60" t="s">
        <v>21</v>
      </c>
      <c r="L1489" s="60" t="str">
        <f>IF(K1489=[36]Hoja3!$B$2,[36]Hoja3!$A$2,IF(K1489=[36]Hoja3!$B$3,[36]Hoja3!$A$3,IF(K1489=[36]Hoja3!$B$4,[36]Hoja3!$A$4,IF(K1489=[36]Hoja3!$B$5,[36]Hoja3!$A$5,IF(K1489=[36]Hoja3!$B$6,[36]Hoja3!$A$6,IF(K1489=[36]Hoja3!$B$7,[36]Hoja3!$A$7,IF(K1489=[36]Hoja3!$B$8,[36]Hoja3!$A$8,IF(K1489=[36]Hoja3!$B$9,[36]Hoja3!$A$9,IF(K1489=[36]Hoja3!$B$10,[36]Hoja3!$A$10,IF(K1489=[36]Hoja3!$B$11,[36]Hoja3!$A$11,IF(K1489=[36]Hoja3!$B$12,[36]Hoja3!$A$12,IF(K1489=[36]Hoja3!$B$13,[36]Hoja3!$A$13,IF(K1489=[36]Hoja3!$B$14,[36]Hoja3!$A$14,IF(K1489=[36]Hoja3!$B$15,[36]Hoja3!$A$15,IF(K1489=[36]Hoja3!$B$16,[36]Hoja3!$A$16,IF(K1489=[36]Hoja3!$B$17,[36]Hoja3!$A$17,IF(K1489=[36]Hoja3!$B$18,[36]Hoja3!$A$18,IF(K1489=[36]Hoja3!$B$19,[36]Hoja3!$A$19,IF(K1489=[36]Hoja3!$B$20,[36]Hoja3!$A$20,IF(K1489=[36]Hoja3!$B$21,[36]Hoja3!$A$21,""))))))))))))))))))))</f>
        <v>CCE-16</v>
      </c>
      <c r="M1489" s="60" t="s">
        <v>575</v>
      </c>
      <c r="N1489" s="60">
        <v>4</v>
      </c>
      <c r="O1489" s="63">
        <v>23592290</v>
      </c>
      <c r="P1489" s="64">
        <v>23592290</v>
      </c>
      <c r="Q1489" s="65">
        <v>0</v>
      </c>
      <c r="R1489" s="60">
        <v>0</v>
      </c>
      <c r="S1489" s="60" t="s">
        <v>1439</v>
      </c>
      <c r="T1489" s="60" t="s">
        <v>2701</v>
      </c>
      <c r="U1489" s="60" t="s">
        <v>2702</v>
      </c>
      <c r="V1489" s="60" t="s">
        <v>2703</v>
      </c>
      <c r="W1489" s="60" t="s">
        <v>2704</v>
      </c>
      <c r="X1489" s="60" t="s">
        <v>2705</v>
      </c>
      <c r="Y1489" s="133" t="s">
        <v>2706</v>
      </c>
    </row>
    <row r="1490" spans="1:25" ht="60" x14ac:dyDescent="0.25">
      <c r="A1490" s="60" t="s">
        <v>2948</v>
      </c>
      <c r="B1490" s="60" t="str">
        <f>IFERROR(VLOOKUP(VALUE(MID(A1490,1,IF(VALUE(MID(A1490,1,3))=898,3,4))),[37]Hoja1!$A$3:$K$222,2,0),"")</f>
        <v>1053 Oportunidades de aprendizaje desde el enfoque diferencial</v>
      </c>
      <c r="C1490" s="60" t="s">
        <v>261</v>
      </c>
      <c r="D1490" s="60" t="s">
        <v>489</v>
      </c>
      <c r="E1490" s="60">
        <v>80101505</v>
      </c>
      <c r="F1490" s="91" t="s">
        <v>2935</v>
      </c>
      <c r="G1490" s="62">
        <v>1</v>
      </c>
      <c r="H1490" s="62">
        <v>1</v>
      </c>
      <c r="I1490" s="60">
        <v>10</v>
      </c>
      <c r="J1490" s="60">
        <v>1</v>
      </c>
      <c r="K1490" s="60" t="s">
        <v>21</v>
      </c>
      <c r="L1490" s="60" t="str">
        <f>IF(K1490=[36]Hoja3!$B$2,[36]Hoja3!$A$2,IF(K1490=[36]Hoja3!$B$3,[36]Hoja3!$A$3,IF(K1490=[36]Hoja3!$B$4,[36]Hoja3!$A$4,IF(K1490=[36]Hoja3!$B$5,[36]Hoja3!$A$5,IF(K1490=[36]Hoja3!$B$6,[36]Hoja3!$A$6,IF(K1490=[36]Hoja3!$B$7,[36]Hoja3!$A$7,IF(K1490=[36]Hoja3!$B$8,[36]Hoja3!$A$8,IF(K1490=[36]Hoja3!$B$9,[36]Hoja3!$A$9,IF(K1490=[36]Hoja3!$B$10,[36]Hoja3!$A$10,IF(K1490=[36]Hoja3!$B$11,[36]Hoja3!$A$11,IF(K1490=[36]Hoja3!$B$12,[36]Hoja3!$A$12,IF(K1490=[36]Hoja3!$B$13,[36]Hoja3!$A$13,IF(K1490=[36]Hoja3!$B$14,[36]Hoja3!$A$14,IF(K1490=[36]Hoja3!$B$15,[36]Hoja3!$A$15,IF(K1490=[36]Hoja3!$B$16,[36]Hoja3!$A$16,IF(K1490=[36]Hoja3!$B$17,[36]Hoja3!$A$17,IF(K1490=[36]Hoja3!$B$18,[36]Hoja3!$A$18,IF(K1490=[36]Hoja3!$B$19,[36]Hoja3!$A$19,IF(K1490=[36]Hoja3!$B$20,[36]Hoja3!$A$20,IF(K1490=[36]Hoja3!$B$21,[36]Hoja3!$A$21,""))))))))))))))))))))</f>
        <v>CCE-16</v>
      </c>
      <c r="M1490" s="60" t="s">
        <v>575</v>
      </c>
      <c r="N1490" s="60">
        <v>4</v>
      </c>
      <c r="O1490" s="63">
        <v>23592290</v>
      </c>
      <c r="P1490" s="64">
        <v>23592290</v>
      </c>
      <c r="Q1490" s="65">
        <v>0</v>
      </c>
      <c r="R1490" s="60">
        <v>0</v>
      </c>
      <c r="S1490" s="60" t="s">
        <v>1439</v>
      </c>
      <c r="T1490" s="60" t="s">
        <v>2701</v>
      </c>
      <c r="U1490" s="60" t="s">
        <v>2702</v>
      </c>
      <c r="V1490" s="60" t="s">
        <v>2703</v>
      </c>
      <c r="W1490" s="60" t="s">
        <v>2704</v>
      </c>
      <c r="X1490" s="60" t="s">
        <v>2705</v>
      </c>
      <c r="Y1490" s="133" t="s">
        <v>2706</v>
      </c>
    </row>
    <row r="1491" spans="1:25" ht="45" x14ac:dyDescent="0.25">
      <c r="A1491" s="60" t="s">
        <v>2949</v>
      </c>
      <c r="B1491" s="60" t="str">
        <f>IFERROR(VLOOKUP(VALUE(MID(A1491,1,IF(VALUE(MID(A1491,1,3))=898,3,4))),[37]Hoja1!$A$3:$K$222,2,0),"")</f>
        <v>1053 Oportunidades de aprendizaje desde el enfoque diferencial</v>
      </c>
      <c r="C1491" s="60" t="s">
        <v>261</v>
      </c>
      <c r="D1491" s="60" t="s">
        <v>489</v>
      </c>
      <c r="E1491" s="60">
        <v>80101505</v>
      </c>
      <c r="F1491" s="91" t="s">
        <v>2950</v>
      </c>
      <c r="G1491" s="62">
        <v>1</v>
      </c>
      <c r="H1491" s="62">
        <v>1</v>
      </c>
      <c r="I1491" s="60">
        <v>10</v>
      </c>
      <c r="J1491" s="60">
        <v>1</v>
      </c>
      <c r="K1491" s="60" t="s">
        <v>21</v>
      </c>
      <c r="L1491" s="60" t="str">
        <f>IF(K1491=[36]Hoja3!$B$2,[36]Hoja3!$A$2,IF(K1491=[36]Hoja3!$B$3,[36]Hoja3!$A$3,IF(K1491=[36]Hoja3!$B$4,[36]Hoja3!$A$4,IF(K1491=[36]Hoja3!$B$5,[36]Hoja3!$A$5,IF(K1491=[36]Hoja3!$B$6,[36]Hoja3!$A$6,IF(K1491=[36]Hoja3!$B$7,[36]Hoja3!$A$7,IF(K1491=[36]Hoja3!$B$8,[36]Hoja3!$A$8,IF(K1491=[36]Hoja3!$B$9,[36]Hoja3!$A$9,IF(K1491=[36]Hoja3!$B$10,[36]Hoja3!$A$10,IF(K1491=[36]Hoja3!$B$11,[36]Hoja3!$A$11,IF(K1491=[36]Hoja3!$B$12,[36]Hoja3!$A$12,IF(K1491=[36]Hoja3!$B$13,[36]Hoja3!$A$13,IF(K1491=[36]Hoja3!$B$14,[36]Hoja3!$A$14,IF(K1491=[36]Hoja3!$B$15,[36]Hoja3!$A$15,IF(K1491=[36]Hoja3!$B$16,[36]Hoja3!$A$16,IF(K1491=[36]Hoja3!$B$17,[36]Hoja3!$A$17,IF(K1491=[36]Hoja3!$B$18,[36]Hoja3!$A$18,IF(K1491=[36]Hoja3!$B$19,[36]Hoja3!$A$19,IF(K1491=[36]Hoja3!$B$20,[36]Hoja3!$A$20,IF(K1491=[36]Hoja3!$B$21,[36]Hoja3!$A$21,""))))))))))))))))))))</f>
        <v>CCE-16</v>
      </c>
      <c r="M1491" s="60" t="s">
        <v>575</v>
      </c>
      <c r="N1491" s="60">
        <v>4</v>
      </c>
      <c r="O1491" s="63">
        <v>23592290</v>
      </c>
      <c r="P1491" s="64">
        <v>23592290</v>
      </c>
      <c r="Q1491" s="65">
        <v>0</v>
      </c>
      <c r="R1491" s="60">
        <v>0</v>
      </c>
      <c r="S1491" s="60" t="s">
        <v>1439</v>
      </c>
      <c r="T1491" s="60" t="s">
        <v>2701</v>
      </c>
      <c r="U1491" s="60" t="s">
        <v>2702</v>
      </c>
      <c r="V1491" s="60" t="s">
        <v>2703</v>
      </c>
      <c r="W1491" s="60" t="s">
        <v>2704</v>
      </c>
      <c r="X1491" s="60" t="s">
        <v>2705</v>
      </c>
      <c r="Y1491" s="133" t="s">
        <v>2706</v>
      </c>
    </row>
    <row r="1492" spans="1:25" ht="45" x14ac:dyDescent="0.25">
      <c r="A1492" s="60" t="s">
        <v>2951</v>
      </c>
      <c r="B1492" s="60" t="str">
        <f>IFERROR(VLOOKUP(VALUE(MID(A1492,1,IF(VALUE(MID(A1492,1,3))=898,3,4))),[37]Hoja1!$A$3:$K$222,2,0),"")</f>
        <v>1053 Oportunidades de aprendizaje desde el enfoque diferencial</v>
      </c>
      <c r="C1492" s="60" t="s">
        <v>261</v>
      </c>
      <c r="D1492" s="60" t="s">
        <v>489</v>
      </c>
      <c r="E1492" s="60">
        <v>80101505</v>
      </c>
      <c r="F1492" s="91" t="s">
        <v>2950</v>
      </c>
      <c r="G1492" s="62">
        <v>1</v>
      </c>
      <c r="H1492" s="62">
        <v>1</v>
      </c>
      <c r="I1492" s="60">
        <v>10</v>
      </c>
      <c r="J1492" s="60">
        <v>1</v>
      </c>
      <c r="K1492" s="60" t="s">
        <v>21</v>
      </c>
      <c r="L1492" s="60" t="str">
        <f>IF(K1492=[36]Hoja3!$B$2,[36]Hoja3!$A$2,IF(K1492=[36]Hoja3!$B$3,[36]Hoja3!$A$3,IF(K1492=[36]Hoja3!$B$4,[36]Hoja3!$A$4,IF(K1492=[36]Hoja3!$B$5,[36]Hoja3!$A$5,IF(K1492=[36]Hoja3!$B$6,[36]Hoja3!$A$6,IF(K1492=[36]Hoja3!$B$7,[36]Hoja3!$A$7,IF(K1492=[36]Hoja3!$B$8,[36]Hoja3!$A$8,IF(K1492=[36]Hoja3!$B$9,[36]Hoja3!$A$9,IF(K1492=[36]Hoja3!$B$10,[36]Hoja3!$A$10,IF(K1492=[36]Hoja3!$B$11,[36]Hoja3!$A$11,IF(K1492=[36]Hoja3!$B$12,[36]Hoja3!$A$12,IF(K1492=[36]Hoja3!$B$13,[36]Hoja3!$A$13,IF(K1492=[36]Hoja3!$B$14,[36]Hoja3!$A$14,IF(K1492=[36]Hoja3!$B$15,[36]Hoja3!$A$15,IF(K1492=[36]Hoja3!$B$16,[36]Hoja3!$A$16,IF(K1492=[36]Hoja3!$B$17,[36]Hoja3!$A$17,IF(K1492=[36]Hoja3!$B$18,[36]Hoja3!$A$18,IF(K1492=[36]Hoja3!$B$19,[36]Hoja3!$A$19,IF(K1492=[36]Hoja3!$B$20,[36]Hoja3!$A$20,IF(K1492=[36]Hoja3!$B$21,[36]Hoja3!$A$21,""))))))))))))))))))))</f>
        <v>CCE-16</v>
      </c>
      <c r="M1492" s="60" t="s">
        <v>575</v>
      </c>
      <c r="N1492" s="60">
        <v>4</v>
      </c>
      <c r="O1492" s="63">
        <v>23592290</v>
      </c>
      <c r="P1492" s="64">
        <v>23592290</v>
      </c>
      <c r="Q1492" s="65">
        <v>0</v>
      </c>
      <c r="R1492" s="60">
        <v>0</v>
      </c>
      <c r="S1492" s="60" t="s">
        <v>1439</v>
      </c>
      <c r="T1492" s="60" t="s">
        <v>2701</v>
      </c>
      <c r="U1492" s="60" t="s">
        <v>2702</v>
      </c>
      <c r="V1492" s="60" t="s">
        <v>2703</v>
      </c>
      <c r="W1492" s="60" t="s">
        <v>2704</v>
      </c>
      <c r="X1492" s="60" t="s">
        <v>2705</v>
      </c>
      <c r="Y1492" s="133" t="s">
        <v>2706</v>
      </c>
    </row>
    <row r="1493" spans="1:25" ht="45" x14ac:dyDescent="0.25">
      <c r="A1493" s="60" t="s">
        <v>2952</v>
      </c>
      <c r="B1493" s="60" t="str">
        <f>IFERROR(VLOOKUP(VALUE(MID(A1493,1,IF(VALUE(MID(A1493,1,3))=898,3,4))),[37]Hoja1!$A$3:$K$222,2,0),"")</f>
        <v>1053 Oportunidades de aprendizaje desde el enfoque diferencial</v>
      </c>
      <c r="C1493" s="60" t="s">
        <v>261</v>
      </c>
      <c r="D1493" s="60" t="s">
        <v>490</v>
      </c>
      <c r="E1493" s="68">
        <v>80101505</v>
      </c>
      <c r="F1493" s="91" t="s">
        <v>2953</v>
      </c>
      <c r="G1493" s="62">
        <v>1</v>
      </c>
      <c r="H1493" s="62">
        <v>1</v>
      </c>
      <c r="I1493" s="60">
        <v>11</v>
      </c>
      <c r="J1493" s="60">
        <v>1</v>
      </c>
      <c r="K1493" s="60" t="s">
        <v>21</v>
      </c>
      <c r="L1493" s="60" t="str">
        <f>IF(K1493=[36]Hoja3!$B$2,[36]Hoja3!$A$2,IF(K1493=[36]Hoja3!$B$3,[36]Hoja3!$A$3,IF(K1493=[36]Hoja3!$B$4,[36]Hoja3!$A$4,IF(K1493=[36]Hoja3!$B$5,[36]Hoja3!$A$5,IF(K1493=[36]Hoja3!$B$6,[36]Hoja3!$A$6,IF(K1493=[36]Hoja3!$B$7,[36]Hoja3!$A$7,IF(K1493=[36]Hoja3!$B$8,[36]Hoja3!$A$8,IF(K1493=[36]Hoja3!$B$9,[36]Hoja3!$A$9,IF(K1493=[36]Hoja3!$B$10,[36]Hoja3!$A$10,IF(K1493=[36]Hoja3!$B$11,[36]Hoja3!$A$11,IF(K1493=[36]Hoja3!$B$12,[36]Hoja3!$A$12,IF(K1493=[36]Hoja3!$B$13,[36]Hoja3!$A$13,IF(K1493=[36]Hoja3!$B$14,[36]Hoja3!$A$14,IF(K1493=[36]Hoja3!$B$15,[36]Hoja3!$A$15,IF(K1493=[36]Hoja3!$B$16,[36]Hoja3!$A$16,IF(K1493=[36]Hoja3!$B$17,[36]Hoja3!$A$17,IF(K1493=[36]Hoja3!$B$18,[36]Hoja3!$A$18,IF(K1493=[36]Hoja3!$B$19,[36]Hoja3!$A$19,IF(K1493=[36]Hoja3!$B$20,[36]Hoja3!$A$20,IF(K1493=[36]Hoja3!$B$21,[36]Hoja3!$A$21,""))))))))))))))))))))</f>
        <v>CCE-16</v>
      </c>
      <c r="M1493" s="60" t="s">
        <v>63</v>
      </c>
      <c r="N1493" s="60">
        <v>0</v>
      </c>
      <c r="O1493" s="63">
        <v>61272640</v>
      </c>
      <c r="P1493" s="64">
        <v>61272640</v>
      </c>
      <c r="Q1493" s="65">
        <v>0</v>
      </c>
      <c r="R1493" s="60">
        <v>0</v>
      </c>
      <c r="S1493" s="60" t="s">
        <v>1439</v>
      </c>
      <c r="T1493" s="60" t="s">
        <v>2701</v>
      </c>
      <c r="U1493" s="60" t="s">
        <v>2702</v>
      </c>
      <c r="V1493" s="60" t="s">
        <v>2703</v>
      </c>
      <c r="W1493" s="60" t="s">
        <v>2704</v>
      </c>
      <c r="X1493" s="60" t="s">
        <v>2705</v>
      </c>
      <c r="Y1493" s="133" t="s">
        <v>2706</v>
      </c>
    </row>
    <row r="1494" spans="1:25" ht="45" x14ac:dyDescent="0.25">
      <c r="A1494" s="60" t="s">
        <v>2954</v>
      </c>
      <c r="B1494" s="60" t="str">
        <f>IFERROR(VLOOKUP(VALUE(MID(A1494,1,IF(VALUE(MID(A1494,1,3))=898,3,4))),[37]Hoja1!$A$3:$K$222,2,0),"")</f>
        <v>1053 Oportunidades de aprendizaje desde el enfoque diferencial</v>
      </c>
      <c r="C1494" s="60" t="s">
        <v>261</v>
      </c>
      <c r="D1494" s="60" t="s">
        <v>490</v>
      </c>
      <c r="E1494" s="68">
        <v>80101505</v>
      </c>
      <c r="F1494" s="91" t="s">
        <v>2955</v>
      </c>
      <c r="G1494" s="62">
        <v>1</v>
      </c>
      <c r="H1494" s="62">
        <v>1</v>
      </c>
      <c r="I1494" s="60">
        <v>11</v>
      </c>
      <c r="J1494" s="60">
        <v>1</v>
      </c>
      <c r="K1494" s="60" t="s">
        <v>21</v>
      </c>
      <c r="L1494" s="60" t="str">
        <f>IF(K1494=[36]Hoja3!$B$2,[36]Hoja3!$A$2,IF(K1494=[36]Hoja3!$B$3,[36]Hoja3!$A$3,IF(K1494=[36]Hoja3!$B$4,[36]Hoja3!$A$4,IF(K1494=[36]Hoja3!$B$5,[36]Hoja3!$A$5,IF(K1494=[36]Hoja3!$B$6,[36]Hoja3!$A$6,IF(K1494=[36]Hoja3!$B$7,[36]Hoja3!$A$7,IF(K1494=[36]Hoja3!$B$8,[36]Hoja3!$A$8,IF(K1494=[36]Hoja3!$B$9,[36]Hoja3!$A$9,IF(K1494=[36]Hoja3!$B$10,[36]Hoja3!$A$10,IF(K1494=[36]Hoja3!$B$11,[36]Hoja3!$A$11,IF(K1494=[36]Hoja3!$B$12,[36]Hoja3!$A$12,IF(K1494=[36]Hoja3!$B$13,[36]Hoja3!$A$13,IF(K1494=[36]Hoja3!$B$14,[36]Hoja3!$A$14,IF(K1494=[36]Hoja3!$B$15,[36]Hoja3!$A$15,IF(K1494=[36]Hoja3!$B$16,[36]Hoja3!$A$16,IF(K1494=[36]Hoja3!$B$17,[36]Hoja3!$A$17,IF(K1494=[36]Hoja3!$B$18,[36]Hoja3!$A$18,IF(K1494=[36]Hoja3!$B$19,[36]Hoja3!$A$19,IF(K1494=[36]Hoja3!$B$20,[36]Hoja3!$A$20,IF(K1494=[36]Hoja3!$B$21,[36]Hoja3!$A$21,""))))))))))))))))))))</f>
        <v>CCE-16</v>
      </c>
      <c r="M1494" s="60" t="s">
        <v>63</v>
      </c>
      <c r="N1494" s="60">
        <v>0</v>
      </c>
      <c r="O1494" s="63">
        <v>58916000</v>
      </c>
      <c r="P1494" s="64">
        <v>58916000</v>
      </c>
      <c r="Q1494" s="65">
        <v>0</v>
      </c>
      <c r="R1494" s="60">
        <v>0</v>
      </c>
      <c r="S1494" s="60" t="s">
        <v>1439</v>
      </c>
      <c r="T1494" s="60" t="s">
        <v>2701</v>
      </c>
      <c r="U1494" s="60" t="s">
        <v>2702</v>
      </c>
      <c r="V1494" s="60" t="s">
        <v>2703</v>
      </c>
      <c r="W1494" s="60" t="s">
        <v>2704</v>
      </c>
      <c r="X1494" s="60" t="s">
        <v>2705</v>
      </c>
      <c r="Y1494" s="133" t="s">
        <v>2706</v>
      </c>
    </row>
    <row r="1495" spans="1:25" ht="45" x14ac:dyDescent="0.25">
      <c r="A1495" s="60" t="s">
        <v>2956</v>
      </c>
      <c r="B1495" s="60" t="str">
        <f>IFERROR(VLOOKUP(VALUE(MID(A1495,1,IF(VALUE(MID(A1495,1,3))=898,3,4))),[37]Hoja1!$A$3:$K$222,2,0),"")</f>
        <v>1053 Oportunidades de aprendizaje desde el enfoque diferencial</v>
      </c>
      <c r="C1495" s="60" t="s">
        <v>261</v>
      </c>
      <c r="D1495" s="60" t="s">
        <v>491</v>
      </c>
      <c r="E1495" s="68">
        <v>80101505</v>
      </c>
      <c r="F1495" s="91" t="s">
        <v>2957</v>
      </c>
      <c r="G1495" s="62">
        <v>1</v>
      </c>
      <c r="H1495" s="62">
        <v>1</v>
      </c>
      <c r="I1495" s="60">
        <v>11</v>
      </c>
      <c r="J1495" s="60">
        <v>1</v>
      </c>
      <c r="K1495" s="60" t="s">
        <v>21</v>
      </c>
      <c r="L1495" s="60" t="str">
        <f>IF(K1495=[36]Hoja3!$B$2,[36]Hoja3!$A$2,IF(K1495=[36]Hoja3!$B$3,[36]Hoja3!$A$3,IF(K1495=[36]Hoja3!$B$4,[36]Hoja3!$A$4,IF(K1495=[36]Hoja3!$B$5,[36]Hoja3!$A$5,IF(K1495=[36]Hoja3!$B$6,[36]Hoja3!$A$6,IF(K1495=[36]Hoja3!$B$7,[36]Hoja3!$A$7,IF(K1495=[36]Hoja3!$B$8,[36]Hoja3!$A$8,IF(K1495=[36]Hoja3!$B$9,[36]Hoja3!$A$9,IF(K1495=[36]Hoja3!$B$10,[36]Hoja3!$A$10,IF(K1495=[36]Hoja3!$B$11,[36]Hoja3!$A$11,IF(K1495=[36]Hoja3!$B$12,[36]Hoja3!$A$12,IF(K1495=[36]Hoja3!$B$13,[36]Hoja3!$A$13,IF(K1495=[36]Hoja3!$B$14,[36]Hoja3!$A$14,IF(K1495=[36]Hoja3!$B$15,[36]Hoja3!$A$15,IF(K1495=[36]Hoja3!$B$16,[36]Hoja3!$A$16,IF(K1495=[36]Hoja3!$B$17,[36]Hoja3!$A$17,IF(K1495=[36]Hoja3!$B$18,[36]Hoja3!$A$18,IF(K1495=[36]Hoja3!$B$19,[36]Hoja3!$A$19,IF(K1495=[36]Hoja3!$B$20,[36]Hoja3!$A$20,IF(K1495=[36]Hoja3!$B$21,[36]Hoja3!$A$21,""))))))))))))))))))))</f>
        <v>CCE-16</v>
      </c>
      <c r="M1495" s="60" t="s">
        <v>63</v>
      </c>
      <c r="N1495" s="60">
        <v>0</v>
      </c>
      <c r="O1495" s="63">
        <v>75412480</v>
      </c>
      <c r="P1495" s="64">
        <v>75412480</v>
      </c>
      <c r="Q1495" s="65">
        <v>0</v>
      </c>
      <c r="R1495" s="60">
        <v>0</v>
      </c>
      <c r="S1495" s="60" t="s">
        <v>1439</v>
      </c>
      <c r="T1495" s="60" t="s">
        <v>2701</v>
      </c>
      <c r="U1495" s="60" t="s">
        <v>2702</v>
      </c>
      <c r="V1495" s="60" t="s">
        <v>2703</v>
      </c>
      <c r="W1495" s="60" t="s">
        <v>2704</v>
      </c>
      <c r="X1495" s="60" t="s">
        <v>2705</v>
      </c>
      <c r="Y1495" s="133" t="s">
        <v>2706</v>
      </c>
    </row>
    <row r="1496" spans="1:25" ht="45" x14ac:dyDescent="0.25">
      <c r="A1496" s="60" t="s">
        <v>2958</v>
      </c>
      <c r="B1496" s="60" t="str">
        <f>IFERROR(VLOOKUP(VALUE(MID(A1496,1,IF(VALUE(MID(A1496,1,3))=898,3,4))),[37]Hoja1!$A$3:$K$222,2,0),"")</f>
        <v>1053 Oportunidades de aprendizaje desde el enfoque diferencial</v>
      </c>
      <c r="C1496" s="60" t="s">
        <v>261</v>
      </c>
      <c r="D1496" s="60" t="s">
        <v>491</v>
      </c>
      <c r="E1496" s="68">
        <v>80101505</v>
      </c>
      <c r="F1496" s="91" t="s">
        <v>2959</v>
      </c>
      <c r="G1496" s="62">
        <v>1</v>
      </c>
      <c r="H1496" s="62">
        <v>1</v>
      </c>
      <c r="I1496" s="60">
        <v>11</v>
      </c>
      <c r="J1496" s="60">
        <v>1</v>
      </c>
      <c r="K1496" s="60" t="s">
        <v>21</v>
      </c>
      <c r="L1496" s="60" t="str">
        <f>IF(K1496=[36]Hoja3!$B$2,[36]Hoja3!$A$2,IF(K1496=[36]Hoja3!$B$3,[36]Hoja3!$A$3,IF(K1496=[36]Hoja3!$B$4,[36]Hoja3!$A$4,IF(K1496=[36]Hoja3!$B$5,[36]Hoja3!$A$5,IF(K1496=[36]Hoja3!$B$6,[36]Hoja3!$A$6,IF(K1496=[36]Hoja3!$B$7,[36]Hoja3!$A$7,IF(K1496=[36]Hoja3!$B$8,[36]Hoja3!$A$8,IF(K1496=[36]Hoja3!$B$9,[36]Hoja3!$A$9,IF(K1496=[36]Hoja3!$B$10,[36]Hoja3!$A$10,IF(K1496=[36]Hoja3!$B$11,[36]Hoja3!$A$11,IF(K1496=[36]Hoja3!$B$12,[36]Hoja3!$A$12,IF(K1496=[36]Hoja3!$B$13,[36]Hoja3!$A$13,IF(K1496=[36]Hoja3!$B$14,[36]Hoja3!$A$14,IF(K1496=[36]Hoja3!$B$15,[36]Hoja3!$A$15,IF(K1496=[36]Hoja3!$B$16,[36]Hoja3!$A$16,IF(K1496=[36]Hoja3!$B$17,[36]Hoja3!$A$17,IF(K1496=[36]Hoja3!$B$18,[36]Hoja3!$A$18,IF(K1496=[36]Hoja3!$B$19,[36]Hoja3!$A$19,IF(K1496=[36]Hoja3!$B$20,[36]Hoja3!$A$20,IF(K1496=[36]Hoja3!$B$21,[36]Hoja3!$A$21,""))))))))))))))))))))</f>
        <v>CCE-16</v>
      </c>
      <c r="M1496" s="60" t="s">
        <v>63</v>
      </c>
      <c r="N1496" s="60">
        <v>0</v>
      </c>
      <c r="O1496" s="63">
        <v>46802987</v>
      </c>
      <c r="P1496" s="64">
        <v>46802987</v>
      </c>
      <c r="Q1496" s="65">
        <v>0</v>
      </c>
      <c r="R1496" s="60">
        <v>0</v>
      </c>
      <c r="S1496" s="60" t="s">
        <v>1439</v>
      </c>
      <c r="T1496" s="60" t="s">
        <v>2701</v>
      </c>
      <c r="U1496" s="60" t="s">
        <v>2702</v>
      </c>
      <c r="V1496" s="60" t="s">
        <v>2703</v>
      </c>
      <c r="W1496" s="60" t="s">
        <v>2704</v>
      </c>
      <c r="X1496" s="60" t="s">
        <v>2705</v>
      </c>
      <c r="Y1496" s="133" t="s">
        <v>2706</v>
      </c>
    </row>
    <row r="1497" spans="1:25" ht="45" x14ac:dyDescent="0.25">
      <c r="A1497" s="60" t="s">
        <v>2960</v>
      </c>
      <c r="B1497" s="60" t="str">
        <f>IFERROR(VLOOKUP(VALUE(MID(A1497,1,IF(VALUE(MID(A1497,1,3))=898,3,4))),[37]Hoja1!$A$3:$K$222,2,0),"")</f>
        <v>1053 Oportunidades de aprendizaje desde el enfoque diferencial</v>
      </c>
      <c r="C1497" s="60" t="s">
        <v>261</v>
      </c>
      <c r="D1497" s="60" t="s">
        <v>491</v>
      </c>
      <c r="E1497" s="60">
        <v>80101505</v>
      </c>
      <c r="F1497" s="91" t="s">
        <v>2961</v>
      </c>
      <c r="G1497" s="62">
        <v>1</v>
      </c>
      <c r="H1497" s="62">
        <v>1</v>
      </c>
      <c r="I1497" s="60">
        <v>11</v>
      </c>
      <c r="J1497" s="60">
        <v>1</v>
      </c>
      <c r="K1497" s="60" t="s">
        <v>21</v>
      </c>
      <c r="L1497" s="60" t="str">
        <f>IF(K1497=[36]Hoja3!$B$2,[36]Hoja3!$A$2,IF(K1497=[36]Hoja3!$B$3,[36]Hoja3!$A$3,IF(K1497=[36]Hoja3!$B$4,[36]Hoja3!$A$4,IF(K1497=[36]Hoja3!$B$5,[36]Hoja3!$A$5,IF(K1497=[36]Hoja3!$B$6,[36]Hoja3!$A$6,IF(K1497=[36]Hoja3!$B$7,[36]Hoja3!$A$7,IF(K1497=[36]Hoja3!$B$8,[36]Hoja3!$A$8,IF(K1497=[36]Hoja3!$B$9,[36]Hoja3!$A$9,IF(K1497=[36]Hoja3!$B$10,[36]Hoja3!$A$10,IF(K1497=[36]Hoja3!$B$11,[36]Hoja3!$A$11,IF(K1497=[36]Hoja3!$B$12,[36]Hoja3!$A$12,IF(K1497=[36]Hoja3!$B$13,[36]Hoja3!$A$13,IF(K1497=[36]Hoja3!$B$14,[36]Hoja3!$A$14,IF(K1497=[36]Hoja3!$B$15,[36]Hoja3!$A$15,IF(K1497=[36]Hoja3!$B$16,[36]Hoja3!$A$16,IF(K1497=[36]Hoja3!$B$17,[36]Hoja3!$A$17,IF(K1497=[36]Hoja3!$B$18,[36]Hoja3!$A$18,IF(K1497=[36]Hoja3!$B$19,[36]Hoja3!$A$19,IF(K1497=[36]Hoja3!$B$20,[36]Hoja3!$A$20,IF(K1497=[36]Hoja3!$B$21,[36]Hoja3!$A$21,""))))))))))))))))))))</f>
        <v>CCE-16</v>
      </c>
      <c r="M1497" s="60" t="s">
        <v>575</v>
      </c>
      <c r="N1497" s="60">
        <v>0</v>
      </c>
      <c r="O1497" s="63">
        <v>26959966</v>
      </c>
      <c r="P1497" s="64">
        <v>26959966</v>
      </c>
      <c r="Q1497" s="65">
        <v>0</v>
      </c>
      <c r="R1497" s="60">
        <v>0</v>
      </c>
      <c r="S1497" s="60" t="s">
        <v>1439</v>
      </c>
      <c r="T1497" s="60" t="s">
        <v>2701</v>
      </c>
      <c r="U1497" s="60" t="s">
        <v>2702</v>
      </c>
      <c r="V1497" s="60" t="s">
        <v>2703</v>
      </c>
      <c r="W1497" s="60" t="s">
        <v>2704</v>
      </c>
      <c r="X1497" s="60" t="s">
        <v>2705</v>
      </c>
      <c r="Y1497" s="133" t="s">
        <v>2706</v>
      </c>
    </row>
    <row r="1498" spans="1:25" ht="60" x14ac:dyDescent="0.25">
      <c r="A1498" s="60" t="s">
        <v>2962</v>
      </c>
      <c r="B1498" s="60" t="str">
        <f>IFERROR(VLOOKUP(VALUE(MID(A1498,1,IF(VALUE(MID(A1498,1,3))=898,3,4))),[37]Hoja1!$A$3:$K$222,2,0),"")</f>
        <v>1053 Oportunidades de aprendizaje desde el enfoque diferencial</v>
      </c>
      <c r="C1498" s="60" t="s">
        <v>261</v>
      </c>
      <c r="D1498" s="60" t="s">
        <v>491</v>
      </c>
      <c r="E1498" s="68">
        <v>80101505</v>
      </c>
      <c r="F1498" s="91" t="s">
        <v>2963</v>
      </c>
      <c r="G1498" s="62">
        <v>1</v>
      </c>
      <c r="H1498" s="62">
        <v>1</v>
      </c>
      <c r="I1498" s="60">
        <v>11</v>
      </c>
      <c r="J1498" s="60">
        <v>1</v>
      </c>
      <c r="K1498" s="60" t="s">
        <v>21</v>
      </c>
      <c r="L1498" s="60" t="str">
        <f>IF(K1498=[36]Hoja3!$B$2,[36]Hoja3!$A$2,IF(K1498=[36]Hoja3!$B$3,[36]Hoja3!$A$3,IF(K1498=[36]Hoja3!$B$4,[36]Hoja3!$A$4,IF(K1498=[36]Hoja3!$B$5,[36]Hoja3!$A$5,IF(K1498=[36]Hoja3!$B$6,[36]Hoja3!$A$6,IF(K1498=[36]Hoja3!$B$7,[36]Hoja3!$A$7,IF(K1498=[36]Hoja3!$B$8,[36]Hoja3!$A$8,IF(K1498=[36]Hoja3!$B$9,[36]Hoja3!$A$9,IF(K1498=[36]Hoja3!$B$10,[36]Hoja3!$A$10,IF(K1498=[36]Hoja3!$B$11,[36]Hoja3!$A$11,IF(K1498=[36]Hoja3!$B$12,[36]Hoja3!$A$12,IF(K1498=[36]Hoja3!$B$13,[36]Hoja3!$A$13,IF(K1498=[36]Hoja3!$B$14,[36]Hoja3!$A$14,IF(K1498=[36]Hoja3!$B$15,[36]Hoja3!$A$15,IF(K1498=[36]Hoja3!$B$16,[36]Hoja3!$A$16,IF(K1498=[36]Hoja3!$B$17,[36]Hoja3!$A$17,IF(K1498=[36]Hoja3!$B$18,[36]Hoja3!$A$18,IF(K1498=[36]Hoja3!$B$19,[36]Hoja3!$A$19,IF(K1498=[36]Hoja3!$B$20,[36]Hoja3!$A$20,IF(K1498=[36]Hoja3!$B$21,[36]Hoja3!$A$21,""))))))))))))))))))))</f>
        <v>CCE-16</v>
      </c>
      <c r="M1498" s="60" t="s">
        <v>63</v>
      </c>
      <c r="N1498" s="60">
        <v>0</v>
      </c>
      <c r="O1498" s="63">
        <v>67399904</v>
      </c>
      <c r="P1498" s="64">
        <v>67399904</v>
      </c>
      <c r="Q1498" s="65">
        <v>0</v>
      </c>
      <c r="R1498" s="60">
        <v>0</v>
      </c>
      <c r="S1498" s="60" t="s">
        <v>1439</v>
      </c>
      <c r="T1498" s="60" t="s">
        <v>2701</v>
      </c>
      <c r="U1498" s="60" t="s">
        <v>2702</v>
      </c>
      <c r="V1498" s="60" t="s">
        <v>2703</v>
      </c>
      <c r="W1498" s="60" t="s">
        <v>2704</v>
      </c>
      <c r="X1498" s="60" t="s">
        <v>2705</v>
      </c>
      <c r="Y1498" s="133" t="s">
        <v>2706</v>
      </c>
    </row>
    <row r="1499" spans="1:25" ht="45" x14ac:dyDescent="0.25">
      <c r="A1499" s="60" t="s">
        <v>2964</v>
      </c>
      <c r="B1499" s="60" t="str">
        <f>IFERROR(VLOOKUP(VALUE(MID(A1499,1,IF(VALUE(MID(A1499,1,3))=898,3,4))),[37]Hoja1!$A$3:$K$222,2,0),"")</f>
        <v>1053 Oportunidades de aprendizaje desde el enfoque diferencial</v>
      </c>
      <c r="C1499" s="60" t="s">
        <v>261</v>
      </c>
      <c r="D1499" s="60" t="s">
        <v>491</v>
      </c>
      <c r="E1499" s="68">
        <v>80101505</v>
      </c>
      <c r="F1499" s="91" t="s">
        <v>2959</v>
      </c>
      <c r="G1499" s="62">
        <v>1</v>
      </c>
      <c r="H1499" s="62">
        <v>1</v>
      </c>
      <c r="I1499" s="60">
        <v>11</v>
      </c>
      <c r="J1499" s="60">
        <v>1</v>
      </c>
      <c r="K1499" s="60" t="s">
        <v>21</v>
      </c>
      <c r="L1499" s="60" t="str">
        <f>IF(K1499=[36]Hoja3!$B$2,[36]Hoja3!$A$2,IF(K1499=[36]Hoja3!$B$3,[36]Hoja3!$A$3,IF(K1499=[36]Hoja3!$B$4,[36]Hoja3!$A$4,IF(K1499=[36]Hoja3!$B$5,[36]Hoja3!$A$5,IF(K1499=[36]Hoja3!$B$6,[36]Hoja3!$A$6,IF(K1499=[36]Hoja3!$B$7,[36]Hoja3!$A$7,IF(K1499=[36]Hoja3!$B$8,[36]Hoja3!$A$8,IF(K1499=[36]Hoja3!$B$9,[36]Hoja3!$A$9,IF(K1499=[36]Hoja3!$B$10,[36]Hoja3!$A$10,IF(K1499=[36]Hoja3!$B$11,[36]Hoja3!$A$11,IF(K1499=[36]Hoja3!$B$12,[36]Hoja3!$A$12,IF(K1499=[36]Hoja3!$B$13,[36]Hoja3!$A$13,IF(K1499=[36]Hoja3!$B$14,[36]Hoja3!$A$14,IF(K1499=[36]Hoja3!$B$15,[36]Hoja3!$A$15,IF(K1499=[36]Hoja3!$B$16,[36]Hoja3!$A$16,IF(K1499=[36]Hoja3!$B$17,[36]Hoja3!$A$17,IF(K1499=[36]Hoja3!$B$18,[36]Hoja3!$A$18,IF(K1499=[36]Hoja3!$B$19,[36]Hoja3!$A$19,IF(K1499=[36]Hoja3!$B$20,[36]Hoja3!$A$20,IF(K1499=[36]Hoja3!$B$21,[36]Hoja3!$A$21,""))))))))))))))))))))</f>
        <v>CCE-16</v>
      </c>
      <c r="M1499" s="60" t="s">
        <v>63</v>
      </c>
      <c r="N1499" s="60">
        <v>0</v>
      </c>
      <c r="O1499" s="63">
        <v>44631950</v>
      </c>
      <c r="P1499" s="64">
        <v>44631950</v>
      </c>
      <c r="Q1499" s="65">
        <v>0</v>
      </c>
      <c r="R1499" s="60">
        <v>0</v>
      </c>
      <c r="S1499" s="60" t="s">
        <v>1439</v>
      </c>
      <c r="T1499" s="60" t="s">
        <v>2701</v>
      </c>
      <c r="U1499" s="60" t="s">
        <v>2702</v>
      </c>
      <c r="V1499" s="60" t="s">
        <v>2703</v>
      </c>
      <c r="W1499" s="60" t="s">
        <v>2704</v>
      </c>
      <c r="X1499" s="60" t="s">
        <v>2705</v>
      </c>
      <c r="Y1499" s="133" t="s">
        <v>2706</v>
      </c>
    </row>
    <row r="1500" spans="1:25" ht="45" x14ac:dyDescent="0.25">
      <c r="A1500" s="60" t="s">
        <v>2965</v>
      </c>
      <c r="B1500" s="60" t="str">
        <f>IFERROR(VLOOKUP(VALUE(MID(A1500,1,IF(VALUE(MID(A1500,1,3))=898,3,4))),[37]Hoja1!$A$3:$K$222,2,0),"")</f>
        <v>1053 Oportunidades de aprendizaje desde el enfoque diferencial</v>
      </c>
      <c r="C1500" s="60" t="s">
        <v>261</v>
      </c>
      <c r="D1500" s="60" t="s">
        <v>491</v>
      </c>
      <c r="E1500" s="68">
        <v>80101505</v>
      </c>
      <c r="F1500" s="91" t="s">
        <v>2959</v>
      </c>
      <c r="G1500" s="62">
        <v>1</v>
      </c>
      <c r="H1500" s="62">
        <v>1</v>
      </c>
      <c r="I1500" s="60">
        <v>11</v>
      </c>
      <c r="J1500" s="60">
        <v>1</v>
      </c>
      <c r="K1500" s="60" t="s">
        <v>21</v>
      </c>
      <c r="L1500" s="60" t="str">
        <f>IF(K1500=[36]Hoja3!$B$2,[36]Hoja3!$A$2,IF(K1500=[36]Hoja3!$B$3,[36]Hoja3!$A$3,IF(K1500=[36]Hoja3!$B$4,[36]Hoja3!$A$4,IF(K1500=[36]Hoja3!$B$5,[36]Hoja3!$A$5,IF(K1500=[36]Hoja3!$B$6,[36]Hoja3!$A$6,IF(K1500=[36]Hoja3!$B$7,[36]Hoja3!$A$7,IF(K1500=[36]Hoja3!$B$8,[36]Hoja3!$A$8,IF(K1500=[36]Hoja3!$B$9,[36]Hoja3!$A$9,IF(K1500=[36]Hoja3!$B$10,[36]Hoja3!$A$10,IF(K1500=[36]Hoja3!$B$11,[36]Hoja3!$A$11,IF(K1500=[36]Hoja3!$B$12,[36]Hoja3!$A$12,IF(K1500=[36]Hoja3!$B$13,[36]Hoja3!$A$13,IF(K1500=[36]Hoja3!$B$14,[36]Hoja3!$A$14,IF(K1500=[36]Hoja3!$B$15,[36]Hoja3!$A$15,IF(K1500=[36]Hoja3!$B$16,[36]Hoja3!$A$16,IF(K1500=[36]Hoja3!$B$17,[36]Hoja3!$A$17,IF(K1500=[36]Hoja3!$B$18,[36]Hoja3!$A$18,IF(K1500=[36]Hoja3!$B$19,[36]Hoja3!$A$19,IF(K1500=[36]Hoja3!$B$20,[36]Hoja3!$A$20,IF(K1500=[36]Hoja3!$B$21,[36]Hoja3!$A$21,""))))))))))))))))))))</f>
        <v>CCE-16</v>
      </c>
      <c r="M1500" s="60" t="s">
        <v>63</v>
      </c>
      <c r="N1500" s="60">
        <v>0</v>
      </c>
      <c r="O1500" s="63">
        <v>53024400</v>
      </c>
      <c r="P1500" s="64">
        <v>53024400</v>
      </c>
      <c r="Q1500" s="65">
        <v>0</v>
      </c>
      <c r="R1500" s="60">
        <v>0</v>
      </c>
      <c r="S1500" s="60" t="s">
        <v>1439</v>
      </c>
      <c r="T1500" s="60" t="s">
        <v>2701</v>
      </c>
      <c r="U1500" s="60" t="s">
        <v>2702</v>
      </c>
      <c r="V1500" s="60" t="s">
        <v>2703</v>
      </c>
      <c r="W1500" s="60" t="s">
        <v>2704</v>
      </c>
      <c r="X1500" s="60" t="s">
        <v>2705</v>
      </c>
      <c r="Y1500" s="133" t="s">
        <v>2706</v>
      </c>
    </row>
    <row r="1501" spans="1:25" ht="90" x14ac:dyDescent="0.25">
      <c r="A1501" s="60" t="s">
        <v>2966</v>
      </c>
      <c r="B1501" s="60" t="str">
        <f>IFERROR(VLOOKUP(VALUE(MID(A1501,1,IF(VALUE(MID(A1501,1,3))=898,3,4))),[37]Hoja1!$A$3:$K$222,2,0),"")</f>
        <v>1053 Oportunidades de aprendizaje desde el enfoque diferencial</v>
      </c>
      <c r="C1501" s="60" t="s">
        <v>261</v>
      </c>
      <c r="D1501" s="60" t="s">
        <v>492</v>
      </c>
      <c r="E1501" s="68">
        <v>80101505</v>
      </c>
      <c r="F1501" s="102" t="s">
        <v>2967</v>
      </c>
      <c r="G1501" s="62">
        <v>1</v>
      </c>
      <c r="H1501" s="62">
        <v>1</v>
      </c>
      <c r="I1501" s="60">
        <v>11</v>
      </c>
      <c r="J1501" s="60">
        <v>1</v>
      </c>
      <c r="K1501" s="60" t="s">
        <v>21</v>
      </c>
      <c r="L1501" s="60" t="str">
        <f>IF(K1501=[36]Hoja3!$B$2,[36]Hoja3!$A$2,IF(K1501=[36]Hoja3!$B$3,[36]Hoja3!$A$3,IF(K1501=[36]Hoja3!$B$4,[36]Hoja3!$A$4,IF(K1501=[36]Hoja3!$B$5,[36]Hoja3!$A$5,IF(K1501=[36]Hoja3!$B$6,[36]Hoja3!$A$6,IF(K1501=[36]Hoja3!$B$7,[36]Hoja3!$A$7,IF(K1501=[36]Hoja3!$B$8,[36]Hoja3!$A$8,IF(K1501=[36]Hoja3!$B$9,[36]Hoja3!$A$9,IF(K1501=[36]Hoja3!$B$10,[36]Hoja3!$A$10,IF(K1501=[36]Hoja3!$B$11,[36]Hoja3!$A$11,IF(K1501=[36]Hoja3!$B$12,[36]Hoja3!$A$12,IF(K1501=[36]Hoja3!$B$13,[36]Hoja3!$A$13,IF(K1501=[36]Hoja3!$B$14,[36]Hoja3!$A$14,IF(K1501=[36]Hoja3!$B$15,[36]Hoja3!$A$15,IF(K1501=[36]Hoja3!$B$16,[36]Hoja3!$A$16,IF(K1501=[36]Hoja3!$B$17,[36]Hoja3!$A$17,IF(K1501=[36]Hoja3!$B$18,[36]Hoja3!$A$18,IF(K1501=[36]Hoja3!$B$19,[36]Hoja3!$A$19,IF(K1501=[36]Hoja3!$B$20,[36]Hoja3!$A$20,IF(K1501=[36]Hoja3!$B$21,[36]Hoja3!$A$21,""))))))))))))))))))))</f>
        <v>CCE-16</v>
      </c>
      <c r="M1501" s="60" t="s">
        <v>63</v>
      </c>
      <c r="N1501" s="60">
        <v>0</v>
      </c>
      <c r="O1501" s="63">
        <v>71504554</v>
      </c>
      <c r="P1501" s="64">
        <v>71504554</v>
      </c>
      <c r="Q1501" s="65">
        <v>0</v>
      </c>
      <c r="R1501" s="60">
        <v>0</v>
      </c>
      <c r="S1501" s="60" t="s">
        <v>1439</v>
      </c>
      <c r="T1501" s="60" t="s">
        <v>2701</v>
      </c>
      <c r="U1501" s="60" t="s">
        <v>2702</v>
      </c>
      <c r="V1501" s="60" t="s">
        <v>2703</v>
      </c>
      <c r="W1501" s="60" t="s">
        <v>2704</v>
      </c>
      <c r="X1501" s="60" t="s">
        <v>2705</v>
      </c>
      <c r="Y1501" s="133" t="s">
        <v>2706</v>
      </c>
    </row>
    <row r="1502" spans="1:25" ht="90" x14ac:dyDescent="0.25">
      <c r="A1502" s="60" t="s">
        <v>2968</v>
      </c>
      <c r="B1502" s="60" t="str">
        <f>IFERROR(VLOOKUP(VALUE(MID(A1502,1,IF(VALUE(MID(A1502,1,3))=898,3,4))),[37]Hoja1!$A$3:$K$222,2,0),"")</f>
        <v>1053 Oportunidades de aprendizaje desde el enfoque diferencial</v>
      </c>
      <c r="C1502" s="60" t="s">
        <v>261</v>
      </c>
      <c r="D1502" s="60" t="s">
        <v>492</v>
      </c>
      <c r="E1502" s="68">
        <v>80101505</v>
      </c>
      <c r="F1502" s="102" t="s">
        <v>2969</v>
      </c>
      <c r="G1502" s="62">
        <v>1</v>
      </c>
      <c r="H1502" s="62">
        <v>1</v>
      </c>
      <c r="I1502" s="60">
        <v>11</v>
      </c>
      <c r="J1502" s="60">
        <v>1</v>
      </c>
      <c r="K1502" s="60" t="s">
        <v>21</v>
      </c>
      <c r="L1502" s="60" t="str">
        <f>IF(K1502=[36]Hoja3!$B$2,[36]Hoja3!$A$2,IF(K1502=[36]Hoja3!$B$3,[36]Hoja3!$A$3,IF(K1502=[36]Hoja3!$B$4,[36]Hoja3!$A$4,IF(K1502=[36]Hoja3!$B$5,[36]Hoja3!$A$5,IF(K1502=[36]Hoja3!$B$6,[36]Hoja3!$A$6,IF(K1502=[36]Hoja3!$B$7,[36]Hoja3!$A$7,IF(K1502=[36]Hoja3!$B$8,[36]Hoja3!$A$8,IF(K1502=[36]Hoja3!$B$9,[36]Hoja3!$A$9,IF(K1502=[36]Hoja3!$B$10,[36]Hoja3!$A$10,IF(K1502=[36]Hoja3!$B$11,[36]Hoja3!$A$11,IF(K1502=[36]Hoja3!$B$12,[36]Hoja3!$A$12,IF(K1502=[36]Hoja3!$B$13,[36]Hoja3!$A$13,IF(K1502=[36]Hoja3!$B$14,[36]Hoja3!$A$14,IF(K1502=[36]Hoja3!$B$15,[36]Hoja3!$A$15,IF(K1502=[36]Hoja3!$B$16,[36]Hoja3!$A$16,IF(K1502=[36]Hoja3!$B$17,[36]Hoja3!$A$17,IF(K1502=[36]Hoja3!$B$18,[36]Hoja3!$A$18,IF(K1502=[36]Hoja3!$B$19,[36]Hoja3!$A$19,IF(K1502=[36]Hoja3!$B$20,[36]Hoja3!$A$20,IF(K1502=[36]Hoja3!$B$21,[36]Hoja3!$A$21,""))))))))))))))))))))</f>
        <v>CCE-16</v>
      </c>
      <c r="M1502" s="60" t="s">
        <v>63</v>
      </c>
      <c r="N1502" s="60">
        <v>0</v>
      </c>
      <c r="O1502" s="63">
        <v>71504554</v>
      </c>
      <c r="P1502" s="64">
        <v>71504554</v>
      </c>
      <c r="Q1502" s="65">
        <v>0</v>
      </c>
      <c r="R1502" s="60">
        <v>0</v>
      </c>
      <c r="S1502" s="60" t="s">
        <v>1439</v>
      </c>
      <c r="T1502" s="60" t="s">
        <v>2701</v>
      </c>
      <c r="U1502" s="60" t="s">
        <v>2702</v>
      </c>
      <c r="V1502" s="60" t="s">
        <v>2703</v>
      </c>
      <c r="W1502" s="60" t="s">
        <v>2704</v>
      </c>
      <c r="X1502" s="60" t="s">
        <v>2705</v>
      </c>
      <c r="Y1502" s="133" t="s">
        <v>2706</v>
      </c>
    </row>
    <row r="1503" spans="1:25" ht="90" x14ac:dyDescent="0.25">
      <c r="A1503" s="60" t="s">
        <v>2970</v>
      </c>
      <c r="B1503" s="60" t="str">
        <f>IFERROR(VLOOKUP(VALUE(MID(A1503,1,IF(VALUE(MID(A1503,1,3))=898,3,4))),[37]Hoja1!$A$3:$K$222,2,0),"")</f>
        <v>1053 Oportunidades de aprendizaje desde el enfoque diferencial</v>
      </c>
      <c r="C1503" s="60" t="s">
        <v>261</v>
      </c>
      <c r="D1503" s="60" t="s">
        <v>492</v>
      </c>
      <c r="E1503" s="68">
        <v>80101505</v>
      </c>
      <c r="F1503" s="91" t="s">
        <v>2971</v>
      </c>
      <c r="G1503" s="62">
        <v>1</v>
      </c>
      <c r="H1503" s="62">
        <v>1</v>
      </c>
      <c r="I1503" s="60">
        <v>11</v>
      </c>
      <c r="J1503" s="60">
        <v>1</v>
      </c>
      <c r="K1503" s="60" t="s">
        <v>21</v>
      </c>
      <c r="L1503" s="60" t="str">
        <f>IF(K1503=[36]Hoja3!$B$2,[36]Hoja3!$A$2,IF(K1503=[36]Hoja3!$B$3,[36]Hoja3!$A$3,IF(K1503=[36]Hoja3!$B$4,[36]Hoja3!$A$4,IF(K1503=[36]Hoja3!$B$5,[36]Hoja3!$A$5,IF(K1503=[36]Hoja3!$B$6,[36]Hoja3!$A$6,IF(K1503=[36]Hoja3!$B$7,[36]Hoja3!$A$7,IF(K1503=[36]Hoja3!$B$8,[36]Hoja3!$A$8,IF(K1503=[36]Hoja3!$B$9,[36]Hoja3!$A$9,IF(K1503=[36]Hoja3!$B$10,[36]Hoja3!$A$10,IF(K1503=[36]Hoja3!$B$11,[36]Hoja3!$A$11,IF(K1503=[36]Hoja3!$B$12,[36]Hoja3!$A$12,IF(K1503=[36]Hoja3!$B$13,[36]Hoja3!$A$13,IF(K1503=[36]Hoja3!$B$14,[36]Hoja3!$A$14,IF(K1503=[36]Hoja3!$B$15,[36]Hoja3!$A$15,IF(K1503=[36]Hoja3!$B$16,[36]Hoja3!$A$16,IF(K1503=[36]Hoja3!$B$17,[36]Hoja3!$A$17,IF(K1503=[36]Hoja3!$B$18,[36]Hoja3!$A$18,IF(K1503=[36]Hoja3!$B$19,[36]Hoja3!$A$19,IF(K1503=[36]Hoja3!$B$20,[36]Hoja3!$A$20,IF(K1503=[36]Hoja3!$B$21,[36]Hoja3!$A$21,""))))))))))))))))))))</f>
        <v>CCE-16</v>
      </c>
      <c r="M1503" s="60" t="s">
        <v>63</v>
      </c>
      <c r="N1503" s="60">
        <v>0</v>
      </c>
      <c r="O1503" s="63">
        <v>48579894</v>
      </c>
      <c r="P1503" s="64">
        <v>48579894</v>
      </c>
      <c r="Q1503" s="65">
        <v>0</v>
      </c>
      <c r="R1503" s="60">
        <v>0</v>
      </c>
      <c r="S1503" s="60" t="s">
        <v>1439</v>
      </c>
      <c r="T1503" s="60" t="s">
        <v>2701</v>
      </c>
      <c r="U1503" s="60" t="s">
        <v>2702</v>
      </c>
      <c r="V1503" s="60" t="s">
        <v>2703</v>
      </c>
      <c r="W1503" s="60" t="s">
        <v>2704</v>
      </c>
      <c r="X1503" s="60" t="s">
        <v>2705</v>
      </c>
      <c r="Y1503" s="133" t="s">
        <v>2706</v>
      </c>
    </row>
    <row r="1504" spans="1:25" ht="90" x14ac:dyDescent="0.25">
      <c r="A1504" s="60" t="s">
        <v>2972</v>
      </c>
      <c r="B1504" s="60" t="str">
        <f>IFERROR(VLOOKUP(VALUE(MID(A1504,1,IF(VALUE(MID(A1504,1,3))=898,3,4))),[37]Hoja1!$A$3:$K$222,2,0),"")</f>
        <v>1053 Oportunidades de aprendizaje desde el enfoque diferencial</v>
      </c>
      <c r="C1504" s="60" t="s">
        <v>261</v>
      </c>
      <c r="D1504" s="60" t="s">
        <v>492</v>
      </c>
      <c r="E1504" s="68">
        <v>80101505</v>
      </c>
      <c r="F1504" s="91" t="s">
        <v>2973</v>
      </c>
      <c r="G1504" s="62">
        <v>1</v>
      </c>
      <c r="H1504" s="62">
        <v>1</v>
      </c>
      <c r="I1504" s="60">
        <v>11</v>
      </c>
      <c r="J1504" s="60">
        <v>1</v>
      </c>
      <c r="K1504" s="60" t="s">
        <v>21</v>
      </c>
      <c r="L1504" s="60" t="str">
        <f>IF(K1504=[36]Hoja3!$B$2,[36]Hoja3!$A$2,IF(K1504=[36]Hoja3!$B$3,[36]Hoja3!$A$3,IF(K1504=[36]Hoja3!$B$4,[36]Hoja3!$A$4,IF(K1504=[36]Hoja3!$B$5,[36]Hoja3!$A$5,IF(K1504=[36]Hoja3!$B$6,[36]Hoja3!$A$6,IF(K1504=[36]Hoja3!$B$7,[36]Hoja3!$A$7,IF(K1504=[36]Hoja3!$B$8,[36]Hoja3!$A$8,IF(K1504=[36]Hoja3!$B$9,[36]Hoja3!$A$9,IF(K1504=[36]Hoja3!$B$10,[36]Hoja3!$A$10,IF(K1504=[36]Hoja3!$B$11,[36]Hoja3!$A$11,IF(K1504=[36]Hoja3!$B$12,[36]Hoja3!$A$12,IF(K1504=[36]Hoja3!$B$13,[36]Hoja3!$A$13,IF(K1504=[36]Hoja3!$B$14,[36]Hoja3!$A$14,IF(K1504=[36]Hoja3!$B$15,[36]Hoja3!$A$15,IF(K1504=[36]Hoja3!$B$16,[36]Hoja3!$A$16,IF(K1504=[36]Hoja3!$B$17,[36]Hoja3!$A$17,IF(K1504=[36]Hoja3!$B$18,[36]Hoja3!$A$18,IF(K1504=[36]Hoja3!$B$19,[36]Hoja3!$A$19,IF(K1504=[36]Hoja3!$B$20,[36]Hoja3!$A$20,IF(K1504=[36]Hoja3!$B$21,[36]Hoja3!$A$21,""))))))))))))))))))))</f>
        <v>CCE-16</v>
      </c>
      <c r="M1504" s="60" t="s">
        <v>63</v>
      </c>
      <c r="N1504" s="60">
        <v>0</v>
      </c>
      <c r="O1504" s="63">
        <v>60586383</v>
      </c>
      <c r="P1504" s="64">
        <v>60586383</v>
      </c>
      <c r="Q1504" s="65">
        <v>0</v>
      </c>
      <c r="R1504" s="60">
        <v>0</v>
      </c>
      <c r="S1504" s="60" t="s">
        <v>1439</v>
      </c>
      <c r="T1504" s="60" t="s">
        <v>2701</v>
      </c>
      <c r="U1504" s="60" t="s">
        <v>2702</v>
      </c>
      <c r="V1504" s="60" t="s">
        <v>2703</v>
      </c>
      <c r="W1504" s="60" t="s">
        <v>2704</v>
      </c>
      <c r="X1504" s="60" t="s">
        <v>2705</v>
      </c>
      <c r="Y1504" s="133" t="s">
        <v>2706</v>
      </c>
    </row>
    <row r="1505" spans="1:25" ht="90" x14ac:dyDescent="0.25">
      <c r="A1505" s="60" t="s">
        <v>2974</v>
      </c>
      <c r="B1505" s="60" t="str">
        <f>IFERROR(VLOOKUP(VALUE(MID(A1505,1,IF(VALUE(MID(A1505,1,3))=898,3,4))),[37]Hoja1!$A$3:$K$222,2,0),"")</f>
        <v>1053 Oportunidades de aprendizaje desde el enfoque diferencial</v>
      </c>
      <c r="C1505" s="60" t="s">
        <v>261</v>
      </c>
      <c r="D1505" s="60" t="s">
        <v>492</v>
      </c>
      <c r="E1505" s="68">
        <v>80101505</v>
      </c>
      <c r="F1505" s="102" t="s">
        <v>2975</v>
      </c>
      <c r="G1505" s="62">
        <v>1</v>
      </c>
      <c r="H1505" s="62">
        <v>1</v>
      </c>
      <c r="I1505" s="60">
        <v>11</v>
      </c>
      <c r="J1505" s="60">
        <v>1</v>
      </c>
      <c r="K1505" s="60" t="s">
        <v>21</v>
      </c>
      <c r="L1505" s="60" t="str">
        <f>IF(K1505=[36]Hoja3!$B$2,[36]Hoja3!$A$2,IF(K1505=[36]Hoja3!$B$3,[36]Hoja3!$A$3,IF(K1505=[36]Hoja3!$B$4,[36]Hoja3!$A$4,IF(K1505=[36]Hoja3!$B$5,[36]Hoja3!$A$5,IF(K1505=[36]Hoja3!$B$6,[36]Hoja3!$A$6,IF(K1505=[36]Hoja3!$B$7,[36]Hoja3!$A$7,IF(K1505=[36]Hoja3!$B$8,[36]Hoja3!$A$8,IF(K1505=[36]Hoja3!$B$9,[36]Hoja3!$A$9,IF(K1505=[36]Hoja3!$B$10,[36]Hoja3!$A$10,IF(K1505=[36]Hoja3!$B$11,[36]Hoja3!$A$11,IF(K1505=[36]Hoja3!$B$12,[36]Hoja3!$A$12,IF(K1505=[36]Hoja3!$B$13,[36]Hoja3!$A$13,IF(K1505=[36]Hoja3!$B$14,[36]Hoja3!$A$14,IF(K1505=[36]Hoja3!$B$15,[36]Hoja3!$A$15,IF(K1505=[36]Hoja3!$B$16,[36]Hoja3!$A$16,IF(K1505=[36]Hoja3!$B$17,[36]Hoja3!$A$17,IF(K1505=[36]Hoja3!$B$18,[36]Hoja3!$A$18,IF(K1505=[36]Hoja3!$B$19,[36]Hoja3!$A$19,IF(K1505=[36]Hoja3!$B$20,[36]Hoja3!$A$20,IF(K1505=[36]Hoja3!$B$21,[36]Hoja3!$A$21,""))))))))))))))))))))</f>
        <v>CCE-16</v>
      </c>
      <c r="M1505" s="60" t="s">
        <v>63</v>
      </c>
      <c r="N1505" s="60">
        <v>0</v>
      </c>
      <c r="O1505" s="63">
        <v>62403968</v>
      </c>
      <c r="P1505" s="64">
        <v>62403968</v>
      </c>
      <c r="Q1505" s="65">
        <v>0</v>
      </c>
      <c r="R1505" s="60">
        <v>0</v>
      </c>
      <c r="S1505" s="60" t="s">
        <v>1439</v>
      </c>
      <c r="T1505" s="60" t="s">
        <v>2701</v>
      </c>
      <c r="U1505" s="60" t="s">
        <v>2702</v>
      </c>
      <c r="V1505" s="60" t="s">
        <v>2703</v>
      </c>
      <c r="W1505" s="60" t="s">
        <v>2704</v>
      </c>
      <c r="X1505" s="60" t="s">
        <v>2705</v>
      </c>
      <c r="Y1505" s="133" t="s">
        <v>2706</v>
      </c>
    </row>
    <row r="1506" spans="1:25" ht="90" x14ac:dyDescent="0.25">
      <c r="A1506" s="60" t="s">
        <v>2976</v>
      </c>
      <c r="B1506" s="60" t="str">
        <f>IFERROR(VLOOKUP(VALUE(MID(A1506,1,IF(VALUE(MID(A1506,1,3))=898,3,4))),[37]Hoja1!$A$3:$K$222,2,0),"")</f>
        <v>1053 Oportunidades de aprendizaje desde el enfoque diferencial</v>
      </c>
      <c r="C1506" s="60" t="s">
        <v>261</v>
      </c>
      <c r="D1506" s="60" t="s">
        <v>492</v>
      </c>
      <c r="E1506" s="68">
        <v>80101505</v>
      </c>
      <c r="F1506" s="102" t="s">
        <v>2969</v>
      </c>
      <c r="G1506" s="62">
        <v>1</v>
      </c>
      <c r="H1506" s="62">
        <v>1</v>
      </c>
      <c r="I1506" s="60">
        <v>11</v>
      </c>
      <c r="J1506" s="60">
        <v>1</v>
      </c>
      <c r="K1506" s="60" t="s">
        <v>21</v>
      </c>
      <c r="L1506" s="60" t="str">
        <f>IF(K1506=[36]Hoja3!$B$2,[36]Hoja3!$A$2,IF(K1506=[36]Hoja3!$B$3,[36]Hoja3!$A$3,IF(K1506=[36]Hoja3!$B$4,[36]Hoja3!$A$4,IF(K1506=[36]Hoja3!$B$5,[36]Hoja3!$A$5,IF(K1506=[36]Hoja3!$B$6,[36]Hoja3!$A$6,IF(K1506=[36]Hoja3!$B$7,[36]Hoja3!$A$7,IF(K1506=[36]Hoja3!$B$8,[36]Hoja3!$A$8,IF(K1506=[36]Hoja3!$B$9,[36]Hoja3!$A$9,IF(K1506=[36]Hoja3!$B$10,[36]Hoja3!$A$10,IF(K1506=[36]Hoja3!$B$11,[36]Hoja3!$A$11,IF(K1506=[36]Hoja3!$B$12,[36]Hoja3!$A$12,IF(K1506=[36]Hoja3!$B$13,[36]Hoja3!$A$13,IF(K1506=[36]Hoja3!$B$14,[36]Hoja3!$A$14,IF(K1506=[36]Hoja3!$B$15,[36]Hoja3!$A$15,IF(K1506=[36]Hoja3!$B$16,[36]Hoja3!$A$16,IF(K1506=[36]Hoja3!$B$17,[36]Hoja3!$A$17,IF(K1506=[36]Hoja3!$B$18,[36]Hoja3!$A$18,IF(K1506=[36]Hoja3!$B$19,[36]Hoja3!$A$19,IF(K1506=[36]Hoja3!$B$20,[36]Hoja3!$A$20,IF(K1506=[36]Hoja3!$B$21,[36]Hoja3!$A$21,""))))))))))))))))))))</f>
        <v>CCE-16</v>
      </c>
      <c r="M1506" s="60" t="s">
        <v>63</v>
      </c>
      <c r="N1506" s="60">
        <v>0</v>
      </c>
      <c r="O1506" s="63">
        <v>62403968</v>
      </c>
      <c r="P1506" s="64">
        <v>62403968</v>
      </c>
      <c r="Q1506" s="65">
        <v>0</v>
      </c>
      <c r="R1506" s="60">
        <v>0</v>
      </c>
      <c r="S1506" s="60" t="s">
        <v>1439</v>
      </c>
      <c r="T1506" s="60" t="s">
        <v>2701</v>
      </c>
      <c r="U1506" s="60" t="s">
        <v>2702</v>
      </c>
      <c r="V1506" s="60" t="s">
        <v>2703</v>
      </c>
      <c r="W1506" s="60" t="s">
        <v>2704</v>
      </c>
      <c r="X1506" s="60" t="s">
        <v>2705</v>
      </c>
      <c r="Y1506" s="133" t="s">
        <v>2706</v>
      </c>
    </row>
    <row r="1507" spans="1:25" ht="90" x14ac:dyDescent="0.25">
      <c r="A1507" s="60" t="s">
        <v>2977</v>
      </c>
      <c r="B1507" s="60" t="str">
        <f>IFERROR(VLOOKUP(VALUE(MID(A1507,1,IF(VALUE(MID(A1507,1,3))=898,3,4))),[37]Hoja1!$A$3:$K$222,2,0),"")</f>
        <v>1053 Oportunidades de aprendizaje desde el enfoque diferencial</v>
      </c>
      <c r="C1507" s="60" t="s">
        <v>261</v>
      </c>
      <c r="D1507" s="60" t="s">
        <v>492</v>
      </c>
      <c r="E1507" s="68">
        <v>80101505</v>
      </c>
      <c r="F1507" s="102" t="s">
        <v>2969</v>
      </c>
      <c r="G1507" s="62">
        <v>1</v>
      </c>
      <c r="H1507" s="62">
        <v>1</v>
      </c>
      <c r="I1507" s="60">
        <v>11</v>
      </c>
      <c r="J1507" s="60">
        <v>1</v>
      </c>
      <c r="K1507" s="60" t="s">
        <v>21</v>
      </c>
      <c r="L1507" s="60" t="str">
        <f>IF(K1507=[36]Hoja3!$B$2,[36]Hoja3!$A$2,IF(K1507=[36]Hoja3!$B$3,[36]Hoja3!$A$3,IF(K1507=[36]Hoja3!$B$4,[36]Hoja3!$A$4,IF(K1507=[36]Hoja3!$B$5,[36]Hoja3!$A$5,IF(K1507=[36]Hoja3!$B$6,[36]Hoja3!$A$6,IF(K1507=[36]Hoja3!$B$7,[36]Hoja3!$A$7,IF(K1507=[36]Hoja3!$B$8,[36]Hoja3!$A$8,IF(K1507=[36]Hoja3!$B$9,[36]Hoja3!$A$9,IF(K1507=[36]Hoja3!$B$10,[36]Hoja3!$A$10,IF(K1507=[36]Hoja3!$B$11,[36]Hoja3!$A$11,IF(K1507=[36]Hoja3!$B$12,[36]Hoja3!$A$12,IF(K1507=[36]Hoja3!$B$13,[36]Hoja3!$A$13,IF(K1507=[36]Hoja3!$B$14,[36]Hoja3!$A$14,IF(K1507=[36]Hoja3!$B$15,[36]Hoja3!$A$15,IF(K1507=[36]Hoja3!$B$16,[36]Hoja3!$A$16,IF(K1507=[36]Hoja3!$B$17,[36]Hoja3!$A$17,IF(K1507=[36]Hoja3!$B$18,[36]Hoja3!$A$18,IF(K1507=[36]Hoja3!$B$19,[36]Hoja3!$A$19,IF(K1507=[36]Hoja3!$B$20,[36]Hoja3!$A$20,IF(K1507=[36]Hoja3!$B$21,[36]Hoja3!$A$21,""))))))))))))))))))))</f>
        <v>CCE-16</v>
      </c>
      <c r="M1507" s="60" t="s">
        <v>63</v>
      </c>
      <c r="N1507" s="60">
        <v>0</v>
      </c>
      <c r="O1507" s="63">
        <v>62403968</v>
      </c>
      <c r="P1507" s="64">
        <v>62403968</v>
      </c>
      <c r="Q1507" s="65">
        <v>0</v>
      </c>
      <c r="R1507" s="60">
        <v>0</v>
      </c>
      <c r="S1507" s="60" t="s">
        <v>1439</v>
      </c>
      <c r="T1507" s="60" t="s">
        <v>2701</v>
      </c>
      <c r="U1507" s="60" t="s">
        <v>2702</v>
      </c>
      <c r="V1507" s="60" t="s">
        <v>2703</v>
      </c>
      <c r="W1507" s="60" t="s">
        <v>2704</v>
      </c>
      <c r="X1507" s="60" t="s">
        <v>2705</v>
      </c>
      <c r="Y1507" s="133" t="s">
        <v>2706</v>
      </c>
    </row>
    <row r="1508" spans="1:25" ht="90" x14ac:dyDescent="0.25">
      <c r="A1508" s="60" t="s">
        <v>2978</v>
      </c>
      <c r="B1508" s="60" t="str">
        <f>IFERROR(VLOOKUP(VALUE(MID(A1508,1,IF(VALUE(MID(A1508,1,3))=898,3,4))),[37]Hoja1!$A$3:$K$222,2,0),"")</f>
        <v>1053 Oportunidades de aprendizaje desde el enfoque diferencial</v>
      </c>
      <c r="C1508" s="60" t="s">
        <v>261</v>
      </c>
      <c r="D1508" s="60" t="s">
        <v>492</v>
      </c>
      <c r="E1508" s="68">
        <v>80101505</v>
      </c>
      <c r="F1508" s="102" t="s">
        <v>2969</v>
      </c>
      <c r="G1508" s="62">
        <v>1</v>
      </c>
      <c r="H1508" s="62">
        <v>1</v>
      </c>
      <c r="I1508" s="60">
        <v>11</v>
      </c>
      <c r="J1508" s="60">
        <v>1</v>
      </c>
      <c r="K1508" s="60" t="s">
        <v>21</v>
      </c>
      <c r="L1508" s="60" t="str">
        <f>IF(K1508=[36]Hoja3!$B$2,[36]Hoja3!$A$2,IF(K1508=[36]Hoja3!$B$3,[36]Hoja3!$A$3,IF(K1508=[36]Hoja3!$B$4,[36]Hoja3!$A$4,IF(K1508=[36]Hoja3!$B$5,[36]Hoja3!$A$5,IF(K1508=[36]Hoja3!$B$6,[36]Hoja3!$A$6,IF(K1508=[36]Hoja3!$B$7,[36]Hoja3!$A$7,IF(K1508=[36]Hoja3!$B$8,[36]Hoja3!$A$8,IF(K1508=[36]Hoja3!$B$9,[36]Hoja3!$A$9,IF(K1508=[36]Hoja3!$B$10,[36]Hoja3!$A$10,IF(K1508=[36]Hoja3!$B$11,[36]Hoja3!$A$11,IF(K1508=[36]Hoja3!$B$12,[36]Hoja3!$A$12,IF(K1508=[36]Hoja3!$B$13,[36]Hoja3!$A$13,IF(K1508=[36]Hoja3!$B$14,[36]Hoja3!$A$14,IF(K1508=[36]Hoja3!$B$15,[36]Hoja3!$A$15,IF(K1508=[36]Hoja3!$B$16,[36]Hoja3!$A$16,IF(K1508=[36]Hoja3!$B$17,[36]Hoja3!$A$17,IF(K1508=[36]Hoja3!$B$18,[36]Hoja3!$A$18,IF(K1508=[36]Hoja3!$B$19,[36]Hoja3!$A$19,IF(K1508=[36]Hoja3!$B$20,[36]Hoja3!$A$20,IF(K1508=[36]Hoja3!$B$21,[36]Hoja3!$A$21,""))))))))))))))))))))</f>
        <v>CCE-16</v>
      </c>
      <c r="M1508" s="60" t="s">
        <v>63</v>
      </c>
      <c r="N1508" s="60">
        <v>0</v>
      </c>
      <c r="O1508" s="63">
        <v>48579894</v>
      </c>
      <c r="P1508" s="64">
        <v>48579894</v>
      </c>
      <c r="Q1508" s="65">
        <v>0</v>
      </c>
      <c r="R1508" s="60">
        <v>0</v>
      </c>
      <c r="S1508" s="60" t="s">
        <v>1439</v>
      </c>
      <c r="T1508" s="60" t="s">
        <v>2701</v>
      </c>
      <c r="U1508" s="60" t="s">
        <v>2702</v>
      </c>
      <c r="V1508" s="60" t="s">
        <v>2703</v>
      </c>
      <c r="W1508" s="60" t="s">
        <v>2704</v>
      </c>
      <c r="X1508" s="60" t="s">
        <v>2705</v>
      </c>
      <c r="Y1508" s="133" t="s">
        <v>2706</v>
      </c>
    </row>
    <row r="1509" spans="1:25" ht="90" x14ac:dyDescent="0.25">
      <c r="A1509" s="60" t="s">
        <v>2979</v>
      </c>
      <c r="B1509" s="60" t="str">
        <f>IFERROR(VLOOKUP(VALUE(MID(A1509,1,IF(VALUE(MID(A1509,1,3))=898,3,4))),[37]Hoja1!$A$3:$K$222,2,0),"")</f>
        <v>1053 Oportunidades de aprendizaje desde el enfoque diferencial</v>
      </c>
      <c r="C1509" s="60" t="s">
        <v>261</v>
      </c>
      <c r="D1509" s="60" t="s">
        <v>492</v>
      </c>
      <c r="E1509" s="68">
        <v>80101505</v>
      </c>
      <c r="F1509" s="102" t="s">
        <v>2969</v>
      </c>
      <c r="G1509" s="62">
        <v>1</v>
      </c>
      <c r="H1509" s="62">
        <v>1</v>
      </c>
      <c r="I1509" s="60">
        <v>11</v>
      </c>
      <c r="J1509" s="60">
        <v>1</v>
      </c>
      <c r="K1509" s="60" t="s">
        <v>21</v>
      </c>
      <c r="L1509" s="60" t="str">
        <f>IF(K1509=[36]Hoja3!$B$2,[36]Hoja3!$A$2,IF(K1509=[36]Hoja3!$B$3,[36]Hoja3!$A$3,IF(K1509=[36]Hoja3!$B$4,[36]Hoja3!$A$4,IF(K1509=[36]Hoja3!$B$5,[36]Hoja3!$A$5,IF(K1509=[36]Hoja3!$B$6,[36]Hoja3!$A$6,IF(K1509=[36]Hoja3!$B$7,[36]Hoja3!$A$7,IF(K1509=[36]Hoja3!$B$8,[36]Hoja3!$A$8,IF(K1509=[36]Hoja3!$B$9,[36]Hoja3!$A$9,IF(K1509=[36]Hoja3!$B$10,[36]Hoja3!$A$10,IF(K1509=[36]Hoja3!$B$11,[36]Hoja3!$A$11,IF(K1509=[36]Hoja3!$B$12,[36]Hoja3!$A$12,IF(K1509=[36]Hoja3!$B$13,[36]Hoja3!$A$13,IF(K1509=[36]Hoja3!$B$14,[36]Hoja3!$A$14,IF(K1509=[36]Hoja3!$B$15,[36]Hoja3!$A$15,IF(K1509=[36]Hoja3!$B$16,[36]Hoja3!$A$16,IF(K1509=[36]Hoja3!$B$17,[36]Hoja3!$A$17,IF(K1509=[36]Hoja3!$B$18,[36]Hoja3!$A$18,IF(K1509=[36]Hoja3!$B$19,[36]Hoja3!$A$19,IF(K1509=[36]Hoja3!$B$20,[36]Hoja3!$A$20,IF(K1509=[36]Hoja3!$B$21,[36]Hoja3!$A$21,""))))))))))))))))))))</f>
        <v>CCE-16</v>
      </c>
      <c r="M1509" s="60" t="s">
        <v>63</v>
      </c>
      <c r="N1509" s="60">
        <v>0</v>
      </c>
      <c r="O1509" s="63">
        <v>44202818</v>
      </c>
      <c r="P1509" s="64">
        <v>44202818</v>
      </c>
      <c r="Q1509" s="65">
        <v>0</v>
      </c>
      <c r="R1509" s="60">
        <v>0</v>
      </c>
      <c r="S1509" s="60" t="s">
        <v>1439</v>
      </c>
      <c r="T1509" s="60" t="s">
        <v>2701</v>
      </c>
      <c r="U1509" s="60" t="s">
        <v>2702</v>
      </c>
      <c r="V1509" s="60" t="s">
        <v>2703</v>
      </c>
      <c r="W1509" s="60" t="s">
        <v>2704</v>
      </c>
      <c r="X1509" s="60" t="s">
        <v>2705</v>
      </c>
      <c r="Y1509" s="133" t="s">
        <v>2706</v>
      </c>
    </row>
    <row r="1510" spans="1:25" ht="90" x14ac:dyDescent="0.25">
      <c r="A1510" s="60" t="s">
        <v>2980</v>
      </c>
      <c r="B1510" s="60" t="str">
        <f>IFERROR(VLOOKUP(VALUE(MID(A1510,1,IF(VALUE(MID(A1510,1,3))=898,3,4))),[37]Hoja1!$A$3:$K$222,2,0),"")</f>
        <v>1053 Oportunidades de aprendizaje desde el enfoque diferencial</v>
      </c>
      <c r="C1510" s="60" t="s">
        <v>261</v>
      </c>
      <c r="D1510" s="60" t="s">
        <v>492</v>
      </c>
      <c r="E1510" s="68">
        <v>80101505</v>
      </c>
      <c r="F1510" s="102" t="s">
        <v>2969</v>
      </c>
      <c r="G1510" s="62">
        <v>1</v>
      </c>
      <c r="H1510" s="62">
        <v>1</v>
      </c>
      <c r="I1510" s="60">
        <v>11</v>
      </c>
      <c r="J1510" s="60">
        <v>1</v>
      </c>
      <c r="K1510" s="60" t="s">
        <v>21</v>
      </c>
      <c r="L1510" s="60" t="str">
        <f>IF(K1510=[36]Hoja3!$B$2,[36]Hoja3!$A$2,IF(K1510=[36]Hoja3!$B$3,[36]Hoja3!$A$3,IF(K1510=[36]Hoja3!$B$4,[36]Hoja3!$A$4,IF(K1510=[36]Hoja3!$B$5,[36]Hoja3!$A$5,IF(K1510=[36]Hoja3!$B$6,[36]Hoja3!$A$6,IF(K1510=[36]Hoja3!$B$7,[36]Hoja3!$A$7,IF(K1510=[36]Hoja3!$B$8,[36]Hoja3!$A$8,IF(K1510=[36]Hoja3!$B$9,[36]Hoja3!$A$9,IF(K1510=[36]Hoja3!$B$10,[36]Hoja3!$A$10,IF(K1510=[36]Hoja3!$B$11,[36]Hoja3!$A$11,IF(K1510=[36]Hoja3!$B$12,[36]Hoja3!$A$12,IF(K1510=[36]Hoja3!$B$13,[36]Hoja3!$A$13,IF(K1510=[36]Hoja3!$B$14,[36]Hoja3!$A$14,IF(K1510=[36]Hoja3!$B$15,[36]Hoja3!$A$15,IF(K1510=[36]Hoja3!$B$16,[36]Hoja3!$A$16,IF(K1510=[36]Hoja3!$B$17,[36]Hoja3!$A$17,IF(K1510=[36]Hoja3!$B$18,[36]Hoja3!$A$18,IF(K1510=[36]Hoja3!$B$19,[36]Hoja3!$A$19,IF(K1510=[36]Hoja3!$B$20,[36]Hoja3!$A$20,IF(K1510=[36]Hoja3!$B$21,[36]Hoja3!$A$21,""))))))))))))))))))))</f>
        <v>CCE-16</v>
      </c>
      <c r="M1510" s="60" t="s">
        <v>63</v>
      </c>
      <c r="N1510" s="60">
        <v>0</v>
      </c>
      <c r="O1510" s="63">
        <v>44202818</v>
      </c>
      <c r="P1510" s="64">
        <v>44202818</v>
      </c>
      <c r="Q1510" s="65">
        <v>0</v>
      </c>
      <c r="R1510" s="60">
        <v>0</v>
      </c>
      <c r="S1510" s="60" t="s">
        <v>1439</v>
      </c>
      <c r="T1510" s="60" t="s">
        <v>2701</v>
      </c>
      <c r="U1510" s="60" t="s">
        <v>2702</v>
      </c>
      <c r="V1510" s="60" t="s">
        <v>2703</v>
      </c>
      <c r="W1510" s="60" t="s">
        <v>2704</v>
      </c>
      <c r="X1510" s="60" t="s">
        <v>2705</v>
      </c>
      <c r="Y1510" s="133" t="s">
        <v>2706</v>
      </c>
    </row>
    <row r="1511" spans="1:25" ht="90" x14ac:dyDescent="0.25">
      <c r="A1511" s="60" t="s">
        <v>2981</v>
      </c>
      <c r="B1511" s="60" t="str">
        <f>IFERROR(VLOOKUP(VALUE(MID(A1511,1,IF(VALUE(MID(A1511,1,3))=898,3,4))),[37]Hoja1!$A$3:$K$222,2,0),"")</f>
        <v>1053 Oportunidades de aprendizaje desde el enfoque diferencial</v>
      </c>
      <c r="C1511" s="60" t="s">
        <v>261</v>
      </c>
      <c r="D1511" s="60" t="s">
        <v>492</v>
      </c>
      <c r="E1511" s="68">
        <v>80101505</v>
      </c>
      <c r="F1511" s="91" t="s">
        <v>2982</v>
      </c>
      <c r="G1511" s="62">
        <v>1</v>
      </c>
      <c r="H1511" s="62">
        <v>1</v>
      </c>
      <c r="I1511" s="60">
        <v>315</v>
      </c>
      <c r="J1511" s="60">
        <v>0</v>
      </c>
      <c r="K1511" s="60" t="s">
        <v>21</v>
      </c>
      <c r="L1511" s="60" t="str">
        <f>IF(K1511=[36]Hoja3!$B$2,[36]Hoja3!$A$2,IF(K1511=[36]Hoja3!$B$3,[36]Hoja3!$A$3,IF(K1511=[36]Hoja3!$B$4,[36]Hoja3!$A$4,IF(K1511=[36]Hoja3!$B$5,[36]Hoja3!$A$5,IF(K1511=[36]Hoja3!$B$6,[36]Hoja3!$A$6,IF(K1511=[36]Hoja3!$B$7,[36]Hoja3!$A$7,IF(K1511=[36]Hoja3!$B$8,[36]Hoja3!$A$8,IF(K1511=[36]Hoja3!$B$9,[36]Hoja3!$A$9,IF(K1511=[36]Hoja3!$B$10,[36]Hoja3!$A$10,IF(K1511=[36]Hoja3!$B$11,[36]Hoja3!$A$11,IF(K1511=[36]Hoja3!$B$12,[36]Hoja3!$A$12,IF(K1511=[36]Hoja3!$B$13,[36]Hoja3!$A$13,IF(K1511=[36]Hoja3!$B$14,[36]Hoja3!$A$14,IF(K1511=[36]Hoja3!$B$15,[36]Hoja3!$A$15,IF(K1511=[36]Hoja3!$B$16,[36]Hoja3!$A$16,IF(K1511=[36]Hoja3!$B$17,[36]Hoja3!$A$17,IF(K1511=[36]Hoja3!$B$18,[36]Hoja3!$A$18,IF(K1511=[36]Hoja3!$B$19,[36]Hoja3!$A$19,IF(K1511=[36]Hoja3!$B$20,[36]Hoja3!$A$20,IF(K1511=[36]Hoja3!$B$21,[36]Hoja3!$A$21,""))))))))))))))))))))</f>
        <v>CCE-16</v>
      </c>
      <c r="M1511" s="60" t="s">
        <v>575</v>
      </c>
      <c r="N1511" s="60">
        <v>0</v>
      </c>
      <c r="O1511" s="63">
        <v>16867799</v>
      </c>
      <c r="P1511" s="64">
        <v>16867799</v>
      </c>
      <c r="Q1511" s="65">
        <v>0</v>
      </c>
      <c r="R1511" s="60">
        <v>0</v>
      </c>
      <c r="S1511" s="60" t="s">
        <v>1439</v>
      </c>
      <c r="T1511" s="60" t="s">
        <v>2701</v>
      </c>
      <c r="U1511" s="60" t="s">
        <v>2702</v>
      </c>
      <c r="V1511" s="60" t="s">
        <v>2703</v>
      </c>
      <c r="W1511" s="60" t="s">
        <v>2704</v>
      </c>
      <c r="X1511" s="60" t="s">
        <v>2705</v>
      </c>
      <c r="Y1511" s="133" t="s">
        <v>2706</v>
      </c>
    </row>
    <row r="1512" spans="1:25" ht="90" x14ac:dyDescent="0.25">
      <c r="A1512" s="60" t="s">
        <v>2983</v>
      </c>
      <c r="B1512" s="60" t="str">
        <f>IFERROR(VLOOKUP(VALUE(MID(A1512,1,IF(VALUE(MID(A1512,1,3))=898,3,4))),[37]Hoja1!$A$3:$K$222,2,0),"")</f>
        <v>1053 Oportunidades de aprendizaje desde el enfoque diferencial</v>
      </c>
      <c r="C1512" s="60" t="s">
        <v>261</v>
      </c>
      <c r="D1512" s="60" t="s">
        <v>492</v>
      </c>
      <c r="E1512" s="68">
        <v>80101505</v>
      </c>
      <c r="F1512" s="91" t="s">
        <v>2982</v>
      </c>
      <c r="G1512" s="62">
        <v>1</v>
      </c>
      <c r="H1512" s="62">
        <v>1</v>
      </c>
      <c r="I1512" s="60">
        <v>315</v>
      </c>
      <c r="J1512" s="60">
        <v>0</v>
      </c>
      <c r="K1512" s="60" t="s">
        <v>21</v>
      </c>
      <c r="L1512" s="60" t="str">
        <f>IF(K1512=[36]Hoja3!$B$2,[36]Hoja3!$A$2,IF(K1512=[36]Hoja3!$B$3,[36]Hoja3!$A$3,IF(K1512=[36]Hoja3!$B$4,[36]Hoja3!$A$4,IF(K1512=[36]Hoja3!$B$5,[36]Hoja3!$A$5,IF(K1512=[36]Hoja3!$B$6,[36]Hoja3!$A$6,IF(K1512=[36]Hoja3!$B$7,[36]Hoja3!$A$7,IF(K1512=[36]Hoja3!$B$8,[36]Hoja3!$A$8,IF(K1512=[36]Hoja3!$B$9,[36]Hoja3!$A$9,IF(K1512=[36]Hoja3!$B$10,[36]Hoja3!$A$10,IF(K1512=[36]Hoja3!$B$11,[36]Hoja3!$A$11,IF(K1512=[36]Hoja3!$B$12,[36]Hoja3!$A$12,IF(K1512=[36]Hoja3!$B$13,[36]Hoja3!$A$13,IF(K1512=[36]Hoja3!$B$14,[36]Hoja3!$A$14,IF(K1512=[36]Hoja3!$B$15,[36]Hoja3!$A$15,IF(K1512=[36]Hoja3!$B$16,[36]Hoja3!$A$16,IF(K1512=[36]Hoja3!$B$17,[36]Hoja3!$A$17,IF(K1512=[36]Hoja3!$B$18,[36]Hoja3!$A$18,IF(K1512=[36]Hoja3!$B$19,[36]Hoja3!$A$19,IF(K1512=[36]Hoja3!$B$20,[36]Hoja3!$A$20,IF(K1512=[36]Hoja3!$B$21,[36]Hoja3!$A$21,""))))))))))))))))))))</f>
        <v>CCE-16</v>
      </c>
      <c r="M1512" s="60" t="s">
        <v>575</v>
      </c>
      <c r="N1512" s="60">
        <v>0</v>
      </c>
      <c r="O1512" s="63">
        <v>16867799</v>
      </c>
      <c r="P1512" s="64">
        <v>16867799</v>
      </c>
      <c r="Q1512" s="65">
        <v>0</v>
      </c>
      <c r="R1512" s="60">
        <v>0</v>
      </c>
      <c r="S1512" s="60" t="s">
        <v>1439</v>
      </c>
      <c r="T1512" s="60" t="s">
        <v>2701</v>
      </c>
      <c r="U1512" s="60" t="s">
        <v>2702</v>
      </c>
      <c r="V1512" s="60" t="s">
        <v>2703</v>
      </c>
      <c r="W1512" s="60" t="s">
        <v>2704</v>
      </c>
      <c r="X1512" s="60" t="s">
        <v>2705</v>
      </c>
      <c r="Y1512" s="133" t="s">
        <v>2706</v>
      </c>
    </row>
    <row r="1513" spans="1:25" ht="90" x14ac:dyDescent="0.25">
      <c r="A1513" s="60" t="s">
        <v>2984</v>
      </c>
      <c r="B1513" s="60" t="str">
        <f>IFERROR(VLOOKUP(VALUE(MID(A1513,1,IF(VALUE(MID(A1513,1,3))=898,3,4))),[37]Hoja1!$A$3:$K$222,2,0),"")</f>
        <v>1053 Oportunidades de aprendizaje desde el enfoque diferencial</v>
      </c>
      <c r="C1513" s="60" t="s">
        <v>261</v>
      </c>
      <c r="D1513" s="60" t="s">
        <v>492</v>
      </c>
      <c r="E1513" s="68">
        <v>80101505</v>
      </c>
      <c r="F1513" s="91" t="s">
        <v>2982</v>
      </c>
      <c r="G1513" s="62">
        <v>1</v>
      </c>
      <c r="H1513" s="62">
        <v>1</v>
      </c>
      <c r="I1513" s="60">
        <v>315</v>
      </c>
      <c r="J1513" s="60">
        <v>0</v>
      </c>
      <c r="K1513" s="60" t="s">
        <v>21</v>
      </c>
      <c r="L1513" s="60" t="str">
        <f>IF(K1513=[36]Hoja3!$B$2,[36]Hoja3!$A$2,IF(K1513=[36]Hoja3!$B$3,[36]Hoja3!$A$3,IF(K1513=[36]Hoja3!$B$4,[36]Hoja3!$A$4,IF(K1513=[36]Hoja3!$B$5,[36]Hoja3!$A$5,IF(K1513=[36]Hoja3!$B$6,[36]Hoja3!$A$6,IF(K1513=[36]Hoja3!$B$7,[36]Hoja3!$A$7,IF(K1513=[36]Hoja3!$B$8,[36]Hoja3!$A$8,IF(K1513=[36]Hoja3!$B$9,[36]Hoja3!$A$9,IF(K1513=[36]Hoja3!$B$10,[36]Hoja3!$A$10,IF(K1513=[36]Hoja3!$B$11,[36]Hoja3!$A$11,IF(K1513=[36]Hoja3!$B$12,[36]Hoja3!$A$12,IF(K1513=[36]Hoja3!$B$13,[36]Hoja3!$A$13,IF(K1513=[36]Hoja3!$B$14,[36]Hoja3!$A$14,IF(K1513=[36]Hoja3!$B$15,[36]Hoja3!$A$15,IF(K1513=[36]Hoja3!$B$16,[36]Hoja3!$A$16,IF(K1513=[36]Hoja3!$B$17,[36]Hoja3!$A$17,IF(K1513=[36]Hoja3!$B$18,[36]Hoja3!$A$18,IF(K1513=[36]Hoja3!$B$19,[36]Hoja3!$A$19,IF(K1513=[36]Hoja3!$B$20,[36]Hoja3!$A$20,IF(K1513=[36]Hoja3!$B$21,[36]Hoja3!$A$21,""))))))))))))))))))))</f>
        <v>CCE-16</v>
      </c>
      <c r="M1513" s="60" t="s">
        <v>575</v>
      </c>
      <c r="N1513" s="60">
        <v>0</v>
      </c>
      <c r="O1513" s="63">
        <v>23578779</v>
      </c>
      <c r="P1513" s="64">
        <v>23578779</v>
      </c>
      <c r="Q1513" s="65">
        <v>0</v>
      </c>
      <c r="R1513" s="60">
        <v>0</v>
      </c>
      <c r="S1513" s="60" t="s">
        <v>1439</v>
      </c>
      <c r="T1513" s="60" t="s">
        <v>2701</v>
      </c>
      <c r="U1513" s="60" t="s">
        <v>2702</v>
      </c>
      <c r="V1513" s="60" t="s">
        <v>2703</v>
      </c>
      <c r="W1513" s="60" t="s">
        <v>2704</v>
      </c>
      <c r="X1513" s="60" t="s">
        <v>2705</v>
      </c>
      <c r="Y1513" s="133" t="s">
        <v>2706</v>
      </c>
    </row>
    <row r="1514" spans="1:25" ht="90" x14ac:dyDescent="0.25">
      <c r="A1514" s="60" t="s">
        <v>2985</v>
      </c>
      <c r="B1514" s="60" t="str">
        <f>IFERROR(VLOOKUP(VALUE(MID(A1514,1,IF(VALUE(MID(A1514,1,3))=898,3,4))),[37]Hoja1!$A$3:$K$222,2,0),"")</f>
        <v>1053 Oportunidades de aprendizaje desde el enfoque diferencial</v>
      </c>
      <c r="C1514" s="60" t="s">
        <v>261</v>
      </c>
      <c r="D1514" s="60" t="s">
        <v>492</v>
      </c>
      <c r="E1514" s="68">
        <v>80101505</v>
      </c>
      <c r="F1514" s="91" t="s">
        <v>2982</v>
      </c>
      <c r="G1514" s="62">
        <v>1</v>
      </c>
      <c r="H1514" s="62">
        <v>1</v>
      </c>
      <c r="I1514" s="60">
        <v>315</v>
      </c>
      <c r="J1514" s="60">
        <v>0</v>
      </c>
      <c r="K1514" s="60" t="s">
        <v>21</v>
      </c>
      <c r="L1514" s="60" t="str">
        <f>IF(K1514=[36]Hoja3!$B$2,[36]Hoja3!$A$2,IF(K1514=[36]Hoja3!$B$3,[36]Hoja3!$A$3,IF(K1514=[36]Hoja3!$B$4,[36]Hoja3!$A$4,IF(K1514=[36]Hoja3!$B$5,[36]Hoja3!$A$5,IF(K1514=[36]Hoja3!$B$6,[36]Hoja3!$A$6,IF(K1514=[36]Hoja3!$B$7,[36]Hoja3!$A$7,IF(K1514=[36]Hoja3!$B$8,[36]Hoja3!$A$8,IF(K1514=[36]Hoja3!$B$9,[36]Hoja3!$A$9,IF(K1514=[36]Hoja3!$B$10,[36]Hoja3!$A$10,IF(K1514=[36]Hoja3!$B$11,[36]Hoja3!$A$11,IF(K1514=[36]Hoja3!$B$12,[36]Hoja3!$A$12,IF(K1514=[36]Hoja3!$B$13,[36]Hoja3!$A$13,IF(K1514=[36]Hoja3!$B$14,[36]Hoja3!$A$14,IF(K1514=[36]Hoja3!$B$15,[36]Hoja3!$A$15,IF(K1514=[36]Hoja3!$B$16,[36]Hoja3!$A$16,IF(K1514=[36]Hoja3!$B$17,[36]Hoja3!$A$17,IF(K1514=[36]Hoja3!$B$18,[36]Hoja3!$A$18,IF(K1514=[36]Hoja3!$B$19,[36]Hoja3!$A$19,IF(K1514=[36]Hoja3!$B$20,[36]Hoja3!$A$20,IF(K1514=[36]Hoja3!$B$21,[36]Hoja3!$A$21,""))))))))))))))))))))</f>
        <v>CCE-16</v>
      </c>
      <c r="M1514" s="60" t="s">
        <v>575</v>
      </c>
      <c r="N1514" s="60">
        <v>0</v>
      </c>
      <c r="O1514" s="63">
        <v>16867799</v>
      </c>
      <c r="P1514" s="64">
        <v>16867799</v>
      </c>
      <c r="Q1514" s="65">
        <v>0</v>
      </c>
      <c r="R1514" s="60">
        <v>0</v>
      </c>
      <c r="S1514" s="60" t="s">
        <v>1439</v>
      </c>
      <c r="T1514" s="60" t="s">
        <v>2701</v>
      </c>
      <c r="U1514" s="60" t="s">
        <v>2702</v>
      </c>
      <c r="V1514" s="60" t="s">
        <v>2703</v>
      </c>
      <c r="W1514" s="60" t="s">
        <v>2704</v>
      </c>
      <c r="X1514" s="60" t="s">
        <v>2705</v>
      </c>
      <c r="Y1514" s="133" t="s">
        <v>2706</v>
      </c>
    </row>
    <row r="1515" spans="1:25" ht="90" x14ac:dyDescent="0.25">
      <c r="A1515" s="60" t="s">
        <v>2986</v>
      </c>
      <c r="B1515" s="60" t="str">
        <f>IFERROR(VLOOKUP(VALUE(MID(A1515,1,IF(VALUE(MID(A1515,1,3))=898,3,4))),[37]Hoja1!$A$3:$K$222,2,0),"")</f>
        <v>1053 Oportunidades de aprendizaje desde el enfoque diferencial</v>
      </c>
      <c r="C1515" s="60" t="s">
        <v>261</v>
      </c>
      <c r="D1515" s="60" t="s">
        <v>492</v>
      </c>
      <c r="E1515" s="68">
        <v>80101505</v>
      </c>
      <c r="F1515" s="91" t="s">
        <v>2982</v>
      </c>
      <c r="G1515" s="62">
        <v>1</v>
      </c>
      <c r="H1515" s="62">
        <v>1</v>
      </c>
      <c r="I1515" s="60">
        <v>315</v>
      </c>
      <c r="J1515" s="60">
        <v>0</v>
      </c>
      <c r="K1515" s="60" t="s">
        <v>21</v>
      </c>
      <c r="L1515" s="60" t="str">
        <f>IF(K1515=[36]Hoja3!$B$2,[36]Hoja3!$A$2,IF(K1515=[36]Hoja3!$B$3,[36]Hoja3!$A$3,IF(K1515=[36]Hoja3!$B$4,[36]Hoja3!$A$4,IF(K1515=[36]Hoja3!$B$5,[36]Hoja3!$A$5,IF(K1515=[36]Hoja3!$B$6,[36]Hoja3!$A$6,IF(K1515=[36]Hoja3!$B$7,[36]Hoja3!$A$7,IF(K1515=[36]Hoja3!$B$8,[36]Hoja3!$A$8,IF(K1515=[36]Hoja3!$B$9,[36]Hoja3!$A$9,IF(K1515=[36]Hoja3!$B$10,[36]Hoja3!$A$10,IF(K1515=[36]Hoja3!$B$11,[36]Hoja3!$A$11,IF(K1515=[36]Hoja3!$B$12,[36]Hoja3!$A$12,IF(K1515=[36]Hoja3!$B$13,[36]Hoja3!$A$13,IF(K1515=[36]Hoja3!$B$14,[36]Hoja3!$A$14,IF(K1515=[36]Hoja3!$B$15,[36]Hoja3!$A$15,IF(K1515=[36]Hoja3!$B$16,[36]Hoja3!$A$16,IF(K1515=[36]Hoja3!$B$17,[36]Hoja3!$A$17,IF(K1515=[36]Hoja3!$B$18,[36]Hoja3!$A$18,IF(K1515=[36]Hoja3!$B$19,[36]Hoja3!$A$19,IF(K1515=[36]Hoja3!$B$20,[36]Hoja3!$A$20,IF(K1515=[36]Hoja3!$B$21,[36]Hoja3!$A$21,""))))))))))))))))))))</f>
        <v>CCE-16</v>
      </c>
      <c r="M1515" s="60" t="s">
        <v>575</v>
      </c>
      <c r="N1515" s="60">
        <v>0</v>
      </c>
      <c r="O1515" s="63">
        <v>16867799</v>
      </c>
      <c r="P1515" s="64">
        <v>16867799</v>
      </c>
      <c r="Q1515" s="65">
        <v>0</v>
      </c>
      <c r="R1515" s="60">
        <v>0</v>
      </c>
      <c r="S1515" s="60" t="s">
        <v>1439</v>
      </c>
      <c r="T1515" s="60" t="s">
        <v>2701</v>
      </c>
      <c r="U1515" s="60" t="s">
        <v>2702</v>
      </c>
      <c r="V1515" s="60" t="s">
        <v>2703</v>
      </c>
      <c r="W1515" s="60" t="s">
        <v>2704</v>
      </c>
      <c r="X1515" s="60" t="s">
        <v>2705</v>
      </c>
      <c r="Y1515" s="133" t="s">
        <v>2706</v>
      </c>
    </row>
    <row r="1516" spans="1:25" ht="90" x14ac:dyDescent="0.25">
      <c r="A1516" s="60" t="s">
        <v>2987</v>
      </c>
      <c r="B1516" s="60" t="str">
        <f>IFERROR(VLOOKUP(VALUE(MID(A1516,1,IF(VALUE(MID(A1516,1,3))=898,3,4))),[37]Hoja1!$A$3:$K$222,2,0),"")</f>
        <v>1053 Oportunidades de aprendizaje desde el enfoque diferencial</v>
      </c>
      <c r="C1516" s="60" t="s">
        <v>261</v>
      </c>
      <c r="D1516" s="60" t="s">
        <v>492</v>
      </c>
      <c r="E1516" s="68">
        <v>80101505</v>
      </c>
      <c r="F1516" s="91" t="s">
        <v>2982</v>
      </c>
      <c r="G1516" s="62">
        <v>1</v>
      </c>
      <c r="H1516" s="62">
        <v>1</v>
      </c>
      <c r="I1516" s="60">
        <v>315</v>
      </c>
      <c r="J1516" s="60">
        <v>0</v>
      </c>
      <c r="K1516" s="60" t="s">
        <v>21</v>
      </c>
      <c r="L1516" s="60" t="str">
        <f>IF(K1516=[36]Hoja3!$B$2,[36]Hoja3!$A$2,IF(K1516=[36]Hoja3!$B$3,[36]Hoja3!$A$3,IF(K1516=[36]Hoja3!$B$4,[36]Hoja3!$A$4,IF(K1516=[36]Hoja3!$B$5,[36]Hoja3!$A$5,IF(K1516=[36]Hoja3!$B$6,[36]Hoja3!$A$6,IF(K1516=[36]Hoja3!$B$7,[36]Hoja3!$A$7,IF(K1516=[36]Hoja3!$B$8,[36]Hoja3!$A$8,IF(K1516=[36]Hoja3!$B$9,[36]Hoja3!$A$9,IF(K1516=[36]Hoja3!$B$10,[36]Hoja3!$A$10,IF(K1516=[36]Hoja3!$B$11,[36]Hoja3!$A$11,IF(K1516=[36]Hoja3!$B$12,[36]Hoja3!$A$12,IF(K1516=[36]Hoja3!$B$13,[36]Hoja3!$A$13,IF(K1516=[36]Hoja3!$B$14,[36]Hoja3!$A$14,IF(K1516=[36]Hoja3!$B$15,[36]Hoja3!$A$15,IF(K1516=[36]Hoja3!$B$16,[36]Hoja3!$A$16,IF(K1516=[36]Hoja3!$B$17,[36]Hoja3!$A$17,IF(K1516=[36]Hoja3!$B$18,[36]Hoja3!$A$18,IF(K1516=[36]Hoja3!$B$19,[36]Hoja3!$A$19,IF(K1516=[36]Hoja3!$B$20,[36]Hoja3!$A$20,IF(K1516=[36]Hoja3!$B$21,[36]Hoja3!$A$21,""))))))))))))))))))))</f>
        <v>CCE-16</v>
      </c>
      <c r="M1516" s="60" t="s">
        <v>575</v>
      </c>
      <c r="N1516" s="60">
        <v>0</v>
      </c>
      <c r="O1516" s="63">
        <v>16867799</v>
      </c>
      <c r="P1516" s="64">
        <v>16867799</v>
      </c>
      <c r="Q1516" s="65">
        <v>0</v>
      </c>
      <c r="R1516" s="60">
        <v>0</v>
      </c>
      <c r="S1516" s="60" t="s">
        <v>1439</v>
      </c>
      <c r="T1516" s="60" t="s">
        <v>2701</v>
      </c>
      <c r="U1516" s="60" t="s">
        <v>2702</v>
      </c>
      <c r="V1516" s="60" t="s">
        <v>2703</v>
      </c>
      <c r="W1516" s="60" t="s">
        <v>2704</v>
      </c>
      <c r="X1516" s="60" t="s">
        <v>2705</v>
      </c>
      <c r="Y1516" s="133" t="s">
        <v>2706</v>
      </c>
    </row>
    <row r="1517" spans="1:25" ht="90" x14ac:dyDescent="0.25">
      <c r="A1517" s="60" t="s">
        <v>2988</v>
      </c>
      <c r="B1517" s="60" t="str">
        <f>IFERROR(VLOOKUP(VALUE(MID(A1517,1,IF(VALUE(MID(A1517,1,3))=898,3,4))),[37]Hoja1!$A$3:$K$222,2,0),"")</f>
        <v>1053 Oportunidades de aprendizaje desde el enfoque diferencial</v>
      </c>
      <c r="C1517" s="60" t="s">
        <v>261</v>
      </c>
      <c r="D1517" s="60" t="s">
        <v>492</v>
      </c>
      <c r="E1517" s="68">
        <v>80101505</v>
      </c>
      <c r="F1517" s="91" t="s">
        <v>2982</v>
      </c>
      <c r="G1517" s="62">
        <v>1</v>
      </c>
      <c r="H1517" s="62">
        <v>1</v>
      </c>
      <c r="I1517" s="60">
        <v>315</v>
      </c>
      <c r="J1517" s="60">
        <v>0</v>
      </c>
      <c r="K1517" s="60" t="s">
        <v>21</v>
      </c>
      <c r="L1517" s="60" t="str">
        <f>IF(K1517=[36]Hoja3!$B$2,[36]Hoja3!$A$2,IF(K1517=[36]Hoja3!$B$3,[36]Hoja3!$A$3,IF(K1517=[36]Hoja3!$B$4,[36]Hoja3!$A$4,IF(K1517=[36]Hoja3!$B$5,[36]Hoja3!$A$5,IF(K1517=[36]Hoja3!$B$6,[36]Hoja3!$A$6,IF(K1517=[36]Hoja3!$B$7,[36]Hoja3!$A$7,IF(K1517=[36]Hoja3!$B$8,[36]Hoja3!$A$8,IF(K1517=[36]Hoja3!$B$9,[36]Hoja3!$A$9,IF(K1517=[36]Hoja3!$B$10,[36]Hoja3!$A$10,IF(K1517=[36]Hoja3!$B$11,[36]Hoja3!$A$11,IF(K1517=[36]Hoja3!$B$12,[36]Hoja3!$A$12,IF(K1517=[36]Hoja3!$B$13,[36]Hoja3!$A$13,IF(K1517=[36]Hoja3!$B$14,[36]Hoja3!$A$14,IF(K1517=[36]Hoja3!$B$15,[36]Hoja3!$A$15,IF(K1517=[36]Hoja3!$B$16,[36]Hoja3!$A$16,IF(K1517=[36]Hoja3!$B$17,[36]Hoja3!$A$17,IF(K1517=[36]Hoja3!$B$18,[36]Hoja3!$A$18,IF(K1517=[36]Hoja3!$B$19,[36]Hoja3!$A$19,IF(K1517=[36]Hoja3!$B$20,[36]Hoja3!$A$20,IF(K1517=[36]Hoja3!$B$21,[36]Hoja3!$A$21,""))))))))))))))))))))</f>
        <v>CCE-16</v>
      </c>
      <c r="M1517" s="60" t="s">
        <v>575</v>
      </c>
      <c r="N1517" s="60">
        <v>0</v>
      </c>
      <c r="O1517" s="63">
        <v>21402024</v>
      </c>
      <c r="P1517" s="64">
        <v>21402024</v>
      </c>
      <c r="Q1517" s="65">
        <v>0</v>
      </c>
      <c r="R1517" s="60">
        <v>0</v>
      </c>
      <c r="S1517" s="60" t="s">
        <v>1439</v>
      </c>
      <c r="T1517" s="60" t="s">
        <v>2701</v>
      </c>
      <c r="U1517" s="60" t="s">
        <v>2702</v>
      </c>
      <c r="V1517" s="60" t="s">
        <v>2703</v>
      </c>
      <c r="W1517" s="60" t="s">
        <v>2704</v>
      </c>
      <c r="X1517" s="60" t="s">
        <v>2705</v>
      </c>
      <c r="Y1517" s="133" t="s">
        <v>2706</v>
      </c>
    </row>
    <row r="1518" spans="1:25" ht="90" x14ac:dyDescent="0.25">
      <c r="A1518" s="60" t="s">
        <v>2989</v>
      </c>
      <c r="B1518" s="60" t="str">
        <f>IFERROR(VLOOKUP(VALUE(MID(A1518,1,IF(VALUE(MID(A1518,1,3))=898,3,4))),[37]Hoja1!$A$3:$K$222,2,0),"")</f>
        <v>1053 Oportunidades de aprendizaje desde el enfoque diferencial</v>
      </c>
      <c r="C1518" s="60" t="s">
        <v>261</v>
      </c>
      <c r="D1518" s="60" t="s">
        <v>492</v>
      </c>
      <c r="E1518" s="68">
        <v>80101505</v>
      </c>
      <c r="F1518" s="91" t="s">
        <v>2982</v>
      </c>
      <c r="G1518" s="62">
        <v>1</v>
      </c>
      <c r="H1518" s="62">
        <v>1</v>
      </c>
      <c r="I1518" s="60">
        <v>315</v>
      </c>
      <c r="J1518" s="60">
        <v>0</v>
      </c>
      <c r="K1518" s="60" t="s">
        <v>21</v>
      </c>
      <c r="L1518" s="60" t="str">
        <f>IF(K1518=[36]Hoja3!$B$2,[36]Hoja3!$A$2,IF(K1518=[36]Hoja3!$B$3,[36]Hoja3!$A$3,IF(K1518=[36]Hoja3!$B$4,[36]Hoja3!$A$4,IF(K1518=[36]Hoja3!$B$5,[36]Hoja3!$A$5,IF(K1518=[36]Hoja3!$B$6,[36]Hoja3!$A$6,IF(K1518=[36]Hoja3!$B$7,[36]Hoja3!$A$7,IF(K1518=[36]Hoja3!$B$8,[36]Hoja3!$A$8,IF(K1518=[36]Hoja3!$B$9,[36]Hoja3!$A$9,IF(K1518=[36]Hoja3!$B$10,[36]Hoja3!$A$10,IF(K1518=[36]Hoja3!$B$11,[36]Hoja3!$A$11,IF(K1518=[36]Hoja3!$B$12,[36]Hoja3!$A$12,IF(K1518=[36]Hoja3!$B$13,[36]Hoja3!$A$13,IF(K1518=[36]Hoja3!$B$14,[36]Hoja3!$A$14,IF(K1518=[36]Hoja3!$B$15,[36]Hoja3!$A$15,IF(K1518=[36]Hoja3!$B$16,[36]Hoja3!$A$16,IF(K1518=[36]Hoja3!$B$17,[36]Hoja3!$A$17,IF(K1518=[36]Hoja3!$B$18,[36]Hoja3!$A$18,IF(K1518=[36]Hoja3!$B$19,[36]Hoja3!$A$19,IF(K1518=[36]Hoja3!$B$20,[36]Hoja3!$A$20,IF(K1518=[36]Hoja3!$B$21,[36]Hoja3!$A$21,""))))))))))))))))))))</f>
        <v>CCE-16</v>
      </c>
      <c r="M1518" s="60" t="s">
        <v>575</v>
      </c>
      <c r="N1518" s="60">
        <v>0</v>
      </c>
      <c r="O1518" s="63">
        <v>16867799</v>
      </c>
      <c r="P1518" s="64">
        <v>16867799</v>
      </c>
      <c r="Q1518" s="65">
        <v>0</v>
      </c>
      <c r="R1518" s="60">
        <v>0</v>
      </c>
      <c r="S1518" s="60" t="s">
        <v>1439</v>
      </c>
      <c r="T1518" s="60" t="s">
        <v>2701</v>
      </c>
      <c r="U1518" s="60" t="s">
        <v>2702</v>
      </c>
      <c r="V1518" s="60" t="s">
        <v>2703</v>
      </c>
      <c r="W1518" s="60" t="s">
        <v>2704</v>
      </c>
      <c r="X1518" s="60" t="s">
        <v>2705</v>
      </c>
      <c r="Y1518" s="133" t="s">
        <v>2706</v>
      </c>
    </row>
    <row r="1519" spans="1:25" ht="90" x14ac:dyDescent="0.25">
      <c r="A1519" s="60" t="s">
        <v>2990</v>
      </c>
      <c r="B1519" s="60" t="str">
        <f>IFERROR(VLOOKUP(VALUE(MID(A1519,1,IF(VALUE(MID(A1519,1,3))=898,3,4))),[37]Hoja1!$A$3:$K$222,2,0),"")</f>
        <v>1053 Oportunidades de aprendizaje desde el enfoque diferencial</v>
      </c>
      <c r="C1519" s="60" t="s">
        <v>261</v>
      </c>
      <c r="D1519" s="60" t="s">
        <v>492</v>
      </c>
      <c r="E1519" s="68">
        <v>80101505</v>
      </c>
      <c r="F1519" s="91" t="s">
        <v>2991</v>
      </c>
      <c r="G1519" s="110">
        <v>1</v>
      </c>
      <c r="H1519" s="110">
        <v>1</v>
      </c>
      <c r="I1519" s="111">
        <v>11</v>
      </c>
      <c r="J1519" s="111">
        <v>1</v>
      </c>
      <c r="K1519" s="111" t="s">
        <v>21</v>
      </c>
      <c r="L1519" s="111" t="str">
        <f>IF(K1519=[36]Hoja3!$B$2,[36]Hoja3!$A$2,IF(K1519=[36]Hoja3!$B$3,[36]Hoja3!$A$3,IF(K1519=[36]Hoja3!$B$4,[36]Hoja3!$A$4,IF(K1519=[36]Hoja3!$B$5,[36]Hoja3!$A$5,IF(K1519=[36]Hoja3!$B$6,[36]Hoja3!$A$6,IF(K1519=[36]Hoja3!$B$7,[36]Hoja3!$A$7,IF(K1519=[36]Hoja3!$B$8,[36]Hoja3!$A$8,IF(K1519=[36]Hoja3!$B$9,[36]Hoja3!$A$9,IF(K1519=[36]Hoja3!$B$10,[36]Hoja3!$A$10,IF(K1519=[36]Hoja3!$B$11,[36]Hoja3!$A$11,IF(K1519=[36]Hoja3!$B$12,[36]Hoja3!$A$12,IF(K1519=[36]Hoja3!$B$13,[36]Hoja3!$A$13,IF(K1519=[36]Hoja3!$B$14,[36]Hoja3!$A$14,IF(K1519=[36]Hoja3!$B$15,[36]Hoja3!$A$15,IF(K1519=[36]Hoja3!$B$16,[36]Hoja3!$A$16,IF(K1519=[36]Hoja3!$B$17,[36]Hoja3!$A$17,IF(K1519=[36]Hoja3!$B$18,[36]Hoja3!$A$18,IF(K1519=[36]Hoja3!$B$19,[36]Hoja3!$A$19,IF(K1519=[36]Hoja3!$B$20,[36]Hoja3!$A$20,IF(K1519=[36]Hoja3!$B$21,[36]Hoja3!$A$21,""))))))))))))))))))))</f>
        <v>CCE-16</v>
      </c>
      <c r="M1519" s="111" t="s">
        <v>575</v>
      </c>
      <c r="N1519" s="111">
        <v>0</v>
      </c>
      <c r="O1519" s="112">
        <v>22660000</v>
      </c>
      <c r="P1519" s="64">
        <v>22660000</v>
      </c>
      <c r="Q1519" s="113">
        <v>0</v>
      </c>
      <c r="R1519" s="111">
        <v>0</v>
      </c>
      <c r="S1519" s="60" t="s">
        <v>1439</v>
      </c>
      <c r="T1519" s="60" t="s">
        <v>2701</v>
      </c>
      <c r="U1519" s="60" t="s">
        <v>2702</v>
      </c>
      <c r="V1519" s="60" t="s">
        <v>2703</v>
      </c>
      <c r="W1519" s="60" t="s">
        <v>2704</v>
      </c>
      <c r="X1519" s="60" t="s">
        <v>2705</v>
      </c>
      <c r="Y1519" s="133" t="s">
        <v>2706</v>
      </c>
    </row>
    <row r="1520" spans="1:25" ht="90" x14ac:dyDescent="0.25">
      <c r="A1520" s="60" t="s">
        <v>2992</v>
      </c>
      <c r="B1520" s="60" t="str">
        <f>IFERROR(VLOOKUP(VALUE(MID(A1520,1,IF(VALUE(MID(A1520,1,3))=898,3,4))),[37]Hoja1!$A$3:$K$222,2,0),"")</f>
        <v>1053 Oportunidades de aprendizaje desde el enfoque diferencial</v>
      </c>
      <c r="C1520" s="60" t="s">
        <v>261</v>
      </c>
      <c r="D1520" s="60" t="s">
        <v>492</v>
      </c>
      <c r="E1520" s="68">
        <v>80101505</v>
      </c>
      <c r="F1520" s="91" t="s">
        <v>2993</v>
      </c>
      <c r="G1520" s="110">
        <v>1</v>
      </c>
      <c r="H1520" s="110">
        <v>1</v>
      </c>
      <c r="I1520" s="60">
        <v>315</v>
      </c>
      <c r="J1520" s="60">
        <v>0</v>
      </c>
      <c r="K1520" s="111" t="s">
        <v>21</v>
      </c>
      <c r="L1520" s="111" t="str">
        <f>IF(K1520=[36]Hoja3!$B$2,[36]Hoja3!$A$2,IF(K1520=[36]Hoja3!$B$3,[36]Hoja3!$A$3,IF(K1520=[36]Hoja3!$B$4,[36]Hoja3!$A$4,IF(K1520=[36]Hoja3!$B$5,[36]Hoja3!$A$5,IF(K1520=[36]Hoja3!$B$6,[36]Hoja3!$A$6,IF(K1520=[36]Hoja3!$B$7,[36]Hoja3!$A$7,IF(K1520=[36]Hoja3!$B$8,[36]Hoja3!$A$8,IF(K1520=[36]Hoja3!$B$9,[36]Hoja3!$A$9,IF(K1520=[36]Hoja3!$B$10,[36]Hoja3!$A$10,IF(K1520=[36]Hoja3!$B$11,[36]Hoja3!$A$11,IF(K1520=[36]Hoja3!$B$12,[36]Hoja3!$A$12,IF(K1520=[36]Hoja3!$B$13,[36]Hoja3!$A$13,IF(K1520=[36]Hoja3!$B$14,[36]Hoja3!$A$14,IF(K1520=[36]Hoja3!$B$15,[36]Hoja3!$A$15,IF(K1520=[36]Hoja3!$B$16,[36]Hoja3!$A$16,IF(K1520=[36]Hoja3!$B$17,[36]Hoja3!$A$17,IF(K1520=[36]Hoja3!$B$18,[36]Hoja3!$A$18,IF(K1520=[36]Hoja3!$B$19,[36]Hoja3!$A$19,IF(K1520=[36]Hoja3!$B$20,[36]Hoja3!$A$20,IF(K1520=[36]Hoja3!$B$21,[36]Hoja3!$A$21,""))))))))))))))))))))</f>
        <v>CCE-16</v>
      </c>
      <c r="M1520" s="111" t="s">
        <v>575</v>
      </c>
      <c r="N1520" s="111">
        <v>0</v>
      </c>
      <c r="O1520" s="63">
        <v>16867799</v>
      </c>
      <c r="P1520" s="64">
        <v>16867799</v>
      </c>
      <c r="Q1520" s="113">
        <v>0</v>
      </c>
      <c r="R1520" s="111">
        <v>0</v>
      </c>
      <c r="S1520" s="60" t="s">
        <v>1439</v>
      </c>
      <c r="T1520" s="60" t="s">
        <v>2701</v>
      </c>
      <c r="U1520" s="60" t="s">
        <v>2702</v>
      </c>
      <c r="V1520" s="60" t="s">
        <v>2703</v>
      </c>
      <c r="W1520" s="60" t="s">
        <v>2704</v>
      </c>
      <c r="X1520" s="60" t="s">
        <v>2705</v>
      </c>
      <c r="Y1520" s="133" t="s">
        <v>2706</v>
      </c>
    </row>
    <row r="1521" spans="1:25" ht="90" x14ac:dyDescent="0.25">
      <c r="A1521" s="60" t="s">
        <v>2994</v>
      </c>
      <c r="B1521" s="60" t="str">
        <f>IFERROR(VLOOKUP(VALUE(MID(A1521,1,IF(VALUE(MID(A1521,1,3))=898,3,4))),[37]Hoja1!$A$3:$K$222,2,0),"")</f>
        <v>1053 Oportunidades de aprendizaje desde el enfoque diferencial</v>
      </c>
      <c r="C1521" s="60" t="s">
        <v>261</v>
      </c>
      <c r="D1521" s="60" t="s">
        <v>492</v>
      </c>
      <c r="E1521" s="68">
        <v>80101505</v>
      </c>
      <c r="F1521" s="91" t="s">
        <v>2982</v>
      </c>
      <c r="G1521" s="62">
        <v>1</v>
      </c>
      <c r="H1521" s="62">
        <v>1</v>
      </c>
      <c r="I1521" s="60">
        <v>315</v>
      </c>
      <c r="J1521" s="60">
        <v>0</v>
      </c>
      <c r="K1521" s="60" t="s">
        <v>21</v>
      </c>
      <c r="L1521" s="60" t="str">
        <f>IF(K1521=[36]Hoja3!$B$2,[36]Hoja3!$A$2,IF(K1521=[36]Hoja3!$B$3,[36]Hoja3!$A$3,IF(K1521=[36]Hoja3!$B$4,[36]Hoja3!$A$4,IF(K1521=[36]Hoja3!$B$5,[36]Hoja3!$A$5,IF(K1521=[36]Hoja3!$B$6,[36]Hoja3!$A$6,IF(K1521=[36]Hoja3!$B$7,[36]Hoja3!$A$7,IF(K1521=[36]Hoja3!$B$8,[36]Hoja3!$A$8,IF(K1521=[36]Hoja3!$B$9,[36]Hoja3!$A$9,IF(K1521=[36]Hoja3!$B$10,[36]Hoja3!$A$10,IF(K1521=[36]Hoja3!$B$11,[36]Hoja3!$A$11,IF(K1521=[36]Hoja3!$B$12,[36]Hoja3!$A$12,IF(K1521=[36]Hoja3!$B$13,[36]Hoja3!$A$13,IF(K1521=[36]Hoja3!$B$14,[36]Hoja3!$A$14,IF(K1521=[36]Hoja3!$B$15,[36]Hoja3!$A$15,IF(K1521=[36]Hoja3!$B$16,[36]Hoja3!$A$16,IF(K1521=[36]Hoja3!$B$17,[36]Hoja3!$A$17,IF(K1521=[36]Hoja3!$B$18,[36]Hoja3!$A$18,IF(K1521=[36]Hoja3!$B$19,[36]Hoja3!$A$19,IF(K1521=[36]Hoja3!$B$20,[36]Hoja3!$A$20,IF(K1521=[36]Hoja3!$B$21,[36]Hoja3!$A$21,""))))))))))))))))))))</f>
        <v>CCE-16</v>
      </c>
      <c r="M1521" s="60" t="s">
        <v>575</v>
      </c>
      <c r="N1521" s="60">
        <v>0</v>
      </c>
      <c r="O1521" s="63">
        <v>23578779</v>
      </c>
      <c r="P1521" s="64">
        <v>23578779</v>
      </c>
      <c r="Q1521" s="65">
        <v>0</v>
      </c>
      <c r="R1521" s="60">
        <v>0</v>
      </c>
      <c r="S1521" s="60" t="s">
        <v>1439</v>
      </c>
      <c r="T1521" s="60" t="s">
        <v>2701</v>
      </c>
      <c r="U1521" s="60" t="s">
        <v>2702</v>
      </c>
      <c r="V1521" s="60" t="s">
        <v>2703</v>
      </c>
      <c r="W1521" s="60" t="s">
        <v>2704</v>
      </c>
      <c r="X1521" s="60" t="s">
        <v>2705</v>
      </c>
      <c r="Y1521" s="133" t="s">
        <v>2706</v>
      </c>
    </row>
    <row r="1522" spans="1:25" ht="90" x14ac:dyDescent="0.25">
      <c r="A1522" s="60" t="s">
        <v>2995</v>
      </c>
      <c r="B1522" s="60" t="str">
        <f>IFERROR(VLOOKUP(VALUE(MID(A1522,1,IF(VALUE(MID(A1522,1,3))=898,3,4))),[37]Hoja1!$A$3:$K$222,2,0),"")</f>
        <v>1053 Oportunidades de aprendizaje desde el enfoque diferencial</v>
      </c>
      <c r="C1522" s="60" t="s">
        <v>261</v>
      </c>
      <c r="D1522" s="60" t="s">
        <v>492</v>
      </c>
      <c r="E1522" s="68">
        <v>80101505</v>
      </c>
      <c r="F1522" s="91" t="s">
        <v>2982</v>
      </c>
      <c r="G1522" s="62">
        <v>1</v>
      </c>
      <c r="H1522" s="62">
        <v>1</v>
      </c>
      <c r="I1522" s="60">
        <v>315</v>
      </c>
      <c r="J1522" s="60">
        <v>0</v>
      </c>
      <c r="K1522" s="60" t="s">
        <v>21</v>
      </c>
      <c r="L1522" s="60" t="str">
        <f>IF(K1522=[36]Hoja3!$B$2,[36]Hoja3!$A$2,IF(K1522=[36]Hoja3!$B$3,[36]Hoja3!$A$3,IF(K1522=[36]Hoja3!$B$4,[36]Hoja3!$A$4,IF(K1522=[36]Hoja3!$B$5,[36]Hoja3!$A$5,IF(K1522=[36]Hoja3!$B$6,[36]Hoja3!$A$6,IF(K1522=[36]Hoja3!$B$7,[36]Hoja3!$A$7,IF(K1522=[36]Hoja3!$B$8,[36]Hoja3!$A$8,IF(K1522=[36]Hoja3!$B$9,[36]Hoja3!$A$9,IF(K1522=[36]Hoja3!$B$10,[36]Hoja3!$A$10,IF(K1522=[36]Hoja3!$B$11,[36]Hoja3!$A$11,IF(K1522=[36]Hoja3!$B$12,[36]Hoja3!$A$12,IF(K1522=[36]Hoja3!$B$13,[36]Hoja3!$A$13,IF(K1522=[36]Hoja3!$B$14,[36]Hoja3!$A$14,IF(K1522=[36]Hoja3!$B$15,[36]Hoja3!$A$15,IF(K1522=[36]Hoja3!$B$16,[36]Hoja3!$A$16,IF(K1522=[36]Hoja3!$B$17,[36]Hoja3!$A$17,IF(K1522=[36]Hoja3!$B$18,[36]Hoja3!$A$18,IF(K1522=[36]Hoja3!$B$19,[36]Hoja3!$A$19,IF(K1522=[36]Hoja3!$B$20,[36]Hoja3!$A$20,IF(K1522=[36]Hoja3!$B$21,[36]Hoja3!$A$21,""))))))))))))))))))))</f>
        <v>CCE-16</v>
      </c>
      <c r="M1522" s="60" t="s">
        <v>575</v>
      </c>
      <c r="N1522" s="60">
        <v>0</v>
      </c>
      <c r="O1522" s="63">
        <v>16867799</v>
      </c>
      <c r="P1522" s="64">
        <v>16867799</v>
      </c>
      <c r="Q1522" s="65">
        <v>0</v>
      </c>
      <c r="R1522" s="60">
        <v>0</v>
      </c>
      <c r="S1522" s="60" t="s">
        <v>1439</v>
      </c>
      <c r="T1522" s="60" t="s">
        <v>2701</v>
      </c>
      <c r="U1522" s="60" t="s">
        <v>2702</v>
      </c>
      <c r="V1522" s="60" t="s">
        <v>2703</v>
      </c>
      <c r="W1522" s="60" t="s">
        <v>2704</v>
      </c>
      <c r="X1522" s="60" t="s">
        <v>2705</v>
      </c>
      <c r="Y1522" s="133" t="s">
        <v>2706</v>
      </c>
    </row>
    <row r="1523" spans="1:25" ht="90" x14ac:dyDescent="0.25">
      <c r="A1523" s="60" t="s">
        <v>2996</v>
      </c>
      <c r="B1523" s="60" t="str">
        <f>IFERROR(VLOOKUP(VALUE(MID(A1523,1,IF(VALUE(MID(A1523,1,3))=898,3,4))),[37]Hoja1!$A$3:$K$222,2,0),"")</f>
        <v>1053 Oportunidades de aprendizaje desde el enfoque diferencial</v>
      </c>
      <c r="C1523" s="60" t="s">
        <v>261</v>
      </c>
      <c r="D1523" s="60" t="s">
        <v>492</v>
      </c>
      <c r="E1523" s="68">
        <v>80101505</v>
      </c>
      <c r="F1523" s="91" t="s">
        <v>2982</v>
      </c>
      <c r="G1523" s="62">
        <v>1</v>
      </c>
      <c r="H1523" s="62">
        <v>1</v>
      </c>
      <c r="I1523" s="60">
        <v>315</v>
      </c>
      <c r="J1523" s="60">
        <v>0</v>
      </c>
      <c r="K1523" s="60" t="s">
        <v>21</v>
      </c>
      <c r="L1523" s="60" t="str">
        <f>IF(K1523=[36]Hoja3!$B$2,[36]Hoja3!$A$2,IF(K1523=[36]Hoja3!$B$3,[36]Hoja3!$A$3,IF(K1523=[36]Hoja3!$B$4,[36]Hoja3!$A$4,IF(K1523=[36]Hoja3!$B$5,[36]Hoja3!$A$5,IF(K1523=[36]Hoja3!$B$6,[36]Hoja3!$A$6,IF(K1523=[36]Hoja3!$B$7,[36]Hoja3!$A$7,IF(K1523=[36]Hoja3!$B$8,[36]Hoja3!$A$8,IF(K1523=[36]Hoja3!$B$9,[36]Hoja3!$A$9,IF(K1523=[36]Hoja3!$B$10,[36]Hoja3!$A$10,IF(K1523=[36]Hoja3!$B$11,[36]Hoja3!$A$11,IF(K1523=[36]Hoja3!$B$12,[36]Hoja3!$A$12,IF(K1523=[36]Hoja3!$B$13,[36]Hoja3!$A$13,IF(K1523=[36]Hoja3!$B$14,[36]Hoja3!$A$14,IF(K1523=[36]Hoja3!$B$15,[36]Hoja3!$A$15,IF(K1523=[36]Hoja3!$B$16,[36]Hoja3!$A$16,IF(K1523=[36]Hoja3!$B$17,[36]Hoja3!$A$17,IF(K1523=[36]Hoja3!$B$18,[36]Hoja3!$A$18,IF(K1523=[36]Hoja3!$B$19,[36]Hoja3!$A$19,IF(K1523=[36]Hoja3!$B$20,[36]Hoja3!$A$20,IF(K1523=[36]Hoja3!$B$21,[36]Hoja3!$A$21,""))))))))))))))))))))</f>
        <v>CCE-16</v>
      </c>
      <c r="M1523" s="60" t="s">
        <v>575</v>
      </c>
      <c r="N1523" s="60">
        <v>0</v>
      </c>
      <c r="O1523" s="63">
        <v>16867799</v>
      </c>
      <c r="P1523" s="64">
        <v>16867799</v>
      </c>
      <c r="Q1523" s="65">
        <v>0</v>
      </c>
      <c r="R1523" s="60">
        <v>0</v>
      </c>
      <c r="S1523" s="60" t="s">
        <v>1439</v>
      </c>
      <c r="T1523" s="60" t="s">
        <v>2701</v>
      </c>
      <c r="U1523" s="60" t="s">
        <v>2702</v>
      </c>
      <c r="V1523" s="60" t="s">
        <v>2703</v>
      </c>
      <c r="W1523" s="60" t="s">
        <v>2704</v>
      </c>
      <c r="X1523" s="60" t="s">
        <v>2705</v>
      </c>
      <c r="Y1523" s="133" t="s">
        <v>2706</v>
      </c>
    </row>
    <row r="1524" spans="1:25" ht="90" x14ac:dyDescent="0.25">
      <c r="A1524" s="60" t="s">
        <v>2997</v>
      </c>
      <c r="B1524" s="60" t="str">
        <f>IFERROR(VLOOKUP(VALUE(MID(A1524,1,IF(VALUE(MID(A1524,1,3))=898,3,4))),[37]Hoja1!$A$3:$K$222,2,0),"")</f>
        <v>1053 Oportunidades de aprendizaje desde el enfoque diferencial</v>
      </c>
      <c r="C1524" s="60" t="s">
        <v>261</v>
      </c>
      <c r="D1524" s="60" t="s">
        <v>492</v>
      </c>
      <c r="E1524" s="68">
        <v>80101505</v>
      </c>
      <c r="F1524" s="91" t="s">
        <v>2982</v>
      </c>
      <c r="G1524" s="62">
        <v>1</v>
      </c>
      <c r="H1524" s="62">
        <v>1</v>
      </c>
      <c r="I1524" s="60">
        <v>315</v>
      </c>
      <c r="J1524" s="60">
        <v>0</v>
      </c>
      <c r="K1524" s="60" t="s">
        <v>21</v>
      </c>
      <c r="L1524" s="60" t="str">
        <f>IF(K1524=[36]Hoja3!$B$2,[36]Hoja3!$A$2,IF(K1524=[36]Hoja3!$B$3,[36]Hoja3!$A$3,IF(K1524=[36]Hoja3!$B$4,[36]Hoja3!$A$4,IF(K1524=[36]Hoja3!$B$5,[36]Hoja3!$A$5,IF(K1524=[36]Hoja3!$B$6,[36]Hoja3!$A$6,IF(K1524=[36]Hoja3!$B$7,[36]Hoja3!$A$7,IF(K1524=[36]Hoja3!$B$8,[36]Hoja3!$A$8,IF(K1524=[36]Hoja3!$B$9,[36]Hoja3!$A$9,IF(K1524=[36]Hoja3!$B$10,[36]Hoja3!$A$10,IF(K1524=[36]Hoja3!$B$11,[36]Hoja3!$A$11,IF(K1524=[36]Hoja3!$B$12,[36]Hoja3!$A$12,IF(K1524=[36]Hoja3!$B$13,[36]Hoja3!$A$13,IF(K1524=[36]Hoja3!$B$14,[36]Hoja3!$A$14,IF(K1524=[36]Hoja3!$B$15,[36]Hoja3!$A$15,IF(K1524=[36]Hoja3!$B$16,[36]Hoja3!$A$16,IF(K1524=[36]Hoja3!$B$17,[36]Hoja3!$A$17,IF(K1524=[36]Hoja3!$B$18,[36]Hoja3!$A$18,IF(K1524=[36]Hoja3!$B$19,[36]Hoja3!$A$19,IF(K1524=[36]Hoja3!$B$20,[36]Hoja3!$A$20,IF(K1524=[36]Hoja3!$B$21,[36]Hoja3!$A$21,""))))))))))))))))))))</f>
        <v>CCE-16</v>
      </c>
      <c r="M1524" s="60" t="s">
        <v>575</v>
      </c>
      <c r="N1524" s="60">
        <v>0</v>
      </c>
      <c r="O1524" s="63">
        <v>16867799</v>
      </c>
      <c r="P1524" s="64">
        <v>16867799</v>
      </c>
      <c r="Q1524" s="65">
        <v>0</v>
      </c>
      <c r="R1524" s="60">
        <v>0</v>
      </c>
      <c r="S1524" s="60" t="s">
        <v>1439</v>
      </c>
      <c r="T1524" s="60" t="s">
        <v>2701</v>
      </c>
      <c r="U1524" s="60" t="s">
        <v>2702</v>
      </c>
      <c r="V1524" s="60" t="s">
        <v>2703</v>
      </c>
      <c r="W1524" s="60" t="s">
        <v>2704</v>
      </c>
      <c r="X1524" s="60" t="s">
        <v>2705</v>
      </c>
      <c r="Y1524" s="133" t="s">
        <v>2706</v>
      </c>
    </row>
    <row r="1525" spans="1:25" ht="90" x14ac:dyDescent="0.25">
      <c r="A1525" s="60" t="s">
        <v>2998</v>
      </c>
      <c r="B1525" s="60" t="str">
        <f>IFERROR(VLOOKUP(VALUE(MID(A1525,1,IF(VALUE(MID(A1525,1,3))=898,3,4))),[37]Hoja1!$A$3:$K$222,2,0),"")</f>
        <v>1053 Oportunidades de aprendizaje desde el enfoque diferencial</v>
      </c>
      <c r="C1525" s="60" t="s">
        <v>261</v>
      </c>
      <c r="D1525" s="60" t="s">
        <v>492</v>
      </c>
      <c r="E1525" s="60">
        <v>80101509</v>
      </c>
      <c r="F1525" s="91" t="s">
        <v>2999</v>
      </c>
      <c r="G1525" s="62">
        <v>4</v>
      </c>
      <c r="H1525" s="62">
        <v>4</v>
      </c>
      <c r="I1525" s="60">
        <v>8</v>
      </c>
      <c r="J1525" s="60">
        <v>1</v>
      </c>
      <c r="K1525" s="60" t="s">
        <v>21</v>
      </c>
      <c r="L1525" s="60" t="str">
        <f>IF(K1525=[36]Hoja3!$B$2,[36]Hoja3!$A$2,IF(K1525=[36]Hoja3!$B$3,[36]Hoja3!$A$3,IF(K1525=[36]Hoja3!$B$4,[36]Hoja3!$A$4,IF(K1525=[36]Hoja3!$B$5,[36]Hoja3!$A$5,IF(K1525=[36]Hoja3!$B$6,[36]Hoja3!$A$6,IF(K1525=[36]Hoja3!$B$7,[36]Hoja3!$A$7,IF(K1525=[36]Hoja3!$B$8,[36]Hoja3!$A$8,IF(K1525=[36]Hoja3!$B$9,[36]Hoja3!$A$9,IF(K1525=[36]Hoja3!$B$10,[36]Hoja3!$A$10,IF(K1525=[36]Hoja3!$B$11,[36]Hoja3!$A$11,IF(K1525=[36]Hoja3!$B$12,[36]Hoja3!$A$12,IF(K1525=[36]Hoja3!$B$13,[36]Hoja3!$A$13,IF(K1525=[36]Hoja3!$B$14,[36]Hoja3!$A$14,IF(K1525=[36]Hoja3!$B$15,[36]Hoja3!$A$15,IF(K1525=[36]Hoja3!$B$16,[36]Hoja3!$A$16,IF(K1525=[36]Hoja3!$B$17,[36]Hoja3!$A$17,IF(K1525=[36]Hoja3!$B$18,[36]Hoja3!$A$18,IF(K1525=[36]Hoja3!$B$19,[36]Hoja3!$A$19,IF(K1525=[36]Hoja3!$B$20,[36]Hoja3!$A$20,IF(K1525=[36]Hoja3!$B$21,[36]Hoja3!$A$21,""))))))))))))))))))))</f>
        <v>CCE-16</v>
      </c>
      <c r="M1525" s="60" t="s">
        <v>584</v>
      </c>
      <c r="N1525" s="60">
        <v>0</v>
      </c>
      <c r="O1525" s="63">
        <v>292585812</v>
      </c>
      <c r="P1525" s="63">
        <v>292585812</v>
      </c>
      <c r="Q1525" s="65">
        <v>0</v>
      </c>
      <c r="R1525" s="60">
        <v>0</v>
      </c>
      <c r="S1525" s="60" t="s">
        <v>1439</v>
      </c>
      <c r="T1525" s="60" t="s">
        <v>2701</v>
      </c>
      <c r="U1525" s="60" t="s">
        <v>2702</v>
      </c>
      <c r="V1525" s="60" t="s">
        <v>2703</v>
      </c>
      <c r="W1525" s="60" t="s">
        <v>2704</v>
      </c>
      <c r="X1525" s="60" t="s">
        <v>2705</v>
      </c>
      <c r="Y1525" s="133" t="s">
        <v>2706</v>
      </c>
    </row>
    <row r="1526" spans="1:25" ht="90" x14ac:dyDescent="0.25">
      <c r="A1526" s="60" t="s">
        <v>3000</v>
      </c>
      <c r="B1526" s="60" t="str">
        <f>IFERROR(VLOOKUP(VALUE(MID(A1526,1,IF(VALUE(MID(A1526,1,3))=898,3,4))),[37]Hoja1!$A$3:$K$222,2,0),"")</f>
        <v>1053 Oportunidades de aprendizaje desde el enfoque diferencial</v>
      </c>
      <c r="C1526" s="60" t="s">
        <v>261</v>
      </c>
      <c r="D1526" s="60" t="s">
        <v>492</v>
      </c>
      <c r="E1526" s="60" t="s">
        <v>3001</v>
      </c>
      <c r="F1526" s="91" t="s">
        <v>3002</v>
      </c>
      <c r="G1526" s="62">
        <v>3</v>
      </c>
      <c r="H1526" s="62">
        <v>3</v>
      </c>
      <c r="I1526" s="60">
        <v>9</v>
      </c>
      <c r="J1526" s="60">
        <v>1</v>
      </c>
      <c r="K1526" s="60" t="s">
        <v>21</v>
      </c>
      <c r="L1526" s="60" t="str">
        <f>IF(K1526=[36]Hoja3!$B$2,[36]Hoja3!$A$2,IF(K1526=[36]Hoja3!$B$3,[36]Hoja3!$A$3,IF(K1526=[36]Hoja3!$B$4,[36]Hoja3!$A$4,IF(K1526=[36]Hoja3!$B$5,[36]Hoja3!$A$5,IF(K1526=[36]Hoja3!$B$6,[36]Hoja3!$A$6,IF(K1526=[36]Hoja3!$B$7,[36]Hoja3!$A$7,IF(K1526=[36]Hoja3!$B$8,[36]Hoja3!$A$8,IF(K1526=[36]Hoja3!$B$9,[36]Hoja3!$A$9,IF(K1526=[36]Hoja3!$B$10,[36]Hoja3!$A$10,IF(K1526=[36]Hoja3!$B$11,[36]Hoja3!$A$11,IF(K1526=[36]Hoja3!$B$12,[36]Hoja3!$A$12,IF(K1526=[36]Hoja3!$B$13,[36]Hoja3!$A$13,IF(K1526=[36]Hoja3!$B$14,[36]Hoja3!$A$14,IF(K1526=[36]Hoja3!$B$15,[36]Hoja3!$A$15,IF(K1526=[36]Hoja3!$B$16,[36]Hoja3!$A$16,IF(K1526=[36]Hoja3!$B$17,[36]Hoja3!$A$17,IF(K1526=[36]Hoja3!$B$18,[36]Hoja3!$A$18,IF(K1526=[36]Hoja3!$B$19,[36]Hoja3!$A$19,IF(K1526=[36]Hoja3!$B$20,[36]Hoja3!$A$20,IF(K1526=[36]Hoja3!$B$21,[36]Hoja3!$A$21,""))))))))))))))))))))</f>
        <v>CCE-16</v>
      </c>
      <c r="M1526" s="60" t="s">
        <v>578</v>
      </c>
      <c r="N1526" s="60">
        <v>0</v>
      </c>
      <c r="O1526" s="63">
        <v>600000000</v>
      </c>
      <c r="P1526" s="64">
        <v>600000000</v>
      </c>
      <c r="Q1526" s="65">
        <v>0</v>
      </c>
      <c r="R1526" s="60">
        <v>0</v>
      </c>
      <c r="S1526" s="60" t="s">
        <v>1439</v>
      </c>
      <c r="T1526" s="60" t="s">
        <v>2701</v>
      </c>
      <c r="U1526" s="60" t="s">
        <v>2702</v>
      </c>
      <c r="V1526" s="60" t="s">
        <v>2703</v>
      </c>
      <c r="W1526" s="60" t="s">
        <v>2704</v>
      </c>
      <c r="X1526" s="60" t="s">
        <v>2705</v>
      </c>
      <c r="Y1526" s="133" t="s">
        <v>2706</v>
      </c>
    </row>
    <row r="1527" spans="1:25" ht="60" x14ac:dyDescent="0.25">
      <c r="A1527" s="60" t="s">
        <v>3003</v>
      </c>
      <c r="B1527" s="60" t="str">
        <f>IFERROR(VLOOKUP(VALUE(MID(A1527,1,IF(VALUE(MID(A1527,1,3))=898,3,4))),[37]Hoja1!$A$3:$K$222,2,0),"")</f>
        <v>1053 Oportunidades de aprendizaje desde el enfoque diferencial</v>
      </c>
      <c r="C1527" s="60" t="s">
        <v>261</v>
      </c>
      <c r="D1527" s="60" t="s">
        <v>493</v>
      </c>
      <c r="E1527" s="68">
        <v>80101505</v>
      </c>
      <c r="F1527" s="91" t="s">
        <v>3004</v>
      </c>
      <c r="G1527" s="62">
        <v>1</v>
      </c>
      <c r="H1527" s="62">
        <v>1</v>
      </c>
      <c r="I1527" s="60">
        <v>11</v>
      </c>
      <c r="J1527" s="60">
        <v>1</v>
      </c>
      <c r="K1527" s="60" t="s">
        <v>21</v>
      </c>
      <c r="L1527" s="60" t="str">
        <f>IF(K1527=[36]Hoja3!$B$2,[36]Hoja3!$A$2,IF(K1527=[36]Hoja3!$B$3,[36]Hoja3!$A$3,IF(K1527=[36]Hoja3!$B$4,[36]Hoja3!$A$4,IF(K1527=[36]Hoja3!$B$5,[36]Hoja3!$A$5,IF(K1527=[36]Hoja3!$B$6,[36]Hoja3!$A$6,IF(K1527=[36]Hoja3!$B$7,[36]Hoja3!$A$7,IF(K1527=[36]Hoja3!$B$8,[36]Hoja3!$A$8,IF(K1527=[36]Hoja3!$B$9,[36]Hoja3!$A$9,IF(K1527=[36]Hoja3!$B$10,[36]Hoja3!$A$10,IF(K1527=[36]Hoja3!$B$11,[36]Hoja3!$A$11,IF(K1527=[36]Hoja3!$B$12,[36]Hoja3!$A$12,IF(K1527=[36]Hoja3!$B$13,[36]Hoja3!$A$13,IF(K1527=[36]Hoja3!$B$14,[36]Hoja3!$A$14,IF(K1527=[36]Hoja3!$B$15,[36]Hoja3!$A$15,IF(K1527=[36]Hoja3!$B$16,[36]Hoja3!$A$16,IF(K1527=[36]Hoja3!$B$17,[36]Hoja3!$A$17,IF(K1527=[36]Hoja3!$B$18,[36]Hoja3!$A$18,IF(K1527=[36]Hoja3!$B$19,[36]Hoja3!$A$19,IF(K1527=[36]Hoja3!$B$20,[36]Hoja3!$A$20,IF(K1527=[36]Hoja3!$B$21,[36]Hoja3!$A$21,""))))))))))))))))))))</f>
        <v>CCE-16</v>
      </c>
      <c r="M1527" s="60" t="s">
        <v>63</v>
      </c>
      <c r="N1527" s="60">
        <v>0</v>
      </c>
      <c r="O1527" s="63">
        <v>62391362</v>
      </c>
      <c r="P1527" s="64">
        <v>62391362</v>
      </c>
      <c r="Q1527" s="65">
        <v>0</v>
      </c>
      <c r="R1527" s="60">
        <v>0</v>
      </c>
      <c r="S1527" s="60" t="s">
        <v>1439</v>
      </c>
      <c r="T1527" s="60" t="s">
        <v>2701</v>
      </c>
      <c r="U1527" s="60" t="s">
        <v>2702</v>
      </c>
      <c r="V1527" s="60" t="s">
        <v>2703</v>
      </c>
      <c r="W1527" s="60" t="s">
        <v>2704</v>
      </c>
      <c r="X1527" s="60" t="s">
        <v>2705</v>
      </c>
      <c r="Y1527" s="133" t="s">
        <v>2706</v>
      </c>
    </row>
    <row r="1528" spans="1:25" ht="60" x14ac:dyDescent="0.25">
      <c r="A1528" s="60" t="s">
        <v>3005</v>
      </c>
      <c r="B1528" s="60" t="str">
        <f>IFERROR(VLOOKUP(VALUE(MID(A1528,1,IF(VALUE(MID(A1528,1,3))=898,3,4))),[37]Hoja1!$A$3:$K$222,2,0),"")</f>
        <v>1053 Oportunidades de aprendizaje desde el enfoque diferencial</v>
      </c>
      <c r="C1528" s="60" t="s">
        <v>261</v>
      </c>
      <c r="D1528" s="60" t="s">
        <v>493</v>
      </c>
      <c r="E1528" s="68">
        <v>80101505</v>
      </c>
      <c r="F1528" s="91" t="s">
        <v>3004</v>
      </c>
      <c r="G1528" s="62">
        <v>1</v>
      </c>
      <c r="H1528" s="62">
        <v>1</v>
      </c>
      <c r="I1528" s="60">
        <v>11</v>
      </c>
      <c r="J1528" s="60">
        <v>1</v>
      </c>
      <c r="K1528" s="60" t="s">
        <v>21</v>
      </c>
      <c r="L1528" s="60" t="str">
        <f>IF(K1528=[36]Hoja3!$B$2,[36]Hoja3!$A$2,IF(K1528=[36]Hoja3!$B$3,[36]Hoja3!$A$3,IF(K1528=[36]Hoja3!$B$4,[36]Hoja3!$A$4,IF(K1528=[36]Hoja3!$B$5,[36]Hoja3!$A$5,IF(K1528=[36]Hoja3!$B$6,[36]Hoja3!$A$6,IF(K1528=[36]Hoja3!$B$7,[36]Hoja3!$A$7,IF(K1528=[36]Hoja3!$B$8,[36]Hoja3!$A$8,IF(K1528=[36]Hoja3!$B$9,[36]Hoja3!$A$9,IF(K1528=[36]Hoja3!$B$10,[36]Hoja3!$A$10,IF(K1528=[36]Hoja3!$B$11,[36]Hoja3!$A$11,IF(K1528=[36]Hoja3!$B$12,[36]Hoja3!$A$12,IF(K1528=[36]Hoja3!$B$13,[36]Hoja3!$A$13,IF(K1528=[36]Hoja3!$B$14,[36]Hoja3!$A$14,IF(K1528=[36]Hoja3!$B$15,[36]Hoja3!$A$15,IF(K1528=[36]Hoja3!$B$16,[36]Hoja3!$A$16,IF(K1528=[36]Hoja3!$B$17,[36]Hoja3!$A$17,IF(K1528=[36]Hoja3!$B$18,[36]Hoja3!$A$18,IF(K1528=[36]Hoja3!$B$19,[36]Hoja3!$A$19,IF(K1528=[36]Hoja3!$B$20,[36]Hoja3!$A$20,IF(K1528=[36]Hoja3!$B$21,[36]Hoja3!$A$21,""))))))))))))))))))))</f>
        <v>CCE-16</v>
      </c>
      <c r="M1528" s="60" t="s">
        <v>63</v>
      </c>
      <c r="N1528" s="60">
        <v>0</v>
      </c>
      <c r="O1528" s="63">
        <v>62391362</v>
      </c>
      <c r="P1528" s="64">
        <v>62391362</v>
      </c>
      <c r="Q1528" s="65">
        <v>0</v>
      </c>
      <c r="R1528" s="60">
        <v>0</v>
      </c>
      <c r="S1528" s="60" t="s">
        <v>1439</v>
      </c>
      <c r="T1528" s="60" t="s">
        <v>2701</v>
      </c>
      <c r="U1528" s="60" t="s">
        <v>2702</v>
      </c>
      <c r="V1528" s="60" t="s">
        <v>2703</v>
      </c>
      <c r="W1528" s="60" t="s">
        <v>2704</v>
      </c>
      <c r="X1528" s="60" t="s">
        <v>2705</v>
      </c>
      <c r="Y1528" s="133" t="s">
        <v>2706</v>
      </c>
    </row>
    <row r="1529" spans="1:25" ht="75" x14ac:dyDescent="0.25">
      <c r="A1529" s="60" t="s">
        <v>3006</v>
      </c>
      <c r="B1529" s="60" t="str">
        <f>IFERROR(VLOOKUP(VALUE(MID(A1529,1,IF(VALUE(MID(A1529,1,3))=898,3,4))),[37]Hoja1!$A$3:$K$222,2,0),"")</f>
        <v>1053 Oportunidades de aprendizaje desde el enfoque diferencial</v>
      </c>
      <c r="C1529" s="60" t="s">
        <v>261</v>
      </c>
      <c r="D1529" s="60" t="s">
        <v>493</v>
      </c>
      <c r="E1529" s="68">
        <v>80101505</v>
      </c>
      <c r="F1529" s="91" t="s">
        <v>3007</v>
      </c>
      <c r="G1529" s="62">
        <v>1</v>
      </c>
      <c r="H1529" s="62">
        <v>1</v>
      </c>
      <c r="I1529" s="60">
        <v>11</v>
      </c>
      <c r="J1529" s="60">
        <v>1</v>
      </c>
      <c r="K1529" s="60" t="s">
        <v>21</v>
      </c>
      <c r="L1529" s="60" t="str">
        <f>IF(K1529=[36]Hoja3!$B$2,[36]Hoja3!$A$2,IF(K1529=[36]Hoja3!$B$3,[36]Hoja3!$A$3,IF(K1529=[36]Hoja3!$B$4,[36]Hoja3!$A$4,IF(K1529=[36]Hoja3!$B$5,[36]Hoja3!$A$5,IF(K1529=[36]Hoja3!$B$6,[36]Hoja3!$A$6,IF(K1529=[36]Hoja3!$B$7,[36]Hoja3!$A$7,IF(K1529=[36]Hoja3!$B$8,[36]Hoja3!$A$8,IF(K1529=[36]Hoja3!$B$9,[36]Hoja3!$A$9,IF(K1529=[36]Hoja3!$B$10,[36]Hoja3!$A$10,IF(K1529=[36]Hoja3!$B$11,[36]Hoja3!$A$11,IF(K1529=[36]Hoja3!$B$12,[36]Hoja3!$A$12,IF(K1529=[36]Hoja3!$B$13,[36]Hoja3!$A$13,IF(K1529=[36]Hoja3!$B$14,[36]Hoja3!$A$14,IF(K1529=[36]Hoja3!$B$15,[36]Hoja3!$A$15,IF(K1529=[36]Hoja3!$B$16,[36]Hoja3!$A$16,IF(K1529=[36]Hoja3!$B$17,[36]Hoja3!$A$17,IF(K1529=[36]Hoja3!$B$18,[36]Hoja3!$A$18,IF(K1529=[36]Hoja3!$B$19,[36]Hoja3!$A$19,IF(K1529=[36]Hoja3!$B$20,[36]Hoja3!$A$20,IF(K1529=[36]Hoja3!$B$21,[36]Hoja3!$A$21,""))))))))))))))))))))</f>
        <v>CCE-16</v>
      </c>
      <c r="M1529" s="60" t="s">
        <v>63</v>
      </c>
      <c r="N1529" s="60">
        <v>0</v>
      </c>
      <c r="O1529" s="63">
        <v>58256011</v>
      </c>
      <c r="P1529" s="64">
        <v>58256011</v>
      </c>
      <c r="Q1529" s="65">
        <v>0</v>
      </c>
      <c r="R1529" s="60">
        <v>0</v>
      </c>
      <c r="S1529" s="60" t="s">
        <v>1439</v>
      </c>
      <c r="T1529" s="60" t="s">
        <v>2701</v>
      </c>
      <c r="U1529" s="60" t="s">
        <v>2702</v>
      </c>
      <c r="V1529" s="60" t="s">
        <v>2703</v>
      </c>
      <c r="W1529" s="60" t="s">
        <v>2704</v>
      </c>
      <c r="X1529" s="60" t="s">
        <v>2705</v>
      </c>
      <c r="Y1529" s="133" t="s">
        <v>2706</v>
      </c>
    </row>
    <row r="1530" spans="1:25" ht="60" x14ac:dyDescent="0.25">
      <c r="A1530" s="60" t="s">
        <v>3008</v>
      </c>
      <c r="B1530" s="60" t="str">
        <f>IFERROR(VLOOKUP(VALUE(MID(A1530,1,IF(VALUE(MID(A1530,1,3))=898,3,4))),[37]Hoja1!$A$3:$K$222,2,0),"")</f>
        <v>1053 Oportunidades de aprendizaje desde el enfoque diferencial</v>
      </c>
      <c r="C1530" s="60" t="s">
        <v>261</v>
      </c>
      <c r="D1530" s="60" t="s">
        <v>493</v>
      </c>
      <c r="E1530" s="68">
        <v>80101505</v>
      </c>
      <c r="F1530" s="91" t="s">
        <v>3009</v>
      </c>
      <c r="G1530" s="62">
        <v>1</v>
      </c>
      <c r="H1530" s="62">
        <v>1</v>
      </c>
      <c r="I1530" s="60">
        <v>11</v>
      </c>
      <c r="J1530" s="60">
        <v>1</v>
      </c>
      <c r="K1530" s="60" t="s">
        <v>21</v>
      </c>
      <c r="L1530" s="60" t="str">
        <f>IF(K1530=[36]Hoja3!$B$2,[36]Hoja3!$A$2,IF(K1530=[36]Hoja3!$B$3,[36]Hoja3!$A$3,IF(K1530=[36]Hoja3!$B$4,[36]Hoja3!$A$4,IF(K1530=[36]Hoja3!$B$5,[36]Hoja3!$A$5,IF(K1530=[36]Hoja3!$B$6,[36]Hoja3!$A$6,IF(K1530=[36]Hoja3!$B$7,[36]Hoja3!$A$7,IF(K1530=[36]Hoja3!$B$8,[36]Hoja3!$A$8,IF(K1530=[36]Hoja3!$B$9,[36]Hoja3!$A$9,IF(K1530=[36]Hoja3!$B$10,[36]Hoja3!$A$10,IF(K1530=[36]Hoja3!$B$11,[36]Hoja3!$A$11,IF(K1530=[36]Hoja3!$B$12,[36]Hoja3!$A$12,IF(K1530=[36]Hoja3!$B$13,[36]Hoja3!$A$13,IF(K1530=[36]Hoja3!$B$14,[36]Hoja3!$A$14,IF(K1530=[36]Hoja3!$B$15,[36]Hoja3!$A$15,IF(K1530=[36]Hoja3!$B$16,[36]Hoja3!$A$16,IF(K1530=[36]Hoja3!$B$17,[36]Hoja3!$A$17,IF(K1530=[36]Hoja3!$B$18,[36]Hoja3!$A$18,IF(K1530=[36]Hoja3!$B$19,[36]Hoja3!$A$19,IF(K1530=[36]Hoja3!$B$20,[36]Hoja3!$A$20,IF(K1530=[36]Hoja3!$B$21,[36]Hoja3!$A$21,""))))))))))))))))))))</f>
        <v>CCE-16</v>
      </c>
      <c r="M1530" s="60" t="s">
        <v>63</v>
      </c>
      <c r="N1530" s="60">
        <v>0</v>
      </c>
      <c r="O1530" s="63">
        <v>65714000</v>
      </c>
      <c r="P1530" s="64">
        <v>65714000</v>
      </c>
      <c r="Q1530" s="65">
        <v>0</v>
      </c>
      <c r="R1530" s="60">
        <v>0</v>
      </c>
      <c r="S1530" s="60" t="s">
        <v>1439</v>
      </c>
      <c r="T1530" s="60" t="s">
        <v>2701</v>
      </c>
      <c r="U1530" s="60" t="s">
        <v>2702</v>
      </c>
      <c r="V1530" s="60" t="s">
        <v>2703</v>
      </c>
      <c r="W1530" s="60" t="s">
        <v>2704</v>
      </c>
      <c r="X1530" s="60" t="s">
        <v>2705</v>
      </c>
      <c r="Y1530" s="133" t="s">
        <v>2706</v>
      </c>
    </row>
    <row r="1531" spans="1:25" ht="60" x14ac:dyDescent="0.25">
      <c r="A1531" s="60" t="s">
        <v>3010</v>
      </c>
      <c r="B1531" s="60" t="str">
        <f>IFERROR(VLOOKUP(VALUE(MID(A1531,1,IF(VALUE(MID(A1531,1,3))=898,3,4))),[37]Hoja1!$A$3:$K$222,2,0),"")</f>
        <v>1053 Oportunidades de aprendizaje desde el enfoque diferencial</v>
      </c>
      <c r="C1531" s="60" t="s">
        <v>261</v>
      </c>
      <c r="D1531" s="60" t="s">
        <v>493</v>
      </c>
      <c r="E1531" s="68">
        <v>80101505</v>
      </c>
      <c r="F1531" s="91" t="s">
        <v>3004</v>
      </c>
      <c r="G1531" s="62">
        <v>1</v>
      </c>
      <c r="H1531" s="62">
        <v>1</v>
      </c>
      <c r="I1531" s="60">
        <v>11</v>
      </c>
      <c r="J1531" s="60">
        <v>1</v>
      </c>
      <c r="K1531" s="60" t="s">
        <v>21</v>
      </c>
      <c r="L1531" s="60" t="str">
        <f>IF(K1531=[36]Hoja3!$B$2,[36]Hoja3!$A$2,IF(K1531=[36]Hoja3!$B$3,[36]Hoja3!$A$3,IF(K1531=[36]Hoja3!$B$4,[36]Hoja3!$A$4,IF(K1531=[36]Hoja3!$B$5,[36]Hoja3!$A$5,IF(K1531=[36]Hoja3!$B$6,[36]Hoja3!$A$6,IF(K1531=[36]Hoja3!$B$7,[36]Hoja3!$A$7,IF(K1531=[36]Hoja3!$B$8,[36]Hoja3!$A$8,IF(K1531=[36]Hoja3!$B$9,[36]Hoja3!$A$9,IF(K1531=[36]Hoja3!$B$10,[36]Hoja3!$A$10,IF(K1531=[36]Hoja3!$B$11,[36]Hoja3!$A$11,IF(K1531=[36]Hoja3!$B$12,[36]Hoja3!$A$12,IF(K1531=[36]Hoja3!$B$13,[36]Hoja3!$A$13,IF(K1531=[36]Hoja3!$B$14,[36]Hoja3!$A$14,IF(K1531=[36]Hoja3!$B$15,[36]Hoja3!$A$15,IF(K1531=[36]Hoja3!$B$16,[36]Hoja3!$A$16,IF(K1531=[36]Hoja3!$B$17,[36]Hoja3!$A$17,IF(K1531=[36]Hoja3!$B$18,[36]Hoja3!$A$18,IF(K1531=[36]Hoja3!$B$19,[36]Hoja3!$A$19,IF(K1531=[36]Hoja3!$B$20,[36]Hoja3!$A$20,IF(K1531=[36]Hoja3!$B$21,[36]Hoja3!$A$21,""))))))))))))))))))))</f>
        <v>CCE-16</v>
      </c>
      <c r="M1531" s="60" t="s">
        <v>63</v>
      </c>
      <c r="N1531" s="60">
        <v>0</v>
      </c>
      <c r="O1531" s="63">
        <v>62391362</v>
      </c>
      <c r="P1531" s="64">
        <v>62391362</v>
      </c>
      <c r="Q1531" s="65">
        <v>0</v>
      </c>
      <c r="R1531" s="60">
        <v>0</v>
      </c>
      <c r="S1531" s="60" t="s">
        <v>1439</v>
      </c>
      <c r="T1531" s="60" t="s">
        <v>2701</v>
      </c>
      <c r="U1531" s="60" t="s">
        <v>2702</v>
      </c>
      <c r="V1531" s="60" t="s">
        <v>2703</v>
      </c>
      <c r="W1531" s="60" t="s">
        <v>2704</v>
      </c>
      <c r="X1531" s="60" t="s">
        <v>2705</v>
      </c>
      <c r="Y1531" s="133" t="s">
        <v>2706</v>
      </c>
    </row>
    <row r="1532" spans="1:25" ht="45" x14ac:dyDescent="0.25">
      <c r="A1532" s="60" t="s">
        <v>3011</v>
      </c>
      <c r="B1532" s="60" t="str">
        <f>IFERROR(VLOOKUP(VALUE(MID(A1532,1,IF(VALUE(MID(A1532,1,3))=898,3,4))),[37]Hoja1!$A$3:$K$222,2,0),"")</f>
        <v>1053 Oportunidades de aprendizaje desde el enfoque diferencial</v>
      </c>
      <c r="C1532" s="60" t="s">
        <v>261</v>
      </c>
      <c r="D1532" s="60" t="s">
        <v>494</v>
      </c>
      <c r="E1532" s="68">
        <v>80101505</v>
      </c>
      <c r="F1532" s="91" t="s">
        <v>3012</v>
      </c>
      <c r="G1532" s="62">
        <v>1</v>
      </c>
      <c r="H1532" s="62">
        <v>1</v>
      </c>
      <c r="I1532" s="60">
        <v>11</v>
      </c>
      <c r="J1532" s="60">
        <v>1</v>
      </c>
      <c r="K1532" s="60" t="s">
        <v>21</v>
      </c>
      <c r="L1532" s="60" t="str">
        <f>IF(K1532=[36]Hoja3!$B$2,[36]Hoja3!$A$2,IF(K1532=[36]Hoja3!$B$3,[36]Hoja3!$A$3,IF(K1532=[36]Hoja3!$B$4,[36]Hoja3!$A$4,IF(K1532=[36]Hoja3!$B$5,[36]Hoja3!$A$5,IF(K1532=[36]Hoja3!$B$6,[36]Hoja3!$A$6,IF(K1532=[36]Hoja3!$B$7,[36]Hoja3!$A$7,IF(K1532=[36]Hoja3!$B$8,[36]Hoja3!$A$8,IF(K1532=[36]Hoja3!$B$9,[36]Hoja3!$A$9,IF(K1532=[36]Hoja3!$B$10,[36]Hoja3!$A$10,IF(K1532=[36]Hoja3!$B$11,[36]Hoja3!$A$11,IF(K1532=[36]Hoja3!$B$12,[36]Hoja3!$A$12,IF(K1532=[36]Hoja3!$B$13,[36]Hoja3!$A$13,IF(K1532=[36]Hoja3!$B$14,[36]Hoja3!$A$14,IF(K1532=[36]Hoja3!$B$15,[36]Hoja3!$A$15,IF(K1532=[36]Hoja3!$B$16,[36]Hoja3!$A$16,IF(K1532=[36]Hoja3!$B$17,[36]Hoja3!$A$17,IF(K1532=[36]Hoja3!$B$18,[36]Hoja3!$A$18,IF(K1532=[36]Hoja3!$B$19,[36]Hoja3!$A$19,IF(K1532=[36]Hoja3!$B$20,[36]Hoja3!$A$20,IF(K1532=[36]Hoja3!$B$21,[36]Hoja3!$A$21,""))))))))))))))))))))</f>
        <v>CCE-16</v>
      </c>
      <c r="M1532" s="60" t="s">
        <v>63</v>
      </c>
      <c r="N1532" s="60">
        <v>0</v>
      </c>
      <c r="O1532" s="63">
        <v>77000000</v>
      </c>
      <c r="P1532" s="64">
        <v>77000000</v>
      </c>
      <c r="Q1532" s="65">
        <v>0</v>
      </c>
      <c r="R1532" s="60">
        <v>0</v>
      </c>
      <c r="S1532" s="60" t="s">
        <v>1439</v>
      </c>
      <c r="T1532" s="60" t="s">
        <v>2701</v>
      </c>
      <c r="U1532" s="60" t="s">
        <v>2702</v>
      </c>
      <c r="V1532" s="60" t="s">
        <v>2703</v>
      </c>
      <c r="W1532" s="60" t="s">
        <v>2704</v>
      </c>
      <c r="X1532" s="60" t="s">
        <v>2705</v>
      </c>
      <c r="Y1532" s="133" t="s">
        <v>2706</v>
      </c>
    </row>
    <row r="1533" spans="1:25" ht="45" x14ac:dyDescent="0.25">
      <c r="A1533" s="60" t="s">
        <v>3013</v>
      </c>
      <c r="B1533" s="60" t="str">
        <f>IFERROR(VLOOKUP(VALUE(MID(A1533,1,IF(VALUE(MID(A1533,1,3))=898,3,4))),[37]Hoja1!$A$3:$K$222,2,0),"")</f>
        <v>1053 Oportunidades de aprendizaje desde el enfoque diferencial</v>
      </c>
      <c r="C1533" s="60" t="s">
        <v>261</v>
      </c>
      <c r="D1533" s="60" t="s">
        <v>494</v>
      </c>
      <c r="E1533" s="60">
        <v>80101505</v>
      </c>
      <c r="F1533" s="91" t="s">
        <v>3014</v>
      </c>
      <c r="G1533" s="62">
        <v>1</v>
      </c>
      <c r="H1533" s="62">
        <v>1</v>
      </c>
      <c r="I1533" s="60">
        <v>11</v>
      </c>
      <c r="J1533" s="60">
        <v>1</v>
      </c>
      <c r="K1533" s="60" t="s">
        <v>21</v>
      </c>
      <c r="L1533" s="60" t="str">
        <f>IF(K1533=[36]Hoja3!$B$2,[36]Hoja3!$A$2,IF(K1533=[36]Hoja3!$B$3,[36]Hoja3!$A$3,IF(K1533=[36]Hoja3!$B$4,[36]Hoja3!$A$4,IF(K1533=[36]Hoja3!$B$5,[36]Hoja3!$A$5,IF(K1533=[36]Hoja3!$B$6,[36]Hoja3!$A$6,IF(K1533=[36]Hoja3!$B$7,[36]Hoja3!$A$7,IF(K1533=[36]Hoja3!$B$8,[36]Hoja3!$A$8,IF(K1533=[36]Hoja3!$B$9,[36]Hoja3!$A$9,IF(K1533=[36]Hoja3!$B$10,[36]Hoja3!$A$10,IF(K1533=[36]Hoja3!$B$11,[36]Hoja3!$A$11,IF(K1533=[36]Hoja3!$B$12,[36]Hoja3!$A$12,IF(K1533=[36]Hoja3!$B$13,[36]Hoja3!$A$13,IF(K1533=[36]Hoja3!$B$14,[36]Hoja3!$A$14,IF(K1533=[36]Hoja3!$B$15,[36]Hoja3!$A$15,IF(K1533=[36]Hoja3!$B$16,[36]Hoja3!$A$16,IF(K1533=[36]Hoja3!$B$17,[36]Hoja3!$A$17,IF(K1533=[36]Hoja3!$B$18,[36]Hoja3!$A$18,IF(K1533=[36]Hoja3!$B$19,[36]Hoja3!$A$19,IF(K1533=[36]Hoja3!$B$20,[36]Hoja3!$A$20,IF(K1533=[36]Hoja3!$B$21,[36]Hoja3!$A$21,""))))))))))))))))))))</f>
        <v>CCE-16</v>
      </c>
      <c r="M1533" s="60" t="s">
        <v>63</v>
      </c>
      <c r="N1533" s="60">
        <v>0</v>
      </c>
      <c r="O1533" s="63">
        <v>62391362</v>
      </c>
      <c r="P1533" s="64">
        <v>62391362</v>
      </c>
      <c r="Q1533" s="65">
        <v>0</v>
      </c>
      <c r="R1533" s="60">
        <v>0</v>
      </c>
      <c r="S1533" s="60" t="s">
        <v>1439</v>
      </c>
      <c r="T1533" s="60" t="s">
        <v>2701</v>
      </c>
      <c r="U1533" s="60" t="s">
        <v>2702</v>
      </c>
      <c r="V1533" s="60" t="s">
        <v>2703</v>
      </c>
      <c r="W1533" s="60" t="s">
        <v>2704</v>
      </c>
      <c r="X1533" s="60" t="s">
        <v>2705</v>
      </c>
      <c r="Y1533" s="133" t="s">
        <v>2706</v>
      </c>
    </row>
    <row r="1534" spans="1:25" ht="45" x14ac:dyDescent="0.25">
      <c r="A1534" s="60" t="s">
        <v>3015</v>
      </c>
      <c r="B1534" s="60" t="str">
        <f>IFERROR(VLOOKUP(VALUE(MID(A1534,1,IF(VALUE(MID(A1534,1,3))=898,3,4))),[37]Hoja1!$A$3:$K$222,2,0),"")</f>
        <v>1053 Oportunidades de aprendizaje desde el enfoque diferencial</v>
      </c>
      <c r="C1534" s="60" t="s">
        <v>261</v>
      </c>
      <c r="D1534" s="60" t="s">
        <v>494</v>
      </c>
      <c r="E1534" s="60">
        <v>80101504</v>
      </c>
      <c r="F1534" s="91" t="s">
        <v>3014</v>
      </c>
      <c r="G1534" s="62">
        <v>1</v>
      </c>
      <c r="H1534" s="62">
        <v>1</v>
      </c>
      <c r="I1534" s="60">
        <v>11</v>
      </c>
      <c r="J1534" s="60">
        <v>1</v>
      </c>
      <c r="K1534" s="60" t="s">
        <v>21</v>
      </c>
      <c r="L1534" s="60" t="str">
        <f>IF(K1534=[36]Hoja3!$B$2,[36]Hoja3!$A$2,IF(K1534=[36]Hoja3!$B$3,[36]Hoja3!$A$3,IF(K1534=[36]Hoja3!$B$4,[36]Hoja3!$A$4,IF(K1534=[36]Hoja3!$B$5,[36]Hoja3!$A$5,IF(K1534=[36]Hoja3!$B$6,[36]Hoja3!$A$6,IF(K1534=[36]Hoja3!$B$7,[36]Hoja3!$A$7,IF(K1534=[36]Hoja3!$B$8,[36]Hoja3!$A$8,IF(K1534=[36]Hoja3!$B$9,[36]Hoja3!$A$9,IF(K1534=[36]Hoja3!$B$10,[36]Hoja3!$A$10,IF(K1534=[36]Hoja3!$B$11,[36]Hoja3!$A$11,IF(K1534=[36]Hoja3!$B$12,[36]Hoja3!$A$12,IF(K1534=[36]Hoja3!$B$13,[36]Hoja3!$A$13,IF(K1534=[36]Hoja3!$B$14,[36]Hoja3!$A$14,IF(K1534=[36]Hoja3!$B$15,[36]Hoja3!$A$15,IF(K1534=[36]Hoja3!$B$16,[36]Hoja3!$A$16,IF(K1534=[36]Hoja3!$B$17,[36]Hoja3!$A$17,IF(K1534=[36]Hoja3!$B$18,[36]Hoja3!$A$18,IF(K1534=[36]Hoja3!$B$19,[36]Hoja3!$A$19,IF(K1534=[36]Hoja3!$B$20,[36]Hoja3!$A$20,IF(K1534=[36]Hoja3!$B$21,[36]Hoja3!$A$21,""))))))))))))))))))))</f>
        <v>CCE-16</v>
      </c>
      <c r="M1534" s="60" t="s">
        <v>63</v>
      </c>
      <c r="N1534" s="60">
        <v>0</v>
      </c>
      <c r="O1534" s="63">
        <v>62391362</v>
      </c>
      <c r="P1534" s="64">
        <v>62391362</v>
      </c>
      <c r="Q1534" s="65">
        <v>0</v>
      </c>
      <c r="R1534" s="60">
        <v>0</v>
      </c>
      <c r="S1534" s="60" t="s">
        <v>1439</v>
      </c>
      <c r="T1534" s="60" t="s">
        <v>2701</v>
      </c>
      <c r="U1534" s="60" t="s">
        <v>2702</v>
      </c>
      <c r="V1534" s="60" t="s">
        <v>2703</v>
      </c>
      <c r="W1534" s="60" t="s">
        <v>2704</v>
      </c>
      <c r="X1534" s="60" t="s">
        <v>2705</v>
      </c>
      <c r="Y1534" s="133" t="s">
        <v>2706</v>
      </c>
    </row>
    <row r="1535" spans="1:25" ht="60" x14ac:dyDescent="0.25">
      <c r="A1535" s="60" t="s">
        <v>3016</v>
      </c>
      <c r="B1535" s="60" t="str">
        <f>IFERROR(VLOOKUP(VALUE(MID(A1535,1,IF(VALUE(MID(A1535,1,3))=898,3,4))),[37]Hoja1!$A$3:$K$222,2,0),"")</f>
        <v>1053 Oportunidades de aprendizaje desde el enfoque diferencial</v>
      </c>
      <c r="C1535" s="60" t="s">
        <v>261</v>
      </c>
      <c r="D1535" s="60" t="s">
        <v>494</v>
      </c>
      <c r="E1535" s="60" t="s">
        <v>3017</v>
      </c>
      <c r="F1535" s="91" t="s">
        <v>3018</v>
      </c>
      <c r="G1535" s="62">
        <v>2</v>
      </c>
      <c r="H1535" s="62">
        <v>2</v>
      </c>
      <c r="I1535" s="60">
        <v>10</v>
      </c>
      <c r="J1535" s="60">
        <v>1</v>
      </c>
      <c r="K1535" s="60" t="s">
        <v>21</v>
      </c>
      <c r="L1535" s="60" t="str">
        <f>IF(K1535=[36]Hoja3!$B$2,[36]Hoja3!$A$2,IF(K1535=[36]Hoja3!$B$3,[36]Hoja3!$A$3,IF(K1535=[36]Hoja3!$B$4,[36]Hoja3!$A$4,IF(K1535=[36]Hoja3!$B$5,[36]Hoja3!$A$5,IF(K1535=[36]Hoja3!$B$6,[36]Hoja3!$A$6,IF(K1535=[36]Hoja3!$B$7,[36]Hoja3!$A$7,IF(K1535=[36]Hoja3!$B$8,[36]Hoja3!$A$8,IF(K1535=[36]Hoja3!$B$9,[36]Hoja3!$A$9,IF(K1535=[36]Hoja3!$B$10,[36]Hoja3!$A$10,IF(K1535=[36]Hoja3!$B$11,[36]Hoja3!$A$11,IF(K1535=[36]Hoja3!$B$12,[36]Hoja3!$A$12,IF(K1535=[36]Hoja3!$B$13,[36]Hoja3!$A$13,IF(K1535=[36]Hoja3!$B$14,[36]Hoja3!$A$14,IF(K1535=[36]Hoja3!$B$15,[36]Hoja3!$A$15,IF(K1535=[36]Hoja3!$B$16,[36]Hoja3!$A$16,IF(K1535=[36]Hoja3!$B$17,[36]Hoja3!$A$17,IF(K1535=[36]Hoja3!$B$18,[36]Hoja3!$A$18,IF(K1535=[36]Hoja3!$B$19,[36]Hoja3!$A$19,IF(K1535=[36]Hoja3!$B$20,[36]Hoja3!$A$20,IF(K1535=[36]Hoja3!$B$21,[36]Hoja3!$A$21,""))))))))))))))))))))</f>
        <v>CCE-16</v>
      </c>
      <c r="M1535" s="60" t="s">
        <v>583</v>
      </c>
      <c r="N1535" s="60">
        <v>0</v>
      </c>
      <c r="O1535" s="63">
        <v>400000000</v>
      </c>
      <c r="P1535" s="64">
        <v>400000000</v>
      </c>
      <c r="Q1535" s="65">
        <v>0</v>
      </c>
      <c r="R1535" s="60">
        <v>0</v>
      </c>
      <c r="S1535" s="60" t="s">
        <v>1439</v>
      </c>
      <c r="T1535" s="60" t="s">
        <v>2701</v>
      </c>
      <c r="U1535" s="60" t="s">
        <v>2702</v>
      </c>
      <c r="V1535" s="60" t="s">
        <v>2703</v>
      </c>
      <c r="W1535" s="60" t="s">
        <v>2704</v>
      </c>
      <c r="X1535" s="60" t="s">
        <v>2705</v>
      </c>
      <c r="Y1535" s="133" t="s">
        <v>2706</v>
      </c>
    </row>
    <row r="1536" spans="1:25" ht="120" x14ac:dyDescent="0.25">
      <c r="A1536" s="60" t="s">
        <v>3019</v>
      </c>
      <c r="B1536" s="60" t="str">
        <f>IFERROR(VLOOKUP(VALUE(MID(A1536,1,IF(VALUE(MID(A1536,1,3))=898,3,4))),[37]Hoja1!$A$3:$K$222,2,0),"")</f>
        <v>1053 Oportunidades de aprendizaje desde el enfoque diferencial</v>
      </c>
      <c r="C1536" s="60" t="s">
        <v>261</v>
      </c>
      <c r="D1536" s="60" t="s">
        <v>494</v>
      </c>
      <c r="E1536" s="60" t="s">
        <v>2287</v>
      </c>
      <c r="F1536" s="91" t="s">
        <v>3020</v>
      </c>
      <c r="G1536" s="62">
        <v>1</v>
      </c>
      <c r="H1536" s="62">
        <v>1</v>
      </c>
      <c r="I1536" s="60">
        <v>11</v>
      </c>
      <c r="J1536" s="60">
        <v>1</v>
      </c>
      <c r="K1536" s="60" t="s">
        <v>21</v>
      </c>
      <c r="L1536" s="60" t="str">
        <f>IF(K1536=[36]Hoja3!$B$2,[36]Hoja3!$A$2,IF(K1536=[36]Hoja3!$B$3,[36]Hoja3!$A$3,IF(K1536=[36]Hoja3!$B$4,[36]Hoja3!$A$4,IF(K1536=[36]Hoja3!$B$5,[36]Hoja3!$A$5,IF(K1536=[36]Hoja3!$B$6,[36]Hoja3!$A$6,IF(K1536=[36]Hoja3!$B$7,[36]Hoja3!$A$7,IF(K1536=[36]Hoja3!$B$8,[36]Hoja3!$A$8,IF(K1536=[36]Hoja3!$B$9,[36]Hoja3!$A$9,IF(K1536=[36]Hoja3!$B$10,[36]Hoja3!$A$10,IF(K1536=[36]Hoja3!$B$11,[36]Hoja3!$A$11,IF(K1536=[36]Hoja3!$B$12,[36]Hoja3!$A$12,IF(K1536=[36]Hoja3!$B$13,[36]Hoja3!$A$13,IF(K1536=[36]Hoja3!$B$14,[36]Hoja3!$A$14,IF(K1536=[36]Hoja3!$B$15,[36]Hoja3!$A$15,IF(K1536=[36]Hoja3!$B$16,[36]Hoja3!$A$16,IF(K1536=[36]Hoja3!$B$17,[36]Hoja3!$A$17,IF(K1536=[36]Hoja3!$B$18,[36]Hoja3!$A$18,IF(K1536=[36]Hoja3!$B$19,[36]Hoja3!$A$19,IF(K1536=[36]Hoja3!$B$20,[36]Hoja3!$A$20,IF(K1536=[36]Hoja3!$B$21,[36]Hoja3!$A$21,""))))))))))))))))))))</f>
        <v>CCE-16</v>
      </c>
      <c r="M1536" s="60" t="s">
        <v>64</v>
      </c>
      <c r="N1536" s="60">
        <v>0</v>
      </c>
      <c r="O1536" s="63">
        <v>307192928</v>
      </c>
      <c r="P1536" s="64">
        <v>307192928</v>
      </c>
      <c r="Q1536" s="65">
        <v>0</v>
      </c>
      <c r="R1536" s="60">
        <v>0</v>
      </c>
      <c r="S1536" s="60" t="s">
        <v>1439</v>
      </c>
      <c r="T1536" s="60" t="s">
        <v>2701</v>
      </c>
      <c r="U1536" s="60" t="s">
        <v>2702</v>
      </c>
      <c r="V1536" s="60" t="s">
        <v>2703</v>
      </c>
      <c r="W1536" s="60" t="s">
        <v>2704</v>
      </c>
      <c r="X1536" s="60" t="s">
        <v>2705</v>
      </c>
      <c r="Y1536" s="133" t="s">
        <v>2706</v>
      </c>
    </row>
    <row r="1537" spans="1:25" ht="45" x14ac:dyDescent="0.25">
      <c r="A1537" s="60" t="s">
        <v>3021</v>
      </c>
      <c r="B1537" s="60" t="str">
        <f>IFERROR(VLOOKUP(VALUE(MID(A1537,1,IF(VALUE(MID(A1537,1,3))=898,3,4))),[37]Hoja1!$A$3:$K$222,2,0),"")</f>
        <v>1053 Oportunidades de aprendizaje desde el enfoque diferencial</v>
      </c>
      <c r="C1537" s="60" t="s">
        <v>261</v>
      </c>
      <c r="D1537" s="60" t="s">
        <v>494</v>
      </c>
      <c r="E1537" s="160">
        <v>80101505</v>
      </c>
      <c r="F1537" s="149" t="s">
        <v>3022</v>
      </c>
      <c r="G1537" s="62">
        <v>1</v>
      </c>
      <c r="H1537" s="62">
        <v>1</v>
      </c>
      <c r="I1537" s="60">
        <v>11</v>
      </c>
      <c r="J1537" s="60">
        <v>1</v>
      </c>
      <c r="K1537" s="60" t="s">
        <v>21</v>
      </c>
      <c r="L1537" s="60" t="str">
        <f>IF(K1537=[36]Hoja3!$B$2,[36]Hoja3!$A$2,IF(K1537=[36]Hoja3!$B$3,[36]Hoja3!$A$3,IF(K1537=[36]Hoja3!$B$4,[36]Hoja3!$A$4,IF(K1537=[36]Hoja3!$B$5,[36]Hoja3!$A$5,IF(K1537=[36]Hoja3!$B$6,[36]Hoja3!$A$6,IF(K1537=[36]Hoja3!$B$7,[36]Hoja3!$A$7,IF(K1537=[36]Hoja3!$B$8,[36]Hoja3!$A$8,IF(K1537=[36]Hoja3!$B$9,[36]Hoja3!$A$9,IF(K1537=[36]Hoja3!$B$10,[36]Hoja3!$A$10,IF(K1537=[36]Hoja3!$B$11,[36]Hoja3!$A$11,IF(K1537=[36]Hoja3!$B$12,[36]Hoja3!$A$12,IF(K1537=[36]Hoja3!$B$13,[36]Hoja3!$A$13,IF(K1537=[36]Hoja3!$B$14,[36]Hoja3!$A$14,IF(K1537=[36]Hoja3!$B$15,[36]Hoja3!$A$15,IF(K1537=[36]Hoja3!$B$16,[36]Hoja3!$A$16,IF(K1537=[36]Hoja3!$B$17,[36]Hoja3!$A$17,IF(K1537=[36]Hoja3!$B$18,[36]Hoja3!$A$18,IF(K1537=[36]Hoja3!$B$19,[36]Hoja3!$A$19,IF(K1537=[36]Hoja3!$B$20,[36]Hoja3!$A$20,IF(K1537=[36]Hoja3!$B$21,[36]Hoja3!$A$21,""))))))))))))))))))))</f>
        <v>CCE-16</v>
      </c>
      <c r="M1537" s="60" t="s">
        <v>64</v>
      </c>
      <c r="N1537" s="60">
        <v>0</v>
      </c>
      <c r="O1537" s="63">
        <v>44000000</v>
      </c>
      <c r="P1537" s="64">
        <v>44000000</v>
      </c>
      <c r="Q1537" s="65">
        <v>0</v>
      </c>
      <c r="R1537" s="60">
        <v>0</v>
      </c>
      <c r="S1537" s="60" t="s">
        <v>1439</v>
      </c>
      <c r="T1537" s="60" t="s">
        <v>2701</v>
      </c>
      <c r="U1537" s="60" t="s">
        <v>2702</v>
      </c>
      <c r="V1537" s="60" t="s">
        <v>2703</v>
      </c>
      <c r="W1537" s="60" t="s">
        <v>2704</v>
      </c>
      <c r="X1537" s="60" t="s">
        <v>2705</v>
      </c>
      <c r="Y1537" s="133" t="s">
        <v>2706</v>
      </c>
    </row>
    <row r="1538" spans="1:25" ht="60" x14ac:dyDescent="0.25">
      <c r="A1538" s="60" t="s">
        <v>3023</v>
      </c>
      <c r="B1538" s="60" t="str">
        <f>IFERROR(VLOOKUP(VALUE(MID(A1538,1,IF(VALUE(MID(A1538,1,3))=898,3,4))),[37]Hoja1!$A$3:$K$222,2,0),"")</f>
        <v>1053 Oportunidades de aprendizaje desde el enfoque diferencial</v>
      </c>
      <c r="C1538" s="60" t="s">
        <v>261</v>
      </c>
      <c r="D1538" s="60" t="s">
        <v>495</v>
      </c>
      <c r="E1538" s="68">
        <v>80101505</v>
      </c>
      <c r="F1538" s="91" t="s">
        <v>3024</v>
      </c>
      <c r="G1538" s="62">
        <v>1</v>
      </c>
      <c r="H1538" s="62">
        <v>1</v>
      </c>
      <c r="I1538" s="60">
        <v>11</v>
      </c>
      <c r="J1538" s="60">
        <v>1</v>
      </c>
      <c r="K1538" s="60" t="s">
        <v>21</v>
      </c>
      <c r="L1538" s="60" t="str">
        <f>IF(K1538=[36]Hoja3!$B$2,[36]Hoja3!$A$2,IF(K1538=[36]Hoja3!$B$3,[36]Hoja3!$A$3,IF(K1538=[36]Hoja3!$B$4,[36]Hoja3!$A$4,IF(K1538=[36]Hoja3!$B$5,[36]Hoja3!$A$5,IF(K1538=[36]Hoja3!$B$6,[36]Hoja3!$A$6,IF(K1538=[36]Hoja3!$B$7,[36]Hoja3!$A$7,IF(K1538=[36]Hoja3!$B$8,[36]Hoja3!$A$8,IF(K1538=[36]Hoja3!$B$9,[36]Hoja3!$A$9,IF(K1538=[36]Hoja3!$B$10,[36]Hoja3!$A$10,IF(K1538=[36]Hoja3!$B$11,[36]Hoja3!$A$11,IF(K1538=[36]Hoja3!$B$12,[36]Hoja3!$A$12,IF(K1538=[36]Hoja3!$B$13,[36]Hoja3!$A$13,IF(K1538=[36]Hoja3!$B$14,[36]Hoja3!$A$14,IF(K1538=[36]Hoja3!$B$15,[36]Hoja3!$A$15,IF(K1538=[36]Hoja3!$B$16,[36]Hoja3!$A$16,IF(K1538=[36]Hoja3!$B$17,[36]Hoja3!$A$17,IF(K1538=[36]Hoja3!$B$18,[36]Hoja3!$A$18,IF(K1538=[36]Hoja3!$B$19,[36]Hoja3!$A$19,IF(K1538=[36]Hoja3!$B$20,[36]Hoja3!$A$20,IF(K1538=[36]Hoja3!$B$21,[36]Hoja3!$A$21,""))))))))))))))))))))</f>
        <v>CCE-16</v>
      </c>
      <c r="M1538" s="60" t="s">
        <v>63</v>
      </c>
      <c r="N1538" s="60">
        <v>0</v>
      </c>
      <c r="O1538" s="63">
        <v>71504554</v>
      </c>
      <c r="P1538" s="64">
        <v>71504554</v>
      </c>
      <c r="Q1538" s="65">
        <v>0</v>
      </c>
      <c r="R1538" s="60">
        <v>0</v>
      </c>
      <c r="S1538" s="60" t="s">
        <v>1439</v>
      </c>
      <c r="T1538" s="60" t="s">
        <v>2701</v>
      </c>
      <c r="U1538" s="60" t="s">
        <v>2702</v>
      </c>
      <c r="V1538" s="60" t="s">
        <v>2703</v>
      </c>
      <c r="W1538" s="60" t="s">
        <v>2704</v>
      </c>
      <c r="X1538" s="60" t="s">
        <v>2705</v>
      </c>
      <c r="Y1538" s="133" t="s">
        <v>2706</v>
      </c>
    </row>
    <row r="1539" spans="1:25" ht="75" x14ac:dyDescent="0.25">
      <c r="A1539" s="60" t="s">
        <v>3025</v>
      </c>
      <c r="B1539" s="60" t="str">
        <f>IFERROR(VLOOKUP(VALUE(MID(A1539,1,IF(VALUE(MID(A1539,1,3))=898,3,4))),[37]Hoja1!$A$3:$K$222,2,0),"")</f>
        <v>1053 Oportunidades de aprendizaje desde el enfoque diferencial</v>
      </c>
      <c r="C1539" s="60" t="s">
        <v>261</v>
      </c>
      <c r="D1539" s="60" t="s">
        <v>495</v>
      </c>
      <c r="E1539" s="68">
        <v>80101505</v>
      </c>
      <c r="F1539" s="91" t="s">
        <v>3007</v>
      </c>
      <c r="G1539" s="62">
        <v>1</v>
      </c>
      <c r="H1539" s="62">
        <v>1</v>
      </c>
      <c r="I1539" s="60">
        <v>11</v>
      </c>
      <c r="J1539" s="60">
        <v>1</v>
      </c>
      <c r="K1539" s="60" t="s">
        <v>21</v>
      </c>
      <c r="L1539" s="60" t="str">
        <f>IF(K1539=[36]Hoja3!$B$2,[36]Hoja3!$A$2,IF(K1539=[36]Hoja3!$B$3,[36]Hoja3!$A$3,IF(K1539=[36]Hoja3!$B$4,[36]Hoja3!$A$4,IF(K1539=[36]Hoja3!$B$5,[36]Hoja3!$A$5,IF(K1539=[36]Hoja3!$B$6,[36]Hoja3!$A$6,IF(K1539=[36]Hoja3!$B$7,[36]Hoja3!$A$7,IF(K1539=[36]Hoja3!$B$8,[36]Hoja3!$A$8,IF(K1539=[36]Hoja3!$B$9,[36]Hoja3!$A$9,IF(K1539=[36]Hoja3!$B$10,[36]Hoja3!$A$10,IF(K1539=[36]Hoja3!$B$11,[36]Hoja3!$A$11,IF(K1539=[36]Hoja3!$B$12,[36]Hoja3!$A$12,IF(K1539=[36]Hoja3!$B$13,[36]Hoja3!$A$13,IF(K1539=[36]Hoja3!$B$14,[36]Hoja3!$A$14,IF(K1539=[36]Hoja3!$B$15,[36]Hoja3!$A$15,IF(K1539=[36]Hoja3!$B$16,[36]Hoja3!$A$16,IF(K1539=[36]Hoja3!$B$17,[36]Hoja3!$A$17,IF(K1539=[36]Hoja3!$B$18,[36]Hoja3!$A$18,IF(K1539=[36]Hoja3!$B$19,[36]Hoja3!$A$19,IF(K1539=[36]Hoja3!$B$20,[36]Hoja3!$A$20,IF(K1539=[36]Hoja3!$B$21,[36]Hoja3!$A$21,""))))))))))))))))))))</f>
        <v>CCE-16</v>
      </c>
      <c r="M1539" s="60" t="s">
        <v>63</v>
      </c>
      <c r="N1539" s="60">
        <v>0</v>
      </c>
      <c r="O1539" s="63">
        <v>71504554</v>
      </c>
      <c r="P1539" s="64">
        <v>71504554</v>
      </c>
      <c r="Q1539" s="65">
        <v>0</v>
      </c>
      <c r="R1539" s="60">
        <v>0</v>
      </c>
      <c r="S1539" s="60" t="s">
        <v>1439</v>
      </c>
      <c r="T1539" s="60" t="s">
        <v>2701</v>
      </c>
      <c r="U1539" s="60" t="s">
        <v>2702</v>
      </c>
      <c r="V1539" s="60" t="s">
        <v>2703</v>
      </c>
      <c r="W1539" s="60" t="s">
        <v>2704</v>
      </c>
      <c r="X1539" s="60" t="s">
        <v>2705</v>
      </c>
      <c r="Y1539" s="133" t="s">
        <v>2706</v>
      </c>
    </row>
    <row r="1540" spans="1:25" ht="45" x14ac:dyDescent="0.25">
      <c r="A1540" s="60" t="s">
        <v>3026</v>
      </c>
      <c r="B1540" s="60" t="str">
        <f>IFERROR(VLOOKUP(VALUE(MID(A1540,1,IF(VALUE(MID(A1540,1,3))=898,3,4))),[37]Hoja1!$A$3:$K$222,2,0),"")</f>
        <v>1053 Oportunidades de aprendizaje desde el enfoque diferencial</v>
      </c>
      <c r="C1540" s="60" t="s">
        <v>261</v>
      </c>
      <c r="D1540" s="60" t="s">
        <v>495</v>
      </c>
      <c r="E1540" s="68">
        <v>80101505</v>
      </c>
      <c r="F1540" s="161" t="s">
        <v>3027</v>
      </c>
      <c r="G1540" s="62">
        <v>1</v>
      </c>
      <c r="H1540" s="62">
        <v>1</v>
      </c>
      <c r="I1540" s="60">
        <v>11</v>
      </c>
      <c r="J1540" s="60">
        <v>1</v>
      </c>
      <c r="K1540" s="60" t="s">
        <v>21</v>
      </c>
      <c r="L1540" s="60" t="str">
        <f>IF(K1540=[36]Hoja3!$B$2,[36]Hoja3!$A$2,IF(K1540=[36]Hoja3!$B$3,[36]Hoja3!$A$3,IF(K1540=[36]Hoja3!$B$4,[36]Hoja3!$A$4,IF(K1540=[36]Hoja3!$B$5,[36]Hoja3!$A$5,IF(K1540=[36]Hoja3!$B$6,[36]Hoja3!$A$6,IF(K1540=[36]Hoja3!$B$7,[36]Hoja3!$A$7,IF(K1540=[36]Hoja3!$B$8,[36]Hoja3!$A$8,IF(K1540=[36]Hoja3!$B$9,[36]Hoja3!$A$9,IF(K1540=[36]Hoja3!$B$10,[36]Hoja3!$A$10,IF(K1540=[36]Hoja3!$B$11,[36]Hoja3!$A$11,IF(K1540=[36]Hoja3!$B$12,[36]Hoja3!$A$12,IF(K1540=[36]Hoja3!$B$13,[36]Hoja3!$A$13,IF(K1540=[36]Hoja3!$B$14,[36]Hoja3!$A$14,IF(K1540=[36]Hoja3!$B$15,[36]Hoja3!$A$15,IF(K1540=[36]Hoja3!$B$16,[36]Hoja3!$A$16,IF(K1540=[36]Hoja3!$B$17,[36]Hoja3!$A$17,IF(K1540=[36]Hoja3!$B$18,[36]Hoja3!$A$18,IF(K1540=[36]Hoja3!$B$19,[36]Hoja3!$A$19,IF(K1540=[36]Hoja3!$B$20,[36]Hoja3!$A$20,IF(K1540=[36]Hoja3!$B$21,[36]Hoja3!$A$21,""))))))))))))))))))))</f>
        <v>CCE-16</v>
      </c>
      <c r="M1540" s="60" t="s">
        <v>63</v>
      </c>
      <c r="N1540" s="60">
        <v>0</v>
      </c>
      <c r="O1540" s="63">
        <v>71504554</v>
      </c>
      <c r="P1540" s="64">
        <v>71504554</v>
      </c>
      <c r="Q1540" s="65">
        <v>0</v>
      </c>
      <c r="R1540" s="60">
        <v>0</v>
      </c>
      <c r="S1540" s="60" t="s">
        <v>1439</v>
      </c>
      <c r="T1540" s="60" t="s">
        <v>2701</v>
      </c>
      <c r="U1540" s="60" t="s">
        <v>2702</v>
      </c>
      <c r="V1540" s="60" t="s">
        <v>2703</v>
      </c>
      <c r="W1540" s="60" t="s">
        <v>2704</v>
      </c>
      <c r="X1540" s="60" t="s">
        <v>2705</v>
      </c>
      <c r="Y1540" s="133" t="s">
        <v>2706</v>
      </c>
    </row>
    <row r="1541" spans="1:25" ht="60" x14ac:dyDescent="0.25">
      <c r="A1541" s="60" t="s">
        <v>3028</v>
      </c>
      <c r="B1541" s="60" t="str">
        <f>IFERROR(VLOOKUP(VALUE(MID(A1541,1,IF(VALUE(MID(A1541,1,3))=898,3,4))),[37]Hoja1!$A$3:$K$222,2,0),"")</f>
        <v>1053 Oportunidades de aprendizaje desde el enfoque diferencial</v>
      </c>
      <c r="C1541" s="60" t="s">
        <v>261</v>
      </c>
      <c r="D1541" s="60" t="s">
        <v>495</v>
      </c>
      <c r="E1541" s="68">
        <v>80101505</v>
      </c>
      <c r="F1541" s="161" t="s">
        <v>3029</v>
      </c>
      <c r="G1541" s="62">
        <v>1</v>
      </c>
      <c r="H1541" s="62">
        <v>1</v>
      </c>
      <c r="I1541" s="60">
        <v>11</v>
      </c>
      <c r="J1541" s="60">
        <v>1</v>
      </c>
      <c r="K1541" s="60" t="s">
        <v>21</v>
      </c>
      <c r="L1541" s="60" t="str">
        <f>IF(K1541=[36]Hoja3!$B$2,[36]Hoja3!$A$2,IF(K1541=[36]Hoja3!$B$3,[36]Hoja3!$A$3,IF(K1541=[36]Hoja3!$B$4,[36]Hoja3!$A$4,IF(K1541=[36]Hoja3!$B$5,[36]Hoja3!$A$5,IF(K1541=[36]Hoja3!$B$6,[36]Hoja3!$A$6,IF(K1541=[36]Hoja3!$B$7,[36]Hoja3!$A$7,IF(K1541=[36]Hoja3!$B$8,[36]Hoja3!$A$8,IF(K1541=[36]Hoja3!$B$9,[36]Hoja3!$A$9,IF(K1541=[36]Hoja3!$B$10,[36]Hoja3!$A$10,IF(K1541=[36]Hoja3!$B$11,[36]Hoja3!$A$11,IF(K1541=[36]Hoja3!$B$12,[36]Hoja3!$A$12,IF(K1541=[36]Hoja3!$B$13,[36]Hoja3!$A$13,IF(K1541=[36]Hoja3!$B$14,[36]Hoja3!$A$14,IF(K1541=[36]Hoja3!$B$15,[36]Hoja3!$A$15,IF(K1541=[36]Hoja3!$B$16,[36]Hoja3!$A$16,IF(K1541=[36]Hoja3!$B$17,[36]Hoja3!$A$17,IF(K1541=[36]Hoja3!$B$18,[36]Hoja3!$A$18,IF(K1541=[36]Hoja3!$B$19,[36]Hoja3!$A$19,IF(K1541=[36]Hoja3!$B$20,[36]Hoja3!$A$20,IF(K1541=[36]Hoja3!$B$21,[36]Hoja3!$A$21,""))))))))))))))))))))</f>
        <v>CCE-16</v>
      </c>
      <c r="M1541" s="60" t="s">
        <v>63</v>
      </c>
      <c r="N1541" s="60">
        <v>0</v>
      </c>
      <c r="O1541" s="63">
        <v>110290752</v>
      </c>
      <c r="P1541" s="64">
        <v>110290752</v>
      </c>
      <c r="Q1541" s="65">
        <v>0</v>
      </c>
      <c r="R1541" s="60">
        <v>0</v>
      </c>
      <c r="S1541" s="60" t="s">
        <v>1439</v>
      </c>
      <c r="T1541" s="60" t="s">
        <v>2701</v>
      </c>
      <c r="U1541" s="60" t="s">
        <v>2702</v>
      </c>
      <c r="V1541" s="60" t="s">
        <v>2703</v>
      </c>
      <c r="W1541" s="60" t="s">
        <v>2704</v>
      </c>
      <c r="X1541" s="60" t="s">
        <v>2705</v>
      </c>
      <c r="Y1541" s="133" t="s">
        <v>2706</v>
      </c>
    </row>
    <row r="1542" spans="1:25" ht="120" x14ac:dyDescent="0.25">
      <c r="A1542" s="60" t="s">
        <v>3030</v>
      </c>
      <c r="B1542" s="60" t="str">
        <f>IFERROR(VLOOKUP(VALUE(MID(A1542,1,IF(VALUE(MID(A1542,1,3))=898,3,4))),[37]Hoja1!$A$3:$K$222,2,0),"")</f>
        <v>1053 Oportunidades de aprendizaje desde el enfoque diferencial</v>
      </c>
      <c r="C1542" s="60" t="s">
        <v>261</v>
      </c>
      <c r="D1542" s="60" t="s">
        <v>495</v>
      </c>
      <c r="E1542" s="60" t="s">
        <v>3031</v>
      </c>
      <c r="F1542" s="91" t="s">
        <v>3032</v>
      </c>
      <c r="G1542" s="62">
        <v>2</v>
      </c>
      <c r="H1542" s="62">
        <v>2</v>
      </c>
      <c r="I1542" s="60">
        <v>10</v>
      </c>
      <c r="J1542" s="60">
        <v>1</v>
      </c>
      <c r="K1542" s="60" t="s">
        <v>21</v>
      </c>
      <c r="L1542" s="60" t="str">
        <f>IF(K1542=[36]Hoja3!$B$2,[36]Hoja3!$A$2,IF(K1542=[36]Hoja3!$B$3,[36]Hoja3!$A$3,IF(K1542=[36]Hoja3!$B$4,[36]Hoja3!$A$4,IF(K1542=[36]Hoja3!$B$5,[36]Hoja3!$A$5,IF(K1542=[36]Hoja3!$B$6,[36]Hoja3!$A$6,IF(K1542=[36]Hoja3!$B$7,[36]Hoja3!$A$7,IF(K1542=[36]Hoja3!$B$8,[36]Hoja3!$A$8,IF(K1542=[36]Hoja3!$B$9,[36]Hoja3!$A$9,IF(K1542=[36]Hoja3!$B$10,[36]Hoja3!$A$10,IF(K1542=[36]Hoja3!$B$11,[36]Hoja3!$A$11,IF(K1542=[36]Hoja3!$B$12,[36]Hoja3!$A$12,IF(K1542=[36]Hoja3!$B$13,[36]Hoja3!$A$13,IF(K1542=[36]Hoja3!$B$14,[36]Hoja3!$A$14,IF(K1542=[36]Hoja3!$B$15,[36]Hoja3!$A$15,IF(K1542=[36]Hoja3!$B$16,[36]Hoja3!$A$16,IF(K1542=[36]Hoja3!$B$17,[36]Hoja3!$A$17,IF(K1542=[36]Hoja3!$B$18,[36]Hoja3!$A$18,IF(K1542=[36]Hoja3!$B$19,[36]Hoja3!$A$19,IF(K1542=[36]Hoja3!$B$20,[36]Hoja3!$A$20,IF(K1542=[36]Hoja3!$B$21,[36]Hoja3!$A$21,""))))))))))))))))))))</f>
        <v>CCE-16</v>
      </c>
      <c r="M1542" s="60" t="s">
        <v>63</v>
      </c>
      <c r="N1542" s="60">
        <v>0</v>
      </c>
      <c r="O1542" s="63">
        <v>347223123</v>
      </c>
      <c r="P1542" s="64">
        <v>347223123</v>
      </c>
      <c r="Q1542" s="65">
        <v>0</v>
      </c>
      <c r="R1542" s="60">
        <v>0</v>
      </c>
      <c r="S1542" s="60" t="s">
        <v>1439</v>
      </c>
      <c r="T1542" s="60" t="s">
        <v>2701</v>
      </c>
      <c r="U1542" s="60" t="s">
        <v>2702</v>
      </c>
      <c r="V1542" s="60" t="s">
        <v>2703</v>
      </c>
      <c r="W1542" s="60" t="s">
        <v>2704</v>
      </c>
      <c r="X1542" s="60" t="s">
        <v>2705</v>
      </c>
      <c r="Y1542" s="133" t="s">
        <v>2706</v>
      </c>
    </row>
    <row r="1543" spans="1:25" ht="60" x14ac:dyDescent="0.25">
      <c r="A1543" s="60" t="s">
        <v>3033</v>
      </c>
      <c r="B1543" s="60" t="str">
        <f>IFERROR(VLOOKUP(VALUE(MID(A1543,1,IF(VALUE(MID(A1543,1,3))=898,3,4))),[37]Hoja1!$A$3:$K$222,2,0),"")</f>
        <v>1053 Oportunidades de aprendizaje desde el enfoque diferencial</v>
      </c>
      <c r="C1543" s="60" t="s">
        <v>261</v>
      </c>
      <c r="D1543" s="60" t="s">
        <v>496</v>
      </c>
      <c r="E1543" s="68">
        <v>80101505</v>
      </c>
      <c r="F1543" s="91" t="s">
        <v>3034</v>
      </c>
      <c r="G1543" s="62">
        <v>1</v>
      </c>
      <c r="H1543" s="62">
        <v>1</v>
      </c>
      <c r="I1543" s="60">
        <v>11</v>
      </c>
      <c r="J1543" s="60">
        <v>1</v>
      </c>
      <c r="K1543" s="60" t="s">
        <v>21</v>
      </c>
      <c r="L1543" s="60" t="str">
        <f>IF(K1543=[36]Hoja3!$B$2,[36]Hoja3!$A$2,IF(K1543=[36]Hoja3!$B$3,[36]Hoja3!$A$3,IF(K1543=[36]Hoja3!$B$4,[36]Hoja3!$A$4,IF(K1543=[36]Hoja3!$B$5,[36]Hoja3!$A$5,IF(K1543=[36]Hoja3!$B$6,[36]Hoja3!$A$6,IF(K1543=[36]Hoja3!$B$7,[36]Hoja3!$A$7,IF(K1543=[36]Hoja3!$B$8,[36]Hoja3!$A$8,IF(K1543=[36]Hoja3!$B$9,[36]Hoja3!$A$9,IF(K1543=[36]Hoja3!$B$10,[36]Hoja3!$A$10,IF(K1543=[36]Hoja3!$B$11,[36]Hoja3!$A$11,IF(K1543=[36]Hoja3!$B$12,[36]Hoja3!$A$12,IF(K1543=[36]Hoja3!$B$13,[36]Hoja3!$A$13,IF(K1543=[36]Hoja3!$B$14,[36]Hoja3!$A$14,IF(K1543=[36]Hoja3!$B$15,[36]Hoja3!$A$15,IF(K1543=[36]Hoja3!$B$16,[36]Hoja3!$A$16,IF(K1543=[36]Hoja3!$B$17,[36]Hoja3!$A$17,IF(K1543=[36]Hoja3!$B$18,[36]Hoja3!$A$18,IF(K1543=[36]Hoja3!$B$19,[36]Hoja3!$A$19,IF(K1543=[36]Hoja3!$B$20,[36]Hoja3!$A$20,IF(K1543=[36]Hoja3!$B$21,[36]Hoja3!$A$21,""))))))))))))))))))))</f>
        <v>CCE-16</v>
      </c>
      <c r="M1543" s="60" t="s">
        <v>63</v>
      </c>
      <c r="N1543" s="60">
        <v>0</v>
      </c>
      <c r="O1543" s="63">
        <v>93500000</v>
      </c>
      <c r="P1543" s="63">
        <v>93500000</v>
      </c>
      <c r="Q1543" s="65">
        <v>0</v>
      </c>
      <c r="R1543" s="60">
        <v>0</v>
      </c>
      <c r="S1543" s="60" t="s">
        <v>1439</v>
      </c>
      <c r="T1543" s="60" t="s">
        <v>2701</v>
      </c>
      <c r="U1543" s="60" t="s">
        <v>2702</v>
      </c>
      <c r="V1543" s="60" t="s">
        <v>2703</v>
      </c>
      <c r="W1543" s="60" t="s">
        <v>2704</v>
      </c>
      <c r="X1543" s="60" t="s">
        <v>2705</v>
      </c>
      <c r="Y1543" s="133" t="s">
        <v>2706</v>
      </c>
    </row>
    <row r="1544" spans="1:25" ht="45" x14ac:dyDescent="0.25">
      <c r="A1544" s="114" t="s">
        <v>3035</v>
      </c>
      <c r="B1544" s="114" t="str">
        <f>IFERROR(VLOOKUP(VALUE(MID(A1544,1,IF(VALUE(MID(A1544,1,3))=898,3,4))),[37]Hoja1!$A$3:$K$222,2,0),"")</f>
        <v>1053 Oportunidades de aprendizaje desde el enfoque diferencial</v>
      </c>
      <c r="C1544" s="114" t="s">
        <v>261</v>
      </c>
      <c r="D1544" s="60" t="s">
        <v>496</v>
      </c>
      <c r="E1544" s="162">
        <v>80101505</v>
      </c>
      <c r="F1544" s="114" t="s">
        <v>3036</v>
      </c>
      <c r="G1544" s="115">
        <v>1</v>
      </c>
      <c r="H1544" s="115">
        <v>1</v>
      </c>
      <c r="I1544" s="114">
        <v>11</v>
      </c>
      <c r="J1544" s="114">
        <v>1</v>
      </c>
      <c r="K1544" s="114" t="s">
        <v>21</v>
      </c>
      <c r="L1544" s="114" t="str">
        <f>IF(K1544=[36]Hoja3!$B$2,[36]Hoja3!$A$2,IF(K1544=[36]Hoja3!$B$3,[36]Hoja3!$A$3,IF(K1544=[36]Hoja3!$B$4,[36]Hoja3!$A$4,IF(K1544=[36]Hoja3!$B$5,[36]Hoja3!$A$5,IF(K1544=[36]Hoja3!$B$6,[36]Hoja3!$A$6,IF(K1544=[36]Hoja3!$B$7,[36]Hoja3!$A$7,IF(K1544=[36]Hoja3!$B$8,[36]Hoja3!$A$8,IF(K1544=[36]Hoja3!$B$9,[36]Hoja3!$A$9,IF(K1544=[36]Hoja3!$B$10,[36]Hoja3!$A$10,IF(K1544=[36]Hoja3!$B$11,[36]Hoja3!$A$11,IF(K1544=[36]Hoja3!$B$12,[36]Hoja3!$A$12,IF(K1544=[36]Hoja3!$B$13,[36]Hoja3!$A$13,IF(K1544=[36]Hoja3!$B$14,[36]Hoja3!$A$14,IF(K1544=[36]Hoja3!$B$15,[36]Hoja3!$A$15,IF(K1544=[36]Hoja3!$B$16,[36]Hoja3!$A$16,IF(K1544=[36]Hoja3!$B$17,[36]Hoja3!$A$17,IF(K1544=[36]Hoja3!$B$18,[36]Hoja3!$A$18,IF(K1544=[36]Hoja3!$B$19,[36]Hoja3!$A$19,IF(K1544=[36]Hoja3!$B$20,[36]Hoja3!$A$20,IF(K1544=[36]Hoja3!$B$21,[36]Hoja3!$A$21,""))))))))))))))))))))</f>
        <v>CCE-16</v>
      </c>
      <c r="M1544" s="114" t="s">
        <v>63</v>
      </c>
      <c r="N1544" s="114">
        <v>0</v>
      </c>
      <c r="O1544" s="63">
        <v>59916266</v>
      </c>
      <c r="P1544" s="64">
        <v>59916266</v>
      </c>
      <c r="Q1544" s="65">
        <v>0</v>
      </c>
      <c r="R1544" s="60">
        <v>0</v>
      </c>
      <c r="S1544" s="60" t="s">
        <v>1439</v>
      </c>
      <c r="T1544" s="60" t="s">
        <v>2701</v>
      </c>
      <c r="U1544" s="60" t="s">
        <v>2702</v>
      </c>
      <c r="V1544" s="60" t="s">
        <v>2703</v>
      </c>
      <c r="W1544" s="60" t="s">
        <v>2704</v>
      </c>
      <c r="X1544" s="60" t="s">
        <v>2705</v>
      </c>
      <c r="Y1544" s="133" t="s">
        <v>2706</v>
      </c>
    </row>
    <row r="1545" spans="1:25" ht="45" x14ac:dyDescent="0.25">
      <c r="A1545" s="116"/>
      <c r="B1545" s="116"/>
      <c r="C1545" s="116"/>
      <c r="D1545" s="60" t="s">
        <v>494</v>
      </c>
      <c r="E1545" s="163"/>
      <c r="F1545" s="116"/>
      <c r="G1545" s="117"/>
      <c r="H1545" s="117"/>
      <c r="I1545" s="116"/>
      <c r="J1545" s="116"/>
      <c r="K1545" s="116"/>
      <c r="L1545" s="116"/>
      <c r="M1545" s="116"/>
      <c r="N1545" s="116"/>
      <c r="O1545" s="63">
        <v>36388734</v>
      </c>
      <c r="P1545" s="64">
        <v>36388734</v>
      </c>
      <c r="Q1545" s="65">
        <v>0</v>
      </c>
      <c r="R1545" s="60">
        <v>0</v>
      </c>
      <c r="S1545" s="60" t="s">
        <v>1439</v>
      </c>
      <c r="T1545" s="60" t="s">
        <v>2701</v>
      </c>
      <c r="U1545" s="60" t="s">
        <v>2702</v>
      </c>
      <c r="V1545" s="60" t="s">
        <v>2703</v>
      </c>
      <c r="W1545" s="60" t="s">
        <v>2704</v>
      </c>
      <c r="X1545" s="60" t="s">
        <v>2705</v>
      </c>
      <c r="Y1545" s="133" t="s">
        <v>2706</v>
      </c>
    </row>
    <row r="1546" spans="1:25" ht="45" x14ac:dyDescent="0.25">
      <c r="A1546" s="60" t="s">
        <v>3037</v>
      </c>
      <c r="B1546" s="60" t="str">
        <f>IFERROR(VLOOKUP(VALUE(MID(A1546,1,IF(VALUE(MID(A1546,1,3))=898,3,4))),[37]Hoja1!$A$3:$K$222,2,0),"")</f>
        <v>1053 Oportunidades de aprendizaje desde el enfoque diferencial</v>
      </c>
      <c r="C1546" s="60" t="s">
        <v>261</v>
      </c>
      <c r="D1546" s="60" t="s">
        <v>496</v>
      </c>
      <c r="E1546" s="68">
        <v>80101505</v>
      </c>
      <c r="F1546" s="91" t="s">
        <v>3038</v>
      </c>
      <c r="G1546" s="62">
        <v>1</v>
      </c>
      <c r="H1546" s="62">
        <v>1</v>
      </c>
      <c r="I1546" s="60">
        <v>11</v>
      </c>
      <c r="J1546" s="60">
        <v>1</v>
      </c>
      <c r="K1546" s="60" t="s">
        <v>21</v>
      </c>
      <c r="L1546" s="60" t="str">
        <f>IF(K1546=[36]Hoja3!$B$2,[36]Hoja3!$A$2,IF(K1546=[36]Hoja3!$B$3,[36]Hoja3!$A$3,IF(K1546=[36]Hoja3!$B$4,[36]Hoja3!$A$4,IF(K1546=[36]Hoja3!$B$5,[36]Hoja3!$A$5,IF(K1546=[36]Hoja3!$B$6,[36]Hoja3!$A$6,IF(K1546=[36]Hoja3!$B$7,[36]Hoja3!$A$7,IF(K1546=[36]Hoja3!$B$8,[36]Hoja3!$A$8,IF(K1546=[36]Hoja3!$B$9,[36]Hoja3!$A$9,IF(K1546=[36]Hoja3!$B$10,[36]Hoja3!$A$10,IF(K1546=[36]Hoja3!$B$11,[36]Hoja3!$A$11,IF(K1546=[36]Hoja3!$B$12,[36]Hoja3!$A$12,IF(K1546=[36]Hoja3!$B$13,[36]Hoja3!$A$13,IF(K1546=[36]Hoja3!$B$14,[36]Hoja3!$A$14,IF(K1546=[36]Hoja3!$B$15,[36]Hoja3!$A$15,IF(K1546=[36]Hoja3!$B$16,[36]Hoja3!$A$16,IF(K1546=[36]Hoja3!$B$17,[36]Hoja3!$A$17,IF(K1546=[36]Hoja3!$B$18,[36]Hoja3!$A$18,IF(K1546=[36]Hoja3!$B$19,[36]Hoja3!$A$19,IF(K1546=[36]Hoja3!$B$20,[36]Hoja3!$A$20,IF(K1546=[36]Hoja3!$B$21,[36]Hoja3!$A$21,""))))))))))))))))))))</f>
        <v>CCE-16</v>
      </c>
      <c r="M1546" s="60" t="s">
        <v>63</v>
      </c>
      <c r="N1546" s="60">
        <v>0</v>
      </c>
      <c r="O1546" s="63">
        <v>73645000</v>
      </c>
      <c r="P1546" s="64">
        <v>73645000</v>
      </c>
      <c r="Q1546" s="65">
        <v>0</v>
      </c>
      <c r="R1546" s="60">
        <v>0</v>
      </c>
      <c r="S1546" s="60" t="s">
        <v>1439</v>
      </c>
      <c r="T1546" s="60" t="s">
        <v>2701</v>
      </c>
      <c r="U1546" s="60" t="s">
        <v>2702</v>
      </c>
      <c r="V1546" s="60" t="s">
        <v>2703</v>
      </c>
      <c r="W1546" s="60" t="s">
        <v>2704</v>
      </c>
      <c r="X1546" s="60" t="s">
        <v>2705</v>
      </c>
      <c r="Y1546" s="133" t="s">
        <v>2706</v>
      </c>
    </row>
    <row r="1547" spans="1:25" ht="45" x14ac:dyDescent="0.25">
      <c r="A1547" s="114" t="s">
        <v>3039</v>
      </c>
      <c r="B1547" s="114" t="str">
        <f>IFERROR(VLOOKUP(VALUE(MID(A1547,1,IF(VALUE(MID(A1547,1,3))=898,3,4))),[37]Hoja1!$A$3:$K$222,2,0),"")</f>
        <v>1053 Oportunidades de aprendizaje desde el enfoque diferencial</v>
      </c>
      <c r="C1547" s="60" t="s">
        <v>261</v>
      </c>
      <c r="D1547" s="60" t="s">
        <v>496</v>
      </c>
      <c r="E1547" s="162">
        <v>80101505</v>
      </c>
      <c r="F1547" s="114" t="s">
        <v>3040</v>
      </c>
      <c r="G1547" s="115">
        <v>1</v>
      </c>
      <c r="H1547" s="115">
        <v>1</v>
      </c>
      <c r="I1547" s="114">
        <v>11</v>
      </c>
      <c r="J1547" s="114">
        <v>1</v>
      </c>
      <c r="K1547" s="114" t="s">
        <v>21</v>
      </c>
      <c r="L1547" s="114" t="str">
        <f>IF(K1547=[36]Hoja3!$B$2,[36]Hoja3!$A$2,IF(K1547=[36]Hoja3!$B$3,[36]Hoja3!$A$3,IF(K1547=[36]Hoja3!$B$4,[36]Hoja3!$A$4,IF(K1547=[36]Hoja3!$B$5,[36]Hoja3!$A$5,IF(K1547=[36]Hoja3!$B$6,[36]Hoja3!$A$6,IF(K1547=[36]Hoja3!$B$7,[36]Hoja3!$A$7,IF(K1547=[36]Hoja3!$B$8,[36]Hoja3!$A$8,IF(K1547=[36]Hoja3!$B$9,[36]Hoja3!$A$9,IF(K1547=[36]Hoja3!$B$10,[36]Hoja3!$A$10,IF(K1547=[36]Hoja3!$B$11,[36]Hoja3!$A$11,IF(K1547=[36]Hoja3!$B$12,[36]Hoja3!$A$12,IF(K1547=[36]Hoja3!$B$13,[36]Hoja3!$A$13,IF(K1547=[36]Hoja3!$B$14,[36]Hoja3!$A$14,IF(K1547=[36]Hoja3!$B$15,[36]Hoja3!$A$15,IF(K1547=[36]Hoja3!$B$16,[36]Hoja3!$A$16,IF(K1547=[36]Hoja3!$B$17,[36]Hoja3!$A$17,IF(K1547=[36]Hoja3!$B$18,[36]Hoja3!$A$18,IF(K1547=[36]Hoja3!$B$19,[36]Hoja3!$A$19,IF(K1547=[36]Hoja3!$B$20,[36]Hoja3!$A$20,IF(K1547=[36]Hoja3!$B$21,[36]Hoja3!$A$21,""))))))))))))))))))))</f>
        <v>CCE-16</v>
      </c>
      <c r="M1547" s="114" t="s">
        <v>63</v>
      </c>
      <c r="N1547" s="114">
        <v>0</v>
      </c>
      <c r="O1547" s="63">
        <v>3412095</v>
      </c>
      <c r="P1547" s="64">
        <v>3412095</v>
      </c>
      <c r="Q1547" s="65">
        <v>0</v>
      </c>
      <c r="R1547" s="60">
        <v>0</v>
      </c>
      <c r="S1547" s="60" t="s">
        <v>1439</v>
      </c>
      <c r="T1547" s="60" t="s">
        <v>2701</v>
      </c>
      <c r="U1547" s="60" t="s">
        <v>2702</v>
      </c>
      <c r="V1547" s="60" t="s">
        <v>2703</v>
      </c>
      <c r="W1547" s="60" t="s">
        <v>2704</v>
      </c>
      <c r="X1547" s="60" t="s">
        <v>2705</v>
      </c>
      <c r="Y1547" s="133" t="s">
        <v>2706</v>
      </c>
    </row>
    <row r="1548" spans="1:25" ht="45" x14ac:dyDescent="0.25">
      <c r="A1548" s="116"/>
      <c r="B1548" s="116"/>
      <c r="C1548" s="60" t="s">
        <v>263</v>
      </c>
      <c r="D1548" s="60" t="s">
        <v>501</v>
      </c>
      <c r="E1548" s="163"/>
      <c r="F1548" s="116"/>
      <c r="G1548" s="117"/>
      <c r="H1548" s="117"/>
      <c r="I1548" s="116"/>
      <c r="J1548" s="116"/>
      <c r="K1548" s="116"/>
      <c r="L1548" s="116"/>
      <c r="M1548" s="116"/>
      <c r="N1548" s="116"/>
      <c r="O1548" s="63">
        <v>73587905</v>
      </c>
      <c r="P1548" s="64">
        <v>73587905</v>
      </c>
      <c r="Q1548" s="65">
        <v>0</v>
      </c>
      <c r="R1548" s="60">
        <v>0</v>
      </c>
      <c r="S1548" s="60" t="s">
        <v>1439</v>
      </c>
      <c r="T1548" s="60" t="s">
        <v>2701</v>
      </c>
      <c r="U1548" s="60" t="s">
        <v>2702</v>
      </c>
      <c r="V1548" s="60" t="s">
        <v>2703</v>
      </c>
      <c r="W1548" s="60" t="s">
        <v>2704</v>
      </c>
      <c r="X1548" s="60" t="s">
        <v>2705</v>
      </c>
      <c r="Y1548" s="133" t="s">
        <v>2706</v>
      </c>
    </row>
    <row r="1549" spans="1:25" ht="75" x14ac:dyDescent="0.25">
      <c r="A1549" s="60" t="s">
        <v>3041</v>
      </c>
      <c r="B1549" s="60" t="str">
        <f>IFERROR(VLOOKUP(VALUE(MID(A1549,1,IF(VALUE(MID(A1549,1,3))=898,3,4))),[37]Hoja1!$A$3:$K$222,2,0),"")</f>
        <v>1053 Oportunidades de aprendizaje desde el enfoque diferencial</v>
      </c>
      <c r="C1549" s="60" t="s">
        <v>261</v>
      </c>
      <c r="D1549" s="60" t="s">
        <v>496</v>
      </c>
      <c r="E1549" s="68">
        <v>80101505</v>
      </c>
      <c r="F1549" s="91" t="s">
        <v>3042</v>
      </c>
      <c r="G1549" s="62">
        <v>1</v>
      </c>
      <c r="H1549" s="62">
        <v>1</v>
      </c>
      <c r="I1549" s="60">
        <v>11</v>
      </c>
      <c r="J1549" s="60">
        <v>1</v>
      </c>
      <c r="K1549" s="60" t="s">
        <v>21</v>
      </c>
      <c r="L1549" s="60" t="str">
        <f>IF(K1549=[36]Hoja3!$B$2,[36]Hoja3!$A$2,IF(K1549=[36]Hoja3!$B$3,[36]Hoja3!$A$3,IF(K1549=[36]Hoja3!$B$4,[36]Hoja3!$A$4,IF(K1549=[36]Hoja3!$B$5,[36]Hoja3!$A$5,IF(K1549=[36]Hoja3!$B$6,[36]Hoja3!$A$6,IF(K1549=[36]Hoja3!$B$7,[36]Hoja3!$A$7,IF(K1549=[36]Hoja3!$B$8,[36]Hoja3!$A$8,IF(K1549=[36]Hoja3!$B$9,[36]Hoja3!$A$9,IF(K1549=[36]Hoja3!$B$10,[36]Hoja3!$A$10,IF(K1549=[36]Hoja3!$B$11,[36]Hoja3!$A$11,IF(K1549=[36]Hoja3!$B$12,[36]Hoja3!$A$12,IF(K1549=[36]Hoja3!$B$13,[36]Hoja3!$A$13,IF(K1549=[36]Hoja3!$B$14,[36]Hoja3!$A$14,IF(K1549=[36]Hoja3!$B$15,[36]Hoja3!$A$15,IF(K1549=[36]Hoja3!$B$16,[36]Hoja3!$A$16,IF(K1549=[36]Hoja3!$B$17,[36]Hoja3!$A$17,IF(K1549=[36]Hoja3!$B$18,[36]Hoja3!$A$18,IF(K1549=[36]Hoja3!$B$19,[36]Hoja3!$A$19,IF(K1549=[36]Hoja3!$B$20,[36]Hoja3!$A$20,IF(K1549=[36]Hoja3!$B$21,[36]Hoja3!$A$21,""))))))))))))))))))))</f>
        <v>CCE-16</v>
      </c>
      <c r="M1549" s="60" t="s">
        <v>63</v>
      </c>
      <c r="N1549" s="60">
        <v>0</v>
      </c>
      <c r="O1549" s="63">
        <v>50985000</v>
      </c>
      <c r="P1549" s="64">
        <v>50985000</v>
      </c>
      <c r="Q1549" s="65">
        <v>0</v>
      </c>
      <c r="R1549" s="60">
        <v>0</v>
      </c>
      <c r="S1549" s="60" t="s">
        <v>1439</v>
      </c>
      <c r="T1549" s="60" t="s">
        <v>2701</v>
      </c>
      <c r="U1549" s="60" t="s">
        <v>2702</v>
      </c>
      <c r="V1549" s="60" t="s">
        <v>2703</v>
      </c>
      <c r="W1549" s="60" t="s">
        <v>2704</v>
      </c>
      <c r="X1549" s="60" t="s">
        <v>2705</v>
      </c>
      <c r="Y1549" s="133" t="s">
        <v>2706</v>
      </c>
    </row>
    <row r="1550" spans="1:25" ht="60" x14ac:dyDescent="0.25">
      <c r="A1550" s="60" t="s">
        <v>3043</v>
      </c>
      <c r="B1550" s="60" t="str">
        <f>IFERROR(VLOOKUP(VALUE(MID(A1550,1,IF(VALUE(MID(A1550,1,3))=898,3,4))),[37]Hoja1!$A$3:$K$222,2,0),"")</f>
        <v>1053 Oportunidades de aprendizaje desde el enfoque diferencial</v>
      </c>
      <c r="C1550" s="60" t="s">
        <v>261</v>
      </c>
      <c r="D1550" s="60" t="s">
        <v>496</v>
      </c>
      <c r="E1550" s="68">
        <v>80101505</v>
      </c>
      <c r="F1550" s="161" t="s">
        <v>3044</v>
      </c>
      <c r="G1550" s="62">
        <v>1</v>
      </c>
      <c r="H1550" s="62">
        <v>1</v>
      </c>
      <c r="I1550" s="60">
        <v>11</v>
      </c>
      <c r="J1550" s="60">
        <v>1</v>
      </c>
      <c r="K1550" s="60" t="s">
        <v>21</v>
      </c>
      <c r="L1550" s="60" t="str">
        <f>IF(K1550=[36]Hoja3!$B$2,[36]Hoja3!$A$2,IF(K1550=[36]Hoja3!$B$3,[36]Hoja3!$A$3,IF(K1550=[36]Hoja3!$B$4,[36]Hoja3!$A$4,IF(K1550=[36]Hoja3!$B$5,[36]Hoja3!$A$5,IF(K1550=[36]Hoja3!$B$6,[36]Hoja3!$A$6,IF(K1550=[36]Hoja3!$B$7,[36]Hoja3!$A$7,IF(K1550=[36]Hoja3!$B$8,[36]Hoja3!$A$8,IF(K1550=[36]Hoja3!$B$9,[36]Hoja3!$A$9,IF(K1550=[36]Hoja3!$B$10,[36]Hoja3!$A$10,IF(K1550=[36]Hoja3!$B$11,[36]Hoja3!$A$11,IF(K1550=[36]Hoja3!$B$12,[36]Hoja3!$A$12,IF(K1550=[36]Hoja3!$B$13,[36]Hoja3!$A$13,IF(K1550=[36]Hoja3!$B$14,[36]Hoja3!$A$14,IF(K1550=[36]Hoja3!$B$15,[36]Hoja3!$A$15,IF(K1550=[36]Hoja3!$B$16,[36]Hoja3!$A$16,IF(K1550=[36]Hoja3!$B$17,[36]Hoja3!$A$17,IF(K1550=[36]Hoja3!$B$18,[36]Hoja3!$A$18,IF(K1550=[36]Hoja3!$B$19,[36]Hoja3!$A$19,IF(K1550=[36]Hoja3!$B$20,[36]Hoja3!$A$20,IF(K1550=[36]Hoja3!$B$21,[36]Hoja3!$A$21,""))))))))))))))))))))</f>
        <v>CCE-16</v>
      </c>
      <c r="M1550" s="60" t="s">
        <v>63</v>
      </c>
      <c r="N1550" s="60">
        <v>0</v>
      </c>
      <c r="O1550" s="63">
        <v>73645000</v>
      </c>
      <c r="P1550" s="64">
        <v>73645000</v>
      </c>
      <c r="Q1550" s="65">
        <v>0</v>
      </c>
      <c r="R1550" s="60">
        <v>0</v>
      </c>
      <c r="S1550" s="60" t="s">
        <v>1439</v>
      </c>
      <c r="T1550" s="60" t="s">
        <v>2701</v>
      </c>
      <c r="U1550" s="60" t="s">
        <v>2702</v>
      </c>
      <c r="V1550" s="60" t="s">
        <v>2703</v>
      </c>
      <c r="W1550" s="60" t="s">
        <v>2704</v>
      </c>
      <c r="X1550" s="60" t="s">
        <v>2705</v>
      </c>
      <c r="Y1550" s="133" t="s">
        <v>2706</v>
      </c>
    </row>
    <row r="1551" spans="1:25" ht="75" x14ac:dyDescent="0.25">
      <c r="A1551" s="60" t="s">
        <v>3045</v>
      </c>
      <c r="B1551" s="60" t="str">
        <f>IFERROR(VLOOKUP(VALUE(MID(A1551,1,IF(VALUE(MID(A1551,1,3))=898,3,4))),[37]Hoja1!$A$3:$K$222,2,0),"")</f>
        <v>1053 Oportunidades de aprendizaje desde el enfoque diferencial</v>
      </c>
      <c r="C1551" s="60" t="s">
        <v>261</v>
      </c>
      <c r="D1551" s="60" t="s">
        <v>496</v>
      </c>
      <c r="E1551" s="68">
        <v>80101505</v>
      </c>
      <c r="F1551" s="91" t="s">
        <v>3046</v>
      </c>
      <c r="G1551" s="62">
        <v>1</v>
      </c>
      <c r="H1551" s="62">
        <v>1</v>
      </c>
      <c r="I1551" s="60">
        <v>11</v>
      </c>
      <c r="J1551" s="60">
        <v>1</v>
      </c>
      <c r="K1551" s="60" t="s">
        <v>21</v>
      </c>
      <c r="L1551" s="60" t="str">
        <f>IF(K1551=[36]Hoja3!$B$2,[36]Hoja3!$A$2,IF(K1551=[36]Hoja3!$B$3,[36]Hoja3!$A$3,IF(K1551=[36]Hoja3!$B$4,[36]Hoja3!$A$4,IF(K1551=[36]Hoja3!$B$5,[36]Hoja3!$A$5,IF(K1551=[36]Hoja3!$B$6,[36]Hoja3!$A$6,IF(K1551=[36]Hoja3!$B$7,[36]Hoja3!$A$7,IF(K1551=[36]Hoja3!$B$8,[36]Hoja3!$A$8,IF(K1551=[36]Hoja3!$B$9,[36]Hoja3!$A$9,IF(K1551=[36]Hoja3!$B$10,[36]Hoja3!$A$10,IF(K1551=[36]Hoja3!$B$11,[36]Hoja3!$A$11,IF(K1551=[36]Hoja3!$B$12,[36]Hoja3!$A$12,IF(K1551=[36]Hoja3!$B$13,[36]Hoja3!$A$13,IF(K1551=[36]Hoja3!$B$14,[36]Hoja3!$A$14,IF(K1551=[36]Hoja3!$B$15,[36]Hoja3!$A$15,IF(K1551=[36]Hoja3!$B$16,[36]Hoja3!$A$16,IF(K1551=[36]Hoja3!$B$17,[36]Hoja3!$A$17,IF(K1551=[36]Hoja3!$B$18,[36]Hoja3!$A$18,IF(K1551=[36]Hoja3!$B$19,[36]Hoja3!$A$19,IF(K1551=[36]Hoja3!$B$20,[36]Hoja3!$A$20,IF(K1551=[36]Hoja3!$B$21,[36]Hoja3!$A$21,""))))))))))))))))))))</f>
        <v>CCE-16</v>
      </c>
      <c r="M1551" s="60" t="s">
        <v>63</v>
      </c>
      <c r="N1551" s="60">
        <v>0</v>
      </c>
      <c r="O1551" s="63">
        <v>67399904</v>
      </c>
      <c r="P1551" s="64">
        <v>67399904</v>
      </c>
      <c r="Q1551" s="65">
        <v>0</v>
      </c>
      <c r="R1551" s="60">
        <v>0</v>
      </c>
      <c r="S1551" s="60" t="s">
        <v>1439</v>
      </c>
      <c r="T1551" s="60" t="s">
        <v>2701</v>
      </c>
      <c r="U1551" s="60" t="s">
        <v>2702</v>
      </c>
      <c r="V1551" s="60" t="s">
        <v>2703</v>
      </c>
      <c r="W1551" s="60" t="s">
        <v>2704</v>
      </c>
      <c r="X1551" s="60" t="s">
        <v>2705</v>
      </c>
      <c r="Y1551" s="133" t="s">
        <v>2706</v>
      </c>
    </row>
    <row r="1552" spans="1:25" ht="45" x14ac:dyDescent="0.25">
      <c r="A1552" s="60" t="s">
        <v>3047</v>
      </c>
      <c r="B1552" s="60" t="str">
        <f>IFERROR(VLOOKUP(VALUE(MID(A1552,1,IF(VALUE(MID(A1552,1,3))=898,3,4))),[37]Hoja1!$A$3:$K$222,2,0),"")</f>
        <v>1053 Oportunidades de aprendizaje desde el enfoque diferencial</v>
      </c>
      <c r="C1552" s="60" t="s">
        <v>261</v>
      </c>
      <c r="D1552" s="60" t="s">
        <v>496</v>
      </c>
      <c r="E1552" s="68">
        <v>80101505</v>
      </c>
      <c r="F1552" s="91" t="s">
        <v>3048</v>
      </c>
      <c r="G1552" s="62">
        <v>1</v>
      </c>
      <c r="H1552" s="62">
        <v>1</v>
      </c>
      <c r="I1552" s="60">
        <v>11</v>
      </c>
      <c r="J1552" s="60">
        <v>1</v>
      </c>
      <c r="K1552" s="60" t="s">
        <v>21</v>
      </c>
      <c r="L1552" s="60" t="str">
        <f>IF(K1552=[36]Hoja3!$B$2,[36]Hoja3!$A$2,IF(K1552=[36]Hoja3!$B$3,[36]Hoja3!$A$3,IF(K1552=[36]Hoja3!$B$4,[36]Hoja3!$A$4,IF(K1552=[36]Hoja3!$B$5,[36]Hoja3!$A$5,IF(K1552=[36]Hoja3!$B$6,[36]Hoja3!$A$6,IF(K1552=[36]Hoja3!$B$7,[36]Hoja3!$A$7,IF(K1552=[36]Hoja3!$B$8,[36]Hoja3!$A$8,IF(K1552=[36]Hoja3!$B$9,[36]Hoja3!$A$9,IF(K1552=[36]Hoja3!$B$10,[36]Hoja3!$A$10,IF(K1552=[36]Hoja3!$B$11,[36]Hoja3!$A$11,IF(K1552=[36]Hoja3!$B$12,[36]Hoja3!$A$12,IF(K1552=[36]Hoja3!$B$13,[36]Hoja3!$A$13,IF(K1552=[36]Hoja3!$B$14,[36]Hoja3!$A$14,IF(K1552=[36]Hoja3!$B$15,[36]Hoja3!$A$15,IF(K1552=[36]Hoja3!$B$16,[36]Hoja3!$A$16,IF(K1552=[36]Hoja3!$B$17,[36]Hoja3!$A$17,IF(K1552=[36]Hoja3!$B$18,[36]Hoja3!$A$18,IF(K1552=[36]Hoja3!$B$19,[36]Hoja3!$A$19,IF(K1552=[36]Hoja3!$B$20,[36]Hoja3!$A$20,IF(K1552=[36]Hoja3!$B$21,[36]Hoja3!$A$21,""))))))))))))))))))))</f>
        <v>CCE-16</v>
      </c>
      <c r="M1552" s="60" t="s">
        <v>575</v>
      </c>
      <c r="N1552" s="60">
        <v>0</v>
      </c>
      <c r="O1552" s="63">
        <v>31201984</v>
      </c>
      <c r="P1552" s="64">
        <v>31201984</v>
      </c>
      <c r="Q1552" s="65">
        <v>0</v>
      </c>
      <c r="R1552" s="60">
        <v>0</v>
      </c>
      <c r="S1552" s="60" t="s">
        <v>1439</v>
      </c>
      <c r="T1552" s="60" t="s">
        <v>2701</v>
      </c>
      <c r="U1552" s="60" t="s">
        <v>2702</v>
      </c>
      <c r="V1552" s="60" t="s">
        <v>2703</v>
      </c>
      <c r="W1552" s="60" t="s">
        <v>2704</v>
      </c>
      <c r="X1552" s="60" t="s">
        <v>2705</v>
      </c>
      <c r="Y1552" s="133" t="s">
        <v>2706</v>
      </c>
    </row>
    <row r="1553" spans="1:25" ht="75" x14ac:dyDescent="0.25">
      <c r="A1553" s="60" t="s">
        <v>3049</v>
      </c>
      <c r="B1553" s="60" t="str">
        <f>IFERROR(VLOOKUP(VALUE(MID(A1553,1,IF(VALUE(MID(A1553,1,3))=898,3,4))),[37]Hoja1!$A$3:$K$222,2,0),"")</f>
        <v>1053 Oportunidades de aprendizaje desde el enfoque diferencial</v>
      </c>
      <c r="C1553" s="60" t="s">
        <v>261</v>
      </c>
      <c r="D1553" s="60" t="s">
        <v>496</v>
      </c>
      <c r="E1553" s="68">
        <v>80101505</v>
      </c>
      <c r="F1553" s="91" t="s">
        <v>3050</v>
      </c>
      <c r="G1553" s="62">
        <v>1</v>
      </c>
      <c r="H1553" s="62">
        <v>1</v>
      </c>
      <c r="I1553" s="60">
        <v>10</v>
      </c>
      <c r="J1553" s="60">
        <v>1</v>
      </c>
      <c r="K1553" s="60" t="s">
        <v>21</v>
      </c>
      <c r="L1553" s="60" t="str">
        <f>IF(K1553=[36]Hoja3!$B$2,[36]Hoja3!$A$2,IF(K1553=[36]Hoja3!$B$3,[36]Hoja3!$A$3,IF(K1553=[36]Hoja3!$B$4,[36]Hoja3!$A$4,IF(K1553=[36]Hoja3!$B$5,[36]Hoja3!$A$5,IF(K1553=[36]Hoja3!$B$6,[36]Hoja3!$A$6,IF(K1553=[36]Hoja3!$B$7,[36]Hoja3!$A$7,IF(K1553=[36]Hoja3!$B$8,[36]Hoja3!$A$8,IF(K1553=[36]Hoja3!$B$9,[36]Hoja3!$A$9,IF(K1553=[36]Hoja3!$B$10,[36]Hoja3!$A$10,IF(K1553=[36]Hoja3!$B$11,[36]Hoja3!$A$11,IF(K1553=[36]Hoja3!$B$12,[36]Hoja3!$A$12,IF(K1553=[36]Hoja3!$B$13,[36]Hoja3!$A$13,IF(K1553=[36]Hoja3!$B$14,[36]Hoja3!$A$14,IF(K1553=[36]Hoja3!$B$15,[36]Hoja3!$A$15,IF(K1553=[36]Hoja3!$B$16,[36]Hoja3!$A$16,IF(K1553=[36]Hoja3!$B$17,[36]Hoja3!$A$17,IF(K1553=[36]Hoja3!$B$18,[36]Hoja3!$A$18,IF(K1553=[36]Hoja3!$B$19,[36]Hoja3!$A$19,IF(K1553=[36]Hoja3!$B$20,[36]Hoja3!$A$20,IF(K1553=[36]Hoja3!$B$21,[36]Hoja3!$A$21,""))))))))))))))))))))</f>
        <v>CCE-16</v>
      </c>
      <c r="M1553" s="60" t="s">
        <v>575</v>
      </c>
      <c r="N1553" s="60">
        <v>0</v>
      </c>
      <c r="O1553" s="63">
        <v>19495840</v>
      </c>
      <c r="P1553" s="64">
        <v>19495840</v>
      </c>
      <c r="Q1553" s="65">
        <v>0</v>
      </c>
      <c r="R1553" s="60">
        <v>0</v>
      </c>
      <c r="S1553" s="60" t="s">
        <v>1439</v>
      </c>
      <c r="T1553" s="60" t="s">
        <v>2701</v>
      </c>
      <c r="U1553" s="60" t="s">
        <v>2702</v>
      </c>
      <c r="V1553" s="60" t="s">
        <v>2703</v>
      </c>
      <c r="W1553" s="60" t="s">
        <v>2704</v>
      </c>
      <c r="X1553" s="60" t="s">
        <v>2705</v>
      </c>
      <c r="Y1553" s="133" t="s">
        <v>2706</v>
      </c>
    </row>
    <row r="1554" spans="1:25" ht="75" x14ac:dyDescent="0.25">
      <c r="A1554" s="60" t="s">
        <v>3051</v>
      </c>
      <c r="B1554" s="60" t="str">
        <f>IFERROR(VLOOKUP(VALUE(MID(A1554,1,IF(VALUE(MID(A1554,1,3))=898,3,4))),[37]Hoja1!$A$3:$K$222,2,0),"")</f>
        <v>1053 Oportunidades de aprendizaje desde el enfoque diferencial</v>
      </c>
      <c r="C1554" s="60" t="s">
        <v>261</v>
      </c>
      <c r="D1554" s="60" t="s">
        <v>496</v>
      </c>
      <c r="E1554" s="164">
        <v>80101505</v>
      </c>
      <c r="F1554" s="165" t="s">
        <v>3050</v>
      </c>
      <c r="G1554" s="118">
        <v>1</v>
      </c>
      <c r="H1554" s="62">
        <v>1</v>
      </c>
      <c r="I1554" s="60">
        <v>10</v>
      </c>
      <c r="J1554" s="60">
        <v>1</v>
      </c>
      <c r="K1554" s="60" t="s">
        <v>21</v>
      </c>
      <c r="L1554" s="60" t="str">
        <f>IF(K1554=[36]Hoja3!$B$2,[36]Hoja3!$A$2,IF(K1554=[36]Hoja3!$B$3,[36]Hoja3!$A$3,IF(K1554=[36]Hoja3!$B$4,[36]Hoja3!$A$4,IF(K1554=[36]Hoja3!$B$5,[36]Hoja3!$A$5,IF(K1554=[36]Hoja3!$B$6,[36]Hoja3!$A$6,IF(K1554=[36]Hoja3!$B$7,[36]Hoja3!$A$7,IF(K1554=[36]Hoja3!$B$8,[36]Hoja3!$A$8,IF(K1554=[36]Hoja3!$B$9,[36]Hoja3!$A$9,IF(K1554=[36]Hoja3!$B$10,[36]Hoja3!$A$10,IF(K1554=[36]Hoja3!$B$11,[36]Hoja3!$A$11,IF(K1554=[36]Hoja3!$B$12,[36]Hoja3!$A$12,IF(K1554=[36]Hoja3!$B$13,[36]Hoja3!$A$13,IF(K1554=[36]Hoja3!$B$14,[36]Hoja3!$A$14,IF(K1554=[36]Hoja3!$B$15,[36]Hoja3!$A$15,IF(K1554=[36]Hoja3!$B$16,[36]Hoja3!$A$16,IF(K1554=[36]Hoja3!$B$17,[36]Hoja3!$A$17,IF(K1554=[36]Hoja3!$B$18,[36]Hoja3!$A$18,IF(K1554=[36]Hoja3!$B$19,[36]Hoja3!$A$19,IF(K1554=[36]Hoja3!$B$20,[36]Hoja3!$A$20,IF(K1554=[36]Hoja3!$B$21,[36]Hoja3!$A$21,""))))))))))))))))))))</f>
        <v>CCE-16</v>
      </c>
      <c r="M1554" s="60" t="s">
        <v>575</v>
      </c>
      <c r="N1554" s="60">
        <v>0</v>
      </c>
      <c r="O1554" s="63">
        <v>19495840</v>
      </c>
      <c r="P1554" s="64">
        <v>19495840</v>
      </c>
      <c r="Q1554" s="65">
        <v>0</v>
      </c>
      <c r="R1554" s="60">
        <v>0</v>
      </c>
      <c r="S1554" s="60" t="s">
        <v>1439</v>
      </c>
      <c r="T1554" s="60" t="s">
        <v>2701</v>
      </c>
      <c r="U1554" s="60" t="s">
        <v>2702</v>
      </c>
      <c r="V1554" s="60" t="s">
        <v>2703</v>
      </c>
      <c r="W1554" s="60" t="s">
        <v>2704</v>
      </c>
      <c r="X1554" s="60" t="s">
        <v>2705</v>
      </c>
      <c r="Y1554" s="133" t="s">
        <v>2706</v>
      </c>
    </row>
    <row r="1555" spans="1:25" ht="45" x14ac:dyDescent="0.25">
      <c r="A1555" s="60" t="s">
        <v>3052</v>
      </c>
      <c r="B1555" s="60" t="str">
        <f>IFERROR(VLOOKUP(VALUE(MID(A1555,1,IF(VALUE(MID(A1555,1,3))=898,3,4))),[37]Hoja1!$A$3:$K$222,2,0),"")</f>
        <v>1053 Oportunidades de aprendizaje desde el enfoque diferencial</v>
      </c>
      <c r="C1555" s="60" t="s">
        <v>261</v>
      </c>
      <c r="D1555" s="60" t="s">
        <v>494</v>
      </c>
      <c r="E1555" s="68">
        <v>80101505</v>
      </c>
      <c r="F1555" s="91" t="s">
        <v>3053</v>
      </c>
      <c r="G1555" s="62">
        <v>1</v>
      </c>
      <c r="H1555" s="62">
        <v>1</v>
      </c>
      <c r="I1555" s="60">
        <v>11</v>
      </c>
      <c r="J1555" s="60">
        <v>1</v>
      </c>
      <c r="K1555" s="60" t="s">
        <v>21</v>
      </c>
      <c r="L1555" s="60" t="str">
        <f>IF(K1555=[36]Hoja3!$B$2,[36]Hoja3!$A$2,IF(K1555=[36]Hoja3!$B$3,[36]Hoja3!$A$3,IF(K1555=[36]Hoja3!$B$4,[36]Hoja3!$A$4,IF(K1555=[36]Hoja3!$B$5,[36]Hoja3!$A$5,IF(K1555=[36]Hoja3!$B$6,[36]Hoja3!$A$6,IF(K1555=[36]Hoja3!$B$7,[36]Hoja3!$A$7,IF(K1555=[36]Hoja3!$B$8,[36]Hoja3!$A$8,IF(K1555=[36]Hoja3!$B$9,[36]Hoja3!$A$9,IF(K1555=[36]Hoja3!$B$10,[36]Hoja3!$A$10,IF(K1555=[36]Hoja3!$B$11,[36]Hoja3!$A$11,IF(K1555=[36]Hoja3!$B$12,[36]Hoja3!$A$12,IF(K1555=[36]Hoja3!$B$13,[36]Hoja3!$A$13,IF(K1555=[36]Hoja3!$B$14,[36]Hoja3!$A$14,IF(K1555=[36]Hoja3!$B$15,[36]Hoja3!$A$15,IF(K1555=[36]Hoja3!$B$16,[36]Hoja3!$A$16,IF(K1555=[36]Hoja3!$B$17,[36]Hoja3!$A$17,IF(K1555=[36]Hoja3!$B$18,[36]Hoja3!$A$18,IF(K1555=[36]Hoja3!$B$19,[36]Hoja3!$A$19,IF(K1555=[36]Hoja3!$B$20,[36]Hoja3!$A$20,IF(K1555=[36]Hoja3!$B$21,[36]Hoja3!$A$21,""))))))))))))))))))))</f>
        <v>CCE-16</v>
      </c>
      <c r="M1555" s="60" t="s">
        <v>575</v>
      </c>
      <c r="N1555" s="60">
        <v>0</v>
      </c>
      <c r="O1555" s="63">
        <v>21653071</v>
      </c>
      <c r="P1555" s="64">
        <v>21653071</v>
      </c>
      <c r="Q1555" s="65">
        <v>0</v>
      </c>
      <c r="R1555" s="60">
        <v>0</v>
      </c>
      <c r="S1555" s="60" t="s">
        <v>1439</v>
      </c>
      <c r="T1555" s="60" t="s">
        <v>2701</v>
      </c>
      <c r="U1555" s="60" t="s">
        <v>2702</v>
      </c>
      <c r="V1555" s="60" t="s">
        <v>2703</v>
      </c>
      <c r="W1555" s="60" t="s">
        <v>2704</v>
      </c>
      <c r="X1555" s="60" t="s">
        <v>2705</v>
      </c>
      <c r="Y1555" s="133" t="s">
        <v>2706</v>
      </c>
    </row>
    <row r="1556" spans="1:25" ht="60" x14ac:dyDescent="0.25">
      <c r="A1556" s="60" t="s">
        <v>3054</v>
      </c>
      <c r="B1556" s="60" t="str">
        <f>IFERROR(VLOOKUP(VALUE(MID(A1556,1,IF(VALUE(MID(A1556,1,3))=898,3,4))),[37]Hoja1!$A$3:$K$222,2,0),"")</f>
        <v>1053 Oportunidades de aprendizaje desde el enfoque diferencial</v>
      </c>
      <c r="C1556" s="60" t="s">
        <v>261</v>
      </c>
      <c r="D1556" s="60" t="s">
        <v>497</v>
      </c>
      <c r="E1556" s="160">
        <v>80101505</v>
      </c>
      <c r="F1556" s="166" t="s">
        <v>3055</v>
      </c>
      <c r="G1556" s="119">
        <v>1</v>
      </c>
      <c r="H1556" s="62">
        <v>1</v>
      </c>
      <c r="I1556" s="60">
        <v>11</v>
      </c>
      <c r="J1556" s="60">
        <v>1</v>
      </c>
      <c r="K1556" s="60" t="s">
        <v>21</v>
      </c>
      <c r="L1556" s="60" t="str">
        <f>IF(K1556=[36]Hoja3!$B$2,[36]Hoja3!$A$2,IF(K1556=[36]Hoja3!$B$3,[36]Hoja3!$A$3,IF(K1556=[36]Hoja3!$B$4,[36]Hoja3!$A$4,IF(K1556=[36]Hoja3!$B$5,[36]Hoja3!$A$5,IF(K1556=[36]Hoja3!$B$6,[36]Hoja3!$A$6,IF(K1556=[36]Hoja3!$B$7,[36]Hoja3!$A$7,IF(K1556=[36]Hoja3!$B$8,[36]Hoja3!$A$8,IF(K1556=[36]Hoja3!$B$9,[36]Hoja3!$A$9,IF(K1556=[36]Hoja3!$B$10,[36]Hoja3!$A$10,IF(K1556=[36]Hoja3!$B$11,[36]Hoja3!$A$11,IF(K1556=[36]Hoja3!$B$12,[36]Hoja3!$A$12,IF(K1556=[36]Hoja3!$B$13,[36]Hoja3!$A$13,IF(K1556=[36]Hoja3!$B$14,[36]Hoja3!$A$14,IF(K1556=[36]Hoja3!$B$15,[36]Hoja3!$A$15,IF(K1556=[36]Hoja3!$B$16,[36]Hoja3!$A$16,IF(K1556=[36]Hoja3!$B$17,[36]Hoja3!$A$17,IF(K1556=[36]Hoja3!$B$18,[36]Hoja3!$A$18,IF(K1556=[36]Hoja3!$B$19,[36]Hoja3!$A$19,IF(K1556=[36]Hoja3!$B$20,[36]Hoja3!$A$20,IF(K1556=[36]Hoja3!$B$21,[36]Hoja3!$A$21,""))))))))))))))))))))</f>
        <v>CCE-16</v>
      </c>
      <c r="M1556" s="60" t="s">
        <v>63</v>
      </c>
      <c r="N1556" s="60">
        <v>0</v>
      </c>
      <c r="O1556" s="63">
        <v>71500462</v>
      </c>
      <c r="P1556" s="64">
        <v>71500462</v>
      </c>
      <c r="Q1556" s="65">
        <v>0</v>
      </c>
      <c r="R1556" s="60">
        <v>0</v>
      </c>
      <c r="S1556" s="60" t="s">
        <v>1439</v>
      </c>
      <c r="T1556" s="60" t="s">
        <v>2701</v>
      </c>
      <c r="U1556" s="60" t="s">
        <v>2702</v>
      </c>
      <c r="V1556" s="60" t="s">
        <v>2703</v>
      </c>
      <c r="W1556" s="60" t="s">
        <v>2704</v>
      </c>
      <c r="X1556" s="60" t="s">
        <v>2705</v>
      </c>
      <c r="Y1556" s="133" t="s">
        <v>2706</v>
      </c>
    </row>
    <row r="1557" spans="1:25" ht="60" x14ac:dyDescent="0.25">
      <c r="A1557" s="60" t="s">
        <v>3056</v>
      </c>
      <c r="B1557" s="60" t="str">
        <f>IFERROR(VLOOKUP(VALUE(MID(A1557,1,IF(VALUE(MID(A1557,1,3))=898,3,4))),[37]Hoja1!$A$3:$K$222,2,0),"")</f>
        <v>1053 Oportunidades de aprendizaje desde el enfoque diferencial</v>
      </c>
      <c r="C1557" s="60" t="s">
        <v>261</v>
      </c>
      <c r="D1557" s="60" t="s">
        <v>497</v>
      </c>
      <c r="E1557" s="68">
        <v>80101505</v>
      </c>
      <c r="F1557" s="91" t="s">
        <v>2708</v>
      </c>
      <c r="G1557" s="62">
        <v>1</v>
      </c>
      <c r="H1557" s="62">
        <v>1</v>
      </c>
      <c r="I1557" s="60">
        <v>345</v>
      </c>
      <c r="J1557" s="60">
        <v>0</v>
      </c>
      <c r="K1557" s="60" t="s">
        <v>21</v>
      </c>
      <c r="L1557" s="60" t="str">
        <f>IF(K1557=[36]Hoja3!$B$2,[36]Hoja3!$A$2,IF(K1557=[36]Hoja3!$B$3,[36]Hoja3!$A$3,IF(K1557=[36]Hoja3!$B$4,[36]Hoja3!$A$4,IF(K1557=[36]Hoja3!$B$5,[36]Hoja3!$A$5,IF(K1557=[36]Hoja3!$B$6,[36]Hoja3!$A$6,IF(K1557=[36]Hoja3!$B$7,[36]Hoja3!$A$7,IF(K1557=[36]Hoja3!$B$8,[36]Hoja3!$A$8,IF(K1557=[36]Hoja3!$B$9,[36]Hoja3!$A$9,IF(K1557=[36]Hoja3!$B$10,[36]Hoja3!$A$10,IF(K1557=[36]Hoja3!$B$11,[36]Hoja3!$A$11,IF(K1557=[36]Hoja3!$B$12,[36]Hoja3!$A$12,IF(K1557=[36]Hoja3!$B$13,[36]Hoja3!$A$13,IF(K1557=[36]Hoja3!$B$14,[36]Hoja3!$A$14,IF(K1557=[36]Hoja3!$B$15,[36]Hoja3!$A$15,IF(K1557=[36]Hoja3!$B$16,[36]Hoja3!$A$16,IF(K1557=[36]Hoja3!$B$17,[36]Hoja3!$A$17,IF(K1557=[36]Hoja3!$B$18,[36]Hoja3!$A$18,IF(K1557=[36]Hoja3!$B$19,[36]Hoja3!$A$19,IF(K1557=[36]Hoja3!$B$20,[36]Hoja3!$A$20,IF(K1557=[36]Hoja3!$B$21,[36]Hoja3!$A$21,""))))))))))))))))))))</f>
        <v>CCE-16</v>
      </c>
      <c r="M1557" s="60" t="s">
        <v>63</v>
      </c>
      <c r="N1557" s="60">
        <v>0</v>
      </c>
      <c r="O1557" s="63">
        <v>65240511.999999993</v>
      </c>
      <c r="P1557" s="64">
        <v>65240511.999999993</v>
      </c>
      <c r="Q1557" s="65">
        <v>0</v>
      </c>
      <c r="R1557" s="60">
        <v>0</v>
      </c>
      <c r="S1557" s="60" t="s">
        <v>1439</v>
      </c>
      <c r="T1557" s="60" t="s">
        <v>2701</v>
      </c>
      <c r="U1557" s="60" t="s">
        <v>2702</v>
      </c>
      <c r="V1557" s="60" t="s">
        <v>2703</v>
      </c>
      <c r="W1557" s="60" t="s">
        <v>2704</v>
      </c>
      <c r="X1557" s="60" t="s">
        <v>2705</v>
      </c>
      <c r="Y1557" s="133" t="s">
        <v>2706</v>
      </c>
    </row>
    <row r="1558" spans="1:25" ht="60" x14ac:dyDescent="0.25">
      <c r="A1558" s="60" t="s">
        <v>3057</v>
      </c>
      <c r="B1558" s="60" t="str">
        <f>IFERROR(VLOOKUP(VALUE(MID(A1558,1,IF(VALUE(MID(A1558,1,3))=898,3,4))),[37]Hoja1!$A$3:$K$222,2,0),"")</f>
        <v>1053 Oportunidades de aprendizaje desde el enfoque diferencial</v>
      </c>
      <c r="C1558" s="60" t="s">
        <v>261</v>
      </c>
      <c r="D1558" s="60" t="s">
        <v>497</v>
      </c>
      <c r="E1558" s="68">
        <v>80101505</v>
      </c>
      <c r="F1558" s="91" t="s">
        <v>3058</v>
      </c>
      <c r="G1558" s="62">
        <v>1</v>
      </c>
      <c r="H1558" s="62">
        <v>1</v>
      </c>
      <c r="I1558" s="60">
        <v>11</v>
      </c>
      <c r="J1558" s="60">
        <v>1</v>
      </c>
      <c r="K1558" s="60" t="s">
        <v>21</v>
      </c>
      <c r="L1558" s="60" t="str">
        <f>IF(K1558=[36]Hoja3!$B$2,[36]Hoja3!$A$2,IF(K1558=[36]Hoja3!$B$3,[36]Hoja3!$A$3,IF(K1558=[36]Hoja3!$B$4,[36]Hoja3!$A$4,IF(K1558=[36]Hoja3!$B$5,[36]Hoja3!$A$5,IF(K1558=[36]Hoja3!$B$6,[36]Hoja3!$A$6,IF(K1558=[36]Hoja3!$B$7,[36]Hoja3!$A$7,IF(K1558=[36]Hoja3!$B$8,[36]Hoja3!$A$8,IF(K1558=[36]Hoja3!$B$9,[36]Hoja3!$A$9,IF(K1558=[36]Hoja3!$B$10,[36]Hoja3!$A$10,IF(K1558=[36]Hoja3!$B$11,[36]Hoja3!$A$11,IF(K1558=[36]Hoja3!$B$12,[36]Hoja3!$A$12,IF(K1558=[36]Hoja3!$B$13,[36]Hoja3!$A$13,IF(K1558=[36]Hoja3!$B$14,[36]Hoja3!$A$14,IF(K1558=[36]Hoja3!$B$15,[36]Hoja3!$A$15,IF(K1558=[36]Hoja3!$B$16,[36]Hoja3!$A$16,IF(K1558=[36]Hoja3!$B$17,[36]Hoja3!$A$17,IF(K1558=[36]Hoja3!$B$18,[36]Hoja3!$A$18,IF(K1558=[36]Hoja3!$B$19,[36]Hoja3!$A$19,IF(K1558=[36]Hoja3!$B$20,[36]Hoja3!$A$20,IF(K1558=[36]Hoja3!$B$21,[36]Hoja3!$A$21,""))))))))))))))))))))</f>
        <v>CCE-16</v>
      </c>
      <c r="M1558" s="60" t="s">
        <v>63</v>
      </c>
      <c r="N1558" s="60">
        <v>0</v>
      </c>
      <c r="O1558" s="63">
        <v>55005753</v>
      </c>
      <c r="P1558" s="64">
        <v>55005753</v>
      </c>
      <c r="Q1558" s="65">
        <v>0</v>
      </c>
      <c r="R1558" s="60">
        <v>0</v>
      </c>
      <c r="S1558" s="60" t="s">
        <v>1439</v>
      </c>
      <c r="T1558" s="60" t="s">
        <v>2701</v>
      </c>
      <c r="U1558" s="60" t="s">
        <v>2702</v>
      </c>
      <c r="V1558" s="60" t="s">
        <v>2703</v>
      </c>
      <c r="W1558" s="60" t="s">
        <v>2704</v>
      </c>
      <c r="X1558" s="60" t="s">
        <v>2705</v>
      </c>
      <c r="Y1558" s="133" t="s">
        <v>2706</v>
      </c>
    </row>
    <row r="1559" spans="1:25" ht="60" x14ac:dyDescent="0.25">
      <c r="A1559" s="60" t="s">
        <v>3059</v>
      </c>
      <c r="B1559" s="60" t="str">
        <f>IFERROR(VLOOKUP(VALUE(MID(A1559,1,IF(VALUE(MID(A1559,1,3))=898,3,4))),[37]Hoja1!$A$3:$K$222,2,0),"")</f>
        <v>1053 Oportunidades de aprendizaje desde el enfoque diferencial</v>
      </c>
      <c r="C1559" s="60" t="s">
        <v>261</v>
      </c>
      <c r="D1559" s="60" t="s">
        <v>497</v>
      </c>
      <c r="E1559" s="68">
        <v>80101505</v>
      </c>
      <c r="F1559" s="91" t="s">
        <v>3058</v>
      </c>
      <c r="G1559" s="62">
        <v>1</v>
      </c>
      <c r="H1559" s="62">
        <v>1</v>
      </c>
      <c r="I1559" s="60">
        <v>10</v>
      </c>
      <c r="J1559" s="60">
        <v>1</v>
      </c>
      <c r="K1559" s="60" t="s">
        <v>21</v>
      </c>
      <c r="L1559" s="60" t="str">
        <f>IF(K1559=[36]Hoja3!$B$2,[36]Hoja3!$A$2,IF(K1559=[36]Hoja3!$B$3,[36]Hoja3!$A$3,IF(K1559=[36]Hoja3!$B$4,[36]Hoja3!$A$4,IF(K1559=[36]Hoja3!$B$5,[36]Hoja3!$A$5,IF(K1559=[36]Hoja3!$B$6,[36]Hoja3!$A$6,IF(K1559=[36]Hoja3!$B$7,[36]Hoja3!$A$7,IF(K1559=[36]Hoja3!$B$8,[36]Hoja3!$A$8,IF(K1559=[36]Hoja3!$B$9,[36]Hoja3!$A$9,IF(K1559=[36]Hoja3!$B$10,[36]Hoja3!$A$10,IF(K1559=[36]Hoja3!$B$11,[36]Hoja3!$A$11,IF(K1559=[36]Hoja3!$B$12,[36]Hoja3!$A$12,IF(K1559=[36]Hoja3!$B$13,[36]Hoja3!$A$13,IF(K1559=[36]Hoja3!$B$14,[36]Hoja3!$A$14,IF(K1559=[36]Hoja3!$B$15,[36]Hoja3!$A$15,IF(K1559=[36]Hoja3!$B$16,[36]Hoja3!$A$16,IF(K1559=[36]Hoja3!$B$17,[36]Hoja3!$A$17,IF(K1559=[36]Hoja3!$B$18,[36]Hoja3!$A$18,IF(K1559=[36]Hoja3!$B$19,[36]Hoja3!$A$19,IF(K1559=[36]Hoja3!$B$20,[36]Hoja3!$A$20,IF(K1559=[36]Hoja3!$B$21,[36]Hoja3!$A$21,""))))))))))))))))))))</f>
        <v>CCE-16</v>
      </c>
      <c r="M1559" s="60" t="s">
        <v>63</v>
      </c>
      <c r="N1559" s="60">
        <v>0</v>
      </c>
      <c r="O1559" s="63">
        <v>40184370</v>
      </c>
      <c r="P1559" s="64">
        <v>40184370</v>
      </c>
      <c r="Q1559" s="65">
        <v>0</v>
      </c>
      <c r="R1559" s="60">
        <v>0</v>
      </c>
      <c r="S1559" s="60" t="s">
        <v>1439</v>
      </c>
      <c r="T1559" s="60" t="s">
        <v>2701</v>
      </c>
      <c r="U1559" s="60" t="s">
        <v>2702</v>
      </c>
      <c r="V1559" s="60" t="s">
        <v>2703</v>
      </c>
      <c r="W1559" s="60" t="s">
        <v>2704</v>
      </c>
      <c r="X1559" s="60" t="s">
        <v>2705</v>
      </c>
      <c r="Y1559" s="133" t="s">
        <v>2706</v>
      </c>
    </row>
    <row r="1560" spans="1:25" ht="60" x14ac:dyDescent="0.25">
      <c r="A1560" s="60" t="s">
        <v>3060</v>
      </c>
      <c r="B1560" s="60" t="str">
        <f>IFERROR(VLOOKUP(VALUE(MID(A1560,1,IF(VALUE(MID(A1560,1,3))=898,3,4))),[37]Hoja1!$A$3:$K$222,2,0),"")</f>
        <v>1053 Oportunidades de aprendizaje desde el enfoque diferencial</v>
      </c>
      <c r="C1560" s="60" t="s">
        <v>261</v>
      </c>
      <c r="D1560" s="60" t="s">
        <v>497</v>
      </c>
      <c r="E1560" s="68">
        <v>80101505</v>
      </c>
      <c r="F1560" s="91" t="s">
        <v>3058</v>
      </c>
      <c r="G1560" s="62">
        <v>1</v>
      </c>
      <c r="H1560" s="62">
        <v>1</v>
      </c>
      <c r="I1560" s="60">
        <v>11</v>
      </c>
      <c r="J1560" s="60">
        <v>1</v>
      </c>
      <c r="K1560" s="60" t="s">
        <v>21</v>
      </c>
      <c r="L1560" s="60" t="str">
        <f>IF(K1560=[36]Hoja3!$B$2,[36]Hoja3!$A$2,IF(K1560=[36]Hoja3!$B$3,[36]Hoja3!$A$3,IF(K1560=[36]Hoja3!$B$4,[36]Hoja3!$A$4,IF(K1560=[36]Hoja3!$B$5,[36]Hoja3!$A$5,IF(K1560=[36]Hoja3!$B$6,[36]Hoja3!$A$6,IF(K1560=[36]Hoja3!$B$7,[36]Hoja3!$A$7,IF(K1560=[36]Hoja3!$B$8,[36]Hoja3!$A$8,IF(K1560=[36]Hoja3!$B$9,[36]Hoja3!$A$9,IF(K1560=[36]Hoja3!$B$10,[36]Hoja3!$A$10,IF(K1560=[36]Hoja3!$B$11,[36]Hoja3!$A$11,IF(K1560=[36]Hoja3!$B$12,[36]Hoja3!$A$12,IF(K1560=[36]Hoja3!$B$13,[36]Hoja3!$A$13,IF(K1560=[36]Hoja3!$B$14,[36]Hoja3!$A$14,IF(K1560=[36]Hoja3!$B$15,[36]Hoja3!$A$15,IF(K1560=[36]Hoja3!$B$16,[36]Hoja3!$A$16,IF(K1560=[36]Hoja3!$B$17,[36]Hoja3!$A$17,IF(K1560=[36]Hoja3!$B$18,[36]Hoja3!$A$18,IF(K1560=[36]Hoja3!$B$19,[36]Hoja3!$A$19,IF(K1560=[36]Hoja3!$B$20,[36]Hoja3!$A$20,IF(K1560=[36]Hoja3!$B$21,[36]Hoja3!$A$21,""))))))))))))))))))))</f>
        <v>CCE-16</v>
      </c>
      <c r="M1560" s="60" t="s">
        <v>63</v>
      </c>
      <c r="N1560" s="60">
        <v>0</v>
      </c>
      <c r="O1560" s="63">
        <v>44202807</v>
      </c>
      <c r="P1560" s="64">
        <v>44202807</v>
      </c>
      <c r="Q1560" s="65">
        <v>0</v>
      </c>
      <c r="R1560" s="60">
        <v>0</v>
      </c>
      <c r="S1560" s="60" t="s">
        <v>1439</v>
      </c>
      <c r="T1560" s="60" t="s">
        <v>2701</v>
      </c>
      <c r="U1560" s="60" t="s">
        <v>2702</v>
      </c>
      <c r="V1560" s="60" t="s">
        <v>2703</v>
      </c>
      <c r="W1560" s="60" t="s">
        <v>2704</v>
      </c>
      <c r="X1560" s="60" t="s">
        <v>2705</v>
      </c>
      <c r="Y1560" s="133" t="s">
        <v>2706</v>
      </c>
    </row>
    <row r="1561" spans="1:25" ht="45" x14ac:dyDescent="0.25">
      <c r="A1561" s="60" t="s">
        <v>3061</v>
      </c>
      <c r="B1561" s="60" t="str">
        <f>IFERROR(VLOOKUP(VALUE(MID(A1561,1,IF(VALUE(MID(A1561,1,3))=898,3,4))),[37]Hoja1!$A$3:$K$222,2,0),"")</f>
        <v>1053 Oportunidades de aprendizaje desde el enfoque diferencial</v>
      </c>
      <c r="C1561" s="60" t="s">
        <v>261</v>
      </c>
      <c r="D1561" s="60" t="s">
        <v>498</v>
      </c>
      <c r="E1561" s="68">
        <v>80101505</v>
      </c>
      <c r="F1561" s="91" t="s">
        <v>3062</v>
      </c>
      <c r="G1561" s="62">
        <v>1</v>
      </c>
      <c r="H1561" s="62">
        <v>1</v>
      </c>
      <c r="I1561" s="60">
        <v>11</v>
      </c>
      <c r="J1561" s="60">
        <v>1</v>
      </c>
      <c r="K1561" s="60" t="s">
        <v>21</v>
      </c>
      <c r="L1561" s="60" t="str">
        <f>IF(K1561=[36]Hoja3!$B$2,[36]Hoja3!$A$2,IF(K1561=[36]Hoja3!$B$3,[36]Hoja3!$A$3,IF(K1561=[36]Hoja3!$B$4,[36]Hoja3!$A$4,IF(K1561=[36]Hoja3!$B$5,[36]Hoja3!$A$5,IF(K1561=[36]Hoja3!$B$6,[36]Hoja3!$A$6,IF(K1561=[36]Hoja3!$B$7,[36]Hoja3!$A$7,IF(K1561=[36]Hoja3!$B$8,[36]Hoja3!$A$8,IF(K1561=[36]Hoja3!$B$9,[36]Hoja3!$A$9,IF(K1561=[36]Hoja3!$B$10,[36]Hoja3!$A$10,IF(K1561=[36]Hoja3!$B$11,[36]Hoja3!$A$11,IF(K1561=[36]Hoja3!$B$12,[36]Hoja3!$A$12,IF(K1561=[36]Hoja3!$B$13,[36]Hoja3!$A$13,IF(K1561=[36]Hoja3!$B$14,[36]Hoja3!$A$14,IF(K1561=[36]Hoja3!$B$15,[36]Hoja3!$A$15,IF(K1561=[36]Hoja3!$B$16,[36]Hoja3!$A$16,IF(K1561=[36]Hoja3!$B$17,[36]Hoja3!$A$17,IF(K1561=[36]Hoja3!$B$18,[36]Hoja3!$A$18,IF(K1561=[36]Hoja3!$B$19,[36]Hoja3!$A$19,IF(K1561=[36]Hoja3!$B$20,[36]Hoja3!$A$20,IF(K1561=[36]Hoja3!$B$21,[36]Hoja3!$A$21,""))))))))))))))))))))</f>
        <v>CCE-16</v>
      </c>
      <c r="M1561" s="60" t="s">
        <v>63</v>
      </c>
      <c r="N1561" s="60">
        <v>0</v>
      </c>
      <c r="O1561" s="63">
        <v>50985000</v>
      </c>
      <c r="P1561" s="64">
        <v>50985000</v>
      </c>
      <c r="Q1561" s="65">
        <v>0</v>
      </c>
      <c r="R1561" s="60">
        <v>0</v>
      </c>
      <c r="S1561" s="60" t="s">
        <v>1439</v>
      </c>
      <c r="T1561" s="60" t="s">
        <v>2701</v>
      </c>
      <c r="U1561" s="60" t="s">
        <v>2702</v>
      </c>
      <c r="V1561" s="60" t="s">
        <v>2703</v>
      </c>
      <c r="W1561" s="60" t="s">
        <v>2704</v>
      </c>
      <c r="X1561" s="60" t="s">
        <v>2705</v>
      </c>
      <c r="Y1561" s="133" t="s">
        <v>2706</v>
      </c>
    </row>
    <row r="1562" spans="1:25" ht="45" x14ac:dyDescent="0.25">
      <c r="A1562" s="60" t="s">
        <v>3063</v>
      </c>
      <c r="B1562" s="60" t="str">
        <f>IFERROR(VLOOKUP(VALUE(MID(A1562,1,IF(VALUE(MID(A1562,1,3))=898,3,4))),[37]Hoja1!$A$3:$K$222,2,0),"")</f>
        <v>1053 Oportunidades de aprendizaje desde el enfoque diferencial</v>
      </c>
      <c r="C1562" s="60" t="s">
        <v>261</v>
      </c>
      <c r="D1562" s="60" t="s">
        <v>498</v>
      </c>
      <c r="E1562" s="60" t="s">
        <v>3064</v>
      </c>
      <c r="F1562" s="91" t="s">
        <v>3065</v>
      </c>
      <c r="G1562" s="62">
        <v>3</v>
      </c>
      <c r="H1562" s="62">
        <v>3</v>
      </c>
      <c r="I1562" s="60">
        <v>9</v>
      </c>
      <c r="J1562" s="60">
        <v>1</v>
      </c>
      <c r="K1562" s="60" t="s">
        <v>19</v>
      </c>
      <c r="L1562" s="60" t="str">
        <f>IF(K1562=[36]Hoja3!$B$2,[36]Hoja3!$A$2,IF(K1562=[36]Hoja3!$B$3,[36]Hoja3!$A$3,IF(K1562=[36]Hoja3!$B$4,[36]Hoja3!$A$4,IF(K1562=[36]Hoja3!$B$5,[36]Hoja3!$A$5,IF(K1562=[36]Hoja3!$B$6,[36]Hoja3!$A$6,IF(K1562=[36]Hoja3!$B$7,[36]Hoja3!$A$7,IF(K1562=[36]Hoja3!$B$8,[36]Hoja3!$A$8,IF(K1562=[36]Hoja3!$B$9,[36]Hoja3!$A$9,IF(K1562=[36]Hoja3!$B$10,[36]Hoja3!$A$10,IF(K1562=[36]Hoja3!$B$11,[36]Hoja3!$A$11,IF(K1562=[36]Hoja3!$B$12,[36]Hoja3!$A$12,IF(K1562=[36]Hoja3!$B$13,[36]Hoja3!$A$13,IF(K1562=[36]Hoja3!$B$14,[36]Hoja3!$A$14,IF(K1562=[36]Hoja3!$B$15,[36]Hoja3!$A$15,IF(K1562=[36]Hoja3!$B$16,[36]Hoja3!$A$16,IF(K1562=[36]Hoja3!$B$17,[36]Hoja3!$A$17,IF(K1562=[36]Hoja3!$B$18,[36]Hoja3!$A$18,IF(K1562=[36]Hoja3!$B$19,[36]Hoja3!$A$19,IF(K1562=[36]Hoja3!$B$20,[36]Hoja3!$A$20,IF(K1562=[36]Hoja3!$B$21,[36]Hoja3!$A$21,""))))))))))))))))))))</f>
        <v>CCE-04</v>
      </c>
      <c r="M1562" s="60" t="s">
        <v>66</v>
      </c>
      <c r="N1562" s="60">
        <v>0</v>
      </c>
      <c r="O1562" s="63">
        <v>300000000</v>
      </c>
      <c r="P1562" s="64">
        <v>300000000</v>
      </c>
      <c r="Q1562" s="65">
        <v>0</v>
      </c>
      <c r="R1562" s="60">
        <v>0</v>
      </c>
      <c r="S1562" s="60" t="s">
        <v>1439</v>
      </c>
      <c r="T1562" s="60" t="s">
        <v>2701</v>
      </c>
      <c r="U1562" s="60" t="s">
        <v>2702</v>
      </c>
      <c r="V1562" s="60" t="s">
        <v>2703</v>
      </c>
      <c r="W1562" s="60" t="s">
        <v>2704</v>
      </c>
      <c r="X1562" s="60" t="s">
        <v>2705</v>
      </c>
      <c r="Y1562" s="133" t="s">
        <v>2706</v>
      </c>
    </row>
    <row r="1563" spans="1:25" ht="45" x14ac:dyDescent="0.25">
      <c r="A1563" s="60" t="s">
        <v>3066</v>
      </c>
      <c r="B1563" s="60" t="str">
        <f>IFERROR(VLOOKUP(VALUE(MID(A1563,1,IF(VALUE(MID(A1563,1,3))=898,3,4))),[37]Hoja1!$A$3:$K$222,2,0),"")</f>
        <v>1053 Oportunidades de aprendizaje desde el enfoque diferencial</v>
      </c>
      <c r="C1563" s="60" t="s">
        <v>261</v>
      </c>
      <c r="D1563" s="60" t="s">
        <v>499</v>
      </c>
      <c r="E1563" s="68">
        <v>80101505</v>
      </c>
      <c r="F1563" s="91" t="s">
        <v>3067</v>
      </c>
      <c r="G1563" s="62">
        <v>1</v>
      </c>
      <c r="H1563" s="62">
        <v>1</v>
      </c>
      <c r="I1563" s="60">
        <v>315</v>
      </c>
      <c r="J1563" s="60">
        <v>0</v>
      </c>
      <c r="K1563" s="60" t="s">
        <v>21</v>
      </c>
      <c r="L1563" s="60" t="str">
        <f>IF(K1563=[36]Hoja3!$B$2,[36]Hoja3!$A$2,IF(K1563=[36]Hoja3!$B$3,[36]Hoja3!$A$3,IF(K1563=[36]Hoja3!$B$4,[36]Hoja3!$A$4,IF(K1563=[36]Hoja3!$B$5,[36]Hoja3!$A$5,IF(K1563=[36]Hoja3!$B$6,[36]Hoja3!$A$6,IF(K1563=[36]Hoja3!$B$7,[36]Hoja3!$A$7,IF(K1563=[36]Hoja3!$B$8,[36]Hoja3!$A$8,IF(K1563=[36]Hoja3!$B$9,[36]Hoja3!$A$9,IF(K1563=[36]Hoja3!$B$10,[36]Hoja3!$A$10,IF(K1563=[36]Hoja3!$B$11,[36]Hoja3!$A$11,IF(K1563=[36]Hoja3!$B$12,[36]Hoja3!$A$12,IF(K1563=[36]Hoja3!$B$13,[36]Hoja3!$A$13,IF(K1563=[36]Hoja3!$B$14,[36]Hoja3!$A$14,IF(K1563=[36]Hoja3!$B$15,[36]Hoja3!$A$15,IF(K1563=[36]Hoja3!$B$16,[36]Hoja3!$A$16,IF(K1563=[36]Hoja3!$B$17,[36]Hoja3!$A$17,IF(K1563=[36]Hoja3!$B$18,[36]Hoja3!$A$18,IF(K1563=[36]Hoja3!$B$19,[36]Hoja3!$A$19,IF(K1563=[36]Hoja3!$B$20,[36]Hoja3!$A$20,IF(K1563=[36]Hoja3!$B$21,[36]Hoja3!$A$21,""))))))))))))))))))))</f>
        <v>CCE-16</v>
      </c>
      <c r="M1563" s="60" t="s">
        <v>63</v>
      </c>
      <c r="N1563" s="60">
        <v>0</v>
      </c>
      <c r="O1563" s="63">
        <v>47250000</v>
      </c>
      <c r="P1563" s="64">
        <v>47250000</v>
      </c>
      <c r="Q1563" s="65">
        <v>0</v>
      </c>
      <c r="R1563" s="60">
        <v>0</v>
      </c>
      <c r="S1563" s="60" t="s">
        <v>1439</v>
      </c>
      <c r="T1563" s="60" t="s">
        <v>2701</v>
      </c>
      <c r="U1563" s="60" t="s">
        <v>2702</v>
      </c>
      <c r="V1563" s="60" t="s">
        <v>2703</v>
      </c>
      <c r="W1563" s="60" t="s">
        <v>2704</v>
      </c>
      <c r="X1563" s="60" t="s">
        <v>2705</v>
      </c>
      <c r="Y1563" s="133" t="s">
        <v>2706</v>
      </c>
    </row>
    <row r="1564" spans="1:25" ht="75" x14ac:dyDescent="0.25">
      <c r="A1564" s="60" t="s">
        <v>3068</v>
      </c>
      <c r="B1564" s="60" t="str">
        <f>IFERROR(VLOOKUP(VALUE(MID(A1564,1,IF(VALUE(MID(A1564,1,3))=898,3,4))),[37]Hoja1!$A$3:$K$222,2,0),"")</f>
        <v>1053 Oportunidades de aprendizaje desde el enfoque diferencial</v>
      </c>
      <c r="C1564" s="60" t="s">
        <v>263</v>
      </c>
      <c r="D1564" s="60" t="s">
        <v>500</v>
      </c>
      <c r="E1564" s="68">
        <v>80101505</v>
      </c>
      <c r="F1564" s="91" t="s">
        <v>3007</v>
      </c>
      <c r="G1564" s="62">
        <v>1</v>
      </c>
      <c r="H1564" s="62">
        <v>1</v>
      </c>
      <c r="I1564" s="60">
        <v>11</v>
      </c>
      <c r="J1564" s="60">
        <v>1</v>
      </c>
      <c r="K1564" s="60" t="s">
        <v>21</v>
      </c>
      <c r="L1564" s="60" t="str">
        <f>IF(K1564=[36]Hoja3!$B$2,[36]Hoja3!$A$2,IF(K1564=[36]Hoja3!$B$3,[36]Hoja3!$A$3,IF(K1564=[36]Hoja3!$B$4,[36]Hoja3!$A$4,IF(K1564=[36]Hoja3!$B$5,[36]Hoja3!$A$5,IF(K1564=[36]Hoja3!$B$6,[36]Hoja3!$A$6,IF(K1564=[36]Hoja3!$B$7,[36]Hoja3!$A$7,IF(K1564=[36]Hoja3!$B$8,[36]Hoja3!$A$8,IF(K1564=[36]Hoja3!$B$9,[36]Hoja3!$A$9,IF(K1564=[36]Hoja3!$B$10,[36]Hoja3!$A$10,IF(K1564=[36]Hoja3!$B$11,[36]Hoja3!$A$11,IF(K1564=[36]Hoja3!$B$12,[36]Hoja3!$A$12,IF(K1564=[36]Hoja3!$B$13,[36]Hoja3!$A$13,IF(K1564=[36]Hoja3!$B$14,[36]Hoja3!$A$14,IF(K1564=[36]Hoja3!$B$15,[36]Hoja3!$A$15,IF(K1564=[36]Hoja3!$B$16,[36]Hoja3!$A$16,IF(K1564=[36]Hoja3!$B$17,[36]Hoja3!$A$17,IF(K1564=[36]Hoja3!$B$18,[36]Hoja3!$A$18,IF(K1564=[36]Hoja3!$B$19,[36]Hoja3!$A$19,IF(K1564=[36]Hoja3!$B$20,[36]Hoja3!$A$20,IF(K1564=[36]Hoja3!$B$21,[36]Hoja3!$A$21,""))))))))))))))))))))</f>
        <v>CCE-16</v>
      </c>
      <c r="M1564" s="60" t="s">
        <v>63</v>
      </c>
      <c r="N1564" s="60">
        <v>0</v>
      </c>
      <c r="O1564" s="63">
        <v>55537515</v>
      </c>
      <c r="P1564" s="64">
        <v>55537515</v>
      </c>
      <c r="Q1564" s="65">
        <v>0</v>
      </c>
      <c r="R1564" s="60">
        <v>0</v>
      </c>
      <c r="S1564" s="60" t="s">
        <v>1439</v>
      </c>
      <c r="T1564" s="60" t="s">
        <v>2701</v>
      </c>
      <c r="U1564" s="60" t="s">
        <v>2702</v>
      </c>
      <c r="V1564" s="60" t="s">
        <v>2703</v>
      </c>
      <c r="W1564" s="60" t="s">
        <v>2704</v>
      </c>
      <c r="X1564" s="60" t="s">
        <v>2705</v>
      </c>
      <c r="Y1564" s="133" t="s">
        <v>2706</v>
      </c>
    </row>
    <row r="1565" spans="1:25" ht="45" x14ac:dyDescent="0.25">
      <c r="A1565" s="60" t="s">
        <v>3069</v>
      </c>
      <c r="B1565" s="60" t="str">
        <f>IFERROR(VLOOKUP(VALUE(MID(A1565,1,IF(VALUE(MID(A1565,1,3))=898,3,4))),[37]Hoja1!$A$3:$K$222,2,0),"")</f>
        <v>1053 Oportunidades de aprendizaje desde el enfoque diferencial</v>
      </c>
      <c r="C1565" s="60" t="s">
        <v>263</v>
      </c>
      <c r="D1565" s="60" t="s">
        <v>500</v>
      </c>
      <c r="E1565" s="68">
        <v>80101505</v>
      </c>
      <c r="F1565" s="91" t="s">
        <v>3070</v>
      </c>
      <c r="G1565" s="62">
        <v>1</v>
      </c>
      <c r="H1565" s="62">
        <v>1</v>
      </c>
      <c r="I1565" s="60">
        <v>11</v>
      </c>
      <c r="J1565" s="60">
        <v>1</v>
      </c>
      <c r="K1565" s="60" t="s">
        <v>21</v>
      </c>
      <c r="L1565" s="60" t="str">
        <f>IF(K1565=[36]Hoja3!$B$2,[36]Hoja3!$A$2,IF(K1565=[36]Hoja3!$B$3,[36]Hoja3!$A$3,IF(K1565=[36]Hoja3!$B$4,[36]Hoja3!$A$4,IF(K1565=[36]Hoja3!$B$5,[36]Hoja3!$A$5,IF(K1565=[36]Hoja3!$B$6,[36]Hoja3!$A$6,IF(K1565=[36]Hoja3!$B$7,[36]Hoja3!$A$7,IF(K1565=[36]Hoja3!$B$8,[36]Hoja3!$A$8,IF(K1565=[36]Hoja3!$B$9,[36]Hoja3!$A$9,IF(K1565=[36]Hoja3!$B$10,[36]Hoja3!$A$10,IF(K1565=[36]Hoja3!$B$11,[36]Hoja3!$A$11,IF(K1565=[36]Hoja3!$B$12,[36]Hoja3!$A$12,IF(K1565=[36]Hoja3!$B$13,[36]Hoja3!$A$13,IF(K1565=[36]Hoja3!$B$14,[36]Hoja3!$A$14,IF(K1565=[36]Hoja3!$B$15,[36]Hoja3!$A$15,IF(K1565=[36]Hoja3!$B$16,[36]Hoja3!$A$16,IF(K1565=[36]Hoja3!$B$17,[36]Hoja3!$A$17,IF(K1565=[36]Hoja3!$B$18,[36]Hoja3!$A$18,IF(K1565=[36]Hoja3!$B$19,[36]Hoja3!$A$19,IF(K1565=[36]Hoja3!$B$20,[36]Hoja3!$A$20,IF(K1565=[36]Hoja3!$B$21,[36]Hoja3!$A$21,""))))))))))))))))))))</f>
        <v>CCE-16</v>
      </c>
      <c r="M1565" s="60" t="s">
        <v>63</v>
      </c>
      <c r="N1565" s="60">
        <v>0</v>
      </c>
      <c r="O1565" s="63">
        <v>55537515</v>
      </c>
      <c r="P1565" s="64">
        <v>55537515</v>
      </c>
      <c r="Q1565" s="65">
        <v>0</v>
      </c>
      <c r="R1565" s="60">
        <v>0</v>
      </c>
      <c r="S1565" s="60" t="s">
        <v>1439</v>
      </c>
      <c r="T1565" s="60" t="s">
        <v>2701</v>
      </c>
      <c r="U1565" s="60" t="s">
        <v>2702</v>
      </c>
      <c r="V1565" s="60" t="s">
        <v>2703</v>
      </c>
      <c r="W1565" s="60" t="s">
        <v>2704</v>
      </c>
      <c r="X1565" s="60" t="s">
        <v>2705</v>
      </c>
      <c r="Y1565" s="133" t="s">
        <v>2706</v>
      </c>
    </row>
    <row r="1566" spans="1:25" ht="60" x14ac:dyDescent="0.25">
      <c r="A1566" s="60" t="s">
        <v>3071</v>
      </c>
      <c r="B1566" s="60" t="str">
        <f>IFERROR(VLOOKUP(VALUE(MID(A1566,1,IF(VALUE(MID(A1566,1,3))=898,3,4))),[37]Hoja1!$A$3:$K$222,2,0),"")</f>
        <v>1053 Oportunidades de aprendizaje desde el enfoque diferencial</v>
      </c>
      <c r="C1566" s="60" t="s">
        <v>263</v>
      </c>
      <c r="D1566" s="60" t="s">
        <v>501</v>
      </c>
      <c r="E1566" s="68">
        <v>80101505</v>
      </c>
      <c r="F1566" s="91" t="s">
        <v>2708</v>
      </c>
      <c r="G1566" s="62">
        <v>1</v>
      </c>
      <c r="H1566" s="62">
        <v>1</v>
      </c>
      <c r="I1566" s="60">
        <v>345</v>
      </c>
      <c r="J1566" s="60">
        <v>0</v>
      </c>
      <c r="K1566" s="60" t="s">
        <v>21</v>
      </c>
      <c r="L1566" s="60" t="str">
        <f>IF(K1566=[36]Hoja3!$B$2,[36]Hoja3!$A$2,IF(K1566=[36]Hoja3!$B$3,[36]Hoja3!$A$3,IF(K1566=[36]Hoja3!$B$4,[36]Hoja3!$A$4,IF(K1566=[36]Hoja3!$B$5,[36]Hoja3!$A$5,IF(K1566=[36]Hoja3!$B$6,[36]Hoja3!$A$6,IF(K1566=[36]Hoja3!$B$7,[36]Hoja3!$A$7,IF(K1566=[36]Hoja3!$B$8,[36]Hoja3!$A$8,IF(K1566=[36]Hoja3!$B$9,[36]Hoja3!$A$9,IF(K1566=[36]Hoja3!$B$10,[36]Hoja3!$A$10,IF(K1566=[36]Hoja3!$B$11,[36]Hoja3!$A$11,IF(K1566=[36]Hoja3!$B$12,[36]Hoja3!$A$12,IF(K1566=[36]Hoja3!$B$13,[36]Hoja3!$A$13,IF(K1566=[36]Hoja3!$B$14,[36]Hoja3!$A$14,IF(K1566=[36]Hoja3!$B$15,[36]Hoja3!$A$15,IF(K1566=[36]Hoja3!$B$16,[36]Hoja3!$A$16,IF(K1566=[36]Hoja3!$B$17,[36]Hoja3!$A$17,IF(K1566=[36]Hoja3!$B$18,[36]Hoja3!$A$18,IF(K1566=[36]Hoja3!$B$19,[36]Hoja3!$A$19,IF(K1566=[36]Hoja3!$B$20,[36]Hoja3!$A$20,IF(K1566=[36]Hoja3!$B$21,[36]Hoja3!$A$21,""))))))))))))))))))))</f>
        <v>CCE-16</v>
      </c>
      <c r="M1566" s="60" t="s">
        <v>63</v>
      </c>
      <c r="N1566" s="60">
        <v>0</v>
      </c>
      <c r="O1566" s="63">
        <v>74754750</v>
      </c>
      <c r="P1566" s="64">
        <v>74754750</v>
      </c>
      <c r="Q1566" s="65">
        <v>0</v>
      </c>
      <c r="R1566" s="60">
        <v>0</v>
      </c>
      <c r="S1566" s="60" t="s">
        <v>1439</v>
      </c>
      <c r="T1566" s="60" t="s">
        <v>2701</v>
      </c>
      <c r="U1566" s="60" t="s">
        <v>2702</v>
      </c>
      <c r="V1566" s="60" t="s">
        <v>2703</v>
      </c>
      <c r="W1566" s="60" t="s">
        <v>2704</v>
      </c>
      <c r="X1566" s="60" t="s">
        <v>2705</v>
      </c>
      <c r="Y1566" s="133" t="s">
        <v>2706</v>
      </c>
    </row>
    <row r="1567" spans="1:25" ht="45" x14ac:dyDescent="0.25">
      <c r="A1567" s="60" t="s">
        <v>3072</v>
      </c>
      <c r="B1567" s="60" t="str">
        <f>IFERROR(VLOOKUP(VALUE(MID(A1567,1,IF(VALUE(MID(A1567,1,3))=898,3,4))),[37]Hoja1!$A$3:$K$222,2,0),"")</f>
        <v>1053 Oportunidades de aprendizaje desde el enfoque diferencial</v>
      </c>
      <c r="C1567" s="60" t="s">
        <v>263</v>
      </c>
      <c r="D1567" s="60" t="s">
        <v>501</v>
      </c>
      <c r="E1567" s="68">
        <v>80101505</v>
      </c>
      <c r="F1567" s="91" t="s">
        <v>3073</v>
      </c>
      <c r="G1567" s="62">
        <v>1</v>
      </c>
      <c r="H1567" s="62">
        <v>1</v>
      </c>
      <c r="I1567" s="60">
        <v>315</v>
      </c>
      <c r="J1567" s="60">
        <v>0</v>
      </c>
      <c r="K1567" s="60" t="s">
        <v>21</v>
      </c>
      <c r="L1567" s="60" t="str">
        <f>IF(K1567=[36]Hoja3!$B$2,[36]Hoja3!$A$2,IF(K1567=[36]Hoja3!$B$3,[36]Hoja3!$A$3,IF(K1567=[36]Hoja3!$B$4,[36]Hoja3!$A$4,IF(K1567=[36]Hoja3!$B$5,[36]Hoja3!$A$5,IF(K1567=[36]Hoja3!$B$6,[36]Hoja3!$A$6,IF(K1567=[36]Hoja3!$B$7,[36]Hoja3!$A$7,IF(K1567=[36]Hoja3!$B$8,[36]Hoja3!$A$8,IF(K1567=[36]Hoja3!$B$9,[36]Hoja3!$A$9,IF(K1567=[36]Hoja3!$B$10,[36]Hoja3!$A$10,IF(K1567=[36]Hoja3!$B$11,[36]Hoja3!$A$11,IF(K1567=[36]Hoja3!$B$12,[36]Hoja3!$A$12,IF(K1567=[36]Hoja3!$B$13,[36]Hoja3!$A$13,IF(K1567=[36]Hoja3!$B$14,[36]Hoja3!$A$14,IF(K1567=[36]Hoja3!$B$15,[36]Hoja3!$A$15,IF(K1567=[36]Hoja3!$B$16,[36]Hoja3!$A$16,IF(K1567=[36]Hoja3!$B$17,[36]Hoja3!$A$17,IF(K1567=[36]Hoja3!$B$18,[36]Hoja3!$A$18,IF(K1567=[36]Hoja3!$B$19,[36]Hoja3!$A$19,IF(K1567=[36]Hoja3!$B$20,[36]Hoja3!$A$20,IF(K1567=[36]Hoja3!$B$21,[36]Hoja3!$A$21,""))))))))))))))))))))</f>
        <v>CCE-16</v>
      </c>
      <c r="M1567" s="60" t="s">
        <v>63</v>
      </c>
      <c r="N1567" s="60">
        <v>0</v>
      </c>
      <c r="O1567" s="63">
        <v>68254337</v>
      </c>
      <c r="P1567" s="64">
        <v>68254337</v>
      </c>
      <c r="Q1567" s="65">
        <v>0</v>
      </c>
      <c r="R1567" s="60">
        <v>0</v>
      </c>
      <c r="S1567" s="60" t="s">
        <v>1439</v>
      </c>
      <c r="T1567" s="60" t="s">
        <v>2701</v>
      </c>
      <c r="U1567" s="60" t="s">
        <v>2702</v>
      </c>
      <c r="V1567" s="60" t="s">
        <v>2703</v>
      </c>
      <c r="W1567" s="60" t="s">
        <v>2704</v>
      </c>
      <c r="X1567" s="60" t="s">
        <v>2705</v>
      </c>
      <c r="Y1567" s="133" t="s">
        <v>2706</v>
      </c>
    </row>
    <row r="1568" spans="1:25" ht="45" x14ac:dyDescent="0.25">
      <c r="A1568" s="60" t="s">
        <v>3074</v>
      </c>
      <c r="B1568" s="60" t="str">
        <f>IFERROR(VLOOKUP(VALUE(MID(A1568,1,IF(VALUE(MID(A1568,1,3))=898,3,4))),[37]Hoja1!$A$3:$K$222,2,0),"")</f>
        <v>1053 Oportunidades de aprendizaje desde el enfoque diferencial</v>
      </c>
      <c r="C1568" s="60" t="s">
        <v>263</v>
      </c>
      <c r="D1568" s="60" t="s">
        <v>502</v>
      </c>
      <c r="E1568" s="68">
        <v>80101505</v>
      </c>
      <c r="F1568" s="91" t="s">
        <v>3075</v>
      </c>
      <c r="G1568" s="62">
        <v>1</v>
      </c>
      <c r="H1568" s="62">
        <v>1</v>
      </c>
      <c r="I1568" s="60">
        <v>11</v>
      </c>
      <c r="J1568" s="60">
        <v>1</v>
      </c>
      <c r="K1568" s="60" t="s">
        <v>21</v>
      </c>
      <c r="L1568" s="60" t="str">
        <f>IF(K1568=[36]Hoja3!$B$2,[36]Hoja3!$A$2,IF(K1568=[36]Hoja3!$B$3,[36]Hoja3!$A$3,IF(K1568=[36]Hoja3!$B$4,[36]Hoja3!$A$4,IF(K1568=[36]Hoja3!$B$5,[36]Hoja3!$A$5,IF(K1568=[36]Hoja3!$B$6,[36]Hoja3!$A$6,IF(K1568=[36]Hoja3!$B$7,[36]Hoja3!$A$7,IF(K1568=[36]Hoja3!$B$8,[36]Hoja3!$A$8,IF(K1568=[36]Hoja3!$B$9,[36]Hoja3!$A$9,IF(K1568=[36]Hoja3!$B$10,[36]Hoja3!$A$10,IF(K1568=[36]Hoja3!$B$11,[36]Hoja3!$A$11,IF(K1568=[36]Hoja3!$B$12,[36]Hoja3!$A$12,IF(K1568=[36]Hoja3!$B$13,[36]Hoja3!$A$13,IF(K1568=[36]Hoja3!$B$14,[36]Hoja3!$A$14,IF(K1568=[36]Hoja3!$B$15,[36]Hoja3!$A$15,IF(K1568=[36]Hoja3!$B$16,[36]Hoja3!$A$16,IF(K1568=[36]Hoja3!$B$17,[36]Hoja3!$A$17,IF(K1568=[36]Hoja3!$B$18,[36]Hoja3!$A$18,IF(K1568=[36]Hoja3!$B$19,[36]Hoja3!$A$19,IF(K1568=[36]Hoja3!$B$20,[36]Hoja3!$A$20,IF(K1568=[36]Hoja3!$B$21,[36]Hoja3!$A$21,""))))))))))))))))))))</f>
        <v>CCE-16</v>
      </c>
      <c r="M1568" s="60" t="s">
        <v>63</v>
      </c>
      <c r="N1568" s="60">
        <v>0</v>
      </c>
      <c r="O1568" s="63">
        <v>52694466</v>
      </c>
      <c r="P1568" s="63">
        <v>52694466</v>
      </c>
      <c r="Q1568" s="65">
        <v>0</v>
      </c>
      <c r="R1568" s="60">
        <v>0</v>
      </c>
      <c r="S1568" s="60" t="s">
        <v>1439</v>
      </c>
      <c r="T1568" s="60" t="s">
        <v>2701</v>
      </c>
      <c r="U1568" s="60" t="s">
        <v>2702</v>
      </c>
      <c r="V1568" s="60" t="s">
        <v>2703</v>
      </c>
      <c r="W1568" s="60" t="s">
        <v>2704</v>
      </c>
      <c r="X1568" s="60" t="s">
        <v>2705</v>
      </c>
      <c r="Y1568" s="133" t="s">
        <v>2706</v>
      </c>
    </row>
    <row r="1569" spans="1:25" ht="45" x14ac:dyDescent="0.25">
      <c r="A1569" s="60" t="s">
        <v>3076</v>
      </c>
      <c r="B1569" s="60" t="str">
        <f>IFERROR(VLOOKUP(VALUE(MID(A1569,1,IF(VALUE(MID(A1569,1,3))=898,3,4))),[37]Hoja1!$A$3:$K$222,2,0),"")</f>
        <v>1053 Oportunidades de aprendizaje desde el enfoque diferencial</v>
      </c>
      <c r="C1569" s="60" t="s">
        <v>263</v>
      </c>
      <c r="D1569" s="60" t="s">
        <v>502</v>
      </c>
      <c r="E1569" s="68">
        <v>80101505</v>
      </c>
      <c r="F1569" s="91" t="s">
        <v>3073</v>
      </c>
      <c r="G1569" s="62">
        <v>1</v>
      </c>
      <c r="H1569" s="62">
        <v>1</v>
      </c>
      <c r="I1569" s="60">
        <v>10</v>
      </c>
      <c r="J1569" s="60">
        <v>1</v>
      </c>
      <c r="K1569" s="60" t="s">
        <v>21</v>
      </c>
      <c r="L1569" s="60" t="str">
        <f>IF(K1569=[36]Hoja3!$B$2,[36]Hoja3!$A$2,IF(K1569=[36]Hoja3!$B$3,[36]Hoja3!$A$3,IF(K1569=[36]Hoja3!$B$4,[36]Hoja3!$A$4,IF(K1569=[36]Hoja3!$B$5,[36]Hoja3!$A$5,IF(K1569=[36]Hoja3!$B$6,[36]Hoja3!$A$6,IF(K1569=[36]Hoja3!$B$7,[36]Hoja3!$A$7,IF(K1569=[36]Hoja3!$B$8,[36]Hoja3!$A$8,IF(K1569=[36]Hoja3!$B$9,[36]Hoja3!$A$9,IF(K1569=[36]Hoja3!$B$10,[36]Hoja3!$A$10,IF(K1569=[36]Hoja3!$B$11,[36]Hoja3!$A$11,IF(K1569=[36]Hoja3!$B$12,[36]Hoja3!$A$12,IF(K1569=[36]Hoja3!$B$13,[36]Hoja3!$A$13,IF(K1569=[36]Hoja3!$B$14,[36]Hoja3!$A$14,IF(K1569=[36]Hoja3!$B$15,[36]Hoja3!$A$15,IF(K1569=[36]Hoja3!$B$16,[36]Hoja3!$A$16,IF(K1569=[36]Hoja3!$B$17,[36]Hoja3!$A$17,IF(K1569=[36]Hoja3!$B$18,[36]Hoja3!$A$18,IF(K1569=[36]Hoja3!$B$19,[36]Hoja3!$A$19,IF(K1569=[36]Hoja3!$B$20,[36]Hoja3!$A$20,IF(K1569=[36]Hoja3!$B$21,[36]Hoja3!$A$21,""))))))))))))))))))))</f>
        <v>CCE-16</v>
      </c>
      <c r="M1569" s="60" t="s">
        <v>63</v>
      </c>
      <c r="N1569" s="60">
        <v>0</v>
      </c>
      <c r="O1569" s="63">
        <v>65004140</v>
      </c>
      <c r="P1569" s="63">
        <v>65004140</v>
      </c>
      <c r="Q1569" s="65">
        <v>0</v>
      </c>
      <c r="R1569" s="60">
        <v>0</v>
      </c>
      <c r="S1569" s="60" t="s">
        <v>1439</v>
      </c>
      <c r="T1569" s="60" t="s">
        <v>2701</v>
      </c>
      <c r="U1569" s="60" t="s">
        <v>2702</v>
      </c>
      <c r="V1569" s="60" t="s">
        <v>2703</v>
      </c>
      <c r="W1569" s="60" t="s">
        <v>2704</v>
      </c>
      <c r="X1569" s="60" t="s">
        <v>2705</v>
      </c>
      <c r="Y1569" s="133" t="s">
        <v>2706</v>
      </c>
    </row>
    <row r="1570" spans="1:25" ht="45" x14ac:dyDescent="0.25">
      <c r="A1570" s="60" t="s">
        <v>3077</v>
      </c>
      <c r="B1570" s="60" t="str">
        <f>IFERROR(VLOOKUP(VALUE(MID(A1570,1,IF(VALUE(MID(A1570,1,3))=898,3,4))),[37]Hoja1!$A$3:$K$222,2,0),"")</f>
        <v>1053 Oportunidades de aprendizaje desde el enfoque diferencial</v>
      </c>
      <c r="C1570" s="60" t="s">
        <v>263</v>
      </c>
      <c r="D1570" s="60" t="s">
        <v>502</v>
      </c>
      <c r="E1570" s="68">
        <v>80101509</v>
      </c>
      <c r="F1570" s="91" t="s">
        <v>3073</v>
      </c>
      <c r="G1570" s="62">
        <v>1</v>
      </c>
      <c r="H1570" s="62">
        <v>1</v>
      </c>
      <c r="I1570" s="60">
        <v>11</v>
      </c>
      <c r="J1570" s="60">
        <v>1</v>
      </c>
      <c r="K1570" s="60" t="s">
        <v>21</v>
      </c>
      <c r="L1570" s="60" t="str">
        <f>IF(K1570=[36]Hoja3!$B$2,[36]Hoja3!$A$2,IF(K1570=[36]Hoja3!$B$3,[36]Hoja3!$A$3,IF(K1570=[36]Hoja3!$B$4,[36]Hoja3!$A$4,IF(K1570=[36]Hoja3!$B$5,[36]Hoja3!$A$5,IF(K1570=[36]Hoja3!$B$6,[36]Hoja3!$A$6,IF(K1570=[36]Hoja3!$B$7,[36]Hoja3!$A$7,IF(K1570=[36]Hoja3!$B$8,[36]Hoja3!$A$8,IF(K1570=[36]Hoja3!$B$9,[36]Hoja3!$A$9,IF(K1570=[36]Hoja3!$B$10,[36]Hoja3!$A$10,IF(K1570=[36]Hoja3!$B$11,[36]Hoja3!$A$11,IF(K1570=[36]Hoja3!$B$12,[36]Hoja3!$A$12,IF(K1570=[36]Hoja3!$B$13,[36]Hoja3!$A$13,IF(K1570=[36]Hoja3!$B$14,[36]Hoja3!$A$14,IF(K1570=[36]Hoja3!$B$15,[36]Hoja3!$A$15,IF(K1570=[36]Hoja3!$B$16,[36]Hoja3!$A$16,IF(K1570=[36]Hoja3!$B$17,[36]Hoja3!$A$17,IF(K1570=[36]Hoja3!$B$18,[36]Hoja3!$A$18,IF(K1570=[36]Hoja3!$B$19,[36]Hoja3!$A$19,IF(K1570=[36]Hoja3!$B$20,[36]Hoja3!$A$20,IF(K1570=[36]Hoja3!$B$21,[36]Hoja3!$A$21,""))))))))))))))))))))</f>
        <v>CCE-16</v>
      </c>
      <c r="M1570" s="60" t="s">
        <v>63</v>
      </c>
      <c r="N1570" s="60">
        <v>0</v>
      </c>
      <c r="O1570" s="63">
        <v>71504543</v>
      </c>
      <c r="P1570" s="63">
        <v>71504543</v>
      </c>
      <c r="Q1570" s="65">
        <v>0</v>
      </c>
      <c r="R1570" s="60">
        <v>0</v>
      </c>
      <c r="S1570" s="60" t="s">
        <v>1439</v>
      </c>
      <c r="T1570" s="60" t="s">
        <v>2701</v>
      </c>
      <c r="U1570" s="60" t="s">
        <v>2702</v>
      </c>
      <c r="V1570" s="60" t="s">
        <v>2703</v>
      </c>
      <c r="W1570" s="60" t="s">
        <v>2704</v>
      </c>
      <c r="X1570" s="60" t="s">
        <v>2705</v>
      </c>
      <c r="Y1570" s="133" t="s">
        <v>2706</v>
      </c>
    </row>
    <row r="1571" spans="1:25" ht="45" x14ac:dyDescent="0.25">
      <c r="A1571" s="60" t="s">
        <v>3078</v>
      </c>
      <c r="B1571" s="60" t="str">
        <f>IFERROR(VLOOKUP(VALUE(MID(A1571,1,IF(VALUE(MID(A1571,1,3))=898,3,4))),[37]Hoja1!$A$3:$K$222,2,0),"")</f>
        <v>1053 Oportunidades de aprendizaje desde el enfoque diferencial</v>
      </c>
      <c r="C1571" s="60" t="s">
        <v>263</v>
      </c>
      <c r="D1571" s="60" t="s">
        <v>503</v>
      </c>
      <c r="E1571" s="68">
        <v>80101505</v>
      </c>
      <c r="F1571" s="91" t="s">
        <v>3079</v>
      </c>
      <c r="G1571" s="62">
        <v>1</v>
      </c>
      <c r="H1571" s="62">
        <v>1</v>
      </c>
      <c r="I1571" s="60">
        <v>11</v>
      </c>
      <c r="J1571" s="60">
        <v>1</v>
      </c>
      <c r="K1571" s="60" t="s">
        <v>21</v>
      </c>
      <c r="L1571" s="60" t="str">
        <f>IF(K1571=[36]Hoja3!$B$2,[36]Hoja3!$A$2,IF(K1571=[36]Hoja3!$B$3,[36]Hoja3!$A$3,IF(K1571=[36]Hoja3!$B$4,[36]Hoja3!$A$4,IF(K1571=[36]Hoja3!$B$5,[36]Hoja3!$A$5,IF(K1571=[36]Hoja3!$B$6,[36]Hoja3!$A$6,IF(K1571=[36]Hoja3!$B$7,[36]Hoja3!$A$7,IF(K1571=[36]Hoja3!$B$8,[36]Hoja3!$A$8,IF(K1571=[36]Hoja3!$B$9,[36]Hoja3!$A$9,IF(K1571=[36]Hoja3!$B$10,[36]Hoja3!$A$10,IF(K1571=[36]Hoja3!$B$11,[36]Hoja3!$A$11,IF(K1571=[36]Hoja3!$B$12,[36]Hoja3!$A$12,IF(K1571=[36]Hoja3!$B$13,[36]Hoja3!$A$13,IF(K1571=[36]Hoja3!$B$14,[36]Hoja3!$A$14,IF(K1571=[36]Hoja3!$B$15,[36]Hoja3!$A$15,IF(K1571=[36]Hoja3!$B$16,[36]Hoja3!$A$16,IF(K1571=[36]Hoja3!$B$17,[36]Hoja3!$A$17,IF(K1571=[36]Hoja3!$B$18,[36]Hoja3!$A$18,IF(K1571=[36]Hoja3!$B$19,[36]Hoja3!$A$19,IF(K1571=[36]Hoja3!$B$20,[36]Hoja3!$A$20,IF(K1571=[36]Hoja3!$B$21,[36]Hoja3!$A$21,""))))))))))))))))))))</f>
        <v>CCE-16</v>
      </c>
      <c r="M1571" s="60" t="s">
        <v>63</v>
      </c>
      <c r="N1571" s="60">
        <v>4</v>
      </c>
      <c r="O1571" s="63">
        <v>55537526</v>
      </c>
      <c r="P1571" s="64">
        <v>55537526</v>
      </c>
      <c r="Q1571" s="65">
        <v>0</v>
      </c>
      <c r="R1571" s="60">
        <v>0</v>
      </c>
      <c r="S1571" s="60" t="s">
        <v>1439</v>
      </c>
      <c r="T1571" s="60" t="s">
        <v>2701</v>
      </c>
      <c r="U1571" s="60" t="s">
        <v>2702</v>
      </c>
      <c r="V1571" s="60" t="s">
        <v>2703</v>
      </c>
      <c r="W1571" s="60" t="s">
        <v>2704</v>
      </c>
      <c r="X1571" s="60" t="s">
        <v>2705</v>
      </c>
      <c r="Y1571" s="133" t="s">
        <v>2706</v>
      </c>
    </row>
    <row r="1572" spans="1:25" ht="45" x14ac:dyDescent="0.25">
      <c r="A1572" s="60" t="s">
        <v>3080</v>
      </c>
      <c r="B1572" s="60" t="str">
        <f>IFERROR(VLOOKUP(VALUE(MID(A1572,1,IF(VALUE(MID(A1572,1,3))=898,3,4))),[37]Hoja1!$A$3:$K$222,2,0),"")</f>
        <v>1053 Oportunidades de aprendizaje desde el enfoque diferencial</v>
      </c>
      <c r="C1572" s="60" t="s">
        <v>263</v>
      </c>
      <c r="D1572" s="60" t="s">
        <v>503</v>
      </c>
      <c r="E1572" s="68">
        <v>80101505</v>
      </c>
      <c r="F1572" s="91" t="s">
        <v>3079</v>
      </c>
      <c r="G1572" s="62">
        <v>1</v>
      </c>
      <c r="H1572" s="62">
        <v>1</v>
      </c>
      <c r="I1572" s="60">
        <v>11</v>
      </c>
      <c r="J1572" s="60">
        <v>1</v>
      </c>
      <c r="K1572" s="60" t="s">
        <v>21</v>
      </c>
      <c r="L1572" s="60" t="str">
        <f>IF(K1572=[36]Hoja3!$B$2,[36]Hoja3!$A$2,IF(K1572=[36]Hoja3!$B$3,[36]Hoja3!$A$3,IF(K1572=[36]Hoja3!$B$4,[36]Hoja3!$A$4,IF(K1572=[36]Hoja3!$B$5,[36]Hoja3!$A$5,IF(K1572=[36]Hoja3!$B$6,[36]Hoja3!$A$6,IF(K1572=[36]Hoja3!$B$7,[36]Hoja3!$A$7,IF(K1572=[36]Hoja3!$B$8,[36]Hoja3!$A$8,IF(K1572=[36]Hoja3!$B$9,[36]Hoja3!$A$9,IF(K1572=[36]Hoja3!$B$10,[36]Hoja3!$A$10,IF(K1572=[36]Hoja3!$B$11,[36]Hoja3!$A$11,IF(K1572=[36]Hoja3!$B$12,[36]Hoja3!$A$12,IF(K1572=[36]Hoja3!$B$13,[36]Hoja3!$A$13,IF(K1572=[36]Hoja3!$B$14,[36]Hoja3!$A$14,IF(K1572=[36]Hoja3!$B$15,[36]Hoja3!$A$15,IF(K1572=[36]Hoja3!$B$16,[36]Hoja3!$A$16,IF(K1572=[36]Hoja3!$B$17,[36]Hoja3!$A$17,IF(K1572=[36]Hoja3!$B$18,[36]Hoja3!$A$18,IF(K1572=[36]Hoja3!$B$19,[36]Hoja3!$A$19,IF(K1572=[36]Hoja3!$B$20,[36]Hoja3!$A$20,IF(K1572=[36]Hoja3!$B$21,[36]Hoja3!$A$21,""))))))))))))))))))))</f>
        <v>CCE-16</v>
      </c>
      <c r="M1572" s="60" t="s">
        <v>63</v>
      </c>
      <c r="N1572" s="60" t="s">
        <v>3081</v>
      </c>
      <c r="O1572" s="63">
        <v>55537526</v>
      </c>
      <c r="P1572" s="64">
        <v>55537526</v>
      </c>
      <c r="Q1572" s="65">
        <v>0</v>
      </c>
      <c r="R1572" s="60">
        <v>0</v>
      </c>
      <c r="S1572" s="60" t="s">
        <v>1439</v>
      </c>
      <c r="T1572" s="60" t="s">
        <v>2701</v>
      </c>
      <c r="U1572" s="60" t="s">
        <v>2702</v>
      </c>
      <c r="V1572" s="60" t="s">
        <v>2703</v>
      </c>
      <c r="W1572" s="60" t="s">
        <v>2704</v>
      </c>
      <c r="X1572" s="60" t="s">
        <v>2705</v>
      </c>
      <c r="Y1572" s="133" t="s">
        <v>2706</v>
      </c>
    </row>
    <row r="1573" spans="1:25" ht="45" x14ac:dyDescent="0.25">
      <c r="A1573" s="114" t="s">
        <v>3082</v>
      </c>
      <c r="B1573" s="114" t="str">
        <f>IFERROR(VLOOKUP(VALUE(MID(A1573,1,IF(VALUE(MID(A1573,1,3))=898,3,4))),[37]Hoja1!$A$3:$K$222,2,0),"")</f>
        <v>1053 Oportunidades de aprendizaje desde el enfoque diferencial</v>
      </c>
      <c r="C1573" s="114" t="s">
        <v>261</v>
      </c>
      <c r="D1573" s="60" t="s">
        <v>489</v>
      </c>
      <c r="E1573" s="162">
        <v>80101505</v>
      </c>
      <c r="F1573" s="114" t="s">
        <v>3083</v>
      </c>
      <c r="G1573" s="115">
        <v>1</v>
      </c>
      <c r="H1573" s="115">
        <v>1</v>
      </c>
      <c r="I1573" s="114">
        <v>10</v>
      </c>
      <c r="J1573" s="114">
        <v>1</v>
      </c>
      <c r="K1573" s="114" t="s">
        <v>21</v>
      </c>
      <c r="L1573" s="114" t="str">
        <f>IF(K1573=[36]Hoja3!$B$2,[36]Hoja3!$A$2,IF(K1573=[36]Hoja3!$B$3,[36]Hoja3!$A$3,IF(K1573=[36]Hoja3!$B$4,[36]Hoja3!$A$4,IF(K1573=[36]Hoja3!$B$5,[36]Hoja3!$A$5,IF(K1573=[36]Hoja3!$B$6,[36]Hoja3!$A$6,IF(K1573=[36]Hoja3!$B$7,[36]Hoja3!$A$7,IF(K1573=[36]Hoja3!$B$8,[36]Hoja3!$A$8,IF(K1573=[36]Hoja3!$B$9,[36]Hoja3!$A$9,IF(K1573=[36]Hoja3!$B$10,[36]Hoja3!$A$10,IF(K1573=[36]Hoja3!$B$11,[36]Hoja3!$A$11,IF(K1573=[36]Hoja3!$B$12,[36]Hoja3!$A$12,IF(K1573=[36]Hoja3!$B$13,[36]Hoja3!$A$13,IF(K1573=[36]Hoja3!$B$14,[36]Hoja3!$A$14,IF(K1573=[36]Hoja3!$B$15,[36]Hoja3!$A$15,IF(K1573=[36]Hoja3!$B$16,[36]Hoja3!$A$16,IF(K1573=[36]Hoja3!$B$17,[36]Hoja3!$A$17,IF(K1573=[36]Hoja3!$B$18,[36]Hoja3!$A$18,IF(K1573=[36]Hoja3!$B$19,[36]Hoja3!$A$19,IF(K1573=[36]Hoja3!$B$20,[36]Hoja3!$A$20,IF(K1573=[36]Hoja3!$B$21,[36]Hoja3!$A$21,""))))))))))))))))))))</f>
        <v>CCE-16</v>
      </c>
      <c r="M1573" s="114" t="s">
        <v>575</v>
      </c>
      <c r="N1573" s="60">
        <v>4</v>
      </c>
      <c r="O1573" s="120">
        <v>23833884</v>
      </c>
      <c r="P1573" s="121">
        <v>23833884</v>
      </c>
      <c r="Q1573" s="65">
        <v>0</v>
      </c>
      <c r="R1573" s="60">
        <v>0</v>
      </c>
      <c r="S1573" s="60" t="s">
        <v>1439</v>
      </c>
      <c r="T1573" s="60" t="s">
        <v>2701</v>
      </c>
      <c r="U1573" s="60" t="s">
        <v>2702</v>
      </c>
      <c r="V1573" s="60" t="s">
        <v>2703</v>
      </c>
      <c r="W1573" s="60" t="s">
        <v>2704</v>
      </c>
      <c r="X1573" s="60" t="s">
        <v>2705</v>
      </c>
      <c r="Y1573" s="133" t="s">
        <v>2706</v>
      </c>
    </row>
    <row r="1574" spans="1:25" ht="45" x14ac:dyDescent="0.25">
      <c r="A1574" s="122"/>
      <c r="B1574" s="122"/>
      <c r="C1574" s="122"/>
      <c r="D1574" s="60" t="s">
        <v>490</v>
      </c>
      <c r="E1574" s="167"/>
      <c r="F1574" s="122"/>
      <c r="G1574" s="123"/>
      <c r="H1574" s="123"/>
      <c r="I1574" s="122"/>
      <c r="J1574" s="122"/>
      <c r="K1574" s="122"/>
      <c r="L1574" s="122"/>
      <c r="M1574" s="122"/>
      <c r="N1574" s="60">
        <v>0</v>
      </c>
      <c r="O1574" s="63">
        <v>1167360</v>
      </c>
      <c r="P1574" s="64">
        <v>1167360</v>
      </c>
      <c r="Q1574" s="65">
        <v>0</v>
      </c>
      <c r="R1574" s="60">
        <v>0</v>
      </c>
      <c r="S1574" s="60" t="s">
        <v>1439</v>
      </c>
      <c r="T1574" s="60" t="s">
        <v>2701</v>
      </c>
      <c r="U1574" s="60" t="s">
        <v>2702</v>
      </c>
      <c r="V1574" s="60" t="s">
        <v>2703</v>
      </c>
      <c r="W1574" s="60" t="s">
        <v>2704</v>
      </c>
      <c r="X1574" s="60" t="s">
        <v>2705</v>
      </c>
      <c r="Y1574" s="133" t="s">
        <v>2706</v>
      </c>
    </row>
    <row r="1575" spans="1:25" ht="45" x14ac:dyDescent="0.25">
      <c r="A1575" s="122"/>
      <c r="B1575" s="122"/>
      <c r="C1575" s="122"/>
      <c r="D1575" s="60" t="s">
        <v>491</v>
      </c>
      <c r="E1575" s="167"/>
      <c r="F1575" s="122"/>
      <c r="G1575" s="123"/>
      <c r="H1575" s="123"/>
      <c r="I1575" s="122"/>
      <c r="J1575" s="122"/>
      <c r="K1575" s="122"/>
      <c r="L1575" s="122"/>
      <c r="M1575" s="122"/>
      <c r="N1575" s="60">
        <v>0</v>
      </c>
      <c r="O1575" s="63">
        <v>2622313</v>
      </c>
      <c r="P1575" s="64">
        <v>2622313</v>
      </c>
      <c r="Q1575" s="65">
        <v>0</v>
      </c>
      <c r="R1575" s="60">
        <v>0</v>
      </c>
      <c r="S1575" s="60" t="s">
        <v>1439</v>
      </c>
      <c r="T1575" s="60" t="s">
        <v>2701</v>
      </c>
      <c r="U1575" s="60" t="s">
        <v>2702</v>
      </c>
      <c r="V1575" s="60" t="s">
        <v>2703</v>
      </c>
      <c r="W1575" s="60" t="s">
        <v>2704</v>
      </c>
      <c r="X1575" s="60" t="s">
        <v>2705</v>
      </c>
      <c r="Y1575" s="133" t="s">
        <v>2706</v>
      </c>
    </row>
    <row r="1576" spans="1:25" ht="45" x14ac:dyDescent="0.25">
      <c r="A1576" s="122"/>
      <c r="B1576" s="122"/>
      <c r="C1576" s="122"/>
      <c r="D1576" s="60" t="s">
        <v>493</v>
      </c>
      <c r="E1576" s="167"/>
      <c r="F1576" s="122"/>
      <c r="G1576" s="123"/>
      <c r="H1576" s="123"/>
      <c r="I1576" s="122"/>
      <c r="J1576" s="122"/>
      <c r="K1576" s="122"/>
      <c r="L1576" s="122"/>
      <c r="M1576" s="122"/>
      <c r="N1576" s="60">
        <v>0</v>
      </c>
      <c r="O1576" s="63">
        <v>3655903</v>
      </c>
      <c r="P1576" s="64">
        <v>3655903</v>
      </c>
      <c r="Q1576" s="65">
        <v>0</v>
      </c>
      <c r="R1576" s="60">
        <v>0</v>
      </c>
      <c r="S1576" s="60" t="s">
        <v>1439</v>
      </c>
      <c r="T1576" s="60" t="s">
        <v>2701</v>
      </c>
      <c r="U1576" s="60" t="s">
        <v>2702</v>
      </c>
      <c r="V1576" s="60" t="s">
        <v>2703</v>
      </c>
      <c r="W1576" s="60" t="s">
        <v>2704</v>
      </c>
      <c r="X1576" s="60" t="s">
        <v>2705</v>
      </c>
      <c r="Y1576" s="133" t="s">
        <v>2706</v>
      </c>
    </row>
    <row r="1577" spans="1:25" ht="45" x14ac:dyDescent="0.25">
      <c r="A1577" s="122"/>
      <c r="B1577" s="122"/>
      <c r="C1577" s="122"/>
      <c r="D1577" s="60" t="s">
        <v>494</v>
      </c>
      <c r="E1577" s="168"/>
      <c r="F1577" s="169"/>
      <c r="G1577" s="124"/>
      <c r="H1577" s="123"/>
      <c r="I1577" s="122"/>
      <c r="J1577" s="122"/>
      <c r="K1577" s="122"/>
      <c r="L1577" s="122"/>
      <c r="M1577" s="122"/>
      <c r="N1577" s="60">
        <v>0</v>
      </c>
      <c r="O1577" s="63">
        <v>1131791</v>
      </c>
      <c r="P1577" s="64">
        <v>1131791</v>
      </c>
      <c r="Q1577" s="65">
        <v>0</v>
      </c>
      <c r="R1577" s="60">
        <v>0</v>
      </c>
      <c r="S1577" s="60" t="s">
        <v>1439</v>
      </c>
      <c r="T1577" s="60" t="s">
        <v>2701</v>
      </c>
      <c r="U1577" s="60" t="s">
        <v>2702</v>
      </c>
      <c r="V1577" s="60" t="s">
        <v>2703</v>
      </c>
      <c r="W1577" s="60" t="s">
        <v>2704</v>
      </c>
      <c r="X1577" s="60" t="s">
        <v>2705</v>
      </c>
      <c r="Y1577" s="133" t="s">
        <v>2706</v>
      </c>
    </row>
    <row r="1578" spans="1:25" ht="45" x14ac:dyDescent="0.25">
      <c r="A1578" s="122"/>
      <c r="B1578" s="122"/>
      <c r="C1578" s="122"/>
      <c r="D1578" s="60" t="s">
        <v>495</v>
      </c>
      <c r="E1578" s="167"/>
      <c r="F1578" s="122"/>
      <c r="G1578" s="123"/>
      <c r="H1578" s="123"/>
      <c r="I1578" s="122"/>
      <c r="J1578" s="122"/>
      <c r="K1578" s="122"/>
      <c r="L1578" s="122"/>
      <c r="M1578" s="122"/>
      <c r="N1578" s="60">
        <v>0</v>
      </c>
      <c r="O1578" s="125">
        <v>3153448</v>
      </c>
      <c r="P1578" s="126">
        <v>3153448</v>
      </c>
      <c r="Q1578" s="65">
        <v>0</v>
      </c>
      <c r="R1578" s="60">
        <v>0</v>
      </c>
      <c r="S1578" s="60" t="s">
        <v>1439</v>
      </c>
      <c r="T1578" s="60" t="s">
        <v>2701</v>
      </c>
      <c r="U1578" s="60" t="s">
        <v>2702</v>
      </c>
      <c r="V1578" s="60" t="s">
        <v>2703</v>
      </c>
      <c r="W1578" s="60" t="s">
        <v>2704</v>
      </c>
      <c r="X1578" s="60" t="s">
        <v>2705</v>
      </c>
      <c r="Y1578" s="133" t="s">
        <v>2706</v>
      </c>
    </row>
    <row r="1579" spans="1:25" ht="45" x14ac:dyDescent="0.25">
      <c r="A1579" s="122"/>
      <c r="B1579" s="122"/>
      <c r="C1579" s="116"/>
      <c r="D1579" s="60" t="s">
        <v>497</v>
      </c>
      <c r="E1579" s="167"/>
      <c r="F1579" s="122"/>
      <c r="G1579" s="123"/>
      <c r="H1579" s="123"/>
      <c r="I1579" s="122"/>
      <c r="J1579" s="122"/>
      <c r="K1579" s="122"/>
      <c r="L1579" s="122"/>
      <c r="M1579" s="122"/>
      <c r="N1579" s="60">
        <v>0</v>
      </c>
      <c r="O1579" s="63">
        <v>2687491</v>
      </c>
      <c r="P1579" s="64">
        <v>2687491</v>
      </c>
      <c r="Q1579" s="65">
        <v>0</v>
      </c>
      <c r="R1579" s="60">
        <v>0</v>
      </c>
      <c r="S1579" s="60" t="s">
        <v>1439</v>
      </c>
      <c r="T1579" s="60" t="s">
        <v>2701</v>
      </c>
      <c r="U1579" s="60" t="s">
        <v>2702</v>
      </c>
      <c r="V1579" s="60" t="s">
        <v>2703</v>
      </c>
      <c r="W1579" s="60" t="s">
        <v>2704</v>
      </c>
      <c r="X1579" s="60" t="s">
        <v>2705</v>
      </c>
      <c r="Y1579" s="133" t="s">
        <v>2706</v>
      </c>
    </row>
    <row r="1580" spans="1:25" ht="45" x14ac:dyDescent="0.25">
      <c r="A1580" s="122"/>
      <c r="B1580" s="122"/>
      <c r="C1580" s="114" t="s">
        <v>263</v>
      </c>
      <c r="D1580" s="60" t="s">
        <v>500</v>
      </c>
      <c r="E1580" s="167"/>
      <c r="F1580" s="122"/>
      <c r="G1580" s="123"/>
      <c r="H1580" s="123"/>
      <c r="I1580" s="122"/>
      <c r="J1580" s="122"/>
      <c r="K1580" s="122"/>
      <c r="L1580" s="122"/>
      <c r="M1580" s="122"/>
      <c r="N1580" s="60">
        <v>0</v>
      </c>
      <c r="O1580" s="63">
        <v>1078959</v>
      </c>
      <c r="P1580" s="64">
        <v>1078959</v>
      </c>
      <c r="Q1580" s="65">
        <v>0</v>
      </c>
      <c r="R1580" s="60">
        <v>0</v>
      </c>
      <c r="S1580" s="60" t="s">
        <v>1439</v>
      </c>
      <c r="T1580" s="60" t="s">
        <v>2701</v>
      </c>
      <c r="U1580" s="60" t="s">
        <v>2702</v>
      </c>
      <c r="V1580" s="60" t="s">
        <v>2703</v>
      </c>
      <c r="W1580" s="60" t="s">
        <v>2704</v>
      </c>
      <c r="X1580" s="60" t="s">
        <v>2705</v>
      </c>
      <c r="Y1580" s="133" t="s">
        <v>2706</v>
      </c>
    </row>
    <row r="1581" spans="1:25" ht="45" x14ac:dyDescent="0.25">
      <c r="A1581" s="116"/>
      <c r="B1581" s="116"/>
      <c r="C1581" s="116"/>
      <c r="D1581" s="60" t="s">
        <v>502</v>
      </c>
      <c r="E1581" s="163"/>
      <c r="F1581" s="116"/>
      <c r="G1581" s="117"/>
      <c r="H1581" s="117"/>
      <c r="I1581" s="116"/>
      <c r="J1581" s="116"/>
      <c r="K1581" s="116"/>
      <c r="L1581" s="116"/>
      <c r="M1581" s="116"/>
      <c r="N1581" s="60">
        <v>0</v>
      </c>
      <c r="O1581" s="63">
        <v>3563843</v>
      </c>
      <c r="P1581" s="64">
        <v>3563843</v>
      </c>
      <c r="Q1581" s="65">
        <v>0</v>
      </c>
      <c r="R1581" s="60">
        <v>0</v>
      </c>
      <c r="S1581" s="60" t="s">
        <v>1439</v>
      </c>
      <c r="T1581" s="60" t="s">
        <v>2701</v>
      </c>
      <c r="U1581" s="60" t="s">
        <v>2702</v>
      </c>
      <c r="V1581" s="60" t="s">
        <v>2703</v>
      </c>
      <c r="W1581" s="60" t="s">
        <v>2704</v>
      </c>
      <c r="X1581" s="60" t="s">
        <v>2705</v>
      </c>
      <c r="Y1581" s="133" t="s">
        <v>2706</v>
      </c>
    </row>
    <row r="1582" spans="1:25" ht="60" x14ac:dyDescent="0.25">
      <c r="A1582" s="60" t="s">
        <v>3084</v>
      </c>
      <c r="B1582" s="60" t="str">
        <f>IFERROR(VLOOKUP(VALUE(MID(A1582,1,IF(VALUE(MID(A1582,1,3))=898,3,4))),[37]Hoja1!$A$3:$K$222,2,0),"")</f>
        <v>1053 Oportunidades de aprendizaje desde el enfoque diferencial</v>
      </c>
      <c r="C1582" s="60" t="s">
        <v>261</v>
      </c>
      <c r="D1582" s="60" t="s">
        <v>489</v>
      </c>
      <c r="E1582" s="68">
        <v>80101505</v>
      </c>
      <c r="F1582" s="91" t="s">
        <v>3085</v>
      </c>
      <c r="G1582" s="62">
        <v>1</v>
      </c>
      <c r="H1582" s="62">
        <v>1</v>
      </c>
      <c r="I1582" s="60">
        <v>10</v>
      </c>
      <c r="J1582" s="60">
        <v>1</v>
      </c>
      <c r="K1582" s="60" t="s">
        <v>21</v>
      </c>
      <c r="L1582" s="60" t="str">
        <f>IF(K1582=[36]Hoja3!$B$2,[36]Hoja3!$A$2,IF(K1582=[36]Hoja3!$B$3,[36]Hoja3!$A$3,IF(K1582=[36]Hoja3!$B$4,[36]Hoja3!$A$4,IF(K1582=[36]Hoja3!$B$5,[36]Hoja3!$A$5,IF(K1582=[36]Hoja3!$B$6,[36]Hoja3!$A$6,IF(K1582=[36]Hoja3!$B$7,[36]Hoja3!$A$7,IF(K1582=[36]Hoja3!$B$8,[36]Hoja3!$A$8,IF(K1582=[36]Hoja3!$B$9,[36]Hoja3!$A$9,IF(K1582=[36]Hoja3!$B$10,[36]Hoja3!$A$10,IF(K1582=[36]Hoja3!$B$11,[36]Hoja3!$A$11,IF(K1582=[36]Hoja3!$B$12,[36]Hoja3!$A$12,IF(K1582=[36]Hoja3!$B$13,[36]Hoja3!$A$13,IF(K1582=[36]Hoja3!$B$14,[36]Hoja3!$A$14,IF(K1582=[36]Hoja3!$B$15,[36]Hoja3!$A$15,IF(K1582=[36]Hoja3!$B$16,[36]Hoja3!$A$16,IF(K1582=[36]Hoja3!$B$17,[36]Hoja3!$A$17,IF(K1582=[36]Hoja3!$B$18,[36]Hoja3!$A$18,IF(K1582=[36]Hoja3!$B$19,[36]Hoja3!$A$19,IF(K1582=[36]Hoja3!$B$20,[36]Hoja3!$A$20,IF(K1582=[36]Hoja3!$B$21,[36]Hoja3!$A$21,""))))))))))))))))))))</f>
        <v>CCE-16</v>
      </c>
      <c r="M1582" s="60" t="s">
        <v>63</v>
      </c>
      <c r="N1582" s="60">
        <v>4</v>
      </c>
      <c r="O1582" s="63">
        <v>40000000</v>
      </c>
      <c r="P1582" s="64">
        <v>40000000</v>
      </c>
      <c r="Q1582" s="65">
        <v>0</v>
      </c>
      <c r="R1582" s="60">
        <v>0</v>
      </c>
      <c r="S1582" s="60" t="s">
        <v>1439</v>
      </c>
      <c r="T1582" s="60" t="s">
        <v>2701</v>
      </c>
      <c r="U1582" s="60" t="s">
        <v>2702</v>
      </c>
      <c r="V1582" s="60" t="s">
        <v>2703</v>
      </c>
      <c r="W1582" s="60" t="s">
        <v>2704</v>
      </c>
      <c r="X1582" s="60" t="s">
        <v>2705</v>
      </c>
      <c r="Y1582" s="133" t="s">
        <v>2706</v>
      </c>
    </row>
    <row r="1583" spans="1:25" ht="90" x14ac:dyDescent="0.25">
      <c r="A1583" s="60" t="s">
        <v>3086</v>
      </c>
      <c r="B1583" s="60" t="str">
        <f>IFERROR(VLOOKUP(VALUE(MID(A1583,1,IF(VALUE(MID(A1583,1,3))=898,3,4))),[37]Hoja1!$A$3:$K$222,2,0),"")</f>
        <v>1053 Oportunidades de aprendizaje desde el enfoque diferencial</v>
      </c>
      <c r="C1583" s="60" t="s">
        <v>261</v>
      </c>
      <c r="D1583" s="60" t="s">
        <v>492</v>
      </c>
      <c r="E1583" s="164">
        <v>80101505</v>
      </c>
      <c r="F1583" s="165" t="s">
        <v>2982</v>
      </c>
      <c r="G1583" s="118">
        <v>1</v>
      </c>
      <c r="H1583" s="62">
        <v>1</v>
      </c>
      <c r="I1583" s="60">
        <v>315</v>
      </c>
      <c r="J1583" s="60">
        <v>0</v>
      </c>
      <c r="K1583" s="60" t="s">
        <v>21</v>
      </c>
      <c r="L1583" s="60" t="str">
        <f>IF(K1583=[36]Hoja3!$B$2,[36]Hoja3!$A$2,IF(K1583=[36]Hoja3!$B$3,[36]Hoja3!$A$3,IF(K1583=[36]Hoja3!$B$4,[36]Hoja3!$A$4,IF(K1583=[36]Hoja3!$B$5,[36]Hoja3!$A$5,IF(K1583=[36]Hoja3!$B$6,[36]Hoja3!$A$6,IF(K1583=[36]Hoja3!$B$7,[36]Hoja3!$A$7,IF(K1583=[36]Hoja3!$B$8,[36]Hoja3!$A$8,IF(K1583=[36]Hoja3!$B$9,[36]Hoja3!$A$9,IF(K1583=[36]Hoja3!$B$10,[36]Hoja3!$A$10,IF(K1583=[36]Hoja3!$B$11,[36]Hoja3!$A$11,IF(K1583=[36]Hoja3!$B$12,[36]Hoja3!$A$12,IF(K1583=[36]Hoja3!$B$13,[36]Hoja3!$A$13,IF(K1583=[36]Hoja3!$B$14,[36]Hoja3!$A$14,IF(K1583=[36]Hoja3!$B$15,[36]Hoja3!$A$15,IF(K1583=[36]Hoja3!$B$16,[36]Hoja3!$A$16,IF(K1583=[36]Hoja3!$B$17,[36]Hoja3!$A$17,IF(K1583=[36]Hoja3!$B$18,[36]Hoja3!$A$18,IF(K1583=[36]Hoja3!$B$19,[36]Hoja3!$A$19,IF(K1583=[36]Hoja3!$B$20,[36]Hoja3!$A$20,IF(K1583=[36]Hoja3!$B$21,[36]Hoja3!$A$21,""))))))))))))))))))))</f>
        <v>CCE-16</v>
      </c>
      <c r="M1583" s="60" t="s">
        <v>575</v>
      </c>
      <c r="N1583" s="60">
        <v>0</v>
      </c>
      <c r="O1583" s="63">
        <v>16867799</v>
      </c>
      <c r="P1583" s="63">
        <v>16867799</v>
      </c>
      <c r="Q1583" s="65">
        <v>0</v>
      </c>
      <c r="R1583" s="60">
        <v>0</v>
      </c>
      <c r="S1583" s="60" t="s">
        <v>1439</v>
      </c>
      <c r="T1583" s="60" t="s">
        <v>2701</v>
      </c>
      <c r="U1583" s="60" t="s">
        <v>2702</v>
      </c>
      <c r="V1583" s="60" t="s">
        <v>2703</v>
      </c>
      <c r="W1583" s="60" t="s">
        <v>2704</v>
      </c>
      <c r="X1583" s="60" t="s">
        <v>2705</v>
      </c>
      <c r="Y1583" s="133" t="s">
        <v>2706</v>
      </c>
    </row>
    <row r="1584" spans="1:25" ht="60" x14ac:dyDescent="0.25">
      <c r="A1584" s="60" t="s">
        <v>3087</v>
      </c>
      <c r="B1584" s="60" t="str">
        <f>IFERROR(VLOOKUP(VALUE(MID(A1584,1,IF(VALUE(MID(A1584,1,3))=898,3,4))),[37]Hoja1!$A$3:$K$222,2,0),"")</f>
        <v>1053 Oportunidades de aprendizaje desde el enfoque diferencial</v>
      </c>
      <c r="C1584" s="60" t="s">
        <v>261</v>
      </c>
      <c r="D1584" s="60" t="s">
        <v>494</v>
      </c>
      <c r="E1584" s="60">
        <v>80101505</v>
      </c>
      <c r="F1584" s="91" t="s">
        <v>3088</v>
      </c>
      <c r="G1584" s="62">
        <v>1</v>
      </c>
      <c r="H1584" s="62">
        <v>1</v>
      </c>
      <c r="I1584" s="60">
        <v>11</v>
      </c>
      <c r="J1584" s="60">
        <v>1</v>
      </c>
      <c r="K1584" s="60" t="s">
        <v>21</v>
      </c>
      <c r="L1584" s="60" t="str">
        <f>IF(K1584=[36]Hoja3!$B$2,[36]Hoja3!$A$2,IF(K1584=[36]Hoja3!$B$3,[36]Hoja3!$A$3,IF(K1584=[36]Hoja3!$B$4,[36]Hoja3!$A$4,IF(K1584=[36]Hoja3!$B$5,[36]Hoja3!$A$5,IF(K1584=[36]Hoja3!$B$6,[36]Hoja3!$A$6,IF(K1584=[36]Hoja3!$B$7,[36]Hoja3!$A$7,IF(K1584=[36]Hoja3!$B$8,[36]Hoja3!$A$8,IF(K1584=[36]Hoja3!$B$9,[36]Hoja3!$A$9,IF(K1584=[36]Hoja3!$B$10,[36]Hoja3!$A$10,IF(K1584=[36]Hoja3!$B$11,[36]Hoja3!$A$11,IF(K1584=[36]Hoja3!$B$12,[36]Hoja3!$A$12,IF(K1584=[36]Hoja3!$B$13,[36]Hoja3!$A$13,IF(K1584=[36]Hoja3!$B$14,[36]Hoja3!$A$14,IF(K1584=[36]Hoja3!$B$15,[36]Hoja3!$A$15,IF(K1584=[36]Hoja3!$B$16,[36]Hoja3!$A$16,IF(K1584=[36]Hoja3!$B$17,[36]Hoja3!$A$17,IF(K1584=[36]Hoja3!$B$18,[36]Hoja3!$A$18,IF(K1584=[36]Hoja3!$B$19,[36]Hoja3!$A$19,IF(K1584=[36]Hoja3!$B$20,[36]Hoja3!$A$20,IF(K1584=[36]Hoja3!$B$21,[36]Hoja3!$A$21,""))))))))))))))))))))</f>
        <v>CCE-16</v>
      </c>
      <c r="M1584" s="60" t="s">
        <v>63</v>
      </c>
      <c r="N1584" s="60">
        <v>0</v>
      </c>
      <c r="O1584" s="63">
        <v>110290752</v>
      </c>
      <c r="P1584" s="64">
        <v>110290752</v>
      </c>
      <c r="Q1584" s="65">
        <v>0</v>
      </c>
      <c r="R1584" s="60">
        <v>0</v>
      </c>
      <c r="S1584" s="60" t="s">
        <v>1439</v>
      </c>
      <c r="T1584" s="60" t="s">
        <v>2701</v>
      </c>
      <c r="U1584" s="60" t="s">
        <v>2702</v>
      </c>
      <c r="V1584" s="60" t="s">
        <v>2703</v>
      </c>
      <c r="W1584" s="60" t="s">
        <v>2704</v>
      </c>
      <c r="X1584" s="60" t="s">
        <v>2705</v>
      </c>
      <c r="Y1584" s="133" t="s">
        <v>2706</v>
      </c>
    </row>
    <row r="1585" spans="1:25" ht="45" x14ac:dyDescent="0.25">
      <c r="A1585" s="60" t="s">
        <v>3089</v>
      </c>
      <c r="B1585" s="60" t="str">
        <f>IFERROR(VLOOKUP(VALUE(MID(A1585,1,IF(VALUE(MID(A1585,1,3))=898,3,4))),[37]Hoja1!$A$3:$K$222,2,0),"")</f>
        <v>1053 Oportunidades de aprendizaje desde el enfoque diferencial</v>
      </c>
      <c r="C1585" s="60" t="s">
        <v>261</v>
      </c>
      <c r="D1585" s="60" t="s">
        <v>494</v>
      </c>
      <c r="E1585" s="60">
        <v>80101505</v>
      </c>
      <c r="F1585" s="91" t="s">
        <v>3090</v>
      </c>
      <c r="G1585" s="62">
        <v>1</v>
      </c>
      <c r="H1585" s="62">
        <v>1</v>
      </c>
      <c r="I1585" s="60">
        <v>9</v>
      </c>
      <c r="J1585" s="60">
        <v>1</v>
      </c>
      <c r="K1585" s="60" t="s">
        <v>21</v>
      </c>
      <c r="L1585" s="60" t="str">
        <f>IF(K1585=[36]Hoja3!$B$2,[36]Hoja3!$A$2,IF(K1585=[36]Hoja3!$B$3,[36]Hoja3!$A$3,IF(K1585=[36]Hoja3!$B$4,[36]Hoja3!$A$4,IF(K1585=[36]Hoja3!$B$5,[36]Hoja3!$A$5,IF(K1585=[36]Hoja3!$B$6,[36]Hoja3!$A$6,IF(K1585=[36]Hoja3!$B$7,[36]Hoja3!$A$7,IF(K1585=[36]Hoja3!$B$8,[36]Hoja3!$A$8,IF(K1585=[36]Hoja3!$B$9,[36]Hoja3!$A$9,IF(K1585=[36]Hoja3!$B$10,[36]Hoja3!$A$10,IF(K1585=[36]Hoja3!$B$11,[36]Hoja3!$A$11,IF(K1585=[36]Hoja3!$B$12,[36]Hoja3!$A$12,IF(K1585=[36]Hoja3!$B$13,[36]Hoja3!$A$13,IF(K1585=[36]Hoja3!$B$14,[36]Hoja3!$A$14,IF(K1585=[36]Hoja3!$B$15,[36]Hoja3!$A$15,IF(K1585=[36]Hoja3!$B$16,[36]Hoja3!$A$16,IF(K1585=[36]Hoja3!$B$17,[36]Hoja3!$A$17,IF(K1585=[36]Hoja3!$B$18,[36]Hoja3!$A$18,IF(K1585=[36]Hoja3!$B$19,[36]Hoja3!$A$19,IF(K1585=[36]Hoja3!$B$20,[36]Hoja3!$A$20,IF(K1585=[36]Hoja3!$B$21,[36]Hoja3!$A$21,""))))))))))))))))))))</f>
        <v>CCE-16</v>
      </c>
      <c r="M1585" s="60" t="s">
        <v>63</v>
      </c>
      <c r="N1585" s="60">
        <v>0</v>
      </c>
      <c r="O1585" s="63">
        <v>39150000</v>
      </c>
      <c r="P1585" s="64">
        <v>39150000</v>
      </c>
      <c r="Q1585" s="65">
        <v>0</v>
      </c>
      <c r="R1585" s="60">
        <v>0</v>
      </c>
      <c r="S1585" s="60" t="s">
        <v>1439</v>
      </c>
      <c r="T1585" s="60" t="s">
        <v>2701</v>
      </c>
      <c r="U1585" s="60" t="s">
        <v>2702</v>
      </c>
      <c r="V1585" s="60" t="s">
        <v>2703</v>
      </c>
      <c r="W1585" s="60" t="s">
        <v>2704</v>
      </c>
      <c r="X1585" s="60" t="s">
        <v>2705</v>
      </c>
      <c r="Y1585" s="133" t="s">
        <v>2706</v>
      </c>
    </row>
    <row r="1586" spans="1:25" ht="45" x14ac:dyDescent="0.25">
      <c r="A1586" s="60" t="s">
        <v>3091</v>
      </c>
      <c r="B1586" s="60" t="str">
        <f>IFERROR(VLOOKUP(VALUE(MID(A1586,1,IF(VALUE(MID(A1586,1,3))=898,3,4))),[37]Hoja1!$A$3:$K$222,2,0),"")</f>
        <v>1053 Oportunidades de aprendizaje desde el enfoque diferencial</v>
      </c>
      <c r="C1586" s="60" t="s">
        <v>261</v>
      </c>
      <c r="D1586" s="60" t="s">
        <v>494</v>
      </c>
      <c r="E1586" s="132">
        <v>80101505</v>
      </c>
      <c r="F1586" s="91" t="s">
        <v>3090</v>
      </c>
      <c r="G1586" s="119">
        <v>1</v>
      </c>
      <c r="H1586" s="62">
        <v>1</v>
      </c>
      <c r="I1586" s="60">
        <v>9</v>
      </c>
      <c r="J1586" s="60">
        <v>1</v>
      </c>
      <c r="K1586" s="60" t="s">
        <v>21</v>
      </c>
      <c r="L1586" s="60" t="str">
        <f>IF(K1586=[36]Hoja3!$B$2,[36]Hoja3!$A$2,IF(K1586=[36]Hoja3!$B$3,[36]Hoja3!$A$3,IF(K1586=[36]Hoja3!$B$4,[36]Hoja3!$A$4,IF(K1586=[36]Hoja3!$B$5,[36]Hoja3!$A$5,IF(K1586=[36]Hoja3!$B$6,[36]Hoja3!$A$6,IF(K1586=[36]Hoja3!$B$7,[36]Hoja3!$A$7,IF(K1586=[36]Hoja3!$B$8,[36]Hoja3!$A$8,IF(K1586=[36]Hoja3!$B$9,[36]Hoja3!$A$9,IF(K1586=[36]Hoja3!$B$10,[36]Hoja3!$A$10,IF(K1586=[36]Hoja3!$B$11,[36]Hoja3!$A$11,IF(K1586=[36]Hoja3!$B$12,[36]Hoja3!$A$12,IF(K1586=[36]Hoja3!$B$13,[36]Hoja3!$A$13,IF(K1586=[36]Hoja3!$B$14,[36]Hoja3!$A$14,IF(K1586=[36]Hoja3!$B$15,[36]Hoja3!$A$15,IF(K1586=[36]Hoja3!$B$16,[36]Hoja3!$A$16,IF(K1586=[36]Hoja3!$B$17,[36]Hoja3!$A$17,IF(K1586=[36]Hoja3!$B$18,[36]Hoja3!$A$18,IF(K1586=[36]Hoja3!$B$19,[36]Hoja3!$A$19,IF(K1586=[36]Hoja3!$B$20,[36]Hoja3!$A$20,IF(K1586=[36]Hoja3!$B$21,[36]Hoja3!$A$21,""))))))))))))))))))))</f>
        <v>CCE-16</v>
      </c>
      <c r="M1586" s="60" t="s">
        <v>63</v>
      </c>
      <c r="N1586" s="60">
        <v>0</v>
      </c>
      <c r="O1586" s="63">
        <v>39150000</v>
      </c>
      <c r="P1586" s="64">
        <v>39150000</v>
      </c>
      <c r="Q1586" s="65">
        <v>0</v>
      </c>
      <c r="R1586" s="60">
        <v>0</v>
      </c>
      <c r="S1586" s="60" t="s">
        <v>1439</v>
      </c>
      <c r="T1586" s="60" t="s">
        <v>2701</v>
      </c>
      <c r="U1586" s="60" t="s">
        <v>2702</v>
      </c>
      <c r="V1586" s="60" t="s">
        <v>2703</v>
      </c>
      <c r="W1586" s="60" t="s">
        <v>2704</v>
      </c>
      <c r="X1586" s="60" t="s">
        <v>2705</v>
      </c>
      <c r="Y1586" s="133" t="s">
        <v>2706</v>
      </c>
    </row>
    <row r="1587" spans="1:25" ht="45" x14ac:dyDescent="0.25">
      <c r="A1587" s="60" t="s">
        <v>3092</v>
      </c>
      <c r="B1587" s="60" t="str">
        <f>IFERROR(VLOOKUP(VALUE(MID(A1587,1,IF(VALUE(MID(A1587,1,3))=898,3,4))),[37]Hoja1!$A$3:$K$222,2,0),"")</f>
        <v>1053 Oportunidades de aprendizaje desde el enfoque diferencial</v>
      </c>
      <c r="C1587" s="60" t="s">
        <v>261</v>
      </c>
      <c r="D1587" s="60" t="s">
        <v>494</v>
      </c>
      <c r="E1587" s="60">
        <v>80101505</v>
      </c>
      <c r="F1587" s="91" t="s">
        <v>3090</v>
      </c>
      <c r="G1587" s="62">
        <v>1</v>
      </c>
      <c r="H1587" s="62">
        <v>1</v>
      </c>
      <c r="I1587" s="60">
        <v>9</v>
      </c>
      <c r="J1587" s="60">
        <v>1</v>
      </c>
      <c r="K1587" s="60" t="s">
        <v>21</v>
      </c>
      <c r="L1587" s="60" t="str">
        <f>IF(K1587=[36]Hoja3!$B$2,[36]Hoja3!$A$2,IF(K1587=[36]Hoja3!$B$3,[36]Hoja3!$A$3,IF(K1587=[36]Hoja3!$B$4,[36]Hoja3!$A$4,IF(K1587=[36]Hoja3!$B$5,[36]Hoja3!$A$5,IF(K1587=[36]Hoja3!$B$6,[36]Hoja3!$A$6,IF(K1587=[36]Hoja3!$B$7,[36]Hoja3!$A$7,IF(K1587=[36]Hoja3!$B$8,[36]Hoja3!$A$8,IF(K1587=[36]Hoja3!$B$9,[36]Hoja3!$A$9,IF(K1587=[36]Hoja3!$B$10,[36]Hoja3!$A$10,IF(K1587=[36]Hoja3!$B$11,[36]Hoja3!$A$11,IF(K1587=[36]Hoja3!$B$12,[36]Hoja3!$A$12,IF(K1587=[36]Hoja3!$B$13,[36]Hoja3!$A$13,IF(K1587=[36]Hoja3!$B$14,[36]Hoja3!$A$14,IF(K1587=[36]Hoja3!$B$15,[36]Hoja3!$A$15,IF(K1587=[36]Hoja3!$B$16,[36]Hoja3!$A$16,IF(K1587=[36]Hoja3!$B$17,[36]Hoja3!$A$17,IF(K1587=[36]Hoja3!$B$18,[36]Hoja3!$A$18,IF(K1587=[36]Hoja3!$B$19,[36]Hoja3!$A$19,IF(K1587=[36]Hoja3!$B$20,[36]Hoja3!$A$20,IF(K1587=[36]Hoja3!$B$21,[36]Hoja3!$A$21,""))))))))))))))))))))</f>
        <v>CCE-16</v>
      </c>
      <c r="M1587" s="60" t="s">
        <v>63</v>
      </c>
      <c r="N1587" s="60">
        <v>0</v>
      </c>
      <c r="O1587" s="63">
        <v>39150000</v>
      </c>
      <c r="P1587" s="64">
        <v>39150000</v>
      </c>
      <c r="Q1587" s="65">
        <v>0</v>
      </c>
      <c r="R1587" s="60">
        <v>0</v>
      </c>
      <c r="S1587" s="60" t="s">
        <v>1439</v>
      </c>
      <c r="T1587" s="60" t="s">
        <v>2701</v>
      </c>
      <c r="U1587" s="60" t="s">
        <v>2702</v>
      </c>
      <c r="V1587" s="60" t="s">
        <v>2703</v>
      </c>
      <c r="W1587" s="60" t="s">
        <v>2704</v>
      </c>
      <c r="X1587" s="60" t="s">
        <v>2705</v>
      </c>
      <c r="Y1587" s="133" t="s">
        <v>2706</v>
      </c>
    </row>
    <row r="1588" spans="1:25" ht="60" x14ac:dyDescent="0.25">
      <c r="A1588" s="60" t="s">
        <v>3093</v>
      </c>
      <c r="B1588" s="60" t="s">
        <v>341</v>
      </c>
      <c r="C1588" s="60" t="s">
        <v>265</v>
      </c>
      <c r="D1588" s="60" t="s">
        <v>506</v>
      </c>
      <c r="E1588" s="60">
        <v>80161506</v>
      </c>
      <c r="F1588" s="60" t="s">
        <v>3094</v>
      </c>
      <c r="G1588" s="62">
        <v>1</v>
      </c>
      <c r="H1588" s="62">
        <v>1</v>
      </c>
      <c r="I1588" s="60">
        <v>357</v>
      </c>
      <c r="J1588" s="60">
        <v>0</v>
      </c>
      <c r="K1588" s="60" t="s">
        <v>21</v>
      </c>
      <c r="L1588" s="60" t="s">
        <v>20</v>
      </c>
      <c r="M1588" s="60" t="s">
        <v>63</v>
      </c>
      <c r="N1588" s="60">
        <v>0</v>
      </c>
      <c r="O1588" s="63">
        <v>76891592.960000008</v>
      </c>
      <c r="P1588" s="64">
        <v>76891592.960000008</v>
      </c>
      <c r="Q1588" s="65">
        <v>0</v>
      </c>
      <c r="R1588" s="60">
        <v>0</v>
      </c>
      <c r="S1588" s="60" t="s">
        <v>3095</v>
      </c>
      <c r="T1588" s="60" t="s">
        <v>655</v>
      </c>
      <c r="U1588" s="60" t="s">
        <v>3096</v>
      </c>
      <c r="V1588" s="60" t="s">
        <v>655</v>
      </c>
      <c r="W1588" s="60" t="s">
        <v>3096</v>
      </c>
      <c r="X1588" s="60">
        <v>3241000</v>
      </c>
      <c r="Y1588" s="60" t="s">
        <v>3097</v>
      </c>
    </row>
    <row r="1589" spans="1:25" ht="60" x14ac:dyDescent="0.25">
      <c r="A1589" s="60" t="s">
        <v>3098</v>
      </c>
      <c r="B1589" s="60" t="s">
        <v>341</v>
      </c>
      <c r="C1589" s="60" t="s">
        <v>265</v>
      </c>
      <c r="D1589" s="60" t="s">
        <v>506</v>
      </c>
      <c r="E1589" s="60">
        <v>80161506</v>
      </c>
      <c r="F1589" s="60" t="s">
        <v>3099</v>
      </c>
      <c r="G1589" s="62">
        <v>1</v>
      </c>
      <c r="H1589" s="62">
        <v>1</v>
      </c>
      <c r="I1589" s="60">
        <v>357</v>
      </c>
      <c r="J1589" s="60">
        <v>0</v>
      </c>
      <c r="K1589" s="60" t="s">
        <v>21</v>
      </c>
      <c r="L1589" s="60" t="s">
        <v>20</v>
      </c>
      <c r="M1589" s="60" t="s">
        <v>63</v>
      </c>
      <c r="N1589" s="60">
        <v>0</v>
      </c>
      <c r="O1589" s="63">
        <v>44615480</v>
      </c>
      <c r="P1589" s="64">
        <v>44615480</v>
      </c>
      <c r="Q1589" s="65">
        <v>0</v>
      </c>
      <c r="R1589" s="60">
        <v>0</v>
      </c>
      <c r="S1589" s="60" t="s">
        <v>3095</v>
      </c>
      <c r="T1589" s="60" t="s">
        <v>655</v>
      </c>
      <c r="U1589" s="60" t="s">
        <v>3096</v>
      </c>
      <c r="V1589" s="60" t="s">
        <v>655</v>
      </c>
      <c r="W1589" s="60" t="s">
        <v>3096</v>
      </c>
      <c r="X1589" s="60">
        <v>3241000</v>
      </c>
      <c r="Y1589" s="60" t="s">
        <v>3097</v>
      </c>
    </row>
    <row r="1590" spans="1:25" ht="60" x14ac:dyDescent="0.25">
      <c r="A1590" s="60" t="s">
        <v>3100</v>
      </c>
      <c r="B1590" s="60" t="s">
        <v>341</v>
      </c>
      <c r="C1590" s="60" t="s">
        <v>265</v>
      </c>
      <c r="D1590" s="60" t="s">
        <v>506</v>
      </c>
      <c r="E1590" s="60">
        <v>80101604</v>
      </c>
      <c r="F1590" s="60" t="s">
        <v>3101</v>
      </c>
      <c r="G1590" s="62">
        <v>1</v>
      </c>
      <c r="H1590" s="62">
        <v>1</v>
      </c>
      <c r="I1590" s="60">
        <v>357</v>
      </c>
      <c r="J1590" s="60">
        <v>0</v>
      </c>
      <c r="K1590" s="60" t="s">
        <v>21</v>
      </c>
      <c r="L1590" s="60" t="s">
        <v>20</v>
      </c>
      <c r="M1590" s="60" t="s">
        <v>63</v>
      </c>
      <c r="N1590" s="60">
        <v>0</v>
      </c>
      <c r="O1590" s="63">
        <v>95604600</v>
      </c>
      <c r="P1590" s="64">
        <v>95604600</v>
      </c>
      <c r="Q1590" s="65">
        <v>0</v>
      </c>
      <c r="R1590" s="60">
        <v>0</v>
      </c>
      <c r="S1590" s="60" t="s">
        <v>3095</v>
      </c>
      <c r="T1590" s="60" t="s">
        <v>655</v>
      </c>
      <c r="U1590" s="60" t="s">
        <v>3096</v>
      </c>
      <c r="V1590" s="60" t="s">
        <v>655</v>
      </c>
      <c r="W1590" s="60" t="s">
        <v>3096</v>
      </c>
      <c r="X1590" s="60">
        <v>3241000</v>
      </c>
      <c r="Y1590" s="60" t="s">
        <v>3097</v>
      </c>
    </row>
    <row r="1591" spans="1:25" ht="60" x14ac:dyDescent="0.25">
      <c r="A1591" s="60" t="s">
        <v>3102</v>
      </c>
      <c r="B1591" s="60" t="s">
        <v>341</v>
      </c>
      <c r="C1591" s="60" t="s">
        <v>265</v>
      </c>
      <c r="D1591" s="60" t="s">
        <v>506</v>
      </c>
      <c r="E1591" s="60">
        <v>80101509</v>
      </c>
      <c r="F1591" s="60" t="s">
        <v>3103</v>
      </c>
      <c r="G1591" s="62">
        <v>1</v>
      </c>
      <c r="H1591" s="62">
        <v>1</v>
      </c>
      <c r="I1591" s="60">
        <v>345</v>
      </c>
      <c r="J1591" s="60">
        <v>0</v>
      </c>
      <c r="K1591" s="60" t="s">
        <v>21</v>
      </c>
      <c r="L1591" s="60" t="s">
        <v>20</v>
      </c>
      <c r="M1591" s="60" t="s">
        <v>585</v>
      </c>
      <c r="N1591" s="60">
        <v>0</v>
      </c>
      <c r="O1591" s="63">
        <v>60000000</v>
      </c>
      <c r="P1591" s="64">
        <v>60000000</v>
      </c>
      <c r="Q1591" s="65">
        <v>0</v>
      </c>
      <c r="R1591" s="60">
        <v>0</v>
      </c>
      <c r="S1591" s="60" t="s">
        <v>3095</v>
      </c>
      <c r="T1591" s="60" t="s">
        <v>655</v>
      </c>
      <c r="U1591" s="60" t="s">
        <v>3096</v>
      </c>
      <c r="V1591" s="60" t="s">
        <v>655</v>
      </c>
      <c r="W1591" s="60" t="s">
        <v>3096</v>
      </c>
      <c r="X1591" s="60">
        <v>3241000</v>
      </c>
      <c r="Y1591" s="60" t="s">
        <v>3097</v>
      </c>
    </row>
    <row r="1592" spans="1:25" ht="60" x14ac:dyDescent="0.25">
      <c r="A1592" s="60" t="s">
        <v>3104</v>
      </c>
      <c r="B1592" s="60" t="s">
        <v>341</v>
      </c>
      <c r="C1592" s="60" t="s">
        <v>265</v>
      </c>
      <c r="D1592" s="60" t="s">
        <v>506</v>
      </c>
      <c r="E1592" s="60">
        <v>80101509</v>
      </c>
      <c r="F1592" s="60" t="s">
        <v>3105</v>
      </c>
      <c r="G1592" s="62">
        <v>1</v>
      </c>
      <c r="H1592" s="62">
        <v>12</v>
      </c>
      <c r="I1592" s="60">
        <v>360</v>
      </c>
      <c r="J1592" s="60">
        <v>0</v>
      </c>
      <c r="K1592" s="60" t="s">
        <v>21</v>
      </c>
      <c r="L1592" s="60" t="s">
        <v>605</v>
      </c>
      <c r="M1592" s="60" t="s">
        <v>63</v>
      </c>
      <c r="N1592" s="60">
        <v>0</v>
      </c>
      <c r="O1592" s="63">
        <v>69072000</v>
      </c>
      <c r="P1592" s="64">
        <v>69072000</v>
      </c>
      <c r="Q1592" s="65">
        <v>0</v>
      </c>
      <c r="R1592" s="60">
        <v>0</v>
      </c>
      <c r="S1592" s="60" t="s">
        <v>3095</v>
      </c>
      <c r="T1592" s="60" t="s">
        <v>655</v>
      </c>
      <c r="U1592" s="60" t="s">
        <v>3096</v>
      </c>
      <c r="V1592" s="60" t="s">
        <v>655</v>
      </c>
      <c r="W1592" s="60" t="s">
        <v>3096</v>
      </c>
      <c r="X1592" s="60">
        <v>3241000</v>
      </c>
      <c r="Y1592" s="60" t="s">
        <v>3097</v>
      </c>
    </row>
    <row r="1593" spans="1:25" ht="75" x14ac:dyDescent="0.25">
      <c r="A1593" s="60" t="s">
        <v>3106</v>
      </c>
      <c r="B1593" s="60" t="s">
        <v>341</v>
      </c>
      <c r="C1593" s="60" t="s">
        <v>265</v>
      </c>
      <c r="D1593" s="60" t="s">
        <v>506</v>
      </c>
      <c r="E1593" s="60">
        <v>80101509</v>
      </c>
      <c r="F1593" s="60" t="s">
        <v>3107</v>
      </c>
      <c r="G1593" s="62">
        <v>1</v>
      </c>
      <c r="H1593" s="62">
        <v>12</v>
      </c>
      <c r="I1593" s="60">
        <v>360</v>
      </c>
      <c r="J1593" s="60">
        <v>0</v>
      </c>
      <c r="K1593" s="60" t="s">
        <v>21</v>
      </c>
      <c r="L1593" s="60" t="s">
        <v>605</v>
      </c>
      <c r="M1593" s="60" t="s">
        <v>63</v>
      </c>
      <c r="N1593" s="60">
        <v>0</v>
      </c>
      <c r="O1593" s="63">
        <v>69072000</v>
      </c>
      <c r="P1593" s="64">
        <v>69072000</v>
      </c>
      <c r="Q1593" s="65">
        <v>0</v>
      </c>
      <c r="R1593" s="60">
        <v>0</v>
      </c>
      <c r="S1593" s="60" t="s">
        <v>3095</v>
      </c>
      <c r="T1593" s="60" t="s">
        <v>655</v>
      </c>
      <c r="U1593" s="60" t="s">
        <v>3096</v>
      </c>
      <c r="V1593" s="60" t="s">
        <v>655</v>
      </c>
      <c r="W1593" s="60" t="s">
        <v>3096</v>
      </c>
      <c r="X1593" s="60">
        <v>3241000</v>
      </c>
      <c r="Y1593" s="60" t="s">
        <v>3097</v>
      </c>
    </row>
    <row r="1594" spans="1:25" ht="60" x14ac:dyDescent="0.25">
      <c r="A1594" s="60" t="s">
        <v>3108</v>
      </c>
      <c r="B1594" s="60" t="s">
        <v>341</v>
      </c>
      <c r="C1594" s="60" t="s">
        <v>265</v>
      </c>
      <c r="D1594" s="60" t="s">
        <v>506</v>
      </c>
      <c r="E1594" s="60">
        <v>80101509</v>
      </c>
      <c r="F1594" s="60" t="s">
        <v>3109</v>
      </c>
      <c r="G1594" s="62">
        <v>1</v>
      </c>
      <c r="H1594" s="62">
        <v>12</v>
      </c>
      <c r="I1594" s="60">
        <v>360</v>
      </c>
      <c r="J1594" s="60">
        <v>0</v>
      </c>
      <c r="K1594" s="60" t="s">
        <v>21</v>
      </c>
      <c r="L1594" s="60" t="s">
        <v>605</v>
      </c>
      <c r="M1594" s="60" t="s">
        <v>63</v>
      </c>
      <c r="N1594" s="60">
        <v>0</v>
      </c>
      <c r="O1594" s="63">
        <v>69072000</v>
      </c>
      <c r="P1594" s="64">
        <v>69072000</v>
      </c>
      <c r="Q1594" s="65">
        <v>0</v>
      </c>
      <c r="R1594" s="60">
        <v>0</v>
      </c>
      <c r="S1594" s="60" t="s">
        <v>3095</v>
      </c>
      <c r="T1594" s="60" t="s">
        <v>655</v>
      </c>
      <c r="U1594" s="60" t="s">
        <v>3096</v>
      </c>
      <c r="V1594" s="60" t="s">
        <v>655</v>
      </c>
      <c r="W1594" s="60" t="s">
        <v>3096</v>
      </c>
      <c r="X1594" s="60">
        <v>3241000</v>
      </c>
      <c r="Y1594" s="60" t="s">
        <v>3097</v>
      </c>
    </row>
    <row r="1595" spans="1:25" ht="75" x14ac:dyDescent="0.25">
      <c r="A1595" s="60" t="s">
        <v>3110</v>
      </c>
      <c r="B1595" s="60" t="s">
        <v>341</v>
      </c>
      <c r="C1595" s="60" t="s">
        <v>265</v>
      </c>
      <c r="D1595" s="60" t="s">
        <v>506</v>
      </c>
      <c r="E1595" s="60">
        <v>80101509</v>
      </c>
      <c r="F1595" s="60" t="s">
        <v>3111</v>
      </c>
      <c r="G1595" s="62">
        <v>1</v>
      </c>
      <c r="H1595" s="62">
        <v>12</v>
      </c>
      <c r="I1595" s="60">
        <v>360</v>
      </c>
      <c r="J1595" s="60">
        <v>0</v>
      </c>
      <c r="K1595" s="60" t="s">
        <v>21</v>
      </c>
      <c r="L1595" s="60" t="s">
        <v>605</v>
      </c>
      <c r="M1595" s="60" t="s">
        <v>63</v>
      </c>
      <c r="N1595" s="60">
        <v>0</v>
      </c>
      <c r="O1595" s="63">
        <v>69072000</v>
      </c>
      <c r="P1595" s="64">
        <v>69072000</v>
      </c>
      <c r="Q1595" s="65">
        <v>0</v>
      </c>
      <c r="R1595" s="60">
        <v>0</v>
      </c>
      <c r="S1595" s="60" t="s">
        <v>3095</v>
      </c>
      <c r="T1595" s="60" t="s">
        <v>655</v>
      </c>
      <c r="U1595" s="60" t="s">
        <v>3096</v>
      </c>
      <c r="V1595" s="60" t="s">
        <v>655</v>
      </c>
      <c r="W1595" s="60" t="s">
        <v>3096</v>
      </c>
      <c r="X1595" s="60">
        <v>3241000</v>
      </c>
      <c r="Y1595" s="60" t="s">
        <v>3097</v>
      </c>
    </row>
    <row r="1596" spans="1:25" ht="60" x14ac:dyDescent="0.25">
      <c r="A1596" s="60" t="s">
        <v>3112</v>
      </c>
      <c r="B1596" s="60" t="s">
        <v>341</v>
      </c>
      <c r="C1596" s="60" t="s">
        <v>265</v>
      </c>
      <c r="D1596" s="60" t="s">
        <v>506</v>
      </c>
      <c r="E1596" s="60">
        <v>80101509</v>
      </c>
      <c r="F1596" s="60" t="s">
        <v>3113</v>
      </c>
      <c r="G1596" s="62">
        <v>1</v>
      </c>
      <c r="H1596" s="62">
        <v>12</v>
      </c>
      <c r="I1596" s="60">
        <v>360</v>
      </c>
      <c r="J1596" s="60">
        <v>0</v>
      </c>
      <c r="K1596" s="60" t="s">
        <v>21</v>
      </c>
      <c r="L1596" s="60" t="s">
        <v>605</v>
      </c>
      <c r="M1596" s="60" t="s">
        <v>63</v>
      </c>
      <c r="N1596" s="60">
        <v>0</v>
      </c>
      <c r="O1596" s="63">
        <v>69072000</v>
      </c>
      <c r="P1596" s="64">
        <v>69072000</v>
      </c>
      <c r="Q1596" s="65">
        <v>0</v>
      </c>
      <c r="R1596" s="60">
        <v>0</v>
      </c>
      <c r="S1596" s="60" t="s">
        <v>3095</v>
      </c>
      <c r="T1596" s="60" t="s">
        <v>655</v>
      </c>
      <c r="U1596" s="60" t="s">
        <v>3096</v>
      </c>
      <c r="V1596" s="60" t="s">
        <v>655</v>
      </c>
      <c r="W1596" s="60" t="s">
        <v>3096</v>
      </c>
      <c r="X1596" s="60">
        <v>3241000</v>
      </c>
      <c r="Y1596" s="60" t="s">
        <v>3097</v>
      </c>
    </row>
    <row r="1597" spans="1:25" ht="60" x14ac:dyDescent="0.25">
      <c r="A1597" s="60" t="s">
        <v>3114</v>
      </c>
      <c r="B1597" s="60" t="s">
        <v>341</v>
      </c>
      <c r="C1597" s="60" t="s">
        <v>265</v>
      </c>
      <c r="D1597" s="60" t="s">
        <v>506</v>
      </c>
      <c r="E1597" s="60">
        <v>80101509</v>
      </c>
      <c r="F1597" s="60" t="s">
        <v>3115</v>
      </c>
      <c r="G1597" s="62">
        <v>1</v>
      </c>
      <c r="H1597" s="62">
        <v>12</v>
      </c>
      <c r="I1597" s="60">
        <v>360</v>
      </c>
      <c r="J1597" s="60">
        <v>0</v>
      </c>
      <c r="K1597" s="60" t="s">
        <v>21</v>
      </c>
      <c r="L1597" s="60" t="s">
        <v>605</v>
      </c>
      <c r="M1597" s="60" t="s">
        <v>63</v>
      </c>
      <c r="N1597" s="60">
        <v>0</v>
      </c>
      <c r="O1597" s="63">
        <v>69072000</v>
      </c>
      <c r="P1597" s="64">
        <v>69072000</v>
      </c>
      <c r="Q1597" s="65">
        <v>0</v>
      </c>
      <c r="R1597" s="60">
        <v>0</v>
      </c>
      <c r="S1597" s="60" t="s">
        <v>3095</v>
      </c>
      <c r="T1597" s="60" t="s">
        <v>655</v>
      </c>
      <c r="U1597" s="60" t="s">
        <v>3096</v>
      </c>
      <c r="V1597" s="60" t="s">
        <v>655</v>
      </c>
      <c r="W1597" s="60" t="s">
        <v>3096</v>
      </c>
      <c r="X1597" s="60">
        <v>3241000</v>
      </c>
      <c r="Y1597" s="60" t="s">
        <v>3097</v>
      </c>
    </row>
    <row r="1598" spans="1:25" ht="75" x14ac:dyDescent="0.25">
      <c r="A1598" s="60" t="s">
        <v>3116</v>
      </c>
      <c r="B1598" s="60" t="s">
        <v>341</v>
      </c>
      <c r="C1598" s="60" t="s">
        <v>265</v>
      </c>
      <c r="D1598" s="60" t="s">
        <v>506</v>
      </c>
      <c r="E1598" s="60">
        <v>80101509</v>
      </c>
      <c r="F1598" s="60" t="s">
        <v>3117</v>
      </c>
      <c r="G1598" s="62">
        <v>1</v>
      </c>
      <c r="H1598" s="62">
        <v>12</v>
      </c>
      <c r="I1598" s="60">
        <v>360</v>
      </c>
      <c r="J1598" s="60">
        <v>0</v>
      </c>
      <c r="K1598" s="60" t="s">
        <v>21</v>
      </c>
      <c r="L1598" s="60" t="s">
        <v>605</v>
      </c>
      <c r="M1598" s="60" t="s">
        <v>63</v>
      </c>
      <c r="N1598" s="60">
        <v>0</v>
      </c>
      <c r="O1598" s="63">
        <v>61380000</v>
      </c>
      <c r="P1598" s="64">
        <v>61380000</v>
      </c>
      <c r="Q1598" s="65">
        <v>0</v>
      </c>
      <c r="R1598" s="60">
        <v>0</v>
      </c>
      <c r="S1598" s="60" t="s">
        <v>3095</v>
      </c>
      <c r="T1598" s="60" t="s">
        <v>655</v>
      </c>
      <c r="U1598" s="60" t="s">
        <v>3096</v>
      </c>
      <c r="V1598" s="60" t="s">
        <v>655</v>
      </c>
      <c r="W1598" s="60" t="s">
        <v>3096</v>
      </c>
      <c r="X1598" s="60">
        <v>3241000</v>
      </c>
      <c r="Y1598" s="60" t="s">
        <v>3097</v>
      </c>
    </row>
    <row r="1599" spans="1:25" ht="75" x14ac:dyDescent="0.25">
      <c r="A1599" s="60" t="s">
        <v>3118</v>
      </c>
      <c r="B1599" s="60" t="s">
        <v>341</v>
      </c>
      <c r="C1599" s="60" t="s">
        <v>265</v>
      </c>
      <c r="D1599" s="60" t="s">
        <v>506</v>
      </c>
      <c r="E1599" s="60">
        <v>80101509</v>
      </c>
      <c r="F1599" s="60" t="s">
        <v>3119</v>
      </c>
      <c r="G1599" s="62">
        <v>1</v>
      </c>
      <c r="H1599" s="62">
        <v>12</v>
      </c>
      <c r="I1599" s="60">
        <v>360</v>
      </c>
      <c r="J1599" s="60">
        <v>0</v>
      </c>
      <c r="K1599" s="60" t="s">
        <v>21</v>
      </c>
      <c r="L1599" s="60" t="s">
        <v>605</v>
      </c>
      <c r="M1599" s="60" t="s">
        <v>63</v>
      </c>
      <c r="N1599" s="60">
        <v>0</v>
      </c>
      <c r="O1599" s="63">
        <v>69072000</v>
      </c>
      <c r="P1599" s="64">
        <v>69072000</v>
      </c>
      <c r="Q1599" s="65">
        <v>0</v>
      </c>
      <c r="R1599" s="60">
        <v>0</v>
      </c>
      <c r="S1599" s="60" t="s">
        <v>3095</v>
      </c>
      <c r="T1599" s="60" t="s">
        <v>655</v>
      </c>
      <c r="U1599" s="60" t="s">
        <v>3096</v>
      </c>
      <c r="V1599" s="60" t="s">
        <v>655</v>
      </c>
      <c r="W1599" s="60" t="s">
        <v>3096</v>
      </c>
      <c r="X1599" s="60">
        <v>3241000</v>
      </c>
      <c r="Y1599" s="60" t="s">
        <v>3097</v>
      </c>
    </row>
    <row r="1600" spans="1:25" ht="90" x14ac:dyDescent="0.25">
      <c r="A1600" s="60" t="s">
        <v>3120</v>
      </c>
      <c r="B1600" s="60" t="s">
        <v>341</v>
      </c>
      <c r="C1600" s="60" t="s">
        <v>265</v>
      </c>
      <c r="D1600" s="60" t="s">
        <v>506</v>
      </c>
      <c r="E1600" s="60">
        <v>80101509</v>
      </c>
      <c r="F1600" s="60" t="s">
        <v>3121</v>
      </c>
      <c r="G1600" s="62">
        <v>1</v>
      </c>
      <c r="H1600" s="62">
        <v>12</v>
      </c>
      <c r="I1600" s="60">
        <v>360</v>
      </c>
      <c r="J1600" s="60">
        <v>0</v>
      </c>
      <c r="K1600" s="60" t="s">
        <v>21</v>
      </c>
      <c r="L1600" s="60" t="s">
        <v>605</v>
      </c>
      <c r="M1600" s="60" t="s">
        <v>63</v>
      </c>
      <c r="N1600" s="60">
        <v>0</v>
      </c>
      <c r="O1600" s="63">
        <v>69072000</v>
      </c>
      <c r="P1600" s="64">
        <v>69072000</v>
      </c>
      <c r="Q1600" s="65">
        <v>0</v>
      </c>
      <c r="R1600" s="60">
        <v>0</v>
      </c>
      <c r="S1600" s="60" t="s">
        <v>3095</v>
      </c>
      <c r="T1600" s="60" t="s">
        <v>655</v>
      </c>
      <c r="U1600" s="60" t="s">
        <v>3096</v>
      </c>
      <c r="V1600" s="60" t="s">
        <v>655</v>
      </c>
      <c r="W1600" s="60" t="s">
        <v>3096</v>
      </c>
      <c r="X1600" s="60">
        <v>3241000</v>
      </c>
      <c r="Y1600" s="60" t="s">
        <v>3097</v>
      </c>
    </row>
    <row r="1601" spans="1:25" ht="30" x14ac:dyDescent="0.25">
      <c r="A1601" s="60" t="s">
        <v>3122</v>
      </c>
      <c r="B1601" s="60" t="s">
        <v>341</v>
      </c>
      <c r="C1601" s="60" t="s">
        <v>265</v>
      </c>
      <c r="D1601" s="60" t="s">
        <v>508</v>
      </c>
      <c r="E1601" s="60">
        <v>80161506</v>
      </c>
      <c r="F1601" s="60" t="s">
        <v>3123</v>
      </c>
      <c r="G1601" s="62">
        <v>1</v>
      </c>
      <c r="H1601" s="62">
        <v>1</v>
      </c>
      <c r="I1601" s="60">
        <v>240</v>
      </c>
      <c r="J1601" s="60">
        <v>0</v>
      </c>
      <c r="K1601" s="60" t="s">
        <v>29</v>
      </c>
      <c r="L1601" s="60" t="s">
        <v>28</v>
      </c>
      <c r="M1601" s="60" t="s">
        <v>585</v>
      </c>
      <c r="N1601" s="60">
        <v>0</v>
      </c>
      <c r="O1601" s="63">
        <v>46000000</v>
      </c>
      <c r="P1601" s="64">
        <v>46000000</v>
      </c>
      <c r="Q1601" s="65">
        <v>0</v>
      </c>
      <c r="R1601" s="60">
        <v>0</v>
      </c>
      <c r="S1601" s="60" t="s">
        <v>3095</v>
      </c>
      <c r="T1601" s="60" t="s">
        <v>655</v>
      </c>
      <c r="U1601" s="60" t="s">
        <v>3096</v>
      </c>
      <c r="V1601" s="60" t="s">
        <v>655</v>
      </c>
      <c r="W1601" s="60" t="s">
        <v>3096</v>
      </c>
      <c r="X1601" s="60">
        <v>3241000</v>
      </c>
      <c r="Y1601" s="60" t="s">
        <v>3097</v>
      </c>
    </row>
    <row r="1602" spans="1:25" ht="30" x14ac:dyDescent="0.25">
      <c r="A1602" s="60" t="s">
        <v>3124</v>
      </c>
      <c r="B1602" s="60" t="s">
        <v>341</v>
      </c>
      <c r="C1602" s="60" t="s">
        <v>265</v>
      </c>
      <c r="D1602" s="60" t="s">
        <v>508</v>
      </c>
      <c r="E1602" s="60">
        <v>76101503</v>
      </c>
      <c r="F1602" s="60" t="s">
        <v>3125</v>
      </c>
      <c r="G1602" s="62">
        <v>3</v>
      </c>
      <c r="H1602" s="62">
        <v>3</v>
      </c>
      <c r="I1602" s="60">
        <v>120</v>
      </c>
      <c r="J1602" s="60">
        <v>0</v>
      </c>
      <c r="K1602" s="60" t="s">
        <v>29</v>
      </c>
      <c r="L1602" s="60" t="s">
        <v>28</v>
      </c>
      <c r="M1602" s="60" t="s">
        <v>585</v>
      </c>
      <c r="N1602" s="60">
        <v>0</v>
      </c>
      <c r="O1602" s="63">
        <v>56000000</v>
      </c>
      <c r="P1602" s="64">
        <v>56000000</v>
      </c>
      <c r="Q1602" s="65">
        <v>0</v>
      </c>
      <c r="R1602" s="60">
        <v>0</v>
      </c>
      <c r="S1602" s="60" t="s">
        <v>3095</v>
      </c>
      <c r="T1602" s="60" t="s">
        <v>655</v>
      </c>
      <c r="U1602" s="60" t="s">
        <v>3096</v>
      </c>
      <c r="V1602" s="60" t="s">
        <v>655</v>
      </c>
      <c r="W1602" s="60" t="s">
        <v>3096</v>
      </c>
      <c r="X1602" s="60">
        <v>3241000</v>
      </c>
      <c r="Y1602" s="60" t="s">
        <v>3097</v>
      </c>
    </row>
    <row r="1603" spans="1:25" ht="30" x14ac:dyDescent="0.25">
      <c r="A1603" s="60" t="s">
        <v>3126</v>
      </c>
      <c r="B1603" s="60" t="s">
        <v>341</v>
      </c>
      <c r="C1603" s="60" t="s">
        <v>265</v>
      </c>
      <c r="D1603" s="60" t="s">
        <v>508</v>
      </c>
      <c r="E1603" s="60">
        <v>80161506</v>
      </c>
      <c r="F1603" s="60" t="s">
        <v>3127</v>
      </c>
      <c r="G1603" s="62">
        <v>3</v>
      </c>
      <c r="H1603" s="62">
        <v>3</v>
      </c>
      <c r="I1603" s="60">
        <v>180</v>
      </c>
      <c r="J1603" s="60">
        <v>0</v>
      </c>
      <c r="K1603" s="60" t="s">
        <v>24</v>
      </c>
      <c r="L1603" s="60" t="s">
        <v>23</v>
      </c>
      <c r="M1603" s="60" t="s">
        <v>585</v>
      </c>
      <c r="N1603" s="60">
        <v>0</v>
      </c>
      <c r="O1603" s="63">
        <v>310000000</v>
      </c>
      <c r="P1603" s="64">
        <v>310000000</v>
      </c>
      <c r="Q1603" s="65">
        <v>0</v>
      </c>
      <c r="R1603" s="60">
        <v>0</v>
      </c>
      <c r="S1603" s="60" t="s">
        <v>3095</v>
      </c>
      <c r="T1603" s="60" t="s">
        <v>655</v>
      </c>
      <c r="U1603" s="60" t="s">
        <v>3096</v>
      </c>
      <c r="V1603" s="60" t="s">
        <v>655</v>
      </c>
      <c r="W1603" s="60" t="s">
        <v>3096</v>
      </c>
      <c r="X1603" s="60">
        <v>3241000</v>
      </c>
      <c r="Y1603" s="60" t="s">
        <v>3097</v>
      </c>
    </row>
    <row r="1604" spans="1:25" ht="30" x14ac:dyDescent="0.25">
      <c r="A1604" s="60" t="s">
        <v>3128</v>
      </c>
      <c r="B1604" s="60" t="s">
        <v>341</v>
      </c>
      <c r="C1604" s="60" t="s">
        <v>265</v>
      </c>
      <c r="D1604" s="60" t="s">
        <v>508</v>
      </c>
      <c r="E1604" s="60">
        <v>80161506</v>
      </c>
      <c r="F1604" s="60" t="s">
        <v>3129</v>
      </c>
      <c r="G1604" s="62">
        <v>2</v>
      </c>
      <c r="H1604" s="62">
        <v>2</v>
      </c>
      <c r="I1604" s="60">
        <v>180</v>
      </c>
      <c r="J1604" s="60">
        <v>0</v>
      </c>
      <c r="K1604" s="60" t="s">
        <v>21</v>
      </c>
      <c r="L1604" s="60" t="s">
        <v>20</v>
      </c>
      <c r="M1604" s="60" t="s">
        <v>585</v>
      </c>
      <c r="N1604" s="60">
        <v>0</v>
      </c>
      <c r="O1604" s="63">
        <v>186000000</v>
      </c>
      <c r="P1604" s="64">
        <v>186000000</v>
      </c>
      <c r="Q1604" s="65">
        <v>0</v>
      </c>
      <c r="R1604" s="60">
        <v>0</v>
      </c>
      <c r="S1604" s="60" t="s">
        <v>3095</v>
      </c>
      <c r="T1604" s="60" t="s">
        <v>655</v>
      </c>
      <c r="U1604" s="60" t="s">
        <v>3096</v>
      </c>
      <c r="V1604" s="60" t="s">
        <v>655</v>
      </c>
      <c r="W1604" s="60" t="s">
        <v>3096</v>
      </c>
      <c r="X1604" s="60">
        <v>3241000</v>
      </c>
      <c r="Y1604" s="60" t="s">
        <v>3097</v>
      </c>
    </row>
    <row r="1605" spans="1:25" ht="30" x14ac:dyDescent="0.25">
      <c r="A1605" s="60" t="s">
        <v>3130</v>
      </c>
      <c r="B1605" s="60" t="s">
        <v>341</v>
      </c>
      <c r="C1605" s="60" t="s">
        <v>265</v>
      </c>
      <c r="D1605" s="60" t="s">
        <v>508</v>
      </c>
      <c r="E1605" s="60">
        <v>81112005</v>
      </c>
      <c r="F1605" s="60" t="s">
        <v>3131</v>
      </c>
      <c r="G1605" s="62">
        <v>3</v>
      </c>
      <c r="H1605" s="62">
        <v>4</v>
      </c>
      <c r="I1605" s="60">
        <v>120</v>
      </c>
      <c r="J1605" s="60">
        <v>0</v>
      </c>
      <c r="K1605" s="60" t="s">
        <v>24</v>
      </c>
      <c r="L1605" s="60" t="s">
        <v>23</v>
      </c>
      <c r="M1605" s="60" t="s">
        <v>585</v>
      </c>
      <c r="N1605" s="60">
        <v>0</v>
      </c>
      <c r="O1605" s="63">
        <v>217000000</v>
      </c>
      <c r="P1605" s="64">
        <v>217000000</v>
      </c>
      <c r="Q1605" s="65">
        <v>0</v>
      </c>
      <c r="R1605" s="60">
        <v>0</v>
      </c>
      <c r="S1605" s="60" t="s">
        <v>3095</v>
      </c>
      <c r="T1605" s="60" t="s">
        <v>655</v>
      </c>
      <c r="U1605" s="60" t="s">
        <v>3096</v>
      </c>
      <c r="V1605" s="60" t="s">
        <v>655</v>
      </c>
      <c r="W1605" s="60" t="s">
        <v>3096</v>
      </c>
      <c r="X1605" s="60">
        <v>3241000</v>
      </c>
      <c r="Y1605" s="60" t="s">
        <v>3097</v>
      </c>
    </row>
    <row r="1606" spans="1:25" ht="75" x14ac:dyDescent="0.25">
      <c r="A1606" s="60" t="s">
        <v>3132</v>
      </c>
      <c r="B1606" s="60" t="s">
        <v>341</v>
      </c>
      <c r="C1606" s="60" t="s">
        <v>266</v>
      </c>
      <c r="D1606" s="60" t="s">
        <v>510</v>
      </c>
      <c r="E1606" s="60" t="s">
        <v>3133</v>
      </c>
      <c r="F1606" s="60" t="s">
        <v>607</v>
      </c>
      <c r="G1606" s="103">
        <v>1</v>
      </c>
      <c r="H1606" s="103">
        <v>1</v>
      </c>
      <c r="I1606" s="68">
        <v>330</v>
      </c>
      <c r="J1606" s="68">
        <v>0</v>
      </c>
      <c r="K1606" s="68" t="s">
        <v>21</v>
      </c>
      <c r="L1606" s="68" t="s">
        <v>605</v>
      </c>
      <c r="M1606" s="60" t="s">
        <v>575</v>
      </c>
      <c r="N1606" s="68">
        <v>0</v>
      </c>
      <c r="O1606" s="87">
        <v>432600000</v>
      </c>
      <c r="P1606" s="127">
        <v>432600000</v>
      </c>
      <c r="Q1606" s="128">
        <v>0</v>
      </c>
      <c r="R1606" s="68">
        <v>0</v>
      </c>
      <c r="S1606" s="60" t="s">
        <v>3095</v>
      </c>
      <c r="T1606" s="60" t="s">
        <v>655</v>
      </c>
      <c r="U1606" s="60" t="s">
        <v>3096</v>
      </c>
      <c r="V1606" s="60" t="s">
        <v>655</v>
      </c>
      <c r="W1606" s="60" t="s">
        <v>3096</v>
      </c>
      <c r="X1606" s="60">
        <v>3241000</v>
      </c>
      <c r="Y1606" s="60" t="s">
        <v>3097</v>
      </c>
    </row>
    <row r="1607" spans="1:25" ht="45" x14ac:dyDescent="0.25">
      <c r="A1607" s="60" t="s">
        <v>3134</v>
      </c>
      <c r="B1607" s="60" t="s">
        <v>341</v>
      </c>
      <c r="C1607" s="60" t="s">
        <v>269</v>
      </c>
      <c r="D1607" s="60" t="s">
        <v>511</v>
      </c>
      <c r="E1607" s="60">
        <v>80101509</v>
      </c>
      <c r="F1607" s="60" t="s">
        <v>3135</v>
      </c>
      <c r="G1607" s="62">
        <v>1</v>
      </c>
      <c r="H1607" s="62">
        <v>1</v>
      </c>
      <c r="I1607" s="60">
        <v>255</v>
      </c>
      <c r="J1607" s="60">
        <v>0</v>
      </c>
      <c r="K1607" s="60" t="s">
        <v>21</v>
      </c>
      <c r="L1607" s="60" t="s">
        <v>20</v>
      </c>
      <c r="M1607" s="60" t="s">
        <v>63</v>
      </c>
      <c r="N1607" s="60">
        <v>0</v>
      </c>
      <c r="O1607" s="63">
        <v>55156500</v>
      </c>
      <c r="P1607" s="64">
        <v>55156500</v>
      </c>
      <c r="Q1607" s="65">
        <v>0</v>
      </c>
      <c r="R1607" s="60">
        <v>0</v>
      </c>
      <c r="S1607" s="60" t="s">
        <v>3095</v>
      </c>
      <c r="T1607" s="60" t="s">
        <v>655</v>
      </c>
      <c r="U1607" s="60" t="s">
        <v>3096</v>
      </c>
      <c r="V1607" s="60" t="s">
        <v>655</v>
      </c>
      <c r="W1607" s="60" t="s">
        <v>3096</v>
      </c>
      <c r="X1607" s="60">
        <v>3241000</v>
      </c>
      <c r="Y1607" s="60" t="s">
        <v>3097</v>
      </c>
    </row>
    <row r="1608" spans="1:25" ht="30" x14ac:dyDescent="0.25">
      <c r="A1608" s="60" t="s">
        <v>3136</v>
      </c>
      <c r="B1608" s="60" t="s">
        <v>341</v>
      </c>
      <c r="C1608" s="60" t="s">
        <v>269</v>
      </c>
      <c r="D1608" s="60" t="s">
        <v>511</v>
      </c>
      <c r="E1608" s="60">
        <v>80111604</v>
      </c>
      <c r="F1608" s="60" t="s">
        <v>3137</v>
      </c>
      <c r="G1608" s="62">
        <v>1</v>
      </c>
      <c r="H1608" s="62">
        <v>1</v>
      </c>
      <c r="I1608" s="60">
        <v>255</v>
      </c>
      <c r="J1608" s="60">
        <v>0</v>
      </c>
      <c r="K1608" s="60" t="s">
        <v>21</v>
      </c>
      <c r="L1608" s="60" t="s">
        <v>20</v>
      </c>
      <c r="M1608" s="60" t="s">
        <v>575</v>
      </c>
      <c r="N1608" s="60">
        <v>0</v>
      </c>
      <c r="O1608" s="63">
        <v>27140500</v>
      </c>
      <c r="P1608" s="64">
        <v>27140500</v>
      </c>
      <c r="Q1608" s="65">
        <v>0</v>
      </c>
      <c r="R1608" s="60">
        <v>0</v>
      </c>
      <c r="S1608" s="60" t="s">
        <v>3095</v>
      </c>
      <c r="T1608" s="60" t="s">
        <v>655</v>
      </c>
      <c r="U1608" s="60" t="s">
        <v>3096</v>
      </c>
      <c r="V1608" s="60" t="s">
        <v>655</v>
      </c>
      <c r="W1608" s="60" t="s">
        <v>3096</v>
      </c>
      <c r="X1608" s="60">
        <v>3241000</v>
      </c>
      <c r="Y1608" s="60" t="s">
        <v>3097</v>
      </c>
    </row>
    <row r="1609" spans="1:25" ht="75" x14ac:dyDescent="0.25">
      <c r="A1609" s="60" t="s">
        <v>3138</v>
      </c>
      <c r="B1609" s="60" t="s">
        <v>341</v>
      </c>
      <c r="C1609" s="60" t="s">
        <v>269</v>
      </c>
      <c r="D1609" s="60" t="s">
        <v>511</v>
      </c>
      <c r="E1609" s="60">
        <v>80101509</v>
      </c>
      <c r="F1609" s="60" t="s">
        <v>3139</v>
      </c>
      <c r="G1609" s="62">
        <v>1</v>
      </c>
      <c r="H1609" s="62">
        <v>1</v>
      </c>
      <c r="I1609" s="60">
        <v>255</v>
      </c>
      <c r="J1609" s="60">
        <v>0</v>
      </c>
      <c r="K1609" s="60" t="s">
        <v>21</v>
      </c>
      <c r="L1609" s="60" t="s">
        <v>20</v>
      </c>
      <c r="M1609" s="60" t="s">
        <v>63</v>
      </c>
      <c r="N1609" s="60">
        <v>0</v>
      </c>
      <c r="O1609" s="63">
        <v>53550000</v>
      </c>
      <c r="P1609" s="64">
        <v>53550000</v>
      </c>
      <c r="Q1609" s="65">
        <v>0</v>
      </c>
      <c r="R1609" s="60">
        <v>0</v>
      </c>
      <c r="S1609" s="60" t="s">
        <v>3095</v>
      </c>
      <c r="T1609" s="60" t="s">
        <v>655</v>
      </c>
      <c r="U1609" s="60" t="s">
        <v>3096</v>
      </c>
      <c r="V1609" s="60" t="s">
        <v>655</v>
      </c>
      <c r="W1609" s="60" t="s">
        <v>3096</v>
      </c>
      <c r="X1609" s="60">
        <v>3241000</v>
      </c>
      <c r="Y1609" s="60" t="s">
        <v>3097</v>
      </c>
    </row>
    <row r="1610" spans="1:25" ht="90" x14ac:dyDescent="0.25">
      <c r="A1610" s="60" t="s">
        <v>3140</v>
      </c>
      <c r="B1610" s="60" t="s">
        <v>341</v>
      </c>
      <c r="C1610" s="60" t="s">
        <v>269</v>
      </c>
      <c r="D1610" s="60" t="s">
        <v>511</v>
      </c>
      <c r="E1610" s="60">
        <v>80101509</v>
      </c>
      <c r="F1610" s="60" t="s">
        <v>3141</v>
      </c>
      <c r="G1610" s="62">
        <v>1</v>
      </c>
      <c r="H1610" s="62">
        <v>1</v>
      </c>
      <c r="I1610" s="60">
        <v>255</v>
      </c>
      <c r="J1610" s="60">
        <v>0</v>
      </c>
      <c r="K1610" s="60" t="s">
        <v>21</v>
      </c>
      <c r="L1610" s="60" t="s">
        <v>20</v>
      </c>
      <c r="M1610" s="60" t="s">
        <v>63</v>
      </c>
      <c r="N1610" s="60">
        <v>0</v>
      </c>
      <c r="O1610" s="63">
        <v>55156500</v>
      </c>
      <c r="P1610" s="64">
        <v>55156500</v>
      </c>
      <c r="Q1610" s="65">
        <v>0</v>
      </c>
      <c r="R1610" s="60">
        <v>0</v>
      </c>
      <c r="S1610" s="60" t="s">
        <v>3095</v>
      </c>
      <c r="T1610" s="60" t="s">
        <v>655</v>
      </c>
      <c r="U1610" s="60" t="s">
        <v>3096</v>
      </c>
      <c r="V1610" s="60" t="s">
        <v>655</v>
      </c>
      <c r="W1610" s="60" t="s">
        <v>3096</v>
      </c>
      <c r="X1610" s="60">
        <v>3241000</v>
      </c>
      <c r="Y1610" s="60" t="s">
        <v>3097</v>
      </c>
    </row>
    <row r="1611" spans="1:25" ht="60" x14ac:dyDescent="0.25">
      <c r="A1611" s="60" t="s">
        <v>3142</v>
      </c>
      <c r="B1611" s="60" t="s">
        <v>341</v>
      </c>
      <c r="C1611" s="60" t="s">
        <v>269</v>
      </c>
      <c r="D1611" s="60" t="s">
        <v>511</v>
      </c>
      <c r="E1611" s="60">
        <v>80101509</v>
      </c>
      <c r="F1611" s="60" t="s">
        <v>3143</v>
      </c>
      <c r="G1611" s="62">
        <v>1</v>
      </c>
      <c r="H1611" s="62">
        <v>1</v>
      </c>
      <c r="I1611" s="60">
        <v>264</v>
      </c>
      <c r="J1611" s="60">
        <v>0</v>
      </c>
      <c r="K1611" s="60" t="s">
        <v>21</v>
      </c>
      <c r="L1611" s="60" t="s">
        <v>20</v>
      </c>
      <c r="M1611" s="60" t="s">
        <v>63</v>
      </c>
      <c r="N1611" s="60">
        <v>0</v>
      </c>
      <c r="O1611" s="63">
        <v>57103200.000000007</v>
      </c>
      <c r="P1611" s="64">
        <v>57103200.000000007</v>
      </c>
      <c r="Q1611" s="65">
        <v>0</v>
      </c>
      <c r="R1611" s="60">
        <v>0</v>
      </c>
      <c r="S1611" s="60" t="s">
        <v>3095</v>
      </c>
      <c r="T1611" s="60" t="s">
        <v>655</v>
      </c>
      <c r="U1611" s="60" t="s">
        <v>3096</v>
      </c>
      <c r="V1611" s="60" t="s">
        <v>655</v>
      </c>
      <c r="W1611" s="60" t="s">
        <v>3096</v>
      </c>
      <c r="X1611" s="60">
        <v>3241000</v>
      </c>
      <c r="Y1611" s="60" t="s">
        <v>3097</v>
      </c>
    </row>
    <row r="1612" spans="1:25" ht="75" x14ac:dyDescent="0.25">
      <c r="A1612" s="60" t="s">
        <v>3144</v>
      </c>
      <c r="B1612" s="60" t="s">
        <v>341</v>
      </c>
      <c r="C1612" s="60" t="s">
        <v>269</v>
      </c>
      <c r="D1612" s="60" t="s">
        <v>511</v>
      </c>
      <c r="E1612" s="60">
        <v>80101509</v>
      </c>
      <c r="F1612" s="60" t="s">
        <v>3145</v>
      </c>
      <c r="G1612" s="62">
        <v>1</v>
      </c>
      <c r="H1612" s="62">
        <v>1</v>
      </c>
      <c r="I1612" s="60">
        <v>264</v>
      </c>
      <c r="J1612" s="60">
        <v>0</v>
      </c>
      <c r="K1612" s="60" t="s">
        <v>21</v>
      </c>
      <c r="L1612" s="60" t="s">
        <v>20</v>
      </c>
      <c r="M1612" s="60" t="s">
        <v>63</v>
      </c>
      <c r="N1612" s="60">
        <v>0</v>
      </c>
      <c r="O1612" s="63">
        <v>61600000.000000007</v>
      </c>
      <c r="P1612" s="64">
        <v>61600000.000000007</v>
      </c>
      <c r="Q1612" s="65">
        <v>0</v>
      </c>
      <c r="R1612" s="60">
        <v>0</v>
      </c>
      <c r="S1612" s="60" t="s">
        <v>3095</v>
      </c>
      <c r="T1612" s="60" t="s">
        <v>655</v>
      </c>
      <c r="U1612" s="60" t="s">
        <v>3096</v>
      </c>
      <c r="V1612" s="60" t="s">
        <v>655</v>
      </c>
      <c r="W1612" s="60" t="s">
        <v>3096</v>
      </c>
      <c r="X1612" s="60">
        <v>3241000</v>
      </c>
      <c r="Y1612" s="60" t="s">
        <v>3097</v>
      </c>
    </row>
    <row r="1613" spans="1:25" ht="105" x14ac:dyDescent="0.25">
      <c r="A1613" s="60" t="s">
        <v>3146</v>
      </c>
      <c r="B1613" s="60" t="s">
        <v>341</v>
      </c>
      <c r="C1613" s="60" t="s">
        <v>269</v>
      </c>
      <c r="D1613" s="60" t="s">
        <v>511</v>
      </c>
      <c r="E1613" s="60">
        <v>80111604</v>
      </c>
      <c r="F1613" s="60" t="s">
        <v>3147</v>
      </c>
      <c r="G1613" s="62">
        <v>1</v>
      </c>
      <c r="H1613" s="62">
        <v>1</v>
      </c>
      <c r="I1613" s="60">
        <v>267</v>
      </c>
      <c r="J1613" s="60">
        <v>0</v>
      </c>
      <c r="K1613" s="60" t="s">
        <v>21</v>
      </c>
      <c r="L1613" s="60" t="s">
        <v>20</v>
      </c>
      <c r="M1613" s="60" t="s">
        <v>575</v>
      </c>
      <c r="N1613" s="60">
        <v>0</v>
      </c>
      <c r="O1613" s="63">
        <v>18933888.480000004</v>
      </c>
      <c r="P1613" s="64">
        <v>18933888.480000004</v>
      </c>
      <c r="Q1613" s="65">
        <v>0</v>
      </c>
      <c r="R1613" s="60">
        <v>0</v>
      </c>
      <c r="S1613" s="60" t="s">
        <v>3095</v>
      </c>
      <c r="T1613" s="60" t="s">
        <v>655</v>
      </c>
      <c r="U1613" s="60" t="s">
        <v>3096</v>
      </c>
      <c r="V1613" s="60" t="s">
        <v>655</v>
      </c>
      <c r="W1613" s="60" t="s">
        <v>3096</v>
      </c>
      <c r="X1613" s="60">
        <v>3241000</v>
      </c>
      <c r="Y1613" s="60" t="s">
        <v>3097</v>
      </c>
    </row>
    <row r="1614" spans="1:25" ht="105" x14ac:dyDescent="0.25">
      <c r="A1614" s="60" t="s">
        <v>3148</v>
      </c>
      <c r="B1614" s="60" t="s">
        <v>341</v>
      </c>
      <c r="C1614" s="60" t="s">
        <v>269</v>
      </c>
      <c r="D1614" s="60" t="s">
        <v>511</v>
      </c>
      <c r="E1614" s="60">
        <v>80111604</v>
      </c>
      <c r="F1614" s="60" t="s">
        <v>3147</v>
      </c>
      <c r="G1614" s="62">
        <v>1</v>
      </c>
      <c r="H1614" s="62">
        <v>1</v>
      </c>
      <c r="I1614" s="60">
        <v>270</v>
      </c>
      <c r="J1614" s="60">
        <v>0</v>
      </c>
      <c r="K1614" s="60" t="s">
        <v>21</v>
      </c>
      <c r="L1614" s="60" t="s">
        <v>20</v>
      </c>
      <c r="M1614" s="60" t="s">
        <v>575</v>
      </c>
      <c r="N1614" s="60">
        <v>0</v>
      </c>
      <c r="O1614" s="63">
        <v>19146628.800000001</v>
      </c>
      <c r="P1614" s="64">
        <v>19146628.800000001</v>
      </c>
      <c r="Q1614" s="65">
        <v>0</v>
      </c>
      <c r="R1614" s="60">
        <v>0</v>
      </c>
      <c r="S1614" s="60" t="s">
        <v>3095</v>
      </c>
      <c r="T1614" s="60" t="s">
        <v>655</v>
      </c>
      <c r="U1614" s="60" t="s">
        <v>3096</v>
      </c>
      <c r="V1614" s="60" t="s">
        <v>655</v>
      </c>
      <c r="W1614" s="60" t="s">
        <v>3096</v>
      </c>
      <c r="X1614" s="60">
        <v>3241000</v>
      </c>
      <c r="Y1614" s="60" t="s">
        <v>3097</v>
      </c>
    </row>
    <row r="1615" spans="1:25" ht="90" x14ac:dyDescent="0.25">
      <c r="A1615" s="60" t="s">
        <v>3149</v>
      </c>
      <c r="B1615" s="60" t="s">
        <v>341</v>
      </c>
      <c r="C1615" s="60" t="s">
        <v>269</v>
      </c>
      <c r="D1615" s="60" t="s">
        <v>511</v>
      </c>
      <c r="E1615" s="60">
        <v>80101509</v>
      </c>
      <c r="F1615" s="60" t="s">
        <v>3150</v>
      </c>
      <c r="G1615" s="62">
        <v>1</v>
      </c>
      <c r="H1615" s="62">
        <v>1</v>
      </c>
      <c r="I1615" s="60">
        <v>264</v>
      </c>
      <c r="J1615" s="60">
        <v>0</v>
      </c>
      <c r="K1615" s="60" t="s">
        <v>21</v>
      </c>
      <c r="L1615" s="60" t="s">
        <v>20</v>
      </c>
      <c r="M1615" s="60" t="s">
        <v>63</v>
      </c>
      <c r="N1615" s="60">
        <v>0</v>
      </c>
      <c r="O1615" s="63">
        <v>57103200.000000007</v>
      </c>
      <c r="P1615" s="64">
        <v>57103200.000000007</v>
      </c>
      <c r="Q1615" s="65">
        <v>0</v>
      </c>
      <c r="R1615" s="60">
        <v>0</v>
      </c>
      <c r="S1615" s="60" t="s">
        <v>3095</v>
      </c>
      <c r="T1615" s="60" t="s">
        <v>655</v>
      </c>
      <c r="U1615" s="60" t="s">
        <v>3096</v>
      </c>
      <c r="V1615" s="60" t="s">
        <v>655</v>
      </c>
      <c r="W1615" s="60" t="s">
        <v>3096</v>
      </c>
      <c r="X1615" s="60">
        <v>3241000</v>
      </c>
      <c r="Y1615" s="60" t="s">
        <v>3097</v>
      </c>
    </row>
    <row r="1616" spans="1:25" ht="45" x14ac:dyDescent="0.25">
      <c r="A1616" s="60" t="s">
        <v>3151</v>
      </c>
      <c r="B1616" s="60" t="s">
        <v>341</v>
      </c>
      <c r="C1616" s="60" t="s">
        <v>269</v>
      </c>
      <c r="D1616" s="60" t="s">
        <v>511</v>
      </c>
      <c r="E1616" s="60">
        <v>80101509</v>
      </c>
      <c r="F1616" s="60" t="s">
        <v>3152</v>
      </c>
      <c r="G1616" s="62">
        <v>1</v>
      </c>
      <c r="H1616" s="62">
        <v>1</v>
      </c>
      <c r="I1616" s="60">
        <v>264</v>
      </c>
      <c r="J1616" s="60">
        <v>0</v>
      </c>
      <c r="K1616" s="60" t="s">
        <v>21</v>
      </c>
      <c r="L1616" s="60" t="s">
        <v>20</v>
      </c>
      <c r="M1616" s="60" t="s">
        <v>63</v>
      </c>
      <c r="N1616" s="60">
        <v>0</v>
      </c>
      <c r="O1616" s="63">
        <v>57103200.000000007</v>
      </c>
      <c r="P1616" s="64">
        <v>57103200.000000007</v>
      </c>
      <c r="Q1616" s="65">
        <v>0</v>
      </c>
      <c r="R1616" s="60">
        <v>0</v>
      </c>
      <c r="S1616" s="60" t="s">
        <v>3095</v>
      </c>
      <c r="T1616" s="60" t="s">
        <v>655</v>
      </c>
      <c r="U1616" s="60" t="s">
        <v>3096</v>
      </c>
      <c r="V1616" s="60" t="s">
        <v>655</v>
      </c>
      <c r="W1616" s="60" t="s">
        <v>3096</v>
      </c>
      <c r="X1616" s="60">
        <v>3241000</v>
      </c>
      <c r="Y1616" s="60" t="s">
        <v>3097</v>
      </c>
    </row>
    <row r="1617" spans="1:25" ht="75" x14ac:dyDescent="0.25">
      <c r="A1617" s="60" t="s">
        <v>3153</v>
      </c>
      <c r="B1617" s="60" t="s">
        <v>341</v>
      </c>
      <c r="C1617" s="60" t="s">
        <v>269</v>
      </c>
      <c r="D1617" s="60" t="s">
        <v>512</v>
      </c>
      <c r="E1617" s="60">
        <v>83111507</v>
      </c>
      <c r="F1617" s="60" t="s">
        <v>3154</v>
      </c>
      <c r="G1617" s="62">
        <v>1</v>
      </c>
      <c r="H1617" s="62">
        <v>1</v>
      </c>
      <c r="I1617" s="60">
        <v>210</v>
      </c>
      <c r="J1617" s="60">
        <v>0</v>
      </c>
      <c r="K1617" s="60" t="s">
        <v>79</v>
      </c>
      <c r="L1617" s="60" t="s">
        <v>38</v>
      </c>
      <c r="M1617" s="60" t="s">
        <v>585</v>
      </c>
      <c r="N1617" s="60">
        <v>0</v>
      </c>
      <c r="O1617" s="63">
        <v>1886960000</v>
      </c>
      <c r="P1617" s="64">
        <v>1886960000</v>
      </c>
      <c r="Q1617" s="65">
        <v>0</v>
      </c>
      <c r="R1617" s="60">
        <v>0</v>
      </c>
      <c r="S1617" s="60" t="s">
        <v>3095</v>
      </c>
      <c r="T1617" s="60" t="s">
        <v>655</v>
      </c>
      <c r="U1617" s="60" t="s">
        <v>3096</v>
      </c>
      <c r="V1617" s="60" t="s">
        <v>655</v>
      </c>
      <c r="W1617" s="60" t="s">
        <v>3096</v>
      </c>
      <c r="X1617" s="60">
        <v>3241000</v>
      </c>
      <c r="Y1617" s="60" t="s">
        <v>3097</v>
      </c>
    </row>
    <row r="1618" spans="1:25" ht="45" x14ac:dyDescent="0.25">
      <c r="A1618" s="60" t="s">
        <v>3155</v>
      </c>
      <c r="B1618" s="60" t="s">
        <v>341</v>
      </c>
      <c r="C1618" s="60" t="s">
        <v>269</v>
      </c>
      <c r="D1618" s="60" t="s">
        <v>3156</v>
      </c>
      <c r="E1618" s="60">
        <v>80101604</v>
      </c>
      <c r="F1618" s="60" t="s">
        <v>3157</v>
      </c>
      <c r="G1618" s="62">
        <v>1</v>
      </c>
      <c r="H1618" s="62">
        <v>1</v>
      </c>
      <c r="I1618" s="60">
        <v>150</v>
      </c>
      <c r="J1618" s="60">
        <v>0</v>
      </c>
      <c r="K1618" s="60" t="s">
        <v>21</v>
      </c>
      <c r="L1618" s="60" t="s">
        <v>20</v>
      </c>
      <c r="M1618" s="60" t="s">
        <v>585</v>
      </c>
      <c r="N1618" s="60">
        <v>0</v>
      </c>
      <c r="O1618" s="63">
        <v>500000000</v>
      </c>
      <c r="P1618" s="64">
        <v>500000000</v>
      </c>
      <c r="Q1618" s="65">
        <v>0</v>
      </c>
      <c r="R1618" s="60">
        <v>0</v>
      </c>
      <c r="S1618" s="60" t="s">
        <v>3095</v>
      </c>
      <c r="T1618" s="60" t="s">
        <v>655</v>
      </c>
      <c r="U1618" s="60" t="s">
        <v>3096</v>
      </c>
      <c r="V1618" s="60" t="s">
        <v>655</v>
      </c>
      <c r="W1618" s="60" t="s">
        <v>3096</v>
      </c>
      <c r="X1618" s="60">
        <v>3241000</v>
      </c>
      <c r="Y1618" s="60" t="s">
        <v>3097</v>
      </c>
    </row>
    <row r="1619" spans="1:25" ht="45" x14ac:dyDescent="0.25">
      <c r="A1619" s="60" t="s">
        <v>3158</v>
      </c>
      <c r="B1619" s="60" t="s">
        <v>341</v>
      </c>
      <c r="C1619" s="60" t="s">
        <v>269</v>
      </c>
      <c r="D1619" s="60" t="s">
        <v>3159</v>
      </c>
      <c r="E1619" s="60">
        <v>80101509</v>
      </c>
      <c r="F1619" s="60" t="s">
        <v>3160</v>
      </c>
      <c r="G1619" s="62">
        <v>1</v>
      </c>
      <c r="H1619" s="62">
        <v>1</v>
      </c>
      <c r="I1619" s="60">
        <v>210</v>
      </c>
      <c r="J1619" s="60">
        <v>0</v>
      </c>
      <c r="K1619" s="60" t="s">
        <v>21</v>
      </c>
      <c r="L1619" s="60" t="s">
        <v>20</v>
      </c>
      <c r="M1619" s="60" t="s">
        <v>585</v>
      </c>
      <c r="N1619" s="60">
        <v>0</v>
      </c>
      <c r="O1619" s="63">
        <v>240000000</v>
      </c>
      <c r="P1619" s="64">
        <v>240000000</v>
      </c>
      <c r="Q1619" s="65">
        <v>0</v>
      </c>
      <c r="R1619" s="60">
        <v>0</v>
      </c>
      <c r="S1619" s="60" t="s">
        <v>3095</v>
      </c>
      <c r="T1619" s="60" t="s">
        <v>655</v>
      </c>
      <c r="U1619" s="60" t="s">
        <v>3096</v>
      </c>
      <c r="V1619" s="60" t="s">
        <v>655</v>
      </c>
      <c r="W1619" s="60" t="s">
        <v>3096</v>
      </c>
      <c r="X1619" s="60">
        <v>3241000</v>
      </c>
      <c r="Y1619" s="60" t="s">
        <v>3097</v>
      </c>
    </row>
    <row r="1620" spans="1:25" ht="60" x14ac:dyDescent="0.25">
      <c r="A1620" s="60" t="s">
        <v>3161</v>
      </c>
      <c r="B1620" s="60" t="str">
        <f>IFERROR(VLOOKUP(VALUE(MID(A1620,1,IF(VALUE(MID(A1620,1,3))=898,3,4))),[39]Hoja1!$A$3:$K$222,2,0),"")</f>
        <v>1056 Mejoramiento de la calidad educativa a través de la jornada única y el uso del tiempo escolar</v>
      </c>
      <c r="C1620" s="60" t="s">
        <v>271</v>
      </c>
      <c r="D1620" s="60" t="s">
        <v>516</v>
      </c>
      <c r="E1620" s="60">
        <v>82151704</v>
      </c>
      <c r="F1620" s="60" t="s">
        <v>3162</v>
      </c>
      <c r="G1620" s="62">
        <v>1</v>
      </c>
      <c r="H1620" s="62">
        <v>1</v>
      </c>
      <c r="I1620" s="60">
        <v>345</v>
      </c>
      <c r="J1620" s="60">
        <v>0</v>
      </c>
      <c r="K1620" s="60" t="s">
        <v>21</v>
      </c>
      <c r="L1620" s="60" t="str">
        <f>IF(K1620=[39]Hoja3!$B$2,[39]Hoja3!$A$2,IF(K1620=[39]Hoja3!$B$3,[39]Hoja3!$A$3,IF(K1620=[39]Hoja3!$B$4,[39]Hoja3!$A$4,IF(K1620=[39]Hoja3!$B$5,[39]Hoja3!$A$5,IF(K1620=[39]Hoja3!$B$6,[39]Hoja3!$A$6,IF(K1620=[39]Hoja3!$B$7,[39]Hoja3!$A$7,IF(K1620=[39]Hoja3!$B$8,[39]Hoja3!$A$8,IF(K1620=[39]Hoja3!$B$9,[39]Hoja3!$A$9,IF(K1620=[39]Hoja3!$B$10,[39]Hoja3!$A$10,IF(K1620=[39]Hoja3!$B$11,[39]Hoja3!$A$11,IF(K1620=[39]Hoja3!$B$12,[39]Hoja3!$A$12,IF(K1620=[39]Hoja3!$B$13,[39]Hoja3!$A$13,IF(K1620=[39]Hoja3!$B$14,[39]Hoja3!$A$14,IF(K1620=[39]Hoja3!$B$15,[39]Hoja3!$A$15,IF(K1620=[39]Hoja3!$B$16,[39]Hoja3!$A$16,IF(K1620=[39]Hoja3!$B$17,[39]Hoja3!$A$17,IF(K1620=[39]Hoja3!$B$18,[39]Hoja3!$A$18,IF(K1620=[39]Hoja3!$B$19,[39]Hoja3!$A$19,IF(K1620=[39]Hoja3!$B$20,[39]Hoja3!$A$20,IF(K1620=[39]Hoja3!$B$21,[39]Hoja3!$A$21,""))))))))))))))))))))</f>
        <v>CCE-16</v>
      </c>
      <c r="M1620" s="60" t="s">
        <v>63</v>
      </c>
      <c r="N1620" s="60">
        <v>0</v>
      </c>
      <c r="O1620" s="63">
        <v>118001785</v>
      </c>
      <c r="P1620" s="64">
        <v>118001785</v>
      </c>
      <c r="Q1620" s="65">
        <v>0</v>
      </c>
      <c r="R1620" s="60">
        <v>0</v>
      </c>
      <c r="S1620" s="60" t="s">
        <v>1439</v>
      </c>
      <c r="T1620" s="60" t="s">
        <v>2701</v>
      </c>
      <c r="U1620" s="60" t="s">
        <v>1351</v>
      </c>
      <c r="V1620" s="60" t="s">
        <v>3163</v>
      </c>
      <c r="W1620" s="60" t="s">
        <v>3164</v>
      </c>
      <c r="X1620" s="60" t="s">
        <v>2224</v>
      </c>
      <c r="Y1620" s="133" t="s">
        <v>2225</v>
      </c>
    </row>
    <row r="1621" spans="1:25" ht="60" x14ac:dyDescent="0.25">
      <c r="A1621" s="60" t="s">
        <v>3165</v>
      </c>
      <c r="B1621" s="60" t="str">
        <f>IFERROR(VLOOKUP(VALUE(MID(A1621,1,IF(VALUE(MID(A1621,1,3))=898,3,4))),[39]Hoja1!$A$3:$K$222,2,0),"")</f>
        <v>1056 Mejoramiento de la calidad educativa a través de la jornada única y el uso del tiempo escolar</v>
      </c>
      <c r="C1621" s="60" t="s">
        <v>270</v>
      </c>
      <c r="D1621" s="60" t="s">
        <v>513</v>
      </c>
      <c r="E1621" s="60">
        <v>80101604</v>
      </c>
      <c r="F1621" s="60" t="s">
        <v>3166</v>
      </c>
      <c r="G1621" s="62">
        <v>1</v>
      </c>
      <c r="H1621" s="62">
        <v>1</v>
      </c>
      <c r="I1621" s="60">
        <v>330</v>
      </c>
      <c r="J1621" s="60">
        <v>0</v>
      </c>
      <c r="K1621" s="60" t="s">
        <v>21</v>
      </c>
      <c r="L1621" s="60" t="str">
        <f>IF(K1621=[39]Hoja3!$B$2,[39]Hoja3!$A$2,IF(K1621=[39]Hoja3!$B$3,[39]Hoja3!$A$3,IF(K1621=[39]Hoja3!$B$4,[39]Hoja3!$A$4,IF(K1621=[39]Hoja3!$B$5,[39]Hoja3!$A$5,IF(K1621=[39]Hoja3!$B$6,[39]Hoja3!$A$6,IF(K1621=[39]Hoja3!$B$7,[39]Hoja3!$A$7,IF(K1621=[39]Hoja3!$B$8,[39]Hoja3!$A$8,IF(K1621=[39]Hoja3!$B$9,[39]Hoja3!$A$9,IF(K1621=[39]Hoja3!$B$10,[39]Hoja3!$A$10,IF(K1621=[39]Hoja3!$B$11,[39]Hoja3!$A$11,IF(K1621=[39]Hoja3!$B$12,[39]Hoja3!$A$12,IF(K1621=[39]Hoja3!$B$13,[39]Hoja3!$A$13,IF(K1621=[39]Hoja3!$B$14,[39]Hoja3!$A$14,IF(K1621=[39]Hoja3!$B$15,[39]Hoja3!$A$15,IF(K1621=[39]Hoja3!$B$16,[39]Hoja3!$A$16,IF(K1621=[39]Hoja3!$B$17,[39]Hoja3!$A$17,IF(K1621=[39]Hoja3!$B$18,[39]Hoja3!$A$18,IF(K1621=[39]Hoja3!$B$19,[39]Hoja3!$A$19,IF(K1621=[39]Hoja3!$B$20,[39]Hoja3!$A$20,IF(K1621=[39]Hoja3!$B$21,[39]Hoja3!$A$21,""))))))))))))))))))))</f>
        <v>CCE-16</v>
      </c>
      <c r="M1621" s="60" t="s">
        <v>63</v>
      </c>
      <c r="N1621" s="60">
        <v>0</v>
      </c>
      <c r="O1621" s="63">
        <v>110869200</v>
      </c>
      <c r="P1621" s="64">
        <v>110869200</v>
      </c>
      <c r="Q1621" s="65">
        <v>0</v>
      </c>
      <c r="R1621" s="60">
        <v>0</v>
      </c>
      <c r="S1621" s="60" t="s">
        <v>1439</v>
      </c>
      <c r="T1621" s="60" t="s">
        <v>2701</v>
      </c>
      <c r="U1621" s="60" t="s">
        <v>1351</v>
      </c>
      <c r="V1621" s="60" t="s">
        <v>3163</v>
      </c>
      <c r="W1621" s="60" t="s">
        <v>3164</v>
      </c>
      <c r="X1621" s="60" t="s">
        <v>2224</v>
      </c>
      <c r="Y1621" s="60" t="s">
        <v>2225</v>
      </c>
    </row>
    <row r="1622" spans="1:25" ht="75" x14ac:dyDescent="0.25">
      <c r="A1622" s="60" t="s">
        <v>3167</v>
      </c>
      <c r="B1622" s="60" t="str">
        <f>IFERROR(VLOOKUP(VALUE(MID(A1622,1,IF(VALUE(MID(A1622,1,3))=898,3,4))),[39]Hoja1!$A$3:$K$222,2,0),"")</f>
        <v>1056 Mejoramiento de la calidad educativa a través de la jornada única y el uso del tiempo escolar</v>
      </c>
      <c r="C1622" s="60" t="s">
        <v>270</v>
      </c>
      <c r="D1622" s="60" t="s">
        <v>513</v>
      </c>
      <c r="E1622" s="60">
        <v>86141501</v>
      </c>
      <c r="F1622" s="60" t="s">
        <v>3168</v>
      </c>
      <c r="G1622" s="62">
        <v>1</v>
      </c>
      <c r="H1622" s="62">
        <v>1</v>
      </c>
      <c r="I1622" s="60">
        <v>330</v>
      </c>
      <c r="J1622" s="60">
        <v>0</v>
      </c>
      <c r="K1622" s="60" t="s">
        <v>21</v>
      </c>
      <c r="L1622" s="60" t="str">
        <f>IF(K1622=[39]Hoja3!$B$2,[39]Hoja3!$A$2,IF(K1622=[39]Hoja3!$B$3,[39]Hoja3!$A$3,IF(K1622=[39]Hoja3!$B$4,[39]Hoja3!$A$4,IF(K1622=[39]Hoja3!$B$5,[39]Hoja3!$A$5,IF(K1622=[39]Hoja3!$B$6,[39]Hoja3!$A$6,IF(K1622=[39]Hoja3!$B$7,[39]Hoja3!$A$7,IF(K1622=[39]Hoja3!$B$8,[39]Hoja3!$A$8,IF(K1622=[39]Hoja3!$B$9,[39]Hoja3!$A$9,IF(K1622=[39]Hoja3!$B$10,[39]Hoja3!$A$10,IF(K1622=[39]Hoja3!$B$11,[39]Hoja3!$A$11,IF(K1622=[39]Hoja3!$B$12,[39]Hoja3!$A$12,IF(K1622=[39]Hoja3!$B$13,[39]Hoja3!$A$13,IF(K1622=[39]Hoja3!$B$14,[39]Hoja3!$A$14,IF(K1622=[39]Hoja3!$B$15,[39]Hoja3!$A$15,IF(K1622=[39]Hoja3!$B$16,[39]Hoja3!$A$16,IF(K1622=[39]Hoja3!$B$17,[39]Hoja3!$A$17,IF(K1622=[39]Hoja3!$B$18,[39]Hoja3!$A$18,IF(K1622=[39]Hoja3!$B$19,[39]Hoja3!$A$19,IF(K1622=[39]Hoja3!$B$20,[39]Hoja3!$A$20,IF(K1622=[39]Hoja3!$B$21,[39]Hoja3!$A$21,""))))))))))))))))))))</f>
        <v>CCE-16</v>
      </c>
      <c r="M1622" s="60" t="s">
        <v>63</v>
      </c>
      <c r="N1622" s="60">
        <v>0</v>
      </c>
      <c r="O1622" s="63">
        <v>92384665</v>
      </c>
      <c r="P1622" s="64">
        <v>92384665</v>
      </c>
      <c r="Q1622" s="65">
        <v>0</v>
      </c>
      <c r="R1622" s="60">
        <v>0</v>
      </c>
      <c r="S1622" s="60" t="s">
        <v>1439</v>
      </c>
      <c r="T1622" s="60" t="s">
        <v>2701</v>
      </c>
      <c r="U1622" s="60" t="s">
        <v>1351</v>
      </c>
      <c r="V1622" s="60" t="s">
        <v>3163</v>
      </c>
      <c r="W1622" s="60" t="s">
        <v>3164</v>
      </c>
      <c r="X1622" s="60" t="s">
        <v>2224</v>
      </c>
      <c r="Y1622" s="60" t="s">
        <v>2225</v>
      </c>
    </row>
    <row r="1623" spans="1:25" ht="75" x14ac:dyDescent="0.25">
      <c r="A1623" s="60" t="s">
        <v>3169</v>
      </c>
      <c r="B1623" s="60" t="str">
        <f>IFERROR(VLOOKUP(VALUE(MID(A1623,1,IF(VALUE(MID(A1623,1,3))=898,3,4))),[39]Hoja1!$A$3:$K$222,2,0),"")</f>
        <v>1056 Mejoramiento de la calidad educativa a través de la jornada única y el uso del tiempo escolar</v>
      </c>
      <c r="C1623" s="60" t="s">
        <v>270</v>
      </c>
      <c r="D1623" s="60" t="s">
        <v>513</v>
      </c>
      <c r="E1623" s="60">
        <v>80101604</v>
      </c>
      <c r="F1623" s="60" t="s">
        <v>3170</v>
      </c>
      <c r="G1623" s="62">
        <v>1</v>
      </c>
      <c r="H1623" s="62">
        <v>1</v>
      </c>
      <c r="I1623" s="60">
        <v>330</v>
      </c>
      <c r="J1623" s="60">
        <v>0</v>
      </c>
      <c r="K1623" s="60" t="s">
        <v>21</v>
      </c>
      <c r="L1623" s="60" t="str">
        <f>IF(K1623=[39]Hoja3!$B$2,[39]Hoja3!$A$2,IF(K1623=[39]Hoja3!$B$3,[39]Hoja3!$A$3,IF(K1623=[39]Hoja3!$B$4,[39]Hoja3!$A$4,IF(K1623=[39]Hoja3!$B$5,[39]Hoja3!$A$5,IF(K1623=[39]Hoja3!$B$6,[39]Hoja3!$A$6,IF(K1623=[39]Hoja3!$B$7,[39]Hoja3!$A$7,IF(K1623=[39]Hoja3!$B$8,[39]Hoja3!$A$8,IF(K1623=[39]Hoja3!$B$9,[39]Hoja3!$A$9,IF(K1623=[39]Hoja3!$B$10,[39]Hoja3!$A$10,IF(K1623=[39]Hoja3!$B$11,[39]Hoja3!$A$11,IF(K1623=[39]Hoja3!$B$12,[39]Hoja3!$A$12,IF(K1623=[39]Hoja3!$B$13,[39]Hoja3!$A$13,IF(K1623=[39]Hoja3!$B$14,[39]Hoja3!$A$14,IF(K1623=[39]Hoja3!$B$15,[39]Hoja3!$A$15,IF(K1623=[39]Hoja3!$B$16,[39]Hoja3!$A$16,IF(K1623=[39]Hoja3!$B$17,[39]Hoja3!$A$17,IF(K1623=[39]Hoja3!$B$18,[39]Hoja3!$A$18,IF(K1623=[39]Hoja3!$B$19,[39]Hoja3!$A$19,IF(K1623=[39]Hoja3!$B$20,[39]Hoja3!$A$20,IF(K1623=[39]Hoja3!$B$21,[39]Hoja3!$A$21,""))))))))))))))))))))</f>
        <v>CCE-16</v>
      </c>
      <c r="M1623" s="60" t="s">
        <v>63</v>
      </c>
      <c r="N1623" s="60">
        <v>0</v>
      </c>
      <c r="O1623" s="63">
        <v>88562833</v>
      </c>
      <c r="P1623" s="64">
        <v>88562833</v>
      </c>
      <c r="Q1623" s="65">
        <v>0</v>
      </c>
      <c r="R1623" s="60">
        <v>0</v>
      </c>
      <c r="S1623" s="60" t="s">
        <v>1439</v>
      </c>
      <c r="T1623" s="60" t="s">
        <v>2701</v>
      </c>
      <c r="U1623" s="60" t="s">
        <v>1351</v>
      </c>
      <c r="V1623" s="60" t="s">
        <v>3163</v>
      </c>
      <c r="W1623" s="60" t="s">
        <v>3164</v>
      </c>
      <c r="X1623" s="60" t="s">
        <v>2224</v>
      </c>
      <c r="Y1623" s="60" t="s">
        <v>2225</v>
      </c>
    </row>
    <row r="1624" spans="1:25" ht="60" x14ac:dyDescent="0.25">
      <c r="A1624" s="60" t="s">
        <v>3171</v>
      </c>
      <c r="B1624" s="60" t="str">
        <f>IFERROR(VLOOKUP(VALUE(MID(A1624,1,IF(VALUE(MID(A1624,1,3))=898,3,4))),[39]Hoja1!$A$3:$K$222,2,0),"")</f>
        <v>1056 Mejoramiento de la calidad educativa a través de la jornada única y el uso del tiempo escolar</v>
      </c>
      <c r="C1624" s="60" t="s">
        <v>270</v>
      </c>
      <c r="D1624" s="60" t="s">
        <v>513</v>
      </c>
      <c r="E1624" s="60">
        <v>80121704</v>
      </c>
      <c r="F1624" s="60" t="s">
        <v>3172</v>
      </c>
      <c r="G1624" s="62">
        <v>1</v>
      </c>
      <c r="H1624" s="62">
        <v>1</v>
      </c>
      <c r="I1624" s="60">
        <v>345</v>
      </c>
      <c r="J1624" s="60">
        <v>0</v>
      </c>
      <c r="K1624" s="60" t="s">
        <v>21</v>
      </c>
      <c r="L1624" s="60" t="str">
        <f>IF(K1624=[39]Hoja3!$B$2,[39]Hoja3!$A$2,IF(K1624=[39]Hoja3!$B$3,[39]Hoja3!$A$3,IF(K1624=[39]Hoja3!$B$4,[39]Hoja3!$A$4,IF(K1624=[39]Hoja3!$B$5,[39]Hoja3!$A$5,IF(K1624=[39]Hoja3!$B$6,[39]Hoja3!$A$6,IF(K1624=[39]Hoja3!$B$7,[39]Hoja3!$A$7,IF(K1624=[39]Hoja3!$B$8,[39]Hoja3!$A$8,IF(K1624=[39]Hoja3!$B$9,[39]Hoja3!$A$9,IF(K1624=[39]Hoja3!$B$10,[39]Hoja3!$A$10,IF(K1624=[39]Hoja3!$B$11,[39]Hoja3!$A$11,IF(K1624=[39]Hoja3!$B$12,[39]Hoja3!$A$12,IF(K1624=[39]Hoja3!$B$13,[39]Hoja3!$A$13,IF(K1624=[39]Hoja3!$B$14,[39]Hoja3!$A$14,IF(K1624=[39]Hoja3!$B$15,[39]Hoja3!$A$15,IF(K1624=[39]Hoja3!$B$16,[39]Hoja3!$A$16,IF(K1624=[39]Hoja3!$B$17,[39]Hoja3!$A$17,IF(K1624=[39]Hoja3!$B$18,[39]Hoja3!$A$18,IF(K1624=[39]Hoja3!$B$19,[39]Hoja3!$A$19,IF(K1624=[39]Hoja3!$B$20,[39]Hoja3!$A$20,IF(K1624=[39]Hoja3!$B$21,[39]Hoja3!$A$21,""))))))))))))))))))))</f>
        <v>CCE-16</v>
      </c>
      <c r="M1624" s="60" t="s">
        <v>63</v>
      </c>
      <c r="N1624" s="60">
        <v>0</v>
      </c>
      <c r="O1624" s="63">
        <v>94300000</v>
      </c>
      <c r="P1624" s="64">
        <v>94300000</v>
      </c>
      <c r="Q1624" s="65">
        <v>0</v>
      </c>
      <c r="R1624" s="60">
        <v>0</v>
      </c>
      <c r="S1624" s="60" t="s">
        <v>1439</v>
      </c>
      <c r="T1624" s="60" t="s">
        <v>2701</v>
      </c>
      <c r="U1624" s="60" t="s">
        <v>1351</v>
      </c>
      <c r="V1624" s="60" t="s">
        <v>3163</v>
      </c>
      <c r="W1624" s="60" t="s">
        <v>3164</v>
      </c>
      <c r="X1624" s="60" t="s">
        <v>2224</v>
      </c>
      <c r="Y1624" s="60" t="s">
        <v>2225</v>
      </c>
    </row>
    <row r="1625" spans="1:25" ht="45" x14ac:dyDescent="0.25">
      <c r="A1625" s="60" t="s">
        <v>3173</v>
      </c>
      <c r="B1625" s="60" t="str">
        <f>IFERROR(VLOOKUP(VALUE(MID(A1625,1,IF(VALUE(MID(A1625,1,3))=898,3,4))),[39]Hoja1!$A$3:$K$222,2,0),"")</f>
        <v>1056 Mejoramiento de la calidad educativa a través de la jornada única y el uso del tiempo escolar</v>
      </c>
      <c r="C1625" s="60" t="s">
        <v>270</v>
      </c>
      <c r="D1625" s="60" t="s">
        <v>513</v>
      </c>
      <c r="E1625" s="60">
        <v>86141501</v>
      </c>
      <c r="F1625" s="60" t="s">
        <v>3174</v>
      </c>
      <c r="G1625" s="62">
        <v>1</v>
      </c>
      <c r="H1625" s="62">
        <v>1</v>
      </c>
      <c r="I1625" s="60">
        <v>345</v>
      </c>
      <c r="J1625" s="60">
        <v>0</v>
      </c>
      <c r="K1625" s="60" t="s">
        <v>21</v>
      </c>
      <c r="L1625" s="60" t="str">
        <f>IF(K1625=[39]Hoja3!$B$2,[39]Hoja3!$A$2,IF(K1625=[39]Hoja3!$B$3,[39]Hoja3!$A$3,IF(K1625=[39]Hoja3!$B$4,[39]Hoja3!$A$4,IF(K1625=[39]Hoja3!$B$5,[39]Hoja3!$A$5,IF(K1625=[39]Hoja3!$B$6,[39]Hoja3!$A$6,IF(K1625=[39]Hoja3!$B$7,[39]Hoja3!$A$7,IF(K1625=[39]Hoja3!$B$8,[39]Hoja3!$A$8,IF(K1625=[39]Hoja3!$B$9,[39]Hoja3!$A$9,IF(K1625=[39]Hoja3!$B$10,[39]Hoja3!$A$10,IF(K1625=[39]Hoja3!$B$11,[39]Hoja3!$A$11,IF(K1625=[39]Hoja3!$B$12,[39]Hoja3!$A$12,IF(K1625=[39]Hoja3!$B$13,[39]Hoja3!$A$13,IF(K1625=[39]Hoja3!$B$14,[39]Hoja3!$A$14,IF(K1625=[39]Hoja3!$B$15,[39]Hoja3!$A$15,IF(K1625=[39]Hoja3!$B$16,[39]Hoja3!$A$16,IF(K1625=[39]Hoja3!$B$17,[39]Hoja3!$A$17,IF(K1625=[39]Hoja3!$B$18,[39]Hoja3!$A$18,IF(K1625=[39]Hoja3!$B$19,[39]Hoja3!$A$19,IF(K1625=[39]Hoja3!$B$20,[39]Hoja3!$A$20,IF(K1625=[39]Hoja3!$B$21,[39]Hoja3!$A$21,""))))))))))))))))))))</f>
        <v>CCE-16</v>
      </c>
      <c r="M1625" s="60" t="s">
        <v>63</v>
      </c>
      <c r="N1625" s="60">
        <v>0</v>
      </c>
      <c r="O1625" s="63">
        <v>82915000</v>
      </c>
      <c r="P1625" s="64">
        <v>82915000</v>
      </c>
      <c r="Q1625" s="65">
        <v>0</v>
      </c>
      <c r="R1625" s="60">
        <v>0</v>
      </c>
      <c r="S1625" s="60" t="s">
        <v>1439</v>
      </c>
      <c r="T1625" s="60" t="s">
        <v>2701</v>
      </c>
      <c r="U1625" s="60" t="s">
        <v>1351</v>
      </c>
      <c r="V1625" s="60" t="s">
        <v>3163</v>
      </c>
      <c r="W1625" s="60" t="s">
        <v>3164</v>
      </c>
      <c r="X1625" s="60" t="s">
        <v>2224</v>
      </c>
      <c r="Y1625" s="60" t="s">
        <v>2225</v>
      </c>
    </row>
    <row r="1626" spans="1:25" ht="75" x14ac:dyDescent="0.25">
      <c r="A1626" s="60" t="s">
        <v>3175</v>
      </c>
      <c r="B1626" s="60" t="str">
        <f>IFERROR(VLOOKUP(VALUE(MID(A1626,1,IF(VALUE(MID(A1626,1,3))=898,3,4))),[39]Hoja1!$A$3:$K$222,2,0),"")</f>
        <v>1056 Mejoramiento de la calidad educativa a través de la jornada única y el uso del tiempo escolar</v>
      </c>
      <c r="C1626" s="60" t="s">
        <v>270</v>
      </c>
      <c r="D1626" s="60" t="s">
        <v>513</v>
      </c>
      <c r="E1626" s="60">
        <v>86141501</v>
      </c>
      <c r="F1626" s="60" t="s">
        <v>3176</v>
      </c>
      <c r="G1626" s="62">
        <v>1</v>
      </c>
      <c r="H1626" s="62">
        <v>1</v>
      </c>
      <c r="I1626" s="60">
        <v>345</v>
      </c>
      <c r="J1626" s="60">
        <v>0</v>
      </c>
      <c r="K1626" s="60" t="s">
        <v>21</v>
      </c>
      <c r="L1626" s="60" t="str">
        <f>IF(K1626=[39]Hoja3!$B$2,[39]Hoja3!$A$2,IF(K1626=[39]Hoja3!$B$3,[39]Hoja3!$A$3,IF(K1626=[39]Hoja3!$B$4,[39]Hoja3!$A$4,IF(K1626=[39]Hoja3!$B$5,[39]Hoja3!$A$5,IF(K1626=[39]Hoja3!$B$6,[39]Hoja3!$A$6,IF(K1626=[39]Hoja3!$B$7,[39]Hoja3!$A$7,IF(K1626=[39]Hoja3!$B$8,[39]Hoja3!$A$8,IF(K1626=[39]Hoja3!$B$9,[39]Hoja3!$A$9,IF(K1626=[39]Hoja3!$B$10,[39]Hoja3!$A$10,IF(K1626=[39]Hoja3!$B$11,[39]Hoja3!$A$11,IF(K1626=[39]Hoja3!$B$12,[39]Hoja3!$A$12,IF(K1626=[39]Hoja3!$B$13,[39]Hoja3!$A$13,IF(K1626=[39]Hoja3!$B$14,[39]Hoja3!$A$14,IF(K1626=[39]Hoja3!$B$15,[39]Hoja3!$A$15,IF(K1626=[39]Hoja3!$B$16,[39]Hoja3!$A$16,IF(K1626=[39]Hoja3!$B$17,[39]Hoja3!$A$17,IF(K1626=[39]Hoja3!$B$18,[39]Hoja3!$A$18,IF(K1626=[39]Hoja3!$B$19,[39]Hoja3!$A$19,IF(K1626=[39]Hoja3!$B$20,[39]Hoja3!$A$20,IF(K1626=[39]Hoja3!$B$21,[39]Hoja3!$A$21,""))))))))))))))))))))</f>
        <v>CCE-16</v>
      </c>
      <c r="M1626" s="60" t="s">
        <v>63</v>
      </c>
      <c r="N1626" s="60">
        <v>0</v>
      </c>
      <c r="O1626" s="63">
        <v>115000000</v>
      </c>
      <c r="P1626" s="64">
        <v>115000000</v>
      </c>
      <c r="Q1626" s="65">
        <v>0</v>
      </c>
      <c r="R1626" s="60">
        <v>0</v>
      </c>
      <c r="S1626" s="60" t="s">
        <v>1439</v>
      </c>
      <c r="T1626" s="60" t="s">
        <v>2701</v>
      </c>
      <c r="U1626" s="60" t="s">
        <v>1351</v>
      </c>
      <c r="V1626" s="60" t="s">
        <v>3163</v>
      </c>
      <c r="W1626" s="60" t="s">
        <v>3164</v>
      </c>
      <c r="X1626" s="60" t="s">
        <v>2224</v>
      </c>
      <c r="Y1626" s="60" t="s">
        <v>2225</v>
      </c>
    </row>
    <row r="1627" spans="1:25" ht="60" x14ac:dyDescent="0.25">
      <c r="A1627" s="60" t="s">
        <v>3177</v>
      </c>
      <c r="B1627" s="60" t="str">
        <f>IFERROR(VLOOKUP(VALUE(MID(A1627,1,IF(VALUE(MID(A1627,1,3))=898,3,4))),[39]Hoja1!$A$3:$K$222,2,0),"")</f>
        <v>1056 Mejoramiento de la calidad educativa a través de la jornada única y el uso del tiempo escolar</v>
      </c>
      <c r="C1627" s="60" t="s">
        <v>270</v>
      </c>
      <c r="D1627" s="60" t="s">
        <v>513</v>
      </c>
      <c r="E1627" s="60">
        <v>86141501</v>
      </c>
      <c r="F1627" s="60" t="s">
        <v>3178</v>
      </c>
      <c r="G1627" s="62">
        <v>1</v>
      </c>
      <c r="H1627" s="62">
        <v>1</v>
      </c>
      <c r="I1627" s="60">
        <v>330</v>
      </c>
      <c r="J1627" s="60">
        <v>0</v>
      </c>
      <c r="K1627" s="60" t="s">
        <v>21</v>
      </c>
      <c r="L1627" s="60" t="str">
        <f>IF(K1627=[39]Hoja3!$B$2,[39]Hoja3!$A$2,IF(K1627=[39]Hoja3!$B$3,[39]Hoja3!$A$3,IF(K1627=[39]Hoja3!$B$4,[39]Hoja3!$A$4,IF(K1627=[39]Hoja3!$B$5,[39]Hoja3!$A$5,IF(K1627=[39]Hoja3!$B$6,[39]Hoja3!$A$6,IF(K1627=[39]Hoja3!$B$7,[39]Hoja3!$A$7,IF(K1627=[39]Hoja3!$B$8,[39]Hoja3!$A$8,IF(K1627=[39]Hoja3!$B$9,[39]Hoja3!$A$9,IF(K1627=[39]Hoja3!$B$10,[39]Hoja3!$A$10,IF(K1627=[39]Hoja3!$B$11,[39]Hoja3!$A$11,IF(K1627=[39]Hoja3!$B$12,[39]Hoja3!$A$12,IF(K1627=[39]Hoja3!$B$13,[39]Hoja3!$A$13,IF(K1627=[39]Hoja3!$B$14,[39]Hoja3!$A$14,IF(K1627=[39]Hoja3!$B$15,[39]Hoja3!$A$15,IF(K1627=[39]Hoja3!$B$16,[39]Hoja3!$A$16,IF(K1627=[39]Hoja3!$B$17,[39]Hoja3!$A$17,IF(K1627=[39]Hoja3!$B$18,[39]Hoja3!$A$18,IF(K1627=[39]Hoja3!$B$19,[39]Hoja3!$A$19,IF(K1627=[39]Hoja3!$B$20,[39]Hoja3!$A$20,IF(K1627=[39]Hoja3!$B$21,[39]Hoja3!$A$21,""))))))))))))))))))))</f>
        <v>CCE-16</v>
      </c>
      <c r="M1627" s="60" t="s">
        <v>63</v>
      </c>
      <c r="N1627" s="60">
        <v>0</v>
      </c>
      <c r="O1627" s="63">
        <v>88562833</v>
      </c>
      <c r="P1627" s="64">
        <v>88562833</v>
      </c>
      <c r="Q1627" s="65">
        <v>0</v>
      </c>
      <c r="R1627" s="60">
        <v>0</v>
      </c>
      <c r="S1627" s="60" t="s">
        <v>1439</v>
      </c>
      <c r="T1627" s="60" t="s">
        <v>2701</v>
      </c>
      <c r="U1627" s="60" t="s">
        <v>1351</v>
      </c>
      <c r="V1627" s="60" t="s">
        <v>3163</v>
      </c>
      <c r="W1627" s="60" t="s">
        <v>3164</v>
      </c>
      <c r="X1627" s="60" t="s">
        <v>2224</v>
      </c>
      <c r="Y1627" s="60" t="s">
        <v>2225</v>
      </c>
    </row>
    <row r="1628" spans="1:25" ht="60" x14ac:dyDescent="0.25">
      <c r="A1628" s="60" t="s">
        <v>3179</v>
      </c>
      <c r="B1628" s="60" t="str">
        <f>IFERROR(VLOOKUP(VALUE(MID(A1628,1,IF(VALUE(MID(A1628,1,3))=898,3,4))),[39]Hoja1!$A$3:$K$222,2,0),"")</f>
        <v>1056 Mejoramiento de la calidad educativa a través de la jornada única y el uso del tiempo escolar</v>
      </c>
      <c r="C1628" s="60" t="s">
        <v>270</v>
      </c>
      <c r="D1628" s="60" t="s">
        <v>513</v>
      </c>
      <c r="E1628" s="60">
        <v>86141501</v>
      </c>
      <c r="F1628" s="60" t="s">
        <v>3180</v>
      </c>
      <c r="G1628" s="62">
        <v>1</v>
      </c>
      <c r="H1628" s="62">
        <v>1</v>
      </c>
      <c r="I1628" s="60">
        <v>345</v>
      </c>
      <c r="J1628" s="60">
        <v>0</v>
      </c>
      <c r="K1628" s="60" t="s">
        <v>21</v>
      </c>
      <c r="L1628" s="60" t="str">
        <f>IF(K1628=[39]Hoja3!$B$2,[39]Hoja3!$A$2,IF(K1628=[39]Hoja3!$B$3,[39]Hoja3!$A$3,IF(K1628=[39]Hoja3!$B$4,[39]Hoja3!$A$4,IF(K1628=[39]Hoja3!$B$5,[39]Hoja3!$A$5,IF(K1628=[39]Hoja3!$B$6,[39]Hoja3!$A$6,IF(K1628=[39]Hoja3!$B$7,[39]Hoja3!$A$7,IF(K1628=[39]Hoja3!$B$8,[39]Hoja3!$A$8,IF(K1628=[39]Hoja3!$B$9,[39]Hoja3!$A$9,IF(K1628=[39]Hoja3!$B$10,[39]Hoja3!$A$10,IF(K1628=[39]Hoja3!$B$11,[39]Hoja3!$A$11,IF(K1628=[39]Hoja3!$B$12,[39]Hoja3!$A$12,IF(K1628=[39]Hoja3!$B$13,[39]Hoja3!$A$13,IF(K1628=[39]Hoja3!$B$14,[39]Hoja3!$A$14,IF(K1628=[39]Hoja3!$B$15,[39]Hoja3!$A$15,IF(K1628=[39]Hoja3!$B$16,[39]Hoja3!$A$16,IF(K1628=[39]Hoja3!$B$17,[39]Hoja3!$A$17,IF(K1628=[39]Hoja3!$B$18,[39]Hoja3!$A$18,IF(K1628=[39]Hoja3!$B$19,[39]Hoja3!$A$19,IF(K1628=[39]Hoja3!$B$20,[39]Hoja3!$A$20,IF(K1628=[39]Hoja3!$B$21,[39]Hoja3!$A$21,""))))))))))))))))))))</f>
        <v>CCE-16</v>
      </c>
      <c r="M1628" s="60" t="s">
        <v>63</v>
      </c>
      <c r="N1628" s="60">
        <v>0</v>
      </c>
      <c r="O1628" s="63">
        <v>76992500</v>
      </c>
      <c r="P1628" s="64">
        <v>76992500</v>
      </c>
      <c r="Q1628" s="65">
        <v>0</v>
      </c>
      <c r="R1628" s="60">
        <v>0</v>
      </c>
      <c r="S1628" s="60" t="s">
        <v>1439</v>
      </c>
      <c r="T1628" s="60" t="s">
        <v>2701</v>
      </c>
      <c r="U1628" s="60" t="s">
        <v>1351</v>
      </c>
      <c r="V1628" s="60" t="s">
        <v>3163</v>
      </c>
      <c r="W1628" s="60" t="s">
        <v>3164</v>
      </c>
      <c r="X1628" s="60" t="s">
        <v>2224</v>
      </c>
      <c r="Y1628" s="60" t="s">
        <v>2225</v>
      </c>
    </row>
    <row r="1629" spans="1:25" ht="60" x14ac:dyDescent="0.25">
      <c r="A1629" s="60" t="s">
        <v>3181</v>
      </c>
      <c r="B1629" s="60" t="str">
        <f>IFERROR(VLOOKUP(VALUE(MID(A1629,1,IF(VALUE(MID(A1629,1,3))=898,3,4))),[39]Hoja1!$A$3:$K$222,2,0),"")</f>
        <v>1056 Mejoramiento de la calidad educativa a través de la jornada única y el uso del tiempo escolar</v>
      </c>
      <c r="C1629" s="60" t="s">
        <v>270</v>
      </c>
      <c r="D1629" s="60" t="s">
        <v>513</v>
      </c>
      <c r="E1629" s="60">
        <v>80101604</v>
      </c>
      <c r="F1629" s="60" t="s">
        <v>3182</v>
      </c>
      <c r="G1629" s="62">
        <v>1</v>
      </c>
      <c r="H1629" s="62">
        <v>1</v>
      </c>
      <c r="I1629" s="60">
        <v>330</v>
      </c>
      <c r="J1629" s="60">
        <v>0</v>
      </c>
      <c r="K1629" s="60" t="s">
        <v>21</v>
      </c>
      <c r="L1629" s="60" t="str">
        <f>IF(K1629=[39]Hoja3!$B$2,[39]Hoja3!$A$2,IF(K1629=[39]Hoja3!$B$3,[39]Hoja3!$A$3,IF(K1629=[39]Hoja3!$B$4,[39]Hoja3!$A$4,IF(K1629=[39]Hoja3!$B$5,[39]Hoja3!$A$5,IF(K1629=[39]Hoja3!$B$6,[39]Hoja3!$A$6,IF(K1629=[39]Hoja3!$B$7,[39]Hoja3!$A$7,IF(K1629=[39]Hoja3!$B$8,[39]Hoja3!$A$8,IF(K1629=[39]Hoja3!$B$9,[39]Hoja3!$A$9,IF(K1629=[39]Hoja3!$B$10,[39]Hoja3!$A$10,IF(K1629=[39]Hoja3!$B$11,[39]Hoja3!$A$11,IF(K1629=[39]Hoja3!$B$12,[39]Hoja3!$A$12,IF(K1629=[39]Hoja3!$B$13,[39]Hoja3!$A$13,IF(K1629=[39]Hoja3!$B$14,[39]Hoja3!$A$14,IF(K1629=[39]Hoja3!$B$15,[39]Hoja3!$A$15,IF(K1629=[39]Hoja3!$B$16,[39]Hoja3!$A$16,IF(K1629=[39]Hoja3!$B$17,[39]Hoja3!$A$17,IF(K1629=[39]Hoja3!$B$18,[39]Hoja3!$A$18,IF(K1629=[39]Hoja3!$B$19,[39]Hoja3!$A$19,IF(K1629=[39]Hoja3!$B$20,[39]Hoja3!$A$20,IF(K1629=[39]Hoja3!$B$21,[39]Hoja3!$A$21,""))))))))))))))))))))</f>
        <v>CCE-16</v>
      </c>
      <c r="M1629" s="60" t="s">
        <v>63</v>
      </c>
      <c r="N1629" s="60">
        <v>0</v>
      </c>
      <c r="O1629" s="63">
        <v>74317766</v>
      </c>
      <c r="P1629" s="64">
        <v>74317766</v>
      </c>
      <c r="Q1629" s="65">
        <v>0</v>
      </c>
      <c r="R1629" s="60">
        <v>0</v>
      </c>
      <c r="S1629" s="60" t="s">
        <v>1439</v>
      </c>
      <c r="T1629" s="60" t="s">
        <v>2701</v>
      </c>
      <c r="U1629" s="60" t="s">
        <v>1351</v>
      </c>
      <c r="V1629" s="60" t="s">
        <v>3163</v>
      </c>
      <c r="W1629" s="60" t="s">
        <v>3164</v>
      </c>
      <c r="X1629" s="60" t="s">
        <v>2224</v>
      </c>
      <c r="Y1629" s="60" t="s">
        <v>2225</v>
      </c>
    </row>
    <row r="1630" spans="1:25" ht="75" x14ac:dyDescent="0.25">
      <c r="A1630" s="60" t="s">
        <v>3183</v>
      </c>
      <c r="B1630" s="60" t="str">
        <f>IFERROR(VLOOKUP(VALUE(MID(A1630,1,IF(VALUE(MID(A1630,1,3))=898,3,4))),[39]Hoja1!$A$3:$K$222,2,0),"")</f>
        <v>1056 Mejoramiento de la calidad educativa a través de la jornada única y el uso del tiempo escolar</v>
      </c>
      <c r="C1630" s="60" t="s">
        <v>270</v>
      </c>
      <c r="D1630" s="60" t="s">
        <v>513</v>
      </c>
      <c r="E1630" s="60">
        <v>80101604</v>
      </c>
      <c r="F1630" s="60" t="s">
        <v>3184</v>
      </c>
      <c r="G1630" s="62">
        <v>1</v>
      </c>
      <c r="H1630" s="62">
        <v>1</v>
      </c>
      <c r="I1630" s="60">
        <v>345</v>
      </c>
      <c r="J1630" s="60">
        <v>0</v>
      </c>
      <c r="K1630" s="60" t="s">
        <v>21</v>
      </c>
      <c r="L1630" s="60" t="str">
        <f>IF(K1630=[39]Hoja3!$B$2,[39]Hoja3!$A$2,IF(K1630=[39]Hoja3!$B$3,[39]Hoja3!$A$3,IF(K1630=[39]Hoja3!$B$4,[39]Hoja3!$A$4,IF(K1630=[39]Hoja3!$B$5,[39]Hoja3!$A$5,IF(K1630=[39]Hoja3!$B$6,[39]Hoja3!$A$6,IF(K1630=[39]Hoja3!$B$7,[39]Hoja3!$A$7,IF(K1630=[39]Hoja3!$B$8,[39]Hoja3!$A$8,IF(K1630=[39]Hoja3!$B$9,[39]Hoja3!$A$9,IF(K1630=[39]Hoja3!$B$10,[39]Hoja3!$A$10,IF(K1630=[39]Hoja3!$B$11,[39]Hoja3!$A$11,IF(K1630=[39]Hoja3!$B$12,[39]Hoja3!$A$12,IF(K1630=[39]Hoja3!$B$13,[39]Hoja3!$A$13,IF(K1630=[39]Hoja3!$B$14,[39]Hoja3!$A$14,IF(K1630=[39]Hoja3!$B$15,[39]Hoja3!$A$15,IF(K1630=[39]Hoja3!$B$16,[39]Hoja3!$A$16,IF(K1630=[39]Hoja3!$B$17,[39]Hoja3!$A$17,IF(K1630=[39]Hoja3!$B$18,[39]Hoja3!$A$18,IF(K1630=[39]Hoja3!$B$19,[39]Hoja3!$A$19,IF(K1630=[39]Hoja3!$B$20,[39]Hoja3!$A$20,IF(K1630=[39]Hoja3!$B$21,[39]Hoja3!$A$21,""))))))))))))))))))))</f>
        <v>CCE-16</v>
      </c>
      <c r="M1630" s="60" t="s">
        <v>63</v>
      </c>
      <c r="N1630" s="60">
        <v>0</v>
      </c>
      <c r="O1630" s="63">
        <v>59225000</v>
      </c>
      <c r="P1630" s="64">
        <v>59225000</v>
      </c>
      <c r="Q1630" s="65">
        <v>0</v>
      </c>
      <c r="R1630" s="60">
        <v>0</v>
      </c>
      <c r="S1630" s="60" t="s">
        <v>1439</v>
      </c>
      <c r="T1630" s="60" t="s">
        <v>2701</v>
      </c>
      <c r="U1630" s="60" t="s">
        <v>1351</v>
      </c>
      <c r="V1630" s="60" t="s">
        <v>3163</v>
      </c>
      <c r="W1630" s="60" t="s">
        <v>3164</v>
      </c>
      <c r="X1630" s="60" t="s">
        <v>2224</v>
      </c>
      <c r="Y1630" s="60" t="s">
        <v>2225</v>
      </c>
    </row>
    <row r="1631" spans="1:25" ht="60" x14ac:dyDescent="0.25">
      <c r="A1631" s="60" t="s">
        <v>3185</v>
      </c>
      <c r="B1631" s="60" t="str">
        <f>IFERROR(VLOOKUP(VALUE(MID(A1631,1,IF(VALUE(MID(A1631,1,3))=898,3,4))),[39]Hoja1!$A$3:$K$222,2,0),"")</f>
        <v>1056 Mejoramiento de la calidad educativa a través de la jornada única y el uso del tiempo escolar</v>
      </c>
      <c r="C1631" s="60" t="s">
        <v>270</v>
      </c>
      <c r="D1631" s="60" t="s">
        <v>513</v>
      </c>
      <c r="E1631" s="60">
        <v>86141501</v>
      </c>
      <c r="F1631" s="60" t="s">
        <v>3186</v>
      </c>
      <c r="G1631" s="62">
        <v>1</v>
      </c>
      <c r="H1631" s="62">
        <v>1</v>
      </c>
      <c r="I1631" s="60">
        <v>345</v>
      </c>
      <c r="J1631" s="60">
        <v>0</v>
      </c>
      <c r="K1631" s="60" t="s">
        <v>21</v>
      </c>
      <c r="L1631" s="60" t="str">
        <f>IF(K1631=[39]Hoja3!$B$2,[39]Hoja3!$A$2,IF(K1631=[39]Hoja3!$B$3,[39]Hoja3!$A$3,IF(K1631=[39]Hoja3!$B$4,[39]Hoja3!$A$4,IF(K1631=[39]Hoja3!$B$5,[39]Hoja3!$A$5,IF(K1631=[39]Hoja3!$B$6,[39]Hoja3!$A$6,IF(K1631=[39]Hoja3!$B$7,[39]Hoja3!$A$7,IF(K1631=[39]Hoja3!$B$8,[39]Hoja3!$A$8,IF(K1631=[39]Hoja3!$B$9,[39]Hoja3!$A$9,IF(K1631=[39]Hoja3!$B$10,[39]Hoja3!$A$10,IF(K1631=[39]Hoja3!$B$11,[39]Hoja3!$A$11,IF(K1631=[39]Hoja3!$B$12,[39]Hoja3!$A$12,IF(K1631=[39]Hoja3!$B$13,[39]Hoja3!$A$13,IF(K1631=[39]Hoja3!$B$14,[39]Hoja3!$A$14,IF(K1631=[39]Hoja3!$B$15,[39]Hoja3!$A$15,IF(K1631=[39]Hoja3!$B$16,[39]Hoja3!$A$16,IF(K1631=[39]Hoja3!$B$17,[39]Hoja3!$A$17,IF(K1631=[39]Hoja3!$B$18,[39]Hoja3!$A$18,IF(K1631=[39]Hoja3!$B$19,[39]Hoja3!$A$19,IF(K1631=[39]Hoja3!$B$20,[39]Hoja3!$A$20,IF(K1631=[39]Hoja3!$B$21,[39]Hoja3!$A$21,""))))))))))))))))))))</f>
        <v>CCE-16</v>
      </c>
      <c r="M1631" s="60" t="s">
        <v>63</v>
      </c>
      <c r="N1631" s="60">
        <v>0</v>
      </c>
      <c r="O1631" s="63">
        <v>65240365</v>
      </c>
      <c r="P1631" s="64">
        <v>65240365</v>
      </c>
      <c r="Q1631" s="65">
        <v>0</v>
      </c>
      <c r="R1631" s="60">
        <v>0</v>
      </c>
      <c r="S1631" s="60" t="s">
        <v>1439</v>
      </c>
      <c r="T1631" s="60" t="s">
        <v>2701</v>
      </c>
      <c r="U1631" s="60" t="s">
        <v>1351</v>
      </c>
      <c r="V1631" s="60" t="s">
        <v>3163</v>
      </c>
      <c r="W1631" s="60" t="s">
        <v>3164</v>
      </c>
      <c r="X1631" s="60" t="s">
        <v>2224</v>
      </c>
      <c r="Y1631" s="60" t="s">
        <v>2225</v>
      </c>
    </row>
    <row r="1632" spans="1:25" ht="75" x14ac:dyDescent="0.25">
      <c r="A1632" s="60" t="s">
        <v>3187</v>
      </c>
      <c r="B1632" s="60" t="str">
        <f>IFERROR(VLOOKUP(VALUE(MID(A1632,1,IF(VALUE(MID(A1632,1,3))=898,3,4))),[39]Hoja1!$A$3:$K$222,2,0),"")</f>
        <v>1056 Mejoramiento de la calidad educativa a través de la jornada única y el uso del tiempo escolar</v>
      </c>
      <c r="C1632" s="60" t="s">
        <v>270</v>
      </c>
      <c r="D1632" s="60" t="s">
        <v>513</v>
      </c>
      <c r="E1632" s="60">
        <v>80101604</v>
      </c>
      <c r="F1632" s="60" t="s">
        <v>3184</v>
      </c>
      <c r="G1632" s="62">
        <v>1</v>
      </c>
      <c r="H1632" s="62">
        <v>1</v>
      </c>
      <c r="I1632" s="60">
        <v>345</v>
      </c>
      <c r="J1632" s="60">
        <v>0</v>
      </c>
      <c r="K1632" s="60" t="s">
        <v>21</v>
      </c>
      <c r="L1632" s="60" t="str">
        <f>IF(K1632=[39]Hoja3!$B$2,[39]Hoja3!$A$2,IF(K1632=[39]Hoja3!$B$3,[39]Hoja3!$A$3,IF(K1632=[39]Hoja3!$B$4,[39]Hoja3!$A$4,IF(K1632=[39]Hoja3!$B$5,[39]Hoja3!$A$5,IF(K1632=[39]Hoja3!$B$6,[39]Hoja3!$A$6,IF(K1632=[39]Hoja3!$B$7,[39]Hoja3!$A$7,IF(K1632=[39]Hoja3!$B$8,[39]Hoja3!$A$8,IF(K1632=[39]Hoja3!$B$9,[39]Hoja3!$A$9,IF(K1632=[39]Hoja3!$B$10,[39]Hoja3!$A$10,IF(K1632=[39]Hoja3!$B$11,[39]Hoja3!$A$11,IF(K1632=[39]Hoja3!$B$12,[39]Hoja3!$A$12,IF(K1632=[39]Hoja3!$B$13,[39]Hoja3!$A$13,IF(K1632=[39]Hoja3!$B$14,[39]Hoja3!$A$14,IF(K1632=[39]Hoja3!$B$15,[39]Hoja3!$A$15,IF(K1632=[39]Hoja3!$B$16,[39]Hoja3!$A$16,IF(K1632=[39]Hoja3!$B$17,[39]Hoja3!$A$17,IF(K1632=[39]Hoja3!$B$18,[39]Hoja3!$A$18,IF(K1632=[39]Hoja3!$B$19,[39]Hoja3!$A$19,IF(K1632=[39]Hoja3!$B$20,[39]Hoja3!$A$20,IF(K1632=[39]Hoja3!$B$21,[39]Hoja3!$A$21,""))))))))))))))))))))</f>
        <v>CCE-16</v>
      </c>
      <c r="M1632" s="60" t="s">
        <v>63</v>
      </c>
      <c r="N1632" s="60">
        <v>0</v>
      </c>
      <c r="O1632" s="63">
        <v>65147500</v>
      </c>
      <c r="P1632" s="64">
        <v>65147500</v>
      </c>
      <c r="Q1632" s="65">
        <v>0</v>
      </c>
      <c r="R1632" s="60">
        <v>0</v>
      </c>
      <c r="S1632" s="60" t="s">
        <v>1439</v>
      </c>
      <c r="T1632" s="60" t="s">
        <v>2701</v>
      </c>
      <c r="U1632" s="60" t="s">
        <v>1351</v>
      </c>
      <c r="V1632" s="60" t="s">
        <v>3163</v>
      </c>
      <c r="W1632" s="60" t="s">
        <v>3164</v>
      </c>
      <c r="X1632" s="60" t="s">
        <v>2224</v>
      </c>
      <c r="Y1632" s="60" t="s">
        <v>2225</v>
      </c>
    </row>
    <row r="1633" spans="1:25" ht="75" x14ac:dyDescent="0.25">
      <c r="A1633" s="60" t="s">
        <v>3188</v>
      </c>
      <c r="B1633" s="60" t="str">
        <f>IFERROR(VLOOKUP(VALUE(MID(A1633,1,IF(VALUE(MID(A1633,1,3))=898,3,4))),[39]Hoja1!$A$3:$K$222,2,0),"")</f>
        <v>1056 Mejoramiento de la calidad educativa a través de la jornada única y el uso del tiempo escolar</v>
      </c>
      <c r="C1633" s="60" t="s">
        <v>270</v>
      </c>
      <c r="D1633" s="60" t="s">
        <v>513</v>
      </c>
      <c r="E1633" s="60">
        <v>80101604</v>
      </c>
      <c r="F1633" s="60" t="s">
        <v>3189</v>
      </c>
      <c r="G1633" s="62">
        <v>1</v>
      </c>
      <c r="H1633" s="62">
        <v>1</v>
      </c>
      <c r="I1633" s="60">
        <v>345</v>
      </c>
      <c r="J1633" s="60">
        <v>0</v>
      </c>
      <c r="K1633" s="60" t="s">
        <v>21</v>
      </c>
      <c r="L1633" s="60" t="str">
        <f>IF(K1633=[39]Hoja3!$B$2,[39]Hoja3!$A$2,IF(K1633=[39]Hoja3!$B$3,[39]Hoja3!$A$3,IF(K1633=[39]Hoja3!$B$4,[39]Hoja3!$A$4,IF(K1633=[39]Hoja3!$B$5,[39]Hoja3!$A$5,IF(K1633=[39]Hoja3!$B$6,[39]Hoja3!$A$6,IF(K1633=[39]Hoja3!$B$7,[39]Hoja3!$A$7,IF(K1633=[39]Hoja3!$B$8,[39]Hoja3!$A$8,IF(K1633=[39]Hoja3!$B$9,[39]Hoja3!$A$9,IF(K1633=[39]Hoja3!$B$10,[39]Hoja3!$A$10,IF(K1633=[39]Hoja3!$B$11,[39]Hoja3!$A$11,IF(K1633=[39]Hoja3!$B$12,[39]Hoja3!$A$12,IF(K1633=[39]Hoja3!$B$13,[39]Hoja3!$A$13,IF(K1633=[39]Hoja3!$B$14,[39]Hoja3!$A$14,IF(K1633=[39]Hoja3!$B$15,[39]Hoja3!$A$15,IF(K1633=[39]Hoja3!$B$16,[39]Hoja3!$A$16,IF(K1633=[39]Hoja3!$B$17,[39]Hoja3!$A$17,IF(K1633=[39]Hoja3!$B$18,[39]Hoja3!$A$18,IF(K1633=[39]Hoja3!$B$19,[39]Hoja3!$A$19,IF(K1633=[39]Hoja3!$B$20,[39]Hoja3!$A$20,IF(K1633=[39]Hoja3!$B$21,[39]Hoja3!$A$21,""))))))))))))))))))))</f>
        <v>CCE-16</v>
      </c>
      <c r="M1633" s="60" t="s">
        <v>63</v>
      </c>
      <c r="N1633" s="60">
        <v>0</v>
      </c>
      <c r="O1633" s="63">
        <v>62799100</v>
      </c>
      <c r="P1633" s="64">
        <v>62799100</v>
      </c>
      <c r="Q1633" s="65">
        <v>0</v>
      </c>
      <c r="R1633" s="60">
        <v>0</v>
      </c>
      <c r="S1633" s="60" t="s">
        <v>1439</v>
      </c>
      <c r="T1633" s="60" t="s">
        <v>2701</v>
      </c>
      <c r="U1633" s="60" t="s">
        <v>1351</v>
      </c>
      <c r="V1633" s="60" t="s">
        <v>3163</v>
      </c>
      <c r="W1633" s="60" t="s">
        <v>3164</v>
      </c>
      <c r="X1633" s="60" t="s">
        <v>2224</v>
      </c>
      <c r="Y1633" s="60" t="s">
        <v>2225</v>
      </c>
    </row>
    <row r="1634" spans="1:25" ht="60" x14ac:dyDescent="0.25">
      <c r="A1634" s="60" t="s">
        <v>3190</v>
      </c>
      <c r="B1634" s="60" t="str">
        <f>IFERROR(VLOOKUP(VALUE(MID(A1634,1,IF(VALUE(MID(A1634,1,3))=898,3,4))),[39]Hoja1!$A$3:$K$222,2,0),"")</f>
        <v>1056 Mejoramiento de la calidad educativa a través de la jornada única y el uso del tiempo escolar</v>
      </c>
      <c r="C1634" s="60" t="s">
        <v>270</v>
      </c>
      <c r="D1634" s="60" t="s">
        <v>513</v>
      </c>
      <c r="E1634" s="60">
        <v>86141501</v>
      </c>
      <c r="F1634" s="60" t="s">
        <v>3191</v>
      </c>
      <c r="G1634" s="62">
        <v>1</v>
      </c>
      <c r="H1634" s="62">
        <v>1</v>
      </c>
      <c r="I1634" s="60">
        <v>345</v>
      </c>
      <c r="J1634" s="60">
        <v>0</v>
      </c>
      <c r="K1634" s="60" t="s">
        <v>21</v>
      </c>
      <c r="L1634" s="60" t="str">
        <f>IF(K1634=[39]Hoja3!$B$2,[39]Hoja3!$A$2,IF(K1634=[39]Hoja3!$B$3,[39]Hoja3!$A$3,IF(K1634=[39]Hoja3!$B$4,[39]Hoja3!$A$4,IF(K1634=[39]Hoja3!$B$5,[39]Hoja3!$A$5,IF(K1634=[39]Hoja3!$B$6,[39]Hoja3!$A$6,IF(K1634=[39]Hoja3!$B$7,[39]Hoja3!$A$7,IF(K1634=[39]Hoja3!$B$8,[39]Hoja3!$A$8,IF(K1634=[39]Hoja3!$B$9,[39]Hoja3!$A$9,IF(K1634=[39]Hoja3!$B$10,[39]Hoja3!$A$10,IF(K1634=[39]Hoja3!$B$11,[39]Hoja3!$A$11,IF(K1634=[39]Hoja3!$B$12,[39]Hoja3!$A$12,IF(K1634=[39]Hoja3!$B$13,[39]Hoja3!$A$13,IF(K1634=[39]Hoja3!$B$14,[39]Hoja3!$A$14,IF(K1634=[39]Hoja3!$B$15,[39]Hoja3!$A$15,IF(K1634=[39]Hoja3!$B$16,[39]Hoja3!$A$16,IF(K1634=[39]Hoja3!$B$17,[39]Hoja3!$A$17,IF(K1634=[39]Hoja3!$B$18,[39]Hoja3!$A$18,IF(K1634=[39]Hoja3!$B$19,[39]Hoja3!$A$19,IF(K1634=[39]Hoja3!$B$20,[39]Hoja3!$A$20,IF(K1634=[39]Hoja3!$B$21,[39]Hoja3!$A$21,""))))))))))))))))))))</f>
        <v>CCE-16</v>
      </c>
      <c r="M1634" s="60" t="s">
        <v>63</v>
      </c>
      <c r="N1634" s="60">
        <v>0</v>
      </c>
      <c r="O1634" s="63">
        <v>64057760</v>
      </c>
      <c r="P1634" s="64">
        <v>64057760</v>
      </c>
      <c r="Q1634" s="65">
        <v>0</v>
      </c>
      <c r="R1634" s="60">
        <v>0</v>
      </c>
      <c r="S1634" s="60" t="s">
        <v>1439</v>
      </c>
      <c r="T1634" s="60" t="s">
        <v>2701</v>
      </c>
      <c r="U1634" s="60" t="s">
        <v>1351</v>
      </c>
      <c r="V1634" s="60" t="s">
        <v>3163</v>
      </c>
      <c r="W1634" s="60" t="s">
        <v>3164</v>
      </c>
      <c r="X1634" s="60" t="s">
        <v>2224</v>
      </c>
      <c r="Y1634" s="60" t="s">
        <v>2225</v>
      </c>
    </row>
    <row r="1635" spans="1:25" ht="60" x14ac:dyDescent="0.25">
      <c r="A1635" s="60" t="s">
        <v>3192</v>
      </c>
      <c r="B1635" s="60" t="str">
        <f>IFERROR(VLOOKUP(VALUE(MID(A1635,1,IF(VALUE(MID(A1635,1,3))=898,3,4))),[39]Hoja1!$A$3:$K$222,2,0),"")</f>
        <v>1056 Mejoramiento de la calidad educativa a través de la jornada única y el uso del tiempo escolar</v>
      </c>
      <c r="C1635" s="60" t="s">
        <v>270</v>
      </c>
      <c r="D1635" s="60" t="s">
        <v>513</v>
      </c>
      <c r="E1635" s="60">
        <v>86141501</v>
      </c>
      <c r="F1635" s="60" t="s">
        <v>3193</v>
      </c>
      <c r="G1635" s="62">
        <v>1</v>
      </c>
      <c r="H1635" s="62">
        <v>1</v>
      </c>
      <c r="I1635" s="60">
        <v>345</v>
      </c>
      <c r="J1635" s="60">
        <v>0</v>
      </c>
      <c r="K1635" s="60" t="s">
        <v>21</v>
      </c>
      <c r="L1635" s="60" t="str">
        <f>IF(K1635=[39]Hoja3!$B$2,[39]Hoja3!$A$2,IF(K1635=[39]Hoja3!$B$3,[39]Hoja3!$A$3,IF(K1635=[39]Hoja3!$B$4,[39]Hoja3!$A$4,IF(K1635=[39]Hoja3!$B$5,[39]Hoja3!$A$5,IF(K1635=[39]Hoja3!$B$6,[39]Hoja3!$A$6,IF(K1635=[39]Hoja3!$B$7,[39]Hoja3!$A$7,IF(K1635=[39]Hoja3!$B$8,[39]Hoja3!$A$8,IF(K1635=[39]Hoja3!$B$9,[39]Hoja3!$A$9,IF(K1635=[39]Hoja3!$B$10,[39]Hoja3!$A$10,IF(K1635=[39]Hoja3!$B$11,[39]Hoja3!$A$11,IF(K1635=[39]Hoja3!$B$12,[39]Hoja3!$A$12,IF(K1635=[39]Hoja3!$B$13,[39]Hoja3!$A$13,IF(K1635=[39]Hoja3!$B$14,[39]Hoja3!$A$14,IF(K1635=[39]Hoja3!$B$15,[39]Hoja3!$A$15,IF(K1635=[39]Hoja3!$B$16,[39]Hoja3!$A$16,IF(K1635=[39]Hoja3!$B$17,[39]Hoja3!$A$17,IF(K1635=[39]Hoja3!$B$18,[39]Hoja3!$A$18,IF(K1635=[39]Hoja3!$B$19,[39]Hoja3!$A$19,IF(K1635=[39]Hoja3!$B$20,[39]Hoja3!$A$20,IF(K1635=[39]Hoja3!$B$21,[39]Hoja3!$A$21,""))))))))))))))))))))</f>
        <v>CCE-16</v>
      </c>
      <c r="M1635" s="60" t="s">
        <v>63</v>
      </c>
      <c r="N1635" s="60">
        <v>0</v>
      </c>
      <c r="O1635" s="63">
        <v>62522174</v>
      </c>
      <c r="P1635" s="64">
        <v>62522174</v>
      </c>
      <c r="Q1635" s="65">
        <v>0</v>
      </c>
      <c r="R1635" s="60">
        <v>0</v>
      </c>
      <c r="S1635" s="60" t="s">
        <v>1439</v>
      </c>
      <c r="T1635" s="60" t="s">
        <v>2701</v>
      </c>
      <c r="U1635" s="60" t="s">
        <v>1351</v>
      </c>
      <c r="V1635" s="60" t="s">
        <v>3163</v>
      </c>
      <c r="W1635" s="60" t="s">
        <v>3164</v>
      </c>
      <c r="X1635" s="60" t="s">
        <v>2224</v>
      </c>
      <c r="Y1635" s="60" t="s">
        <v>2225</v>
      </c>
    </row>
    <row r="1636" spans="1:25" ht="60" x14ac:dyDescent="0.25">
      <c r="A1636" s="60" t="s">
        <v>3194</v>
      </c>
      <c r="B1636" s="60" t="str">
        <f>IFERROR(VLOOKUP(VALUE(MID(A1636,1,IF(VALUE(MID(A1636,1,3))=898,3,4))),[39]Hoja1!$A$3:$K$222,2,0),"")</f>
        <v>1056 Mejoramiento de la calidad educativa a través de la jornada única y el uso del tiempo escolar</v>
      </c>
      <c r="C1636" s="60" t="s">
        <v>271</v>
      </c>
      <c r="D1636" s="60" t="s">
        <v>516</v>
      </c>
      <c r="E1636" s="60">
        <v>86141501</v>
      </c>
      <c r="F1636" s="60" t="s">
        <v>3195</v>
      </c>
      <c r="G1636" s="62">
        <v>1</v>
      </c>
      <c r="H1636" s="62">
        <v>1</v>
      </c>
      <c r="I1636" s="60">
        <v>345</v>
      </c>
      <c r="J1636" s="60">
        <v>0</v>
      </c>
      <c r="K1636" s="60" t="s">
        <v>21</v>
      </c>
      <c r="L1636" s="60" t="str">
        <f>IF(K1636=[39]Hoja3!$B$2,[39]Hoja3!$A$2,IF(K1636=[39]Hoja3!$B$3,[39]Hoja3!$A$3,IF(K1636=[39]Hoja3!$B$4,[39]Hoja3!$A$4,IF(K1636=[39]Hoja3!$B$5,[39]Hoja3!$A$5,IF(K1636=[39]Hoja3!$B$6,[39]Hoja3!$A$6,IF(K1636=[39]Hoja3!$B$7,[39]Hoja3!$A$7,IF(K1636=[39]Hoja3!$B$8,[39]Hoja3!$A$8,IF(K1636=[39]Hoja3!$B$9,[39]Hoja3!$A$9,IF(K1636=[39]Hoja3!$B$10,[39]Hoja3!$A$10,IF(K1636=[39]Hoja3!$B$11,[39]Hoja3!$A$11,IF(K1636=[39]Hoja3!$B$12,[39]Hoja3!$A$12,IF(K1636=[39]Hoja3!$B$13,[39]Hoja3!$A$13,IF(K1636=[39]Hoja3!$B$14,[39]Hoja3!$A$14,IF(K1636=[39]Hoja3!$B$15,[39]Hoja3!$A$15,IF(K1636=[39]Hoja3!$B$16,[39]Hoja3!$A$16,IF(K1636=[39]Hoja3!$B$17,[39]Hoja3!$A$17,IF(K1636=[39]Hoja3!$B$18,[39]Hoja3!$A$18,IF(K1636=[39]Hoja3!$B$19,[39]Hoja3!$A$19,IF(K1636=[39]Hoja3!$B$20,[39]Hoja3!$A$20,IF(K1636=[39]Hoja3!$B$21,[39]Hoja3!$A$21,""))))))))))))))))))))</f>
        <v>CCE-16</v>
      </c>
      <c r="M1636" s="60" t="s">
        <v>63</v>
      </c>
      <c r="N1636" s="60">
        <v>0</v>
      </c>
      <c r="O1636" s="63">
        <v>61635268</v>
      </c>
      <c r="P1636" s="64">
        <v>61635268</v>
      </c>
      <c r="Q1636" s="65">
        <v>0</v>
      </c>
      <c r="R1636" s="60">
        <v>0</v>
      </c>
      <c r="S1636" s="60" t="s">
        <v>1439</v>
      </c>
      <c r="T1636" s="60" t="s">
        <v>2701</v>
      </c>
      <c r="U1636" s="60" t="s">
        <v>1351</v>
      </c>
      <c r="V1636" s="60" t="s">
        <v>3163</v>
      </c>
      <c r="W1636" s="60" t="s">
        <v>3164</v>
      </c>
      <c r="X1636" s="60" t="s">
        <v>2224</v>
      </c>
      <c r="Y1636" s="60" t="s">
        <v>2225</v>
      </c>
    </row>
    <row r="1637" spans="1:25" ht="60" x14ac:dyDescent="0.25">
      <c r="A1637" s="60" t="s">
        <v>3196</v>
      </c>
      <c r="B1637" s="60" t="str">
        <f>IFERROR(VLOOKUP(VALUE(MID(A1637,1,IF(VALUE(MID(A1637,1,3))=898,3,4))),[39]Hoja1!$A$3:$K$222,2,0),"")</f>
        <v>1056 Mejoramiento de la calidad educativa a través de la jornada única y el uso del tiempo escolar</v>
      </c>
      <c r="C1637" s="60" t="s">
        <v>271</v>
      </c>
      <c r="D1637" s="60" t="s">
        <v>516</v>
      </c>
      <c r="E1637" s="60">
        <v>86141501</v>
      </c>
      <c r="F1637" s="60" t="s">
        <v>3193</v>
      </c>
      <c r="G1637" s="62">
        <v>1</v>
      </c>
      <c r="H1637" s="62">
        <v>1</v>
      </c>
      <c r="I1637" s="60">
        <v>345</v>
      </c>
      <c r="J1637" s="60">
        <v>0</v>
      </c>
      <c r="K1637" s="60" t="s">
        <v>21</v>
      </c>
      <c r="L1637" s="60" t="str">
        <f>IF(K1637=[39]Hoja3!$B$2,[39]Hoja3!$A$2,IF(K1637=[39]Hoja3!$B$3,[39]Hoja3!$A$3,IF(K1637=[39]Hoja3!$B$4,[39]Hoja3!$A$4,IF(K1637=[39]Hoja3!$B$5,[39]Hoja3!$A$5,IF(K1637=[39]Hoja3!$B$6,[39]Hoja3!$A$6,IF(K1637=[39]Hoja3!$B$7,[39]Hoja3!$A$7,IF(K1637=[39]Hoja3!$B$8,[39]Hoja3!$A$8,IF(K1637=[39]Hoja3!$B$9,[39]Hoja3!$A$9,IF(K1637=[39]Hoja3!$B$10,[39]Hoja3!$A$10,IF(K1637=[39]Hoja3!$B$11,[39]Hoja3!$A$11,IF(K1637=[39]Hoja3!$B$12,[39]Hoja3!$A$12,IF(K1637=[39]Hoja3!$B$13,[39]Hoja3!$A$13,IF(K1637=[39]Hoja3!$B$14,[39]Hoja3!$A$14,IF(K1637=[39]Hoja3!$B$15,[39]Hoja3!$A$15,IF(K1637=[39]Hoja3!$B$16,[39]Hoja3!$A$16,IF(K1637=[39]Hoja3!$B$17,[39]Hoja3!$A$17,IF(K1637=[39]Hoja3!$B$18,[39]Hoja3!$A$18,IF(K1637=[39]Hoja3!$B$19,[39]Hoja3!$A$19,IF(K1637=[39]Hoja3!$B$20,[39]Hoja3!$A$20,IF(K1637=[39]Hoja3!$B$21,[39]Hoja3!$A$21,""))))))))))))))))))))</f>
        <v>CCE-16</v>
      </c>
      <c r="M1637" s="60" t="s">
        <v>63</v>
      </c>
      <c r="N1637" s="60">
        <v>0</v>
      </c>
      <c r="O1637" s="63">
        <v>61594000</v>
      </c>
      <c r="P1637" s="64">
        <v>61594000</v>
      </c>
      <c r="Q1637" s="65">
        <v>0</v>
      </c>
      <c r="R1637" s="60">
        <v>0</v>
      </c>
      <c r="S1637" s="60" t="s">
        <v>1439</v>
      </c>
      <c r="T1637" s="60" t="s">
        <v>2701</v>
      </c>
      <c r="U1637" s="60" t="s">
        <v>1351</v>
      </c>
      <c r="V1637" s="60" t="s">
        <v>3163</v>
      </c>
      <c r="W1637" s="60" t="s">
        <v>3164</v>
      </c>
      <c r="X1637" s="60" t="s">
        <v>2224</v>
      </c>
      <c r="Y1637" s="60" t="s">
        <v>2225</v>
      </c>
    </row>
    <row r="1638" spans="1:25" ht="60" x14ac:dyDescent="0.25">
      <c r="A1638" s="60" t="s">
        <v>3197</v>
      </c>
      <c r="B1638" s="60" t="str">
        <f>IFERROR(VLOOKUP(VALUE(MID(A1638,1,IF(VALUE(MID(A1638,1,3))=898,3,4))),[39]Hoja1!$A$3:$K$222,2,0),"")</f>
        <v>1056 Mejoramiento de la calidad educativa a través de la jornada única y el uso del tiempo escolar</v>
      </c>
      <c r="C1638" s="60" t="s">
        <v>271</v>
      </c>
      <c r="D1638" s="60" t="s">
        <v>516</v>
      </c>
      <c r="E1638" s="60">
        <v>86141501</v>
      </c>
      <c r="F1638" s="60" t="s">
        <v>3198</v>
      </c>
      <c r="G1638" s="62">
        <v>1</v>
      </c>
      <c r="H1638" s="62">
        <v>1</v>
      </c>
      <c r="I1638" s="60">
        <v>345</v>
      </c>
      <c r="J1638" s="60">
        <v>0</v>
      </c>
      <c r="K1638" s="60" t="s">
        <v>21</v>
      </c>
      <c r="L1638" s="60" t="str">
        <f>IF(K1638=[39]Hoja3!$B$2,[39]Hoja3!$A$2,IF(K1638=[39]Hoja3!$B$3,[39]Hoja3!$A$3,IF(K1638=[39]Hoja3!$B$4,[39]Hoja3!$A$4,IF(K1638=[39]Hoja3!$B$5,[39]Hoja3!$A$5,IF(K1638=[39]Hoja3!$B$6,[39]Hoja3!$A$6,IF(K1638=[39]Hoja3!$B$7,[39]Hoja3!$A$7,IF(K1638=[39]Hoja3!$B$8,[39]Hoja3!$A$8,IF(K1638=[39]Hoja3!$B$9,[39]Hoja3!$A$9,IF(K1638=[39]Hoja3!$B$10,[39]Hoja3!$A$10,IF(K1638=[39]Hoja3!$B$11,[39]Hoja3!$A$11,IF(K1638=[39]Hoja3!$B$12,[39]Hoja3!$A$12,IF(K1638=[39]Hoja3!$B$13,[39]Hoja3!$A$13,IF(K1638=[39]Hoja3!$B$14,[39]Hoja3!$A$14,IF(K1638=[39]Hoja3!$B$15,[39]Hoja3!$A$15,IF(K1638=[39]Hoja3!$B$16,[39]Hoja3!$A$16,IF(K1638=[39]Hoja3!$B$17,[39]Hoja3!$A$17,IF(K1638=[39]Hoja3!$B$18,[39]Hoja3!$A$18,IF(K1638=[39]Hoja3!$B$19,[39]Hoja3!$A$19,IF(K1638=[39]Hoja3!$B$20,[39]Hoja3!$A$20,IF(K1638=[39]Hoja3!$B$21,[39]Hoja3!$A$21,""))))))))))))))))))))</f>
        <v>CCE-16</v>
      </c>
      <c r="M1638" s="60" t="s">
        <v>63</v>
      </c>
      <c r="N1638" s="60">
        <v>0</v>
      </c>
      <c r="O1638" s="63">
        <v>61594000</v>
      </c>
      <c r="P1638" s="64">
        <v>61594000</v>
      </c>
      <c r="Q1638" s="65">
        <v>0</v>
      </c>
      <c r="R1638" s="60">
        <v>0</v>
      </c>
      <c r="S1638" s="60" t="s">
        <v>1439</v>
      </c>
      <c r="T1638" s="60" t="s">
        <v>2701</v>
      </c>
      <c r="U1638" s="60" t="s">
        <v>1351</v>
      </c>
      <c r="V1638" s="60" t="s">
        <v>3163</v>
      </c>
      <c r="W1638" s="60" t="s">
        <v>3164</v>
      </c>
      <c r="X1638" s="60" t="s">
        <v>2224</v>
      </c>
      <c r="Y1638" s="60" t="s">
        <v>2225</v>
      </c>
    </row>
    <row r="1639" spans="1:25" ht="45" x14ac:dyDescent="0.25">
      <c r="A1639" s="60" t="s">
        <v>3199</v>
      </c>
      <c r="B1639" s="60" t="str">
        <f>IFERROR(VLOOKUP(VALUE(MID(A1639,1,IF(VALUE(MID(A1639,1,3))=898,3,4))),[39]Hoja1!$A$3:$K$222,2,0),"")</f>
        <v>1056 Mejoramiento de la calidad educativa a través de la jornada única y el uso del tiempo escolar</v>
      </c>
      <c r="C1639" s="60" t="s">
        <v>271</v>
      </c>
      <c r="D1639" s="60" t="s">
        <v>516</v>
      </c>
      <c r="E1639" s="60">
        <v>86141501</v>
      </c>
      <c r="F1639" s="60" t="s">
        <v>3200</v>
      </c>
      <c r="G1639" s="62">
        <v>1</v>
      </c>
      <c r="H1639" s="62">
        <v>1</v>
      </c>
      <c r="I1639" s="60">
        <v>345</v>
      </c>
      <c r="J1639" s="60">
        <v>0</v>
      </c>
      <c r="K1639" s="60" t="s">
        <v>21</v>
      </c>
      <c r="L1639" s="60" t="str">
        <f>IF(K1639=[39]Hoja3!$B$2,[39]Hoja3!$A$2,IF(K1639=[39]Hoja3!$B$3,[39]Hoja3!$A$3,IF(K1639=[39]Hoja3!$B$4,[39]Hoja3!$A$4,IF(K1639=[39]Hoja3!$B$5,[39]Hoja3!$A$5,IF(K1639=[39]Hoja3!$B$6,[39]Hoja3!$A$6,IF(K1639=[39]Hoja3!$B$7,[39]Hoja3!$A$7,IF(K1639=[39]Hoja3!$B$8,[39]Hoja3!$A$8,IF(K1639=[39]Hoja3!$B$9,[39]Hoja3!$A$9,IF(K1639=[39]Hoja3!$B$10,[39]Hoja3!$A$10,IF(K1639=[39]Hoja3!$B$11,[39]Hoja3!$A$11,IF(K1639=[39]Hoja3!$B$12,[39]Hoja3!$A$12,IF(K1639=[39]Hoja3!$B$13,[39]Hoja3!$A$13,IF(K1639=[39]Hoja3!$B$14,[39]Hoja3!$A$14,IF(K1639=[39]Hoja3!$B$15,[39]Hoja3!$A$15,IF(K1639=[39]Hoja3!$B$16,[39]Hoja3!$A$16,IF(K1639=[39]Hoja3!$B$17,[39]Hoja3!$A$17,IF(K1639=[39]Hoja3!$B$18,[39]Hoja3!$A$18,IF(K1639=[39]Hoja3!$B$19,[39]Hoja3!$A$19,IF(K1639=[39]Hoja3!$B$20,[39]Hoja3!$A$20,IF(K1639=[39]Hoja3!$B$21,[39]Hoja3!$A$21,""))))))))))))))))))))</f>
        <v>CCE-16</v>
      </c>
      <c r="M1639" s="60" t="s">
        <v>63</v>
      </c>
      <c r="N1639" s="60">
        <v>0</v>
      </c>
      <c r="O1639" s="63">
        <v>61594000</v>
      </c>
      <c r="P1639" s="64">
        <v>61594000</v>
      </c>
      <c r="Q1639" s="65">
        <v>0</v>
      </c>
      <c r="R1639" s="60">
        <v>0</v>
      </c>
      <c r="S1639" s="60" t="s">
        <v>1439</v>
      </c>
      <c r="T1639" s="60" t="s">
        <v>2701</v>
      </c>
      <c r="U1639" s="60" t="s">
        <v>1351</v>
      </c>
      <c r="V1639" s="60" t="s">
        <v>3163</v>
      </c>
      <c r="W1639" s="60" t="s">
        <v>3164</v>
      </c>
      <c r="X1639" s="60" t="s">
        <v>2224</v>
      </c>
      <c r="Y1639" s="60" t="s">
        <v>2225</v>
      </c>
    </row>
    <row r="1640" spans="1:25" ht="60" x14ac:dyDescent="0.25">
      <c r="A1640" s="60" t="s">
        <v>3201</v>
      </c>
      <c r="B1640" s="60" t="str">
        <f>IFERROR(VLOOKUP(VALUE(MID(A1640,1,IF(VALUE(MID(A1640,1,3))=898,3,4))),[39]Hoja1!$A$3:$K$222,2,0),"")</f>
        <v>1056 Mejoramiento de la calidad educativa a través de la jornada única y el uso del tiempo escolar</v>
      </c>
      <c r="C1640" s="60" t="s">
        <v>271</v>
      </c>
      <c r="D1640" s="60" t="s">
        <v>516</v>
      </c>
      <c r="E1640" s="60">
        <v>80101604</v>
      </c>
      <c r="F1640" s="60" t="s">
        <v>3202</v>
      </c>
      <c r="G1640" s="62">
        <v>1</v>
      </c>
      <c r="H1640" s="62">
        <v>1</v>
      </c>
      <c r="I1640" s="60">
        <v>330</v>
      </c>
      <c r="J1640" s="60">
        <v>0</v>
      </c>
      <c r="K1640" s="60" t="s">
        <v>21</v>
      </c>
      <c r="L1640" s="60" t="str">
        <f>IF(K1640=[39]Hoja3!$B$2,[39]Hoja3!$A$2,IF(K1640=[39]Hoja3!$B$3,[39]Hoja3!$A$3,IF(K1640=[39]Hoja3!$B$4,[39]Hoja3!$A$4,IF(K1640=[39]Hoja3!$B$5,[39]Hoja3!$A$5,IF(K1640=[39]Hoja3!$B$6,[39]Hoja3!$A$6,IF(K1640=[39]Hoja3!$B$7,[39]Hoja3!$A$7,IF(K1640=[39]Hoja3!$B$8,[39]Hoja3!$A$8,IF(K1640=[39]Hoja3!$B$9,[39]Hoja3!$A$9,IF(K1640=[39]Hoja3!$B$10,[39]Hoja3!$A$10,IF(K1640=[39]Hoja3!$B$11,[39]Hoja3!$A$11,IF(K1640=[39]Hoja3!$B$12,[39]Hoja3!$A$12,IF(K1640=[39]Hoja3!$B$13,[39]Hoja3!$A$13,IF(K1640=[39]Hoja3!$B$14,[39]Hoja3!$A$14,IF(K1640=[39]Hoja3!$B$15,[39]Hoja3!$A$15,IF(K1640=[39]Hoja3!$B$16,[39]Hoja3!$A$16,IF(K1640=[39]Hoja3!$B$17,[39]Hoja3!$A$17,IF(K1640=[39]Hoja3!$B$18,[39]Hoja3!$A$18,IF(K1640=[39]Hoja3!$B$19,[39]Hoja3!$A$19,IF(K1640=[39]Hoja3!$B$20,[39]Hoja3!$A$20,IF(K1640=[39]Hoja3!$B$21,[39]Hoja3!$A$21,""))))))))))))))))))))</f>
        <v>CCE-16</v>
      </c>
      <c r="M1640" s="60" t="s">
        <v>63</v>
      </c>
      <c r="N1640" s="60">
        <v>0</v>
      </c>
      <c r="O1640" s="63">
        <v>57508333</v>
      </c>
      <c r="P1640" s="64">
        <v>57508333</v>
      </c>
      <c r="Q1640" s="65">
        <v>0</v>
      </c>
      <c r="R1640" s="60">
        <v>0</v>
      </c>
      <c r="S1640" s="60" t="s">
        <v>1439</v>
      </c>
      <c r="T1640" s="60" t="s">
        <v>2701</v>
      </c>
      <c r="U1640" s="60" t="s">
        <v>1351</v>
      </c>
      <c r="V1640" s="60" t="s">
        <v>3163</v>
      </c>
      <c r="W1640" s="60" t="s">
        <v>3164</v>
      </c>
      <c r="X1640" s="60" t="s">
        <v>2224</v>
      </c>
      <c r="Y1640" s="60" t="s">
        <v>2225</v>
      </c>
    </row>
    <row r="1641" spans="1:25" ht="75" x14ac:dyDescent="0.25">
      <c r="A1641" s="60" t="s">
        <v>3203</v>
      </c>
      <c r="B1641" s="60" t="str">
        <f>IFERROR(VLOOKUP(VALUE(MID(A1641,1,IF(VALUE(MID(A1641,1,3))=898,3,4))),[39]Hoja1!$A$3:$K$222,2,0),"")</f>
        <v>1056 Mejoramiento de la calidad educativa a través de la jornada única y el uso del tiempo escolar</v>
      </c>
      <c r="C1641" s="60" t="s">
        <v>271</v>
      </c>
      <c r="D1641" s="60" t="s">
        <v>516</v>
      </c>
      <c r="E1641" s="60">
        <v>86141501</v>
      </c>
      <c r="F1641" s="60" t="s">
        <v>3204</v>
      </c>
      <c r="G1641" s="62">
        <v>1</v>
      </c>
      <c r="H1641" s="62">
        <v>1</v>
      </c>
      <c r="I1641" s="60">
        <v>345</v>
      </c>
      <c r="J1641" s="60">
        <v>0</v>
      </c>
      <c r="K1641" s="60" t="s">
        <v>21</v>
      </c>
      <c r="L1641" s="60" t="str">
        <f>IF(K1641=[39]Hoja3!$B$2,[39]Hoja3!$A$2,IF(K1641=[39]Hoja3!$B$3,[39]Hoja3!$A$3,IF(K1641=[39]Hoja3!$B$4,[39]Hoja3!$A$4,IF(K1641=[39]Hoja3!$B$5,[39]Hoja3!$A$5,IF(K1641=[39]Hoja3!$B$6,[39]Hoja3!$A$6,IF(K1641=[39]Hoja3!$B$7,[39]Hoja3!$A$7,IF(K1641=[39]Hoja3!$B$8,[39]Hoja3!$A$8,IF(K1641=[39]Hoja3!$B$9,[39]Hoja3!$A$9,IF(K1641=[39]Hoja3!$B$10,[39]Hoja3!$A$10,IF(K1641=[39]Hoja3!$B$11,[39]Hoja3!$A$11,IF(K1641=[39]Hoja3!$B$12,[39]Hoja3!$A$12,IF(K1641=[39]Hoja3!$B$13,[39]Hoja3!$A$13,IF(K1641=[39]Hoja3!$B$14,[39]Hoja3!$A$14,IF(K1641=[39]Hoja3!$B$15,[39]Hoja3!$A$15,IF(K1641=[39]Hoja3!$B$16,[39]Hoja3!$A$16,IF(K1641=[39]Hoja3!$B$17,[39]Hoja3!$A$17,IF(K1641=[39]Hoja3!$B$18,[39]Hoja3!$A$18,IF(K1641=[39]Hoja3!$B$19,[39]Hoja3!$A$19,IF(K1641=[39]Hoja3!$B$20,[39]Hoja3!$A$20,IF(K1641=[39]Hoja3!$B$21,[39]Hoja3!$A$21,""))))))))))))))))))))</f>
        <v>CCE-16</v>
      </c>
      <c r="M1641" s="60" t="s">
        <v>63</v>
      </c>
      <c r="N1641" s="60">
        <v>0</v>
      </c>
      <c r="O1641" s="63">
        <v>55434600</v>
      </c>
      <c r="P1641" s="64">
        <v>55434600</v>
      </c>
      <c r="Q1641" s="65">
        <v>0</v>
      </c>
      <c r="R1641" s="60">
        <v>0</v>
      </c>
      <c r="S1641" s="60" t="s">
        <v>1439</v>
      </c>
      <c r="T1641" s="60" t="s">
        <v>2701</v>
      </c>
      <c r="U1641" s="60" t="s">
        <v>1351</v>
      </c>
      <c r="V1641" s="60" t="s">
        <v>3163</v>
      </c>
      <c r="W1641" s="60" t="s">
        <v>3164</v>
      </c>
      <c r="X1641" s="60" t="s">
        <v>2224</v>
      </c>
      <c r="Y1641" s="60" t="s">
        <v>2225</v>
      </c>
    </row>
    <row r="1642" spans="1:25" ht="45" x14ac:dyDescent="0.25">
      <c r="A1642" s="60" t="s">
        <v>3205</v>
      </c>
      <c r="B1642" s="60" t="str">
        <f>IFERROR(VLOOKUP(VALUE(MID(A1642,1,IF(VALUE(MID(A1642,1,3))=898,3,4))),[39]Hoja1!$A$3:$K$222,2,0),"")</f>
        <v>1056 Mejoramiento de la calidad educativa a través de la jornada única y el uso del tiempo escolar</v>
      </c>
      <c r="C1642" s="60" t="s">
        <v>271</v>
      </c>
      <c r="D1642" s="60" t="s">
        <v>516</v>
      </c>
      <c r="E1642" s="60">
        <v>86141501</v>
      </c>
      <c r="F1642" s="60" t="s">
        <v>3206</v>
      </c>
      <c r="G1642" s="62">
        <v>1</v>
      </c>
      <c r="H1642" s="62">
        <v>1</v>
      </c>
      <c r="I1642" s="60">
        <v>345</v>
      </c>
      <c r="J1642" s="60">
        <v>0</v>
      </c>
      <c r="K1642" s="60" t="s">
        <v>21</v>
      </c>
      <c r="L1642" s="60" t="str">
        <f>IF(K1642=[39]Hoja3!$B$2,[39]Hoja3!$A$2,IF(K1642=[39]Hoja3!$B$3,[39]Hoja3!$A$3,IF(K1642=[39]Hoja3!$B$4,[39]Hoja3!$A$4,IF(K1642=[39]Hoja3!$B$5,[39]Hoja3!$A$5,IF(K1642=[39]Hoja3!$B$6,[39]Hoja3!$A$6,IF(K1642=[39]Hoja3!$B$7,[39]Hoja3!$A$7,IF(K1642=[39]Hoja3!$B$8,[39]Hoja3!$A$8,IF(K1642=[39]Hoja3!$B$9,[39]Hoja3!$A$9,IF(K1642=[39]Hoja3!$B$10,[39]Hoja3!$A$10,IF(K1642=[39]Hoja3!$B$11,[39]Hoja3!$A$11,IF(K1642=[39]Hoja3!$B$12,[39]Hoja3!$A$12,IF(K1642=[39]Hoja3!$B$13,[39]Hoja3!$A$13,IF(K1642=[39]Hoja3!$B$14,[39]Hoja3!$A$14,IF(K1642=[39]Hoja3!$B$15,[39]Hoja3!$A$15,IF(K1642=[39]Hoja3!$B$16,[39]Hoja3!$A$16,IF(K1642=[39]Hoja3!$B$17,[39]Hoja3!$A$17,IF(K1642=[39]Hoja3!$B$18,[39]Hoja3!$A$18,IF(K1642=[39]Hoja3!$B$19,[39]Hoja3!$A$19,IF(K1642=[39]Hoja3!$B$20,[39]Hoja3!$A$20,IF(K1642=[39]Hoja3!$B$21,[39]Hoja3!$A$21,""))))))))))))))))))))</f>
        <v>CCE-16</v>
      </c>
      <c r="M1642" s="60" t="s">
        <v>63</v>
      </c>
      <c r="N1642" s="60">
        <v>0</v>
      </c>
      <c r="O1642" s="63">
        <v>55434600</v>
      </c>
      <c r="P1642" s="64">
        <v>55434600</v>
      </c>
      <c r="Q1642" s="65">
        <v>0</v>
      </c>
      <c r="R1642" s="60">
        <v>0</v>
      </c>
      <c r="S1642" s="60" t="s">
        <v>1439</v>
      </c>
      <c r="T1642" s="60" t="s">
        <v>2701</v>
      </c>
      <c r="U1642" s="60" t="s">
        <v>1351</v>
      </c>
      <c r="V1642" s="60" t="s">
        <v>3163</v>
      </c>
      <c r="W1642" s="60" t="s">
        <v>3164</v>
      </c>
      <c r="X1642" s="60" t="s">
        <v>2224</v>
      </c>
      <c r="Y1642" s="60" t="s">
        <v>2225</v>
      </c>
    </row>
    <row r="1643" spans="1:25" ht="60" x14ac:dyDescent="0.25">
      <c r="A1643" s="60" t="s">
        <v>3207</v>
      </c>
      <c r="B1643" s="60" t="str">
        <f>IFERROR(VLOOKUP(VALUE(MID(A1643,1,IF(VALUE(MID(A1643,1,3))=898,3,4))),[39]Hoja1!$A$3:$K$222,2,0),"")</f>
        <v>1056 Mejoramiento de la calidad educativa a través de la jornada única y el uso del tiempo escolar</v>
      </c>
      <c r="C1643" s="60" t="s">
        <v>271</v>
      </c>
      <c r="D1643" s="60" t="s">
        <v>516</v>
      </c>
      <c r="E1643" s="60">
        <v>86141501</v>
      </c>
      <c r="F1643" s="60" t="s">
        <v>3193</v>
      </c>
      <c r="G1643" s="62">
        <v>1</v>
      </c>
      <c r="H1643" s="62">
        <v>1</v>
      </c>
      <c r="I1643" s="60">
        <v>345</v>
      </c>
      <c r="J1643" s="60">
        <v>0</v>
      </c>
      <c r="K1643" s="60" t="s">
        <v>21</v>
      </c>
      <c r="L1643" s="60" t="str">
        <f>IF(K1643=[39]Hoja3!$B$2,[39]Hoja3!$A$2,IF(K1643=[39]Hoja3!$B$3,[39]Hoja3!$A$3,IF(K1643=[39]Hoja3!$B$4,[39]Hoja3!$A$4,IF(K1643=[39]Hoja3!$B$5,[39]Hoja3!$A$5,IF(K1643=[39]Hoja3!$B$6,[39]Hoja3!$A$6,IF(K1643=[39]Hoja3!$B$7,[39]Hoja3!$A$7,IF(K1643=[39]Hoja3!$B$8,[39]Hoja3!$A$8,IF(K1643=[39]Hoja3!$B$9,[39]Hoja3!$A$9,IF(K1643=[39]Hoja3!$B$10,[39]Hoja3!$A$10,IF(K1643=[39]Hoja3!$B$11,[39]Hoja3!$A$11,IF(K1643=[39]Hoja3!$B$12,[39]Hoja3!$A$12,IF(K1643=[39]Hoja3!$B$13,[39]Hoja3!$A$13,IF(K1643=[39]Hoja3!$B$14,[39]Hoja3!$A$14,IF(K1643=[39]Hoja3!$B$15,[39]Hoja3!$A$15,IF(K1643=[39]Hoja3!$B$16,[39]Hoja3!$A$16,IF(K1643=[39]Hoja3!$B$17,[39]Hoja3!$A$17,IF(K1643=[39]Hoja3!$B$18,[39]Hoja3!$A$18,IF(K1643=[39]Hoja3!$B$19,[39]Hoja3!$A$19,IF(K1643=[39]Hoja3!$B$20,[39]Hoja3!$A$20,IF(K1643=[39]Hoja3!$B$21,[39]Hoja3!$A$21,""))))))))))))))))))))</f>
        <v>CCE-16</v>
      </c>
      <c r="M1643" s="60" t="s">
        <v>63</v>
      </c>
      <c r="N1643" s="60">
        <v>0</v>
      </c>
      <c r="O1643" s="63">
        <v>53714469</v>
      </c>
      <c r="P1643" s="64">
        <v>53714469</v>
      </c>
      <c r="Q1643" s="65">
        <v>0</v>
      </c>
      <c r="R1643" s="60">
        <v>0</v>
      </c>
      <c r="S1643" s="60" t="s">
        <v>1439</v>
      </c>
      <c r="T1643" s="60" t="s">
        <v>2701</v>
      </c>
      <c r="U1643" s="60" t="s">
        <v>1351</v>
      </c>
      <c r="V1643" s="60" t="s">
        <v>3163</v>
      </c>
      <c r="W1643" s="60" t="s">
        <v>3164</v>
      </c>
      <c r="X1643" s="60" t="s">
        <v>2224</v>
      </c>
      <c r="Y1643" s="60" t="s">
        <v>2225</v>
      </c>
    </row>
    <row r="1644" spans="1:25" ht="45" x14ac:dyDescent="0.25">
      <c r="A1644" s="60" t="s">
        <v>3208</v>
      </c>
      <c r="B1644" s="60" t="str">
        <f>IFERROR(VLOOKUP(VALUE(MID(A1644,1,IF(VALUE(MID(A1644,1,3))=898,3,4))),[39]Hoja1!$A$3:$K$222,2,0),"")</f>
        <v>1056 Mejoramiento de la calidad educativa a través de la jornada única y el uso del tiempo escolar</v>
      </c>
      <c r="C1644" s="60" t="s">
        <v>271</v>
      </c>
      <c r="D1644" s="60" t="s">
        <v>516</v>
      </c>
      <c r="E1644" s="60">
        <v>86141501</v>
      </c>
      <c r="F1644" s="60" t="s">
        <v>3200</v>
      </c>
      <c r="G1644" s="62">
        <v>1</v>
      </c>
      <c r="H1644" s="62">
        <v>1</v>
      </c>
      <c r="I1644" s="60">
        <v>345</v>
      </c>
      <c r="J1644" s="60">
        <v>0</v>
      </c>
      <c r="K1644" s="60" t="s">
        <v>21</v>
      </c>
      <c r="L1644" s="60" t="str">
        <f>IF(K1644=[39]Hoja3!$B$2,[39]Hoja3!$A$2,IF(K1644=[39]Hoja3!$B$3,[39]Hoja3!$A$3,IF(K1644=[39]Hoja3!$B$4,[39]Hoja3!$A$4,IF(K1644=[39]Hoja3!$B$5,[39]Hoja3!$A$5,IF(K1644=[39]Hoja3!$B$6,[39]Hoja3!$A$6,IF(K1644=[39]Hoja3!$B$7,[39]Hoja3!$A$7,IF(K1644=[39]Hoja3!$B$8,[39]Hoja3!$A$8,IF(K1644=[39]Hoja3!$B$9,[39]Hoja3!$A$9,IF(K1644=[39]Hoja3!$B$10,[39]Hoja3!$A$10,IF(K1644=[39]Hoja3!$B$11,[39]Hoja3!$A$11,IF(K1644=[39]Hoja3!$B$12,[39]Hoja3!$A$12,IF(K1644=[39]Hoja3!$B$13,[39]Hoja3!$A$13,IF(K1644=[39]Hoja3!$B$14,[39]Hoja3!$A$14,IF(K1644=[39]Hoja3!$B$15,[39]Hoja3!$A$15,IF(K1644=[39]Hoja3!$B$16,[39]Hoja3!$A$16,IF(K1644=[39]Hoja3!$B$17,[39]Hoja3!$A$17,IF(K1644=[39]Hoja3!$B$18,[39]Hoja3!$A$18,IF(K1644=[39]Hoja3!$B$19,[39]Hoja3!$A$19,IF(K1644=[39]Hoja3!$B$20,[39]Hoja3!$A$20,IF(K1644=[39]Hoja3!$B$21,[39]Hoja3!$A$21,""))))))))))))))))))))</f>
        <v>CCE-16</v>
      </c>
      <c r="M1644" s="60" t="s">
        <v>63</v>
      </c>
      <c r="N1644" s="60">
        <v>0</v>
      </c>
      <c r="O1644" s="63">
        <v>53007796</v>
      </c>
      <c r="P1644" s="64">
        <v>53007796</v>
      </c>
      <c r="Q1644" s="65">
        <v>0</v>
      </c>
      <c r="R1644" s="60">
        <v>0</v>
      </c>
      <c r="S1644" s="60" t="s">
        <v>1439</v>
      </c>
      <c r="T1644" s="60" t="s">
        <v>2701</v>
      </c>
      <c r="U1644" s="60" t="s">
        <v>1351</v>
      </c>
      <c r="V1644" s="60" t="s">
        <v>3163</v>
      </c>
      <c r="W1644" s="60" t="s">
        <v>3164</v>
      </c>
      <c r="X1644" s="60" t="s">
        <v>2224</v>
      </c>
      <c r="Y1644" s="60" t="s">
        <v>2225</v>
      </c>
    </row>
    <row r="1645" spans="1:25" ht="45" x14ac:dyDescent="0.25">
      <c r="A1645" s="60" t="s">
        <v>3209</v>
      </c>
      <c r="B1645" s="60" t="str">
        <f>IFERROR(VLOOKUP(VALUE(MID(A1645,1,IF(VALUE(MID(A1645,1,3))=898,3,4))),[39]Hoja1!$A$3:$K$222,2,0),"")</f>
        <v>1056 Mejoramiento de la calidad educativa a través de la jornada única y el uso del tiempo escolar</v>
      </c>
      <c r="C1645" s="60" t="s">
        <v>271</v>
      </c>
      <c r="D1645" s="60" t="s">
        <v>516</v>
      </c>
      <c r="E1645" s="60">
        <v>86141501</v>
      </c>
      <c r="F1645" s="60" t="s">
        <v>3200</v>
      </c>
      <c r="G1645" s="62">
        <v>1</v>
      </c>
      <c r="H1645" s="62">
        <v>1</v>
      </c>
      <c r="I1645" s="60">
        <v>345</v>
      </c>
      <c r="J1645" s="60">
        <v>0</v>
      </c>
      <c r="K1645" s="60" t="s">
        <v>21</v>
      </c>
      <c r="L1645" s="60" t="str">
        <f>IF(K1645=[39]Hoja3!$B$2,[39]Hoja3!$A$2,IF(K1645=[39]Hoja3!$B$3,[39]Hoja3!$A$3,IF(K1645=[39]Hoja3!$B$4,[39]Hoja3!$A$4,IF(K1645=[39]Hoja3!$B$5,[39]Hoja3!$A$5,IF(K1645=[39]Hoja3!$B$6,[39]Hoja3!$A$6,IF(K1645=[39]Hoja3!$B$7,[39]Hoja3!$A$7,IF(K1645=[39]Hoja3!$B$8,[39]Hoja3!$A$8,IF(K1645=[39]Hoja3!$B$9,[39]Hoja3!$A$9,IF(K1645=[39]Hoja3!$B$10,[39]Hoja3!$A$10,IF(K1645=[39]Hoja3!$B$11,[39]Hoja3!$A$11,IF(K1645=[39]Hoja3!$B$12,[39]Hoja3!$A$12,IF(K1645=[39]Hoja3!$B$13,[39]Hoja3!$A$13,IF(K1645=[39]Hoja3!$B$14,[39]Hoja3!$A$14,IF(K1645=[39]Hoja3!$B$15,[39]Hoja3!$A$15,IF(K1645=[39]Hoja3!$B$16,[39]Hoja3!$A$16,IF(K1645=[39]Hoja3!$B$17,[39]Hoja3!$A$17,IF(K1645=[39]Hoja3!$B$18,[39]Hoja3!$A$18,IF(K1645=[39]Hoja3!$B$19,[39]Hoja3!$A$19,IF(K1645=[39]Hoja3!$B$20,[39]Hoja3!$A$20,IF(K1645=[39]Hoja3!$B$21,[39]Hoja3!$A$21,""))))))))))))))))))))</f>
        <v>CCE-16</v>
      </c>
      <c r="M1645" s="60" t="s">
        <v>63</v>
      </c>
      <c r="N1645" s="60">
        <v>0</v>
      </c>
      <c r="O1645" s="63">
        <v>53007796</v>
      </c>
      <c r="P1645" s="64">
        <v>53007796</v>
      </c>
      <c r="Q1645" s="65">
        <v>0</v>
      </c>
      <c r="R1645" s="60">
        <v>0</v>
      </c>
      <c r="S1645" s="60" t="s">
        <v>1439</v>
      </c>
      <c r="T1645" s="60" t="s">
        <v>2701</v>
      </c>
      <c r="U1645" s="60" t="s">
        <v>1351</v>
      </c>
      <c r="V1645" s="60" t="s">
        <v>3163</v>
      </c>
      <c r="W1645" s="60" t="s">
        <v>3164</v>
      </c>
      <c r="X1645" s="60" t="s">
        <v>2224</v>
      </c>
      <c r="Y1645" s="60" t="s">
        <v>2225</v>
      </c>
    </row>
    <row r="1646" spans="1:25" ht="45" x14ac:dyDescent="0.25">
      <c r="A1646" s="60" t="s">
        <v>3210</v>
      </c>
      <c r="B1646" s="60" t="str">
        <f>IFERROR(VLOOKUP(VALUE(MID(A1646,1,IF(VALUE(MID(A1646,1,3))=898,3,4))),[39]Hoja1!$A$3:$K$222,2,0),"")</f>
        <v>1056 Mejoramiento de la calidad educativa a través de la jornada única y el uso del tiempo escolar</v>
      </c>
      <c r="C1646" s="60" t="s">
        <v>271</v>
      </c>
      <c r="D1646" s="60" t="s">
        <v>516</v>
      </c>
      <c r="E1646" s="60">
        <v>82151704</v>
      </c>
      <c r="F1646" s="60" t="s">
        <v>3211</v>
      </c>
      <c r="G1646" s="62">
        <v>1</v>
      </c>
      <c r="H1646" s="62">
        <v>1</v>
      </c>
      <c r="I1646" s="60">
        <v>345</v>
      </c>
      <c r="J1646" s="60">
        <v>0</v>
      </c>
      <c r="K1646" s="60" t="s">
        <v>21</v>
      </c>
      <c r="L1646" s="60" t="str">
        <f>IF(K1646=[39]Hoja3!$B$2,[39]Hoja3!$A$2,IF(K1646=[39]Hoja3!$B$3,[39]Hoja3!$A$3,IF(K1646=[39]Hoja3!$B$4,[39]Hoja3!$A$4,IF(K1646=[39]Hoja3!$B$5,[39]Hoja3!$A$5,IF(K1646=[39]Hoja3!$B$6,[39]Hoja3!$A$6,IF(K1646=[39]Hoja3!$B$7,[39]Hoja3!$A$7,IF(K1646=[39]Hoja3!$B$8,[39]Hoja3!$A$8,IF(K1646=[39]Hoja3!$B$9,[39]Hoja3!$A$9,IF(K1646=[39]Hoja3!$B$10,[39]Hoja3!$A$10,IF(K1646=[39]Hoja3!$B$11,[39]Hoja3!$A$11,IF(K1646=[39]Hoja3!$B$12,[39]Hoja3!$A$12,IF(K1646=[39]Hoja3!$B$13,[39]Hoja3!$A$13,IF(K1646=[39]Hoja3!$B$14,[39]Hoja3!$A$14,IF(K1646=[39]Hoja3!$B$15,[39]Hoja3!$A$15,IF(K1646=[39]Hoja3!$B$16,[39]Hoja3!$A$16,IF(K1646=[39]Hoja3!$B$17,[39]Hoja3!$A$17,IF(K1646=[39]Hoja3!$B$18,[39]Hoja3!$A$18,IF(K1646=[39]Hoja3!$B$19,[39]Hoja3!$A$19,IF(K1646=[39]Hoja3!$B$20,[39]Hoja3!$A$20,IF(K1646=[39]Hoja3!$B$21,[39]Hoja3!$A$21,""))))))))))))))))))))</f>
        <v>CCE-16</v>
      </c>
      <c r="M1646" s="60" t="s">
        <v>63</v>
      </c>
      <c r="N1646" s="60">
        <v>0</v>
      </c>
      <c r="O1646" s="63">
        <v>52970840</v>
      </c>
      <c r="P1646" s="64">
        <v>52970840</v>
      </c>
      <c r="Q1646" s="65">
        <v>0</v>
      </c>
      <c r="R1646" s="60">
        <v>0</v>
      </c>
      <c r="S1646" s="60" t="s">
        <v>1439</v>
      </c>
      <c r="T1646" s="60" t="s">
        <v>2701</v>
      </c>
      <c r="U1646" s="60" t="s">
        <v>1351</v>
      </c>
      <c r="V1646" s="60" t="s">
        <v>3163</v>
      </c>
      <c r="W1646" s="60" t="s">
        <v>3164</v>
      </c>
      <c r="X1646" s="60" t="s">
        <v>2224</v>
      </c>
      <c r="Y1646" s="60" t="s">
        <v>2225</v>
      </c>
    </row>
    <row r="1647" spans="1:25" ht="45" x14ac:dyDescent="0.25">
      <c r="A1647" s="60" t="s">
        <v>3212</v>
      </c>
      <c r="B1647" s="60" t="str">
        <f>IFERROR(VLOOKUP(VALUE(MID(A1647,1,IF(VALUE(MID(A1647,1,3))=898,3,4))),[39]Hoja1!$A$3:$K$222,2,0),"")</f>
        <v>1056 Mejoramiento de la calidad educativa a través de la jornada única y el uso del tiempo escolar</v>
      </c>
      <c r="C1647" s="60" t="s">
        <v>271</v>
      </c>
      <c r="D1647" s="60" t="s">
        <v>516</v>
      </c>
      <c r="E1647" s="60">
        <v>82151704</v>
      </c>
      <c r="F1647" s="60" t="s">
        <v>3211</v>
      </c>
      <c r="G1647" s="62">
        <v>1</v>
      </c>
      <c r="H1647" s="62">
        <v>1</v>
      </c>
      <c r="I1647" s="60">
        <v>345</v>
      </c>
      <c r="J1647" s="60">
        <v>0</v>
      </c>
      <c r="K1647" s="60" t="s">
        <v>21</v>
      </c>
      <c r="L1647" s="60" t="str">
        <f>IF(K1647=[39]Hoja3!$B$2,[39]Hoja3!$A$2,IF(K1647=[39]Hoja3!$B$3,[39]Hoja3!$A$3,IF(K1647=[39]Hoja3!$B$4,[39]Hoja3!$A$4,IF(K1647=[39]Hoja3!$B$5,[39]Hoja3!$A$5,IF(K1647=[39]Hoja3!$B$6,[39]Hoja3!$A$6,IF(K1647=[39]Hoja3!$B$7,[39]Hoja3!$A$7,IF(K1647=[39]Hoja3!$B$8,[39]Hoja3!$A$8,IF(K1647=[39]Hoja3!$B$9,[39]Hoja3!$A$9,IF(K1647=[39]Hoja3!$B$10,[39]Hoja3!$A$10,IF(K1647=[39]Hoja3!$B$11,[39]Hoja3!$A$11,IF(K1647=[39]Hoja3!$B$12,[39]Hoja3!$A$12,IF(K1647=[39]Hoja3!$B$13,[39]Hoja3!$A$13,IF(K1647=[39]Hoja3!$B$14,[39]Hoja3!$A$14,IF(K1647=[39]Hoja3!$B$15,[39]Hoja3!$A$15,IF(K1647=[39]Hoja3!$B$16,[39]Hoja3!$A$16,IF(K1647=[39]Hoja3!$B$17,[39]Hoja3!$A$17,IF(K1647=[39]Hoja3!$B$18,[39]Hoja3!$A$18,IF(K1647=[39]Hoja3!$B$19,[39]Hoja3!$A$19,IF(K1647=[39]Hoja3!$B$20,[39]Hoja3!$A$20,IF(K1647=[39]Hoja3!$B$21,[39]Hoja3!$A$21,""))))))))))))))))))))</f>
        <v>CCE-16</v>
      </c>
      <c r="M1647" s="60" t="s">
        <v>63</v>
      </c>
      <c r="N1647" s="60">
        <v>0</v>
      </c>
      <c r="O1647" s="63">
        <v>52970840</v>
      </c>
      <c r="P1647" s="64">
        <v>52970840</v>
      </c>
      <c r="Q1647" s="65">
        <v>0</v>
      </c>
      <c r="R1647" s="60">
        <v>0</v>
      </c>
      <c r="S1647" s="60" t="s">
        <v>1439</v>
      </c>
      <c r="T1647" s="60" t="s">
        <v>2701</v>
      </c>
      <c r="U1647" s="60" t="s">
        <v>1351</v>
      </c>
      <c r="V1647" s="60" t="s">
        <v>3163</v>
      </c>
      <c r="W1647" s="60" t="s">
        <v>3164</v>
      </c>
      <c r="X1647" s="60" t="s">
        <v>2224</v>
      </c>
      <c r="Y1647" s="60" t="s">
        <v>2225</v>
      </c>
    </row>
    <row r="1648" spans="1:25" ht="60" x14ac:dyDescent="0.25">
      <c r="A1648" s="60" t="s">
        <v>3213</v>
      </c>
      <c r="B1648" s="60" t="str">
        <f>IFERROR(VLOOKUP(VALUE(MID(A1648,1,IF(VALUE(MID(A1648,1,3))=898,3,4))),[39]Hoja1!$A$3:$K$222,2,0),"")</f>
        <v>1056 Mejoramiento de la calidad educativa a través de la jornada única y el uso del tiempo escolar</v>
      </c>
      <c r="C1648" s="60" t="s">
        <v>270</v>
      </c>
      <c r="D1648" s="60" t="s">
        <v>513</v>
      </c>
      <c r="E1648" s="60">
        <v>86141501</v>
      </c>
      <c r="F1648" s="60" t="s">
        <v>3214</v>
      </c>
      <c r="G1648" s="62">
        <v>1</v>
      </c>
      <c r="H1648" s="62">
        <v>1</v>
      </c>
      <c r="I1648" s="60">
        <v>345</v>
      </c>
      <c r="J1648" s="60">
        <v>0</v>
      </c>
      <c r="K1648" s="60" t="s">
        <v>21</v>
      </c>
      <c r="L1648" s="60" t="str">
        <f>IF(K1648=[39]Hoja3!$B$2,[39]Hoja3!$A$2,IF(K1648=[39]Hoja3!$B$3,[39]Hoja3!$A$3,IF(K1648=[39]Hoja3!$B$4,[39]Hoja3!$A$4,IF(K1648=[39]Hoja3!$B$5,[39]Hoja3!$A$5,IF(K1648=[39]Hoja3!$B$6,[39]Hoja3!$A$6,IF(K1648=[39]Hoja3!$B$7,[39]Hoja3!$A$7,IF(K1648=[39]Hoja3!$B$8,[39]Hoja3!$A$8,IF(K1648=[39]Hoja3!$B$9,[39]Hoja3!$A$9,IF(K1648=[39]Hoja3!$B$10,[39]Hoja3!$A$10,IF(K1648=[39]Hoja3!$B$11,[39]Hoja3!$A$11,IF(K1648=[39]Hoja3!$B$12,[39]Hoja3!$A$12,IF(K1648=[39]Hoja3!$B$13,[39]Hoja3!$A$13,IF(K1648=[39]Hoja3!$B$14,[39]Hoja3!$A$14,IF(K1648=[39]Hoja3!$B$15,[39]Hoja3!$A$15,IF(K1648=[39]Hoja3!$B$16,[39]Hoja3!$A$16,IF(K1648=[39]Hoja3!$B$17,[39]Hoja3!$A$17,IF(K1648=[39]Hoja3!$B$18,[39]Hoja3!$A$18,IF(K1648=[39]Hoja3!$B$19,[39]Hoja3!$A$19,IF(K1648=[39]Hoja3!$B$20,[39]Hoja3!$A$20,IF(K1648=[39]Hoja3!$B$21,[39]Hoja3!$A$21,""))))))))))))))))))))</f>
        <v>CCE-16</v>
      </c>
      <c r="M1648" s="60" t="s">
        <v>63</v>
      </c>
      <c r="N1648" s="60">
        <v>0</v>
      </c>
      <c r="O1648" s="63">
        <v>63250000</v>
      </c>
      <c r="P1648" s="64">
        <v>63250000</v>
      </c>
      <c r="Q1648" s="65">
        <v>0</v>
      </c>
      <c r="R1648" s="60">
        <v>0</v>
      </c>
      <c r="S1648" s="60" t="s">
        <v>1439</v>
      </c>
      <c r="T1648" s="60" t="s">
        <v>2701</v>
      </c>
      <c r="U1648" s="60" t="s">
        <v>1351</v>
      </c>
      <c r="V1648" s="60" t="s">
        <v>3163</v>
      </c>
      <c r="W1648" s="60" t="s">
        <v>3164</v>
      </c>
      <c r="X1648" s="60" t="s">
        <v>2224</v>
      </c>
      <c r="Y1648" s="60" t="s">
        <v>2225</v>
      </c>
    </row>
    <row r="1649" spans="1:25" ht="60" x14ac:dyDescent="0.25">
      <c r="A1649" s="60" t="s">
        <v>3215</v>
      </c>
      <c r="B1649" s="60" t="str">
        <f>IFERROR(VLOOKUP(VALUE(MID(A1649,1,IF(VALUE(MID(A1649,1,3))=898,3,4))),[39]Hoja1!$A$3:$K$222,2,0),"")</f>
        <v>1056 Mejoramiento de la calidad educativa a través de la jornada única y el uso del tiempo escolar</v>
      </c>
      <c r="C1649" s="60" t="s">
        <v>271</v>
      </c>
      <c r="D1649" s="60" t="s">
        <v>516</v>
      </c>
      <c r="E1649" s="60">
        <v>86141501</v>
      </c>
      <c r="F1649" s="60" t="s">
        <v>3193</v>
      </c>
      <c r="G1649" s="62">
        <v>1</v>
      </c>
      <c r="H1649" s="62">
        <v>1</v>
      </c>
      <c r="I1649" s="60">
        <v>345</v>
      </c>
      <c r="J1649" s="60">
        <v>0</v>
      </c>
      <c r="K1649" s="60" t="s">
        <v>21</v>
      </c>
      <c r="L1649" s="60" t="str">
        <f>IF(K1649=[39]Hoja3!$B$2,[39]Hoja3!$A$2,IF(K1649=[39]Hoja3!$B$3,[39]Hoja3!$A$3,IF(K1649=[39]Hoja3!$B$4,[39]Hoja3!$A$4,IF(K1649=[39]Hoja3!$B$5,[39]Hoja3!$A$5,IF(K1649=[39]Hoja3!$B$6,[39]Hoja3!$A$6,IF(K1649=[39]Hoja3!$B$7,[39]Hoja3!$A$7,IF(K1649=[39]Hoja3!$B$8,[39]Hoja3!$A$8,IF(K1649=[39]Hoja3!$B$9,[39]Hoja3!$A$9,IF(K1649=[39]Hoja3!$B$10,[39]Hoja3!$A$10,IF(K1649=[39]Hoja3!$B$11,[39]Hoja3!$A$11,IF(K1649=[39]Hoja3!$B$12,[39]Hoja3!$A$12,IF(K1649=[39]Hoja3!$B$13,[39]Hoja3!$A$13,IF(K1649=[39]Hoja3!$B$14,[39]Hoja3!$A$14,IF(K1649=[39]Hoja3!$B$15,[39]Hoja3!$A$15,IF(K1649=[39]Hoja3!$B$16,[39]Hoja3!$A$16,IF(K1649=[39]Hoja3!$B$17,[39]Hoja3!$A$17,IF(K1649=[39]Hoja3!$B$18,[39]Hoja3!$A$18,IF(K1649=[39]Hoja3!$B$19,[39]Hoja3!$A$19,IF(K1649=[39]Hoja3!$B$20,[39]Hoja3!$A$20,IF(K1649=[39]Hoja3!$B$21,[39]Hoja3!$A$21,""))))))))))))))))))))</f>
        <v>CCE-16</v>
      </c>
      <c r="M1649" s="60" t="s">
        <v>63</v>
      </c>
      <c r="N1649" s="60">
        <v>0</v>
      </c>
      <c r="O1649" s="63">
        <v>51453022</v>
      </c>
      <c r="P1649" s="64">
        <v>51453022</v>
      </c>
      <c r="Q1649" s="65">
        <v>0</v>
      </c>
      <c r="R1649" s="60">
        <v>0</v>
      </c>
      <c r="S1649" s="60" t="s">
        <v>1439</v>
      </c>
      <c r="T1649" s="60" t="s">
        <v>2701</v>
      </c>
      <c r="U1649" s="60" t="s">
        <v>1351</v>
      </c>
      <c r="V1649" s="60" t="s">
        <v>3163</v>
      </c>
      <c r="W1649" s="60" t="s">
        <v>3164</v>
      </c>
      <c r="X1649" s="60" t="s">
        <v>2224</v>
      </c>
      <c r="Y1649" s="60" t="s">
        <v>2225</v>
      </c>
    </row>
    <row r="1650" spans="1:25" ht="45" x14ac:dyDescent="0.25">
      <c r="A1650" s="60" t="s">
        <v>3216</v>
      </c>
      <c r="B1650" s="60" t="str">
        <f>IFERROR(VLOOKUP(VALUE(MID(A1650,1,IF(VALUE(MID(A1650,1,3))=898,3,4))),[39]Hoja1!$A$3:$K$222,2,0),"")</f>
        <v>1056 Mejoramiento de la calidad educativa a través de la jornada única y el uso del tiempo escolar</v>
      </c>
      <c r="C1650" s="60" t="s">
        <v>271</v>
      </c>
      <c r="D1650" s="60" t="s">
        <v>516</v>
      </c>
      <c r="E1650" s="60">
        <v>86141501</v>
      </c>
      <c r="F1650" s="60" t="s">
        <v>3217</v>
      </c>
      <c r="G1650" s="62">
        <v>1</v>
      </c>
      <c r="H1650" s="62">
        <v>1</v>
      </c>
      <c r="I1650" s="60">
        <v>345</v>
      </c>
      <c r="J1650" s="60">
        <v>0</v>
      </c>
      <c r="K1650" s="60" t="s">
        <v>21</v>
      </c>
      <c r="L1650" s="60" t="str">
        <f>IF(K1650=[39]Hoja3!$B$2,[39]Hoja3!$A$2,IF(K1650=[39]Hoja3!$B$3,[39]Hoja3!$A$3,IF(K1650=[39]Hoja3!$B$4,[39]Hoja3!$A$4,IF(K1650=[39]Hoja3!$B$5,[39]Hoja3!$A$5,IF(K1650=[39]Hoja3!$B$6,[39]Hoja3!$A$6,IF(K1650=[39]Hoja3!$B$7,[39]Hoja3!$A$7,IF(K1650=[39]Hoja3!$B$8,[39]Hoja3!$A$8,IF(K1650=[39]Hoja3!$B$9,[39]Hoja3!$A$9,IF(K1650=[39]Hoja3!$B$10,[39]Hoja3!$A$10,IF(K1650=[39]Hoja3!$B$11,[39]Hoja3!$A$11,IF(K1650=[39]Hoja3!$B$12,[39]Hoja3!$A$12,IF(K1650=[39]Hoja3!$B$13,[39]Hoja3!$A$13,IF(K1650=[39]Hoja3!$B$14,[39]Hoja3!$A$14,IF(K1650=[39]Hoja3!$B$15,[39]Hoja3!$A$15,IF(K1650=[39]Hoja3!$B$16,[39]Hoja3!$A$16,IF(K1650=[39]Hoja3!$B$17,[39]Hoja3!$A$17,IF(K1650=[39]Hoja3!$B$18,[39]Hoja3!$A$18,IF(K1650=[39]Hoja3!$B$19,[39]Hoja3!$A$19,IF(K1650=[39]Hoja3!$B$20,[39]Hoja3!$A$20,IF(K1650=[39]Hoja3!$B$21,[39]Hoja3!$A$21,""))))))))))))))))))))</f>
        <v>CCE-16</v>
      </c>
      <c r="M1650" s="60" t="s">
        <v>63</v>
      </c>
      <c r="N1650" s="60">
        <v>0</v>
      </c>
      <c r="O1650" s="63">
        <v>51453022</v>
      </c>
      <c r="P1650" s="64">
        <v>51453022</v>
      </c>
      <c r="Q1650" s="65">
        <v>0</v>
      </c>
      <c r="R1650" s="60">
        <v>0</v>
      </c>
      <c r="S1650" s="60" t="s">
        <v>1439</v>
      </c>
      <c r="T1650" s="60" t="s">
        <v>2701</v>
      </c>
      <c r="U1650" s="60" t="s">
        <v>1351</v>
      </c>
      <c r="V1650" s="60" t="s">
        <v>3163</v>
      </c>
      <c r="W1650" s="60" t="s">
        <v>3164</v>
      </c>
      <c r="X1650" s="60" t="s">
        <v>2224</v>
      </c>
      <c r="Y1650" s="60" t="s">
        <v>2225</v>
      </c>
    </row>
    <row r="1651" spans="1:25" ht="75" x14ac:dyDescent="0.25">
      <c r="A1651" s="60" t="s">
        <v>3218</v>
      </c>
      <c r="B1651" s="60" t="str">
        <f>IFERROR(VLOOKUP(VALUE(MID(A1651,1,IF(VALUE(MID(A1651,1,3))=898,3,4))),[39]Hoja1!$A$3:$K$222,2,0),"")</f>
        <v>1056 Mejoramiento de la calidad educativa a través de la jornada única y el uso del tiempo escolar</v>
      </c>
      <c r="C1651" s="60" t="s">
        <v>271</v>
      </c>
      <c r="D1651" s="60" t="s">
        <v>516</v>
      </c>
      <c r="E1651" s="60">
        <v>80101604</v>
      </c>
      <c r="F1651" s="60" t="s">
        <v>3219</v>
      </c>
      <c r="G1651" s="62">
        <v>1</v>
      </c>
      <c r="H1651" s="62">
        <v>1</v>
      </c>
      <c r="I1651" s="60">
        <v>345</v>
      </c>
      <c r="J1651" s="60">
        <v>0</v>
      </c>
      <c r="K1651" s="60" t="s">
        <v>21</v>
      </c>
      <c r="L1651" s="60" t="str">
        <f>IF(K1651=[39]Hoja3!$B$2,[39]Hoja3!$A$2,IF(K1651=[39]Hoja3!$B$3,[39]Hoja3!$A$3,IF(K1651=[39]Hoja3!$B$4,[39]Hoja3!$A$4,IF(K1651=[39]Hoja3!$B$5,[39]Hoja3!$A$5,IF(K1651=[39]Hoja3!$B$6,[39]Hoja3!$A$6,IF(K1651=[39]Hoja3!$B$7,[39]Hoja3!$A$7,IF(K1651=[39]Hoja3!$B$8,[39]Hoja3!$A$8,IF(K1651=[39]Hoja3!$B$9,[39]Hoja3!$A$9,IF(K1651=[39]Hoja3!$B$10,[39]Hoja3!$A$10,IF(K1651=[39]Hoja3!$B$11,[39]Hoja3!$A$11,IF(K1651=[39]Hoja3!$B$12,[39]Hoja3!$A$12,IF(K1651=[39]Hoja3!$B$13,[39]Hoja3!$A$13,IF(K1651=[39]Hoja3!$B$14,[39]Hoja3!$A$14,IF(K1651=[39]Hoja3!$B$15,[39]Hoja3!$A$15,IF(K1651=[39]Hoja3!$B$16,[39]Hoja3!$A$16,IF(K1651=[39]Hoja3!$B$17,[39]Hoja3!$A$17,IF(K1651=[39]Hoja3!$B$18,[39]Hoja3!$A$18,IF(K1651=[39]Hoja3!$B$19,[39]Hoja3!$A$19,IF(K1651=[39]Hoja3!$B$20,[39]Hoja3!$A$20,IF(K1651=[39]Hoja3!$B$21,[39]Hoja3!$A$21,""))))))))))))))))))))</f>
        <v>CCE-16</v>
      </c>
      <c r="M1651" s="60" t="s">
        <v>63</v>
      </c>
      <c r="N1651" s="60">
        <v>0</v>
      </c>
      <c r="O1651" s="63">
        <v>60375000</v>
      </c>
      <c r="P1651" s="64">
        <v>60375000</v>
      </c>
      <c r="Q1651" s="65">
        <v>0</v>
      </c>
      <c r="R1651" s="60">
        <v>0</v>
      </c>
      <c r="S1651" s="60" t="s">
        <v>1439</v>
      </c>
      <c r="T1651" s="60" t="s">
        <v>2701</v>
      </c>
      <c r="U1651" s="60" t="s">
        <v>1351</v>
      </c>
      <c r="V1651" s="60" t="s">
        <v>3163</v>
      </c>
      <c r="W1651" s="60" t="s">
        <v>3164</v>
      </c>
      <c r="X1651" s="60" t="s">
        <v>2224</v>
      </c>
      <c r="Y1651" s="60" t="s">
        <v>2225</v>
      </c>
    </row>
    <row r="1652" spans="1:25" ht="75" x14ac:dyDescent="0.25">
      <c r="A1652" s="60" t="s">
        <v>3220</v>
      </c>
      <c r="B1652" s="60" t="str">
        <f>IFERROR(VLOOKUP(VALUE(MID(A1652,1,IF(VALUE(MID(A1652,1,3))=898,3,4))),[39]Hoja1!$A$3:$K$222,2,0),"")</f>
        <v>1056 Mejoramiento de la calidad educativa a través de la jornada única y el uso del tiempo escolar</v>
      </c>
      <c r="C1652" s="60" t="s">
        <v>271</v>
      </c>
      <c r="D1652" s="60" t="s">
        <v>516</v>
      </c>
      <c r="E1652" s="60">
        <v>86141501</v>
      </c>
      <c r="F1652" s="60" t="s">
        <v>3221</v>
      </c>
      <c r="G1652" s="62">
        <v>1</v>
      </c>
      <c r="H1652" s="62">
        <v>1</v>
      </c>
      <c r="I1652" s="60">
        <v>345</v>
      </c>
      <c r="J1652" s="60">
        <v>0</v>
      </c>
      <c r="K1652" s="60" t="s">
        <v>21</v>
      </c>
      <c r="L1652" s="60" t="str">
        <f>IF(K1652=[39]Hoja3!$B$2,[39]Hoja3!$A$2,IF(K1652=[39]Hoja3!$B$3,[39]Hoja3!$A$3,IF(K1652=[39]Hoja3!$B$4,[39]Hoja3!$A$4,IF(K1652=[39]Hoja3!$B$5,[39]Hoja3!$A$5,IF(K1652=[39]Hoja3!$B$6,[39]Hoja3!$A$6,IF(K1652=[39]Hoja3!$B$7,[39]Hoja3!$A$7,IF(K1652=[39]Hoja3!$B$8,[39]Hoja3!$A$8,IF(K1652=[39]Hoja3!$B$9,[39]Hoja3!$A$9,IF(K1652=[39]Hoja3!$B$10,[39]Hoja3!$A$10,IF(K1652=[39]Hoja3!$B$11,[39]Hoja3!$A$11,IF(K1652=[39]Hoja3!$B$12,[39]Hoja3!$A$12,IF(K1652=[39]Hoja3!$B$13,[39]Hoja3!$A$13,IF(K1652=[39]Hoja3!$B$14,[39]Hoja3!$A$14,IF(K1652=[39]Hoja3!$B$15,[39]Hoja3!$A$15,IF(K1652=[39]Hoja3!$B$16,[39]Hoja3!$A$16,IF(K1652=[39]Hoja3!$B$17,[39]Hoja3!$A$17,IF(K1652=[39]Hoja3!$B$18,[39]Hoja3!$A$18,IF(K1652=[39]Hoja3!$B$19,[39]Hoja3!$A$19,IF(K1652=[39]Hoja3!$B$20,[39]Hoja3!$A$20,IF(K1652=[39]Hoja3!$B$21,[39]Hoja3!$A$21,""))))))))))))))))))))</f>
        <v>CCE-16</v>
      </c>
      <c r="M1652" s="60" t="s">
        <v>63</v>
      </c>
      <c r="N1652" s="60">
        <v>0</v>
      </c>
      <c r="O1652" s="63">
        <v>57500000</v>
      </c>
      <c r="P1652" s="64">
        <v>57500000</v>
      </c>
      <c r="Q1652" s="65">
        <v>0</v>
      </c>
      <c r="R1652" s="60">
        <v>0</v>
      </c>
      <c r="S1652" s="60" t="s">
        <v>1439</v>
      </c>
      <c r="T1652" s="60" t="s">
        <v>2701</v>
      </c>
      <c r="U1652" s="60" t="s">
        <v>1351</v>
      </c>
      <c r="V1652" s="60" t="s">
        <v>3163</v>
      </c>
      <c r="W1652" s="60" t="s">
        <v>3164</v>
      </c>
      <c r="X1652" s="60" t="s">
        <v>2224</v>
      </c>
      <c r="Y1652" s="60" t="s">
        <v>2225</v>
      </c>
    </row>
    <row r="1653" spans="1:25" ht="75" x14ac:dyDescent="0.25">
      <c r="A1653" s="60" t="s">
        <v>3222</v>
      </c>
      <c r="B1653" s="60" t="str">
        <f>IFERROR(VLOOKUP(VALUE(MID(A1653,1,IF(VALUE(MID(A1653,1,3))=898,3,4))),[39]Hoja1!$A$3:$K$222,2,0),"")</f>
        <v>1056 Mejoramiento de la calidad educativa a través de la jornada única y el uso del tiempo escolar</v>
      </c>
      <c r="C1653" s="60" t="s">
        <v>271</v>
      </c>
      <c r="D1653" s="60" t="s">
        <v>516</v>
      </c>
      <c r="E1653" s="60">
        <v>81112002</v>
      </c>
      <c r="F1653" s="60" t="s">
        <v>3223</v>
      </c>
      <c r="G1653" s="62">
        <v>1</v>
      </c>
      <c r="H1653" s="62">
        <v>1</v>
      </c>
      <c r="I1653" s="60">
        <v>345</v>
      </c>
      <c r="J1653" s="60">
        <v>0</v>
      </c>
      <c r="K1653" s="60" t="s">
        <v>21</v>
      </c>
      <c r="L1653" s="60" t="str">
        <f>IF(K1653=[39]Hoja3!$B$2,[39]Hoja3!$A$2,IF(K1653=[39]Hoja3!$B$3,[39]Hoja3!$A$3,IF(K1653=[39]Hoja3!$B$4,[39]Hoja3!$A$4,IF(K1653=[39]Hoja3!$B$5,[39]Hoja3!$A$5,IF(K1653=[39]Hoja3!$B$6,[39]Hoja3!$A$6,IF(K1653=[39]Hoja3!$B$7,[39]Hoja3!$A$7,IF(K1653=[39]Hoja3!$B$8,[39]Hoja3!$A$8,IF(K1653=[39]Hoja3!$B$9,[39]Hoja3!$A$9,IF(K1653=[39]Hoja3!$B$10,[39]Hoja3!$A$10,IF(K1653=[39]Hoja3!$B$11,[39]Hoja3!$A$11,IF(K1653=[39]Hoja3!$B$12,[39]Hoja3!$A$12,IF(K1653=[39]Hoja3!$B$13,[39]Hoja3!$A$13,IF(K1653=[39]Hoja3!$B$14,[39]Hoja3!$A$14,IF(K1653=[39]Hoja3!$B$15,[39]Hoja3!$A$15,IF(K1653=[39]Hoja3!$B$16,[39]Hoja3!$A$16,IF(K1653=[39]Hoja3!$B$17,[39]Hoja3!$A$17,IF(K1653=[39]Hoja3!$B$18,[39]Hoja3!$A$18,IF(K1653=[39]Hoja3!$B$19,[39]Hoja3!$A$19,IF(K1653=[39]Hoja3!$B$20,[39]Hoja3!$A$20,IF(K1653=[39]Hoja3!$B$21,[39]Hoja3!$A$21,""))))))))))))))))))))</f>
        <v>CCE-16</v>
      </c>
      <c r="M1653" s="60" t="s">
        <v>63</v>
      </c>
      <c r="N1653" s="60">
        <v>0</v>
      </c>
      <c r="O1653" s="63">
        <v>45579560</v>
      </c>
      <c r="P1653" s="64">
        <v>45579560</v>
      </c>
      <c r="Q1653" s="65">
        <v>0</v>
      </c>
      <c r="R1653" s="60">
        <v>0</v>
      </c>
      <c r="S1653" s="60" t="s">
        <v>1439</v>
      </c>
      <c r="T1653" s="60" t="s">
        <v>2701</v>
      </c>
      <c r="U1653" s="60" t="s">
        <v>1351</v>
      </c>
      <c r="V1653" s="60" t="s">
        <v>3163</v>
      </c>
      <c r="W1653" s="60" t="s">
        <v>3164</v>
      </c>
      <c r="X1653" s="60" t="s">
        <v>2224</v>
      </c>
      <c r="Y1653" s="60" t="s">
        <v>2225</v>
      </c>
    </row>
    <row r="1654" spans="1:25" ht="60" x14ac:dyDescent="0.25">
      <c r="A1654" s="60" t="s">
        <v>3224</v>
      </c>
      <c r="B1654" s="60" t="str">
        <f>IFERROR(VLOOKUP(VALUE(MID(A1654,1,IF(VALUE(MID(A1654,1,3))=898,3,4))),[39]Hoja1!$A$3:$K$222,2,0),"")</f>
        <v>1056 Mejoramiento de la calidad educativa a través de la jornada única y el uso del tiempo escolar</v>
      </c>
      <c r="C1654" s="60" t="s">
        <v>271</v>
      </c>
      <c r="D1654" s="60" t="s">
        <v>516</v>
      </c>
      <c r="E1654" s="60">
        <v>81112002</v>
      </c>
      <c r="F1654" s="60" t="s">
        <v>3186</v>
      </c>
      <c r="G1654" s="62">
        <v>1</v>
      </c>
      <c r="H1654" s="62">
        <v>1</v>
      </c>
      <c r="I1654" s="60">
        <v>345</v>
      </c>
      <c r="J1654" s="60">
        <v>0</v>
      </c>
      <c r="K1654" s="60" t="s">
        <v>21</v>
      </c>
      <c r="L1654" s="60" t="str">
        <f>IF(K1654=[39]Hoja3!$B$2,[39]Hoja3!$A$2,IF(K1654=[39]Hoja3!$B$3,[39]Hoja3!$A$3,IF(K1654=[39]Hoja3!$B$4,[39]Hoja3!$A$4,IF(K1654=[39]Hoja3!$B$5,[39]Hoja3!$A$5,IF(K1654=[39]Hoja3!$B$6,[39]Hoja3!$A$6,IF(K1654=[39]Hoja3!$B$7,[39]Hoja3!$A$7,IF(K1654=[39]Hoja3!$B$8,[39]Hoja3!$A$8,IF(K1654=[39]Hoja3!$B$9,[39]Hoja3!$A$9,IF(K1654=[39]Hoja3!$B$10,[39]Hoja3!$A$10,IF(K1654=[39]Hoja3!$B$11,[39]Hoja3!$A$11,IF(K1654=[39]Hoja3!$B$12,[39]Hoja3!$A$12,IF(K1654=[39]Hoja3!$B$13,[39]Hoja3!$A$13,IF(K1654=[39]Hoja3!$B$14,[39]Hoja3!$A$14,IF(K1654=[39]Hoja3!$B$15,[39]Hoja3!$A$15,IF(K1654=[39]Hoja3!$B$16,[39]Hoja3!$A$16,IF(K1654=[39]Hoja3!$B$17,[39]Hoja3!$A$17,IF(K1654=[39]Hoja3!$B$18,[39]Hoja3!$A$18,IF(K1654=[39]Hoja3!$B$19,[39]Hoja3!$A$19,IF(K1654=[39]Hoja3!$B$20,[39]Hoja3!$A$20,IF(K1654=[39]Hoja3!$B$21,[39]Hoja3!$A$21,""))))))))))))))))))))</f>
        <v>CCE-16</v>
      </c>
      <c r="M1654" s="60" t="s">
        <v>63</v>
      </c>
      <c r="N1654" s="60">
        <v>0</v>
      </c>
      <c r="O1654" s="63">
        <v>46000000</v>
      </c>
      <c r="P1654" s="64">
        <v>46000000</v>
      </c>
      <c r="Q1654" s="65">
        <v>0</v>
      </c>
      <c r="R1654" s="60">
        <v>0</v>
      </c>
      <c r="S1654" s="60" t="s">
        <v>1439</v>
      </c>
      <c r="T1654" s="60" t="s">
        <v>2701</v>
      </c>
      <c r="U1654" s="60" t="s">
        <v>1351</v>
      </c>
      <c r="V1654" s="60" t="s">
        <v>3163</v>
      </c>
      <c r="W1654" s="60" t="s">
        <v>3164</v>
      </c>
      <c r="X1654" s="60" t="s">
        <v>2224</v>
      </c>
      <c r="Y1654" s="60" t="s">
        <v>2225</v>
      </c>
    </row>
    <row r="1655" spans="1:25" ht="75" x14ac:dyDescent="0.25">
      <c r="A1655" s="60" t="s">
        <v>3225</v>
      </c>
      <c r="B1655" s="60" t="str">
        <f>IFERROR(VLOOKUP(VALUE(MID(A1655,1,IF(VALUE(MID(A1655,1,3))=898,3,4))),[39]Hoja1!$A$3:$K$222,2,0),"")</f>
        <v>1056 Mejoramiento de la calidad educativa a través de la jornada única y el uso del tiempo escolar</v>
      </c>
      <c r="C1655" s="60" t="s">
        <v>270</v>
      </c>
      <c r="D1655" s="60" t="s">
        <v>513</v>
      </c>
      <c r="E1655" s="60">
        <v>86141501</v>
      </c>
      <c r="F1655" s="60" t="s">
        <v>3226</v>
      </c>
      <c r="G1655" s="62">
        <v>1</v>
      </c>
      <c r="H1655" s="62">
        <v>1</v>
      </c>
      <c r="I1655" s="60">
        <v>345</v>
      </c>
      <c r="J1655" s="60">
        <v>0</v>
      </c>
      <c r="K1655" s="60" t="s">
        <v>21</v>
      </c>
      <c r="L1655" s="60" t="str">
        <f>IF(K1655=[39]Hoja3!$B$2,[39]Hoja3!$A$2,IF(K1655=[39]Hoja3!$B$3,[39]Hoja3!$A$3,IF(K1655=[39]Hoja3!$B$4,[39]Hoja3!$A$4,IF(K1655=[39]Hoja3!$B$5,[39]Hoja3!$A$5,IF(K1655=[39]Hoja3!$B$6,[39]Hoja3!$A$6,IF(K1655=[39]Hoja3!$B$7,[39]Hoja3!$A$7,IF(K1655=[39]Hoja3!$B$8,[39]Hoja3!$A$8,IF(K1655=[39]Hoja3!$B$9,[39]Hoja3!$A$9,IF(K1655=[39]Hoja3!$B$10,[39]Hoja3!$A$10,IF(K1655=[39]Hoja3!$B$11,[39]Hoja3!$A$11,IF(K1655=[39]Hoja3!$B$12,[39]Hoja3!$A$12,IF(K1655=[39]Hoja3!$B$13,[39]Hoja3!$A$13,IF(K1655=[39]Hoja3!$B$14,[39]Hoja3!$A$14,IF(K1655=[39]Hoja3!$B$15,[39]Hoja3!$A$15,IF(K1655=[39]Hoja3!$B$16,[39]Hoja3!$A$16,IF(K1655=[39]Hoja3!$B$17,[39]Hoja3!$A$17,IF(K1655=[39]Hoja3!$B$18,[39]Hoja3!$A$18,IF(K1655=[39]Hoja3!$B$19,[39]Hoja3!$A$19,IF(K1655=[39]Hoja3!$B$20,[39]Hoja3!$A$20,IF(K1655=[39]Hoja3!$B$21,[39]Hoja3!$A$21,""))))))))))))))))))))</f>
        <v>CCE-16</v>
      </c>
      <c r="M1655" s="60" t="s">
        <v>63</v>
      </c>
      <c r="N1655" s="60">
        <v>0</v>
      </c>
      <c r="O1655" s="63">
        <v>49500000</v>
      </c>
      <c r="P1655" s="64">
        <v>49500000</v>
      </c>
      <c r="Q1655" s="65">
        <v>0</v>
      </c>
      <c r="R1655" s="60">
        <v>0</v>
      </c>
      <c r="S1655" s="60" t="s">
        <v>1439</v>
      </c>
      <c r="T1655" s="60" t="s">
        <v>2701</v>
      </c>
      <c r="U1655" s="60" t="s">
        <v>1351</v>
      </c>
      <c r="V1655" s="60" t="s">
        <v>3163</v>
      </c>
      <c r="W1655" s="60" t="s">
        <v>3164</v>
      </c>
      <c r="X1655" s="60" t="s">
        <v>2224</v>
      </c>
      <c r="Y1655" s="60" t="s">
        <v>2225</v>
      </c>
    </row>
    <row r="1656" spans="1:25" ht="45" x14ac:dyDescent="0.25">
      <c r="A1656" s="60" t="s">
        <v>3227</v>
      </c>
      <c r="B1656" s="60" t="str">
        <f>IFERROR(VLOOKUP(VALUE(MID(A1656,1,IF(VALUE(MID(A1656,1,3))=898,3,4))),[39]Hoja1!$A$3:$K$222,2,0),"")</f>
        <v>1056 Mejoramiento de la calidad educativa a través de la jornada única y el uso del tiempo escolar</v>
      </c>
      <c r="C1656" s="60" t="s">
        <v>271</v>
      </c>
      <c r="D1656" s="60" t="s">
        <v>516</v>
      </c>
      <c r="E1656" s="60">
        <v>80101604</v>
      </c>
      <c r="F1656" s="60" t="s">
        <v>3228</v>
      </c>
      <c r="G1656" s="62">
        <v>1</v>
      </c>
      <c r="H1656" s="62">
        <v>1</v>
      </c>
      <c r="I1656" s="60">
        <v>345</v>
      </c>
      <c r="J1656" s="60">
        <v>0</v>
      </c>
      <c r="K1656" s="60" t="s">
        <v>21</v>
      </c>
      <c r="L1656" s="60" t="str">
        <f>IF(K1656=[39]Hoja3!$B$2,[39]Hoja3!$A$2,IF(K1656=[39]Hoja3!$B$3,[39]Hoja3!$A$3,IF(K1656=[39]Hoja3!$B$4,[39]Hoja3!$A$4,IF(K1656=[39]Hoja3!$B$5,[39]Hoja3!$A$5,IF(K1656=[39]Hoja3!$B$6,[39]Hoja3!$A$6,IF(K1656=[39]Hoja3!$B$7,[39]Hoja3!$A$7,IF(K1656=[39]Hoja3!$B$8,[39]Hoja3!$A$8,IF(K1656=[39]Hoja3!$B$9,[39]Hoja3!$A$9,IF(K1656=[39]Hoja3!$B$10,[39]Hoja3!$A$10,IF(K1656=[39]Hoja3!$B$11,[39]Hoja3!$A$11,IF(K1656=[39]Hoja3!$B$12,[39]Hoja3!$A$12,IF(K1656=[39]Hoja3!$B$13,[39]Hoja3!$A$13,IF(K1656=[39]Hoja3!$B$14,[39]Hoja3!$A$14,IF(K1656=[39]Hoja3!$B$15,[39]Hoja3!$A$15,IF(K1656=[39]Hoja3!$B$16,[39]Hoja3!$A$16,IF(K1656=[39]Hoja3!$B$17,[39]Hoja3!$A$17,IF(K1656=[39]Hoja3!$B$18,[39]Hoja3!$A$18,IF(K1656=[39]Hoja3!$B$19,[39]Hoja3!$A$19,IF(K1656=[39]Hoja3!$B$20,[39]Hoja3!$A$20,IF(K1656=[39]Hoja3!$B$21,[39]Hoja3!$A$21,""))))))))))))))))))))</f>
        <v>CCE-16</v>
      </c>
      <c r="M1656" s="60" t="s">
        <v>63</v>
      </c>
      <c r="N1656" s="60">
        <v>0</v>
      </c>
      <c r="O1656" s="64">
        <v>48000000</v>
      </c>
      <c r="P1656" s="64">
        <v>48000000</v>
      </c>
      <c r="Q1656" s="65">
        <v>0</v>
      </c>
      <c r="R1656" s="60">
        <v>0</v>
      </c>
      <c r="S1656" s="60" t="s">
        <v>1439</v>
      </c>
      <c r="T1656" s="60" t="s">
        <v>2701</v>
      </c>
      <c r="U1656" s="60" t="s">
        <v>1351</v>
      </c>
      <c r="V1656" s="60" t="s">
        <v>3163</v>
      </c>
      <c r="W1656" s="60" t="s">
        <v>3164</v>
      </c>
      <c r="X1656" s="60" t="s">
        <v>2224</v>
      </c>
      <c r="Y1656" s="60" t="s">
        <v>2225</v>
      </c>
    </row>
    <row r="1657" spans="1:25" ht="45" x14ac:dyDescent="0.25">
      <c r="A1657" s="60" t="s">
        <v>3229</v>
      </c>
      <c r="B1657" s="60" t="str">
        <f>IFERROR(VLOOKUP(VALUE(MID(A1657,1,IF(VALUE(MID(A1657,1,3))=898,3,4))),[39]Hoja1!$A$3:$K$222,2,0),"")</f>
        <v>1056 Mejoramiento de la calidad educativa a través de la jornada única y el uso del tiempo escolar</v>
      </c>
      <c r="C1657" s="60" t="s">
        <v>271</v>
      </c>
      <c r="D1657" s="60" t="s">
        <v>516</v>
      </c>
      <c r="E1657" s="60">
        <v>80111501</v>
      </c>
      <c r="F1657" s="60" t="s">
        <v>3230</v>
      </c>
      <c r="G1657" s="62">
        <v>1</v>
      </c>
      <c r="H1657" s="62">
        <v>1</v>
      </c>
      <c r="I1657" s="60">
        <v>345</v>
      </c>
      <c r="J1657" s="60">
        <v>0</v>
      </c>
      <c r="K1657" s="60" t="s">
        <v>21</v>
      </c>
      <c r="L1657" s="60" t="str">
        <f>IF(K1657=[39]Hoja3!$B$2,[39]Hoja3!$A$2,IF(K1657=[39]Hoja3!$B$3,[39]Hoja3!$A$3,IF(K1657=[39]Hoja3!$B$4,[39]Hoja3!$A$4,IF(K1657=[39]Hoja3!$B$5,[39]Hoja3!$A$5,IF(K1657=[39]Hoja3!$B$6,[39]Hoja3!$A$6,IF(K1657=[39]Hoja3!$B$7,[39]Hoja3!$A$7,IF(K1657=[39]Hoja3!$B$8,[39]Hoja3!$A$8,IF(K1657=[39]Hoja3!$B$9,[39]Hoja3!$A$9,IF(K1657=[39]Hoja3!$B$10,[39]Hoja3!$A$10,IF(K1657=[39]Hoja3!$B$11,[39]Hoja3!$A$11,IF(K1657=[39]Hoja3!$B$12,[39]Hoja3!$A$12,IF(K1657=[39]Hoja3!$B$13,[39]Hoja3!$A$13,IF(K1657=[39]Hoja3!$B$14,[39]Hoja3!$A$14,IF(K1657=[39]Hoja3!$B$15,[39]Hoja3!$A$15,IF(K1657=[39]Hoja3!$B$16,[39]Hoja3!$A$16,IF(K1657=[39]Hoja3!$B$17,[39]Hoja3!$A$17,IF(K1657=[39]Hoja3!$B$18,[39]Hoja3!$A$18,IF(K1657=[39]Hoja3!$B$19,[39]Hoja3!$A$19,IF(K1657=[39]Hoja3!$B$20,[39]Hoja3!$A$20,IF(K1657=[39]Hoja3!$B$21,[39]Hoja3!$A$21,""))))))))))))))))))))</f>
        <v>CCE-16</v>
      </c>
      <c r="M1657" s="60" t="s">
        <v>63</v>
      </c>
      <c r="N1657" s="60">
        <v>0</v>
      </c>
      <c r="O1657" s="63">
        <v>36956400</v>
      </c>
      <c r="P1657" s="64">
        <v>36956400</v>
      </c>
      <c r="Q1657" s="65">
        <v>0</v>
      </c>
      <c r="R1657" s="60">
        <v>0</v>
      </c>
      <c r="S1657" s="60" t="s">
        <v>1439</v>
      </c>
      <c r="T1657" s="60" t="s">
        <v>2701</v>
      </c>
      <c r="U1657" s="60" t="s">
        <v>1351</v>
      </c>
      <c r="V1657" s="60" t="s">
        <v>3163</v>
      </c>
      <c r="W1657" s="60" t="s">
        <v>3164</v>
      </c>
      <c r="X1657" s="60" t="s">
        <v>2224</v>
      </c>
      <c r="Y1657" s="60" t="s">
        <v>2225</v>
      </c>
    </row>
    <row r="1658" spans="1:25" ht="45" x14ac:dyDescent="0.25">
      <c r="A1658" s="60" t="s">
        <v>3231</v>
      </c>
      <c r="B1658" s="60" t="str">
        <f>IFERROR(VLOOKUP(VALUE(MID(A1658,1,IF(VALUE(MID(A1658,1,3))=898,3,4))),[39]Hoja1!$A$3:$K$222,2,0),"")</f>
        <v>1056 Mejoramiento de la calidad educativa a través de la jornada única y el uso del tiempo escolar</v>
      </c>
      <c r="C1658" s="60" t="s">
        <v>271</v>
      </c>
      <c r="D1658" s="60" t="s">
        <v>516</v>
      </c>
      <c r="E1658" s="60">
        <v>80111501</v>
      </c>
      <c r="F1658" s="60" t="s">
        <v>3232</v>
      </c>
      <c r="G1658" s="62">
        <v>1</v>
      </c>
      <c r="H1658" s="62">
        <v>1</v>
      </c>
      <c r="I1658" s="60">
        <v>345</v>
      </c>
      <c r="J1658" s="60">
        <v>0</v>
      </c>
      <c r="K1658" s="60" t="s">
        <v>21</v>
      </c>
      <c r="L1658" s="60" t="str">
        <f>IF(K1658=[39]Hoja3!$B$2,[39]Hoja3!$A$2,IF(K1658=[39]Hoja3!$B$3,[39]Hoja3!$A$3,IF(K1658=[39]Hoja3!$B$4,[39]Hoja3!$A$4,IF(K1658=[39]Hoja3!$B$5,[39]Hoja3!$A$5,IF(K1658=[39]Hoja3!$B$6,[39]Hoja3!$A$6,IF(K1658=[39]Hoja3!$B$7,[39]Hoja3!$A$7,IF(K1658=[39]Hoja3!$B$8,[39]Hoja3!$A$8,IF(K1658=[39]Hoja3!$B$9,[39]Hoja3!$A$9,IF(K1658=[39]Hoja3!$B$10,[39]Hoja3!$A$10,IF(K1658=[39]Hoja3!$B$11,[39]Hoja3!$A$11,IF(K1658=[39]Hoja3!$B$12,[39]Hoja3!$A$12,IF(K1658=[39]Hoja3!$B$13,[39]Hoja3!$A$13,IF(K1658=[39]Hoja3!$B$14,[39]Hoja3!$A$14,IF(K1658=[39]Hoja3!$B$15,[39]Hoja3!$A$15,IF(K1658=[39]Hoja3!$B$16,[39]Hoja3!$A$16,IF(K1658=[39]Hoja3!$B$17,[39]Hoja3!$A$17,IF(K1658=[39]Hoja3!$B$18,[39]Hoja3!$A$18,IF(K1658=[39]Hoja3!$B$19,[39]Hoja3!$A$19,IF(K1658=[39]Hoja3!$B$20,[39]Hoja3!$A$20,IF(K1658=[39]Hoja3!$B$21,[39]Hoja3!$A$21,""))))))))))))))))))))</f>
        <v>CCE-16</v>
      </c>
      <c r="M1658" s="60" t="s">
        <v>575</v>
      </c>
      <c r="N1658" s="60">
        <v>0</v>
      </c>
      <c r="O1658" s="63">
        <v>36956400</v>
      </c>
      <c r="P1658" s="64">
        <v>36956400</v>
      </c>
      <c r="Q1658" s="65">
        <v>0</v>
      </c>
      <c r="R1658" s="60">
        <v>0</v>
      </c>
      <c r="S1658" s="60" t="s">
        <v>1439</v>
      </c>
      <c r="T1658" s="60" t="s">
        <v>2701</v>
      </c>
      <c r="U1658" s="60" t="s">
        <v>1351</v>
      </c>
      <c r="V1658" s="60" t="s">
        <v>3163</v>
      </c>
      <c r="W1658" s="60" t="s">
        <v>3164</v>
      </c>
      <c r="X1658" s="60" t="s">
        <v>2224</v>
      </c>
      <c r="Y1658" s="60" t="s">
        <v>2225</v>
      </c>
    </row>
    <row r="1659" spans="1:25" ht="75" x14ac:dyDescent="0.25">
      <c r="A1659" s="60" t="s">
        <v>3233</v>
      </c>
      <c r="B1659" s="60" t="str">
        <f>IFERROR(VLOOKUP(VALUE(MID(A1659,1,IF(VALUE(MID(A1659,1,3))=898,3,4))),[39]Hoja1!$A$3:$K$222,2,0),"")</f>
        <v>1056 Mejoramiento de la calidad educativa a través de la jornada única y el uso del tiempo escolar</v>
      </c>
      <c r="C1659" s="60" t="s">
        <v>271</v>
      </c>
      <c r="D1659" s="60" t="s">
        <v>516</v>
      </c>
      <c r="E1659" s="60">
        <v>81112002</v>
      </c>
      <c r="F1659" s="60" t="s">
        <v>3234</v>
      </c>
      <c r="G1659" s="62">
        <v>1</v>
      </c>
      <c r="H1659" s="62">
        <v>1</v>
      </c>
      <c r="I1659" s="60">
        <v>345</v>
      </c>
      <c r="J1659" s="60">
        <v>0</v>
      </c>
      <c r="K1659" s="60" t="s">
        <v>21</v>
      </c>
      <c r="L1659" s="60" t="str">
        <f>IF(K1659=[39]Hoja3!$B$2,[39]Hoja3!$A$2,IF(K1659=[39]Hoja3!$B$3,[39]Hoja3!$A$3,IF(K1659=[39]Hoja3!$B$4,[39]Hoja3!$A$4,IF(K1659=[39]Hoja3!$B$5,[39]Hoja3!$A$5,IF(K1659=[39]Hoja3!$B$6,[39]Hoja3!$A$6,IF(K1659=[39]Hoja3!$B$7,[39]Hoja3!$A$7,IF(K1659=[39]Hoja3!$B$8,[39]Hoja3!$A$8,IF(K1659=[39]Hoja3!$B$9,[39]Hoja3!$A$9,IF(K1659=[39]Hoja3!$B$10,[39]Hoja3!$A$10,IF(K1659=[39]Hoja3!$B$11,[39]Hoja3!$A$11,IF(K1659=[39]Hoja3!$B$12,[39]Hoja3!$A$12,IF(K1659=[39]Hoja3!$B$13,[39]Hoja3!$A$13,IF(K1659=[39]Hoja3!$B$14,[39]Hoja3!$A$14,IF(K1659=[39]Hoja3!$B$15,[39]Hoja3!$A$15,IF(K1659=[39]Hoja3!$B$16,[39]Hoja3!$A$16,IF(K1659=[39]Hoja3!$B$17,[39]Hoja3!$A$17,IF(K1659=[39]Hoja3!$B$18,[39]Hoja3!$A$18,IF(K1659=[39]Hoja3!$B$19,[39]Hoja3!$A$19,IF(K1659=[39]Hoja3!$B$20,[39]Hoja3!$A$20,IF(K1659=[39]Hoja3!$B$21,[39]Hoja3!$A$21,""))))))))))))))))))))</f>
        <v>CCE-16</v>
      </c>
      <c r="M1659" s="60" t="s">
        <v>63</v>
      </c>
      <c r="N1659" s="60">
        <v>0</v>
      </c>
      <c r="O1659" s="63">
        <v>36956400</v>
      </c>
      <c r="P1659" s="64">
        <v>36956400</v>
      </c>
      <c r="Q1659" s="65">
        <v>0</v>
      </c>
      <c r="R1659" s="60">
        <v>0</v>
      </c>
      <c r="S1659" s="60" t="s">
        <v>1439</v>
      </c>
      <c r="T1659" s="60" t="s">
        <v>2701</v>
      </c>
      <c r="U1659" s="60" t="s">
        <v>1351</v>
      </c>
      <c r="V1659" s="60" t="s">
        <v>3163</v>
      </c>
      <c r="W1659" s="60" t="s">
        <v>3164</v>
      </c>
      <c r="X1659" s="60" t="s">
        <v>2224</v>
      </c>
      <c r="Y1659" s="60" t="s">
        <v>2225</v>
      </c>
    </row>
    <row r="1660" spans="1:25" ht="60" x14ac:dyDescent="0.25">
      <c r="A1660" s="60" t="s">
        <v>3235</v>
      </c>
      <c r="B1660" s="60" t="str">
        <f>IFERROR(VLOOKUP(VALUE(MID(A1660,1,IF(VALUE(MID(A1660,1,3))=898,3,4))),[39]Hoja1!$A$3:$K$222,2,0),"")</f>
        <v>1056 Mejoramiento de la calidad educativa a través de la jornada única y el uso del tiempo escolar</v>
      </c>
      <c r="C1660" s="60" t="s">
        <v>271</v>
      </c>
      <c r="D1660" s="60" t="s">
        <v>516</v>
      </c>
      <c r="E1660" s="60">
        <v>86141501</v>
      </c>
      <c r="F1660" s="60" t="s">
        <v>3236</v>
      </c>
      <c r="G1660" s="62">
        <v>1</v>
      </c>
      <c r="H1660" s="62">
        <v>1</v>
      </c>
      <c r="I1660" s="60">
        <v>345</v>
      </c>
      <c r="J1660" s="60">
        <v>0</v>
      </c>
      <c r="K1660" s="60" t="s">
        <v>21</v>
      </c>
      <c r="L1660" s="60" t="str">
        <f>IF(K1660=[39]Hoja3!$B$2,[39]Hoja3!$A$2,IF(K1660=[39]Hoja3!$B$3,[39]Hoja3!$A$3,IF(K1660=[39]Hoja3!$B$4,[39]Hoja3!$A$4,IF(K1660=[39]Hoja3!$B$5,[39]Hoja3!$A$5,IF(K1660=[39]Hoja3!$B$6,[39]Hoja3!$A$6,IF(K1660=[39]Hoja3!$B$7,[39]Hoja3!$A$7,IF(K1660=[39]Hoja3!$B$8,[39]Hoja3!$A$8,IF(K1660=[39]Hoja3!$B$9,[39]Hoja3!$A$9,IF(K1660=[39]Hoja3!$B$10,[39]Hoja3!$A$10,IF(K1660=[39]Hoja3!$B$11,[39]Hoja3!$A$11,IF(K1660=[39]Hoja3!$B$12,[39]Hoja3!$A$12,IF(K1660=[39]Hoja3!$B$13,[39]Hoja3!$A$13,IF(K1660=[39]Hoja3!$B$14,[39]Hoja3!$A$14,IF(K1660=[39]Hoja3!$B$15,[39]Hoja3!$A$15,IF(K1660=[39]Hoja3!$B$16,[39]Hoja3!$A$16,IF(K1660=[39]Hoja3!$B$17,[39]Hoja3!$A$17,IF(K1660=[39]Hoja3!$B$18,[39]Hoja3!$A$18,IF(K1660=[39]Hoja3!$B$19,[39]Hoja3!$A$19,IF(K1660=[39]Hoja3!$B$20,[39]Hoja3!$A$20,IF(K1660=[39]Hoja3!$B$21,[39]Hoja3!$A$21,""))))))))))))))))))))</f>
        <v>CCE-16</v>
      </c>
      <c r="M1660" s="60" t="s">
        <v>63</v>
      </c>
      <c r="N1660" s="60">
        <v>0</v>
      </c>
      <c r="O1660" s="63">
        <v>46000000</v>
      </c>
      <c r="P1660" s="64">
        <v>46000000</v>
      </c>
      <c r="Q1660" s="65">
        <v>0</v>
      </c>
      <c r="R1660" s="60">
        <v>0</v>
      </c>
      <c r="S1660" s="60" t="s">
        <v>1439</v>
      </c>
      <c r="T1660" s="60" t="s">
        <v>2701</v>
      </c>
      <c r="U1660" s="60" t="s">
        <v>1351</v>
      </c>
      <c r="V1660" s="60" t="s">
        <v>3163</v>
      </c>
      <c r="W1660" s="60" t="s">
        <v>3164</v>
      </c>
      <c r="X1660" s="60" t="s">
        <v>2224</v>
      </c>
      <c r="Y1660" s="60" t="s">
        <v>2225</v>
      </c>
    </row>
    <row r="1661" spans="1:25" ht="45" x14ac:dyDescent="0.25">
      <c r="A1661" s="60" t="s">
        <v>3237</v>
      </c>
      <c r="B1661" s="60" t="str">
        <f>IFERROR(VLOOKUP(VALUE(MID(A1661,1,IF(VALUE(MID(A1661,1,3))=898,3,4))),[39]Hoja1!$A$3:$K$222,2,0),"")</f>
        <v>1056 Mejoramiento de la calidad educativa a través de la jornada única y el uso del tiempo escolar</v>
      </c>
      <c r="C1661" s="60" t="s">
        <v>271</v>
      </c>
      <c r="D1661" s="60" t="s">
        <v>516</v>
      </c>
      <c r="E1661" s="60">
        <v>86141501</v>
      </c>
      <c r="F1661" s="60" t="s">
        <v>3238</v>
      </c>
      <c r="G1661" s="62">
        <v>1</v>
      </c>
      <c r="H1661" s="62">
        <v>1</v>
      </c>
      <c r="I1661" s="60">
        <v>345</v>
      </c>
      <c r="J1661" s="60">
        <v>0</v>
      </c>
      <c r="K1661" s="60" t="s">
        <v>21</v>
      </c>
      <c r="L1661" s="60" t="str">
        <f>IF(K1661=[39]Hoja3!$B$2,[39]Hoja3!$A$2,IF(K1661=[39]Hoja3!$B$3,[39]Hoja3!$A$3,IF(K1661=[39]Hoja3!$B$4,[39]Hoja3!$A$4,IF(K1661=[39]Hoja3!$B$5,[39]Hoja3!$A$5,IF(K1661=[39]Hoja3!$B$6,[39]Hoja3!$A$6,IF(K1661=[39]Hoja3!$B$7,[39]Hoja3!$A$7,IF(K1661=[39]Hoja3!$B$8,[39]Hoja3!$A$8,IF(K1661=[39]Hoja3!$B$9,[39]Hoja3!$A$9,IF(K1661=[39]Hoja3!$B$10,[39]Hoja3!$A$10,IF(K1661=[39]Hoja3!$B$11,[39]Hoja3!$A$11,IF(K1661=[39]Hoja3!$B$12,[39]Hoja3!$A$12,IF(K1661=[39]Hoja3!$B$13,[39]Hoja3!$A$13,IF(K1661=[39]Hoja3!$B$14,[39]Hoja3!$A$14,IF(K1661=[39]Hoja3!$B$15,[39]Hoja3!$A$15,IF(K1661=[39]Hoja3!$B$16,[39]Hoja3!$A$16,IF(K1661=[39]Hoja3!$B$17,[39]Hoja3!$A$17,IF(K1661=[39]Hoja3!$B$18,[39]Hoja3!$A$18,IF(K1661=[39]Hoja3!$B$19,[39]Hoja3!$A$19,IF(K1661=[39]Hoja3!$B$20,[39]Hoja3!$A$20,IF(K1661=[39]Hoja3!$B$21,[39]Hoja3!$A$21,""))))))))))))))))))))</f>
        <v>CCE-16</v>
      </c>
      <c r="M1661" s="60" t="s">
        <v>63</v>
      </c>
      <c r="N1661" s="60">
        <v>0</v>
      </c>
      <c r="O1661" s="63">
        <v>71070000</v>
      </c>
      <c r="P1661" s="64">
        <v>71070000</v>
      </c>
      <c r="Q1661" s="65">
        <v>0</v>
      </c>
      <c r="R1661" s="60">
        <v>0</v>
      </c>
      <c r="S1661" s="60" t="s">
        <v>1439</v>
      </c>
      <c r="T1661" s="60" t="s">
        <v>2701</v>
      </c>
      <c r="U1661" s="60" t="s">
        <v>1351</v>
      </c>
      <c r="V1661" s="60" t="s">
        <v>3163</v>
      </c>
      <c r="W1661" s="60" t="s">
        <v>3164</v>
      </c>
      <c r="X1661" s="60" t="s">
        <v>2224</v>
      </c>
      <c r="Y1661" s="60" t="s">
        <v>2225</v>
      </c>
    </row>
    <row r="1662" spans="1:25" ht="75" x14ac:dyDescent="0.25">
      <c r="A1662" s="60" t="s">
        <v>3239</v>
      </c>
      <c r="B1662" s="60" t="str">
        <f>IFERROR(VLOOKUP(VALUE(MID(A1662,1,IF(VALUE(MID(A1662,1,3))=898,3,4))),[39]Hoja1!$A$3:$K$222,2,0),"")</f>
        <v>1056 Mejoramiento de la calidad educativa a través de la jornada única y el uso del tiempo escolar</v>
      </c>
      <c r="C1662" s="60" t="s">
        <v>270</v>
      </c>
      <c r="D1662" s="60" t="s">
        <v>513</v>
      </c>
      <c r="E1662" s="60">
        <v>80111501</v>
      </c>
      <c r="F1662" s="60" t="s">
        <v>3240</v>
      </c>
      <c r="G1662" s="62">
        <v>1</v>
      </c>
      <c r="H1662" s="62">
        <v>1</v>
      </c>
      <c r="I1662" s="60">
        <v>345</v>
      </c>
      <c r="J1662" s="60">
        <v>0</v>
      </c>
      <c r="K1662" s="60" t="s">
        <v>21</v>
      </c>
      <c r="L1662" s="60" t="str">
        <f>IF(K1662=[39]Hoja3!$B$2,[39]Hoja3!$A$2,IF(K1662=[39]Hoja3!$B$3,[39]Hoja3!$A$3,IF(K1662=[39]Hoja3!$B$4,[39]Hoja3!$A$4,IF(K1662=[39]Hoja3!$B$5,[39]Hoja3!$A$5,IF(K1662=[39]Hoja3!$B$6,[39]Hoja3!$A$6,IF(K1662=[39]Hoja3!$B$7,[39]Hoja3!$A$7,IF(K1662=[39]Hoja3!$B$8,[39]Hoja3!$A$8,IF(K1662=[39]Hoja3!$B$9,[39]Hoja3!$A$9,IF(K1662=[39]Hoja3!$B$10,[39]Hoja3!$A$10,IF(K1662=[39]Hoja3!$B$11,[39]Hoja3!$A$11,IF(K1662=[39]Hoja3!$B$12,[39]Hoja3!$A$12,IF(K1662=[39]Hoja3!$B$13,[39]Hoja3!$A$13,IF(K1662=[39]Hoja3!$B$14,[39]Hoja3!$A$14,IF(K1662=[39]Hoja3!$B$15,[39]Hoja3!$A$15,IF(K1662=[39]Hoja3!$B$16,[39]Hoja3!$A$16,IF(K1662=[39]Hoja3!$B$17,[39]Hoja3!$A$17,IF(K1662=[39]Hoja3!$B$18,[39]Hoja3!$A$18,IF(K1662=[39]Hoja3!$B$19,[39]Hoja3!$A$19,IF(K1662=[39]Hoja3!$B$20,[39]Hoja3!$A$20,IF(K1662=[39]Hoja3!$B$21,[39]Hoja3!$A$21,""))))))))))))))))))))</f>
        <v>CCE-16</v>
      </c>
      <c r="M1662" s="60" t="s">
        <v>63</v>
      </c>
      <c r="N1662" s="60">
        <v>0</v>
      </c>
      <c r="O1662" s="63">
        <v>31940658</v>
      </c>
      <c r="P1662" s="64">
        <v>31940658</v>
      </c>
      <c r="Q1662" s="65">
        <v>0</v>
      </c>
      <c r="R1662" s="60">
        <v>0</v>
      </c>
      <c r="S1662" s="60" t="s">
        <v>1439</v>
      </c>
      <c r="T1662" s="60" t="s">
        <v>2701</v>
      </c>
      <c r="U1662" s="60" t="s">
        <v>1351</v>
      </c>
      <c r="V1662" s="60" t="s">
        <v>3163</v>
      </c>
      <c r="W1662" s="60" t="s">
        <v>3164</v>
      </c>
      <c r="X1662" s="60" t="s">
        <v>2224</v>
      </c>
      <c r="Y1662" s="60" t="s">
        <v>2225</v>
      </c>
    </row>
    <row r="1663" spans="1:25" ht="105" x14ac:dyDescent="0.25">
      <c r="A1663" s="60" t="s">
        <v>3241</v>
      </c>
      <c r="B1663" s="60" t="str">
        <f>IFERROR(VLOOKUP(VALUE(MID(A1663,1,IF(VALUE(MID(A1663,1,3))=898,3,4))),[39]Hoja1!$A$3:$K$222,2,0),"")</f>
        <v>1056 Mejoramiento de la calidad educativa a través de la jornada única y el uso del tiempo escolar</v>
      </c>
      <c r="C1663" s="60" t="s">
        <v>270</v>
      </c>
      <c r="D1663" s="60" t="s">
        <v>514</v>
      </c>
      <c r="E1663" s="60">
        <v>86121504</v>
      </c>
      <c r="F1663" s="60" t="s">
        <v>3242</v>
      </c>
      <c r="G1663" s="62">
        <v>2</v>
      </c>
      <c r="H1663" s="62">
        <v>1</v>
      </c>
      <c r="I1663" s="60">
        <v>225</v>
      </c>
      <c r="J1663" s="60">
        <v>0</v>
      </c>
      <c r="K1663" s="60" t="s">
        <v>602</v>
      </c>
      <c r="L1663" s="60" t="str">
        <f>IF(K1663=[39]Hoja3!$B$2,[39]Hoja3!$A$2,IF(K1663=[39]Hoja3!$B$3,[39]Hoja3!$A$3,IF(K1663=[39]Hoja3!$B$4,[39]Hoja3!$A$4,IF(K1663=[39]Hoja3!$B$5,[39]Hoja3!$A$5,IF(K1663=[39]Hoja3!$B$6,[39]Hoja3!$A$6,IF(K1663=[39]Hoja3!$B$7,[39]Hoja3!$A$7,IF(K1663=[39]Hoja3!$B$8,[39]Hoja3!$A$8,IF(K1663=[39]Hoja3!$B$9,[39]Hoja3!$A$9,IF(K1663=[39]Hoja3!$B$10,[39]Hoja3!$A$10,IF(K1663=[39]Hoja3!$B$11,[39]Hoja3!$A$11,IF(K1663=[39]Hoja3!$B$12,[39]Hoja3!$A$12,IF(K1663=[39]Hoja3!$B$13,[39]Hoja3!$A$13,IF(K1663=[39]Hoja3!$B$14,[39]Hoja3!$A$14,IF(K1663=[39]Hoja3!$B$15,[39]Hoja3!$A$15,IF(K1663=[39]Hoja3!$B$16,[39]Hoja3!$A$16,IF(K1663=[39]Hoja3!$B$17,[39]Hoja3!$A$17,IF(K1663=[39]Hoja3!$B$18,[39]Hoja3!$A$18,IF(K1663=[39]Hoja3!$B$19,[39]Hoja3!$A$19,IF(K1663=[39]Hoja3!$B$20,[39]Hoja3!$A$20,IF(K1663=[39]Hoja3!$B$21,[39]Hoja3!$A$21,""))))))))))))))))))))</f>
        <v>CCE-15||03</v>
      </c>
      <c r="M1663" s="60" t="s">
        <v>583</v>
      </c>
      <c r="N1663" s="60">
        <v>0</v>
      </c>
      <c r="O1663" s="63">
        <v>1315209394</v>
      </c>
      <c r="P1663" s="64">
        <v>1315209394</v>
      </c>
      <c r="Q1663" s="65">
        <v>0</v>
      </c>
      <c r="R1663" s="60">
        <v>0</v>
      </c>
      <c r="S1663" s="60" t="s">
        <v>1439</v>
      </c>
      <c r="T1663" s="60" t="s">
        <v>2701</v>
      </c>
      <c r="U1663" s="60" t="s">
        <v>1351</v>
      </c>
      <c r="V1663" s="60" t="s">
        <v>3163</v>
      </c>
      <c r="W1663" s="60" t="s">
        <v>3164</v>
      </c>
      <c r="X1663" s="60" t="s">
        <v>2224</v>
      </c>
      <c r="Y1663" s="60" t="s">
        <v>2225</v>
      </c>
    </row>
    <row r="1664" spans="1:25" ht="105" x14ac:dyDescent="0.25">
      <c r="A1664" s="60" t="s">
        <v>3241</v>
      </c>
      <c r="B1664" s="60" t="str">
        <f>IFERROR(VLOOKUP(VALUE(MID(A1664,1,IF(VALUE(MID(A1664,1,3))=898,3,4))),[39]Hoja1!$A$3:$K$222,2,0),"")</f>
        <v>1056 Mejoramiento de la calidad educativa a través de la jornada única y el uso del tiempo escolar</v>
      </c>
      <c r="C1664" s="60" t="s">
        <v>271</v>
      </c>
      <c r="D1664" s="60" t="s">
        <v>515</v>
      </c>
      <c r="E1664" s="60">
        <v>86121504</v>
      </c>
      <c r="F1664" s="60" t="s">
        <v>3242</v>
      </c>
      <c r="G1664" s="62">
        <v>2</v>
      </c>
      <c r="H1664" s="62">
        <v>1</v>
      </c>
      <c r="I1664" s="60">
        <v>225</v>
      </c>
      <c r="J1664" s="60">
        <v>0</v>
      </c>
      <c r="K1664" s="60" t="s">
        <v>602</v>
      </c>
      <c r="L1664" s="60" t="str">
        <f>IF(K1664=[39]Hoja3!$B$2,[39]Hoja3!$A$2,IF(K1664=[39]Hoja3!$B$3,[39]Hoja3!$A$3,IF(K1664=[39]Hoja3!$B$4,[39]Hoja3!$A$4,IF(K1664=[39]Hoja3!$B$5,[39]Hoja3!$A$5,IF(K1664=[39]Hoja3!$B$6,[39]Hoja3!$A$6,IF(K1664=[39]Hoja3!$B$7,[39]Hoja3!$A$7,IF(K1664=[39]Hoja3!$B$8,[39]Hoja3!$A$8,IF(K1664=[39]Hoja3!$B$9,[39]Hoja3!$A$9,IF(K1664=[39]Hoja3!$B$10,[39]Hoja3!$A$10,IF(K1664=[39]Hoja3!$B$11,[39]Hoja3!$A$11,IF(K1664=[39]Hoja3!$B$12,[39]Hoja3!$A$12,IF(K1664=[39]Hoja3!$B$13,[39]Hoja3!$A$13,IF(K1664=[39]Hoja3!$B$14,[39]Hoja3!$A$14,IF(K1664=[39]Hoja3!$B$15,[39]Hoja3!$A$15,IF(K1664=[39]Hoja3!$B$16,[39]Hoja3!$A$16,IF(K1664=[39]Hoja3!$B$17,[39]Hoja3!$A$17,IF(K1664=[39]Hoja3!$B$18,[39]Hoja3!$A$18,IF(K1664=[39]Hoja3!$B$19,[39]Hoja3!$A$19,IF(K1664=[39]Hoja3!$B$20,[39]Hoja3!$A$20,IF(K1664=[39]Hoja3!$B$21,[39]Hoja3!$A$21,""))))))))))))))))))))</f>
        <v>CCE-15||03</v>
      </c>
      <c r="M1664" s="60" t="s">
        <v>583</v>
      </c>
      <c r="N1664" s="60">
        <v>0</v>
      </c>
      <c r="O1664" s="63">
        <v>708189673</v>
      </c>
      <c r="P1664" s="64">
        <v>708189673</v>
      </c>
      <c r="Q1664" s="65">
        <v>0</v>
      </c>
      <c r="R1664" s="60">
        <v>0</v>
      </c>
      <c r="S1664" s="60" t="s">
        <v>1439</v>
      </c>
      <c r="T1664" s="60" t="s">
        <v>2701</v>
      </c>
      <c r="U1664" s="60" t="s">
        <v>1351</v>
      </c>
      <c r="V1664" s="60" t="s">
        <v>3163</v>
      </c>
      <c r="W1664" s="60" t="s">
        <v>3164</v>
      </c>
      <c r="X1664" s="60" t="s">
        <v>2224</v>
      </c>
      <c r="Y1664" s="60" t="s">
        <v>2225</v>
      </c>
    </row>
    <row r="1665" spans="1:25" ht="105" x14ac:dyDescent="0.25">
      <c r="A1665" s="60" t="s">
        <v>3243</v>
      </c>
      <c r="B1665" s="60" t="str">
        <f>IFERROR(VLOOKUP(VALUE(MID(A1665,1,IF(VALUE(MID(A1665,1,3))=898,3,4))),[39]Hoja1!$A$3:$K$222,2,0),"")</f>
        <v>1056 Mejoramiento de la calidad educativa a través de la jornada única y el uso del tiempo escolar</v>
      </c>
      <c r="C1665" s="60" t="s">
        <v>270</v>
      </c>
      <c r="D1665" s="60" t="s">
        <v>514</v>
      </c>
      <c r="E1665" s="60">
        <v>86121504</v>
      </c>
      <c r="F1665" s="60" t="s">
        <v>3244</v>
      </c>
      <c r="G1665" s="62">
        <v>2</v>
      </c>
      <c r="H1665" s="62">
        <v>1</v>
      </c>
      <c r="I1665" s="60">
        <v>225</v>
      </c>
      <c r="J1665" s="60">
        <v>0</v>
      </c>
      <c r="K1665" s="60" t="s">
        <v>602</v>
      </c>
      <c r="L1665" s="60" t="str">
        <f>IF(K1665=[39]Hoja3!$B$2,[39]Hoja3!$A$2,IF(K1665=[39]Hoja3!$B$3,[39]Hoja3!$A$3,IF(K1665=[39]Hoja3!$B$4,[39]Hoja3!$A$4,IF(K1665=[39]Hoja3!$B$5,[39]Hoja3!$A$5,IF(K1665=[39]Hoja3!$B$6,[39]Hoja3!$A$6,IF(K1665=[39]Hoja3!$B$7,[39]Hoja3!$A$7,IF(K1665=[39]Hoja3!$B$8,[39]Hoja3!$A$8,IF(K1665=[39]Hoja3!$B$9,[39]Hoja3!$A$9,IF(K1665=[39]Hoja3!$B$10,[39]Hoja3!$A$10,IF(K1665=[39]Hoja3!$B$11,[39]Hoja3!$A$11,IF(K1665=[39]Hoja3!$B$12,[39]Hoja3!$A$12,IF(K1665=[39]Hoja3!$B$13,[39]Hoja3!$A$13,IF(K1665=[39]Hoja3!$B$14,[39]Hoja3!$A$14,IF(K1665=[39]Hoja3!$B$15,[39]Hoja3!$A$15,IF(K1665=[39]Hoja3!$B$16,[39]Hoja3!$A$16,IF(K1665=[39]Hoja3!$B$17,[39]Hoja3!$A$17,IF(K1665=[39]Hoja3!$B$18,[39]Hoja3!$A$18,IF(K1665=[39]Hoja3!$B$19,[39]Hoja3!$A$19,IF(K1665=[39]Hoja3!$B$20,[39]Hoja3!$A$20,IF(K1665=[39]Hoja3!$B$21,[39]Hoja3!$A$21,""))))))))))))))))))))</f>
        <v>CCE-15||03</v>
      </c>
      <c r="M1665" s="60" t="s">
        <v>583</v>
      </c>
      <c r="N1665" s="60">
        <v>0</v>
      </c>
      <c r="O1665" s="63">
        <v>5471856858</v>
      </c>
      <c r="P1665" s="64">
        <v>5471856858</v>
      </c>
      <c r="Q1665" s="65">
        <v>0</v>
      </c>
      <c r="R1665" s="60">
        <v>0</v>
      </c>
      <c r="S1665" s="60" t="s">
        <v>1439</v>
      </c>
      <c r="T1665" s="60" t="s">
        <v>2701</v>
      </c>
      <c r="U1665" s="60" t="s">
        <v>1351</v>
      </c>
      <c r="V1665" s="60" t="s">
        <v>3163</v>
      </c>
      <c r="W1665" s="60" t="s">
        <v>3164</v>
      </c>
      <c r="X1665" s="60" t="s">
        <v>2224</v>
      </c>
      <c r="Y1665" s="60" t="s">
        <v>2225</v>
      </c>
    </row>
    <row r="1666" spans="1:25" ht="105" x14ac:dyDescent="0.25">
      <c r="A1666" s="60" t="s">
        <v>3243</v>
      </c>
      <c r="B1666" s="60" t="str">
        <f>IFERROR(VLOOKUP(VALUE(MID(A1666,1,IF(VALUE(MID(A1666,1,3))=898,3,4))),[39]Hoja1!$A$3:$K$222,2,0),"")</f>
        <v>1056 Mejoramiento de la calidad educativa a través de la jornada única y el uso del tiempo escolar</v>
      </c>
      <c r="C1666" s="60" t="s">
        <v>271</v>
      </c>
      <c r="D1666" s="60" t="s">
        <v>515</v>
      </c>
      <c r="E1666" s="60">
        <v>86121504</v>
      </c>
      <c r="F1666" s="60" t="s">
        <v>3244</v>
      </c>
      <c r="G1666" s="62">
        <v>2</v>
      </c>
      <c r="H1666" s="62">
        <v>1</v>
      </c>
      <c r="I1666" s="60">
        <v>225</v>
      </c>
      <c r="J1666" s="60">
        <v>0</v>
      </c>
      <c r="K1666" s="60" t="s">
        <v>602</v>
      </c>
      <c r="L1666" s="60" t="str">
        <f>IF(K1666=[39]Hoja3!$B$2,[39]Hoja3!$A$2,IF(K1666=[39]Hoja3!$B$3,[39]Hoja3!$A$3,IF(K1666=[39]Hoja3!$B$4,[39]Hoja3!$A$4,IF(K1666=[39]Hoja3!$B$5,[39]Hoja3!$A$5,IF(K1666=[39]Hoja3!$B$6,[39]Hoja3!$A$6,IF(K1666=[39]Hoja3!$B$7,[39]Hoja3!$A$7,IF(K1666=[39]Hoja3!$B$8,[39]Hoja3!$A$8,IF(K1666=[39]Hoja3!$B$9,[39]Hoja3!$A$9,IF(K1666=[39]Hoja3!$B$10,[39]Hoja3!$A$10,IF(K1666=[39]Hoja3!$B$11,[39]Hoja3!$A$11,IF(K1666=[39]Hoja3!$B$12,[39]Hoja3!$A$12,IF(K1666=[39]Hoja3!$B$13,[39]Hoja3!$A$13,IF(K1666=[39]Hoja3!$B$14,[39]Hoja3!$A$14,IF(K1666=[39]Hoja3!$B$15,[39]Hoja3!$A$15,IF(K1666=[39]Hoja3!$B$16,[39]Hoja3!$A$16,IF(K1666=[39]Hoja3!$B$17,[39]Hoja3!$A$17,IF(K1666=[39]Hoja3!$B$18,[39]Hoja3!$A$18,IF(K1666=[39]Hoja3!$B$19,[39]Hoja3!$A$19,IF(K1666=[39]Hoja3!$B$20,[39]Hoja3!$A$20,IF(K1666=[39]Hoja3!$B$21,[39]Hoja3!$A$21,""))))))))))))))))))))</f>
        <v>CCE-15||03</v>
      </c>
      <c r="M1666" s="60" t="s">
        <v>583</v>
      </c>
      <c r="N1666" s="60">
        <v>0</v>
      </c>
      <c r="O1666" s="63">
        <v>2946384462</v>
      </c>
      <c r="P1666" s="64">
        <v>2946384462</v>
      </c>
      <c r="Q1666" s="65">
        <v>0</v>
      </c>
      <c r="R1666" s="60">
        <v>0</v>
      </c>
      <c r="S1666" s="60" t="s">
        <v>1439</v>
      </c>
      <c r="T1666" s="60" t="s">
        <v>2701</v>
      </c>
      <c r="U1666" s="60" t="s">
        <v>1351</v>
      </c>
      <c r="V1666" s="60" t="s">
        <v>3163</v>
      </c>
      <c r="W1666" s="60" t="s">
        <v>3164</v>
      </c>
      <c r="X1666" s="60" t="s">
        <v>2224</v>
      </c>
      <c r="Y1666" s="60" t="s">
        <v>2225</v>
      </c>
    </row>
    <row r="1667" spans="1:25" ht="75" x14ac:dyDescent="0.25">
      <c r="A1667" s="60" t="s">
        <v>3245</v>
      </c>
      <c r="B1667" s="60" t="str">
        <f>IFERROR(VLOOKUP(VALUE(MID(A1667,1,IF(VALUE(MID(A1667,1,3))=898,3,4))),[39]Hoja1!$A$3:$K$222,2,0),"")</f>
        <v>1056 Mejoramiento de la calidad educativa a través de la jornada única y el uso del tiempo escolar</v>
      </c>
      <c r="C1667" s="60" t="s">
        <v>270</v>
      </c>
      <c r="D1667" s="60" t="s">
        <v>514</v>
      </c>
      <c r="E1667" s="60">
        <v>86121504</v>
      </c>
      <c r="F1667" s="60" t="s">
        <v>3246</v>
      </c>
      <c r="G1667" s="62">
        <v>1</v>
      </c>
      <c r="H1667" s="62">
        <v>1</v>
      </c>
      <c r="I1667" s="60">
        <v>270</v>
      </c>
      <c r="J1667" s="60">
        <v>0</v>
      </c>
      <c r="K1667" s="60" t="s">
        <v>590</v>
      </c>
      <c r="L1667" s="60" t="str">
        <f>IF(K1667=[39]Hoja3!$B$2,[39]Hoja3!$A$2,IF(K1667=[39]Hoja3!$B$3,[39]Hoja3!$A$3,IF(K1667=[39]Hoja3!$B$4,[39]Hoja3!$A$4,IF(K1667=[39]Hoja3!$B$5,[39]Hoja3!$A$5,IF(K1667=[39]Hoja3!$B$6,[39]Hoja3!$A$6,IF(K1667=[39]Hoja3!$B$7,[39]Hoja3!$A$7,IF(K1667=[39]Hoja3!$B$8,[39]Hoja3!$A$8,IF(K1667=[39]Hoja3!$B$9,[39]Hoja3!$A$9,IF(K1667=[39]Hoja3!$B$10,[39]Hoja3!$A$10,IF(K1667=[39]Hoja3!$B$11,[39]Hoja3!$A$11,IF(K1667=[39]Hoja3!$B$12,[39]Hoja3!$A$12,IF(K1667=[39]Hoja3!$B$13,[39]Hoja3!$A$13,IF(K1667=[39]Hoja3!$B$14,[39]Hoja3!$A$14,IF(K1667=[39]Hoja3!$B$15,[39]Hoja3!$A$15,IF(K1667=[39]Hoja3!$B$16,[39]Hoja3!$A$16,IF(K1667=[39]Hoja3!$B$17,[39]Hoja3!$A$17,IF(K1667=[39]Hoja3!$B$18,[39]Hoja3!$A$18,IF(K1667=[39]Hoja3!$B$19,[39]Hoja3!$A$19,IF(K1667=[39]Hoja3!$B$20,[39]Hoja3!$A$20,IF(K1667=[39]Hoja3!$B$21,[39]Hoja3!$A$21,""))))))))))))))))))))</f>
        <v>CCE-05</v>
      </c>
      <c r="M1667" s="60" t="s">
        <v>64</v>
      </c>
      <c r="N1667" s="60">
        <v>0</v>
      </c>
      <c r="O1667" s="63">
        <v>392927275</v>
      </c>
      <c r="P1667" s="64">
        <v>392927275</v>
      </c>
      <c r="Q1667" s="65">
        <v>0</v>
      </c>
      <c r="R1667" s="60">
        <v>0</v>
      </c>
      <c r="S1667" s="60" t="s">
        <v>1439</v>
      </c>
      <c r="T1667" s="60" t="s">
        <v>2701</v>
      </c>
      <c r="U1667" s="60" t="s">
        <v>1351</v>
      </c>
      <c r="V1667" s="60" t="s">
        <v>3163</v>
      </c>
      <c r="W1667" s="60" t="s">
        <v>3164</v>
      </c>
      <c r="X1667" s="60" t="s">
        <v>2224</v>
      </c>
      <c r="Y1667" s="60" t="s">
        <v>2225</v>
      </c>
    </row>
    <row r="1668" spans="1:25" ht="75" x14ac:dyDescent="0.25">
      <c r="A1668" s="60" t="s">
        <v>3245</v>
      </c>
      <c r="B1668" s="60" t="str">
        <f>IFERROR(VLOOKUP(VALUE(MID(A1668,1,IF(VALUE(MID(A1668,1,3))=898,3,4))),[39]Hoja1!$A$3:$K$222,2,0),"")</f>
        <v>1056 Mejoramiento de la calidad educativa a través de la jornada única y el uso del tiempo escolar</v>
      </c>
      <c r="C1668" s="60" t="s">
        <v>271</v>
      </c>
      <c r="D1668" s="60" t="s">
        <v>515</v>
      </c>
      <c r="E1668" s="60">
        <v>86121504</v>
      </c>
      <c r="F1668" s="60" t="s">
        <v>3246</v>
      </c>
      <c r="G1668" s="62">
        <v>1</v>
      </c>
      <c r="H1668" s="62">
        <v>1</v>
      </c>
      <c r="I1668" s="60">
        <v>270</v>
      </c>
      <c r="J1668" s="60">
        <v>0</v>
      </c>
      <c r="K1668" s="60" t="s">
        <v>590</v>
      </c>
      <c r="L1668" s="60" t="str">
        <f>IF(K1668=[39]Hoja3!$B$2,[39]Hoja3!$A$2,IF(K1668=[39]Hoja3!$B$3,[39]Hoja3!$A$3,IF(K1668=[39]Hoja3!$B$4,[39]Hoja3!$A$4,IF(K1668=[39]Hoja3!$B$5,[39]Hoja3!$A$5,IF(K1668=[39]Hoja3!$B$6,[39]Hoja3!$A$6,IF(K1668=[39]Hoja3!$B$7,[39]Hoja3!$A$7,IF(K1668=[39]Hoja3!$B$8,[39]Hoja3!$A$8,IF(K1668=[39]Hoja3!$B$9,[39]Hoja3!$A$9,IF(K1668=[39]Hoja3!$B$10,[39]Hoja3!$A$10,IF(K1668=[39]Hoja3!$B$11,[39]Hoja3!$A$11,IF(K1668=[39]Hoja3!$B$12,[39]Hoja3!$A$12,IF(K1668=[39]Hoja3!$B$13,[39]Hoja3!$A$13,IF(K1668=[39]Hoja3!$B$14,[39]Hoja3!$A$14,IF(K1668=[39]Hoja3!$B$15,[39]Hoja3!$A$15,IF(K1668=[39]Hoja3!$B$16,[39]Hoja3!$A$16,IF(K1668=[39]Hoja3!$B$17,[39]Hoja3!$A$17,IF(K1668=[39]Hoja3!$B$18,[39]Hoja3!$A$18,IF(K1668=[39]Hoja3!$B$19,[39]Hoja3!$A$19,IF(K1668=[39]Hoja3!$B$20,[39]Hoja3!$A$20,IF(K1668=[39]Hoja3!$B$21,[39]Hoja3!$A$21,""))))))))))))))))))))</f>
        <v>CCE-05</v>
      </c>
      <c r="M1668" s="60" t="s">
        <v>64</v>
      </c>
      <c r="N1668" s="60">
        <v>0</v>
      </c>
      <c r="O1668" s="63">
        <v>211576225</v>
      </c>
      <c r="P1668" s="64">
        <v>211576225</v>
      </c>
      <c r="Q1668" s="65">
        <v>0</v>
      </c>
      <c r="R1668" s="60">
        <v>0</v>
      </c>
      <c r="S1668" s="60" t="s">
        <v>1439</v>
      </c>
      <c r="T1668" s="60" t="s">
        <v>2701</v>
      </c>
      <c r="U1668" s="60" t="s">
        <v>1351</v>
      </c>
      <c r="V1668" s="60" t="s">
        <v>3163</v>
      </c>
      <c r="W1668" s="60" t="s">
        <v>3164</v>
      </c>
      <c r="X1668" s="60" t="s">
        <v>2224</v>
      </c>
      <c r="Y1668" s="60" t="s">
        <v>2225</v>
      </c>
    </row>
    <row r="1669" spans="1:25" ht="60" x14ac:dyDescent="0.25">
      <c r="A1669" s="60" t="s">
        <v>3247</v>
      </c>
      <c r="B1669" s="60" t="str">
        <f>IFERROR(VLOOKUP(VALUE(MID(A1669,1,IF(VALUE(MID(A1669,1,3))=898,3,4))),[39]Hoja1!$A$3:$K$222,2,0),"")</f>
        <v>1056 Mejoramiento de la calidad educativa a través de la jornada única y el uso del tiempo escolar</v>
      </c>
      <c r="C1669" s="60" t="s">
        <v>270</v>
      </c>
      <c r="D1669" s="60" t="s">
        <v>514</v>
      </c>
      <c r="E1669" s="60">
        <v>86121504</v>
      </c>
      <c r="F1669" s="60" t="s">
        <v>3248</v>
      </c>
      <c r="G1669" s="62">
        <v>2</v>
      </c>
      <c r="H1669" s="62">
        <v>1</v>
      </c>
      <c r="I1669" s="60">
        <v>255</v>
      </c>
      <c r="J1669" s="60">
        <v>0</v>
      </c>
      <c r="K1669" s="60" t="s">
        <v>590</v>
      </c>
      <c r="L1669" s="60" t="str">
        <f>IF(K1669=[39]Hoja3!$B$2,[39]Hoja3!$A$2,IF(K1669=[39]Hoja3!$B$3,[39]Hoja3!$A$3,IF(K1669=[39]Hoja3!$B$4,[39]Hoja3!$A$4,IF(K1669=[39]Hoja3!$B$5,[39]Hoja3!$A$5,IF(K1669=[39]Hoja3!$B$6,[39]Hoja3!$A$6,IF(K1669=[39]Hoja3!$B$7,[39]Hoja3!$A$7,IF(K1669=[39]Hoja3!$B$8,[39]Hoja3!$A$8,IF(K1669=[39]Hoja3!$B$9,[39]Hoja3!$A$9,IF(K1669=[39]Hoja3!$B$10,[39]Hoja3!$A$10,IF(K1669=[39]Hoja3!$B$11,[39]Hoja3!$A$11,IF(K1669=[39]Hoja3!$B$12,[39]Hoja3!$A$12,IF(K1669=[39]Hoja3!$B$13,[39]Hoja3!$A$13,IF(K1669=[39]Hoja3!$B$14,[39]Hoja3!$A$14,IF(K1669=[39]Hoja3!$B$15,[39]Hoja3!$A$15,IF(K1669=[39]Hoja3!$B$16,[39]Hoja3!$A$16,IF(K1669=[39]Hoja3!$B$17,[39]Hoja3!$A$17,IF(K1669=[39]Hoja3!$B$18,[39]Hoja3!$A$18,IF(K1669=[39]Hoja3!$B$19,[39]Hoja3!$A$19,IF(K1669=[39]Hoja3!$B$20,[39]Hoja3!$A$20,IF(K1669=[39]Hoja3!$B$21,[39]Hoja3!$A$21,""))))))))))))))))))))</f>
        <v>CCE-05</v>
      </c>
      <c r="M1669" s="60" t="s">
        <v>64</v>
      </c>
      <c r="N1669" s="60">
        <v>0</v>
      </c>
      <c r="O1669" s="63">
        <v>4125864048</v>
      </c>
      <c r="P1669" s="64">
        <v>4125864048</v>
      </c>
      <c r="Q1669" s="65">
        <v>0</v>
      </c>
      <c r="R1669" s="60">
        <v>0</v>
      </c>
      <c r="S1669" s="60" t="s">
        <v>1439</v>
      </c>
      <c r="T1669" s="60" t="s">
        <v>2701</v>
      </c>
      <c r="U1669" s="60" t="s">
        <v>1351</v>
      </c>
      <c r="V1669" s="60" t="s">
        <v>3163</v>
      </c>
      <c r="W1669" s="60" t="s">
        <v>3164</v>
      </c>
      <c r="X1669" s="60" t="s">
        <v>2224</v>
      </c>
      <c r="Y1669" s="60" t="s">
        <v>2225</v>
      </c>
    </row>
    <row r="1670" spans="1:25" ht="60" x14ac:dyDescent="0.25">
      <c r="A1670" s="60" t="s">
        <v>3247</v>
      </c>
      <c r="B1670" s="60" t="str">
        <f>IFERROR(VLOOKUP(VALUE(MID(A1670,1,IF(VALUE(MID(A1670,1,3))=898,3,4))),[39]Hoja1!$A$3:$K$222,2,0),"")</f>
        <v>1056 Mejoramiento de la calidad educativa a través de la jornada única y el uso del tiempo escolar</v>
      </c>
      <c r="C1670" s="60" t="s">
        <v>271</v>
      </c>
      <c r="D1670" s="60" t="s">
        <v>515</v>
      </c>
      <c r="E1670" s="60">
        <v>86121504</v>
      </c>
      <c r="F1670" s="60" t="s">
        <v>3248</v>
      </c>
      <c r="G1670" s="62">
        <v>2</v>
      </c>
      <c r="H1670" s="62">
        <v>1</v>
      </c>
      <c r="I1670" s="60">
        <v>255</v>
      </c>
      <c r="J1670" s="60">
        <v>0</v>
      </c>
      <c r="K1670" s="60" t="s">
        <v>590</v>
      </c>
      <c r="L1670" s="60" t="str">
        <f>IF(K1670=[39]Hoja3!$B$2,[39]Hoja3!$A$2,IF(K1670=[39]Hoja3!$B$3,[39]Hoja3!$A$3,IF(K1670=[39]Hoja3!$B$4,[39]Hoja3!$A$4,IF(K1670=[39]Hoja3!$B$5,[39]Hoja3!$A$5,IF(K1670=[39]Hoja3!$B$6,[39]Hoja3!$A$6,IF(K1670=[39]Hoja3!$B$7,[39]Hoja3!$A$7,IF(K1670=[39]Hoja3!$B$8,[39]Hoja3!$A$8,IF(K1670=[39]Hoja3!$B$9,[39]Hoja3!$A$9,IF(K1670=[39]Hoja3!$B$10,[39]Hoja3!$A$10,IF(K1670=[39]Hoja3!$B$11,[39]Hoja3!$A$11,IF(K1670=[39]Hoja3!$B$12,[39]Hoja3!$A$12,IF(K1670=[39]Hoja3!$B$13,[39]Hoja3!$A$13,IF(K1670=[39]Hoja3!$B$14,[39]Hoja3!$A$14,IF(K1670=[39]Hoja3!$B$15,[39]Hoja3!$A$15,IF(K1670=[39]Hoja3!$B$16,[39]Hoja3!$A$16,IF(K1670=[39]Hoja3!$B$17,[39]Hoja3!$A$17,IF(K1670=[39]Hoja3!$B$18,[39]Hoja3!$A$18,IF(K1670=[39]Hoja3!$B$19,[39]Hoja3!$A$19,IF(K1670=[39]Hoja3!$B$20,[39]Hoja3!$A$20,IF(K1670=[39]Hoja3!$B$21,[39]Hoja3!$A$21,""))))))))))))))))))))</f>
        <v>CCE-05</v>
      </c>
      <c r="M1670" s="60" t="s">
        <v>64</v>
      </c>
      <c r="N1670" s="60">
        <v>0</v>
      </c>
      <c r="O1670" s="63">
        <v>2221619103</v>
      </c>
      <c r="P1670" s="64">
        <v>2221619103</v>
      </c>
      <c r="Q1670" s="65">
        <v>0</v>
      </c>
      <c r="R1670" s="60">
        <v>0</v>
      </c>
      <c r="S1670" s="60" t="s">
        <v>1439</v>
      </c>
      <c r="T1670" s="60" t="s">
        <v>2701</v>
      </c>
      <c r="U1670" s="60" t="s">
        <v>1351</v>
      </c>
      <c r="V1670" s="60" t="s">
        <v>3163</v>
      </c>
      <c r="W1670" s="60" t="s">
        <v>3164</v>
      </c>
      <c r="X1670" s="60" t="s">
        <v>2224</v>
      </c>
      <c r="Y1670" s="60" t="s">
        <v>2225</v>
      </c>
    </row>
    <row r="1671" spans="1:25" ht="90" x14ac:dyDescent="0.25">
      <c r="A1671" s="60" t="s">
        <v>3249</v>
      </c>
      <c r="B1671" s="60" t="str">
        <f>IFERROR(VLOOKUP(VALUE(MID(A1671,1,IF(VALUE(MID(A1671,1,3))=898,3,4))),[39]Hoja1!$A$3:$K$222,2,0),"")</f>
        <v>1056 Mejoramiento de la calidad educativa a través de la jornada única y el uso del tiempo escolar</v>
      </c>
      <c r="C1671" s="60" t="s">
        <v>270</v>
      </c>
      <c r="D1671" s="60" t="s">
        <v>514</v>
      </c>
      <c r="E1671" s="60">
        <v>86121504</v>
      </c>
      <c r="F1671" s="60" t="s">
        <v>3250</v>
      </c>
      <c r="G1671" s="62">
        <v>2</v>
      </c>
      <c r="H1671" s="62">
        <v>1</v>
      </c>
      <c r="I1671" s="60">
        <v>300</v>
      </c>
      <c r="J1671" s="60">
        <v>0</v>
      </c>
      <c r="K1671" s="60" t="s">
        <v>602</v>
      </c>
      <c r="L1671" s="60" t="str">
        <f>IF(K1671=[39]Hoja3!$B$2,[39]Hoja3!$A$2,IF(K1671=[39]Hoja3!$B$3,[39]Hoja3!$A$3,IF(K1671=[39]Hoja3!$B$4,[39]Hoja3!$A$4,IF(K1671=[39]Hoja3!$B$5,[39]Hoja3!$A$5,IF(K1671=[39]Hoja3!$B$6,[39]Hoja3!$A$6,IF(K1671=[39]Hoja3!$B$7,[39]Hoja3!$A$7,IF(K1671=[39]Hoja3!$B$8,[39]Hoja3!$A$8,IF(K1671=[39]Hoja3!$B$9,[39]Hoja3!$A$9,IF(K1671=[39]Hoja3!$B$10,[39]Hoja3!$A$10,IF(K1671=[39]Hoja3!$B$11,[39]Hoja3!$A$11,IF(K1671=[39]Hoja3!$B$12,[39]Hoja3!$A$12,IF(K1671=[39]Hoja3!$B$13,[39]Hoja3!$A$13,IF(K1671=[39]Hoja3!$B$14,[39]Hoja3!$A$14,IF(K1671=[39]Hoja3!$B$15,[39]Hoja3!$A$15,IF(K1671=[39]Hoja3!$B$16,[39]Hoja3!$A$16,IF(K1671=[39]Hoja3!$B$17,[39]Hoja3!$A$17,IF(K1671=[39]Hoja3!$B$18,[39]Hoja3!$A$18,IF(K1671=[39]Hoja3!$B$19,[39]Hoja3!$A$19,IF(K1671=[39]Hoja3!$B$20,[39]Hoja3!$A$20,IF(K1671=[39]Hoja3!$B$21,[39]Hoja3!$A$21,""))))))))))))))))))))</f>
        <v>CCE-15||03</v>
      </c>
      <c r="M1671" s="60" t="s">
        <v>583</v>
      </c>
      <c r="N1671" s="60">
        <v>0</v>
      </c>
      <c r="O1671" s="63">
        <v>527800000</v>
      </c>
      <c r="P1671" s="64">
        <v>527800000</v>
      </c>
      <c r="Q1671" s="65">
        <v>0</v>
      </c>
      <c r="R1671" s="60">
        <v>0</v>
      </c>
      <c r="S1671" s="60" t="s">
        <v>1439</v>
      </c>
      <c r="T1671" s="60" t="s">
        <v>2701</v>
      </c>
      <c r="U1671" s="60" t="s">
        <v>1351</v>
      </c>
      <c r="V1671" s="60" t="s">
        <v>3163</v>
      </c>
      <c r="W1671" s="60" t="s">
        <v>3164</v>
      </c>
      <c r="X1671" s="60" t="s">
        <v>2224</v>
      </c>
      <c r="Y1671" s="60" t="s">
        <v>2225</v>
      </c>
    </row>
    <row r="1672" spans="1:25" ht="90" x14ac:dyDescent="0.25">
      <c r="A1672" s="60" t="s">
        <v>3249</v>
      </c>
      <c r="B1672" s="60" t="str">
        <f>IFERROR(VLOOKUP(VALUE(MID(A1672,1,IF(VALUE(MID(A1672,1,3))=898,3,4))),[39]Hoja1!$A$3:$K$222,2,0),"")</f>
        <v>1056 Mejoramiento de la calidad educativa a través de la jornada única y el uso del tiempo escolar</v>
      </c>
      <c r="C1672" s="60" t="s">
        <v>271</v>
      </c>
      <c r="D1672" s="60" t="s">
        <v>515</v>
      </c>
      <c r="E1672" s="60">
        <v>86121504</v>
      </c>
      <c r="F1672" s="60" t="s">
        <v>3251</v>
      </c>
      <c r="G1672" s="62">
        <v>2</v>
      </c>
      <c r="H1672" s="62">
        <v>1</v>
      </c>
      <c r="I1672" s="60">
        <v>300</v>
      </c>
      <c r="J1672" s="60">
        <v>0</v>
      </c>
      <c r="K1672" s="60" t="s">
        <v>602</v>
      </c>
      <c r="L1672" s="60" t="str">
        <f>IF(K1672=[39]Hoja3!$B$2,[39]Hoja3!$A$2,IF(K1672=[39]Hoja3!$B$3,[39]Hoja3!$A$3,IF(K1672=[39]Hoja3!$B$4,[39]Hoja3!$A$4,IF(K1672=[39]Hoja3!$B$5,[39]Hoja3!$A$5,IF(K1672=[39]Hoja3!$B$6,[39]Hoja3!$A$6,IF(K1672=[39]Hoja3!$B$7,[39]Hoja3!$A$7,IF(K1672=[39]Hoja3!$B$8,[39]Hoja3!$A$8,IF(K1672=[39]Hoja3!$B$9,[39]Hoja3!$A$9,IF(K1672=[39]Hoja3!$B$10,[39]Hoja3!$A$10,IF(K1672=[39]Hoja3!$B$11,[39]Hoja3!$A$11,IF(K1672=[39]Hoja3!$B$12,[39]Hoja3!$A$12,IF(K1672=[39]Hoja3!$B$13,[39]Hoja3!$A$13,IF(K1672=[39]Hoja3!$B$14,[39]Hoja3!$A$14,IF(K1672=[39]Hoja3!$B$15,[39]Hoja3!$A$15,IF(K1672=[39]Hoja3!$B$16,[39]Hoja3!$A$16,IF(K1672=[39]Hoja3!$B$17,[39]Hoja3!$A$17,IF(K1672=[39]Hoja3!$B$18,[39]Hoja3!$A$18,IF(K1672=[39]Hoja3!$B$19,[39]Hoja3!$A$19,IF(K1672=[39]Hoja3!$B$20,[39]Hoja3!$A$20,IF(K1672=[39]Hoja3!$B$21,[39]Hoja3!$A$21,""))))))))))))))))))))</f>
        <v>CCE-15||03</v>
      </c>
      <c r="M1672" s="60" t="s">
        <v>583</v>
      </c>
      <c r="N1672" s="60">
        <v>0</v>
      </c>
      <c r="O1672" s="63">
        <v>284200000</v>
      </c>
      <c r="P1672" s="64">
        <v>284200000</v>
      </c>
      <c r="Q1672" s="65">
        <v>0</v>
      </c>
      <c r="R1672" s="60">
        <v>0</v>
      </c>
      <c r="S1672" s="60" t="s">
        <v>1439</v>
      </c>
      <c r="T1672" s="60" t="s">
        <v>2701</v>
      </c>
      <c r="U1672" s="60" t="s">
        <v>1351</v>
      </c>
      <c r="V1672" s="60" t="s">
        <v>3163</v>
      </c>
      <c r="W1672" s="60" t="s">
        <v>3164</v>
      </c>
      <c r="X1672" s="60" t="s">
        <v>2224</v>
      </c>
      <c r="Y1672" s="60" t="s">
        <v>2225</v>
      </c>
    </row>
    <row r="1673" spans="1:25" ht="75" x14ac:dyDescent="0.25">
      <c r="A1673" s="60" t="s">
        <v>3252</v>
      </c>
      <c r="B1673" s="60" t="str">
        <f>IFERROR(VLOOKUP(VALUE(MID(A1673,1,IF(VALUE(MID(A1673,1,3))=898,3,4))),[39]Hoja1!$A$3:$K$222,2,0),"")</f>
        <v>1056 Mejoramiento de la calidad educativa a través de la jornada única y el uso del tiempo escolar</v>
      </c>
      <c r="C1673" s="60" t="s">
        <v>270</v>
      </c>
      <c r="D1673" s="60" t="s">
        <v>514</v>
      </c>
      <c r="E1673" s="60">
        <v>86121504</v>
      </c>
      <c r="F1673" s="60" t="s">
        <v>3253</v>
      </c>
      <c r="G1673" s="62">
        <v>2</v>
      </c>
      <c r="H1673" s="62">
        <v>1</v>
      </c>
      <c r="I1673" s="60">
        <v>255</v>
      </c>
      <c r="J1673" s="60">
        <v>0</v>
      </c>
      <c r="K1673" s="60" t="s">
        <v>590</v>
      </c>
      <c r="L1673" s="60" t="str">
        <f>IF(K1673=[39]Hoja3!$B$2,[39]Hoja3!$A$2,IF(K1673=[39]Hoja3!$B$3,[39]Hoja3!$A$3,IF(K1673=[39]Hoja3!$B$4,[39]Hoja3!$A$4,IF(K1673=[39]Hoja3!$B$5,[39]Hoja3!$A$5,IF(K1673=[39]Hoja3!$B$6,[39]Hoja3!$A$6,IF(K1673=[39]Hoja3!$B$7,[39]Hoja3!$A$7,IF(K1673=[39]Hoja3!$B$8,[39]Hoja3!$A$8,IF(K1673=[39]Hoja3!$B$9,[39]Hoja3!$A$9,IF(K1673=[39]Hoja3!$B$10,[39]Hoja3!$A$10,IF(K1673=[39]Hoja3!$B$11,[39]Hoja3!$A$11,IF(K1673=[39]Hoja3!$B$12,[39]Hoja3!$A$12,IF(K1673=[39]Hoja3!$B$13,[39]Hoja3!$A$13,IF(K1673=[39]Hoja3!$B$14,[39]Hoja3!$A$14,IF(K1673=[39]Hoja3!$B$15,[39]Hoja3!$A$15,IF(K1673=[39]Hoja3!$B$16,[39]Hoja3!$A$16,IF(K1673=[39]Hoja3!$B$17,[39]Hoja3!$A$17,IF(K1673=[39]Hoja3!$B$18,[39]Hoja3!$A$18,IF(K1673=[39]Hoja3!$B$19,[39]Hoja3!$A$19,IF(K1673=[39]Hoja3!$B$20,[39]Hoja3!$A$20,IF(K1673=[39]Hoja3!$B$21,[39]Hoja3!$A$21,""))))))))))))))))))))</f>
        <v>CCE-05</v>
      </c>
      <c r="M1673" s="60" t="s">
        <v>578</v>
      </c>
      <c r="N1673" s="60">
        <v>0</v>
      </c>
      <c r="O1673" s="63">
        <v>357137926</v>
      </c>
      <c r="P1673" s="64">
        <v>357137926</v>
      </c>
      <c r="Q1673" s="65">
        <v>0</v>
      </c>
      <c r="R1673" s="60">
        <v>0</v>
      </c>
      <c r="S1673" s="60" t="s">
        <v>1439</v>
      </c>
      <c r="T1673" s="60" t="s">
        <v>2701</v>
      </c>
      <c r="U1673" s="60" t="s">
        <v>1351</v>
      </c>
      <c r="V1673" s="60" t="s">
        <v>3163</v>
      </c>
      <c r="W1673" s="60" t="s">
        <v>3164</v>
      </c>
      <c r="X1673" s="60" t="s">
        <v>2224</v>
      </c>
      <c r="Y1673" s="60" t="s">
        <v>2225</v>
      </c>
    </row>
    <row r="1674" spans="1:25" ht="75" x14ac:dyDescent="0.25">
      <c r="A1674" s="60" t="s">
        <v>3252</v>
      </c>
      <c r="B1674" s="60" t="str">
        <f>IFERROR(VLOOKUP(VALUE(MID(A1674,1,IF(VALUE(MID(A1674,1,3))=898,3,4))),[39]Hoja1!$A$3:$K$222,2,0),"")</f>
        <v>1056 Mejoramiento de la calidad educativa a través de la jornada única y el uso del tiempo escolar</v>
      </c>
      <c r="C1674" s="60" t="s">
        <v>271</v>
      </c>
      <c r="D1674" s="60" t="s">
        <v>515</v>
      </c>
      <c r="E1674" s="60">
        <v>86121504</v>
      </c>
      <c r="F1674" s="60" t="s">
        <v>3253</v>
      </c>
      <c r="G1674" s="62">
        <v>2</v>
      </c>
      <c r="H1674" s="62">
        <v>1</v>
      </c>
      <c r="I1674" s="60">
        <v>255</v>
      </c>
      <c r="J1674" s="60">
        <v>0</v>
      </c>
      <c r="K1674" s="60" t="s">
        <v>590</v>
      </c>
      <c r="L1674" s="60" t="str">
        <f>IF(K1674=[39]Hoja3!$B$2,[39]Hoja3!$A$2,IF(K1674=[39]Hoja3!$B$3,[39]Hoja3!$A$3,IF(K1674=[39]Hoja3!$B$4,[39]Hoja3!$A$4,IF(K1674=[39]Hoja3!$B$5,[39]Hoja3!$A$5,IF(K1674=[39]Hoja3!$B$6,[39]Hoja3!$A$6,IF(K1674=[39]Hoja3!$B$7,[39]Hoja3!$A$7,IF(K1674=[39]Hoja3!$B$8,[39]Hoja3!$A$8,IF(K1674=[39]Hoja3!$B$9,[39]Hoja3!$A$9,IF(K1674=[39]Hoja3!$B$10,[39]Hoja3!$A$10,IF(K1674=[39]Hoja3!$B$11,[39]Hoja3!$A$11,IF(K1674=[39]Hoja3!$B$12,[39]Hoja3!$A$12,IF(K1674=[39]Hoja3!$B$13,[39]Hoja3!$A$13,IF(K1674=[39]Hoja3!$B$14,[39]Hoja3!$A$14,IF(K1674=[39]Hoja3!$B$15,[39]Hoja3!$A$15,IF(K1674=[39]Hoja3!$B$16,[39]Hoja3!$A$16,IF(K1674=[39]Hoja3!$B$17,[39]Hoja3!$A$17,IF(K1674=[39]Hoja3!$B$18,[39]Hoja3!$A$18,IF(K1674=[39]Hoja3!$B$19,[39]Hoja3!$A$19,IF(K1674=[39]Hoja3!$B$20,[39]Hoja3!$A$20,IF(K1674=[39]Hoja3!$B$21,[39]Hoja3!$A$21,""))))))))))))))))))))</f>
        <v>CCE-05</v>
      </c>
      <c r="M1674" s="60" t="s">
        <v>578</v>
      </c>
      <c r="N1674" s="60">
        <v>0</v>
      </c>
      <c r="O1674" s="63">
        <v>279195205</v>
      </c>
      <c r="P1674" s="64">
        <v>279195205</v>
      </c>
      <c r="Q1674" s="65">
        <v>0</v>
      </c>
      <c r="R1674" s="60">
        <v>0</v>
      </c>
      <c r="S1674" s="60" t="s">
        <v>1439</v>
      </c>
      <c r="T1674" s="60" t="s">
        <v>2701</v>
      </c>
      <c r="U1674" s="60" t="s">
        <v>1351</v>
      </c>
      <c r="V1674" s="60" t="s">
        <v>3163</v>
      </c>
      <c r="W1674" s="60" t="s">
        <v>3164</v>
      </c>
      <c r="X1674" s="60" t="s">
        <v>2224</v>
      </c>
      <c r="Y1674" s="60" t="s">
        <v>2225</v>
      </c>
    </row>
    <row r="1675" spans="1:25" ht="75" x14ac:dyDescent="0.25">
      <c r="A1675" s="60" t="s">
        <v>3254</v>
      </c>
      <c r="B1675" s="60" t="str">
        <f>IFERROR(VLOOKUP(VALUE(MID(A1675,1,IF(VALUE(MID(A1675,1,3))=898,3,4))),[39]Hoja1!$A$3:$K$222,2,0),"")</f>
        <v>1056 Mejoramiento de la calidad educativa a través de la jornada única y el uso del tiempo escolar</v>
      </c>
      <c r="C1675" s="60" t="s">
        <v>270</v>
      </c>
      <c r="D1675" s="60" t="s">
        <v>514</v>
      </c>
      <c r="E1675" s="60">
        <v>86121504</v>
      </c>
      <c r="F1675" s="60" t="s">
        <v>3255</v>
      </c>
      <c r="G1675" s="62">
        <v>1</v>
      </c>
      <c r="H1675" s="62">
        <v>1</v>
      </c>
      <c r="I1675" s="60">
        <v>255</v>
      </c>
      <c r="J1675" s="60">
        <v>0</v>
      </c>
      <c r="K1675" s="60" t="s">
        <v>590</v>
      </c>
      <c r="L1675" s="60" t="str">
        <f>IF(K1675=[39]Hoja3!$B$2,[39]Hoja3!$A$2,IF(K1675=[39]Hoja3!$B$3,[39]Hoja3!$A$3,IF(K1675=[39]Hoja3!$B$4,[39]Hoja3!$A$4,IF(K1675=[39]Hoja3!$B$5,[39]Hoja3!$A$5,IF(K1675=[39]Hoja3!$B$6,[39]Hoja3!$A$6,IF(K1675=[39]Hoja3!$B$7,[39]Hoja3!$A$7,IF(K1675=[39]Hoja3!$B$8,[39]Hoja3!$A$8,IF(K1675=[39]Hoja3!$B$9,[39]Hoja3!$A$9,IF(K1675=[39]Hoja3!$B$10,[39]Hoja3!$A$10,IF(K1675=[39]Hoja3!$B$11,[39]Hoja3!$A$11,IF(K1675=[39]Hoja3!$B$12,[39]Hoja3!$A$12,IF(K1675=[39]Hoja3!$B$13,[39]Hoja3!$A$13,IF(K1675=[39]Hoja3!$B$14,[39]Hoja3!$A$14,IF(K1675=[39]Hoja3!$B$15,[39]Hoja3!$A$15,IF(K1675=[39]Hoja3!$B$16,[39]Hoja3!$A$16,IF(K1675=[39]Hoja3!$B$17,[39]Hoja3!$A$17,IF(K1675=[39]Hoja3!$B$18,[39]Hoja3!$A$18,IF(K1675=[39]Hoja3!$B$19,[39]Hoja3!$A$19,IF(K1675=[39]Hoja3!$B$20,[39]Hoja3!$A$20,IF(K1675=[39]Hoja3!$B$21,[39]Hoja3!$A$21,""))))))))))))))))))))</f>
        <v>CCE-05</v>
      </c>
      <c r="M1675" s="60" t="s">
        <v>64</v>
      </c>
      <c r="N1675" s="60">
        <v>0</v>
      </c>
      <c r="O1675" s="63">
        <v>1566446222</v>
      </c>
      <c r="P1675" s="64">
        <v>1566446222</v>
      </c>
      <c r="Q1675" s="65">
        <v>0</v>
      </c>
      <c r="R1675" s="60">
        <v>0</v>
      </c>
      <c r="S1675" s="60" t="s">
        <v>1439</v>
      </c>
      <c r="T1675" s="60" t="s">
        <v>2701</v>
      </c>
      <c r="U1675" s="60" t="s">
        <v>1351</v>
      </c>
      <c r="V1675" s="60" t="s">
        <v>3163</v>
      </c>
      <c r="W1675" s="60" t="s">
        <v>3164</v>
      </c>
      <c r="X1675" s="60" t="s">
        <v>2224</v>
      </c>
      <c r="Y1675" s="60" t="s">
        <v>2225</v>
      </c>
    </row>
    <row r="1676" spans="1:25" ht="75" x14ac:dyDescent="0.25">
      <c r="A1676" s="60" t="s">
        <v>3256</v>
      </c>
      <c r="B1676" s="60" t="str">
        <f>IFERROR(VLOOKUP(VALUE(MID(A1676,1,IF(VALUE(MID(A1676,1,3))=898,3,4))),[40]Hoja1!$A$3:$K$222,2,0),"")</f>
        <v>1057 Competencias para el ciudadano de hoy</v>
      </c>
      <c r="C1676" s="60" t="s">
        <v>272</v>
      </c>
      <c r="D1676" s="60" t="s">
        <v>517</v>
      </c>
      <c r="E1676" s="101" t="s">
        <v>4121</v>
      </c>
      <c r="F1676" s="60" t="s">
        <v>1492</v>
      </c>
      <c r="G1676" s="62">
        <v>1</v>
      </c>
      <c r="H1676" s="62">
        <v>1</v>
      </c>
      <c r="I1676" s="60">
        <v>11</v>
      </c>
      <c r="J1676" s="60">
        <v>1</v>
      </c>
      <c r="K1676" s="60" t="s">
        <v>21</v>
      </c>
      <c r="L1676" s="60" t="str">
        <f>IF(K1676=[40]Hoja3!$B$2,[40]Hoja3!$A$2,IF(K1676=[40]Hoja3!$B$3,[40]Hoja3!$A$3,IF(K1676=[40]Hoja3!$B$4,[40]Hoja3!$A$4,IF(K1676=[40]Hoja3!$B$5,[40]Hoja3!$A$5,IF(K1676=[40]Hoja3!$B$6,[40]Hoja3!$A$6,IF(K1676=[40]Hoja3!$B$7,[40]Hoja3!$A$7,IF(K1676=[40]Hoja3!$B$8,[40]Hoja3!$A$8,IF(K1676=[40]Hoja3!$B$9,[40]Hoja3!$A$9,IF(K1676=[40]Hoja3!$B$10,[40]Hoja3!$A$10,IF(K1676=[40]Hoja3!$B$11,[40]Hoja3!$A$11,IF(K1676=[40]Hoja3!$B$12,[40]Hoja3!$A$12,IF(K1676=[40]Hoja3!$B$13,[40]Hoja3!$A$13,IF(K1676=[40]Hoja3!$B$14,[40]Hoja3!$A$14,IF(K1676=[40]Hoja3!$B$15,[40]Hoja3!$A$15,IF(K1676=[40]Hoja3!$B$16,[40]Hoja3!$A$16,IF(K1676=[40]Hoja3!$B$17,[40]Hoja3!$A$17,IF(K1676=[40]Hoja3!$B$18,[40]Hoja3!$A$18,IF(K1676=[40]Hoja3!$B$19,[40]Hoja3!$A$19,IF(K1676=[40]Hoja3!$B$20,[40]Hoja3!$A$20,IF(K1676=[40]Hoja3!$B$21,[40]Hoja3!$A$21,""))))))))))))))))))))</f>
        <v>CCE-16</v>
      </c>
      <c r="M1676" s="60" t="s">
        <v>62</v>
      </c>
      <c r="N1676" s="60">
        <v>0</v>
      </c>
      <c r="O1676" s="63">
        <v>3300000000</v>
      </c>
      <c r="P1676" s="63">
        <f>O1676</f>
        <v>3300000000</v>
      </c>
      <c r="Q1676" s="65">
        <v>0</v>
      </c>
      <c r="R1676" s="60">
        <v>1</v>
      </c>
      <c r="S1676" s="60" t="s">
        <v>3257</v>
      </c>
      <c r="T1676" s="60" t="s">
        <v>3258</v>
      </c>
      <c r="U1676" s="60" t="s">
        <v>3259</v>
      </c>
      <c r="V1676" s="60" t="s">
        <v>3260</v>
      </c>
      <c r="W1676" s="60" t="s">
        <v>3261</v>
      </c>
      <c r="X1676" s="60" t="s">
        <v>3262</v>
      </c>
      <c r="Y1676" s="133" t="s">
        <v>3263</v>
      </c>
    </row>
    <row r="1677" spans="1:25" ht="75" x14ac:dyDescent="0.25">
      <c r="A1677" s="60" t="s">
        <v>3264</v>
      </c>
      <c r="B1677" s="60" t="str">
        <f>IFERROR(VLOOKUP(VALUE(MID(A1677,1,IF(VALUE(MID(A1677,1,3))=898,3,4))),[40]Hoja1!$A$3:$K$222,2,0),"")</f>
        <v>1057 Competencias para el ciudadano de hoy</v>
      </c>
      <c r="C1677" s="60" t="s">
        <v>272</v>
      </c>
      <c r="D1677" s="60" t="s">
        <v>517</v>
      </c>
      <c r="E1677" s="60" t="s">
        <v>3265</v>
      </c>
      <c r="F1677" s="60" t="s">
        <v>3266</v>
      </c>
      <c r="G1677" s="62">
        <v>4</v>
      </c>
      <c r="H1677" s="62">
        <v>1</v>
      </c>
      <c r="I1677" s="60">
        <v>11</v>
      </c>
      <c r="J1677" s="60">
        <v>1</v>
      </c>
      <c r="K1677" s="60" t="s">
        <v>24</v>
      </c>
      <c r="L1677" s="60" t="str">
        <f>IF(K1677=[40]Hoja3!$B$2,[40]Hoja3!$A$2,IF(K1677=[40]Hoja3!$B$3,[40]Hoja3!$A$3,IF(K1677=[40]Hoja3!$B$4,[40]Hoja3!$A$4,IF(K1677=[40]Hoja3!$B$5,[40]Hoja3!$A$5,IF(K1677=[40]Hoja3!$B$6,[40]Hoja3!$A$6,IF(K1677=[40]Hoja3!$B$7,[40]Hoja3!$A$7,IF(K1677=[40]Hoja3!$B$8,[40]Hoja3!$A$8,IF(K1677=[40]Hoja3!$B$9,[40]Hoja3!$A$9,IF(K1677=[40]Hoja3!$B$10,[40]Hoja3!$A$10,IF(K1677=[40]Hoja3!$B$11,[40]Hoja3!$A$11,IF(K1677=[40]Hoja3!$B$12,[40]Hoja3!$A$12,IF(K1677=[40]Hoja3!$B$13,[40]Hoja3!$A$13,IF(K1677=[40]Hoja3!$B$14,[40]Hoja3!$A$14,IF(K1677=[40]Hoja3!$B$15,[40]Hoja3!$A$15,IF(K1677=[40]Hoja3!$B$16,[40]Hoja3!$A$16,IF(K1677=[40]Hoja3!$B$17,[40]Hoja3!$A$17,IF(K1677=[40]Hoja3!$B$18,[40]Hoja3!$A$18,IF(K1677=[40]Hoja3!$B$19,[40]Hoja3!$A$19,IF(K1677=[40]Hoja3!$B$20,[40]Hoja3!$A$20,IF(K1677=[40]Hoja3!$B$21,[40]Hoja3!$A$21,""))))))))))))))))))))</f>
        <v>CCE-06</v>
      </c>
      <c r="M1677" s="60" t="s">
        <v>585</v>
      </c>
      <c r="N1677" s="60">
        <v>0</v>
      </c>
      <c r="O1677" s="63">
        <v>103200000</v>
      </c>
      <c r="P1677" s="63">
        <f t="shared" ref="P1677:P1740" si="188">O1677</f>
        <v>103200000</v>
      </c>
      <c r="Q1677" s="65">
        <v>0</v>
      </c>
      <c r="R1677" s="60">
        <v>1</v>
      </c>
      <c r="S1677" s="60" t="s">
        <v>3257</v>
      </c>
      <c r="T1677" s="60" t="s">
        <v>3258</v>
      </c>
      <c r="U1677" s="60" t="s">
        <v>3259</v>
      </c>
      <c r="V1677" s="60" t="s">
        <v>3260</v>
      </c>
      <c r="W1677" s="60" t="s">
        <v>3261</v>
      </c>
      <c r="X1677" s="60" t="s">
        <v>3262</v>
      </c>
      <c r="Y1677" s="133" t="s">
        <v>3263</v>
      </c>
    </row>
    <row r="1678" spans="1:25" ht="60" x14ac:dyDescent="0.25">
      <c r="A1678" s="60" t="s">
        <v>3267</v>
      </c>
      <c r="B1678" s="60" t="str">
        <f>IFERROR(VLOOKUP(VALUE(MID(A1678,1,IF(VALUE(MID(A1678,1,3))=898,3,4))),[40]Hoja1!$A$3:$K$222,2,0),"")</f>
        <v>1057 Competencias para el ciudadano de hoy</v>
      </c>
      <c r="C1678" s="60" t="s">
        <v>272</v>
      </c>
      <c r="D1678" s="60" t="s">
        <v>518</v>
      </c>
      <c r="E1678" s="130">
        <v>80101604</v>
      </c>
      <c r="F1678" s="60" t="s">
        <v>3268</v>
      </c>
      <c r="G1678" s="62">
        <v>1</v>
      </c>
      <c r="H1678" s="62">
        <v>1</v>
      </c>
      <c r="I1678" s="60">
        <v>11.5</v>
      </c>
      <c r="J1678" s="68">
        <v>1</v>
      </c>
      <c r="K1678" s="60" t="s">
        <v>21</v>
      </c>
      <c r="L1678" s="60" t="str">
        <f>IF(K1678=[40]Hoja3!$B$2,[40]Hoja3!$A$2,IF(K1678=[40]Hoja3!$B$3,[40]Hoja3!$A$3,IF(K1678=[40]Hoja3!$B$4,[40]Hoja3!$A$4,IF(K1678=[40]Hoja3!$B$5,[40]Hoja3!$A$5,IF(K1678=[40]Hoja3!$B$6,[40]Hoja3!$A$6,IF(K1678=[40]Hoja3!$B$7,[40]Hoja3!$A$7,IF(K1678=[40]Hoja3!$B$8,[40]Hoja3!$A$8,IF(K1678=[40]Hoja3!$B$9,[40]Hoja3!$A$9,IF(K1678=[40]Hoja3!$B$10,[40]Hoja3!$A$10,IF(K1678=[40]Hoja3!$B$11,[40]Hoja3!$A$11,IF(K1678=[40]Hoja3!$B$12,[40]Hoja3!$A$12,IF(K1678=[40]Hoja3!$B$13,[40]Hoja3!$A$13,IF(K1678=[40]Hoja3!$B$14,[40]Hoja3!$A$14,IF(K1678=[40]Hoja3!$B$15,[40]Hoja3!$A$15,IF(K1678=[40]Hoja3!$B$16,[40]Hoja3!$A$16,IF(K1678=[40]Hoja3!$B$17,[40]Hoja3!$A$17,IF(K1678=[40]Hoja3!$B$18,[40]Hoja3!$A$18,IF(K1678=[40]Hoja3!$B$19,[40]Hoja3!$A$19,IF(K1678=[40]Hoja3!$B$20,[40]Hoja3!$A$20,IF(K1678=[40]Hoja3!$B$21,[40]Hoja3!$A$21,""))))))))))))))))))))</f>
        <v>CCE-16</v>
      </c>
      <c r="M1678" s="60" t="s">
        <v>63</v>
      </c>
      <c r="N1678" s="60">
        <v>0</v>
      </c>
      <c r="O1678" s="63">
        <v>84612952</v>
      </c>
      <c r="P1678" s="63">
        <f t="shared" si="188"/>
        <v>84612952</v>
      </c>
      <c r="Q1678" s="65">
        <v>0</v>
      </c>
      <c r="R1678" s="60">
        <v>1</v>
      </c>
      <c r="S1678" s="60" t="s">
        <v>3257</v>
      </c>
      <c r="T1678" s="60" t="s">
        <v>3258</v>
      </c>
      <c r="U1678" s="60" t="s">
        <v>3259</v>
      </c>
      <c r="V1678" s="60" t="s">
        <v>3260</v>
      </c>
      <c r="W1678" s="60" t="s">
        <v>3261</v>
      </c>
      <c r="X1678" s="60" t="s">
        <v>3262</v>
      </c>
      <c r="Y1678" s="133" t="s">
        <v>3263</v>
      </c>
    </row>
    <row r="1679" spans="1:25" ht="60" x14ac:dyDescent="0.25">
      <c r="A1679" s="60" t="s">
        <v>3269</v>
      </c>
      <c r="B1679" s="60" t="str">
        <f>IFERROR(VLOOKUP(VALUE(MID(A1679,1,IF(VALUE(MID(A1679,1,3))=898,3,4))),[40]Hoja1!$A$3:$K$222,2,0),"")</f>
        <v>1057 Competencias para el ciudadano de hoy</v>
      </c>
      <c r="C1679" s="60" t="s">
        <v>272</v>
      </c>
      <c r="D1679" s="60" t="s">
        <v>518</v>
      </c>
      <c r="E1679" s="60">
        <f>E1703</f>
        <v>80101604</v>
      </c>
      <c r="F1679" s="60" t="s">
        <v>3270</v>
      </c>
      <c r="G1679" s="62">
        <v>1</v>
      </c>
      <c r="H1679" s="62">
        <v>1</v>
      </c>
      <c r="I1679" s="60">
        <v>11.5</v>
      </c>
      <c r="J1679" s="60">
        <v>1</v>
      </c>
      <c r="K1679" s="60" t="s">
        <v>21</v>
      </c>
      <c r="L1679" s="60" t="str">
        <f>IF(K1679=[40]Hoja3!$B$2,[40]Hoja3!$A$2,IF(K1679=[40]Hoja3!$B$3,[40]Hoja3!$A$3,IF(K1679=[40]Hoja3!$B$4,[40]Hoja3!$A$4,IF(K1679=[40]Hoja3!$B$5,[40]Hoja3!$A$5,IF(K1679=[40]Hoja3!$B$6,[40]Hoja3!$A$6,IF(K1679=[40]Hoja3!$B$7,[40]Hoja3!$A$7,IF(K1679=[40]Hoja3!$B$8,[40]Hoja3!$A$8,IF(K1679=[40]Hoja3!$B$9,[40]Hoja3!$A$9,IF(K1679=[40]Hoja3!$B$10,[40]Hoja3!$A$10,IF(K1679=[40]Hoja3!$B$11,[40]Hoja3!$A$11,IF(K1679=[40]Hoja3!$B$12,[40]Hoja3!$A$12,IF(K1679=[40]Hoja3!$B$13,[40]Hoja3!$A$13,IF(K1679=[40]Hoja3!$B$14,[40]Hoja3!$A$14,IF(K1679=[40]Hoja3!$B$15,[40]Hoja3!$A$15,IF(K1679=[40]Hoja3!$B$16,[40]Hoja3!$A$16,IF(K1679=[40]Hoja3!$B$17,[40]Hoja3!$A$17,IF(K1679=[40]Hoja3!$B$18,[40]Hoja3!$A$18,IF(K1679=[40]Hoja3!$B$19,[40]Hoja3!$A$19,IF(K1679=[40]Hoja3!$B$20,[40]Hoja3!$A$20,IF(K1679=[40]Hoja3!$B$21,[40]Hoja3!$A$21,""))))))))))))))))))))</f>
        <v>CCE-16</v>
      </c>
      <c r="M1679" s="60" t="s">
        <v>63</v>
      </c>
      <c r="N1679" s="60">
        <v>0</v>
      </c>
      <c r="O1679" s="63">
        <v>43850634</v>
      </c>
      <c r="P1679" s="63">
        <f t="shared" si="188"/>
        <v>43850634</v>
      </c>
      <c r="Q1679" s="65">
        <v>0</v>
      </c>
      <c r="R1679" s="60">
        <v>1</v>
      </c>
      <c r="S1679" s="60" t="s">
        <v>3257</v>
      </c>
      <c r="T1679" s="60" t="s">
        <v>3258</v>
      </c>
      <c r="U1679" s="60" t="s">
        <v>3259</v>
      </c>
      <c r="V1679" s="60" t="s">
        <v>3260</v>
      </c>
      <c r="W1679" s="60" t="s">
        <v>3261</v>
      </c>
      <c r="X1679" s="60" t="s">
        <v>3262</v>
      </c>
      <c r="Y1679" s="133" t="s">
        <v>3263</v>
      </c>
    </row>
    <row r="1680" spans="1:25" ht="60" x14ac:dyDescent="0.25">
      <c r="A1680" s="60" t="s">
        <v>3269</v>
      </c>
      <c r="B1680" s="60" t="str">
        <f>IFERROR(VLOOKUP(VALUE(MID(A1680,1,IF(VALUE(MID(A1680,1,3))=898,3,4))),[40]Hoja1!$A$3:$K$222,2,0),"")</f>
        <v>1057 Competencias para el ciudadano de hoy</v>
      </c>
      <c r="C1680" s="60" t="s">
        <v>272</v>
      </c>
      <c r="D1680" s="60" t="s">
        <v>523</v>
      </c>
      <c r="E1680" s="60">
        <v>80101604</v>
      </c>
      <c r="F1680" s="60" t="s">
        <v>3270</v>
      </c>
      <c r="G1680" s="62">
        <v>1</v>
      </c>
      <c r="H1680" s="62">
        <v>1</v>
      </c>
      <c r="I1680" s="60">
        <v>11.5</v>
      </c>
      <c r="J1680" s="60">
        <v>1</v>
      </c>
      <c r="K1680" s="60" t="s">
        <v>21</v>
      </c>
      <c r="L1680" s="60" t="str">
        <f>IF(K1680=[40]Hoja3!$B$2,[40]Hoja3!$A$2,IF(K1680=[40]Hoja3!$B$3,[40]Hoja3!$A$3,IF(K1680=[40]Hoja3!$B$4,[40]Hoja3!$A$4,IF(K1680=[40]Hoja3!$B$5,[40]Hoja3!$A$5,IF(K1680=[40]Hoja3!$B$6,[40]Hoja3!$A$6,IF(K1680=[40]Hoja3!$B$7,[40]Hoja3!$A$7,IF(K1680=[40]Hoja3!$B$8,[40]Hoja3!$A$8,IF(K1680=[40]Hoja3!$B$9,[40]Hoja3!$A$9,IF(K1680=[40]Hoja3!$B$10,[40]Hoja3!$A$10,IF(K1680=[40]Hoja3!$B$11,[40]Hoja3!$A$11,IF(K1680=[40]Hoja3!$B$12,[40]Hoja3!$A$12,IF(K1680=[40]Hoja3!$B$13,[40]Hoja3!$A$13,IF(K1680=[40]Hoja3!$B$14,[40]Hoja3!$A$14,IF(K1680=[40]Hoja3!$B$15,[40]Hoja3!$A$15,IF(K1680=[40]Hoja3!$B$16,[40]Hoja3!$A$16,IF(K1680=[40]Hoja3!$B$17,[40]Hoja3!$A$17,IF(K1680=[40]Hoja3!$B$18,[40]Hoja3!$A$18,IF(K1680=[40]Hoja3!$B$19,[40]Hoja3!$A$19,IF(K1680=[40]Hoja3!$B$20,[40]Hoja3!$A$20,IF(K1680=[40]Hoja3!$B$21,[40]Hoja3!$A$21,""))))))))))))))))))))</f>
        <v>CCE-16</v>
      </c>
      <c r="M1680" s="60" t="s">
        <v>63</v>
      </c>
      <c r="N1680" s="60">
        <v>0</v>
      </c>
      <c r="O1680" s="63">
        <v>2149366</v>
      </c>
      <c r="P1680" s="63">
        <f t="shared" si="188"/>
        <v>2149366</v>
      </c>
      <c r="Q1680" s="65">
        <v>0</v>
      </c>
      <c r="R1680" s="60">
        <v>1</v>
      </c>
      <c r="S1680" s="60" t="s">
        <v>3257</v>
      </c>
      <c r="T1680" s="60" t="s">
        <v>3258</v>
      </c>
      <c r="U1680" s="60" t="s">
        <v>3259</v>
      </c>
      <c r="V1680" s="60" t="s">
        <v>3260</v>
      </c>
      <c r="W1680" s="60" t="s">
        <v>3261</v>
      </c>
      <c r="X1680" s="60" t="s">
        <v>3262</v>
      </c>
      <c r="Y1680" s="133" t="s">
        <v>3263</v>
      </c>
    </row>
    <row r="1681" spans="1:25" ht="75" x14ac:dyDescent="0.25">
      <c r="A1681" s="60" t="s">
        <v>3271</v>
      </c>
      <c r="B1681" s="60" t="str">
        <f>IFERROR(VLOOKUP(VALUE(MID(A1681,1,IF(VALUE(MID(A1681,1,3))=898,3,4))),[40]Hoja1!$A$3:$K$222,2,0),"")</f>
        <v>1057 Competencias para el ciudadano de hoy</v>
      </c>
      <c r="C1681" s="60" t="s">
        <v>272</v>
      </c>
      <c r="D1681" s="60" t="s">
        <v>518</v>
      </c>
      <c r="E1681" s="60" t="s">
        <v>3272</v>
      </c>
      <c r="F1681" s="60" t="s">
        <v>3273</v>
      </c>
      <c r="G1681" s="62">
        <v>1</v>
      </c>
      <c r="H1681" s="62">
        <v>1</v>
      </c>
      <c r="I1681" s="60">
        <v>11.5</v>
      </c>
      <c r="J1681" s="60">
        <v>1</v>
      </c>
      <c r="K1681" s="60" t="s">
        <v>21</v>
      </c>
      <c r="L1681" s="60" t="str">
        <f>IF(K1681=[40]Hoja3!$B$2,[40]Hoja3!$A$2,IF(K1681=[40]Hoja3!$B$3,[40]Hoja3!$A$3,IF(K1681=[40]Hoja3!$B$4,[40]Hoja3!$A$4,IF(K1681=[40]Hoja3!$B$5,[40]Hoja3!$A$5,IF(K1681=[40]Hoja3!$B$6,[40]Hoja3!$A$6,IF(K1681=[40]Hoja3!$B$7,[40]Hoja3!$A$7,IF(K1681=[40]Hoja3!$B$8,[40]Hoja3!$A$8,IF(K1681=[40]Hoja3!$B$9,[40]Hoja3!$A$9,IF(K1681=[40]Hoja3!$B$10,[40]Hoja3!$A$10,IF(K1681=[40]Hoja3!$B$11,[40]Hoja3!$A$11,IF(K1681=[40]Hoja3!$B$12,[40]Hoja3!$A$12,IF(K1681=[40]Hoja3!$B$13,[40]Hoja3!$A$13,IF(K1681=[40]Hoja3!$B$14,[40]Hoja3!$A$14,IF(K1681=[40]Hoja3!$B$15,[40]Hoja3!$A$15,IF(K1681=[40]Hoja3!$B$16,[40]Hoja3!$A$16,IF(K1681=[40]Hoja3!$B$17,[40]Hoja3!$A$17,IF(K1681=[40]Hoja3!$B$18,[40]Hoja3!$A$18,IF(K1681=[40]Hoja3!$B$19,[40]Hoja3!$A$19,IF(K1681=[40]Hoja3!$B$20,[40]Hoja3!$A$20,IF(K1681=[40]Hoja3!$B$21,[40]Hoja3!$A$21,""))))))))))))))))))))</f>
        <v>CCE-16</v>
      </c>
      <c r="M1681" s="60" t="s">
        <v>575</v>
      </c>
      <c r="N1681" s="60">
        <v>0</v>
      </c>
      <c r="O1681" s="63">
        <v>38434966</v>
      </c>
      <c r="P1681" s="63">
        <f t="shared" si="188"/>
        <v>38434966</v>
      </c>
      <c r="Q1681" s="65">
        <v>0</v>
      </c>
      <c r="R1681" s="60">
        <v>1</v>
      </c>
      <c r="S1681" s="60" t="s">
        <v>3257</v>
      </c>
      <c r="T1681" s="60" t="s">
        <v>3258</v>
      </c>
      <c r="U1681" s="60" t="s">
        <v>3259</v>
      </c>
      <c r="V1681" s="60" t="s">
        <v>3260</v>
      </c>
      <c r="W1681" s="60" t="s">
        <v>3261</v>
      </c>
      <c r="X1681" s="60" t="s">
        <v>3262</v>
      </c>
      <c r="Y1681" s="133" t="s">
        <v>3263</v>
      </c>
    </row>
    <row r="1682" spans="1:25" ht="60" x14ac:dyDescent="0.25">
      <c r="A1682" s="60" t="s">
        <v>3274</v>
      </c>
      <c r="B1682" s="60" t="str">
        <f>IFERROR(VLOOKUP(VALUE(MID(A1682,1,IF(VALUE(MID(A1682,1,3))=898,3,4))),[40]Hoja1!$A$3:$K$222,2,0),"")</f>
        <v>1057 Competencias para el ciudadano de hoy</v>
      </c>
      <c r="C1682" s="60" t="s">
        <v>272</v>
      </c>
      <c r="D1682" s="60" t="s">
        <v>518</v>
      </c>
      <c r="E1682" s="60">
        <v>80101604</v>
      </c>
      <c r="F1682" s="60" t="s">
        <v>3275</v>
      </c>
      <c r="G1682" s="62">
        <v>1</v>
      </c>
      <c r="H1682" s="62">
        <v>1</v>
      </c>
      <c r="I1682" s="60">
        <v>11.5</v>
      </c>
      <c r="J1682" s="60">
        <v>1</v>
      </c>
      <c r="K1682" s="60" t="s">
        <v>21</v>
      </c>
      <c r="L1682" s="60" t="str">
        <f>IF(K1682=[40]Hoja3!$B$2,[40]Hoja3!$A$2,IF(K1682=[40]Hoja3!$B$3,[40]Hoja3!$A$3,IF(K1682=[40]Hoja3!$B$4,[40]Hoja3!$A$4,IF(K1682=[40]Hoja3!$B$5,[40]Hoja3!$A$5,IF(K1682=[40]Hoja3!$B$6,[40]Hoja3!$A$6,IF(K1682=[40]Hoja3!$B$7,[40]Hoja3!$A$7,IF(K1682=[40]Hoja3!$B$8,[40]Hoja3!$A$8,IF(K1682=[40]Hoja3!$B$9,[40]Hoja3!$A$9,IF(K1682=[40]Hoja3!$B$10,[40]Hoja3!$A$10,IF(K1682=[40]Hoja3!$B$11,[40]Hoja3!$A$11,IF(K1682=[40]Hoja3!$B$12,[40]Hoja3!$A$12,IF(K1682=[40]Hoja3!$B$13,[40]Hoja3!$A$13,IF(K1682=[40]Hoja3!$B$14,[40]Hoja3!$A$14,IF(K1682=[40]Hoja3!$B$15,[40]Hoja3!$A$15,IF(K1682=[40]Hoja3!$B$16,[40]Hoja3!$A$16,IF(K1682=[40]Hoja3!$B$17,[40]Hoja3!$A$17,IF(K1682=[40]Hoja3!$B$18,[40]Hoja3!$A$18,IF(K1682=[40]Hoja3!$B$19,[40]Hoja3!$A$19,IF(K1682=[40]Hoja3!$B$20,[40]Hoja3!$A$20,IF(K1682=[40]Hoja3!$B$21,[40]Hoja3!$A$21,""))))))))))))))))))))</f>
        <v>CCE-16</v>
      </c>
      <c r="M1682" s="60" t="s">
        <v>63</v>
      </c>
      <c r="N1682" s="60">
        <v>0</v>
      </c>
      <c r="O1682" s="63">
        <v>86231600</v>
      </c>
      <c r="P1682" s="63">
        <f t="shared" si="188"/>
        <v>86231600</v>
      </c>
      <c r="Q1682" s="65">
        <v>0</v>
      </c>
      <c r="R1682" s="60">
        <v>1</v>
      </c>
      <c r="S1682" s="60" t="s">
        <v>3257</v>
      </c>
      <c r="T1682" s="60" t="s">
        <v>3258</v>
      </c>
      <c r="U1682" s="60" t="s">
        <v>3259</v>
      </c>
      <c r="V1682" s="60" t="s">
        <v>3260</v>
      </c>
      <c r="W1682" s="60" t="s">
        <v>3261</v>
      </c>
      <c r="X1682" s="60" t="s">
        <v>3262</v>
      </c>
      <c r="Y1682" s="133" t="s">
        <v>3263</v>
      </c>
    </row>
    <row r="1683" spans="1:25" ht="60" x14ac:dyDescent="0.25">
      <c r="A1683" s="60" t="s">
        <v>3276</v>
      </c>
      <c r="B1683" s="60" t="str">
        <f>IFERROR(VLOOKUP(VALUE(MID(A1683,1,IF(VALUE(MID(A1683,1,3))=898,3,4))),[40]Hoja1!$A$3:$K$222,2,0),"")</f>
        <v>1057 Competencias para el ciudadano de hoy</v>
      </c>
      <c r="C1683" s="60" t="s">
        <v>272</v>
      </c>
      <c r="D1683" s="60" t="s">
        <v>518</v>
      </c>
      <c r="E1683" s="60" t="s">
        <v>3272</v>
      </c>
      <c r="F1683" s="60" t="s">
        <v>3277</v>
      </c>
      <c r="G1683" s="62">
        <v>1</v>
      </c>
      <c r="H1683" s="62">
        <v>1</v>
      </c>
      <c r="I1683" s="60">
        <v>11.5</v>
      </c>
      <c r="J1683" s="60">
        <v>1</v>
      </c>
      <c r="K1683" s="60" t="s">
        <v>21</v>
      </c>
      <c r="L1683" s="60" t="str">
        <f>IF(K1683=[40]Hoja3!$B$2,[40]Hoja3!$A$2,IF(K1683=[40]Hoja3!$B$3,[40]Hoja3!$A$3,IF(K1683=[40]Hoja3!$B$4,[40]Hoja3!$A$4,IF(K1683=[40]Hoja3!$B$5,[40]Hoja3!$A$5,IF(K1683=[40]Hoja3!$B$6,[40]Hoja3!$A$6,IF(K1683=[40]Hoja3!$B$7,[40]Hoja3!$A$7,IF(K1683=[40]Hoja3!$B$8,[40]Hoja3!$A$8,IF(K1683=[40]Hoja3!$B$9,[40]Hoja3!$A$9,IF(K1683=[40]Hoja3!$B$10,[40]Hoja3!$A$10,IF(K1683=[40]Hoja3!$B$11,[40]Hoja3!$A$11,IF(K1683=[40]Hoja3!$B$12,[40]Hoja3!$A$12,IF(K1683=[40]Hoja3!$B$13,[40]Hoja3!$A$13,IF(K1683=[40]Hoja3!$B$14,[40]Hoja3!$A$14,IF(K1683=[40]Hoja3!$B$15,[40]Hoja3!$A$15,IF(K1683=[40]Hoja3!$B$16,[40]Hoja3!$A$16,IF(K1683=[40]Hoja3!$B$17,[40]Hoja3!$A$17,IF(K1683=[40]Hoja3!$B$18,[40]Hoja3!$A$18,IF(K1683=[40]Hoja3!$B$19,[40]Hoja3!$A$19,IF(K1683=[40]Hoja3!$B$20,[40]Hoja3!$A$20,IF(K1683=[40]Hoja3!$B$21,[40]Hoja3!$A$21,""))))))))))))))))))))</f>
        <v>CCE-16</v>
      </c>
      <c r="M1683" s="60" t="s">
        <v>575</v>
      </c>
      <c r="N1683" s="60">
        <v>0</v>
      </c>
      <c r="O1683" s="63">
        <v>33306956</v>
      </c>
      <c r="P1683" s="63">
        <f t="shared" si="188"/>
        <v>33306956</v>
      </c>
      <c r="Q1683" s="65">
        <v>0</v>
      </c>
      <c r="R1683" s="60">
        <v>1</v>
      </c>
      <c r="S1683" s="60" t="s">
        <v>3257</v>
      </c>
      <c r="T1683" s="60" t="s">
        <v>3258</v>
      </c>
      <c r="U1683" s="60" t="s">
        <v>3259</v>
      </c>
      <c r="V1683" s="60" t="s">
        <v>3260</v>
      </c>
      <c r="W1683" s="60" t="s">
        <v>3261</v>
      </c>
      <c r="X1683" s="60" t="s">
        <v>3262</v>
      </c>
      <c r="Y1683" s="133" t="s">
        <v>3263</v>
      </c>
    </row>
    <row r="1684" spans="1:25" ht="60" x14ac:dyDescent="0.25">
      <c r="A1684" s="60" t="s">
        <v>3278</v>
      </c>
      <c r="B1684" s="60" t="str">
        <f>IFERROR(VLOOKUP(VALUE(MID(A1684,1,IF(VALUE(MID(A1684,1,3))=898,3,4))),[40]Hoja1!$A$3:$K$222,2,0),"")</f>
        <v>1057 Competencias para el ciudadano de hoy</v>
      </c>
      <c r="C1684" s="60" t="s">
        <v>272</v>
      </c>
      <c r="D1684" s="60" t="s">
        <v>518</v>
      </c>
      <c r="E1684" s="60">
        <v>80101604</v>
      </c>
      <c r="F1684" s="60" t="s">
        <v>3279</v>
      </c>
      <c r="G1684" s="62">
        <v>1</v>
      </c>
      <c r="H1684" s="62">
        <v>1</v>
      </c>
      <c r="I1684" s="60">
        <v>11.5</v>
      </c>
      <c r="J1684" s="60">
        <v>1</v>
      </c>
      <c r="K1684" s="60" t="s">
        <v>21</v>
      </c>
      <c r="L1684" s="60" t="str">
        <f>IF(K1684=[40]Hoja3!$B$2,[40]Hoja3!$A$2,IF(K1684=[40]Hoja3!$B$3,[40]Hoja3!$A$3,IF(K1684=[40]Hoja3!$B$4,[40]Hoja3!$A$4,IF(K1684=[40]Hoja3!$B$5,[40]Hoja3!$A$5,IF(K1684=[40]Hoja3!$B$6,[40]Hoja3!$A$6,IF(K1684=[40]Hoja3!$B$7,[40]Hoja3!$A$7,IF(K1684=[40]Hoja3!$B$8,[40]Hoja3!$A$8,IF(K1684=[40]Hoja3!$B$9,[40]Hoja3!$A$9,IF(K1684=[40]Hoja3!$B$10,[40]Hoja3!$A$10,IF(K1684=[40]Hoja3!$B$11,[40]Hoja3!$A$11,IF(K1684=[40]Hoja3!$B$12,[40]Hoja3!$A$12,IF(K1684=[40]Hoja3!$B$13,[40]Hoja3!$A$13,IF(K1684=[40]Hoja3!$B$14,[40]Hoja3!$A$14,IF(K1684=[40]Hoja3!$B$15,[40]Hoja3!$A$15,IF(K1684=[40]Hoja3!$B$16,[40]Hoja3!$A$16,IF(K1684=[40]Hoja3!$B$17,[40]Hoja3!$A$17,IF(K1684=[40]Hoja3!$B$18,[40]Hoja3!$A$18,IF(K1684=[40]Hoja3!$B$19,[40]Hoja3!$A$19,IF(K1684=[40]Hoja3!$B$20,[40]Hoja3!$A$20,IF(K1684=[40]Hoja3!$B$21,[40]Hoja3!$A$21,""))))))))))))))))))))</f>
        <v>CCE-16</v>
      </c>
      <c r="M1684" s="60" t="s">
        <v>63</v>
      </c>
      <c r="N1684" s="60">
        <v>0</v>
      </c>
      <c r="O1684" s="63">
        <v>55701113</v>
      </c>
      <c r="P1684" s="63">
        <f t="shared" si="188"/>
        <v>55701113</v>
      </c>
      <c r="Q1684" s="65">
        <v>0</v>
      </c>
      <c r="R1684" s="60">
        <v>1</v>
      </c>
      <c r="S1684" s="60" t="s">
        <v>3257</v>
      </c>
      <c r="T1684" s="60" t="s">
        <v>3258</v>
      </c>
      <c r="U1684" s="60" t="s">
        <v>3259</v>
      </c>
      <c r="V1684" s="60" t="s">
        <v>3260</v>
      </c>
      <c r="W1684" s="60" t="s">
        <v>3261</v>
      </c>
      <c r="X1684" s="60" t="s">
        <v>3262</v>
      </c>
      <c r="Y1684" s="133" t="s">
        <v>3263</v>
      </c>
    </row>
    <row r="1685" spans="1:25" ht="60" x14ac:dyDescent="0.25">
      <c r="A1685" s="60" t="s">
        <v>3280</v>
      </c>
      <c r="B1685" s="60" t="str">
        <f>IFERROR(VLOOKUP(VALUE(MID(A1685,1,IF(VALUE(MID(A1685,1,3))=898,3,4))),[40]Hoja1!$A$3:$K$222,2,0),"")</f>
        <v>1057 Competencias para el ciudadano de hoy</v>
      </c>
      <c r="C1685" s="60" t="s">
        <v>272</v>
      </c>
      <c r="D1685" s="60" t="s">
        <v>518</v>
      </c>
      <c r="E1685" s="60">
        <v>80101604</v>
      </c>
      <c r="F1685" s="60" t="s">
        <v>3281</v>
      </c>
      <c r="G1685" s="62">
        <v>1</v>
      </c>
      <c r="H1685" s="62">
        <v>1</v>
      </c>
      <c r="I1685" s="60">
        <v>11.5</v>
      </c>
      <c r="J1685" s="60">
        <v>1</v>
      </c>
      <c r="K1685" s="60" t="s">
        <v>21</v>
      </c>
      <c r="L1685" s="60" t="str">
        <f>IF(K1685=[40]Hoja3!$B$2,[40]Hoja3!$A$2,IF(K1685=[40]Hoja3!$B$3,[40]Hoja3!$A$3,IF(K1685=[40]Hoja3!$B$4,[40]Hoja3!$A$4,IF(K1685=[40]Hoja3!$B$5,[40]Hoja3!$A$5,IF(K1685=[40]Hoja3!$B$6,[40]Hoja3!$A$6,IF(K1685=[40]Hoja3!$B$7,[40]Hoja3!$A$7,IF(K1685=[40]Hoja3!$B$8,[40]Hoja3!$A$8,IF(K1685=[40]Hoja3!$B$9,[40]Hoja3!$A$9,IF(K1685=[40]Hoja3!$B$10,[40]Hoja3!$A$10,IF(K1685=[40]Hoja3!$B$11,[40]Hoja3!$A$11,IF(K1685=[40]Hoja3!$B$12,[40]Hoja3!$A$12,IF(K1685=[40]Hoja3!$B$13,[40]Hoja3!$A$13,IF(K1685=[40]Hoja3!$B$14,[40]Hoja3!$A$14,IF(K1685=[40]Hoja3!$B$15,[40]Hoja3!$A$15,IF(K1685=[40]Hoja3!$B$16,[40]Hoja3!$A$16,IF(K1685=[40]Hoja3!$B$17,[40]Hoja3!$A$17,IF(K1685=[40]Hoja3!$B$18,[40]Hoja3!$A$18,IF(K1685=[40]Hoja3!$B$19,[40]Hoja3!$A$19,IF(K1685=[40]Hoja3!$B$20,[40]Hoja3!$A$20,IF(K1685=[40]Hoja3!$B$21,[40]Hoja3!$A$21,""))))))))))))))))))))</f>
        <v>CCE-16</v>
      </c>
      <c r="M1685" s="60" t="s">
        <v>63</v>
      </c>
      <c r="N1685" s="60">
        <v>0</v>
      </c>
      <c r="O1685" s="63">
        <v>88695360</v>
      </c>
      <c r="P1685" s="63">
        <f t="shared" si="188"/>
        <v>88695360</v>
      </c>
      <c r="Q1685" s="65">
        <v>0</v>
      </c>
      <c r="R1685" s="60">
        <v>1</v>
      </c>
      <c r="S1685" s="60" t="s">
        <v>3257</v>
      </c>
      <c r="T1685" s="60" t="s">
        <v>3258</v>
      </c>
      <c r="U1685" s="60" t="s">
        <v>3259</v>
      </c>
      <c r="V1685" s="60" t="s">
        <v>3260</v>
      </c>
      <c r="W1685" s="60" t="s">
        <v>3261</v>
      </c>
      <c r="X1685" s="60" t="s">
        <v>3262</v>
      </c>
      <c r="Y1685" s="133" t="s">
        <v>3263</v>
      </c>
    </row>
    <row r="1686" spans="1:25" ht="60" x14ac:dyDescent="0.25">
      <c r="A1686" s="60" t="s">
        <v>3282</v>
      </c>
      <c r="B1686" s="60" t="str">
        <f>IFERROR(VLOOKUP(VALUE(MID(A1686,1,IF(VALUE(MID(A1686,1,3))=898,3,4))),[40]Hoja1!$A$3:$K$222,2,0),"")</f>
        <v>1057 Competencias para el ciudadano de hoy</v>
      </c>
      <c r="C1686" s="60" t="s">
        <v>272</v>
      </c>
      <c r="D1686" s="60" t="s">
        <v>518</v>
      </c>
      <c r="E1686" s="60">
        <v>80101604</v>
      </c>
      <c r="F1686" s="60" t="s">
        <v>3283</v>
      </c>
      <c r="G1686" s="62">
        <v>1</v>
      </c>
      <c r="H1686" s="62">
        <v>1</v>
      </c>
      <c r="I1686" s="60">
        <v>11.5</v>
      </c>
      <c r="J1686" s="60">
        <v>1</v>
      </c>
      <c r="K1686" s="60" t="s">
        <v>21</v>
      </c>
      <c r="L1686" s="60" t="str">
        <f>IF(K1686=[40]Hoja3!$B$2,[40]Hoja3!$A$2,IF(K1686=[40]Hoja3!$B$3,[40]Hoja3!$A$3,IF(K1686=[40]Hoja3!$B$4,[40]Hoja3!$A$4,IF(K1686=[40]Hoja3!$B$5,[40]Hoja3!$A$5,IF(K1686=[40]Hoja3!$B$6,[40]Hoja3!$A$6,IF(K1686=[40]Hoja3!$B$7,[40]Hoja3!$A$7,IF(K1686=[40]Hoja3!$B$8,[40]Hoja3!$A$8,IF(K1686=[40]Hoja3!$B$9,[40]Hoja3!$A$9,IF(K1686=[40]Hoja3!$B$10,[40]Hoja3!$A$10,IF(K1686=[40]Hoja3!$B$11,[40]Hoja3!$A$11,IF(K1686=[40]Hoja3!$B$12,[40]Hoja3!$A$12,IF(K1686=[40]Hoja3!$B$13,[40]Hoja3!$A$13,IF(K1686=[40]Hoja3!$B$14,[40]Hoja3!$A$14,IF(K1686=[40]Hoja3!$B$15,[40]Hoja3!$A$15,IF(K1686=[40]Hoja3!$B$16,[40]Hoja3!$A$16,IF(K1686=[40]Hoja3!$B$17,[40]Hoja3!$A$17,IF(K1686=[40]Hoja3!$B$18,[40]Hoja3!$A$18,IF(K1686=[40]Hoja3!$B$19,[40]Hoja3!$A$19,IF(K1686=[40]Hoja3!$B$20,[40]Hoja3!$A$20,IF(K1686=[40]Hoja3!$B$21,[40]Hoja3!$A$21,""))))))))))))))))))))</f>
        <v>CCE-16</v>
      </c>
      <c r="M1686" s="60" t="s">
        <v>63</v>
      </c>
      <c r="N1686" s="60">
        <v>0</v>
      </c>
      <c r="O1686" s="63">
        <v>55701113</v>
      </c>
      <c r="P1686" s="63">
        <f t="shared" si="188"/>
        <v>55701113</v>
      </c>
      <c r="Q1686" s="65">
        <v>0</v>
      </c>
      <c r="R1686" s="60">
        <v>1</v>
      </c>
      <c r="S1686" s="60" t="s">
        <v>3257</v>
      </c>
      <c r="T1686" s="60" t="s">
        <v>3258</v>
      </c>
      <c r="U1686" s="60" t="s">
        <v>3259</v>
      </c>
      <c r="V1686" s="60" t="s">
        <v>3260</v>
      </c>
      <c r="W1686" s="60" t="s">
        <v>3261</v>
      </c>
      <c r="X1686" s="60" t="s">
        <v>3262</v>
      </c>
      <c r="Y1686" s="133" t="s">
        <v>3263</v>
      </c>
    </row>
    <row r="1687" spans="1:25" ht="60" x14ac:dyDescent="0.25">
      <c r="A1687" s="60" t="s">
        <v>3284</v>
      </c>
      <c r="B1687" s="60" t="str">
        <f>IFERROR(VLOOKUP(VALUE(MID(A1687,1,IF(VALUE(MID(A1687,1,3))=898,3,4))),[40]Hoja1!$A$3:$K$222,2,0),"")</f>
        <v>1057 Competencias para el ciudadano de hoy</v>
      </c>
      <c r="C1687" s="60" t="s">
        <v>272</v>
      </c>
      <c r="D1687" s="60" t="s">
        <v>518</v>
      </c>
      <c r="E1687" s="60">
        <v>80101604</v>
      </c>
      <c r="F1687" s="60" t="s">
        <v>3285</v>
      </c>
      <c r="G1687" s="62">
        <v>1</v>
      </c>
      <c r="H1687" s="62">
        <v>1</v>
      </c>
      <c r="I1687" s="60">
        <v>11.5</v>
      </c>
      <c r="J1687" s="60">
        <v>1</v>
      </c>
      <c r="K1687" s="60" t="s">
        <v>21</v>
      </c>
      <c r="L1687" s="60" t="str">
        <f>IF(K1687=[40]Hoja3!$B$2,[40]Hoja3!$A$2,IF(K1687=[40]Hoja3!$B$3,[40]Hoja3!$A$3,IF(K1687=[40]Hoja3!$B$4,[40]Hoja3!$A$4,IF(K1687=[40]Hoja3!$B$5,[40]Hoja3!$A$5,IF(K1687=[40]Hoja3!$B$6,[40]Hoja3!$A$6,IF(K1687=[40]Hoja3!$B$7,[40]Hoja3!$A$7,IF(K1687=[40]Hoja3!$B$8,[40]Hoja3!$A$8,IF(K1687=[40]Hoja3!$B$9,[40]Hoja3!$A$9,IF(K1687=[40]Hoja3!$B$10,[40]Hoja3!$A$10,IF(K1687=[40]Hoja3!$B$11,[40]Hoja3!$A$11,IF(K1687=[40]Hoja3!$B$12,[40]Hoja3!$A$12,IF(K1687=[40]Hoja3!$B$13,[40]Hoja3!$A$13,IF(K1687=[40]Hoja3!$B$14,[40]Hoja3!$A$14,IF(K1687=[40]Hoja3!$B$15,[40]Hoja3!$A$15,IF(K1687=[40]Hoja3!$B$16,[40]Hoja3!$A$16,IF(K1687=[40]Hoja3!$B$17,[40]Hoja3!$A$17,IF(K1687=[40]Hoja3!$B$18,[40]Hoja3!$A$18,IF(K1687=[40]Hoja3!$B$19,[40]Hoja3!$A$19,IF(K1687=[40]Hoja3!$B$20,[40]Hoja3!$A$20,IF(K1687=[40]Hoja3!$B$21,[40]Hoja3!$A$21,""))))))))))))))))))))</f>
        <v>CCE-16</v>
      </c>
      <c r="M1687" s="60" t="s">
        <v>63</v>
      </c>
      <c r="N1687" s="60">
        <v>0</v>
      </c>
      <c r="O1687" s="63">
        <v>82915000</v>
      </c>
      <c r="P1687" s="63">
        <f t="shared" si="188"/>
        <v>82915000</v>
      </c>
      <c r="Q1687" s="65">
        <v>0</v>
      </c>
      <c r="R1687" s="60">
        <v>1</v>
      </c>
      <c r="S1687" s="60" t="s">
        <v>3257</v>
      </c>
      <c r="T1687" s="60" t="s">
        <v>3258</v>
      </c>
      <c r="U1687" s="60" t="s">
        <v>3259</v>
      </c>
      <c r="V1687" s="60" t="s">
        <v>3260</v>
      </c>
      <c r="W1687" s="60" t="s">
        <v>3261</v>
      </c>
      <c r="X1687" s="60" t="s">
        <v>3262</v>
      </c>
      <c r="Y1687" s="133" t="s">
        <v>3263</v>
      </c>
    </row>
    <row r="1688" spans="1:25" ht="75" x14ac:dyDescent="0.25">
      <c r="A1688" s="60" t="s">
        <v>3286</v>
      </c>
      <c r="B1688" s="60" t="str">
        <f>IFERROR(VLOOKUP(VALUE(MID(A1688,1,IF(VALUE(MID(A1688,1,3))=898,3,4))),[40]Hoja1!$A$3:$K$222,2,0),"")</f>
        <v>1057 Competencias para el ciudadano de hoy</v>
      </c>
      <c r="C1688" s="60" t="s">
        <v>275</v>
      </c>
      <c r="D1688" s="60" t="s">
        <v>519</v>
      </c>
      <c r="E1688" s="60" t="s">
        <v>3287</v>
      </c>
      <c r="F1688" s="60" t="s">
        <v>3288</v>
      </c>
      <c r="G1688" s="62">
        <v>1</v>
      </c>
      <c r="H1688" s="62">
        <v>1</v>
      </c>
      <c r="I1688" s="60">
        <v>11</v>
      </c>
      <c r="J1688" s="60">
        <v>1</v>
      </c>
      <c r="K1688" s="60" t="s">
        <v>602</v>
      </c>
      <c r="L1688" s="60" t="str">
        <f>IF(K1688=[40]Hoja3!$B$2,[40]Hoja3!$A$2,IF(K1688=[40]Hoja3!$B$3,[40]Hoja3!$A$3,IF(K1688=[40]Hoja3!$B$4,[40]Hoja3!$A$4,IF(K1688=[40]Hoja3!$B$5,[40]Hoja3!$A$5,IF(K1688=[40]Hoja3!$B$6,[40]Hoja3!$A$6,IF(K1688=[40]Hoja3!$B$7,[40]Hoja3!$A$7,IF(K1688=[40]Hoja3!$B$8,[40]Hoja3!$A$8,IF(K1688=[40]Hoja3!$B$9,[40]Hoja3!$A$9,IF(K1688=[40]Hoja3!$B$10,[40]Hoja3!$A$10,IF(K1688=[40]Hoja3!$B$11,[40]Hoja3!$A$11,IF(K1688=[40]Hoja3!$B$12,[40]Hoja3!$A$12,IF(K1688=[40]Hoja3!$B$13,[40]Hoja3!$A$13,IF(K1688=[40]Hoja3!$B$14,[40]Hoja3!$A$14,IF(K1688=[40]Hoja3!$B$15,[40]Hoja3!$A$15,IF(K1688=[40]Hoja3!$B$16,[40]Hoja3!$A$16,IF(K1688=[40]Hoja3!$B$17,[40]Hoja3!$A$17,IF(K1688=[40]Hoja3!$B$18,[40]Hoja3!$A$18,IF(K1688=[40]Hoja3!$B$19,[40]Hoja3!$A$19,IF(K1688=[40]Hoja3!$B$20,[40]Hoja3!$A$20,IF(K1688=[40]Hoja3!$B$21,[40]Hoja3!$A$21,""))))))))))))))))))))</f>
        <v>CCE-15||03</v>
      </c>
      <c r="M1688" s="60" t="s">
        <v>577</v>
      </c>
      <c r="N1688" s="60">
        <v>0</v>
      </c>
      <c r="O1688" s="63">
        <v>2100000000</v>
      </c>
      <c r="P1688" s="63">
        <f t="shared" si="188"/>
        <v>2100000000</v>
      </c>
      <c r="Q1688" s="65">
        <v>0</v>
      </c>
      <c r="R1688" s="60">
        <v>1</v>
      </c>
      <c r="S1688" s="60" t="s">
        <v>3257</v>
      </c>
      <c r="T1688" s="60" t="s">
        <v>3258</v>
      </c>
      <c r="U1688" s="60" t="s">
        <v>3259</v>
      </c>
      <c r="V1688" s="60" t="s">
        <v>3260</v>
      </c>
      <c r="W1688" s="60" t="s">
        <v>3261</v>
      </c>
      <c r="X1688" s="60" t="s">
        <v>3262</v>
      </c>
      <c r="Y1688" s="133" t="s">
        <v>3263</v>
      </c>
    </row>
    <row r="1689" spans="1:25" ht="60" x14ac:dyDescent="0.25">
      <c r="A1689" s="60" t="s">
        <v>3289</v>
      </c>
      <c r="B1689" s="60" t="str">
        <f>IFERROR(VLOOKUP(VALUE(MID(A1689,1,IF(VALUE(MID(A1689,1,3))=898,3,4))),[40]Hoja1!$A$3:$K$222,2,0),"")</f>
        <v>1057 Competencias para el ciudadano de hoy</v>
      </c>
      <c r="C1689" s="60" t="s">
        <v>275</v>
      </c>
      <c r="D1689" s="60" t="s">
        <v>521</v>
      </c>
      <c r="E1689" s="60">
        <v>80101604</v>
      </c>
      <c r="F1689" s="60" t="s">
        <v>3290</v>
      </c>
      <c r="G1689" s="62">
        <v>1</v>
      </c>
      <c r="H1689" s="62">
        <v>1</v>
      </c>
      <c r="I1689" s="60">
        <v>9</v>
      </c>
      <c r="J1689" s="60">
        <v>1</v>
      </c>
      <c r="K1689" s="60" t="s">
        <v>602</v>
      </c>
      <c r="L1689" s="60" t="str">
        <f>IF(K1689=[40]Hoja3!$B$2,[40]Hoja3!$A$2,IF(K1689=[40]Hoja3!$B$3,[40]Hoja3!$A$3,IF(K1689=[40]Hoja3!$B$4,[40]Hoja3!$A$4,IF(K1689=[40]Hoja3!$B$5,[40]Hoja3!$A$5,IF(K1689=[40]Hoja3!$B$6,[40]Hoja3!$A$6,IF(K1689=[40]Hoja3!$B$7,[40]Hoja3!$A$7,IF(K1689=[40]Hoja3!$B$8,[40]Hoja3!$A$8,IF(K1689=[40]Hoja3!$B$9,[40]Hoja3!$A$9,IF(K1689=[40]Hoja3!$B$10,[40]Hoja3!$A$10,IF(K1689=[40]Hoja3!$B$11,[40]Hoja3!$A$11,IF(K1689=[40]Hoja3!$B$12,[40]Hoja3!$A$12,IF(K1689=[40]Hoja3!$B$13,[40]Hoja3!$A$13,IF(K1689=[40]Hoja3!$B$14,[40]Hoja3!$A$14,IF(K1689=[40]Hoja3!$B$15,[40]Hoja3!$A$15,IF(K1689=[40]Hoja3!$B$16,[40]Hoja3!$A$16,IF(K1689=[40]Hoja3!$B$17,[40]Hoja3!$A$17,IF(K1689=[40]Hoja3!$B$18,[40]Hoja3!$A$18,IF(K1689=[40]Hoja3!$B$19,[40]Hoja3!$A$19,IF(K1689=[40]Hoja3!$B$20,[40]Hoja3!$A$20,IF(K1689=[40]Hoja3!$B$21,[40]Hoja3!$A$21,""))))))))))))))))))))</f>
        <v>CCE-15||03</v>
      </c>
      <c r="M1689" s="60" t="s">
        <v>586</v>
      </c>
      <c r="N1689" s="60">
        <v>0</v>
      </c>
      <c r="O1689" s="63">
        <v>1100000000</v>
      </c>
      <c r="P1689" s="63">
        <f t="shared" si="188"/>
        <v>1100000000</v>
      </c>
      <c r="Q1689" s="65">
        <v>0</v>
      </c>
      <c r="R1689" s="60">
        <v>1</v>
      </c>
      <c r="S1689" s="60" t="s">
        <v>3257</v>
      </c>
      <c r="T1689" s="60" t="s">
        <v>3258</v>
      </c>
      <c r="U1689" s="60" t="s">
        <v>3259</v>
      </c>
      <c r="V1689" s="60" t="s">
        <v>3260</v>
      </c>
      <c r="W1689" s="60" t="s">
        <v>3261</v>
      </c>
      <c r="X1689" s="60" t="s">
        <v>3262</v>
      </c>
      <c r="Y1689" s="133" t="s">
        <v>3263</v>
      </c>
    </row>
    <row r="1690" spans="1:25" ht="60" x14ac:dyDescent="0.25">
      <c r="A1690" s="60" t="s">
        <v>3291</v>
      </c>
      <c r="B1690" s="60" t="str">
        <f>IFERROR(VLOOKUP(VALUE(MID(A1690,1,IF(VALUE(MID(A1690,1,3))=898,3,4))),[40]Hoja1!$A$3:$K$222,2,0),"")</f>
        <v>1057 Competencias para el ciudadano de hoy</v>
      </c>
      <c r="C1690" s="60" t="s">
        <v>275</v>
      </c>
      <c r="D1690" s="60" t="s">
        <v>520</v>
      </c>
      <c r="E1690" s="60">
        <v>80101604</v>
      </c>
      <c r="F1690" s="60" t="s">
        <v>3292</v>
      </c>
      <c r="G1690" s="62">
        <v>1</v>
      </c>
      <c r="H1690" s="62">
        <v>1</v>
      </c>
      <c r="I1690" s="60">
        <v>11.5</v>
      </c>
      <c r="J1690" s="60">
        <v>1</v>
      </c>
      <c r="K1690" s="60" t="s">
        <v>21</v>
      </c>
      <c r="L1690" s="60" t="str">
        <f>IF(K1690=[40]Hoja3!$B$2,[40]Hoja3!$A$2,IF(K1690=[40]Hoja3!$B$3,[40]Hoja3!$A$3,IF(K1690=[40]Hoja3!$B$4,[40]Hoja3!$A$4,IF(K1690=[40]Hoja3!$B$5,[40]Hoja3!$A$5,IF(K1690=[40]Hoja3!$B$6,[40]Hoja3!$A$6,IF(K1690=[40]Hoja3!$B$7,[40]Hoja3!$A$7,IF(K1690=[40]Hoja3!$B$8,[40]Hoja3!$A$8,IF(K1690=[40]Hoja3!$B$9,[40]Hoja3!$A$9,IF(K1690=[40]Hoja3!$B$10,[40]Hoja3!$A$10,IF(K1690=[40]Hoja3!$B$11,[40]Hoja3!$A$11,IF(K1690=[40]Hoja3!$B$12,[40]Hoja3!$A$12,IF(K1690=[40]Hoja3!$B$13,[40]Hoja3!$A$13,IF(K1690=[40]Hoja3!$B$14,[40]Hoja3!$A$14,IF(K1690=[40]Hoja3!$B$15,[40]Hoja3!$A$15,IF(K1690=[40]Hoja3!$B$16,[40]Hoja3!$A$16,IF(K1690=[40]Hoja3!$B$17,[40]Hoja3!$A$17,IF(K1690=[40]Hoja3!$B$18,[40]Hoja3!$A$18,IF(K1690=[40]Hoja3!$B$19,[40]Hoja3!$A$19,IF(K1690=[40]Hoja3!$B$20,[40]Hoja3!$A$20,IF(K1690=[40]Hoja3!$B$21,[40]Hoja3!$A$21,""))))))))))))))))))))</f>
        <v>CCE-16</v>
      </c>
      <c r="M1690" s="60" t="s">
        <v>63</v>
      </c>
      <c r="N1690" s="60">
        <v>0</v>
      </c>
      <c r="O1690" s="63">
        <v>86231600</v>
      </c>
      <c r="P1690" s="63">
        <f t="shared" si="188"/>
        <v>86231600</v>
      </c>
      <c r="Q1690" s="65">
        <v>0</v>
      </c>
      <c r="R1690" s="60">
        <v>1</v>
      </c>
      <c r="S1690" s="60" t="s">
        <v>3257</v>
      </c>
      <c r="T1690" s="60" t="s">
        <v>3258</v>
      </c>
      <c r="U1690" s="60" t="s">
        <v>3259</v>
      </c>
      <c r="V1690" s="60" t="s">
        <v>3260</v>
      </c>
      <c r="W1690" s="60" t="s">
        <v>3261</v>
      </c>
      <c r="X1690" s="60" t="s">
        <v>3262</v>
      </c>
      <c r="Y1690" s="133" t="s">
        <v>3263</v>
      </c>
    </row>
    <row r="1691" spans="1:25" ht="60" x14ac:dyDescent="0.25">
      <c r="A1691" s="60" t="s">
        <v>3293</v>
      </c>
      <c r="B1691" s="60" t="str">
        <f>IFERROR(VLOOKUP(VALUE(MID(A1691,1,IF(VALUE(MID(A1691,1,3))=898,3,4))),[40]Hoja1!$A$3:$K$222,2,0),"")</f>
        <v>1057 Competencias para el ciudadano de hoy</v>
      </c>
      <c r="C1691" s="60" t="s">
        <v>275</v>
      </c>
      <c r="D1691" s="60" t="s">
        <v>520</v>
      </c>
      <c r="E1691" s="60">
        <v>80101604</v>
      </c>
      <c r="F1691" s="60" t="s">
        <v>3294</v>
      </c>
      <c r="G1691" s="62">
        <v>1</v>
      </c>
      <c r="H1691" s="62">
        <v>1</v>
      </c>
      <c r="I1691" s="60">
        <v>11.5</v>
      </c>
      <c r="J1691" s="60">
        <v>1</v>
      </c>
      <c r="K1691" s="60" t="s">
        <v>21</v>
      </c>
      <c r="L1691" s="60" t="str">
        <f>IF(K1691=[40]Hoja3!$B$2,[40]Hoja3!$A$2,IF(K1691=[40]Hoja3!$B$3,[40]Hoja3!$A$3,IF(K1691=[40]Hoja3!$B$4,[40]Hoja3!$A$4,IF(K1691=[40]Hoja3!$B$5,[40]Hoja3!$A$5,IF(K1691=[40]Hoja3!$B$6,[40]Hoja3!$A$6,IF(K1691=[40]Hoja3!$B$7,[40]Hoja3!$A$7,IF(K1691=[40]Hoja3!$B$8,[40]Hoja3!$A$8,IF(K1691=[40]Hoja3!$B$9,[40]Hoja3!$A$9,IF(K1691=[40]Hoja3!$B$10,[40]Hoja3!$A$10,IF(K1691=[40]Hoja3!$B$11,[40]Hoja3!$A$11,IF(K1691=[40]Hoja3!$B$12,[40]Hoja3!$A$12,IF(K1691=[40]Hoja3!$B$13,[40]Hoja3!$A$13,IF(K1691=[40]Hoja3!$B$14,[40]Hoja3!$A$14,IF(K1691=[40]Hoja3!$B$15,[40]Hoja3!$A$15,IF(K1691=[40]Hoja3!$B$16,[40]Hoja3!$A$16,IF(K1691=[40]Hoja3!$B$17,[40]Hoja3!$A$17,IF(K1691=[40]Hoja3!$B$18,[40]Hoja3!$A$18,IF(K1691=[40]Hoja3!$B$19,[40]Hoja3!$A$19,IF(K1691=[40]Hoja3!$B$20,[40]Hoja3!$A$20,IF(K1691=[40]Hoja3!$B$21,[40]Hoja3!$A$21,""))))))))))))))))))))</f>
        <v>CCE-16</v>
      </c>
      <c r="M1691" s="60" t="s">
        <v>63</v>
      </c>
      <c r="N1691" s="60">
        <v>0</v>
      </c>
      <c r="O1691" s="63">
        <v>79431386</v>
      </c>
      <c r="P1691" s="63">
        <f t="shared" si="188"/>
        <v>79431386</v>
      </c>
      <c r="Q1691" s="65">
        <v>0</v>
      </c>
      <c r="R1691" s="60">
        <v>1</v>
      </c>
      <c r="S1691" s="60" t="s">
        <v>3257</v>
      </c>
      <c r="T1691" s="60" t="s">
        <v>3258</v>
      </c>
      <c r="U1691" s="60" t="s">
        <v>3259</v>
      </c>
      <c r="V1691" s="60" t="s">
        <v>3260</v>
      </c>
      <c r="W1691" s="60" t="s">
        <v>3261</v>
      </c>
      <c r="X1691" s="60" t="s">
        <v>3262</v>
      </c>
      <c r="Y1691" s="133" t="s">
        <v>3263</v>
      </c>
    </row>
    <row r="1692" spans="1:25" ht="60" x14ac:dyDescent="0.25">
      <c r="A1692" s="60" t="s">
        <v>3295</v>
      </c>
      <c r="B1692" s="60" t="str">
        <f>IFERROR(VLOOKUP(VALUE(MID(A1692,1,IF(VALUE(MID(A1692,1,3))=898,3,4))),[40]Hoja1!$A$3:$K$222,2,0),"")</f>
        <v>1057 Competencias para el ciudadano de hoy</v>
      </c>
      <c r="C1692" s="60" t="s">
        <v>275</v>
      </c>
      <c r="D1692" s="60" t="s">
        <v>520</v>
      </c>
      <c r="E1692" s="60">
        <v>80101604</v>
      </c>
      <c r="F1692" s="60" t="s">
        <v>3296</v>
      </c>
      <c r="G1692" s="62">
        <v>1</v>
      </c>
      <c r="H1692" s="62">
        <v>1</v>
      </c>
      <c r="I1692" s="60">
        <v>11.5</v>
      </c>
      <c r="J1692" s="60">
        <v>1</v>
      </c>
      <c r="K1692" s="60" t="s">
        <v>21</v>
      </c>
      <c r="L1692" s="60" t="str">
        <f>IF(K1692=[40]Hoja3!$B$2,[40]Hoja3!$A$2,IF(K1692=[40]Hoja3!$B$3,[40]Hoja3!$A$3,IF(K1692=[40]Hoja3!$B$4,[40]Hoja3!$A$4,IF(K1692=[40]Hoja3!$B$5,[40]Hoja3!$A$5,IF(K1692=[40]Hoja3!$B$6,[40]Hoja3!$A$6,IF(K1692=[40]Hoja3!$B$7,[40]Hoja3!$A$7,IF(K1692=[40]Hoja3!$B$8,[40]Hoja3!$A$8,IF(K1692=[40]Hoja3!$B$9,[40]Hoja3!$A$9,IF(K1692=[40]Hoja3!$B$10,[40]Hoja3!$A$10,IF(K1692=[40]Hoja3!$B$11,[40]Hoja3!$A$11,IF(K1692=[40]Hoja3!$B$12,[40]Hoja3!$A$12,IF(K1692=[40]Hoja3!$B$13,[40]Hoja3!$A$13,IF(K1692=[40]Hoja3!$B$14,[40]Hoja3!$A$14,IF(K1692=[40]Hoja3!$B$15,[40]Hoja3!$A$15,IF(K1692=[40]Hoja3!$B$16,[40]Hoja3!$A$16,IF(K1692=[40]Hoja3!$B$17,[40]Hoja3!$A$17,IF(K1692=[40]Hoja3!$B$18,[40]Hoja3!$A$18,IF(K1692=[40]Hoja3!$B$19,[40]Hoja3!$A$19,IF(K1692=[40]Hoja3!$B$20,[40]Hoja3!$A$20,IF(K1692=[40]Hoja3!$B$21,[40]Hoja3!$A$21,""))))))))))))))))))))</f>
        <v>CCE-16</v>
      </c>
      <c r="M1692" s="60" t="s">
        <v>63</v>
      </c>
      <c r="N1692" s="60">
        <v>0</v>
      </c>
      <c r="O1692" s="63">
        <v>78840320</v>
      </c>
      <c r="P1692" s="63">
        <f t="shared" si="188"/>
        <v>78840320</v>
      </c>
      <c r="Q1692" s="65">
        <v>0</v>
      </c>
      <c r="R1692" s="60">
        <v>1</v>
      </c>
      <c r="S1692" s="60" t="s">
        <v>3257</v>
      </c>
      <c r="T1692" s="60" t="s">
        <v>3258</v>
      </c>
      <c r="U1692" s="60" t="s">
        <v>3259</v>
      </c>
      <c r="V1692" s="60" t="s">
        <v>3260</v>
      </c>
      <c r="W1692" s="60" t="s">
        <v>3261</v>
      </c>
      <c r="X1692" s="60" t="s">
        <v>3262</v>
      </c>
      <c r="Y1692" s="133" t="s">
        <v>3263</v>
      </c>
    </row>
    <row r="1693" spans="1:25" ht="75" x14ac:dyDescent="0.25">
      <c r="A1693" s="60" t="s">
        <v>3297</v>
      </c>
      <c r="B1693" s="60" t="str">
        <f>IFERROR(VLOOKUP(VALUE(MID(A1693,1,IF(VALUE(MID(A1693,1,3))=898,3,4))),[40]Hoja1!$A$3:$K$222,2,0),"")</f>
        <v>1057 Competencias para el ciudadano de hoy</v>
      </c>
      <c r="C1693" s="60" t="s">
        <v>275</v>
      </c>
      <c r="D1693" s="60" t="s">
        <v>520</v>
      </c>
      <c r="E1693" s="60">
        <v>80101604</v>
      </c>
      <c r="F1693" s="60" t="s">
        <v>3298</v>
      </c>
      <c r="G1693" s="62">
        <v>1</v>
      </c>
      <c r="H1693" s="62">
        <v>1</v>
      </c>
      <c r="I1693" s="60">
        <v>11.5</v>
      </c>
      <c r="J1693" s="60">
        <v>1</v>
      </c>
      <c r="K1693" s="60" t="s">
        <v>21</v>
      </c>
      <c r="L1693" s="60" t="str">
        <f>IF(K1693=[40]Hoja3!$B$2,[40]Hoja3!$A$2,IF(K1693=[40]Hoja3!$B$3,[40]Hoja3!$A$3,IF(K1693=[40]Hoja3!$B$4,[40]Hoja3!$A$4,IF(K1693=[40]Hoja3!$B$5,[40]Hoja3!$A$5,IF(K1693=[40]Hoja3!$B$6,[40]Hoja3!$A$6,IF(K1693=[40]Hoja3!$B$7,[40]Hoja3!$A$7,IF(K1693=[40]Hoja3!$B$8,[40]Hoja3!$A$8,IF(K1693=[40]Hoja3!$B$9,[40]Hoja3!$A$9,IF(K1693=[40]Hoja3!$B$10,[40]Hoja3!$A$10,IF(K1693=[40]Hoja3!$B$11,[40]Hoja3!$A$11,IF(K1693=[40]Hoja3!$B$12,[40]Hoja3!$A$12,IF(K1693=[40]Hoja3!$B$13,[40]Hoja3!$A$13,IF(K1693=[40]Hoja3!$B$14,[40]Hoja3!$A$14,IF(K1693=[40]Hoja3!$B$15,[40]Hoja3!$A$15,IF(K1693=[40]Hoja3!$B$16,[40]Hoja3!$A$16,IF(K1693=[40]Hoja3!$B$17,[40]Hoja3!$A$17,IF(K1693=[40]Hoja3!$B$18,[40]Hoja3!$A$18,IF(K1693=[40]Hoja3!$B$19,[40]Hoja3!$A$19,IF(K1693=[40]Hoja3!$B$20,[40]Hoja3!$A$20,IF(K1693=[40]Hoja3!$B$21,[40]Hoja3!$A$21,""))))))))))))))))))))</f>
        <v>CCE-16</v>
      </c>
      <c r="M1693" s="60" t="s">
        <v>63</v>
      </c>
      <c r="N1693" s="60">
        <v>0</v>
      </c>
      <c r="O1693" s="63">
        <v>49500000</v>
      </c>
      <c r="P1693" s="63">
        <f>O1693</f>
        <v>49500000</v>
      </c>
      <c r="Q1693" s="65">
        <v>0</v>
      </c>
      <c r="R1693" s="60">
        <v>1</v>
      </c>
      <c r="S1693" s="60" t="s">
        <v>3257</v>
      </c>
      <c r="T1693" s="60" t="s">
        <v>3258</v>
      </c>
      <c r="U1693" s="60" t="s">
        <v>3259</v>
      </c>
      <c r="V1693" s="60" t="s">
        <v>3260</v>
      </c>
      <c r="W1693" s="60" t="s">
        <v>3261</v>
      </c>
      <c r="X1693" s="60" t="s">
        <v>3262</v>
      </c>
      <c r="Y1693" s="133" t="s">
        <v>3263</v>
      </c>
    </row>
    <row r="1694" spans="1:25" ht="60" x14ac:dyDescent="0.25">
      <c r="A1694" s="60" t="s">
        <v>3299</v>
      </c>
      <c r="B1694" s="60" t="str">
        <f>IFERROR(VLOOKUP(VALUE(MID(A1694,1,IF(VALUE(MID(A1694,1,3))=898,3,4))),[40]Hoja1!$A$3:$K$222,2,0),"")</f>
        <v>1057 Competencias para el ciudadano de hoy</v>
      </c>
      <c r="C1694" s="60" t="s">
        <v>275</v>
      </c>
      <c r="D1694" s="60" t="s">
        <v>520</v>
      </c>
      <c r="E1694" s="60">
        <v>80101604</v>
      </c>
      <c r="F1694" s="60" t="s">
        <v>3300</v>
      </c>
      <c r="G1694" s="62">
        <v>1</v>
      </c>
      <c r="H1694" s="62">
        <v>1</v>
      </c>
      <c r="I1694" s="60">
        <v>6</v>
      </c>
      <c r="J1694" s="60">
        <v>1</v>
      </c>
      <c r="K1694" s="60" t="s">
        <v>21</v>
      </c>
      <c r="L1694" s="60" t="str">
        <f>IF(K1694=[40]Hoja3!$B$2,[40]Hoja3!$A$2,IF(K1694=[40]Hoja3!$B$3,[40]Hoja3!$A$3,IF(K1694=[40]Hoja3!$B$4,[40]Hoja3!$A$4,IF(K1694=[40]Hoja3!$B$5,[40]Hoja3!$A$5,IF(K1694=[40]Hoja3!$B$6,[40]Hoja3!$A$6,IF(K1694=[40]Hoja3!$B$7,[40]Hoja3!$A$7,IF(K1694=[40]Hoja3!$B$8,[40]Hoja3!$A$8,IF(K1694=[40]Hoja3!$B$9,[40]Hoja3!$A$9,IF(K1694=[40]Hoja3!$B$10,[40]Hoja3!$A$10,IF(K1694=[40]Hoja3!$B$11,[40]Hoja3!$A$11,IF(K1694=[40]Hoja3!$B$12,[40]Hoja3!$A$12,IF(K1694=[40]Hoja3!$B$13,[40]Hoja3!$A$13,IF(K1694=[40]Hoja3!$B$14,[40]Hoja3!$A$14,IF(K1694=[40]Hoja3!$B$15,[40]Hoja3!$A$15,IF(K1694=[40]Hoja3!$B$16,[40]Hoja3!$A$16,IF(K1694=[40]Hoja3!$B$17,[40]Hoja3!$A$17,IF(K1694=[40]Hoja3!$B$18,[40]Hoja3!$A$18,IF(K1694=[40]Hoja3!$B$19,[40]Hoja3!$A$19,IF(K1694=[40]Hoja3!$B$20,[40]Hoja3!$A$20,IF(K1694=[40]Hoja3!$B$21,[40]Hoja3!$A$21,""))))))))))))))))))))</f>
        <v>CCE-16</v>
      </c>
      <c r="M1694" s="60" t="s">
        <v>63</v>
      </c>
      <c r="N1694" s="60">
        <v>0</v>
      </c>
      <c r="O1694" s="63">
        <v>48000000</v>
      </c>
      <c r="P1694" s="63">
        <f t="shared" si="188"/>
        <v>48000000</v>
      </c>
      <c r="Q1694" s="65">
        <v>0</v>
      </c>
      <c r="R1694" s="60">
        <v>1</v>
      </c>
      <c r="S1694" s="60" t="s">
        <v>3257</v>
      </c>
      <c r="T1694" s="60" t="s">
        <v>3258</v>
      </c>
      <c r="U1694" s="60" t="s">
        <v>3259</v>
      </c>
      <c r="V1694" s="60" t="s">
        <v>3260</v>
      </c>
      <c r="W1694" s="60" t="s">
        <v>3261</v>
      </c>
      <c r="X1694" s="60" t="s">
        <v>3262</v>
      </c>
      <c r="Y1694" s="133" t="s">
        <v>3263</v>
      </c>
    </row>
    <row r="1695" spans="1:25" ht="75" x14ac:dyDescent="0.25">
      <c r="A1695" s="60" t="s">
        <v>3301</v>
      </c>
      <c r="B1695" s="60" t="str">
        <f>IFERROR(VLOOKUP(VALUE(MID(A1695,1,IF(VALUE(MID(A1695,1,3))=898,3,4))),[40]Hoja1!$A$3:$K$222,2,0),"")</f>
        <v>1057 Competencias para el ciudadano de hoy</v>
      </c>
      <c r="C1695" s="60" t="s">
        <v>276</v>
      </c>
      <c r="D1695" s="60" t="s">
        <v>522</v>
      </c>
      <c r="E1695" s="60">
        <v>86101710</v>
      </c>
      <c r="F1695" s="60" t="s">
        <v>3302</v>
      </c>
      <c r="G1695" s="62">
        <v>1</v>
      </c>
      <c r="H1695" s="62">
        <v>1</v>
      </c>
      <c r="I1695" s="60">
        <v>11</v>
      </c>
      <c r="J1695" s="60">
        <v>1</v>
      </c>
      <c r="K1695" s="60" t="s">
        <v>595</v>
      </c>
      <c r="L1695" s="60" t="str">
        <f>IF(K1695=[40]Hoja3!$B$2,[40]Hoja3!$A$2,IF(K1695=[40]Hoja3!$B$3,[40]Hoja3!$A$3,IF(K1695=[40]Hoja3!$B$4,[40]Hoja3!$A$4,IF(K1695=[40]Hoja3!$B$5,[40]Hoja3!$A$5,IF(K1695=[40]Hoja3!$B$6,[40]Hoja3!$A$6,IF(K1695=[40]Hoja3!$B$7,[40]Hoja3!$A$7,IF(K1695=[40]Hoja3!$B$8,[40]Hoja3!$A$8,IF(K1695=[40]Hoja3!$B$9,[40]Hoja3!$A$9,IF(K1695=[40]Hoja3!$B$10,[40]Hoja3!$A$10,IF(K1695=[40]Hoja3!$B$11,[40]Hoja3!$A$11,IF(K1695=[40]Hoja3!$B$12,[40]Hoja3!$A$12,IF(K1695=[40]Hoja3!$B$13,[40]Hoja3!$A$13,IF(K1695=[40]Hoja3!$B$14,[40]Hoja3!$A$14,IF(K1695=[40]Hoja3!$B$15,[40]Hoja3!$A$15,IF(K1695=[40]Hoja3!$B$16,[40]Hoja3!$A$16,IF(K1695=[40]Hoja3!$B$17,[40]Hoja3!$A$17,IF(K1695=[40]Hoja3!$B$18,[40]Hoja3!$A$18,IF(K1695=[40]Hoja3!$B$19,[40]Hoja3!$A$19,IF(K1695=[40]Hoja3!$B$20,[40]Hoja3!$A$20,IF(K1695=[40]Hoja3!$B$21,[40]Hoja3!$A$21,""))))))))))))))))))))</f>
        <v>CCE-11||03</v>
      </c>
      <c r="M1695" s="60" t="s">
        <v>577</v>
      </c>
      <c r="N1695" s="60">
        <v>0</v>
      </c>
      <c r="O1695" s="63">
        <v>2189000000</v>
      </c>
      <c r="P1695" s="63">
        <f t="shared" si="188"/>
        <v>2189000000</v>
      </c>
      <c r="Q1695" s="65">
        <v>0</v>
      </c>
      <c r="R1695" s="60">
        <v>1</v>
      </c>
      <c r="S1695" s="60" t="s">
        <v>3257</v>
      </c>
      <c r="T1695" s="60" t="s">
        <v>3258</v>
      </c>
      <c r="U1695" s="60" t="s">
        <v>3259</v>
      </c>
      <c r="V1695" s="60" t="s">
        <v>3260</v>
      </c>
      <c r="W1695" s="60" t="s">
        <v>3261</v>
      </c>
      <c r="X1695" s="60" t="s">
        <v>3262</v>
      </c>
      <c r="Y1695" s="133" t="s">
        <v>3263</v>
      </c>
    </row>
    <row r="1696" spans="1:25" ht="60" x14ac:dyDescent="0.25">
      <c r="A1696" s="60" t="s">
        <v>3303</v>
      </c>
      <c r="B1696" s="60" t="str">
        <f>IFERROR(VLOOKUP(VALUE(MID(A1696,1,IF(VALUE(MID(A1696,1,3))=898,3,4))),[40]Hoja1!$A$3:$K$222,2,0),"")</f>
        <v>1057 Competencias para el ciudadano de hoy</v>
      </c>
      <c r="C1696" s="60" t="s">
        <v>276</v>
      </c>
      <c r="D1696" s="60" t="s">
        <v>522</v>
      </c>
      <c r="E1696" s="60">
        <v>86101710</v>
      </c>
      <c r="F1696" s="60" t="s">
        <v>3304</v>
      </c>
      <c r="G1696" s="62">
        <v>1</v>
      </c>
      <c r="H1696" s="62">
        <v>1</v>
      </c>
      <c r="I1696" s="60">
        <v>11</v>
      </c>
      <c r="J1696" s="60">
        <v>1</v>
      </c>
      <c r="K1696" s="60" t="s">
        <v>595</v>
      </c>
      <c r="L1696" s="60" t="str">
        <f>IF(K1696=[40]Hoja3!$B$2,[40]Hoja3!$A$2,IF(K1696=[40]Hoja3!$B$3,[40]Hoja3!$A$3,IF(K1696=[40]Hoja3!$B$4,[40]Hoja3!$A$4,IF(K1696=[40]Hoja3!$B$5,[40]Hoja3!$A$5,IF(K1696=[40]Hoja3!$B$6,[40]Hoja3!$A$6,IF(K1696=[40]Hoja3!$B$7,[40]Hoja3!$A$7,IF(K1696=[40]Hoja3!$B$8,[40]Hoja3!$A$8,IF(K1696=[40]Hoja3!$B$9,[40]Hoja3!$A$9,IF(K1696=[40]Hoja3!$B$10,[40]Hoja3!$A$10,IF(K1696=[40]Hoja3!$B$11,[40]Hoja3!$A$11,IF(K1696=[40]Hoja3!$B$12,[40]Hoja3!$A$12,IF(K1696=[40]Hoja3!$B$13,[40]Hoja3!$A$13,IF(K1696=[40]Hoja3!$B$14,[40]Hoja3!$A$14,IF(K1696=[40]Hoja3!$B$15,[40]Hoja3!$A$15,IF(K1696=[40]Hoja3!$B$16,[40]Hoja3!$A$16,IF(K1696=[40]Hoja3!$B$17,[40]Hoja3!$A$17,IF(K1696=[40]Hoja3!$B$18,[40]Hoja3!$A$18,IF(K1696=[40]Hoja3!$B$19,[40]Hoja3!$A$19,IF(K1696=[40]Hoja3!$B$20,[40]Hoja3!$A$20,IF(K1696=[40]Hoja3!$B$21,[40]Hoja3!$A$21,""))))))))))))))))))))</f>
        <v>CCE-11||03</v>
      </c>
      <c r="M1696" s="60" t="s">
        <v>577</v>
      </c>
      <c r="N1696" s="60">
        <v>0</v>
      </c>
      <c r="O1696" s="63">
        <v>1000000000</v>
      </c>
      <c r="P1696" s="63">
        <f t="shared" si="188"/>
        <v>1000000000</v>
      </c>
      <c r="Q1696" s="65">
        <v>0</v>
      </c>
      <c r="R1696" s="60">
        <v>1</v>
      </c>
      <c r="S1696" s="60" t="s">
        <v>3257</v>
      </c>
      <c r="T1696" s="60" t="s">
        <v>3258</v>
      </c>
      <c r="U1696" s="60" t="s">
        <v>3259</v>
      </c>
      <c r="V1696" s="60" t="s">
        <v>3260</v>
      </c>
      <c r="W1696" s="60" t="s">
        <v>3261</v>
      </c>
      <c r="X1696" s="60" t="s">
        <v>3262</v>
      </c>
      <c r="Y1696" s="133" t="s">
        <v>3263</v>
      </c>
    </row>
    <row r="1697" spans="1:25" ht="60" x14ac:dyDescent="0.25">
      <c r="A1697" s="60" t="s">
        <v>3305</v>
      </c>
      <c r="B1697" s="60" t="str">
        <f>IFERROR(VLOOKUP(VALUE(MID(A1697,1,IF(VALUE(MID(A1697,1,3))=898,3,4))),[40]Hoja1!$A$3:$K$222,2,0),"")</f>
        <v>1057 Competencias para el ciudadano de hoy</v>
      </c>
      <c r="C1697" s="60" t="s">
        <v>276</v>
      </c>
      <c r="D1697" s="60" t="s">
        <v>522</v>
      </c>
      <c r="E1697" s="60">
        <v>86101710</v>
      </c>
      <c r="F1697" s="60" t="s">
        <v>3306</v>
      </c>
      <c r="G1697" s="62">
        <v>4</v>
      </c>
      <c r="H1697" s="62">
        <v>1</v>
      </c>
      <c r="I1697" s="60">
        <v>11</v>
      </c>
      <c r="J1697" s="60">
        <v>1</v>
      </c>
      <c r="K1697" s="60" t="s">
        <v>595</v>
      </c>
      <c r="L1697" s="60" t="str">
        <f>IF(K1697=[40]Hoja3!$B$2,[40]Hoja3!$A$2,IF(K1697=[40]Hoja3!$B$3,[40]Hoja3!$A$3,IF(K1697=[40]Hoja3!$B$4,[40]Hoja3!$A$4,IF(K1697=[40]Hoja3!$B$5,[40]Hoja3!$A$5,IF(K1697=[40]Hoja3!$B$6,[40]Hoja3!$A$6,IF(K1697=[40]Hoja3!$B$7,[40]Hoja3!$A$7,IF(K1697=[40]Hoja3!$B$8,[40]Hoja3!$A$8,IF(K1697=[40]Hoja3!$B$9,[40]Hoja3!$A$9,IF(K1697=[40]Hoja3!$B$10,[40]Hoja3!$A$10,IF(K1697=[40]Hoja3!$B$11,[40]Hoja3!$A$11,IF(K1697=[40]Hoja3!$B$12,[40]Hoja3!$A$12,IF(K1697=[40]Hoja3!$B$13,[40]Hoja3!$A$13,IF(K1697=[40]Hoja3!$B$14,[40]Hoja3!$A$14,IF(K1697=[40]Hoja3!$B$15,[40]Hoja3!$A$15,IF(K1697=[40]Hoja3!$B$16,[40]Hoja3!$A$16,IF(K1697=[40]Hoja3!$B$17,[40]Hoja3!$A$17,IF(K1697=[40]Hoja3!$B$18,[40]Hoja3!$A$18,IF(K1697=[40]Hoja3!$B$19,[40]Hoja3!$A$19,IF(K1697=[40]Hoja3!$B$20,[40]Hoja3!$A$20,IF(K1697=[40]Hoja3!$B$21,[40]Hoja3!$A$21,""))))))))))))))))))))</f>
        <v>CCE-11||03</v>
      </c>
      <c r="M1697" s="60" t="s">
        <v>577</v>
      </c>
      <c r="N1697" s="60">
        <v>0</v>
      </c>
      <c r="O1697" s="63">
        <v>111000000</v>
      </c>
      <c r="P1697" s="63">
        <f t="shared" si="188"/>
        <v>111000000</v>
      </c>
      <c r="Q1697" s="65">
        <v>0</v>
      </c>
      <c r="R1697" s="60">
        <v>1</v>
      </c>
      <c r="S1697" s="60" t="s">
        <v>3257</v>
      </c>
      <c r="T1697" s="60" t="s">
        <v>3258</v>
      </c>
      <c r="U1697" s="60" t="s">
        <v>3259</v>
      </c>
      <c r="V1697" s="60" t="s">
        <v>3260</v>
      </c>
      <c r="W1697" s="60" t="s">
        <v>3261</v>
      </c>
      <c r="X1697" s="60" t="s">
        <v>3262</v>
      </c>
      <c r="Y1697" s="66" t="s">
        <v>3263</v>
      </c>
    </row>
    <row r="1698" spans="1:25" ht="60" x14ac:dyDescent="0.25">
      <c r="A1698" s="60" t="s">
        <v>3307</v>
      </c>
      <c r="B1698" s="60" t="str">
        <f>IFERROR(VLOOKUP(VALUE(MID(A1698,1,IF(VALUE(MID(A1698,1,3))=898,3,4))),[40]Hoja1!$A$3:$K$222,2,0),"")</f>
        <v>1057 Competencias para el ciudadano de hoy</v>
      </c>
      <c r="C1698" s="60" t="s">
        <v>276</v>
      </c>
      <c r="D1698" s="60" t="s">
        <v>522</v>
      </c>
      <c r="E1698" s="60">
        <v>86101710</v>
      </c>
      <c r="F1698" s="60" t="s">
        <v>3308</v>
      </c>
      <c r="G1698" s="62">
        <v>4</v>
      </c>
      <c r="H1698" s="62">
        <v>1</v>
      </c>
      <c r="I1698" s="60">
        <v>11</v>
      </c>
      <c r="J1698" s="60">
        <v>1</v>
      </c>
      <c r="K1698" s="60" t="s">
        <v>24</v>
      </c>
      <c r="L1698" s="60" t="str">
        <f>IF(K1698=[40]Hoja3!$B$2,[40]Hoja3!$A$2,IF(K1698=[40]Hoja3!$B$3,[40]Hoja3!$A$3,IF(K1698=[40]Hoja3!$B$4,[40]Hoja3!$A$4,IF(K1698=[40]Hoja3!$B$5,[40]Hoja3!$A$5,IF(K1698=[40]Hoja3!$B$6,[40]Hoja3!$A$6,IF(K1698=[40]Hoja3!$B$7,[40]Hoja3!$A$7,IF(K1698=[40]Hoja3!$B$8,[40]Hoja3!$A$8,IF(K1698=[40]Hoja3!$B$9,[40]Hoja3!$A$9,IF(K1698=[40]Hoja3!$B$10,[40]Hoja3!$A$10,IF(K1698=[40]Hoja3!$B$11,[40]Hoja3!$A$11,IF(K1698=[40]Hoja3!$B$12,[40]Hoja3!$A$12,IF(K1698=[40]Hoja3!$B$13,[40]Hoja3!$A$13,IF(K1698=[40]Hoja3!$B$14,[40]Hoja3!$A$14,IF(K1698=[40]Hoja3!$B$15,[40]Hoja3!$A$15,IF(K1698=[40]Hoja3!$B$16,[40]Hoja3!$A$16,IF(K1698=[40]Hoja3!$B$17,[40]Hoja3!$A$17,IF(K1698=[40]Hoja3!$B$18,[40]Hoja3!$A$18,IF(K1698=[40]Hoja3!$B$19,[40]Hoja3!$A$19,IF(K1698=[40]Hoja3!$B$20,[40]Hoja3!$A$20,IF(K1698=[40]Hoja3!$B$21,[40]Hoja3!$A$21,""))))))))))))))))))))</f>
        <v>CCE-06</v>
      </c>
      <c r="M1698" s="60" t="s">
        <v>585</v>
      </c>
      <c r="N1698" s="60">
        <v>0</v>
      </c>
      <c r="O1698" s="63">
        <v>143046000</v>
      </c>
      <c r="P1698" s="63">
        <f t="shared" si="188"/>
        <v>143046000</v>
      </c>
      <c r="Q1698" s="65">
        <v>0</v>
      </c>
      <c r="R1698" s="60">
        <v>1</v>
      </c>
      <c r="S1698" s="60" t="s">
        <v>3257</v>
      </c>
      <c r="T1698" s="60" t="s">
        <v>3258</v>
      </c>
      <c r="U1698" s="60" t="s">
        <v>3259</v>
      </c>
      <c r="V1698" s="60" t="s">
        <v>3260</v>
      </c>
      <c r="W1698" s="60" t="s">
        <v>3261</v>
      </c>
      <c r="X1698" s="60" t="s">
        <v>3309</v>
      </c>
      <c r="Y1698" s="133" t="s">
        <v>3263</v>
      </c>
    </row>
    <row r="1699" spans="1:25" ht="60" x14ac:dyDescent="0.25">
      <c r="A1699" s="60" t="s">
        <v>3310</v>
      </c>
      <c r="B1699" s="60" t="str">
        <f>IFERROR(VLOOKUP(VALUE(MID(A1699,1,IF(VALUE(MID(A1699,1,3))=898,3,4))),[40]Hoja1!$A$3:$K$222,2,0),"")</f>
        <v>1057 Competencias para el ciudadano de hoy</v>
      </c>
      <c r="C1699" s="60" t="s">
        <v>276</v>
      </c>
      <c r="D1699" s="60" t="s">
        <v>523</v>
      </c>
      <c r="E1699" s="60">
        <v>80101604</v>
      </c>
      <c r="F1699" s="60" t="s">
        <v>3311</v>
      </c>
      <c r="G1699" s="62">
        <v>1</v>
      </c>
      <c r="H1699" s="62">
        <v>1</v>
      </c>
      <c r="I1699" s="60">
        <v>11.5</v>
      </c>
      <c r="J1699" s="60">
        <v>1</v>
      </c>
      <c r="K1699" s="60" t="s">
        <v>21</v>
      </c>
      <c r="L1699" s="60" t="str">
        <f>IF(K1699=[40]Hoja3!$B$2,[40]Hoja3!$A$2,IF(K1699=[40]Hoja3!$B$3,[40]Hoja3!$A$3,IF(K1699=[40]Hoja3!$B$4,[40]Hoja3!$A$4,IF(K1699=[40]Hoja3!$B$5,[40]Hoja3!$A$5,IF(K1699=[40]Hoja3!$B$6,[40]Hoja3!$A$6,IF(K1699=[40]Hoja3!$B$7,[40]Hoja3!$A$7,IF(K1699=[40]Hoja3!$B$8,[40]Hoja3!$A$8,IF(K1699=[40]Hoja3!$B$9,[40]Hoja3!$A$9,IF(K1699=[40]Hoja3!$B$10,[40]Hoja3!$A$10,IF(K1699=[40]Hoja3!$B$11,[40]Hoja3!$A$11,IF(K1699=[40]Hoja3!$B$12,[40]Hoja3!$A$12,IF(K1699=[40]Hoja3!$B$13,[40]Hoja3!$A$13,IF(K1699=[40]Hoja3!$B$14,[40]Hoja3!$A$14,IF(K1699=[40]Hoja3!$B$15,[40]Hoja3!$A$15,IF(K1699=[40]Hoja3!$B$16,[40]Hoja3!$A$16,IF(K1699=[40]Hoja3!$B$17,[40]Hoja3!$A$17,IF(K1699=[40]Hoja3!$B$18,[40]Hoja3!$A$18,IF(K1699=[40]Hoja3!$B$19,[40]Hoja3!$A$19,IF(K1699=[40]Hoja3!$B$20,[40]Hoja3!$A$20,IF(K1699=[40]Hoja3!$B$21,[40]Hoja3!$A$21,""))))))))))))))))))))</f>
        <v>CCE-16</v>
      </c>
      <c r="M1699" s="60" t="s">
        <v>63</v>
      </c>
      <c r="N1699" s="60">
        <v>0</v>
      </c>
      <c r="O1699" s="63">
        <v>104709800</v>
      </c>
      <c r="P1699" s="63">
        <f t="shared" si="188"/>
        <v>104709800</v>
      </c>
      <c r="Q1699" s="65">
        <v>0</v>
      </c>
      <c r="R1699" s="60">
        <v>1</v>
      </c>
      <c r="S1699" s="60" t="s">
        <v>3257</v>
      </c>
      <c r="T1699" s="60" t="s">
        <v>3258</v>
      </c>
      <c r="U1699" s="60" t="s">
        <v>3259</v>
      </c>
      <c r="V1699" s="60" t="s">
        <v>3260</v>
      </c>
      <c r="W1699" s="60" t="s">
        <v>3261</v>
      </c>
      <c r="X1699" s="60" t="s">
        <v>3262</v>
      </c>
      <c r="Y1699" s="133" t="s">
        <v>3263</v>
      </c>
    </row>
    <row r="1700" spans="1:25" ht="60" x14ac:dyDescent="0.25">
      <c r="A1700" s="60" t="s">
        <v>3312</v>
      </c>
      <c r="B1700" s="60" t="str">
        <f>IFERROR(VLOOKUP(VALUE(MID(A1700,1,IF(VALUE(MID(A1700,1,3))=898,3,4))),[40]Hoja1!$A$3:$K$222,2,0),"")</f>
        <v>1057 Competencias para el ciudadano de hoy</v>
      </c>
      <c r="C1700" s="60" t="s">
        <v>276</v>
      </c>
      <c r="D1700" s="60" t="s">
        <v>523</v>
      </c>
      <c r="E1700" s="60">
        <v>80101604</v>
      </c>
      <c r="F1700" s="60" t="s">
        <v>3313</v>
      </c>
      <c r="G1700" s="62">
        <v>1</v>
      </c>
      <c r="H1700" s="62">
        <v>1</v>
      </c>
      <c r="I1700" s="60">
        <v>11.5</v>
      </c>
      <c r="J1700" s="60">
        <v>1</v>
      </c>
      <c r="K1700" s="60" t="s">
        <v>21</v>
      </c>
      <c r="L1700" s="60" t="str">
        <f>IF(K1700=[40]Hoja3!$B$2,[40]Hoja3!$A$2,IF(K1700=[40]Hoja3!$B$3,[40]Hoja3!$A$3,IF(K1700=[40]Hoja3!$B$4,[40]Hoja3!$A$4,IF(K1700=[40]Hoja3!$B$5,[40]Hoja3!$A$5,IF(K1700=[40]Hoja3!$B$6,[40]Hoja3!$A$6,IF(K1700=[40]Hoja3!$B$7,[40]Hoja3!$A$7,IF(K1700=[40]Hoja3!$B$8,[40]Hoja3!$A$8,IF(K1700=[40]Hoja3!$B$9,[40]Hoja3!$A$9,IF(K1700=[40]Hoja3!$B$10,[40]Hoja3!$A$10,IF(K1700=[40]Hoja3!$B$11,[40]Hoja3!$A$11,IF(K1700=[40]Hoja3!$B$12,[40]Hoja3!$A$12,IF(K1700=[40]Hoja3!$B$13,[40]Hoja3!$A$13,IF(K1700=[40]Hoja3!$B$14,[40]Hoja3!$A$14,IF(K1700=[40]Hoja3!$B$15,[40]Hoja3!$A$15,IF(K1700=[40]Hoja3!$B$16,[40]Hoja3!$A$16,IF(K1700=[40]Hoja3!$B$17,[40]Hoja3!$A$17,IF(K1700=[40]Hoja3!$B$18,[40]Hoja3!$A$18,IF(K1700=[40]Hoja3!$B$19,[40]Hoja3!$A$19,IF(K1700=[40]Hoja3!$B$20,[40]Hoja3!$A$20,IF(K1700=[40]Hoja3!$B$21,[40]Hoja3!$A$21,""))))))))))))))))))))</f>
        <v>CCE-16</v>
      </c>
      <c r="M1700" s="60" t="s">
        <v>63</v>
      </c>
      <c r="N1700" s="60">
        <v>0</v>
      </c>
      <c r="O1700" s="63">
        <v>104709800</v>
      </c>
      <c r="P1700" s="63">
        <f t="shared" si="188"/>
        <v>104709800</v>
      </c>
      <c r="Q1700" s="65">
        <v>0</v>
      </c>
      <c r="R1700" s="60">
        <v>1</v>
      </c>
      <c r="S1700" s="60" t="s">
        <v>3257</v>
      </c>
      <c r="T1700" s="60" t="s">
        <v>3258</v>
      </c>
      <c r="U1700" s="60" t="s">
        <v>3259</v>
      </c>
      <c r="V1700" s="60" t="s">
        <v>3260</v>
      </c>
      <c r="W1700" s="60" t="s">
        <v>3261</v>
      </c>
      <c r="X1700" s="60" t="s">
        <v>3262</v>
      </c>
      <c r="Y1700" s="133" t="s">
        <v>3263</v>
      </c>
    </row>
    <row r="1701" spans="1:25" ht="60" x14ac:dyDescent="0.25">
      <c r="A1701" s="60" t="s">
        <v>3314</v>
      </c>
      <c r="B1701" s="60" t="str">
        <f>IFERROR(VLOOKUP(VALUE(MID(A1701,1,IF(VALUE(MID(A1701,1,3))=898,3,4))),[40]Hoja1!$A$3:$K$222,2,0),"")</f>
        <v>1057 Competencias para el ciudadano de hoy</v>
      </c>
      <c r="C1701" s="60" t="s">
        <v>276</v>
      </c>
      <c r="D1701" s="60" t="s">
        <v>523</v>
      </c>
      <c r="E1701" s="60">
        <v>80101604</v>
      </c>
      <c r="F1701" s="60" t="s">
        <v>3315</v>
      </c>
      <c r="G1701" s="62">
        <v>1</v>
      </c>
      <c r="H1701" s="62">
        <v>1</v>
      </c>
      <c r="I1701" s="60">
        <v>11.5</v>
      </c>
      <c r="J1701" s="60">
        <v>1</v>
      </c>
      <c r="K1701" s="60" t="s">
        <v>21</v>
      </c>
      <c r="L1701" s="60" t="str">
        <f>IF(K1701=[40]Hoja3!$B$2,[40]Hoja3!$A$2,IF(K1701=[40]Hoja3!$B$3,[40]Hoja3!$A$3,IF(K1701=[40]Hoja3!$B$4,[40]Hoja3!$A$4,IF(K1701=[40]Hoja3!$B$5,[40]Hoja3!$A$5,IF(K1701=[40]Hoja3!$B$6,[40]Hoja3!$A$6,IF(K1701=[40]Hoja3!$B$7,[40]Hoja3!$A$7,IF(K1701=[40]Hoja3!$B$8,[40]Hoja3!$A$8,IF(K1701=[40]Hoja3!$B$9,[40]Hoja3!$A$9,IF(K1701=[40]Hoja3!$B$10,[40]Hoja3!$A$10,IF(K1701=[40]Hoja3!$B$11,[40]Hoja3!$A$11,IF(K1701=[40]Hoja3!$B$12,[40]Hoja3!$A$12,IF(K1701=[40]Hoja3!$B$13,[40]Hoja3!$A$13,IF(K1701=[40]Hoja3!$B$14,[40]Hoja3!$A$14,IF(K1701=[40]Hoja3!$B$15,[40]Hoja3!$A$15,IF(K1701=[40]Hoja3!$B$16,[40]Hoja3!$A$16,IF(K1701=[40]Hoja3!$B$17,[40]Hoja3!$A$17,IF(K1701=[40]Hoja3!$B$18,[40]Hoja3!$A$18,IF(K1701=[40]Hoja3!$B$19,[40]Hoja3!$A$19,IF(K1701=[40]Hoja3!$B$20,[40]Hoja3!$A$20,IF(K1701=[40]Hoja3!$B$21,[40]Hoja3!$A$21,""))))))))))))))))))))</f>
        <v>CCE-16</v>
      </c>
      <c r="M1701" s="60" t="s">
        <v>63</v>
      </c>
      <c r="N1701" s="60">
        <v>0</v>
      </c>
      <c r="O1701" s="63">
        <v>58933510</v>
      </c>
      <c r="P1701" s="63">
        <f t="shared" si="188"/>
        <v>58933510</v>
      </c>
      <c r="Q1701" s="65">
        <v>0</v>
      </c>
      <c r="R1701" s="60">
        <v>1</v>
      </c>
      <c r="S1701" s="60" t="s">
        <v>3257</v>
      </c>
      <c r="T1701" s="60" t="s">
        <v>3258</v>
      </c>
      <c r="U1701" s="60" t="s">
        <v>3259</v>
      </c>
      <c r="V1701" s="60" t="s">
        <v>3260</v>
      </c>
      <c r="W1701" s="60" t="s">
        <v>3261</v>
      </c>
      <c r="X1701" s="60" t="s">
        <v>3262</v>
      </c>
      <c r="Y1701" s="133" t="s">
        <v>3263</v>
      </c>
    </row>
    <row r="1702" spans="1:25" ht="60" x14ac:dyDescent="0.25">
      <c r="A1702" s="60" t="s">
        <v>3316</v>
      </c>
      <c r="B1702" s="60" t="str">
        <f>IFERROR(VLOOKUP(VALUE(MID(A1702,1,IF(VALUE(MID(A1702,1,3))=898,3,4))),[40]Hoja1!$A$3:$K$222,2,0),"")</f>
        <v>1057 Competencias para el ciudadano de hoy</v>
      </c>
      <c r="C1702" s="60" t="s">
        <v>276</v>
      </c>
      <c r="D1702" s="60" t="s">
        <v>523</v>
      </c>
      <c r="E1702" s="60">
        <v>80101604</v>
      </c>
      <c r="F1702" s="60" t="s">
        <v>3315</v>
      </c>
      <c r="G1702" s="62">
        <v>1</v>
      </c>
      <c r="H1702" s="62">
        <v>1</v>
      </c>
      <c r="I1702" s="60">
        <v>11.5</v>
      </c>
      <c r="J1702" s="60">
        <v>1</v>
      </c>
      <c r="K1702" s="60" t="s">
        <v>21</v>
      </c>
      <c r="L1702" s="60" t="str">
        <f>IF(K1702=[40]Hoja3!$B$2,[40]Hoja3!$A$2,IF(K1702=[40]Hoja3!$B$3,[40]Hoja3!$A$3,IF(K1702=[40]Hoja3!$B$4,[40]Hoja3!$A$4,IF(K1702=[40]Hoja3!$B$5,[40]Hoja3!$A$5,IF(K1702=[40]Hoja3!$B$6,[40]Hoja3!$A$6,IF(K1702=[40]Hoja3!$B$7,[40]Hoja3!$A$7,IF(K1702=[40]Hoja3!$B$8,[40]Hoja3!$A$8,IF(K1702=[40]Hoja3!$B$9,[40]Hoja3!$A$9,IF(K1702=[40]Hoja3!$B$10,[40]Hoja3!$A$10,IF(K1702=[40]Hoja3!$B$11,[40]Hoja3!$A$11,IF(K1702=[40]Hoja3!$B$12,[40]Hoja3!$A$12,IF(K1702=[40]Hoja3!$B$13,[40]Hoja3!$A$13,IF(K1702=[40]Hoja3!$B$14,[40]Hoja3!$A$14,IF(K1702=[40]Hoja3!$B$15,[40]Hoja3!$A$15,IF(K1702=[40]Hoja3!$B$16,[40]Hoja3!$A$16,IF(K1702=[40]Hoja3!$B$17,[40]Hoja3!$A$17,IF(K1702=[40]Hoja3!$B$18,[40]Hoja3!$A$18,IF(K1702=[40]Hoja3!$B$19,[40]Hoja3!$A$19,IF(K1702=[40]Hoja3!$B$20,[40]Hoja3!$A$20,IF(K1702=[40]Hoja3!$B$21,[40]Hoja3!$A$21,""))))))))))))))))))))</f>
        <v>CCE-16</v>
      </c>
      <c r="M1702" s="60" t="s">
        <v>63</v>
      </c>
      <c r="N1702" s="60">
        <v>0</v>
      </c>
      <c r="O1702" s="63">
        <f>60214830-842556</f>
        <v>59372274</v>
      </c>
      <c r="P1702" s="63">
        <f t="shared" si="188"/>
        <v>59372274</v>
      </c>
      <c r="Q1702" s="65">
        <v>0</v>
      </c>
      <c r="R1702" s="60">
        <v>1</v>
      </c>
      <c r="S1702" s="60" t="s">
        <v>3257</v>
      </c>
      <c r="T1702" s="60" t="s">
        <v>3258</v>
      </c>
      <c r="U1702" s="60" t="s">
        <v>3259</v>
      </c>
      <c r="V1702" s="60" t="s">
        <v>3260</v>
      </c>
      <c r="W1702" s="60" t="s">
        <v>3261</v>
      </c>
      <c r="X1702" s="60" t="s">
        <v>3262</v>
      </c>
      <c r="Y1702" s="133" t="s">
        <v>3263</v>
      </c>
    </row>
    <row r="1703" spans="1:25" ht="60" x14ac:dyDescent="0.25">
      <c r="A1703" s="60" t="s">
        <v>3317</v>
      </c>
      <c r="B1703" s="60" t="str">
        <f>IFERROR(VLOOKUP(VALUE(MID(A1703,1,IF(VALUE(MID(A1703,1,3))=898,3,4))),[40]Hoja1!$A$3:$K$222,2,0),"")</f>
        <v>1057 Competencias para el ciudadano de hoy</v>
      </c>
      <c r="C1703" s="60" t="s">
        <v>276</v>
      </c>
      <c r="D1703" s="60" t="s">
        <v>523</v>
      </c>
      <c r="E1703" s="60">
        <v>80101604</v>
      </c>
      <c r="F1703" s="60" t="s">
        <v>3315</v>
      </c>
      <c r="G1703" s="62">
        <v>1</v>
      </c>
      <c r="H1703" s="62">
        <v>1</v>
      </c>
      <c r="I1703" s="60">
        <v>11.5</v>
      </c>
      <c r="J1703" s="60">
        <v>1</v>
      </c>
      <c r="K1703" s="60" t="s">
        <v>21</v>
      </c>
      <c r="L1703" s="60" t="str">
        <f>IF(K1703=[40]Hoja3!$B$2,[40]Hoja3!$A$2,IF(K1703=[40]Hoja3!$B$3,[40]Hoja3!$A$3,IF(K1703=[40]Hoja3!$B$4,[40]Hoja3!$A$4,IF(K1703=[40]Hoja3!$B$5,[40]Hoja3!$A$5,IF(K1703=[40]Hoja3!$B$6,[40]Hoja3!$A$6,IF(K1703=[40]Hoja3!$B$7,[40]Hoja3!$A$7,IF(K1703=[40]Hoja3!$B$8,[40]Hoja3!$A$8,IF(K1703=[40]Hoja3!$B$9,[40]Hoja3!$A$9,IF(K1703=[40]Hoja3!$B$10,[40]Hoja3!$A$10,IF(K1703=[40]Hoja3!$B$11,[40]Hoja3!$A$11,IF(K1703=[40]Hoja3!$B$12,[40]Hoja3!$A$12,IF(K1703=[40]Hoja3!$B$13,[40]Hoja3!$A$13,IF(K1703=[40]Hoja3!$B$14,[40]Hoja3!$A$14,IF(K1703=[40]Hoja3!$B$15,[40]Hoja3!$A$15,IF(K1703=[40]Hoja3!$B$16,[40]Hoja3!$A$16,IF(K1703=[40]Hoja3!$B$17,[40]Hoja3!$A$17,IF(K1703=[40]Hoja3!$B$18,[40]Hoja3!$A$18,IF(K1703=[40]Hoja3!$B$19,[40]Hoja3!$A$19,IF(K1703=[40]Hoja3!$B$20,[40]Hoja3!$A$20,IF(K1703=[40]Hoja3!$B$21,[40]Hoja3!$A$21,""))))))))))))))))))))</f>
        <v>CCE-16</v>
      </c>
      <c r="M1703" s="60" t="s">
        <v>63</v>
      </c>
      <c r="N1703" s="60">
        <v>0</v>
      </c>
      <c r="O1703" s="63">
        <v>55079250</v>
      </c>
      <c r="P1703" s="63">
        <f t="shared" si="188"/>
        <v>55079250</v>
      </c>
      <c r="Q1703" s="65">
        <v>0</v>
      </c>
      <c r="R1703" s="60">
        <v>1</v>
      </c>
      <c r="S1703" s="60" t="s">
        <v>3257</v>
      </c>
      <c r="T1703" s="60" t="s">
        <v>3258</v>
      </c>
      <c r="U1703" s="60" t="s">
        <v>3259</v>
      </c>
      <c r="V1703" s="60" t="s">
        <v>3260</v>
      </c>
      <c r="W1703" s="60" t="s">
        <v>3261</v>
      </c>
      <c r="X1703" s="60" t="s">
        <v>3262</v>
      </c>
      <c r="Y1703" s="133" t="s">
        <v>3263</v>
      </c>
    </row>
    <row r="1704" spans="1:25" ht="60" x14ac:dyDescent="0.25">
      <c r="A1704" s="60" t="s">
        <v>3318</v>
      </c>
      <c r="B1704" s="60" t="str">
        <f>IFERROR(VLOOKUP(VALUE(MID(A1704,1,IF(VALUE(MID(A1704,1,3))=898,3,4))),[40]Hoja1!$A$3:$K$222,2,0),"")</f>
        <v>1057 Competencias para el ciudadano de hoy</v>
      </c>
      <c r="C1704" s="60" t="s">
        <v>275</v>
      </c>
      <c r="D1704" s="60" t="s">
        <v>520</v>
      </c>
      <c r="E1704" s="60">
        <v>83121502</v>
      </c>
      <c r="F1704" s="60" t="s">
        <v>3319</v>
      </c>
      <c r="G1704" s="62">
        <v>2</v>
      </c>
      <c r="H1704" s="62">
        <v>1</v>
      </c>
      <c r="I1704" s="88">
        <v>10</v>
      </c>
      <c r="J1704" s="60">
        <v>1</v>
      </c>
      <c r="K1704" s="60" t="s">
        <v>21</v>
      </c>
      <c r="L1704" s="60" t="str">
        <f>IF(K1704=[40]Hoja3!$B$2,[40]Hoja3!$A$2,IF(K1704=[40]Hoja3!$B$3,[40]Hoja3!$A$3,IF(K1704=[40]Hoja3!$B$4,[40]Hoja3!$A$4,IF(K1704=[40]Hoja3!$B$5,[40]Hoja3!$A$5,IF(K1704=[40]Hoja3!$B$6,[40]Hoja3!$A$6,IF(K1704=[40]Hoja3!$B$7,[40]Hoja3!$A$7,IF(K1704=[40]Hoja3!$B$8,[40]Hoja3!$A$8,IF(K1704=[40]Hoja3!$B$9,[40]Hoja3!$A$9,IF(K1704=[40]Hoja3!$B$10,[40]Hoja3!$A$10,IF(K1704=[40]Hoja3!$B$11,[40]Hoja3!$A$11,IF(K1704=[40]Hoja3!$B$12,[40]Hoja3!$A$12,IF(K1704=[40]Hoja3!$B$13,[40]Hoja3!$A$13,IF(K1704=[40]Hoja3!$B$14,[40]Hoja3!$A$14,IF(K1704=[40]Hoja3!$B$15,[40]Hoja3!$A$15,IF(K1704=[40]Hoja3!$B$16,[40]Hoja3!$A$16,IF(K1704=[40]Hoja3!$B$17,[40]Hoja3!$A$17,IF(K1704=[40]Hoja3!$B$18,[40]Hoja3!$A$18,IF(K1704=[40]Hoja3!$B$19,[40]Hoja3!$A$19,IF(K1704=[40]Hoja3!$B$20,[40]Hoja3!$A$20,IF(K1704=[40]Hoja3!$B$21,[40]Hoja3!$A$21,""))))))))))))))))))))</f>
        <v>CCE-16</v>
      </c>
      <c r="M1704" s="60" t="s">
        <v>63</v>
      </c>
      <c r="N1704" s="60">
        <v>0</v>
      </c>
      <c r="O1704" s="63">
        <v>41000000</v>
      </c>
      <c r="P1704" s="63">
        <f t="shared" si="188"/>
        <v>41000000</v>
      </c>
      <c r="Q1704" s="65">
        <v>0</v>
      </c>
      <c r="R1704" s="60">
        <v>1</v>
      </c>
      <c r="S1704" s="60" t="s">
        <v>3257</v>
      </c>
      <c r="T1704" s="60" t="s">
        <v>3258</v>
      </c>
      <c r="U1704" s="60" t="s">
        <v>3259</v>
      </c>
      <c r="V1704" s="60" t="s">
        <v>3260</v>
      </c>
      <c r="W1704" s="60" t="s">
        <v>3261</v>
      </c>
      <c r="X1704" s="60" t="s">
        <v>3262</v>
      </c>
      <c r="Y1704" s="133" t="s">
        <v>3263</v>
      </c>
    </row>
    <row r="1705" spans="1:25" ht="60" x14ac:dyDescent="0.25">
      <c r="A1705" s="60" t="s">
        <v>3320</v>
      </c>
      <c r="B1705" s="60" t="str">
        <f>IFERROR(VLOOKUP(VALUE(MID(A1705,1,IF(VALUE(MID(A1705,1,3))=898,3,4))),[40]Hoja1!$A$3:$K$222,2,0),"")</f>
        <v>1057 Competencias para el ciudadano de hoy</v>
      </c>
      <c r="C1705" s="60" t="s">
        <v>275</v>
      </c>
      <c r="D1705" s="60" t="s">
        <v>520</v>
      </c>
      <c r="E1705" s="60">
        <v>83121502</v>
      </c>
      <c r="F1705" s="60" t="s">
        <v>3319</v>
      </c>
      <c r="G1705" s="62">
        <v>2</v>
      </c>
      <c r="H1705" s="62">
        <v>1</v>
      </c>
      <c r="I1705" s="88">
        <v>10</v>
      </c>
      <c r="J1705" s="60">
        <v>1</v>
      </c>
      <c r="K1705" s="60" t="s">
        <v>21</v>
      </c>
      <c r="L1705" s="60" t="str">
        <f>IF(K1705=[40]Hoja3!$B$2,[40]Hoja3!$A$2,IF(K1705=[40]Hoja3!$B$3,[40]Hoja3!$A$3,IF(K1705=[40]Hoja3!$B$4,[40]Hoja3!$A$4,IF(K1705=[40]Hoja3!$B$5,[40]Hoja3!$A$5,IF(K1705=[40]Hoja3!$B$6,[40]Hoja3!$A$6,IF(K1705=[40]Hoja3!$B$7,[40]Hoja3!$A$7,IF(K1705=[40]Hoja3!$B$8,[40]Hoja3!$A$8,IF(K1705=[40]Hoja3!$B$9,[40]Hoja3!$A$9,IF(K1705=[40]Hoja3!$B$10,[40]Hoja3!$A$10,IF(K1705=[40]Hoja3!$B$11,[40]Hoja3!$A$11,IF(K1705=[40]Hoja3!$B$12,[40]Hoja3!$A$12,IF(K1705=[40]Hoja3!$B$13,[40]Hoja3!$A$13,IF(K1705=[40]Hoja3!$B$14,[40]Hoja3!$A$14,IF(K1705=[40]Hoja3!$B$15,[40]Hoja3!$A$15,IF(K1705=[40]Hoja3!$B$16,[40]Hoja3!$A$16,IF(K1705=[40]Hoja3!$B$17,[40]Hoja3!$A$17,IF(K1705=[40]Hoja3!$B$18,[40]Hoja3!$A$18,IF(K1705=[40]Hoja3!$B$19,[40]Hoja3!$A$19,IF(K1705=[40]Hoja3!$B$20,[40]Hoja3!$A$20,IF(K1705=[40]Hoja3!$B$21,[40]Hoja3!$A$21,""))))))))))))))))))))</f>
        <v>CCE-16</v>
      </c>
      <c r="M1705" s="60" t="s">
        <v>63</v>
      </c>
      <c r="N1705" s="60">
        <v>0</v>
      </c>
      <c r="O1705" s="63">
        <v>41000000</v>
      </c>
      <c r="P1705" s="63">
        <f t="shared" si="188"/>
        <v>41000000</v>
      </c>
      <c r="Q1705" s="65">
        <v>0</v>
      </c>
      <c r="R1705" s="60">
        <v>1</v>
      </c>
      <c r="S1705" s="60" t="s">
        <v>3257</v>
      </c>
      <c r="T1705" s="60" t="s">
        <v>3258</v>
      </c>
      <c r="U1705" s="60" t="s">
        <v>3259</v>
      </c>
      <c r="V1705" s="60" t="s">
        <v>3260</v>
      </c>
      <c r="W1705" s="60" t="s">
        <v>3261</v>
      </c>
      <c r="X1705" s="60" t="s">
        <v>3262</v>
      </c>
      <c r="Y1705" s="133" t="s">
        <v>3263</v>
      </c>
    </row>
    <row r="1706" spans="1:25" ht="60" x14ac:dyDescent="0.25">
      <c r="A1706" s="60" t="s">
        <v>3321</v>
      </c>
      <c r="B1706" s="60" t="str">
        <f>IFERROR(VLOOKUP(VALUE(MID(A1706,1,IF(VALUE(MID(A1706,1,3))=898,3,4))),[40]Hoja1!$A$3:$K$222,2,0),"")</f>
        <v>1057 Competencias para el ciudadano de hoy</v>
      </c>
      <c r="C1706" s="60" t="s">
        <v>275</v>
      </c>
      <c r="D1706" s="60" t="s">
        <v>520</v>
      </c>
      <c r="E1706" s="60">
        <v>83121502</v>
      </c>
      <c r="F1706" s="60" t="s">
        <v>3319</v>
      </c>
      <c r="G1706" s="62">
        <v>2</v>
      </c>
      <c r="H1706" s="62">
        <v>1</v>
      </c>
      <c r="I1706" s="88">
        <v>10</v>
      </c>
      <c r="J1706" s="60">
        <v>1</v>
      </c>
      <c r="K1706" s="60" t="s">
        <v>21</v>
      </c>
      <c r="L1706" s="60" t="str">
        <f>IF(K1706=[40]Hoja3!$B$2,[40]Hoja3!$A$2,IF(K1706=[40]Hoja3!$B$3,[40]Hoja3!$A$3,IF(K1706=[40]Hoja3!$B$4,[40]Hoja3!$A$4,IF(K1706=[40]Hoja3!$B$5,[40]Hoja3!$A$5,IF(K1706=[40]Hoja3!$B$6,[40]Hoja3!$A$6,IF(K1706=[40]Hoja3!$B$7,[40]Hoja3!$A$7,IF(K1706=[40]Hoja3!$B$8,[40]Hoja3!$A$8,IF(K1706=[40]Hoja3!$B$9,[40]Hoja3!$A$9,IF(K1706=[40]Hoja3!$B$10,[40]Hoja3!$A$10,IF(K1706=[40]Hoja3!$B$11,[40]Hoja3!$A$11,IF(K1706=[40]Hoja3!$B$12,[40]Hoja3!$A$12,IF(K1706=[40]Hoja3!$B$13,[40]Hoja3!$A$13,IF(K1706=[40]Hoja3!$B$14,[40]Hoja3!$A$14,IF(K1706=[40]Hoja3!$B$15,[40]Hoja3!$A$15,IF(K1706=[40]Hoja3!$B$16,[40]Hoja3!$A$16,IF(K1706=[40]Hoja3!$B$17,[40]Hoja3!$A$17,IF(K1706=[40]Hoja3!$B$18,[40]Hoja3!$A$18,IF(K1706=[40]Hoja3!$B$19,[40]Hoja3!$A$19,IF(K1706=[40]Hoja3!$B$20,[40]Hoja3!$A$20,IF(K1706=[40]Hoja3!$B$21,[40]Hoja3!$A$21,""))))))))))))))))))))</f>
        <v>CCE-16</v>
      </c>
      <c r="M1706" s="60" t="s">
        <v>63</v>
      </c>
      <c r="N1706" s="60">
        <v>0</v>
      </c>
      <c r="O1706" s="63">
        <v>41000000</v>
      </c>
      <c r="P1706" s="63">
        <f t="shared" si="188"/>
        <v>41000000</v>
      </c>
      <c r="Q1706" s="65">
        <v>0</v>
      </c>
      <c r="R1706" s="60">
        <v>1</v>
      </c>
      <c r="S1706" s="60" t="s">
        <v>3257</v>
      </c>
      <c r="T1706" s="60" t="s">
        <v>3258</v>
      </c>
      <c r="U1706" s="60" t="s">
        <v>3259</v>
      </c>
      <c r="V1706" s="60" t="s">
        <v>3260</v>
      </c>
      <c r="W1706" s="60" t="s">
        <v>3261</v>
      </c>
      <c r="X1706" s="60" t="s">
        <v>3262</v>
      </c>
      <c r="Y1706" s="133" t="s">
        <v>3263</v>
      </c>
    </row>
    <row r="1707" spans="1:25" ht="60" x14ac:dyDescent="0.25">
      <c r="A1707" s="60" t="s">
        <v>3322</v>
      </c>
      <c r="B1707" s="60" t="str">
        <f>IFERROR(VLOOKUP(VALUE(MID(A1707,1,IF(VALUE(MID(A1707,1,3))=898,3,4))),[40]Hoja1!$A$3:$K$222,2,0),"")</f>
        <v>1057 Competencias para el ciudadano de hoy</v>
      </c>
      <c r="C1707" s="60" t="s">
        <v>275</v>
      </c>
      <c r="D1707" s="60" t="s">
        <v>520</v>
      </c>
      <c r="E1707" s="60">
        <v>83121502</v>
      </c>
      <c r="F1707" s="60" t="s">
        <v>3319</v>
      </c>
      <c r="G1707" s="62">
        <v>2</v>
      </c>
      <c r="H1707" s="62">
        <v>1</v>
      </c>
      <c r="I1707" s="88">
        <v>10</v>
      </c>
      <c r="J1707" s="60">
        <v>1</v>
      </c>
      <c r="K1707" s="60" t="s">
        <v>21</v>
      </c>
      <c r="L1707" s="60" t="str">
        <f>IF(K1707=[40]Hoja3!$B$2,[40]Hoja3!$A$2,IF(K1707=[40]Hoja3!$B$3,[40]Hoja3!$A$3,IF(K1707=[40]Hoja3!$B$4,[40]Hoja3!$A$4,IF(K1707=[40]Hoja3!$B$5,[40]Hoja3!$A$5,IF(K1707=[40]Hoja3!$B$6,[40]Hoja3!$A$6,IF(K1707=[40]Hoja3!$B$7,[40]Hoja3!$A$7,IF(K1707=[40]Hoja3!$B$8,[40]Hoja3!$A$8,IF(K1707=[40]Hoja3!$B$9,[40]Hoja3!$A$9,IF(K1707=[40]Hoja3!$B$10,[40]Hoja3!$A$10,IF(K1707=[40]Hoja3!$B$11,[40]Hoja3!$A$11,IF(K1707=[40]Hoja3!$B$12,[40]Hoja3!$A$12,IF(K1707=[40]Hoja3!$B$13,[40]Hoja3!$A$13,IF(K1707=[40]Hoja3!$B$14,[40]Hoja3!$A$14,IF(K1707=[40]Hoja3!$B$15,[40]Hoja3!$A$15,IF(K1707=[40]Hoja3!$B$16,[40]Hoja3!$A$16,IF(K1707=[40]Hoja3!$B$17,[40]Hoja3!$A$17,IF(K1707=[40]Hoja3!$B$18,[40]Hoja3!$A$18,IF(K1707=[40]Hoja3!$B$19,[40]Hoja3!$A$19,IF(K1707=[40]Hoja3!$B$20,[40]Hoja3!$A$20,IF(K1707=[40]Hoja3!$B$21,[40]Hoja3!$A$21,""))))))))))))))))))))</f>
        <v>CCE-16</v>
      </c>
      <c r="M1707" s="60" t="s">
        <v>63</v>
      </c>
      <c r="N1707" s="60">
        <v>0</v>
      </c>
      <c r="O1707" s="63">
        <v>41000000</v>
      </c>
      <c r="P1707" s="63">
        <f t="shared" si="188"/>
        <v>41000000</v>
      </c>
      <c r="Q1707" s="65">
        <v>0</v>
      </c>
      <c r="R1707" s="60">
        <v>1</v>
      </c>
      <c r="S1707" s="60" t="s">
        <v>3257</v>
      </c>
      <c r="T1707" s="60" t="s">
        <v>3258</v>
      </c>
      <c r="U1707" s="60" t="s">
        <v>3259</v>
      </c>
      <c r="V1707" s="60" t="s">
        <v>3260</v>
      </c>
      <c r="W1707" s="60" t="s">
        <v>3261</v>
      </c>
      <c r="X1707" s="60" t="s">
        <v>3262</v>
      </c>
      <c r="Y1707" s="133" t="s">
        <v>3263</v>
      </c>
    </row>
    <row r="1708" spans="1:25" ht="60" x14ac:dyDescent="0.25">
      <c r="A1708" s="60" t="s">
        <v>3323</v>
      </c>
      <c r="B1708" s="60" t="str">
        <f>IFERROR(VLOOKUP(VALUE(MID(A1708,1,IF(VALUE(MID(A1708,1,3))=898,3,4))),[40]Hoja1!$A$3:$K$222,2,0),"")</f>
        <v>1057 Competencias para el ciudadano de hoy</v>
      </c>
      <c r="C1708" s="60" t="s">
        <v>275</v>
      </c>
      <c r="D1708" s="60" t="s">
        <v>520</v>
      </c>
      <c r="E1708" s="60">
        <v>83121502</v>
      </c>
      <c r="F1708" s="60" t="s">
        <v>3319</v>
      </c>
      <c r="G1708" s="62">
        <v>2</v>
      </c>
      <c r="H1708" s="62">
        <v>1</v>
      </c>
      <c r="I1708" s="88">
        <v>10</v>
      </c>
      <c r="J1708" s="60">
        <v>1</v>
      </c>
      <c r="K1708" s="60" t="s">
        <v>21</v>
      </c>
      <c r="L1708" s="60" t="str">
        <f>IF(K1708=[40]Hoja3!$B$2,[40]Hoja3!$A$2,IF(K1708=[40]Hoja3!$B$3,[40]Hoja3!$A$3,IF(K1708=[40]Hoja3!$B$4,[40]Hoja3!$A$4,IF(K1708=[40]Hoja3!$B$5,[40]Hoja3!$A$5,IF(K1708=[40]Hoja3!$B$6,[40]Hoja3!$A$6,IF(K1708=[40]Hoja3!$B$7,[40]Hoja3!$A$7,IF(K1708=[40]Hoja3!$B$8,[40]Hoja3!$A$8,IF(K1708=[40]Hoja3!$B$9,[40]Hoja3!$A$9,IF(K1708=[40]Hoja3!$B$10,[40]Hoja3!$A$10,IF(K1708=[40]Hoja3!$B$11,[40]Hoja3!$A$11,IF(K1708=[40]Hoja3!$B$12,[40]Hoja3!$A$12,IF(K1708=[40]Hoja3!$B$13,[40]Hoja3!$A$13,IF(K1708=[40]Hoja3!$B$14,[40]Hoja3!$A$14,IF(K1708=[40]Hoja3!$B$15,[40]Hoja3!$A$15,IF(K1708=[40]Hoja3!$B$16,[40]Hoja3!$A$16,IF(K1708=[40]Hoja3!$B$17,[40]Hoja3!$A$17,IF(K1708=[40]Hoja3!$B$18,[40]Hoja3!$A$18,IF(K1708=[40]Hoja3!$B$19,[40]Hoja3!$A$19,IF(K1708=[40]Hoja3!$B$20,[40]Hoja3!$A$20,IF(K1708=[40]Hoja3!$B$21,[40]Hoja3!$A$21,""))))))))))))))))))))</f>
        <v>CCE-16</v>
      </c>
      <c r="M1708" s="60" t="s">
        <v>63</v>
      </c>
      <c r="N1708" s="60">
        <v>0</v>
      </c>
      <c r="O1708" s="63">
        <v>41000000</v>
      </c>
      <c r="P1708" s="63">
        <f t="shared" si="188"/>
        <v>41000000</v>
      </c>
      <c r="Q1708" s="65">
        <v>0</v>
      </c>
      <c r="R1708" s="60">
        <v>1</v>
      </c>
      <c r="S1708" s="60" t="s">
        <v>3257</v>
      </c>
      <c r="T1708" s="60" t="s">
        <v>3258</v>
      </c>
      <c r="U1708" s="60" t="s">
        <v>3259</v>
      </c>
      <c r="V1708" s="60" t="s">
        <v>3260</v>
      </c>
      <c r="W1708" s="60" t="s">
        <v>3261</v>
      </c>
      <c r="X1708" s="60" t="s">
        <v>3262</v>
      </c>
      <c r="Y1708" s="133" t="s">
        <v>3263</v>
      </c>
    </row>
    <row r="1709" spans="1:25" ht="60" x14ac:dyDescent="0.25">
      <c r="A1709" s="60" t="s">
        <v>3324</v>
      </c>
      <c r="B1709" s="60" t="str">
        <f>IFERROR(VLOOKUP(VALUE(MID(A1709,1,IF(VALUE(MID(A1709,1,3))=898,3,4))),[40]Hoja1!$A$3:$K$222,2,0),"")</f>
        <v>1057 Competencias para el ciudadano de hoy</v>
      </c>
      <c r="C1709" s="60" t="s">
        <v>275</v>
      </c>
      <c r="D1709" s="60" t="s">
        <v>520</v>
      </c>
      <c r="E1709" s="60">
        <v>83121502</v>
      </c>
      <c r="F1709" s="60" t="s">
        <v>3325</v>
      </c>
      <c r="G1709" s="62">
        <v>1</v>
      </c>
      <c r="H1709" s="62">
        <v>1</v>
      </c>
      <c r="I1709" s="88">
        <v>8.4</v>
      </c>
      <c r="J1709" s="60">
        <v>1</v>
      </c>
      <c r="K1709" s="60" t="s">
        <v>21</v>
      </c>
      <c r="L1709" s="60" t="str">
        <f>IF(K1709=[40]Hoja3!$B$2,[40]Hoja3!$A$2,IF(K1709=[40]Hoja3!$B$3,[40]Hoja3!$A$3,IF(K1709=[40]Hoja3!$B$4,[40]Hoja3!$A$4,IF(K1709=[40]Hoja3!$B$5,[40]Hoja3!$A$5,IF(K1709=[40]Hoja3!$B$6,[40]Hoja3!$A$6,IF(K1709=[40]Hoja3!$B$7,[40]Hoja3!$A$7,IF(K1709=[40]Hoja3!$B$8,[40]Hoja3!$A$8,IF(K1709=[40]Hoja3!$B$9,[40]Hoja3!$A$9,IF(K1709=[40]Hoja3!$B$10,[40]Hoja3!$A$10,IF(K1709=[40]Hoja3!$B$11,[40]Hoja3!$A$11,IF(K1709=[40]Hoja3!$B$12,[40]Hoja3!$A$12,IF(K1709=[40]Hoja3!$B$13,[40]Hoja3!$A$13,IF(K1709=[40]Hoja3!$B$14,[40]Hoja3!$A$14,IF(K1709=[40]Hoja3!$B$15,[40]Hoja3!$A$15,IF(K1709=[40]Hoja3!$B$16,[40]Hoja3!$A$16,IF(K1709=[40]Hoja3!$B$17,[40]Hoja3!$A$17,IF(K1709=[40]Hoja3!$B$18,[40]Hoja3!$A$18,IF(K1709=[40]Hoja3!$B$19,[40]Hoja3!$A$19,IF(K1709=[40]Hoja3!$B$20,[40]Hoja3!$A$20,IF(K1709=[40]Hoja3!$B$21,[40]Hoja3!$A$21,""))))))))))))))))))))</f>
        <v>CCE-16</v>
      </c>
      <c r="M1709" s="60" t="s">
        <v>63</v>
      </c>
      <c r="N1709" s="60">
        <v>0</v>
      </c>
      <c r="O1709" s="63">
        <v>26994240</v>
      </c>
      <c r="P1709" s="63">
        <f t="shared" si="188"/>
        <v>26994240</v>
      </c>
      <c r="Q1709" s="65">
        <v>0</v>
      </c>
      <c r="R1709" s="60">
        <v>1</v>
      </c>
      <c r="S1709" s="60" t="s">
        <v>3257</v>
      </c>
      <c r="T1709" s="60" t="s">
        <v>3258</v>
      </c>
      <c r="U1709" s="60" t="s">
        <v>3259</v>
      </c>
      <c r="V1709" s="60" t="s">
        <v>3260</v>
      </c>
      <c r="W1709" s="60" t="s">
        <v>3261</v>
      </c>
      <c r="X1709" s="60" t="s">
        <v>3262</v>
      </c>
      <c r="Y1709" s="133" t="s">
        <v>3263</v>
      </c>
    </row>
    <row r="1710" spans="1:25" ht="60" x14ac:dyDescent="0.25">
      <c r="A1710" s="60" t="s">
        <v>3326</v>
      </c>
      <c r="B1710" s="60" t="str">
        <f>IFERROR(VLOOKUP(VALUE(MID(A1710,1,IF(VALUE(MID(A1710,1,3))=898,3,4))),[40]Hoja1!$A$3:$K$222,2,0),"")</f>
        <v>1057 Competencias para el ciudadano de hoy</v>
      </c>
      <c r="C1710" s="60" t="s">
        <v>275</v>
      </c>
      <c r="D1710" s="60" t="s">
        <v>520</v>
      </c>
      <c r="E1710" s="60">
        <v>83121502</v>
      </c>
      <c r="F1710" s="60" t="s">
        <v>3325</v>
      </c>
      <c r="G1710" s="62">
        <v>1</v>
      </c>
      <c r="H1710" s="62">
        <v>1</v>
      </c>
      <c r="I1710" s="88">
        <v>8.4</v>
      </c>
      <c r="J1710" s="60">
        <v>1</v>
      </c>
      <c r="K1710" s="60" t="s">
        <v>21</v>
      </c>
      <c r="L1710" s="60" t="str">
        <f>IF(K1710=[40]Hoja3!$B$2,[40]Hoja3!$A$2,IF(K1710=[40]Hoja3!$B$3,[40]Hoja3!$A$3,IF(K1710=[40]Hoja3!$B$4,[40]Hoja3!$A$4,IF(K1710=[40]Hoja3!$B$5,[40]Hoja3!$A$5,IF(K1710=[40]Hoja3!$B$6,[40]Hoja3!$A$6,IF(K1710=[40]Hoja3!$B$7,[40]Hoja3!$A$7,IF(K1710=[40]Hoja3!$B$8,[40]Hoja3!$A$8,IF(K1710=[40]Hoja3!$B$9,[40]Hoja3!$A$9,IF(K1710=[40]Hoja3!$B$10,[40]Hoja3!$A$10,IF(K1710=[40]Hoja3!$B$11,[40]Hoja3!$A$11,IF(K1710=[40]Hoja3!$B$12,[40]Hoja3!$A$12,IF(K1710=[40]Hoja3!$B$13,[40]Hoja3!$A$13,IF(K1710=[40]Hoja3!$B$14,[40]Hoja3!$A$14,IF(K1710=[40]Hoja3!$B$15,[40]Hoja3!$A$15,IF(K1710=[40]Hoja3!$B$16,[40]Hoja3!$A$16,IF(K1710=[40]Hoja3!$B$17,[40]Hoja3!$A$17,IF(K1710=[40]Hoja3!$B$18,[40]Hoja3!$A$18,IF(K1710=[40]Hoja3!$B$19,[40]Hoja3!$A$19,IF(K1710=[40]Hoja3!$B$20,[40]Hoja3!$A$20,IF(K1710=[40]Hoja3!$B$21,[40]Hoja3!$A$21,""))))))))))))))))))))</f>
        <v>CCE-16</v>
      </c>
      <c r="M1710" s="60" t="s">
        <v>63</v>
      </c>
      <c r="N1710" s="60">
        <v>0</v>
      </c>
      <c r="O1710" s="63">
        <v>26994240</v>
      </c>
      <c r="P1710" s="63">
        <f t="shared" si="188"/>
        <v>26994240</v>
      </c>
      <c r="Q1710" s="65">
        <v>0</v>
      </c>
      <c r="R1710" s="60">
        <v>1</v>
      </c>
      <c r="S1710" s="60" t="s">
        <v>3257</v>
      </c>
      <c r="T1710" s="60" t="s">
        <v>3258</v>
      </c>
      <c r="U1710" s="60" t="s">
        <v>3259</v>
      </c>
      <c r="V1710" s="60" t="s">
        <v>3260</v>
      </c>
      <c r="W1710" s="60" t="s">
        <v>3261</v>
      </c>
      <c r="X1710" s="60" t="s">
        <v>3262</v>
      </c>
      <c r="Y1710" s="133" t="s">
        <v>3263</v>
      </c>
    </row>
    <row r="1711" spans="1:25" ht="60" x14ac:dyDescent="0.25">
      <c r="A1711" s="60" t="s">
        <v>3327</v>
      </c>
      <c r="B1711" s="60" t="str">
        <f>IFERROR(VLOOKUP(VALUE(MID(A1711,1,IF(VALUE(MID(A1711,1,3))=898,3,4))),[40]Hoja1!$A$3:$K$222,2,0),"")</f>
        <v>1057 Competencias para el ciudadano de hoy</v>
      </c>
      <c r="C1711" s="60" t="s">
        <v>275</v>
      </c>
      <c r="D1711" s="60" t="s">
        <v>520</v>
      </c>
      <c r="E1711" s="60">
        <v>83121502</v>
      </c>
      <c r="F1711" s="60" t="s">
        <v>3325</v>
      </c>
      <c r="G1711" s="62">
        <v>3</v>
      </c>
      <c r="H1711" s="62">
        <v>1</v>
      </c>
      <c r="I1711" s="88">
        <v>8.4</v>
      </c>
      <c r="J1711" s="60">
        <v>1</v>
      </c>
      <c r="K1711" s="60" t="s">
        <v>21</v>
      </c>
      <c r="L1711" s="60" t="str">
        <f>IF(K1711=[40]Hoja3!$B$2,[40]Hoja3!$A$2,IF(K1711=[40]Hoja3!$B$3,[40]Hoja3!$A$3,IF(K1711=[40]Hoja3!$B$4,[40]Hoja3!$A$4,IF(K1711=[40]Hoja3!$B$5,[40]Hoja3!$A$5,IF(K1711=[40]Hoja3!$B$6,[40]Hoja3!$A$6,IF(K1711=[40]Hoja3!$B$7,[40]Hoja3!$A$7,IF(K1711=[40]Hoja3!$B$8,[40]Hoja3!$A$8,IF(K1711=[40]Hoja3!$B$9,[40]Hoja3!$A$9,IF(K1711=[40]Hoja3!$B$10,[40]Hoja3!$A$10,IF(K1711=[40]Hoja3!$B$11,[40]Hoja3!$A$11,IF(K1711=[40]Hoja3!$B$12,[40]Hoja3!$A$12,IF(K1711=[40]Hoja3!$B$13,[40]Hoja3!$A$13,IF(K1711=[40]Hoja3!$B$14,[40]Hoja3!$A$14,IF(K1711=[40]Hoja3!$B$15,[40]Hoja3!$A$15,IF(K1711=[40]Hoja3!$B$16,[40]Hoja3!$A$16,IF(K1711=[40]Hoja3!$B$17,[40]Hoja3!$A$17,IF(K1711=[40]Hoja3!$B$18,[40]Hoja3!$A$18,IF(K1711=[40]Hoja3!$B$19,[40]Hoja3!$A$19,IF(K1711=[40]Hoja3!$B$20,[40]Hoja3!$A$20,IF(K1711=[40]Hoja3!$B$21,[40]Hoja3!$A$21,""))))))))))))))))))))</f>
        <v>CCE-16</v>
      </c>
      <c r="M1711" s="60" t="s">
        <v>63</v>
      </c>
      <c r="N1711" s="60">
        <v>0</v>
      </c>
      <c r="O1711" s="63">
        <v>26994240</v>
      </c>
      <c r="P1711" s="63">
        <f t="shared" si="188"/>
        <v>26994240</v>
      </c>
      <c r="Q1711" s="65">
        <v>0</v>
      </c>
      <c r="R1711" s="60">
        <v>1</v>
      </c>
      <c r="S1711" s="60" t="s">
        <v>3257</v>
      </c>
      <c r="T1711" s="60" t="s">
        <v>3258</v>
      </c>
      <c r="U1711" s="60" t="s">
        <v>3259</v>
      </c>
      <c r="V1711" s="60" t="s">
        <v>3260</v>
      </c>
      <c r="W1711" s="60" t="s">
        <v>3261</v>
      </c>
      <c r="X1711" s="60" t="s">
        <v>3262</v>
      </c>
      <c r="Y1711" s="133" t="s">
        <v>3263</v>
      </c>
    </row>
    <row r="1712" spans="1:25" ht="60" x14ac:dyDescent="0.25">
      <c r="A1712" s="60" t="s">
        <v>3328</v>
      </c>
      <c r="B1712" s="60" t="str">
        <f>IFERROR(VLOOKUP(VALUE(MID(A1712,1,IF(VALUE(MID(A1712,1,3))=898,3,4))),[40]Hoja1!$A$3:$K$222,2,0),"")</f>
        <v>1057 Competencias para el ciudadano de hoy</v>
      </c>
      <c r="C1712" s="60" t="s">
        <v>275</v>
      </c>
      <c r="D1712" s="60" t="s">
        <v>520</v>
      </c>
      <c r="E1712" s="60">
        <v>83121502</v>
      </c>
      <c r="F1712" s="60" t="s">
        <v>3325</v>
      </c>
      <c r="G1712" s="62">
        <v>3</v>
      </c>
      <c r="H1712" s="62">
        <v>1</v>
      </c>
      <c r="I1712" s="88">
        <v>8.4</v>
      </c>
      <c r="J1712" s="60">
        <v>1</v>
      </c>
      <c r="K1712" s="60" t="s">
        <v>21</v>
      </c>
      <c r="L1712" s="60" t="str">
        <f>IF(K1712=[40]Hoja3!$B$2,[40]Hoja3!$A$2,IF(K1712=[40]Hoja3!$B$3,[40]Hoja3!$A$3,IF(K1712=[40]Hoja3!$B$4,[40]Hoja3!$A$4,IF(K1712=[40]Hoja3!$B$5,[40]Hoja3!$A$5,IF(K1712=[40]Hoja3!$B$6,[40]Hoja3!$A$6,IF(K1712=[40]Hoja3!$B$7,[40]Hoja3!$A$7,IF(K1712=[40]Hoja3!$B$8,[40]Hoja3!$A$8,IF(K1712=[40]Hoja3!$B$9,[40]Hoja3!$A$9,IF(K1712=[40]Hoja3!$B$10,[40]Hoja3!$A$10,IF(K1712=[40]Hoja3!$B$11,[40]Hoja3!$A$11,IF(K1712=[40]Hoja3!$B$12,[40]Hoja3!$A$12,IF(K1712=[40]Hoja3!$B$13,[40]Hoja3!$A$13,IF(K1712=[40]Hoja3!$B$14,[40]Hoja3!$A$14,IF(K1712=[40]Hoja3!$B$15,[40]Hoja3!$A$15,IF(K1712=[40]Hoja3!$B$16,[40]Hoja3!$A$16,IF(K1712=[40]Hoja3!$B$17,[40]Hoja3!$A$17,IF(K1712=[40]Hoja3!$B$18,[40]Hoja3!$A$18,IF(K1712=[40]Hoja3!$B$19,[40]Hoja3!$A$19,IF(K1712=[40]Hoja3!$B$20,[40]Hoja3!$A$20,IF(K1712=[40]Hoja3!$B$21,[40]Hoja3!$A$21,""))))))))))))))))))))</f>
        <v>CCE-16</v>
      </c>
      <c r="M1712" s="60" t="s">
        <v>63</v>
      </c>
      <c r="N1712" s="60">
        <v>0</v>
      </c>
      <c r="O1712" s="63">
        <v>26994240</v>
      </c>
      <c r="P1712" s="63">
        <f t="shared" si="188"/>
        <v>26994240</v>
      </c>
      <c r="Q1712" s="65">
        <v>0</v>
      </c>
      <c r="R1712" s="60">
        <v>1</v>
      </c>
      <c r="S1712" s="60" t="s">
        <v>3257</v>
      </c>
      <c r="T1712" s="60" t="s">
        <v>3258</v>
      </c>
      <c r="U1712" s="60" t="s">
        <v>3259</v>
      </c>
      <c r="V1712" s="60" t="s">
        <v>3260</v>
      </c>
      <c r="W1712" s="60" t="s">
        <v>3261</v>
      </c>
      <c r="X1712" s="60" t="s">
        <v>3262</v>
      </c>
      <c r="Y1712" s="133" t="s">
        <v>3263</v>
      </c>
    </row>
    <row r="1713" spans="1:25" ht="60" x14ac:dyDescent="0.25">
      <c r="A1713" s="60" t="s">
        <v>3329</v>
      </c>
      <c r="B1713" s="60" t="str">
        <f>IFERROR(VLOOKUP(VALUE(MID(A1713,1,IF(VALUE(MID(A1713,1,3))=898,3,4))),[40]Hoja1!$A$3:$K$222,2,0),"")</f>
        <v>1057 Competencias para el ciudadano de hoy</v>
      </c>
      <c r="C1713" s="60" t="s">
        <v>275</v>
      </c>
      <c r="D1713" s="60" t="s">
        <v>520</v>
      </c>
      <c r="E1713" s="60">
        <v>83121502</v>
      </c>
      <c r="F1713" s="60" t="s">
        <v>3325</v>
      </c>
      <c r="G1713" s="62">
        <v>3</v>
      </c>
      <c r="H1713" s="62">
        <v>1</v>
      </c>
      <c r="I1713" s="88">
        <v>8.4</v>
      </c>
      <c r="J1713" s="60">
        <v>1</v>
      </c>
      <c r="K1713" s="60" t="s">
        <v>21</v>
      </c>
      <c r="L1713" s="60" t="str">
        <f>IF(K1713=[40]Hoja3!$B$2,[40]Hoja3!$A$2,IF(K1713=[40]Hoja3!$B$3,[40]Hoja3!$A$3,IF(K1713=[40]Hoja3!$B$4,[40]Hoja3!$A$4,IF(K1713=[40]Hoja3!$B$5,[40]Hoja3!$A$5,IF(K1713=[40]Hoja3!$B$6,[40]Hoja3!$A$6,IF(K1713=[40]Hoja3!$B$7,[40]Hoja3!$A$7,IF(K1713=[40]Hoja3!$B$8,[40]Hoja3!$A$8,IF(K1713=[40]Hoja3!$B$9,[40]Hoja3!$A$9,IF(K1713=[40]Hoja3!$B$10,[40]Hoja3!$A$10,IF(K1713=[40]Hoja3!$B$11,[40]Hoja3!$A$11,IF(K1713=[40]Hoja3!$B$12,[40]Hoja3!$A$12,IF(K1713=[40]Hoja3!$B$13,[40]Hoja3!$A$13,IF(K1713=[40]Hoja3!$B$14,[40]Hoja3!$A$14,IF(K1713=[40]Hoja3!$B$15,[40]Hoja3!$A$15,IF(K1713=[40]Hoja3!$B$16,[40]Hoja3!$A$16,IF(K1713=[40]Hoja3!$B$17,[40]Hoja3!$A$17,IF(K1713=[40]Hoja3!$B$18,[40]Hoja3!$A$18,IF(K1713=[40]Hoja3!$B$19,[40]Hoja3!$A$19,IF(K1713=[40]Hoja3!$B$20,[40]Hoja3!$A$20,IF(K1713=[40]Hoja3!$B$21,[40]Hoja3!$A$21,""))))))))))))))))))))</f>
        <v>CCE-16</v>
      </c>
      <c r="M1713" s="60" t="s">
        <v>63</v>
      </c>
      <c r="N1713" s="60">
        <v>0</v>
      </c>
      <c r="O1713" s="63">
        <v>26994240</v>
      </c>
      <c r="P1713" s="63">
        <f t="shared" si="188"/>
        <v>26994240</v>
      </c>
      <c r="Q1713" s="65">
        <v>0</v>
      </c>
      <c r="R1713" s="60">
        <v>1</v>
      </c>
      <c r="S1713" s="60" t="s">
        <v>3257</v>
      </c>
      <c r="T1713" s="60" t="s">
        <v>3258</v>
      </c>
      <c r="U1713" s="60" t="s">
        <v>3259</v>
      </c>
      <c r="V1713" s="60" t="s">
        <v>3260</v>
      </c>
      <c r="W1713" s="60" t="s">
        <v>3261</v>
      </c>
      <c r="X1713" s="60" t="s">
        <v>3262</v>
      </c>
      <c r="Y1713" s="133" t="s">
        <v>3263</v>
      </c>
    </row>
    <row r="1714" spans="1:25" ht="60" x14ac:dyDescent="0.25">
      <c r="A1714" s="60" t="s">
        <v>3330</v>
      </c>
      <c r="B1714" s="60" t="str">
        <f>IFERROR(VLOOKUP(VALUE(MID(A1714,1,IF(VALUE(MID(A1714,1,3))=898,3,4))),[40]Hoja1!$A$3:$K$222,2,0),"")</f>
        <v>1057 Competencias para el ciudadano de hoy</v>
      </c>
      <c r="C1714" s="60" t="s">
        <v>275</v>
      </c>
      <c r="D1714" s="60" t="s">
        <v>520</v>
      </c>
      <c r="E1714" s="60">
        <v>83121502</v>
      </c>
      <c r="F1714" s="60" t="s">
        <v>3325</v>
      </c>
      <c r="G1714" s="62">
        <v>3</v>
      </c>
      <c r="H1714" s="62">
        <v>1</v>
      </c>
      <c r="I1714" s="88">
        <v>8.4</v>
      </c>
      <c r="J1714" s="60">
        <v>1</v>
      </c>
      <c r="K1714" s="60" t="s">
        <v>21</v>
      </c>
      <c r="L1714" s="60" t="str">
        <f>IF(K1714=[40]Hoja3!$B$2,[40]Hoja3!$A$2,IF(K1714=[40]Hoja3!$B$3,[40]Hoja3!$A$3,IF(K1714=[40]Hoja3!$B$4,[40]Hoja3!$A$4,IF(K1714=[40]Hoja3!$B$5,[40]Hoja3!$A$5,IF(K1714=[40]Hoja3!$B$6,[40]Hoja3!$A$6,IF(K1714=[40]Hoja3!$B$7,[40]Hoja3!$A$7,IF(K1714=[40]Hoja3!$B$8,[40]Hoja3!$A$8,IF(K1714=[40]Hoja3!$B$9,[40]Hoja3!$A$9,IF(K1714=[40]Hoja3!$B$10,[40]Hoja3!$A$10,IF(K1714=[40]Hoja3!$B$11,[40]Hoja3!$A$11,IF(K1714=[40]Hoja3!$B$12,[40]Hoja3!$A$12,IF(K1714=[40]Hoja3!$B$13,[40]Hoja3!$A$13,IF(K1714=[40]Hoja3!$B$14,[40]Hoja3!$A$14,IF(K1714=[40]Hoja3!$B$15,[40]Hoja3!$A$15,IF(K1714=[40]Hoja3!$B$16,[40]Hoja3!$A$16,IF(K1714=[40]Hoja3!$B$17,[40]Hoja3!$A$17,IF(K1714=[40]Hoja3!$B$18,[40]Hoja3!$A$18,IF(K1714=[40]Hoja3!$B$19,[40]Hoja3!$A$19,IF(K1714=[40]Hoja3!$B$20,[40]Hoja3!$A$20,IF(K1714=[40]Hoja3!$B$21,[40]Hoja3!$A$21,""))))))))))))))))))))</f>
        <v>CCE-16</v>
      </c>
      <c r="M1714" s="60" t="s">
        <v>63</v>
      </c>
      <c r="N1714" s="60">
        <v>0</v>
      </c>
      <c r="O1714" s="63">
        <v>26994240</v>
      </c>
      <c r="P1714" s="63">
        <f t="shared" si="188"/>
        <v>26994240</v>
      </c>
      <c r="Q1714" s="65">
        <v>0</v>
      </c>
      <c r="R1714" s="60">
        <v>1</v>
      </c>
      <c r="S1714" s="60" t="s">
        <v>3257</v>
      </c>
      <c r="T1714" s="60" t="s">
        <v>3258</v>
      </c>
      <c r="U1714" s="60" t="s">
        <v>3259</v>
      </c>
      <c r="V1714" s="60" t="s">
        <v>3260</v>
      </c>
      <c r="W1714" s="60" t="s">
        <v>3261</v>
      </c>
      <c r="X1714" s="60" t="s">
        <v>3262</v>
      </c>
      <c r="Y1714" s="133" t="s">
        <v>3263</v>
      </c>
    </row>
    <row r="1715" spans="1:25" ht="60" x14ac:dyDescent="0.25">
      <c r="A1715" s="60" t="s">
        <v>3331</v>
      </c>
      <c r="B1715" s="60" t="str">
        <f>IFERROR(VLOOKUP(VALUE(MID(A1715,1,IF(VALUE(MID(A1715,1,3))=898,3,4))),[40]Hoja1!$A$3:$K$222,2,0),"")</f>
        <v>1057 Competencias para el ciudadano de hoy</v>
      </c>
      <c r="C1715" s="60" t="s">
        <v>275</v>
      </c>
      <c r="D1715" s="60" t="s">
        <v>520</v>
      </c>
      <c r="E1715" s="60">
        <v>83121502</v>
      </c>
      <c r="F1715" s="60" t="s">
        <v>3325</v>
      </c>
      <c r="G1715" s="62">
        <v>3</v>
      </c>
      <c r="H1715" s="62">
        <v>1</v>
      </c>
      <c r="I1715" s="88">
        <v>8.4</v>
      </c>
      <c r="J1715" s="60">
        <v>1</v>
      </c>
      <c r="K1715" s="60" t="s">
        <v>21</v>
      </c>
      <c r="L1715" s="60" t="str">
        <f>IF(K1715=[40]Hoja3!$B$2,[40]Hoja3!$A$2,IF(K1715=[40]Hoja3!$B$3,[40]Hoja3!$A$3,IF(K1715=[40]Hoja3!$B$4,[40]Hoja3!$A$4,IF(K1715=[40]Hoja3!$B$5,[40]Hoja3!$A$5,IF(K1715=[40]Hoja3!$B$6,[40]Hoja3!$A$6,IF(K1715=[40]Hoja3!$B$7,[40]Hoja3!$A$7,IF(K1715=[40]Hoja3!$B$8,[40]Hoja3!$A$8,IF(K1715=[40]Hoja3!$B$9,[40]Hoja3!$A$9,IF(K1715=[40]Hoja3!$B$10,[40]Hoja3!$A$10,IF(K1715=[40]Hoja3!$B$11,[40]Hoja3!$A$11,IF(K1715=[40]Hoja3!$B$12,[40]Hoja3!$A$12,IF(K1715=[40]Hoja3!$B$13,[40]Hoja3!$A$13,IF(K1715=[40]Hoja3!$B$14,[40]Hoja3!$A$14,IF(K1715=[40]Hoja3!$B$15,[40]Hoja3!$A$15,IF(K1715=[40]Hoja3!$B$16,[40]Hoja3!$A$16,IF(K1715=[40]Hoja3!$B$17,[40]Hoja3!$A$17,IF(K1715=[40]Hoja3!$B$18,[40]Hoja3!$A$18,IF(K1715=[40]Hoja3!$B$19,[40]Hoja3!$A$19,IF(K1715=[40]Hoja3!$B$20,[40]Hoja3!$A$20,IF(K1715=[40]Hoja3!$B$21,[40]Hoja3!$A$21,""))))))))))))))))))))</f>
        <v>CCE-16</v>
      </c>
      <c r="M1715" s="60" t="s">
        <v>63</v>
      </c>
      <c r="N1715" s="60">
        <v>0</v>
      </c>
      <c r="O1715" s="63">
        <v>26994240</v>
      </c>
      <c r="P1715" s="63">
        <f t="shared" si="188"/>
        <v>26994240</v>
      </c>
      <c r="Q1715" s="65">
        <v>0</v>
      </c>
      <c r="R1715" s="60">
        <v>1</v>
      </c>
      <c r="S1715" s="60" t="s">
        <v>3257</v>
      </c>
      <c r="T1715" s="60" t="s">
        <v>3258</v>
      </c>
      <c r="U1715" s="60" t="s">
        <v>3259</v>
      </c>
      <c r="V1715" s="60" t="s">
        <v>3260</v>
      </c>
      <c r="W1715" s="60" t="s">
        <v>3261</v>
      </c>
      <c r="X1715" s="60" t="s">
        <v>3262</v>
      </c>
      <c r="Y1715" s="133" t="s">
        <v>3263</v>
      </c>
    </row>
    <row r="1716" spans="1:25" ht="60" x14ac:dyDescent="0.25">
      <c r="A1716" s="60" t="s">
        <v>3332</v>
      </c>
      <c r="B1716" s="60" t="str">
        <f>IFERROR(VLOOKUP(VALUE(MID(A1716,1,IF(VALUE(MID(A1716,1,3))=898,3,4))),[40]Hoja1!$A$3:$K$222,2,0),"")</f>
        <v>1057 Competencias para el ciudadano de hoy</v>
      </c>
      <c r="C1716" s="60" t="s">
        <v>275</v>
      </c>
      <c r="D1716" s="60" t="s">
        <v>520</v>
      </c>
      <c r="E1716" s="60">
        <v>83121502</v>
      </c>
      <c r="F1716" s="60" t="s">
        <v>3325</v>
      </c>
      <c r="G1716" s="62">
        <v>3</v>
      </c>
      <c r="H1716" s="62">
        <v>1</v>
      </c>
      <c r="I1716" s="88">
        <v>8.4</v>
      </c>
      <c r="J1716" s="60">
        <v>1</v>
      </c>
      <c r="K1716" s="60" t="s">
        <v>21</v>
      </c>
      <c r="L1716" s="60" t="str">
        <f>IF(K1716=[40]Hoja3!$B$2,[40]Hoja3!$A$2,IF(K1716=[40]Hoja3!$B$3,[40]Hoja3!$A$3,IF(K1716=[40]Hoja3!$B$4,[40]Hoja3!$A$4,IF(K1716=[40]Hoja3!$B$5,[40]Hoja3!$A$5,IF(K1716=[40]Hoja3!$B$6,[40]Hoja3!$A$6,IF(K1716=[40]Hoja3!$B$7,[40]Hoja3!$A$7,IF(K1716=[40]Hoja3!$B$8,[40]Hoja3!$A$8,IF(K1716=[40]Hoja3!$B$9,[40]Hoja3!$A$9,IF(K1716=[40]Hoja3!$B$10,[40]Hoja3!$A$10,IF(K1716=[40]Hoja3!$B$11,[40]Hoja3!$A$11,IF(K1716=[40]Hoja3!$B$12,[40]Hoja3!$A$12,IF(K1716=[40]Hoja3!$B$13,[40]Hoja3!$A$13,IF(K1716=[40]Hoja3!$B$14,[40]Hoja3!$A$14,IF(K1716=[40]Hoja3!$B$15,[40]Hoja3!$A$15,IF(K1716=[40]Hoja3!$B$16,[40]Hoja3!$A$16,IF(K1716=[40]Hoja3!$B$17,[40]Hoja3!$A$17,IF(K1716=[40]Hoja3!$B$18,[40]Hoja3!$A$18,IF(K1716=[40]Hoja3!$B$19,[40]Hoja3!$A$19,IF(K1716=[40]Hoja3!$B$20,[40]Hoja3!$A$20,IF(K1716=[40]Hoja3!$B$21,[40]Hoja3!$A$21,""))))))))))))))))))))</f>
        <v>CCE-16</v>
      </c>
      <c r="M1716" s="60" t="s">
        <v>63</v>
      </c>
      <c r="N1716" s="60">
        <v>0</v>
      </c>
      <c r="O1716" s="63">
        <v>26994240</v>
      </c>
      <c r="P1716" s="63">
        <f t="shared" si="188"/>
        <v>26994240</v>
      </c>
      <c r="Q1716" s="65">
        <v>0</v>
      </c>
      <c r="R1716" s="60">
        <v>1</v>
      </c>
      <c r="S1716" s="60" t="s">
        <v>3257</v>
      </c>
      <c r="T1716" s="60" t="s">
        <v>3258</v>
      </c>
      <c r="U1716" s="60" t="s">
        <v>3259</v>
      </c>
      <c r="V1716" s="60" t="s">
        <v>3260</v>
      </c>
      <c r="W1716" s="60" t="s">
        <v>3261</v>
      </c>
      <c r="X1716" s="60" t="s">
        <v>3262</v>
      </c>
      <c r="Y1716" s="133" t="s">
        <v>3263</v>
      </c>
    </row>
    <row r="1717" spans="1:25" ht="60" x14ac:dyDescent="0.25">
      <c r="A1717" s="60" t="s">
        <v>3333</v>
      </c>
      <c r="B1717" s="60" t="str">
        <f>IFERROR(VLOOKUP(VALUE(MID(A1717,1,IF(VALUE(MID(A1717,1,3))=898,3,4))),[40]Hoja1!$A$3:$K$222,2,0),"")</f>
        <v>1057 Competencias para el ciudadano de hoy</v>
      </c>
      <c r="C1717" s="60" t="s">
        <v>275</v>
      </c>
      <c r="D1717" s="60" t="s">
        <v>520</v>
      </c>
      <c r="E1717" s="60">
        <v>83121502</v>
      </c>
      <c r="F1717" s="60" t="s">
        <v>3325</v>
      </c>
      <c r="G1717" s="62">
        <v>3</v>
      </c>
      <c r="H1717" s="62">
        <v>1</v>
      </c>
      <c r="I1717" s="88">
        <v>8.4</v>
      </c>
      <c r="J1717" s="60">
        <v>1</v>
      </c>
      <c r="K1717" s="60" t="s">
        <v>21</v>
      </c>
      <c r="L1717" s="60" t="str">
        <f>IF(K1717=[40]Hoja3!$B$2,[40]Hoja3!$A$2,IF(K1717=[40]Hoja3!$B$3,[40]Hoja3!$A$3,IF(K1717=[40]Hoja3!$B$4,[40]Hoja3!$A$4,IF(K1717=[40]Hoja3!$B$5,[40]Hoja3!$A$5,IF(K1717=[40]Hoja3!$B$6,[40]Hoja3!$A$6,IF(K1717=[40]Hoja3!$B$7,[40]Hoja3!$A$7,IF(K1717=[40]Hoja3!$B$8,[40]Hoja3!$A$8,IF(K1717=[40]Hoja3!$B$9,[40]Hoja3!$A$9,IF(K1717=[40]Hoja3!$B$10,[40]Hoja3!$A$10,IF(K1717=[40]Hoja3!$B$11,[40]Hoja3!$A$11,IF(K1717=[40]Hoja3!$B$12,[40]Hoja3!$A$12,IF(K1717=[40]Hoja3!$B$13,[40]Hoja3!$A$13,IF(K1717=[40]Hoja3!$B$14,[40]Hoja3!$A$14,IF(K1717=[40]Hoja3!$B$15,[40]Hoja3!$A$15,IF(K1717=[40]Hoja3!$B$16,[40]Hoja3!$A$16,IF(K1717=[40]Hoja3!$B$17,[40]Hoja3!$A$17,IF(K1717=[40]Hoja3!$B$18,[40]Hoja3!$A$18,IF(K1717=[40]Hoja3!$B$19,[40]Hoja3!$A$19,IF(K1717=[40]Hoja3!$B$20,[40]Hoja3!$A$20,IF(K1717=[40]Hoja3!$B$21,[40]Hoja3!$A$21,""))))))))))))))))))))</f>
        <v>CCE-16</v>
      </c>
      <c r="M1717" s="60" t="s">
        <v>63</v>
      </c>
      <c r="N1717" s="60">
        <v>0</v>
      </c>
      <c r="O1717" s="63">
        <v>26994240</v>
      </c>
      <c r="P1717" s="63">
        <f t="shared" si="188"/>
        <v>26994240</v>
      </c>
      <c r="Q1717" s="65">
        <v>0</v>
      </c>
      <c r="R1717" s="60">
        <v>1</v>
      </c>
      <c r="S1717" s="60" t="s">
        <v>3257</v>
      </c>
      <c r="T1717" s="60" t="s">
        <v>3258</v>
      </c>
      <c r="U1717" s="60" t="s">
        <v>3259</v>
      </c>
      <c r="V1717" s="60" t="s">
        <v>3260</v>
      </c>
      <c r="W1717" s="60" t="s">
        <v>3261</v>
      </c>
      <c r="X1717" s="60" t="s">
        <v>3262</v>
      </c>
      <c r="Y1717" s="133" t="s">
        <v>3263</v>
      </c>
    </row>
    <row r="1718" spans="1:25" ht="60" x14ac:dyDescent="0.25">
      <c r="A1718" s="60" t="s">
        <v>3334</v>
      </c>
      <c r="B1718" s="60" t="str">
        <f>IFERROR(VLOOKUP(VALUE(MID(A1718,1,IF(VALUE(MID(A1718,1,3))=898,3,4))),[40]Hoja1!$A$3:$K$222,2,0),"")</f>
        <v>1057 Competencias para el ciudadano de hoy</v>
      </c>
      <c r="C1718" s="60" t="s">
        <v>275</v>
      </c>
      <c r="D1718" s="60" t="s">
        <v>520</v>
      </c>
      <c r="E1718" s="60">
        <v>83121502</v>
      </c>
      <c r="F1718" s="60" t="s">
        <v>3325</v>
      </c>
      <c r="G1718" s="62">
        <v>3</v>
      </c>
      <c r="H1718" s="62">
        <v>1</v>
      </c>
      <c r="I1718" s="88">
        <v>8.4</v>
      </c>
      <c r="J1718" s="60">
        <v>1</v>
      </c>
      <c r="K1718" s="60" t="s">
        <v>21</v>
      </c>
      <c r="L1718" s="60" t="str">
        <f>IF(K1718=[40]Hoja3!$B$2,[40]Hoja3!$A$2,IF(K1718=[40]Hoja3!$B$3,[40]Hoja3!$A$3,IF(K1718=[40]Hoja3!$B$4,[40]Hoja3!$A$4,IF(K1718=[40]Hoja3!$B$5,[40]Hoja3!$A$5,IF(K1718=[40]Hoja3!$B$6,[40]Hoja3!$A$6,IF(K1718=[40]Hoja3!$B$7,[40]Hoja3!$A$7,IF(K1718=[40]Hoja3!$B$8,[40]Hoja3!$A$8,IF(K1718=[40]Hoja3!$B$9,[40]Hoja3!$A$9,IF(K1718=[40]Hoja3!$B$10,[40]Hoja3!$A$10,IF(K1718=[40]Hoja3!$B$11,[40]Hoja3!$A$11,IF(K1718=[40]Hoja3!$B$12,[40]Hoja3!$A$12,IF(K1718=[40]Hoja3!$B$13,[40]Hoja3!$A$13,IF(K1718=[40]Hoja3!$B$14,[40]Hoja3!$A$14,IF(K1718=[40]Hoja3!$B$15,[40]Hoja3!$A$15,IF(K1718=[40]Hoja3!$B$16,[40]Hoja3!$A$16,IF(K1718=[40]Hoja3!$B$17,[40]Hoja3!$A$17,IF(K1718=[40]Hoja3!$B$18,[40]Hoja3!$A$18,IF(K1718=[40]Hoja3!$B$19,[40]Hoja3!$A$19,IF(K1718=[40]Hoja3!$B$20,[40]Hoja3!$A$20,IF(K1718=[40]Hoja3!$B$21,[40]Hoja3!$A$21,""))))))))))))))))))))</f>
        <v>CCE-16</v>
      </c>
      <c r="M1718" s="60" t="s">
        <v>63</v>
      </c>
      <c r="N1718" s="60">
        <v>0</v>
      </c>
      <c r="O1718" s="63">
        <v>26994240</v>
      </c>
      <c r="P1718" s="63">
        <f t="shared" si="188"/>
        <v>26994240</v>
      </c>
      <c r="Q1718" s="65">
        <v>0</v>
      </c>
      <c r="R1718" s="60">
        <v>1</v>
      </c>
      <c r="S1718" s="60" t="s">
        <v>3257</v>
      </c>
      <c r="T1718" s="60" t="s">
        <v>3258</v>
      </c>
      <c r="U1718" s="60" t="s">
        <v>3259</v>
      </c>
      <c r="V1718" s="60" t="s">
        <v>3260</v>
      </c>
      <c r="W1718" s="60" t="s">
        <v>3261</v>
      </c>
      <c r="X1718" s="60" t="s">
        <v>3262</v>
      </c>
      <c r="Y1718" s="133" t="s">
        <v>3263</v>
      </c>
    </row>
    <row r="1719" spans="1:25" ht="60" x14ac:dyDescent="0.25">
      <c r="A1719" s="60" t="s">
        <v>3335</v>
      </c>
      <c r="B1719" s="60" t="str">
        <f>IFERROR(VLOOKUP(VALUE(MID(A1719,1,IF(VALUE(MID(A1719,1,3))=898,3,4))),[40]Hoja1!$A$3:$K$222,2,0),"")</f>
        <v>1057 Competencias para el ciudadano de hoy</v>
      </c>
      <c r="C1719" s="60" t="s">
        <v>275</v>
      </c>
      <c r="D1719" s="60" t="s">
        <v>520</v>
      </c>
      <c r="E1719" s="60">
        <v>83121502</v>
      </c>
      <c r="F1719" s="60" t="s">
        <v>3325</v>
      </c>
      <c r="G1719" s="62">
        <v>3</v>
      </c>
      <c r="H1719" s="62">
        <v>1</v>
      </c>
      <c r="I1719" s="88">
        <v>8.4</v>
      </c>
      <c r="J1719" s="60">
        <v>1</v>
      </c>
      <c r="K1719" s="60" t="s">
        <v>21</v>
      </c>
      <c r="L1719" s="60" t="str">
        <f>IF(K1719=[40]Hoja3!$B$2,[40]Hoja3!$A$2,IF(K1719=[40]Hoja3!$B$3,[40]Hoja3!$A$3,IF(K1719=[40]Hoja3!$B$4,[40]Hoja3!$A$4,IF(K1719=[40]Hoja3!$B$5,[40]Hoja3!$A$5,IF(K1719=[40]Hoja3!$B$6,[40]Hoja3!$A$6,IF(K1719=[40]Hoja3!$B$7,[40]Hoja3!$A$7,IF(K1719=[40]Hoja3!$B$8,[40]Hoja3!$A$8,IF(K1719=[40]Hoja3!$B$9,[40]Hoja3!$A$9,IF(K1719=[40]Hoja3!$B$10,[40]Hoja3!$A$10,IF(K1719=[40]Hoja3!$B$11,[40]Hoja3!$A$11,IF(K1719=[40]Hoja3!$B$12,[40]Hoja3!$A$12,IF(K1719=[40]Hoja3!$B$13,[40]Hoja3!$A$13,IF(K1719=[40]Hoja3!$B$14,[40]Hoja3!$A$14,IF(K1719=[40]Hoja3!$B$15,[40]Hoja3!$A$15,IF(K1719=[40]Hoja3!$B$16,[40]Hoja3!$A$16,IF(K1719=[40]Hoja3!$B$17,[40]Hoja3!$A$17,IF(K1719=[40]Hoja3!$B$18,[40]Hoja3!$A$18,IF(K1719=[40]Hoja3!$B$19,[40]Hoja3!$A$19,IF(K1719=[40]Hoja3!$B$20,[40]Hoja3!$A$20,IF(K1719=[40]Hoja3!$B$21,[40]Hoja3!$A$21,""))))))))))))))))))))</f>
        <v>CCE-16</v>
      </c>
      <c r="M1719" s="60" t="s">
        <v>63</v>
      </c>
      <c r="N1719" s="60">
        <v>0</v>
      </c>
      <c r="O1719" s="63">
        <v>26994240</v>
      </c>
      <c r="P1719" s="63">
        <f t="shared" si="188"/>
        <v>26994240</v>
      </c>
      <c r="Q1719" s="65">
        <v>0</v>
      </c>
      <c r="R1719" s="60">
        <v>1</v>
      </c>
      <c r="S1719" s="60" t="s">
        <v>3257</v>
      </c>
      <c r="T1719" s="60" t="s">
        <v>3258</v>
      </c>
      <c r="U1719" s="60" t="s">
        <v>3259</v>
      </c>
      <c r="V1719" s="60" t="s">
        <v>3260</v>
      </c>
      <c r="W1719" s="60" t="s">
        <v>3261</v>
      </c>
      <c r="X1719" s="60" t="s">
        <v>3262</v>
      </c>
      <c r="Y1719" s="133" t="s">
        <v>3263</v>
      </c>
    </row>
    <row r="1720" spans="1:25" ht="60" x14ac:dyDescent="0.25">
      <c r="A1720" s="60" t="s">
        <v>3336</v>
      </c>
      <c r="B1720" s="60" t="str">
        <f>IFERROR(VLOOKUP(VALUE(MID(A1720,1,IF(VALUE(MID(A1720,1,3))=898,3,4))),[40]Hoja1!$A$3:$K$222,2,0),"")</f>
        <v>1057 Competencias para el ciudadano de hoy</v>
      </c>
      <c r="C1720" s="60" t="s">
        <v>275</v>
      </c>
      <c r="D1720" s="60" t="s">
        <v>520</v>
      </c>
      <c r="E1720" s="60">
        <v>83121502</v>
      </c>
      <c r="F1720" s="60" t="s">
        <v>3325</v>
      </c>
      <c r="G1720" s="62">
        <v>3</v>
      </c>
      <c r="H1720" s="62">
        <v>1</v>
      </c>
      <c r="I1720" s="88">
        <v>8.4</v>
      </c>
      <c r="J1720" s="60">
        <v>1</v>
      </c>
      <c r="K1720" s="60" t="s">
        <v>21</v>
      </c>
      <c r="L1720" s="60" t="str">
        <f>IF(K1720=[40]Hoja3!$B$2,[40]Hoja3!$A$2,IF(K1720=[40]Hoja3!$B$3,[40]Hoja3!$A$3,IF(K1720=[40]Hoja3!$B$4,[40]Hoja3!$A$4,IF(K1720=[40]Hoja3!$B$5,[40]Hoja3!$A$5,IF(K1720=[40]Hoja3!$B$6,[40]Hoja3!$A$6,IF(K1720=[40]Hoja3!$B$7,[40]Hoja3!$A$7,IF(K1720=[40]Hoja3!$B$8,[40]Hoja3!$A$8,IF(K1720=[40]Hoja3!$B$9,[40]Hoja3!$A$9,IF(K1720=[40]Hoja3!$B$10,[40]Hoja3!$A$10,IF(K1720=[40]Hoja3!$B$11,[40]Hoja3!$A$11,IF(K1720=[40]Hoja3!$B$12,[40]Hoja3!$A$12,IF(K1720=[40]Hoja3!$B$13,[40]Hoja3!$A$13,IF(K1720=[40]Hoja3!$B$14,[40]Hoja3!$A$14,IF(K1720=[40]Hoja3!$B$15,[40]Hoja3!$A$15,IF(K1720=[40]Hoja3!$B$16,[40]Hoja3!$A$16,IF(K1720=[40]Hoja3!$B$17,[40]Hoja3!$A$17,IF(K1720=[40]Hoja3!$B$18,[40]Hoja3!$A$18,IF(K1720=[40]Hoja3!$B$19,[40]Hoja3!$A$19,IF(K1720=[40]Hoja3!$B$20,[40]Hoja3!$A$20,IF(K1720=[40]Hoja3!$B$21,[40]Hoja3!$A$21,""))))))))))))))))))))</f>
        <v>CCE-16</v>
      </c>
      <c r="M1720" s="60" t="s">
        <v>63</v>
      </c>
      <c r="N1720" s="60">
        <v>0</v>
      </c>
      <c r="O1720" s="63">
        <v>26994240</v>
      </c>
      <c r="P1720" s="63">
        <f t="shared" si="188"/>
        <v>26994240</v>
      </c>
      <c r="Q1720" s="65">
        <v>0</v>
      </c>
      <c r="R1720" s="60">
        <v>1</v>
      </c>
      <c r="S1720" s="60" t="s">
        <v>3257</v>
      </c>
      <c r="T1720" s="60" t="s">
        <v>3258</v>
      </c>
      <c r="U1720" s="60" t="s">
        <v>3259</v>
      </c>
      <c r="V1720" s="60" t="s">
        <v>3260</v>
      </c>
      <c r="W1720" s="60" t="s">
        <v>3261</v>
      </c>
      <c r="X1720" s="60" t="s">
        <v>3262</v>
      </c>
      <c r="Y1720" s="133" t="s">
        <v>3263</v>
      </c>
    </row>
    <row r="1721" spans="1:25" ht="60" x14ac:dyDescent="0.25">
      <c r="A1721" s="60" t="s">
        <v>3337</v>
      </c>
      <c r="B1721" s="60" t="str">
        <f>IFERROR(VLOOKUP(VALUE(MID(A1721,1,IF(VALUE(MID(A1721,1,3))=898,3,4))),[40]Hoja1!$A$3:$K$222,2,0),"")</f>
        <v>1057 Competencias para el ciudadano de hoy</v>
      </c>
      <c r="C1721" s="60" t="s">
        <v>275</v>
      </c>
      <c r="D1721" s="60" t="s">
        <v>520</v>
      </c>
      <c r="E1721" s="60">
        <v>83121502</v>
      </c>
      <c r="F1721" s="60" t="s">
        <v>3325</v>
      </c>
      <c r="G1721" s="62">
        <v>3</v>
      </c>
      <c r="H1721" s="62">
        <v>1</v>
      </c>
      <c r="I1721" s="88">
        <v>8.4</v>
      </c>
      <c r="J1721" s="60">
        <v>1</v>
      </c>
      <c r="K1721" s="60" t="s">
        <v>21</v>
      </c>
      <c r="L1721" s="60" t="str">
        <f>IF(K1721=[40]Hoja3!$B$2,[40]Hoja3!$A$2,IF(K1721=[40]Hoja3!$B$3,[40]Hoja3!$A$3,IF(K1721=[40]Hoja3!$B$4,[40]Hoja3!$A$4,IF(K1721=[40]Hoja3!$B$5,[40]Hoja3!$A$5,IF(K1721=[40]Hoja3!$B$6,[40]Hoja3!$A$6,IF(K1721=[40]Hoja3!$B$7,[40]Hoja3!$A$7,IF(K1721=[40]Hoja3!$B$8,[40]Hoja3!$A$8,IF(K1721=[40]Hoja3!$B$9,[40]Hoja3!$A$9,IF(K1721=[40]Hoja3!$B$10,[40]Hoja3!$A$10,IF(K1721=[40]Hoja3!$B$11,[40]Hoja3!$A$11,IF(K1721=[40]Hoja3!$B$12,[40]Hoja3!$A$12,IF(K1721=[40]Hoja3!$B$13,[40]Hoja3!$A$13,IF(K1721=[40]Hoja3!$B$14,[40]Hoja3!$A$14,IF(K1721=[40]Hoja3!$B$15,[40]Hoja3!$A$15,IF(K1721=[40]Hoja3!$B$16,[40]Hoja3!$A$16,IF(K1721=[40]Hoja3!$B$17,[40]Hoja3!$A$17,IF(K1721=[40]Hoja3!$B$18,[40]Hoja3!$A$18,IF(K1721=[40]Hoja3!$B$19,[40]Hoja3!$A$19,IF(K1721=[40]Hoja3!$B$20,[40]Hoja3!$A$20,IF(K1721=[40]Hoja3!$B$21,[40]Hoja3!$A$21,""))))))))))))))))))))</f>
        <v>CCE-16</v>
      </c>
      <c r="M1721" s="60" t="s">
        <v>63</v>
      </c>
      <c r="N1721" s="60">
        <v>0</v>
      </c>
      <c r="O1721" s="63">
        <v>26994240</v>
      </c>
      <c r="P1721" s="63">
        <f t="shared" si="188"/>
        <v>26994240</v>
      </c>
      <c r="Q1721" s="65">
        <v>0</v>
      </c>
      <c r="R1721" s="60">
        <v>1</v>
      </c>
      <c r="S1721" s="60" t="s">
        <v>3257</v>
      </c>
      <c r="T1721" s="60" t="s">
        <v>3258</v>
      </c>
      <c r="U1721" s="60" t="s">
        <v>3259</v>
      </c>
      <c r="V1721" s="60" t="s">
        <v>3260</v>
      </c>
      <c r="W1721" s="60" t="s">
        <v>3261</v>
      </c>
      <c r="X1721" s="60" t="s">
        <v>3262</v>
      </c>
      <c r="Y1721" s="133" t="s">
        <v>3263</v>
      </c>
    </row>
    <row r="1722" spans="1:25" ht="60" x14ac:dyDescent="0.25">
      <c r="A1722" s="60" t="s">
        <v>3338</v>
      </c>
      <c r="B1722" s="60" t="str">
        <f>IFERROR(VLOOKUP(VALUE(MID(A1722,1,IF(VALUE(MID(A1722,1,3))=898,3,4))),[40]Hoja1!$A$3:$K$222,2,0),"")</f>
        <v>1057 Competencias para el ciudadano de hoy</v>
      </c>
      <c r="C1722" s="60" t="s">
        <v>275</v>
      </c>
      <c r="D1722" s="60" t="s">
        <v>520</v>
      </c>
      <c r="E1722" s="60">
        <v>83121502</v>
      </c>
      <c r="F1722" s="60" t="s">
        <v>3325</v>
      </c>
      <c r="G1722" s="62">
        <v>3</v>
      </c>
      <c r="H1722" s="62">
        <v>1</v>
      </c>
      <c r="I1722" s="88">
        <v>8.4</v>
      </c>
      <c r="J1722" s="60">
        <v>1</v>
      </c>
      <c r="K1722" s="60" t="s">
        <v>21</v>
      </c>
      <c r="L1722" s="60" t="str">
        <f>IF(K1722=[40]Hoja3!$B$2,[40]Hoja3!$A$2,IF(K1722=[40]Hoja3!$B$3,[40]Hoja3!$A$3,IF(K1722=[40]Hoja3!$B$4,[40]Hoja3!$A$4,IF(K1722=[40]Hoja3!$B$5,[40]Hoja3!$A$5,IF(K1722=[40]Hoja3!$B$6,[40]Hoja3!$A$6,IF(K1722=[40]Hoja3!$B$7,[40]Hoja3!$A$7,IF(K1722=[40]Hoja3!$B$8,[40]Hoja3!$A$8,IF(K1722=[40]Hoja3!$B$9,[40]Hoja3!$A$9,IF(K1722=[40]Hoja3!$B$10,[40]Hoja3!$A$10,IF(K1722=[40]Hoja3!$B$11,[40]Hoja3!$A$11,IF(K1722=[40]Hoja3!$B$12,[40]Hoja3!$A$12,IF(K1722=[40]Hoja3!$B$13,[40]Hoja3!$A$13,IF(K1722=[40]Hoja3!$B$14,[40]Hoja3!$A$14,IF(K1722=[40]Hoja3!$B$15,[40]Hoja3!$A$15,IF(K1722=[40]Hoja3!$B$16,[40]Hoja3!$A$16,IF(K1722=[40]Hoja3!$B$17,[40]Hoja3!$A$17,IF(K1722=[40]Hoja3!$B$18,[40]Hoja3!$A$18,IF(K1722=[40]Hoja3!$B$19,[40]Hoja3!$A$19,IF(K1722=[40]Hoja3!$B$20,[40]Hoja3!$A$20,IF(K1722=[40]Hoja3!$B$21,[40]Hoja3!$A$21,""))))))))))))))))))))</f>
        <v>CCE-16</v>
      </c>
      <c r="M1722" s="60" t="s">
        <v>63</v>
      </c>
      <c r="N1722" s="60">
        <v>0</v>
      </c>
      <c r="O1722" s="63">
        <v>26994240</v>
      </c>
      <c r="P1722" s="63">
        <f t="shared" si="188"/>
        <v>26994240</v>
      </c>
      <c r="Q1722" s="65">
        <v>0</v>
      </c>
      <c r="R1722" s="60">
        <v>1</v>
      </c>
      <c r="S1722" s="60" t="s">
        <v>3257</v>
      </c>
      <c r="T1722" s="60" t="s">
        <v>3258</v>
      </c>
      <c r="U1722" s="60" t="s">
        <v>3259</v>
      </c>
      <c r="V1722" s="60" t="s">
        <v>3260</v>
      </c>
      <c r="W1722" s="60" t="s">
        <v>3261</v>
      </c>
      <c r="X1722" s="60" t="s">
        <v>3262</v>
      </c>
      <c r="Y1722" s="133" t="s">
        <v>3263</v>
      </c>
    </row>
    <row r="1723" spans="1:25" ht="60" x14ac:dyDescent="0.25">
      <c r="A1723" s="60" t="s">
        <v>3339</v>
      </c>
      <c r="B1723" s="60" t="str">
        <f>IFERROR(VLOOKUP(VALUE(MID(A1723,1,IF(VALUE(MID(A1723,1,3))=898,3,4))),[40]Hoja1!$A$3:$K$222,2,0),"")</f>
        <v>1057 Competencias para el ciudadano de hoy</v>
      </c>
      <c r="C1723" s="60" t="s">
        <v>275</v>
      </c>
      <c r="D1723" s="60" t="s">
        <v>520</v>
      </c>
      <c r="E1723" s="60">
        <v>83121502</v>
      </c>
      <c r="F1723" s="60" t="s">
        <v>3325</v>
      </c>
      <c r="G1723" s="62">
        <v>3</v>
      </c>
      <c r="H1723" s="62">
        <v>1</v>
      </c>
      <c r="I1723" s="88">
        <v>8.4</v>
      </c>
      <c r="J1723" s="60">
        <v>1</v>
      </c>
      <c r="K1723" s="60" t="s">
        <v>21</v>
      </c>
      <c r="L1723" s="60" t="str">
        <f>IF(K1723=[40]Hoja3!$B$2,[40]Hoja3!$A$2,IF(K1723=[40]Hoja3!$B$3,[40]Hoja3!$A$3,IF(K1723=[40]Hoja3!$B$4,[40]Hoja3!$A$4,IF(K1723=[40]Hoja3!$B$5,[40]Hoja3!$A$5,IF(K1723=[40]Hoja3!$B$6,[40]Hoja3!$A$6,IF(K1723=[40]Hoja3!$B$7,[40]Hoja3!$A$7,IF(K1723=[40]Hoja3!$B$8,[40]Hoja3!$A$8,IF(K1723=[40]Hoja3!$B$9,[40]Hoja3!$A$9,IF(K1723=[40]Hoja3!$B$10,[40]Hoja3!$A$10,IF(K1723=[40]Hoja3!$B$11,[40]Hoja3!$A$11,IF(K1723=[40]Hoja3!$B$12,[40]Hoja3!$A$12,IF(K1723=[40]Hoja3!$B$13,[40]Hoja3!$A$13,IF(K1723=[40]Hoja3!$B$14,[40]Hoja3!$A$14,IF(K1723=[40]Hoja3!$B$15,[40]Hoja3!$A$15,IF(K1723=[40]Hoja3!$B$16,[40]Hoja3!$A$16,IF(K1723=[40]Hoja3!$B$17,[40]Hoja3!$A$17,IF(K1723=[40]Hoja3!$B$18,[40]Hoja3!$A$18,IF(K1723=[40]Hoja3!$B$19,[40]Hoja3!$A$19,IF(K1723=[40]Hoja3!$B$20,[40]Hoja3!$A$20,IF(K1723=[40]Hoja3!$B$21,[40]Hoja3!$A$21,""))))))))))))))))))))</f>
        <v>CCE-16</v>
      </c>
      <c r="M1723" s="60" t="s">
        <v>63</v>
      </c>
      <c r="N1723" s="60">
        <v>0</v>
      </c>
      <c r="O1723" s="63">
        <v>26994240</v>
      </c>
      <c r="P1723" s="63">
        <f t="shared" si="188"/>
        <v>26994240</v>
      </c>
      <c r="Q1723" s="65">
        <v>0</v>
      </c>
      <c r="R1723" s="60">
        <v>1</v>
      </c>
      <c r="S1723" s="60" t="s">
        <v>3257</v>
      </c>
      <c r="T1723" s="60" t="s">
        <v>3258</v>
      </c>
      <c r="U1723" s="60" t="s">
        <v>3259</v>
      </c>
      <c r="V1723" s="60" t="s">
        <v>3260</v>
      </c>
      <c r="W1723" s="60" t="s">
        <v>3261</v>
      </c>
      <c r="X1723" s="60" t="s">
        <v>3262</v>
      </c>
      <c r="Y1723" s="133" t="s">
        <v>3263</v>
      </c>
    </row>
    <row r="1724" spans="1:25" ht="60" x14ac:dyDescent="0.25">
      <c r="A1724" s="60" t="s">
        <v>3340</v>
      </c>
      <c r="B1724" s="60" t="str">
        <f>IFERROR(VLOOKUP(VALUE(MID(A1724,1,IF(VALUE(MID(A1724,1,3))=898,3,4))),[40]Hoja1!$A$3:$K$222,2,0),"")</f>
        <v>1057 Competencias para el ciudadano de hoy</v>
      </c>
      <c r="C1724" s="60" t="s">
        <v>275</v>
      </c>
      <c r="D1724" s="60" t="s">
        <v>520</v>
      </c>
      <c r="E1724" s="60">
        <v>83121502</v>
      </c>
      <c r="F1724" s="60" t="s">
        <v>3325</v>
      </c>
      <c r="G1724" s="62">
        <v>3</v>
      </c>
      <c r="H1724" s="62">
        <v>1</v>
      </c>
      <c r="I1724" s="88">
        <v>8.4</v>
      </c>
      <c r="J1724" s="60">
        <v>1</v>
      </c>
      <c r="K1724" s="60" t="s">
        <v>21</v>
      </c>
      <c r="L1724" s="60" t="str">
        <f>IF(K1724=[40]Hoja3!$B$2,[40]Hoja3!$A$2,IF(K1724=[40]Hoja3!$B$3,[40]Hoja3!$A$3,IF(K1724=[40]Hoja3!$B$4,[40]Hoja3!$A$4,IF(K1724=[40]Hoja3!$B$5,[40]Hoja3!$A$5,IF(K1724=[40]Hoja3!$B$6,[40]Hoja3!$A$6,IF(K1724=[40]Hoja3!$B$7,[40]Hoja3!$A$7,IF(K1724=[40]Hoja3!$B$8,[40]Hoja3!$A$8,IF(K1724=[40]Hoja3!$B$9,[40]Hoja3!$A$9,IF(K1724=[40]Hoja3!$B$10,[40]Hoja3!$A$10,IF(K1724=[40]Hoja3!$B$11,[40]Hoja3!$A$11,IF(K1724=[40]Hoja3!$B$12,[40]Hoja3!$A$12,IF(K1724=[40]Hoja3!$B$13,[40]Hoja3!$A$13,IF(K1724=[40]Hoja3!$B$14,[40]Hoja3!$A$14,IF(K1724=[40]Hoja3!$B$15,[40]Hoja3!$A$15,IF(K1724=[40]Hoja3!$B$16,[40]Hoja3!$A$16,IF(K1724=[40]Hoja3!$B$17,[40]Hoja3!$A$17,IF(K1724=[40]Hoja3!$B$18,[40]Hoja3!$A$18,IF(K1724=[40]Hoja3!$B$19,[40]Hoja3!$A$19,IF(K1724=[40]Hoja3!$B$20,[40]Hoja3!$A$20,IF(K1724=[40]Hoja3!$B$21,[40]Hoja3!$A$21,""))))))))))))))))))))</f>
        <v>CCE-16</v>
      </c>
      <c r="M1724" s="60" t="s">
        <v>63</v>
      </c>
      <c r="N1724" s="60">
        <v>0</v>
      </c>
      <c r="O1724" s="63">
        <v>26994240</v>
      </c>
      <c r="P1724" s="63">
        <f t="shared" si="188"/>
        <v>26994240</v>
      </c>
      <c r="Q1724" s="65">
        <v>0</v>
      </c>
      <c r="R1724" s="60">
        <v>1</v>
      </c>
      <c r="S1724" s="60" t="s">
        <v>3257</v>
      </c>
      <c r="T1724" s="60" t="s">
        <v>3258</v>
      </c>
      <c r="U1724" s="60" t="s">
        <v>3259</v>
      </c>
      <c r="V1724" s="60" t="s">
        <v>3260</v>
      </c>
      <c r="W1724" s="60" t="s">
        <v>3261</v>
      </c>
      <c r="X1724" s="60" t="s">
        <v>3262</v>
      </c>
      <c r="Y1724" s="133" t="s">
        <v>3263</v>
      </c>
    </row>
    <row r="1725" spans="1:25" ht="60" x14ac:dyDescent="0.25">
      <c r="A1725" s="60" t="s">
        <v>3341</v>
      </c>
      <c r="B1725" s="60" t="str">
        <f>IFERROR(VLOOKUP(VALUE(MID(A1725,1,IF(VALUE(MID(A1725,1,3))=898,3,4))),[40]Hoja1!$A$3:$K$222,2,0),"")</f>
        <v>1057 Competencias para el ciudadano de hoy</v>
      </c>
      <c r="C1725" s="60" t="s">
        <v>275</v>
      </c>
      <c r="D1725" s="60" t="s">
        <v>520</v>
      </c>
      <c r="E1725" s="60">
        <v>83121502</v>
      </c>
      <c r="F1725" s="60" t="s">
        <v>3325</v>
      </c>
      <c r="G1725" s="62">
        <v>3</v>
      </c>
      <c r="H1725" s="62">
        <v>1</v>
      </c>
      <c r="I1725" s="88">
        <v>8.4</v>
      </c>
      <c r="J1725" s="60">
        <v>1</v>
      </c>
      <c r="K1725" s="60" t="s">
        <v>21</v>
      </c>
      <c r="L1725" s="60" t="str">
        <f>IF(K1725=[40]Hoja3!$B$2,[40]Hoja3!$A$2,IF(K1725=[40]Hoja3!$B$3,[40]Hoja3!$A$3,IF(K1725=[40]Hoja3!$B$4,[40]Hoja3!$A$4,IF(K1725=[40]Hoja3!$B$5,[40]Hoja3!$A$5,IF(K1725=[40]Hoja3!$B$6,[40]Hoja3!$A$6,IF(K1725=[40]Hoja3!$B$7,[40]Hoja3!$A$7,IF(K1725=[40]Hoja3!$B$8,[40]Hoja3!$A$8,IF(K1725=[40]Hoja3!$B$9,[40]Hoja3!$A$9,IF(K1725=[40]Hoja3!$B$10,[40]Hoja3!$A$10,IF(K1725=[40]Hoja3!$B$11,[40]Hoja3!$A$11,IF(K1725=[40]Hoja3!$B$12,[40]Hoja3!$A$12,IF(K1725=[40]Hoja3!$B$13,[40]Hoja3!$A$13,IF(K1725=[40]Hoja3!$B$14,[40]Hoja3!$A$14,IF(K1725=[40]Hoja3!$B$15,[40]Hoja3!$A$15,IF(K1725=[40]Hoja3!$B$16,[40]Hoja3!$A$16,IF(K1725=[40]Hoja3!$B$17,[40]Hoja3!$A$17,IF(K1725=[40]Hoja3!$B$18,[40]Hoja3!$A$18,IF(K1725=[40]Hoja3!$B$19,[40]Hoja3!$A$19,IF(K1725=[40]Hoja3!$B$20,[40]Hoja3!$A$20,IF(K1725=[40]Hoja3!$B$21,[40]Hoja3!$A$21,""))))))))))))))))))))</f>
        <v>CCE-16</v>
      </c>
      <c r="M1725" s="60" t="s">
        <v>63</v>
      </c>
      <c r="N1725" s="60">
        <v>0</v>
      </c>
      <c r="O1725" s="63">
        <v>26994240</v>
      </c>
      <c r="P1725" s="63">
        <f t="shared" si="188"/>
        <v>26994240</v>
      </c>
      <c r="Q1725" s="65">
        <v>0</v>
      </c>
      <c r="R1725" s="60">
        <v>1</v>
      </c>
      <c r="S1725" s="60" t="s">
        <v>3257</v>
      </c>
      <c r="T1725" s="60" t="s">
        <v>3258</v>
      </c>
      <c r="U1725" s="60" t="s">
        <v>3259</v>
      </c>
      <c r="V1725" s="60" t="s">
        <v>3260</v>
      </c>
      <c r="W1725" s="60" t="s">
        <v>3261</v>
      </c>
      <c r="X1725" s="60" t="s">
        <v>3262</v>
      </c>
      <c r="Y1725" s="133" t="s">
        <v>3263</v>
      </c>
    </row>
    <row r="1726" spans="1:25" ht="60" x14ac:dyDescent="0.25">
      <c r="A1726" s="60" t="s">
        <v>3342</v>
      </c>
      <c r="B1726" s="60" t="str">
        <f>IFERROR(VLOOKUP(VALUE(MID(A1726,1,IF(VALUE(MID(A1726,1,3))=898,3,4))),[40]Hoja1!$A$3:$K$222,2,0),"")</f>
        <v>1057 Competencias para el ciudadano de hoy</v>
      </c>
      <c r="C1726" s="60" t="s">
        <v>275</v>
      </c>
      <c r="D1726" s="60" t="s">
        <v>520</v>
      </c>
      <c r="E1726" s="60">
        <v>83121502</v>
      </c>
      <c r="F1726" s="60" t="s">
        <v>3325</v>
      </c>
      <c r="G1726" s="62">
        <v>3</v>
      </c>
      <c r="H1726" s="62">
        <v>1</v>
      </c>
      <c r="I1726" s="88">
        <v>8.4</v>
      </c>
      <c r="J1726" s="60">
        <v>1</v>
      </c>
      <c r="K1726" s="60" t="s">
        <v>21</v>
      </c>
      <c r="L1726" s="60" t="str">
        <f>IF(K1726=[40]Hoja3!$B$2,[40]Hoja3!$A$2,IF(K1726=[40]Hoja3!$B$3,[40]Hoja3!$A$3,IF(K1726=[40]Hoja3!$B$4,[40]Hoja3!$A$4,IF(K1726=[40]Hoja3!$B$5,[40]Hoja3!$A$5,IF(K1726=[40]Hoja3!$B$6,[40]Hoja3!$A$6,IF(K1726=[40]Hoja3!$B$7,[40]Hoja3!$A$7,IF(K1726=[40]Hoja3!$B$8,[40]Hoja3!$A$8,IF(K1726=[40]Hoja3!$B$9,[40]Hoja3!$A$9,IF(K1726=[40]Hoja3!$B$10,[40]Hoja3!$A$10,IF(K1726=[40]Hoja3!$B$11,[40]Hoja3!$A$11,IF(K1726=[40]Hoja3!$B$12,[40]Hoja3!$A$12,IF(K1726=[40]Hoja3!$B$13,[40]Hoja3!$A$13,IF(K1726=[40]Hoja3!$B$14,[40]Hoja3!$A$14,IF(K1726=[40]Hoja3!$B$15,[40]Hoja3!$A$15,IF(K1726=[40]Hoja3!$B$16,[40]Hoja3!$A$16,IF(K1726=[40]Hoja3!$B$17,[40]Hoja3!$A$17,IF(K1726=[40]Hoja3!$B$18,[40]Hoja3!$A$18,IF(K1726=[40]Hoja3!$B$19,[40]Hoja3!$A$19,IF(K1726=[40]Hoja3!$B$20,[40]Hoja3!$A$20,IF(K1726=[40]Hoja3!$B$21,[40]Hoja3!$A$21,""))))))))))))))))))))</f>
        <v>CCE-16</v>
      </c>
      <c r="M1726" s="60" t="s">
        <v>63</v>
      </c>
      <c r="N1726" s="60">
        <v>0</v>
      </c>
      <c r="O1726" s="63">
        <v>26994240</v>
      </c>
      <c r="P1726" s="63">
        <f t="shared" si="188"/>
        <v>26994240</v>
      </c>
      <c r="Q1726" s="65">
        <v>0</v>
      </c>
      <c r="R1726" s="60">
        <v>1</v>
      </c>
      <c r="S1726" s="60" t="s">
        <v>3257</v>
      </c>
      <c r="T1726" s="60" t="s">
        <v>3258</v>
      </c>
      <c r="U1726" s="60" t="s">
        <v>3259</v>
      </c>
      <c r="V1726" s="60" t="s">
        <v>3260</v>
      </c>
      <c r="W1726" s="60" t="s">
        <v>3261</v>
      </c>
      <c r="X1726" s="60" t="s">
        <v>3262</v>
      </c>
      <c r="Y1726" s="133" t="s">
        <v>3263</v>
      </c>
    </row>
    <row r="1727" spans="1:25" ht="60" x14ac:dyDescent="0.25">
      <c r="A1727" s="60" t="s">
        <v>3343</v>
      </c>
      <c r="B1727" s="60" t="str">
        <f>IFERROR(VLOOKUP(VALUE(MID(A1727,1,IF(VALUE(MID(A1727,1,3))=898,3,4))),[40]Hoja1!$A$3:$K$222,2,0),"")</f>
        <v>1057 Competencias para el ciudadano de hoy</v>
      </c>
      <c r="C1727" s="60" t="s">
        <v>275</v>
      </c>
      <c r="D1727" s="60" t="s">
        <v>520</v>
      </c>
      <c r="E1727" s="60">
        <v>83121502</v>
      </c>
      <c r="F1727" s="60" t="s">
        <v>3325</v>
      </c>
      <c r="G1727" s="62">
        <v>3</v>
      </c>
      <c r="H1727" s="62">
        <v>1</v>
      </c>
      <c r="I1727" s="88">
        <v>8.4</v>
      </c>
      <c r="J1727" s="60">
        <v>1</v>
      </c>
      <c r="K1727" s="60" t="s">
        <v>21</v>
      </c>
      <c r="L1727" s="60" t="str">
        <f>IF(K1727=[40]Hoja3!$B$2,[40]Hoja3!$A$2,IF(K1727=[40]Hoja3!$B$3,[40]Hoja3!$A$3,IF(K1727=[40]Hoja3!$B$4,[40]Hoja3!$A$4,IF(K1727=[40]Hoja3!$B$5,[40]Hoja3!$A$5,IF(K1727=[40]Hoja3!$B$6,[40]Hoja3!$A$6,IF(K1727=[40]Hoja3!$B$7,[40]Hoja3!$A$7,IF(K1727=[40]Hoja3!$B$8,[40]Hoja3!$A$8,IF(K1727=[40]Hoja3!$B$9,[40]Hoja3!$A$9,IF(K1727=[40]Hoja3!$B$10,[40]Hoja3!$A$10,IF(K1727=[40]Hoja3!$B$11,[40]Hoja3!$A$11,IF(K1727=[40]Hoja3!$B$12,[40]Hoja3!$A$12,IF(K1727=[40]Hoja3!$B$13,[40]Hoja3!$A$13,IF(K1727=[40]Hoja3!$B$14,[40]Hoja3!$A$14,IF(K1727=[40]Hoja3!$B$15,[40]Hoja3!$A$15,IF(K1727=[40]Hoja3!$B$16,[40]Hoja3!$A$16,IF(K1727=[40]Hoja3!$B$17,[40]Hoja3!$A$17,IF(K1727=[40]Hoja3!$B$18,[40]Hoja3!$A$18,IF(K1727=[40]Hoja3!$B$19,[40]Hoja3!$A$19,IF(K1727=[40]Hoja3!$B$20,[40]Hoja3!$A$20,IF(K1727=[40]Hoja3!$B$21,[40]Hoja3!$A$21,""))))))))))))))))))))</f>
        <v>CCE-16</v>
      </c>
      <c r="M1727" s="60" t="s">
        <v>63</v>
      </c>
      <c r="N1727" s="60">
        <v>0</v>
      </c>
      <c r="O1727" s="63">
        <v>26994240</v>
      </c>
      <c r="P1727" s="63">
        <f t="shared" si="188"/>
        <v>26994240</v>
      </c>
      <c r="Q1727" s="65">
        <v>0</v>
      </c>
      <c r="R1727" s="60">
        <v>1</v>
      </c>
      <c r="S1727" s="60" t="s">
        <v>3257</v>
      </c>
      <c r="T1727" s="60" t="s">
        <v>3258</v>
      </c>
      <c r="U1727" s="60" t="s">
        <v>3259</v>
      </c>
      <c r="V1727" s="60" t="s">
        <v>3260</v>
      </c>
      <c r="W1727" s="60" t="s">
        <v>3261</v>
      </c>
      <c r="X1727" s="60" t="s">
        <v>3262</v>
      </c>
      <c r="Y1727" s="133" t="s">
        <v>3263</v>
      </c>
    </row>
    <row r="1728" spans="1:25" ht="60" x14ac:dyDescent="0.25">
      <c r="A1728" s="60" t="s">
        <v>3344</v>
      </c>
      <c r="B1728" s="60" t="str">
        <f>IFERROR(VLOOKUP(VALUE(MID(A1728,1,IF(VALUE(MID(A1728,1,3))=898,3,4))),[40]Hoja1!$A$3:$K$222,2,0),"")</f>
        <v>1057 Competencias para el ciudadano de hoy</v>
      </c>
      <c r="C1728" s="60" t="s">
        <v>275</v>
      </c>
      <c r="D1728" s="60" t="s">
        <v>520</v>
      </c>
      <c r="E1728" s="60">
        <v>83121502</v>
      </c>
      <c r="F1728" s="60" t="s">
        <v>3325</v>
      </c>
      <c r="G1728" s="62">
        <v>3</v>
      </c>
      <c r="H1728" s="62">
        <v>1</v>
      </c>
      <c r="I1728" s="88">
        <v>8.4</v>
      </c>
      <c r="J1728" s="60">
        <v>1</v>
      </c>
      <c r="K1728" s="60" t="s">
        <v>21</v>
      </c>
      <c r="L1728" s="60" t="str">
        <f>IF(K1728=[40]Hoja3!$B$2,[40]Hoja3!$A$2,IF(K1728=[40]Hoja3!$B$3,[40]Hoja3!$A$3,IF(K1728=[40]Hoja3!$B$4,[40]Hoja3!$A$4,IF(K1728=[40]Hoja3!$B$5,[40]Hoja3!$A$5,IF(K1728=[40]Hoja3!$B$6,[40]Hoja3!$A$6,IF(K1728=[40]Hoja3!$B$7,[40]Hoja3!$A$7,IF(K1728=[40]Hoja3!$B$8,[40]Hoja3!$A$8,IF(K1728=[40]Hoja3!$B$9,[40]Hoja3!$A$9,IF(K1728=[40]Hoja3!$B$10,[40]Hoja3!$A$10,IF(K1728=[40]Hoja3!$B$11,[40]Hoja3!$A$11,IF(K1728=[40]Hoja3!$B$12,[40]Hoja3!$A$12,IF(K1728=[40]Hoja3!$B$13,[40]Hoja3!$A$13,IF(K1728=[40]Hoja3!$B$14,[40]Hoja3!$A$14,IF(K1728=[40]Hoja3!$B$15,[40]Hoja3!$A$15,IF(K1728=[40]Hoja3!$B$16,[40]Hoja3!$A$16,IF(K1728=[40]Hoja3!$B$17,[40]Hoja3!$A$17,IF(K1728=[40]Hoja3!$B$18,[40]Hoja3!$A$18,IF(K1728=[40]Hoja3!$B$19,[40]Hoja3!$A$19,IF(K1728=[40]Hoja3!$B$20,[40]Hoja3!$A$20,IF(K1728=[40]Hoja3!$B$21,[40]Hoja3!$A$21,""))))))))))))))))))))</f>
        <v>CCE-16</v>
      </c>
      <c r="M1728" s="60" t="s">
        <v>63</v>
      </c>
      <c r="N1728" s="60">
        <v>0</v>
      </c>
      <c r="O1728" s="63">
        <v>26994240</v>
      </c>
      <c r="P1728" s="63">
        <f t="shared" si="188"/>
        <v>26994240</v>
      </c>
      <c r="Q1728" s="65">
        <v>0</v>
      </c>
      <c r="R1728" s="60">
        <v>1</v>
      </c>
      <c r="S1728" s="60" t="s">
        <v>3257</v>
      </c>
      <c r="T1728" s="60" t="s">
        <v>3258</v>
      </c>
      <c r="U1728" s="60" t="s">
        <v>3259</v>
      </c>
      <c r="V1728" s="60" t="s">
        <v>3260</v>
      </c>
      <c r="W1728" s="60" t="s">
        <v>3261</v>
      </c>
      <c r="X1728" s="60" t="s">
        <v>3262</v>
      </c>
      <c r="Y1728" s="133" t="s">
        <v>3263</v>
      </c>
    </row>
    <row r="1729" spans="1:25" ht="60" x14ac:dyDescent="0.25">
      <c r="A1729" s="60" t="s">
        <v>3345</v>
      </c>
      <c r="B1729" s="60" t="str">
        <f>IFERROR(VLOOKUP(VALUE(MID(A1729,1,IF(VALUE(MID(A1729,1,3))=898,3,4))),[40]Hoja1!$A$3:$K$222,2,0),"")</f>
        <v>1057 Competencias para el ciudadano de hoy</v>
      </c>
      <c r="C1729" s="60" t="s">
        <v>275</v>
      </c>
      <c r="D1729" s="60" t="s">
        <v>520</v>
      </c>
      <c r="E1729" s="60">
        <v>83121502</v>
      </c>
      <c r="F1729" s="60" t="s">
        <v>3325</v>
      </c>
      <c r="G1729" s="62">
        <v>3</v>
      </c>
      <c r="H1729" s="62">
        <v>1</v>
      </c>
      <c r="I1729" s="88">
        <v>8.4</v>
      </c>
      <c r="J1729" s="60">
        <v>1</v>
      </c>
      <c r="K1729" s="60" t="s">
        <v>21</v>
      </c>
      <c r="L1729" s="60" t="str">
        <f>IF(K1729=[40]Hoja3!$B$2,[40]Hoja3!$A$2,IF(K1729=[40]Hoja3!$B$3,[40]Hoja3!$A$3,IF(K1729=[40]Hoja3!$B$4,[40]Hoja3!$A$4,IF(K1729=[40]Hoja3!$B$5,[40]Hoja3!$A$5,IF(K1729=[40]Hoja3!$B$6,[40]Hoja3!$A$6,IF(K1729=[40]Hoja3!$B$7,[40]Hoja3!$A$7,IF(K1729=[40]Hoja3!$B$8,[40]Hoja3!$A$8,IF(K1729=[40]Hoja3!$B$9,[40]Hoja3!$A$9,IF(K1729=[40]Hoja3!$B$10,[40]Hoja3!$A$10,IF(K1729=[40]Hoja3!$B$11,[40]Hoja3!$A$11,IF(K1729=[40]Hoja3!$B$12,[40]Hoja3!$A$12,IF(K1729=[40]Hoja3!$B$13,[40]Hoja3!$A$13,IF(K1729=[40]Hoja3!$B$14,[40]Hoja3!$A$14,IF(K1729=[40]Hoja3!$B$15,[40]Hoja3!$A$15,IF(K1729=[40]Hoja3!$B$16,[40]Hoja3!$A$16,IF(K1729=[40]Hoja3!$B$17,[40]Hoja3!$A$17,IF(K1729=[40]Hoja3!$B$18,[40]Hoja3!$A$18,IF(K1729=[40]Hoja3!$B$19,[40]Hoja3!$A$19,IF(K1729=[40]Hoja3!$B$20,[40]Hoja3!$A$20,IF(K1729=[40]Hoja3!$B$21,[40]Hoja3!$A$21,""))))))))))))))))))))</f>
        <v>CCE-16</v>
      </c>
      <c r="M1729" s="60" t="s">
        <v>63</v>
      </c>
      <c r="N1729" s="60">
        <v>0</v>
      </c>
      <c r="O1729" s="63">
        <v>26994240</v>
      </c>
      <c r="P1729" s="63">
        <f t="shared" si="188"/>
        <v>26994240</v>
      </c>
      <c r="Q1729" s="65">
        <v>0</v>
      </c>
      <c r="R1729" s="60">
        <v>1</v>
      </c>
      <c r="S1729" s="60" t="s">
        <v>3257</v>
      </c>
      <c r="T1729" s="60" t="s">
        <v>3258</v>
      </c>
      <c r="U1729" s="60" t="s">
        <v>3259</v>
      </c>
      <c r="V1729" s="60" t="s">
        <v>3260</v>
      </c>
      <c r="W1729" s="60" t="s">
        <v>3261</v>
      </c>
      <c r="X1729" s="60" t="s">
        <v>3262</v>
      </c>
      <c r="Y1729" s="133" t="s">
        <v>3263</v>
      </c>
    </row>
    <row r="1730" spans="1:25" ht="60" x14ac:dyDescent="0.25">
      <c r="A1730" s="60" t="s">
        <v>3346</v>
      </c>
      <c r="B1730" s="60" t="str">
        <f>IFERROR(VLOOKUP(VALUE(MID(A1730,1,IF(VALUE(MID(A1730,1,3))=898,3,4))),[40]Hoja1!$A$3:$K$222,2,0),"")</f>
        <v>1057 Competencias para el ciudadano de hoy</v>
      </c>
      <c r="C1730" s="60" t="s">
        <v>275</v>
      </c>
      <c r="D1730" s="60" t="s">
        <v>520</v>
      </c>
      <c r="E1730" s="60">
        <v>83121502</v>
      </c>
      <c r="F1730" s="60" t="s">
        <v>3325</v>
      </c>
      <c r="G1730" s="62">
        <v>3</v>
      </c>
      <c r="H1730" s="62">
        <v>1</v>
      </c>
      <c r="I1730" s="88">
        <v>8.4</v>
      </c>
      <c r="J1730" s="60">
        <v>1</v>
      </c>
      <c r="K1730" s="60" t="s">
        <v>21</v>
      </c>
      <c r="L1730" s="60" t="str">
        <f>IF(K1730=[40]Hoja3!$B$2,[40]Hoja3!$A$2,IF(K1730=[40]Hoja3!$B$3,[40]Hoja3!$A$3,IF(K1730=[40]Hoja3!$B$4,[40]Hoja3!$A$4,IF(K1730=[40]Hoja3!$B$5,[40]Hoja3!$A$5,IF(K1730=[40]Hoja3!$B$6,[40]Hoja3!$A$6,IF(K1730=[40]Hoja3!$B$7,[40]Hoja3!$A$7,IF(K1730=[40]Hoja3!$B$8,[40]Hoja3!$A$8,IF(K1730=[40]Hoja3!$B$9,[40]Hoja3!$A$9,IF(K1730=[40]Hoja3!$B$10,[40]Hoja3!$A$10,IF(K1730=[40]Hoja3!$B$11,[40]Hoja3!$A$11,IF(K1730=[40]Hoja3!$B$12,[40]Hoja3!$A$12,IF(K1730=[40]Hoja3!$B$13,[40]Hoja3!$A$13,IF(K1730=[40]Hoja3!$B$14,[40]Hoja3!$A$14,IF(K1730=[40]Hoja3!$B$15,[40]Hoja3!$A$15,IF(K1730=[40]Hoja3!$B$16,[40]Hoja3!$A$16,IF(K1730=[40]Hoja3!$B$17,[40]Hoja3!$A$17,IF(K1730=[40]Hoja3!$B$18,[40]Hoja3!$A$18,IF(K1730=[40]Hoja3!$B$19,[40]Hoja3!$A$19,IF(K1730=[40]Hoja3!$B$20,[40]Hoja3!$A$20,IF(K1730=[40]Hoja3!$B$21,[40]Hoja3!$A$21,""))))))))))))))))))))</f>
        <v>CCE-16</v>
      </c>
      <c r="M1730" s="60" t="s">
        <v>63</v>
      </c>
      <c r="N1730" s="60">
        <v>0</v>
      </c>
      <c r="O1730" s="63">
        <v>26994240</v>
      </c>
      <c r="P1730" s="63">
        <f t="shared" si="188"/>
        <v>26994240</v>
      </c>
      <c r="Q1730" s="65">
        <v>0</v>
      </c>
      <c r="R1730" s="60">
        <v>1</v>
      </c>
      <c r="S1730" s="60" t="s">
        <v>3257</v>
      </c>
      <c r="T1730" s="60" t="s">
        <v>3258</v>
      </c>
      <c r="U1730" s="60" t="s">
        <v>3259</v>
      </c>
      <c r="V1730" s="60" t="s">
        <v>3260</v>
      </c>
      <c r="W1730" s="60" t="s">
        <v>3261</v>
      </c>
      <c r="X1730" s="60" t="s">
        <v>3262</v>
      </c>
      <c r="Y1730" s="133" t="s">
        <v>3263</v>
      </c>
    </row>
    <row r="1731" spans="1:25" ht="60" x14ac:dyDescent="0.25">
      <c r="A1731" s="60" t="s">
        <v>3347</v>
      </c>
      <c r="B1731" s="60" t="str">
        <f>IFERROR(VLOOKUP(VALUE(MID(A1731,1,IF(VALUE(MID(A1731,1,3))=898,3,4))),[40]Hoja1!$A$3:$K$222,2,0),"")</f>
        <v>1057 Competencias para el ciudadano de hoy</v>
      </c>
      <c r="C1731" s="60" t="s">
        <v>275</v>
      </c>
      <c r="D1731" s="60" t="s">
        <v>520</v>
      </c>
      <c r="E1731" s="60">
        <v>83121502</v>
      </c>
      <c r="F1731" s="60" t="s">
        <v>3325</v>
      </c>
      <c r="G1731" s="62">
        <v>3</v>
      </c>
      <c r="H1731" s="62">
        <v>1</v>
      </c>
      <c r="I1731" s="88">
        <v>8.4</v>
      </c>
      <c r="J1731" s="60">
        <v>1</v>
      </c>
      <c r="K1731" s="60" t="s">
        <v>21</v>
      </c>
      <c r="L1731" s="60" t="str">
        <f>IF(K1731=[40]Hoja3!$B$2,[40]Hoja3!$A$2,IF(K1731=[40]Hoja3!$B$3,[40]Hoja3!$A$3,IF(K1731=[40]Hoja3!$B$4,[40]Hoja3!$A$4,IF(K1731=[40]Hoja3!$B$5,[40]Hoja3!$A$5,IF(K1731=[40]Hoja3!$B$6,[40]Hoja3!$A$6,IF(K1731=[40]Hoja3!$B$7,[40]Hoja3!$A$7,IF(K1731=[40]Hoja3!$B$8,[40]Hoja3!$A$8,IF(K1731=[40]Hoja3!$B$9,[40]Hoja3!$A$9,IF(K1731=[40]Hoja3!$B$10,[40]Hoja3!$A$10,IF(K1731=[40]Hoja3!$B$11,[40]Hoja3!$A$11,IF(K1731=[40]Hoja3!$B$12,[40]Hoja3!$A$12,IF(K1731=[40]Hoja3!$B$13,[40]Hoja3!$A$13,IF(K1731=[40]Hoja3!$B$14,[40]Hoja3!$A$14,IF(K1731=[40]Hoja3!$B$15,[40]Hoja3!$A$15,IF(K1731=[40]Hoja3!$B$16,[40]Hoja3!$A$16,IF(K1731=[40]Hoja3!$B$17,[40]Hoja3!$A$17,IF(K1731=[40]Hoja3!$B$18,[40]Hoja3!$A$18,IF(K1731=[40]Hoja3!$B$19,[40]Hoja3!$A$19,IF(K1731=[40]Hoja3!$B$20,[40]Hoja3!$A$20,IF(K1731=[40]Hoja3!$B$21,[40]Hoja3!$A$21,""))))))))))))))))))))</f>
        <v>CCE-16</v>
      </c>
      <c r="M1731" s="60" t="s">
        <v>63</v>
      </c>
      <c r="N1731" s="60">
        <v>0</v>
      </c>
      <c r="O1731" s="63">
        <v>26994240</v>
      </c>
      <c r="P1731" s="63">
        <f t="shared" si="188"/>
        <v>26994240</v>
      </c>
      <c r="Q1731" s="65">
        <v>0</v>
      </c>
      <c r="R1731" s="60">
        <v>1</v>
      </c>
      <c r="S1731" s="60" t="s">
        <v>3257</v>
      </c>
      <c r="T1731" s="60" t="s">
        <v>3258</v>
      </c>
      <c r="U1731" s="60" t="s">
        <v>3259</v>
      </c>
      <c r="V1731" s="60" t="s">
        <v>3260</v>
      </c>
      <c r="W1731" s="60" t="s">
        <v>3261</v>
      </c>
      <c r="X1731" s="60" t="s">
        <v>3262</v>
      </c>
      <c r="Y1731" s="133" t="s">
        <v>3263</v>
      </c>
    </row>
    <row r="1732" spans="1:25" ht="60" x14ac:dyDescent="0.25">
      <c r="A1732" s="60" t="s">
        <v>3348</v>
      </c>
      <c r="B1732" s="60" t="str">
        <f>IFERROR(VLOOKUP(VALUE(MID(A1732,1,IF(VALUE(MID(A1732,1,3))=898,3,4))),[40]Hoja1!$A$3:$K$222,2,0),"")</f>
        <v>1057 Competencias para el ciudadano de hoy</v>
      </c>
      <c r="C1732" s="60" t="s">
        <v>275</v>
      </c>
      <c r="D1732" s="60" t="s">
        <v>520</v>
      </c>
      <c r="E1732" s="60">
        <v>83121502</v>
      </c>
      <c r="F1732" s="60" t="s">
        <v>3325</v>
      </c>
      <c r="G1732" s="62">
        <v>3</v>
      </c>
      <c r="H1732" s="62">
        <v>1</v>
      </c>
      <c r="I1732" s="88">
        <v>8.4</v>
      </c>
      <c r="J1732" s="60">
        <v>1</v>
      </c>
      <c r="K1732" s="60" t="s">
        <v>21</v>
      </c>
      <c r="L1732" s="60" t="str">
        <f>IF(K1732=[40]Hoja3!$B$2,[40]Hoja3!$A$2,IF(K1732=[40]Hoja3!$B$3,[40]Hoja3!$A$3,IF(K1732=[40]Hoja3!$B$4,[40]Hoja3!$A$4,IF(K1732=[40]Hoja3!$B$5,[40]Hoja3!$A$5,IF(K1732=[40]Hoja3!$B$6,[40]Hoja3!$A$6,IF(K1732=[40]Hoja3!$B$7,[40]Hoja3!$A$7,IF(K1732=[40]Hoja3!$B$8,[40]Hoja3!$A$8,IF(K1732=[40]Hoja3!$B$9,[40]Hoja3!$A$9,IF(K1732=[40]Hoja3!$B$10,[40]Hoja3!$A$10,IF(K1732=[40]Hoja3!$B$11,[40]Hoja3!$A$11,IF(K1732=[40]Hoja3!$B$12,[40]Hoja3!$A$12,IF(K1732=[40]Hoja3!$B$13,[40]Hoja3!$A$13,IF(K1732=[40]Hoja3!$B$14,[40]Hoja3!$A$14,IF(K1732=[40]Hoja3!$B$15,[40]Hoja3!$A$15,IF(K1732=[40]Hoja3!$B$16,[40]Hoja3!$A$16,IF(K1732=[40]Hoja3!$B$17,[40]Hoja3!$A$17,IF(K1732=[40]Hoja3!$B$18,[40]Hoja3!$A$18,IF(K1732=[40]Hoja3!$B$19,[40]Hoja3!$A$19,IF(K1732=[40]Hoja3!$B$20,[40]Hoja3!$A$20,IF(K1732=[40]Hoja3!$B$21,[40]Hoja3!$A$21,""))))))))))))))))))))</f>
        <v>CCE-16</v>
      </c>
      <c r="M1732" s="60" t="s">
        <v>63</v>
      </c>
      <c r="N1732" s="60">
        <v>0</v>
      </c>
      <c r="O1732" s="63">
        <v>26994240</v>
      </c>
      <c r="P1732" s="63">
        <f t="shared" si="188"/>
        <v>26994240</v>
      </c>
      <c r="Q1732" s="65">
        <v>0</v>
      </c>
      <c r="R1732" s="60">
        <v>1</v>
      </c>
      <c r="S1732" s="60" t="s">
        <v>3257</v>
      </c>
      <c r="T1732" s="60" t="s">
        <v>3258</v>
      </c>
      <c r="U1732" s="60" t="s">
        <v>3259</v>
      </c>
      <c r="V1732" s="60" t="s">
        <v>3260</v>
      </c>
      <c r="W1732" s="60" t="s">
        <v>3261</v>
      </c>
      <c r="X1732" s="60" t="s">
        <v>3262</v>
      </c>
      <c r="Y1732" s="133" t="s">
        <v>3263</v>
      </c>
    </row>
    <row r="1733" spans="1:25" ht="60" x14ac:dyDescent="0.25">
      <c r="A1733" s="60" t="s">
        <v>3349</v>
      </c>
      <c r="B1733" s="60" t="str">
        <f>IFERROR(VLOOKUP(VALUE(MID(A1733,1,IF(VALUE(MID(A1733,1,3))=898,3,4))),[40]Hoja1!$A$3:$K$222,2,0),"")</f>
        <v>1057 Competencias para el ciudadano de hoy</v>
      </c>
      <c r="C1733" s="60" t="s">
        <v>275</v>
      </c>
      <c r="D1733" s="60" t="s">
        <v>520</v>
      </c>
      <c r="E1733" s="60">
        <v>83121502</v>
      </c>
      <c r="F1733" s="60" t="s">
        <v>3325</v>
      </c>
      <c r="G1733" s="62">
        <v>3</v>
      </c>
      <c r="H1733" s="62">
        <v>1</v>
      </c>
      <c r="I1733" s="88">
        <v>8.4</v>
      </c>
      <c r="J1733" s="60">
        <v>1</v>
      </c>
      <c r="K1733" s="60" t="s">
        <v>21</v>
      </c>
      <c r="L1733" s="60" t="str">
        <f>IF(K1733=[40]Hoja3!$B$2,[40]Hoja3!$A$2,IF(K1733=[40]Hoja3!$B$3,[40]Hoja3!$A$3,IF(K1733=[40]Hoja3!$B$4,[40]Hoja3!$A$4,IF(K1733=[40]Hoja3!$B$5,[40]Hoja3!$A$5,IF(K1733=[40]Hoja3!$B$6,[40]Hoja3!$A$6,IF(K1733=[40]Hoja3!$B$7,[40]Hoja3!$A$7,IF(K1733=[40]Hoja3!$B$8,[40]Hoja3!$A$8,IF(K1733=[40]Hoja3!$B$9,[40]Hoja3!$A$9,IF(K1733=[40]Hoja3!$B$10,[40]Hoja3!$A$10,IF(K1733=[40]Hoja3!$B$11,[40]Hoja3!$A$11,IF(K1733=[40]Hoja3!$B$12,[40]Hoja3!$A$12,IF(K1733=[40]Hoja3!$B$13,[40]Hoja3!$A$13,IF(K1733=[40]Hoja3!$B$14,[40]Hoja3!$A$14,IF(K1733=[40]Hoja3!$B$15,[40]Hoja3!$A$15,IF(K1733=[40]Hoja3!$B$16,[40]Hoja3!$A$16,IF(K1733=[40]Hoja3!$B$17,[40]Hoja3!$A$17,IF(K1733=[40]Hoja3!$B$18,[40]Hoja3!$A$18,IF(K1733=[40]Hoja3!$B$19,[40]Hoja3!$A$19,IF(K1733=[40]Hoja3!$B$20,[40]Hoja3!$A$20,IF(K1733=[40]Hoja3!$B$21,[40]Hoja3!$A$21,""))))))))))))))))))))</f>
        <v>CCE-16</v>
      </c>
      <c r="M1733" s="60" t="s">
        <v>63</v>
      </c>
      <c r="N1733" s="60">
        <v>0</v>
      </c>
      <c r="O1733" s="63">
        <v>26994240</v>
      </c>
      <c r="P1733" s="63">
        <f t="shared" si="188"/>
        <v>26994240</v>
      </c>
      <c r="Q1733" s="65">
        <v>0</v>
      </c>
      <c r="R1733" s="60">
        <v>1</v>
      </c>
      <c r="S1733" s="60" t="s">
        <v>3257</v>
      </c>
      <c r="T1733" s="60" t="s">
        <v>3258</v>
      </c>
      <c r="U1733" s="60" t="s">
        <v>3259</v>
      </c>
      <c r="V1733" s="60" t="s">
        <v>3260</v>
      </c>
      <c r="W1733" s="60" t="s">
        <v>3261</v>
      </c>
      <c r="X1733" s="60" t="s">
        <v>3262</v>
      </c>
      <c r="Y1733" s="133" t="s">
        <v>3263</v>
      </c>
    </row>
    <row r="1734" spans="1:25" ht="60" x14ac:dyDescent="0.25">
      <c r="A1734" s="60" t="s">
        <v>3350</v>
      </c>
      <c r="B1734" s="60" t="str">
        <f>IFERROR(VLOOKUP(VALUE(MID(A1734,1,IF(VALUE(MID(A1734,1,3))=898,3,4))),[40]Hoja1!$A$3:$K$222,2,0),"")</f>
        <v>1057 Competencias para el ciudadano de hoy</v>
      </c>
      <c r="C1734" s="60" t="s">
        <v>275</v>
      </c>
      <c r="D1734" s="60" t="s">
        <v>520</v>
      </c>
      <c r="E1734" s="60">
        <v>83121502</v>
      </c>
      <c r="F1734" s="60" t="s">
        <v>3325</v>
      </c>
      <c r="G1734" s="62">
        <v>3</v>
      </c>
      <c r="H1734" s="62">
        <v>1</v>
      </c>
      <c r="I1734" s="88">
        <v>8.4</v>
      </c>
      <c r="J1734" s="60">
        <v>1</v>
      </c>
      <c r="K1734" s="60" t="s">
        <v>21</v>
      </c>
      <c r="L1734" s="60" t="str">
        <f>IF(K1734=[40]Hoja3!$B$2,[40]Hoja3!$A$2,IF(K1734=[40]Hoja3!$B$3,[40]Hoja3!$A$3,IF(K1734=[40]Hoja3!$B$4,[40]Hoja3!$A$4,IF(K1734=[40]Hoja3!$B$5,[40]Hoja3!$A$5,IF(K1734=[40]Hoja3!$B$6,[40]Hoja3!$A$6,IF(K1734=[40]Hoja3!$B$7,[40]Hoja3!$A$7,IF(K1734=[40]Hoja3!$B$8,[40]Hoja3!$A$8,IF(K1734=[40]Hoja3!$B$9,[40]Hoja3!$A$9,IF(K1734=[40]Hoja3!$B$10,[40]Hoja3!$A$10,IF(K1734=[40]Hoja3!$B$11,[40]Hoja3!$A$11,IF(K1734=[40]Hoja3!$B$12,[40]Hoja3!$A$12,IF(K1734=[40]Hoja3!$B$13,[40]Hoja3!$A$13,IF(K1734=[40]Hoja3!$B$14,[40]Hoja3!$A$14,IF(K1734=[40]Hoja3!$B$15,[40]Hoja3!$A$15,IF(K1734=[40]Hoja3!$B$16,[40]Hoja3!$A$16,IF(K1734=[40]Hoja3!$B$17,[40]Hoja3!$A$17,IF(K1734=[40]Hoja3!$B$18,[40]Hoja3!$A$18,IF(K1734=[40]Hoja3!$B$19,[40]Hoja3!$A$19,IF(K1734=[40]Hoja3!$B$20,[40]Hoja3!$A$20,IF(K1734=[40]Hoja3!$B$21,[40]Hoja3!$A$21,""))))))))))))))))))))</f>
        <v>CCE-16</v>
      </c>
      <c r="M1734" s="60" t="s">
        <v>63</v>
      </c>
      <c r="N1734" s="60">
        <v>0</v>
      </c>
      <c r="O1734" s="63">
        <v>26994240</v>
      </c>
      <c r="P1734" s="63">
        <f t="shared" si="188"/>
        <v>26994240</v>
      </c>
      <c r="Q1734" s="65">
        <v>0</v>
      </c>
      <c r="R1734" s="60">
        <v>1</v>
      </c>
      <c r="S1734" s="60" t="s">
        <v>3257</v>
      </c>
      <c r="T1734" s="60" t="s">
        <v>3258</v>
      </c>
      <c r="U1734" s="60" t="s">
        <v>3259</v>
      </c>
      <c r="V1734" s="60" t="s">
        <v>3260</v>
      </c>
      <c r="W1734" s="60" t="s">
        <v>3261</v>
      </c>
      <c r="X1734" s="60" t="s">
        <v>3262</v>
      </c>
      <c r="Y1734" s="133" t="s">
        <v>3263</v>
      </c>
    </row>
    <row r="1735" spans="1:25" ht="60" x14ac:dyDescent="0.25">
      <c r="A1735" s="60" t="s">
        <v>3351</v>
      </c>
      <c r="B1735" s="60" t="str">
        <f>IFERROR(VLOOKUP(VALUE(MID(A1735,1,IF(VALUE(MID(A1735,1,3))=898,3,4))),[40]Hoja1!$A$3:$K$222,2,0),"")</f>
        <v>1057 Competencias para el ciudadano de hoy</v>
      </c>
      <c r="C1735" s="60" t="s">
        <v>275</v>
      </c>
      <c r="D1735" s="60" t="s">
        <v>520</v>
      </c>
      <c r="E1735" s="60">
        <v>83121502</v>
      </c>
      <c r="F1735" s="60" t="s">
        <v>3325</v>
      </c>
      <c r="G1735" s="62">
        <v>3</v>
      </c>
      <c r="H1735" s="62">
        <v>1</v>
      </c>
      <c r="I1735" s="88">
        <v>8.4</v>
      </c>
      <c r="J1735" s="60">
        <v>1</v>
      </c>
      <c r="K1735" s="60" t="s">
        <v>21</v>
      </c>
      <c r="L1735" s="60" t="str">
        <f>IF(K1735=[40]Hoja3!$B$2,[40]Hoja3!$A$2,IF(K1735=[40]Hoja3!$B$3,[40]Hoja3!$A$3,IF(K1735=[40]Hoja3!$B$4,[40]Hoja3!$A$4,IF(K1735=[40]Hoja3!$B$5,[40]Hoja3!$A$5,IF(K1735=[40]Hoja3!$B$6,[40]Hoja3!$A$6,IF(K1735=[40]Hoja3!$B$7,[40]Hoja3!$A$7,IF(K1735=[40]Hoja3!$B$8,[40]Hoja3!$A$8,IF(K1735=[40]Hoja3!$B$9,[40]Hoja3!$A$9,IF(K1735=[40]Hoja3!$B$10,[40]Hoja3!$A$10,IF(K1735=[40]Hoja3!$B$11,[40]Hoja3!$A$11,IF(K1735=[40]Hoja3!$B$12,[40]Hoja3!$A$12,IF(K1735=[40]Hoja3!$B$13,[40]Hoja3!$A$13,IF(K1735=[40]Hoja3!$B$14,[40]Hoja3!$A$14,IF(K1735=[40]Hoja3!$B$15,[40]Hoja3!$A$15,IF(K1735=[40]Hoja3!$B$16,[40]Hoja3!$A$16,IF(K1735=[40]Hoja3!$B$17,[40]Hoja3!$A$17,IF(K1735=[40]Hoja3!$B$18,[40]Hoja3!$A$18,IF(K1735=[40]Hoja3!$B$19,[40]Hoja3!$A$19,IF(K1735=[40]Hoja3!$B$20,[40]Hoja3!$A$20,IF(K1735=[40]Hoja3!$B$21,[40]Hoja3!$A$21,""))))))))))))))))))))</f>
        <v>CCE-16</v>
      </c>
      <c r="M1735" s="60" t="s">
        <v>63</v>
      </c>
      <c r="N1735" s="60">
        <v>0</v>
      </c>
      <c r="O1735" s="63">
        <v>26994240</v>
      </c>
      <c r="P1735" s="63">
        <f t="shared" si="188"/>
        <v>26994240</v>
      </c>
      <c r="Q1735" s="65">
        <v>0</v>
      </c>
      <c r="R1735" s="60">
        <v>1</v>
      </c>
      <c r="S1735" s="60" t="s">
        <v>3257</v>
      </c>
      <c r="T1735" s="60" t="s">
        <v>3258</v>
      </c>
      <c r="U1735" s="60" t="s">
        <v>3259</v>
      </c>
      <c r="V1735" s="60" t="s">
        <v>3260</v>
      </c>
      <c r="W1735" s="60" t="s">
        <v>3261</v>
      </c>
      <c r="X1735" s="60" t="s">
        <v>3262</v>
      </c>
      <c r="Y1735" s="133" t="s">
        <v>3263</v>
      </c>
    </row>
    <row r="1736" spans="1:25" ht="60" x14ac:dyDescent="0.25">
      <c r="A1736" s="60" t="s">
        <v>3352</v>
      </c>
      <c r="B1736" s="60" t="str">
        <f>IFERROR(VLOOKUP(VALUE(MID(A1736,1,IF(VALUE(MID(A1736,1,3))=898,3,4))),[40]Hoja1!$A$3:$K$222,2,0),"")</f>
        <v>1057 Competencias para el ciudadano de hoy</v>
      </c>
      <c r="C1736" s="60" t="s">
        <v>275</v>
      </c>
      <c r="D1736" s="60" t="s">
        <v>520</v>
      </c>
      <c r="E1736" s="60">
        <v>83121502</v>
      </c>
      <c r="F1736" s="60" t="s">
        <v>3325</v>
      </c>
      <c r="G1736" s="62">
        <v>3</v>
      </c>
      <c r="H1736" s="62">
        <v>1</v>
      </c>
      <c r="I1736" s="88">
        <v>8.4</v>
      </c>
      <c r="J1736" s="60">
        <v>1</v>
      </c>
      <c r="K1736" s="60" t="s">
        <v>21</v>
      </c>
      <c r="L1736" s="60" t="str">
        <f>IF(K1736=[40]Hoja3!$B$2,[40]Hoja3!$A$2,IF(K1736=[40]Hoja3!$B$3,[40]Hoja3!$A$3,IF(K1736=[40]Hoja3!$B$4,[40]Hoja3!$A$4,IF(K1736=[40]Hoja3!$B$5,[40]Hoja3!$A$5,IF(K1736=[40]Hoja3!$B$6,[40]Hoja3!$A$6,IF(K1736=[40]Hoja3!$B$7,[40]Hoja3!$A$7,IF(K1736=[40]Hoja3!$B$8,[40]Hoja3!$A$8,IF(K1736=[40]Hoja3!$B$9,[40]Hoja3!$A$9,IF(K1736=[40]Hoja3!$B$10,[40]Hoja3!$A$10,IF(K1736=[40]Hoja3!$B$11,[40]Hoja3!$A$11,IF(K1736=[40]Hoja3!$B$12,[40]Hoja3!$A$12,IF(K1736=[40]Hoja3!$B$13,[40]Hoja3!$A$13,IF(K1736=[40]Hoja3!$B$14,[40]Hoja3!$A$14,IF(K1736=[40]Hoja3!$B$15,[40]Hoja3!$A$15,IF(K1736=[40]Hoja3!$B$16,[40]Hoja3!$A$16,IF(K1736=[40]Hoja3!$B$17,[40]Hoja3!$A$17,IF(K1736=[40]Hoja3!$B$18,[40]Hoja3!$A$18,IF(K1736=[40]Hoja3!$B$19,[40]Hoja3!$A$19,IF(K1736=[40]Hoja3!$B$20,[40]Hoja3!$A$20,IF(K1736=[40]Hoja3!$B$21,[40]Hoja3!$A$21,""))))))))))))))))))))</f>
        <v>CCE-16</v>
      </c>
      <c r="M1736" s="60" t="s">
        <v>63</v>
      </c>
      <c r="N1736" s="60">
        <v>0</v>
      </c>
      <c r="O1736" s="63">
        <v>26994240</v>
      </c>
      <c r="P1736" s="63">
        <f t="shared" si="188"/>
        <v>26994240</v>
      </c>
      <c r="Q1736" s="65">
        <v>0</v>
      </c>
      <c r="R1736" s="60">
        <v>1</v>
      </c>
      <c r="S1736" s="60" t="s">
        <v>3257</v>
      </c>
      <c r="T1736" s="60" t="s">
        <v>3258</v>
      </c>
      <c r="U1736" s="60" t="s">
        <v>3259</v>
      </c>
      <c r="V1736" s="60" t="s">
        <v>3260</v>
      </c>
      <c r="W1736" s="60" t="s">
        <v>3261</v>
      </c>
      <c r="X1736" s="60" t="s">
        <v>3262</v>
      </c>
      <c r="Y1736" s="133" t="s">
        <v>3263</v>
      </c>
    </row>
    <row r="1737" spans="1:25" ht="60" x14ac:dyDescent="0.25">
      <c r="A1737" s="60" t="s">
        <v>3353</v>
      </c>
      <c r="B1737" s="60" t="str">
        <f>IFERROR(VLOOKUP(VALUE(MID(A1737,1,IF(VALUE(MID(A1737,1,3))=898,3,4))),[40]Hoja1!$A$3:$K$222,2,0),"")</f>
        <v>1057 Competencias para el ciudadano de hoy</v>
      </c>
      <c r="C1737" s="60" t="s">
        <v>275</v>
      </c>
      <c r="D1737" s="60" t="s">
        <v>520</v>
      </c>
      <c r="E1737" s="60">
        <v>83121502</v>
      </c>
      <c r="F1737" s="60" t="s">
        <v>3325</v>
      </c>
      <c r="G1737" s="62">
        <v>3</v>
      </c>
      <c r="H1737" s="62">
        <v>1</v>
      </c>
      <c r="I1737" s="88">
        <v>8.4</v>
      </c>
      <c r="J1737" s="60">
        <v>1</v>
      </c>
      <c r="K1737" s="60" t="s">
        <v>21</v>
      </c>
      <c r="L1737" s="60" t="str">
        <f>IF(K1737=[40]Hoja3!$B$2,[40]Hoja3!$A$2,IF(K1737=[40]Hoja3!$B$3,[40]Hoja3!$A$3,IF(K1737=[40]Hoja3!$B$4,[40]Hoja3!$A$4,IF(K1737=[40]Hoja3!$B$5,[40]Hoja3!$A$5,IF(K1737=[40]Hoja3!$B$6,[40]Hoja3!$A$6,IF(K1737=[40]Hoja3!$B$7,[40]Hoja3!$A$7,IF(K1737=[40]Hoja3!$B$8,[40]Hoja3!$A$8,IF(K1737=[40]Hoja3!$B$9,[40]Hoja3!$A$9,IF(K1737=[40]Hoja3!$B$10,[40]Hoja3!$A$10,IF(K1737=[40]Hoja3!$B$11,[40]Hoja3!$A$11,IF(K1737=[40]Hoja3!$B$12,[40]Hoja3!$A$12,IF(K1737=[40]Hoja3!$B$13,[40]Hoja3!$A$13,IF(K1737=[40]Hoja3!$B$14,[40]Hoja3!$A$14,IF(K1737=[40]Hoja3!$B$15,[40]Hoja3!$A$15,IF(K1737=[40]Hoja3!$B$16,[40]Hoja3!$A$16,IF(K1737=[40]Hoja3!$B$17,[40]Hoja3!$A$17,IF(K1737=[40]Hoja3!$B$18,[40]Hoja3!$A$18,IF(K1737=[40]Hoja3!$B$19,[40]Hoja3!$A$19,IF(K1737=[40]Hoja3!$B$20,[40]Hoja3!$A$20,IF(K1737=[40]Hoja3!$B$21,[40]Hoja3!$A$21,""))))))))))))))))))))</f>
        <v>CCE-16</v>
      </c>
      <c r="M1737" s="60" t="s">
        <v>63</v>
      </c>
      <c r="N1737" s="60">
        <v>0</v>
      </c>
      <c r="O1737" s="63">
        <v>26994240</v>
      </c>
      <c r="P1737" s="63">
        <f t="shared" si="188"/>
        <v>26994240</v>
      </c>
      <c r="Q1737" s="65">
        <v>0</v>
      </c>
      <c r="R1737" s="60">
        <v>1</v>
      </c>
      <c r="S1737" s="60" t="s">
        <v>3257</v>
      </c>
      <c r="T1737" s="60" t="s">
        <v>3258</v>
      </c>
      <c r="U1737" s="60" t="s">
        <v>3259</v>
      </c>
      <c r="V1737" s="60" t="s">
        <v>3260</v>
      </c>
      <c r="W1737" s="60" t="s">
        <v>3261</v>
      </c>
      <c r="X1737" s="60" t="s">
        <v>3262</v>
      </c>
      <c r="Y1737" s="133" t="s">
        <v>3263</v>
      </c>
    </row>
    <row r="1738" spans="1:25" ht="60" x14ac:dyDescent="0.25">
      <c r="A1738" s="60" t="s">
        <v>3354</v>
      </c>
      <c r="B1738" s="60" t="str">
        <f>IFERROR(VLOOKUP(VALUE(MID(A1738,1,IF(VALUE(MID(A1738,1,3))=898,3,4))),[40]Hoja1!$A$3:$K$222,2,0),"")</f>
        <v>1057 Competencias para el ciudadano de hoy</v>
      </c>
      <c r="C1738" s="60" t="s">
        <v>275</v>
      </c>
      <c r="D1738" s="60" t="s">
        <v>520</v>
      </c>
      <c r="E1738" s="60">
        <v>83121502</v>
      </c>
      <c r="F1738" s="60" t="s">
        <v>3325</v>
      </c>
      <c r="G1738" s="62">
        <v>3</v>
      </c>
      <c r="H1738" s="62">
        <v>1</v>
      </c>
      <c r="I1738" s="88">
        <v>8.4</v>
      </c>
      <c r="J1738" s="60">
        <v>1</v>
      </c>
      <c r="K1738" s="60" t="s">
        <v>21</v>
      </c>
      <c r="L1738" s="60" t="str">
        <f>IF(K1738=[40]Hoja3!$B$2,[40]Hoja3!$A$2,IF(K1738=[40]Hoja3!$B$3,[40]Hoja3!$A$3,IF(K1738=[40]Hoja3!$B$4,[40]Hoja3!$A$4,IF(K1738=[40]Hoja3!$B$5,[40]Hoja3!$A$5,IF(K1738=[40]Hoja3!$B$6,[40]Hoja3!$A$6,IF(K1738=[40]Hoja3!$B$7,[40]Hoja3!$A$7,IF(K1738=[40]Hoja3!$B$8,[40]Hoja3!$A$8,IF(K1738=[40]Hoja3!$B$9,[40]Hoja3!$A$9,IF(K1738=[40]Hoja3!$B$10,[40]Hoja3!$A$10,IF(K1738=[40]Hoja3!$B$11,[40]Hoja3!$A$11,IF(K1738=[40]Hoja3!$B$12,[40]Hoja3!$A$12,IF(K1738=[40]Hoja3!$B$13,[40]Hoja3!$A$13,IF(K1738=[40]Hoja3!$B$14,[40]Hoja3!$A$14,IF(K1738=[40]Hoja3!$B$15,[40]Hoja3!$A$15,IF(K1738=[40]Hoja3!$B$16,[40]Hoja3!$A$16,IF(K1738=[40]Hoja3!$B$17,[40]Hoja3!$A$17,IF(K1738=[40]Hoja3!$B$18,[40]Hoja3!$A$18,IF(K1738=[40]Hoja3!$B$19,[40]Hoja3!$A$19,IF(K1738=[40]Hoja3!$B$20,[40]Hoja3!$A$20,IF(K1738=[40]Hoja3!$B$21,[40]Hoja3!$A$21,""))))))))))))))))))))</f>
        <v>CCE-16</v>
      </c>
      <c r="M1738" s="60" t="s">
        <v>63</v>
      </c>
      <c r="N1738" s="60">
        <v>0</v>
      </c>
      <c r="O1738" s="63">
        <v>26994240</v>
      </c>
      <c r="P1738" s="63">
        <f t="shared" si="188"/>
        <v>26994240</v>
      </c>
      <c r="Q1738" s="65">
        <v>0</v>
      </c>
      <c r="R1738" s="60">
        <v>1</v>
      </c>
      <c r="S1738" s="60" t="s">
        <v>3257</v>
      </c>
      <c r="T1738" s="60" t="s">
        <v>3258</v>
      </c>
      <c r="U1738" s="60" t="s">
        <v>3259</v>
      </c>
      <c r="V1738" s="60" t="s">
        <v>3260</v>
      </c>
      <c r="W1738" s="60" t="s">
        <v>3261</v>
      </c>
      <c r="X1738" s="60" t="s">
        <v>3262</v>
      </c>
      <c r="Y1738" s="133" t="s">
        <v>3263</v>
      </c>
    </row>
    <row r="1739" spans="1:25" ht="60" x14ac:dyDescent="0.25">
      <c r="A1739" s="60" t="s">
        <v>3355</v>
      </c>
      <c r="B1739" s="60" t="str">
        <f>IFERROR(VLOOKUP(VALUE(MID(A1739,1,IF(VALUE(MID(A1739,1,3))=898,3,4))),[40]Hoja1!$A$3:$K$222,2,0),"")</f>
        <v>1057 Competencias para el ciudadano de hoy</v>
      </c>
      <c r="C1739" s="60" t="s">
        <v>275</v>
      </c>
      <c r="D1739" s="60" t="s">
        <v>520</v>
      </c>
      <c r="E1739" s="60">
        <v>83121502</v>
      </c>
      <c r="F1739" s="60" t="s">
        <v>3325</v>
      </c>
      <c r="G1739" s="62">
        <v>3</v>
      </c>
      <c r="H1739" s="62">
        <v>1</v>
      </c>
      <c r="I1739" s="88">
        <v>8.4</v>
      </c>
      <c r="J1739" s="60">
        <v>1</v>
      </c>
      <c r="K1739" s="60" t="s">
        <v>21</v>
      </c>
      <c r="L1739" s="60" t="str">
        <f>IF(K1739=[40]Hoja3!$B$2,[40]Hoja3!$A$2,IF(K1739=[40]Hoja3!$B$3,[40]Hoja3!$A$3,IF(K1739=[40]Hoja3!$B$4,[40]Hoja3!$A$4,IF(K1739=[40]Hoja3!$B$5,[40]Hoja3!$A$5,IF(K1739=[40]Hoja3!$B$6,[40]Hoja3!$A$6,IF(K1739=[40]Hoja3!$B$7,[40]Hoja3!$A$7,IF(K1739=[40]Hoja3!$B$8,[40]Hoja3!$A$8,IF(K1739=[40]Hoja3!$B$9,[40]Hoja3!$A$9,IF(K1739=[40]Hoja3!$B$10,[40]Hoja3!$A$10,IF(K1739=[40]Hoja3!$B$11,[40]Hoja3!$A$11,IF(K1739=[40]Hoja3!$B$12,[40]Hoja3!$A$12,IF(K1739=[40]Hoja3!$B$13,[40]Hoja3!$A$13,IF(K1739=[40]Hoja3!$B$14,[40]Hoja3!$A$14,IF(K1739=[40]Hoja3!$B$15,[40]Hoja3!$A$15,IF(K1739=[40]Hoja3!$B$16,[40]Hoja3!$A$16,IF(K1739=[40]Hoja3!$B$17,[40]Hoja3!$A$17,IF(K1739=[40]Hoja3!$B$18,[40]Hoja3!$A$18,IF(K1739=[40]Hoja3!$B$19,[40]Hoja3!$A$19,IF(K1739=[40]Hoja3!$B$20,[40]Hoja3!$A$20,IF(K1739=[40]Hoja3!$B$21,[40]Hoja3!$A$21,""))))))))))))))))))))</f>
        <v>CCE-16</v>
      </c>
      <c r="M1739" s="60" t="s">
        <v>63</v>
      </c>
      <c r="N1739" s="60">
        <v>0</v>
      </c>
      <c r="O1739" s="63">
        <v>26994240</v>
      </c>
      <c r="P1739" s="63">
        <f t="shared" si="188"/>
        <v>26994240</v>
      </c>
      <c r="Q1739" s="65">
        <v>0</v>
      </c>
      <c r="R1739" s="60">
        <v>1</v>
      </c>
      <c r="S1739" s="60" t="s">
        <v>3257</v>
      </c>
      <c r="T1739" s="60" t="s">
        <v>3258</v>
      </c>
      <c r="U1739" s="60" t="s">
        <v>3259</v>
      </c>
      <c r="V1739" s="60" t="s">
        <v>3260</v>
      </c>
      <c r="W1739" s="60" t="s">
        <v>3261</v>
      </c>
      <c r="X1739" s="60" t="s">
        <v>3262</v>
      </c>
      <c r="Y1739" s="133" t="s">
        <v>3263</v>
      </c>
    </row>
    <row r="1740" spans="1:25" ht="60" x14ac:dyDescent="0.25">
      <c r="A1740" s="60" t="s">
        <v>3356</v>
      </c>
      <c r="B1740" s="60" t="str">
        <f>IFERROR(VLOOKUP(VALUE(MID(A1740,1,IF(VALUE(MID(A1740,1,3))=898,3,4))),[40]Hoja1!$A$3:$K$222,2,0),"")</f>
        <v>1057 Competencias para el ciudadano de hoy</v>
      </c>
      <c r="C1740" s="60" t="s">
        <v>275</v>
      </c>
      <c r="D1740" s="60" t="s">
        <v>520</v>
      </c>
      <c r="E1740" s="60">
        <v>83121502</v>
      </c>
      <c r="F1740" s="60" t="s">
        <v>3325</v>
      </c>
      <c r="G1740" s="62">
        <v>3</v>
      </c>
      <c r="H1740" s="62">
        <v>1</v>
      </c>
      <c r="I1740" s="88">
        <v>8.4</v>
      </c>
      <c r="J1740" s="60">
        <v>1</v>
      </c>
      <c r="K1740" s="60" t="s">
        <v>21</v>
      </c>
      <c r="L1740" s="60" t="str">
        <f>IF(K1740=[40]Hoja3!$B$2,[40]Hoja3!$A$2,IF(K1740=[40]Hoja3!$B$3,[40]Hoja3!$A$3,IF(K1740=[40]Hoja3!$B$4,[40]Hoja3!$A$4,IF(K1740=[40]Hoja3!$B$5,[40]Hoja3!$A$5,IF(K1740=[40]Hoja3!$B$6,[40]Hoja3!$A$6,IF(K1740=[40]Hoja3!$B$7,[40]Hoja3!$A$7,IF(K1740=[40]Hoja3!$B$8,[40]Hoja3!$A$8,IF(K1740=[40]Hoja3!$B$9,[40]Hoja3!$A$9,IF(K1740=[40]Hoja3!$B$10,[40]Hoja3!$A$10,IF(K1740=[40]Hoja3!$B$11,[40]Hoja3!$A$11,IF(K1740=[40]Hoja3!$B$12,[40]Hoja3!$A$12,IF(K1740=[40]Hoja3!$B$13,[40]Hoja3!$A$13,IF(K1740=[40]Hoja3!$B$14,[40]Hoja3!$A$14,IF(K1740=[40]Hoja3!$B$15,[40]Hoja3!$A$15,IF(K1740=[40]Hoja3!$B$16,[40]Hoja3!$A$16,IF(K1740=[40]Hoja3!$B$17,[40]Hoja3!$A$17,IF(K1740=[40]Hoja3!$B$18,[40]Hoja3!$A$18,IF(K1740=[40]Hoja3!$B$19,[40]Hoja3!$A$19,IF(K1740=[40]Hoja3!$B$20,[40]Hoja3!$A$20,IF(K1740=[40]Hoja3!$B$21,[40]Hoja3!$A$21,""))))))))))))))))))))</f>
        <v>CCE-16</v>
      </c>
      <c r="M1740" s="60" t="s">
        <v>63</v>
      </c>
      <c r="N1740" s="60">
        <v>0</v>
      </c>
      <c r="O1740" s="63">
        <v>26994240</v>
      </c>
      <c r="P1740" s="63">
        <f t="shared" si="188"/>
        <v>26994240</v>
      </c>
      <c r="Q1740" s="65">
        <v>0</v>
      </c>
      <c r="R1740" s="60">
        <v>1</v>
      </c>
      <c r="S1740" s="60" t="s">
        <v>3257</v>
      </c>
      <c r="T1740" s="60" t="s">
        <v>3258</v>
      </c>
      <c r="U1740" s="60" t="s">
        <v>3259</v>
      </c>
      <c r="V1740" s="60" t="s">
        <v>3260</v>
      </c>
      <c r="W1740" s="60" t="s">
        <v>3261</v>
      </c>
      <c r="X1740" s="60" t="s">
        <v>3262</v>
      </c>
      <c r="Y1740" s="133" t="s">
        <v>3263</v>
      </c>
    </row>
    <row r="1741" spans="1:25" ht="60" x14ac:dyDescent="0.25">
      <c r="A1741" s="60" t="s">
        <v>3357</v>
      </c>
      <c r="B1741" s="60" t="str">
        <f>IFERROR(VLOOKUP(VALUE(MID(A1741,1,IF(VALUE(MID(A1741,1,3))=898,3,4))),[40]Hoja1!$A$3:$K$222,2,0),"")</f>
        <v>1057 Competencias para el ciudadano de hoy</v>
      </c>
      <c r="C1741" s="60" t="s">
        <v>275</v>
      </c>
      <c r="D1741" s="60" t="s">
        <v>520</v>
      </c>
      <c r="E1741" s="60">
        <v>83121502</v>
      </c>
      <c r="F1741" s="60" t="s">
        <v>3325</v>
      </c>
      <c r="G1741" s="62">
        <v>3</v>
      </c>
      <c r="H1741" s="62">
        <v>1</v>
      </c>
      <c r="I1741" s="88">
        <v>8.4</v>
      </c>
      <c r="J1741" s="60">
        <v>1</v>
      </c>
      <c r="K1741" s="60" t="s">
        <v>21</v>
      </c>
      <c r="L1741" s="60" t="str">
        <f>IF(K1741=[40]Hoja3!$B$2,[40]Hoja3!$A$2,IF(K1741=[40]Hoja3!$B$3,[40]Hoja3!$A$3,IF(K1741=[40]Hoja3!$B$4,[40]Hoja3!$A$4,IF(K1741=[40]Hoja3!$B$5,[40]Hoja3!$A$5,IF(K1741=[40]Hoja3!$B$6,[40]Hoja3!$A$6,IF(K1741=[40]Hoja3!$B$7,[40]Hoja3!$A$7,IF(K1741=[40]Hoja3!$B$8,[40]Hoja3!$A$8,IF(K1741=[40]Hoja3!$B$9,[40]Hoja3!$A$9,IF(K1741=[40]Hoja3!$B$10,[40]Hoja3!$A$10,IF(K1741=[40]Hoja3!$B$11,[40]Hoja3!$A$11,IF(K1741=[40]Hoja3!$B$12,[40]Hoja3!$A$12,IF(K1741=[40]Hoja3!$B$13,[40]Hoja3!$A$13,IF(K1741=[40]Hoja3!$B$14,[40]Hoja3!$A$14,IF(K1741=[40]Hoja3!$B$15,[40]Hoja3!$A$15,IF(K1741=[40]Hoja3!$B$16,[40]Hoja3!$A$16,IF(K1741=[40]Hoja3!$B$17,[40]Hoja3!$A$17,IF(K1741=[40]Hoja3!$B$18,[40]Hoja3!$A$18,IF(K1741=[40]Hoja3!$B$19,[40]Hoja3!$A$19,IF(K1741=[40]Hoja3!$B$20,[40]Hoja3!$A$20,IF(K1741=[40]Hoja3!$B$21,[40]Hoja3!$A$21,""))))))))))))))))))))</f>
        <v>CCE-16</v>
      </c>
      <c r="M1741" s="60" t="s">
        <v>63</v>
      </c>
      <c r="N1741" s="60">
        <v>0</v>
      </c>
      <c r="O1741" s="63">
        <v>26994240</v>
      </c>
      <c r="P1741" s="63">
        <f t="shared" ref="P1741:P1804" si="189">O1741</f>
        <v>26994240</v>
      </c>
      <c r="Q1741" s="65">
        <v>0</v>
      </c>
      <c r="R1741" s="60">
        <v>1</v>
      </c>
      <c r="S1741" s="60" t="s">
        <v>3257</v>
      </c>
      <c r="T1741" s="60" t="s">
        <v>3258</v>
      </c>
      <c r="U1741" s="60" t="s">
        <v>3259</v>
      </c>
      <c r="V1741" s="60" t="s">
        <v>3260</v>
      </c>
      <c r="W1741" s="60" t="s">
        <v>3261</v>
      </c>
      <c r="X1741" s="60" t="s">
        <v>3262</v>
      </c>
      <c r="Y1741" s="133" t="s">
        <v>3263</v>
      </c>
    </row>
    <row r="1742" spans="1:25" ht="60" x14ac:dyDescent="0.25">
      <c r="A1742" s="60" t="s">
        <v>3358</v>
      </c>
      <c r="B1742" s="60" t="str">
        <f>IFERROR(VLOOKUP(VALUE(MID(A1742,1,IF(VALUE(MID(A1742,1,3))=898,3,4))),[40]Hoja1!$A$3:$K$222,2,0),"")</f>
        <v>1057 Competencias para el ciudadano de hoy</v>
      </c>
      <c r="C1742" s="60" t="s">
        <v>275</v>
      </c>
      <c r="D1742" s="60" t="s">
        <v>520</v>
      </c>
      <c r="E1742" s="60">
        <v>83121502</v>
      </c>
      <c r="F1742" s="60" t="s">
        <v>3325</v>
      </c>
      <c r="G1742" s="62">
        <v>3</v>
      </c>
      <c r="H1742" s="62">
        <v>1</v>
      </c>
      <c r="I1742" s="88">
        <v>8.4</v>
      </c>
      <c r="J1742" s="60">
        <v>1</v>
      </c>
      <c r="K1742" s="60" t="s">
        <v>21</v>
      </c>
      <c r="L1742" s="60" t="str">
        <f>IF(K1742=[40]Hoja3!$B$2,[40]Hoja3!$A$2,IF(K1742=[40]Hoja3!$B$3,[40]Hoja3!$A$3,IF(K1742=[40]Hoja3!$B$4,[40]Hoja3!$A$4,IF(K1742=[40]Hoja3!$B$5,[40]Hoja3!$A$5,IF(K1742=[40]Hoja3!$B$6,[40]Hoja3!$A$6,IF(K1742=[40]Hoja3!$B$7,[40]Hoja3!$A$7,IF(K1742=[40]Hoja3!$B$8,[40]Hoja3!$A$8,IF(K1742=[40]Hoja3!$B$9,[40]Hoja3!$A$9,IF(K1742=[40]Hoja3!$B$10,[40]Hoja3!$A$10,IF(K1742=[40]Hoja3!$B$11,[40]Hoja3!$A$11,IF(K1742=[40]Hoja3!$B$12,[40]Hoja3!$A$12,IF(K1742=[40]Hoja3!$B$13,[40]Hoja3!$A$13,IF(K1742=[40]Hoja3!$B$14,[40]Hoja3!$A$14,IF(K1742=[40]Hoja3!$B$15,[40]Hoja3!$A$15,IF(K1742=[40]Hoja3!$B$16,[40]Hoja3!$A$16,IF(K1742=[40]Hoja3!$B$17,[40]Hoja3!$A$17,IF(K1742=[40]Hoja3!$B$18,[40]Hoja3!$A$18,IF(K1742=[40]Hoja3!$B$19,[40]Hoja3!$A$19,IF(K1742=[40]Hoja3!$B$20,[40]Hoja3!$A$20,IF(K1742=[40]Hoja3!$B$21,[40]Hoja3!$A$21,""))))))))))))))))))))</f>
        <v>CCE-16</v>
      </c>
      <c r="M1742" s="60" t="s">
        <v>63</v>
      </c>
      <c r="N1742" s="60">
        <v>0</v>
      </c>
      <c r="O1742" s="63">
        <v>26994240</v>
      </c>
      <c r="P1742" s="63">
        <f t="shared" si="189"/>
        <v>26994240</v>
      </c>
      <c r="Q1742" s="65">
        <v>0</v>
      </c>
      <c r="R1742" s="60">
        <v>1</v>
      </c>
      <c r="S1742" s="60" t="s">
        <v>3257</v>
      </c>
      <c r="T1742" s="60" t="s">
        <v>3258</v>
      </c>
      <c r="U1742" s="60" t="s">
        <v>3259</v>
      </c>
      <c r="V1742" s="60" t="s">
        <v>3260</v>
      </c>
      <c r="W1742" s="60" t="s">
        <v>3261</v>
      </c>
      <c r="X1742" s="60" t="s">
        <v>3262</v>
      </c>
      <c r="Y1742" s="133" t="s">
        <v>3263</v>
      </c>
    </row>
    <row r="1743" spans="1:25" ht="60" x14ac:dyDescent="0.25">
      <c r="A1743" s="60" t="s">
        <v>3359</v>
      </c>
      <c r="B1743" s="60" t="str">
        <f>IFERROR(VLOOKUP(VALUE(MID(A1743,1,IF(VALUE(MID(A1743,1,3))=898,3,4))),[40]Hoja1!$A$3:$K$222,2,0),"")</f>
        <v>1057 Competencias para el ciudadano de hoy</v>
      </c>
      <c r="C1743" s="60" t="s">
        <v>275</v>
      </c>
      <c r="D1743" s="60" t="s">
        <v>520</v>
      </c>
      <c r="E1743" s="60">
        <v>83121502</v>
      </c>
      <c r="F1743" s="60" t="s">
        <v>3325</v>
      </c>
      <c r="G1743" s="62">
        <v>3</v>
      </c>
      <c r="H1743" s="62">
        <v>1</v>
      </c>
      <c r="I1743" s="88">
        <v>8.4</v>
      </c>
      <c r="J1743" s="60">
        <v>1</v>
      </c>
      <c r="K1743" s="60" t="s">
        <v>21</v>
      </c>
      <c r="L1743" s="60" t="str">
        <f>IF(K1743=[40]Hoja3!$B$2,[40]Hoja3!$A$2,IF(K1743=[40]Hoja3!$B$3,[40]Hoja3!$A$3,IF(K1743=[40]Hoja3!$B$4,[40]Hoja3!$A$4,IF(K1743=[40]Hoja3!$B$5,[40]Hoja3!$A$5,IF(K1743=[40]Hoja3!$B$6,[40]Hoja3!$A$6,IF(K1743=[40]Hoja3!$B$7,[40]Hoja3!$A$7,IF(K1743=[40]Hoja3!$B$8,[40]Hoja3!$A$8,IF(K1743=[40]Hoja3!$B$9,[40]Hoja3!$A$9,IF(K1743=[40]Hoja3!$B$10,[40]Hoja3!$A$10,IF(K1743=[40]Hoja3!$B$11,[40]Hoja3!$A$11,IF(K1743=[40]Hoja3!$B$12,[40]Hoja3!$A$12,IF(K1743=[40]Hoja3!$B$13,[40]Hoja3!$A$13,IF(K1743=[40]Hoja3!$B$14,[40]Hoja3!$A$14,IF(K1743=[40]Hoja3!$B$15,[40]Hoja3!$A$15,IF(K1743=[40]Hoja3!$B$16,[40]Hoja3!$A$16,IF(K1743=[40]Hoja3!$B$17,[40]Hoja3!$A$17,IF(K1743=[40]Hoja3!$B$18,[40]Hoja3!$A$18,IF(K1743=[40]Hoja3!$B$19,[40]Hoja3!$A$19,IF(K1743=[40]Hoja3!$B$20,[40]Hoja3!$A$20,IF(K1743=[40]Hoja3!$B$21,[40]Hoja3!$A$21,""))))))))))))))))))))</f>
        <v>CCE-16</v>
      </c>
      <c r="M1743" s="60" t="s">
        <v>63</v>
      </c>
      <c r="N1743" s="60">
        <v>0</v>
      </c>
      <c r="O1743" s="63">
        <v>26994240</v>
      </c>
      <c r="P1743" s="63">
        <f t="shared" si="189"/>
        <v>26994240</v>
      </c>
      <c r="Q1743" s="65">
        <v>0</v>
      </c>
      <c r="R1743" s="60">
        <v>1</v>
      </c>
      <c r="S1743" s="60" t="s">
        <v>3257</v>
      </c>
      <c r="T1743" s="60" t="s">
        <v>3258</v>
      </c>
      <c r="U1743" s="60" t="s">
        <v>3259</v>
      </c>
      <c r="V1743" s="60" t="s">
        <v>3260</v>
      </c>
      <c r="W1743" s="60" t="s">
        <v>3261</v>
      </c>
      <c r="X1743" s="60" t="s">
        <v>3262</v>
      </c>
      <c r="Y1743" s="133" t="s">
        <v>3263</v>
      </c>
    </row>
    <row r="1744" spans="1:25" ht="60" x14ac:dyDescent="0.25">
      <c r="A1744" s="60" t="s">
        <v>3360</v>
      </c>
      <c r="B1744" s="60" t="str">
        <f>IFERROR(VLOOKUP(VALUE(MID(A1744,1,IF(VALUE(MID(A1744,1,3))=898,3,4))),[40]Hoja1!$A$3:$K$222,2,0),"")</f>
        <v>1057 Competencias para el ciudadano de hoy</v>
      </c>
      <c r="C1744" s="60" t="s">
        <v>275</v>
      </c>
      <c r="D1744" s="60" t="s">
        <v>520</v>
      </c>
      <c r="E1744" s="60">
        <v>83121502</v>
      </c>
      <c r="F1744" s="60" t="s">
        <v>3325</v>
      </c>
      <c r="G1744" s="62">
        <v>3</v>
      </c>
      <c r="H1744" s="62">
        <v>1</v>
      </c>
      <c r="I1744" s="88">
        <v>8.4</v>
      </c>
      <c r="J1744" s="60">
        <v>1</v>
      </c>
      <c r="K1744" s="60" t="s">
        <v>21</v>
      </c>
      <c r="L1744" s="60" t="str">
        <f>IF(K1744=[40]Hoja3!$B$2,[40]Hoja3!$A$2,IF(K1744=[40]Hoja3!$B$3,[40]Hoja3!$A$3,IF(K1744=[40]Hoja3!$B$4,[40]Hoja3!$A$4,IF(K1744=[40]Hoja3!$B$5,[40]Hoja3!$A$5,IF(K1744=[40]Hoja3!$B$6,[40]Hoja3!$A$6,IF(K1744=[40]Hoja3!$B$7,[40]Hoja3!$A$7,IF(K1744=[40]Hoja3!$B$8,[40]Hoja3!$A$8,IF(K1744=[40]Hoja3!$B$9,[40]Hoja3!$A$9,IF(K1744=[40]Hoja3!$B$10,[40]Hoja3!$A$10,IF(K1744=[40]Hoja3!$B$11,[40]Hoja3!$A$11,IF(K1744=[40]Hoja3!$B$12,[40]Hoja3!$A$12,IF(K1744=[40]Hoja3!$B$13,[40]Hoja3!$A$13,IF(K1744=[40]Hoja3!$B$14,[40]Hoja3!$A$14,IF(K1744=[40]Hoja3!$B$15,[40]Hoja3!$A$15,IF(K1744=[40]Hoja3!$B$16,[40]Hoja3!$A$16,IF(K1744=[40]Hoja3!$B$17,[40]Hoja3!$A$17,IF(K1744=[40]Hoja3!$B$18,[40]Hoja3!$A$18,IF(K1744=[40]Hoja3!$B$19,[40]Hoja3!$A$19,IF(K1744=[40]Hoja3!$B$20,[40]Hoja3!$A$20,IF(K1744=[40]Hoja3!$B$21,[40]Hoja3!$A$21,""))))))))))))))))))))</f>
        <v>CCE-16</v>
      </c>
      <c r="M1744" s="60" t="s">
        <v>63</v>
      </c>
      <c r="N1744" s="60">
        <v>0</v>
      </c>
      <c r="O1744" s="63">
        <v>26994240</v>
      </c>
      <c r="P1744" s="63">
        <f t="shared" si="189"/>
        <v>26994240</v>
      </c>
      <c r="Q1744" s="65">
        <v>0</v>
      </c>
      <c r="R1744" s="60">
        <v>1</v>
      </c>
      <c r="S1744" s="60" t="s">
        <v>3257</v>
      </c>
      <c r="T1744" s="60" t="s">
        <v>3258</v>
      </c>
      <c r="U1744" s="60" t="s">
        <v>3259</v>
      </c>
      <c r="V1744" s="60" t="s">
        <v>3260</v>
      </c>
      <c r="W1744" s="60" t="s">
        <v>3261</v>
      </c>
      <c r="X1744" s="60" t="s">
        <v>3262</v>
      </c>
      <c r="Y1744" s="133" t="s">
        <v>3263</v>
      </c>
    </row>
    <row r="1745" spans="1:25" ht="60" x14ac:dyDescent="0.25">
      <c r="A1745" s="60" t="s">
        <v>3361</v>
      </c>
      <c r="B1745" s="60" t="str">
        <f>IFERROR(VLOOKUP(VALUE(MID(A1745,1,IF(VALUE(MID(A1745,1,3))=898,3,4))),[40]Hoja1!$A$3:$K$222,2,0),"")</f>
        <v>1057 Competencias para el ciudadano de hoy</v>
      </c>
      <c r="C1745" s="60" t="s">
        <v>275</v>
      </c>
      <c r="D1745" s="60" t="s">
        <v>520</v>
      </c>
      <c r="E1745" s="60">
        <v>83121502</v>
      </c>
      <c r="F1745" s="60" t="s">
        <v>3325</v>
      </c>
      <c r="G1745" s="62">
        <v>3</v>
      </c>
      <c r="H1745" s="62">
        <v>1</v>
      </c>
      <c r="I1745" s="88">
        <v>8.4</v>
      </c>
      <c r="J1745" s="60">
        <v>1</v>
      </c>
      <c r="K1745" s="60" t="s">
        <v>21</v>
      </c>
      <c r="L1745" s="60" t="str">
        <f>IF(K1745=[40]Hoja3!$B$2,[40]Hoja3!$A$2,IF(K1745=[40]Hoja3!$B$3,[40]Hoja3!$A$3,IF(K1745=[40]Hoja3!$B$4,[40]Hoja3!$A$4,IF(K1745=[40]Hoja3!$B$5,[40]Hoja3!$A$5,IF(K1745=[40]Hoja3!$B$6,[40]Hoja3!$A$6,IF(K1745=[40]Hoja3!$B$7,[40]Hoja3!$A$7,IF(K1745=[40]Hoja3!$B$8,[40]Hoja3!$A$8,IF(K1745=[40]Hoja3!$B$9,[40]Hoja3!$A$9,IF(K1745=[40]Hoja3!$B$10,[40]Hoja3!$A$10,IF(K1745=[40]Hoja3!$B$11,[40]Hoja3!$A$11,IF(K1745=[40]Hoja3!$B$12,[40]Hoja3!$A$12,IF(K1745=[40]Hoja3!$B$13,[40]Hoja3!$A$13,IF(K1745=[40]Hoja3!$B$14,[40]Hoja3!$A$14,IF(K1745=[40]Hoja3!$B$15,[40]Hoja3!$A$15,IF(K1745=[40]Hoja3!$B$16,[40]Hoja3!$A$16,IF(K1745=[40]Hoja3!$B$17,[40]Hoja3!$A$17,IF(K1745=[40]Hoja3!$B$18,[40]Hoja3!$A$18,IF(K1745=[40]Hoja3!$B$19,[40]Hoja3!$A$19,IF(K1745=[40]Hoja3!$B$20,[40]Hoja3!$A$20,IF(K1745=[40]Hoja3!$B$21,[40]Hoja3!$A$21,""))))))))))))))))))))</f>
        <v>CCE-16</v>
      </c>
      <c r="M1745" s="60" t="s">
        <v>63</v>
      </c>
      <c r="N1745" s="60">
        <v>0</v>
      </c>
      <c r="O1745" s="63">
        <v>26994240</v>
      </c>
      <c r="P1745" s="63">
        <f t="shared" si="189"/>
        <v>26994240</v>
      </c>
      <c r="Q1745" s="65">
        <v>0</v>
      </c>
      <c r="R1745" s="60">
        <v>1</v>
      </c>
      <c r="S1745" s="60" t="s">
        <v>3257</v>
      </c>
      <c r="T1745" s="60" t="s">
        <v>3258</v>
      </c>
      <c r="U1745" s="60" t="s">
        <v>3259</v>
      </c>
      <c r="V1745" s="60" t="s">
        <v>3260</v>
      </c>
      <c r="W1745" s="60" t="s">
        <v>3261</v>
      </c>
      <c r="X1745" s="60" t="s">
        <v>3262</v>
      </c>
      <c r="Y1745" s="133" t="s">
        <v>3263</v>
      </c>
    </row>
    <row r="1746" spans="1:25" ht="60" x14ac:dyDescent="0.25">
      <c r="A1746" s="60" t="s">
        <v>3362</v>
      </c>
      <c r="B1746" s="60" t="str">
        <f>IFERROR(VLOOKUP(VALUE(MID(A1746,1,IF(VALUE(MID(A1746,1,3))=898,3,4))),[40]Hoja1!$A$3:$K$222,2,0),"")</f>
        <v>1057 Competencias para el ciudadano de hoy</v>
      </c>
      <c r="C1746" s="60" t="s">
        <v>275</v>
      </c>
      <c r="D1746" s="60" t="s">
        <v>520</v>
      </c>
      <c r="E1746" s="60">
        <v>83121502</v>
      </c>
      <c r="F1746" s="60" t="s">
        <v>3325</v>
      </c>
      <c r="G1746" s="62">
        <v>3</v>
      </c>
      <c r="H1746" s="62">
        <v>1</v>
      </c>
      <c r="I1746" s="88">
        <v>8.4</v>
      </c>
      <c r="J1746" s="60">
        <v>1</v>
      </c>
      <c r="K1746" s="60" t="s">
        <v>21</v>
      </c>
      <c r="L1746" s="60" t="str">
        <f>IF(K1746=[40]Hoja3!$B$2,[40]Hoja3!$A$2,IF(K1746=[40]Hoja3!$B$3,[40]Hoja3!$A$3,IF(K1746=[40]Hoja3!$B$4,[40]Hoja3!$A$4,IF(K1746=[40]Hoja3!$B$5,[40]Hoja3!$A$5,IF(K1746=[40]Hoja3!$B$6,[40]Hoja3!$A$6,IF(K1746=[40]Hoja3!$B$7,[40]Hoja3!$A$7,IF(K1746=[40]Hoja3!$B$8,[40]Hoja3!$A$8,IF(K1746=[40]Hoja3!$B$9,[40]Hoja3!$A$9,IF(K1746=[40]Hoja3!$B$10,[40]Hoja3!$A$10,IF(K1746=[40]Hoja3!$B$11,[40]Hoja3!$A$11,IF(K1746=[40]Hoja3!$B$12,[40]Hoja3!$A$12,IF(K1746=[40]Hoja3!$B$13,[40]Hoja3!$A$13,IF(K1746=[40]Hoja3!$B$14,[40]Hoja3!$A$14,IF(K1746=[40]Hoja3!$B$15,[40]Hoja3!$A$15,IF(K1746=[40]Hoja3!$B$16,[40]Hoja3!$A$16,IF(K1746=[40]Hoja3!$B$17,[40]Hoja3!$A$17,IF(K1746=[40]Hoja3!$B$18,[40]Hoja3!$A$18,IF(K1746=[40]Hoja3!$B$19,[40]Hoja3!$A$19,IF(K1746=[40]Hoja3!$B$20,[40]Hoja3!$A$20,IF(K1746=[40]Hoja3!$B$21,[40]Hoja3!$A$21,""))))))))))))))))))))</f>
        <v>CCE-16</v>
      </c>
      <c r="M1746" s="60" t="s">
        <v>63</v>
      </c>
      <c r="N1746" s="60">
        <v>0</v>
      </c>
      <c r="O1746" s="63">
        <v>26994240</v>
      </c>
      <c r="P1746" s="63">
        <f t="shared" si="189"/>
        <v>26994240</v>
      </c>
      <c r="Q1746" s="65">
        <v>0</v>
      </c>
      <c r="R1746" s="60">
        <v>1</v>
      </c>
      <c r="S1746" s="60" t="s">
        <v>3257</v>
      </c>
      <c r="T1746" s="60" t="s">
        <v>3258</v>
      </c>
      <c r="U1746" s="60" t="s">
        <v>3259</v>
      </c>
      <c r="V1746" s="60" t="s">
        <v>3260</v>
      </c>
      <c r="W1746" s="60" t="s">
        <v>3261</v>
      </c>
      <c r="X1746" s="60" t="s">
        <v>3262</v>
      </c>
      <c r="Y1746" s="133" t="s">
        <v>3263</v>
      </c>
    </row>
    <row r="1747" spans="1:25" ht="60" x14ac:dyDescent="0.25">
      <c r="A1747" s="60" t="s">
        <v>3363</v>
      </c>
      <c r="B1747" s="60" t="str">
        <f>IFERROR(VLOOKUP(VALUE(MID(A1747,1,IF(VALUE(MID(A1747,1,3))=898,3,4))),[40]Hoja1!$A$3:$K$222,2,0),"")</f>
        <v>1057 Competencias para el ciudadano de hoy</v>
      </c>
      <c r="C1747" s="60" t="s">
        <v>275</v>
      </c>
      <c r="D1747" s="60" t="s">
        <v>520</v>
      </c>
      <c r="E1747" s="60">
        <v>83121502</v>
      </c>
      <c r="F1747" s="60" t="s">
        <v>3325</v>
      </c>
      <c r="G1747" s="62">
        <v>3</v>
      </c>
      <c r="H1747" s="62">
        <v>1</v>
      </c>
      <c r="I1747" s="88">
        <v>8.4</v>
      </c>
      <c r="J1747" s="60">
        <v>1</v>
      </c>
      <c r="K1747" s="60" t="s">
        <v>21</v>
      </c>
      <c r="L1747" s="60" t="str">
        <f>IF(K1747=[40]Hoja3!$B$2,[40]Hoja3!$A$2,IF(K1747=[40]Hoja3!$B$3,[40]Hoja3!$A$3,IF(K1747=[40]Hoja3!$B$4,[40]Hoja3!$A$4,IF(K1747=[40]Hoja3!$B$5,[40]Hoja3!$A$5,IF(K1747=[40]Hoja3!$B$6,[40]Hoja3!$A$6,IF(K1747=[40]Hoja3!$B$7,[40]Hoja3!$A$7,IF(K1747=[40]Hoja3!$B$8,[40]Hoja3!$A$8,IF(K1747=[40]Hoja3!$B$9,[40]Hoja3!$A$9,IF(K1747=[40]Hoja3!$B$10,[40]Hoja3!$A$10,IF(K1747=[40]Hoja3!$B$11,[40]Hoja3!$A$11,IF(K1747=[40]Hoja3!$B$12,[40]Hoja3!$A$12,IF(K1747=[40]Hoja3!$B$13,[40]Hoja3!$A$13,IF(K1747=[40]Hoja3!$B$14,[40]Hoja3!$A$14,IF(K1747=[40]Hoja3!$B$15,[40]Hoja3!$A$15,IF(K1747=[40]Hoja3!$B$16,[40]Hoja3!$A$16,IF(K1747=[40]Hoja3!$B$17,[40]Hoja3!$A$17,IF(K1747=[40]Hoja3!$B$18,[40]Hoja3!$A$18,IF(K1747=[40]Hoja3!$B$19,[40]Hoja3!$A$19,IF(K1747=[40]Hoja3!$B$20,[40]Hoja3!$A$20,IF(K1747=[40]Hoja3!$B$21,[40]Hoja3!$A$21,""))))))))))))))))))))</f>
        <v>CCE-16</v>
      </c>
      <c r="M1747" s="60" t="s">
        <v>63</v>
      </c>
      <c r="N1747" s="60">
        <v>0</v>
      </c>
      <c r="O1747" s="63">
        <v>26994240</v>
      </c>
      <c r="P1747" s="63">
        <f t="shared" si="189"/>
        <v>26994240</v>
      </c>
      <c r="Q1747" s="65">
        <v>0</v>
      </c>
      <c r="R1747" s="60">
        <v>1</v>
      </c>
      <c r="S1747" s="60" t="s">
        <v>3257</v>
      </c>
      <c r="T1747" s="60" t="s">
        <v>3258</v>
      </c>
      <c r="U1747" s="60" t="s">
        <v>3259</v>
      </c>
      <c r="V1747" s="60" t="s">
        <v>3260</v>
      </c>
      <c r="W1747" s="60" t="s">
        <v>3261</v>
      </c>
      <c r="X1747" s="60" t="s">
        <v>3262</v>
      </c>
      <c r="Y1747" s="133" t="s">
        <v>3263</v>
      </c>
    </row>
    <row r="1748" spans="1:25" ht="60" x14ac:dyDescent="0.25">
      <c r="A1748" s="60" t="s">
        <v>3364</v>
      </c>
      <c r="B1748" s="60" t="str">
        <f>IFERROR(VLOOKUP(VALUE(MID(A1748,1,IF(VALUE(MID(A1748,1,3))=898,3,4))),[40]Hoja1!$A$3:$K$222,2,0),"")</f>
        <v>1057 Competencias para el ciudadano de hoy</v>
      </c>
      <c r="C1748" s="60" t="s">
        <v>275</v>
      </c>
      <c r="D1748" s="60" t="s">
        <v>520</v>
      </c>
      <c r="E1748" s="60">
        <v>83121502</v>
      </c>
      <c r="F1748" s="60" t="s">
        <v>3325</v>
      </c>
      <c r="G1748" s="62">
        <v>3</v>
      </c>
      <c r="H1748" s="62">
        <v>1</v>
      </c>
      <c r="I1748" s="88">
        <v>8.4</v>
      </c>
      <c r="J1748" s="60">
        <v>1</v>
      </c>
      <c r="K1748" s="60" t="s">
        <v>21</v>
      </c>
      <c r="L1748" s="60" t="str">
        <f>IF(K1748=[40]Hoja3!$B$2,[40]Hoja3!$A$2,IF(K1748=[40]Hoja3!$B$3,[40]Hoja3!$A$3,IF(K1748=[40]Hoja3!$B$4,[40]Hoja3!$A$4,IF(K1748=[40]Hoja3!$B$5,[40]Hoja3!$A$5,IF(K1748=[40]Hoja3!$B$6,[40]Hoja3!$A$6,IF(K1748=[40]Hoja3!$B$7,[40]Hoja3!$A$7,IF(K1748=[40]Hoja3!$B$8,[40]Hoja3!$A$8,IF(K1748=[40]Hoja3!$B$9,[40]Hoja3!$A$9,IF(K1748=[40]Hoja3!$B$10,[40]Hoja3!$A$10,IF(K1748=[40]Hoja3!$B$11,[40]Hoja3!$A$11,IF(K1748=[40]Hoja3!$B$12,[40]Hoja3!$A$12,IF(K1748=[40]Hoja3!$B$13,[40]Hoja3!$A$13,IF(K1748=[40]Hoja3!$B$14,[40]Hoja3!$A$14,IF(K1748=[40]Hoja3!$B$15,[40]Hoja3!$A$15,IF(K1748=[40]Hoja3!$B$16,[40]Hoja3!$A$16,IF(K1748=[40]Hoja3!$B$17,[40]Hoja3!$A$17,IF(K1748=[40]Hoja3!$B$18,[40]Hoja3!$A$18,IF(K1748=[40]Hoja3!$B$19,[40]Hoja3!$A$19,IF(K1748=[40]Hoja3!$B$20,[40]Hoja3!$A$20,IF(K1748=[40]Hoja3!$B$21,[40]Hoja3!$A$21,""))))))))))))))))))))</f>
        <v>CCE-16</v>
      </c>
      <c r="M1748" s="60" t="s">
        <v>63</v>
      </c>
      <c r="N1748" s="60">
        <v>0</v>
      </c>
      <c r="O1748" s="63">
        <v>26994240</v>
      </c>
      <c r="P1748" s="63">
        <f t="shared" si="189"/>
        <v>26994240</v>
      </c>
      <c r="Q1748" s="65">
        <v>0</v>
      </c>
      <c r="R1748" s="60">
        <v>1</v>
      </c>
      <c r="S1748" s="60" t="s">
        <v>3257</v>
      </c>
      <c r="T1748" s="60" t="s">
        <v>3258</v>
      </c>
      <c r="U1748" s="60" t="s">
        <v>3259</v>
      </c>
      <c r="V1748" s="60" t="s">
        <v>3260</v>
      </c>
      <c r="W1748" s="60" t="s">
        <v>3261</v>
      </c>
      <c r="X1748" s="60" t="s">
        <v>3262</v>
      </c>
      <c r="Y1748" s="133" t="s">
        <v>3263</v>
      </c>
    </row>
    <row r="1749" spans="1:25" ht="60" x14ac:dyDescent="0.25">
      <c r="A1749" s="60" t="s">
        <v>3365</v>
      </c>
      <c r="B1749" s="60" t="str">
        <f>IFERROR(VLOOKUP(VALUE(MID(A1749,1,IF(VALUE(MID(A1749,1,3))=898,3,4))),[40]Hoja1!$A$3:$K$222,2,0),"")</f>
        <v>1057 Competencias para el ciudadano de hoy</v>
      </c>
      <c r="C1749" s="60" t="s">
        <v>275</v>
      </c>
      <c r="D1749" s="60" t="s">
        <v>520</v>
      </c>
      <c r="E1749" s="60">
        <v>83121502</v>
      </c>
      <c r="F1749" s="60" t="s">
        <v>3325</v>
      </c>
      <c r="G1749" s="62">
        <v>3</v>
      </c>
      <c r="H1749" s="62">
        <v>1</v>
      </c>
      <c r="I1749" s="88">
        <v>8.4</v>
      </c>
      <c r="J1749" s="60">
        <v>1</v>
      </c>
      <c r="K1749" s="60" t="s">
        <v>21</v>
      </c>
      <c r="L1749" s="60" t="str">
        <f>IF(K1749=[40]Hoja3!$B$2,[40]Hoja3!$A$2,IF(K1749=[40]Hoja3!$B$3,[40]Hoja3!$A$3,IF(K1749=[40]Hoja3!$B$4,[40]Hoja3!$A$4,IF(K1749=[40]Hoja3!$B$5,[40]Hoja3!$A$5,IF(K1749=[40]Hoja3!$B$6,[40]Hoja3!$A$6,IF(K1749=[40]Hoja3!$B$7,[40]Hoja3!$A$7,IF(K1749=[40]Hoja3!$B$8,[40]Hoja3!$A$8,IF(K1749=[40]Hoja3!$B$9,[40]Hoja3!$A$9,IF(K1749=[40]Hoja3!$B$10,[40]Hoja3!$A$10,IF(K1749=[40]Hoja3!$B$11,[40]Hoja3!$A$11,IF(K1749=[40]Hoja3!$B$12,[40]Hoja3!$A$12,IF(K1749=[40]Hoja3!$B$13,[40]Hoja3!$A$13,IF(K1749=[40]Hoja3!$B$14,[40]Hoja3!$A$14,IF(K1749=[40]Hoja3!$B$15,[40]Hoja3!$A$15,IF(K1749=[40]Hoja3!$B$16,[40]Hoja3!$A$16,IF(K1749=[40]Hoja3!$B$17,[40]Hoja3!$A$17,IF(K1749=[40]Hoja3!$B$18,[40]Hoja3!$A$18,IF(K1749=[40]Hoja3!$B$19,[40]Hoja3!$A$19,IF(K1749=[40]Hoja3!$B$20,[40]Hoja3!$A$20,IF(K1749=[40]Hoja3!$B$21,[40]Hoja3!$A$21,""))))))))))))))))))))</f>
        <v>CCE-16</v>
      </c>
      <c r="M1749" s="60" t="s">
        <v>63</v>
      </c>
      <c r="N1749" s="60">
        <v>0</v>
      </c>
      <c r="O1749" s="63">
        <v>26994240</v>
      </c>
      <c r="P1749" s="63">
        <f t="shared" si="189"/>
        <v>26994240</v>
      </c>
      <c r="Q1749" s="65">
        <v>0</v>
      </c>
      <c r="R1749" s="60">
        <v>1</v>
      </c>
      <c r="S1749" s="60" t="s">
        <v>3257</v>
      </c>
      <c r="T1749" s="60" t="s">
        <v>3258</v>
      </c>
      <c r="U1749" s="60" t="s">
        <v>3259</v>
      </c>
      <c r="V1749" s="60" t="s">
        <v>3260</v>
      </c>
      <c r="W1749" s="60" t="s">
        <v>3261</v>
      </c>
      <c r="X1749" s="60" t="s">
        <v>3262</v>
      </c>
      <c r="Y1749" s="133" t="s">
        <v>3263</v>
      </c>
    </row>
    <row r="1750" spans="1:25" ht="60" x14ac:dyDescent="0.25">
      <c r="A1750" s="60" t="s">
        <v>3366</v>
      </c>
      <c r="B1750" s="60" t="str">
        <f>IFERROR(VLOOKUP(VALUE(MID(A1750,1,IF(VALUE(MID(A1750,1,3))=898,3,4))),[40]Hoja1!$A$3:$K$222,2,0),"")</f>
        <v>1057 Competencias para el ciudadano de hoy</v>
      </c>
      <c r="C1750" s="60" t="s">
        <v>275</v>
      </c>
      <c r="D1750" s="60" t="s">
        <v>520</v>
      </c>
      <c r="E1750" s="60">
        <v>83121502</v>
      </c>
      <c r="F1750" s="60" t="s">
        <v>3325</v>
      </c>
      <c r="G1750" s="62">
        <v>3</v>
      </c>
      <c r="H1750" s="62">
        <v>1</v>
      </c>
      <c r="I1750" s="88">
        <v>8.4</v>
      </c>
      <c r="J1750" s="60">
        <v>1</v>
      </c>
      <c r="K1750" s="60" t="s">
        <v>21</v>
      </c>
      <c r="L1750" s="60" t="str">
        <f>IF(K1750=[40]Hoja3!$B$2,[40]Hoja3!$A$2,IF(K1750=[40]Hoja3!$B$3,[40]Hoja3!$A$3,IF(K1750=[40]Hoja3!$B$4,[40]Hoja3!$A$4,IF(K1750=[40]Hoja3!$B$5,[40]Hoja3!$A$5,IF(K1750=[40]Hoja3!$B$6,[40]Hoja3!$A$6,IF(K1750=[40]Hoja3!$B$7,[40]Hoja3!$A$7,IF(K1750=[40]Hoja3!$B$8,[40]Hoja3!$A$8,IF(K1750=[40]Hoja3!$B$9,[40]Hoja3!$A$9,IF(K1750=[40]Hoja3!$B$10,[40]Hoja3!$A$10,IF(K1750=[40]Hoja3!$B$11,[40]Hoja3!$A$11,IF(K1750=[40]Hoja3!$B$12,[40]Hoja3!$A$12,IF(K1750=[40]Hoja3!$B$13,[40]Hoja3!$A$13,IF(K1750=[40]Hoja3!$B$14,[40]Hoja3!$A$14,IF(K1750=[40]Hoja3!$B$15,[40]Hoja3!$A$15,IF(K1750=[40]Hoja3!$B$16,[40]Hoja3!$A$16,IF(K1750=[40]Hoja3!$B$17,[40]Hoja3!$A$17,IF(K1750=[40]Hoja3!$B$18,[40]Hoja3!$A$18,IF(K1750=[40]Hoja3!$B$19,[40]Hoja3!$A$19,IF(K1750=[40]Hoja3!$B$20,[40]Hoja3!$A$20,IF(K1750=[40]Hoja3!$B$21,[40]Hoja3!$A$21,""))))))))))))))))))))</f>
        <v>CCE-16</v>
      </c>
      <c r="M1750" s="60" t="s">
        <v>63</v>
      </c>
      <c r="N1750" s="60">
        <v>0</v>
      </c>
      <c r="O1750" s="63">
        <v>26994240</v>
      </c>
      <c r="P1750" s="63">
        <f t="shared" si="189"/>
        <v>26994240</v>
      </c>
      <c r="Q1750" s="65">
        <v>0</v>
      </c>
      <c r="R1750" s="60">
        <v>1</v>
      </c>
      <c r="S1750" s="60" t="s">
        <v>3257</v>
      </c>
      <c r="T1750" s="60" t="s">
        <v>3258</v>
      </c>
      <c r="U1750" s="60" t="s">
        <v>3259</v>
      </c>
      <c r="V1750" s="60" t="s">
        <v>3260</v>
      </c>
      <c r="W1750" s="60" t="s">
        <v>3261</v>
      </c>
      <c r="X1750" s="60" t="s">
        <v>3262</v>
      </c>
      <c r="Y1750" s="133" t="s">
        <v>3263</v>
      </c>
    </row>
    <row r="1751" spans="1:25" ht="60" x14ac:dyDescent="0.25">
      <c r="A1751" s="60" t="s">
        <v>3367</v>
      </c>
      <c r="B1751" s="60" t="str">
        <f>IFERROR(VLOOKUP(VALUE(MID(A1751,1,IF(VALUE(MID(A1751,1,3))=898,3,4))),[40]Hoja1!$A$3:$K$222,2,0),"")</f>
        <v>1057 Competencias para el ciudadano de hoy</v>
      </c>
      <c r="C1751" s="60" t="s">
        <v>275</v>
      </c>
      <c r="D1751" s="60" t="s">
        <v>520</v>
      </c>
      <c r="E1751" s="60">
        <v>83121502</v>
      </c>
      <c r="F1751" s="60" t="s">
        <v>3325</v>
      </c>
      <c r="G1751" s="62">
        <v>3</v>
      </c>
      <c r="H1751" s="62">
        <v>1</v>
      </c>
      <c r="I1751" s="88">
        <v>8.4</v>
      </c>
      <c r="J1751" s="60">
        <v>1</v>
      </c>
      <c r="K1751" s="60" t="s">
        <v>21</v>
      </c>
      <c r="L1751" s="60" t="str">
        <f>IF(K1751=[40]Hoja3!$B$2,[40]Hoja3!$A$2,IF(K1751=[40]Hoja3!$B$3,[40]Hoja3!$A$3,IF(K1751=[40]Hoja3!$B$4,[40]Hoja3!$A$4,IF(K1751=[40]Hoja3!$B$5,[40]Hoja3!$A$5,IF(K1751=[40]Hoja3!$B$6,[40]Hoja3!$A$6,IF(K1751=[40]Hoja3!$B$7,[40]Hoja3!$A$7,IF(K1751=[40]Hoja3!$B$8,[40]Hoja3!$A$8,IF(K1751=[40]Hoja3!$B$9,[40]Hoja3!$A$9,IF(K1751=[40]Hoja3!$B$10,[40]Hoja3!$A$10,IF(K1751=[40]Hoja3!$B$11,[40]Hoja3!$A$11,IF(K1751=[40]Hoja3!$B$12,[40]Hoja3!$A$12,IF(K1751=[40]Hoja3!$B$13,[40]Hoja3!$A$13,IF(K1751=[40]Hoja3!$B$14,[40]Hoja3!$A$14,IF(K1751=[40]Hoja3!$B$15,[40]Hoja3!$A$15,IF(K1751=[40]Hoja3!$B$16,[40]Hoja3!$A$16,IF(K1751=[40]Hoja3!$B$17,[40]Hoja3!$A$17,IF(K1751=[40]Hoja3!$B$18,[40]Hoja3!$A$18,IF(K1751=[40]Hoja3!$B$19,[40]Hoja3!$A$19,IF(K1751=[40]Hoja3!$B$20,[40]Hoja3!$A$20,IF(K1751=[40]Hoja3!$B$21,[40]Hoja3!$A$21,""))))))))))))))))))))</f>
        <v>CCE-16</v>
      </c>
      <c r="M1751" s="60" t="s">
        <v>63</v>
      </c>
      <c r="N1751" s="60">
        <v>0</v>
      </c>
      <c r="O1751" s="63">
        <v>26994240</v>
      </c>
      <c r="P1751" s="63">
        <f t="shared" si="189"/>
        <v>26994240</v>
      </c>
      <c r="Q1751" s="65">
        <v>0</v>
      </c>
      <c r="R1751" s="60">
        <v>1</v>
      </c>
      <c r="S1751" s="60" t="s">
        <v>3257</v>
      </c>
      <c r="T1751" s="60" t="s">
        <v>3258</v>
      </c>
      <c r="U1751" s="60" t="s">
        <v>3259</v>
      </c>
      <c r="V1751" s="60" t="s">
        <v>3260</v>
      </c>
      <c r="W1751" s="60" t="s">
        <v>3261</v>
      </c>
      <c r="X1751" s="60" t="s">
        <v>3262</v>
      </c>
      <c r="Y1751" s="133" t="s">
        <v>3263</v>
      </c>
    </row>
    <row r="1752" spans="1:25" ht="60" x14ac:dyDescent="0.25">
      <c r="A1752" s="60" t="s">
        <v>3368</v>
      </c>
      <c r="B1752" s="60" t="str">
        <f>IFERROR(VLOOKUP(VALUE(MID(A1752,1,IF(VALUE(MID(A1752,1,3))=898,3,4))),[40]Hoja1!$A$3:$K$222,2,0),"")</f>
        <v>1057 Competencias para el ciudadano de hoy</v>
      </c>
      <c r="C1752" s="60" t="s">
        <v>275</v>
      </c>
      <c r="D1752" s="60" t="s">
        <v>520</v>
      </c>
      <c r="E1752" s="60">
        <v>83121502</v>
      </c>
      <c r="F1752" s="60" t="s">
        <v>3325</v>
      </c>
      <c r="G1752" s="62">
        <v>3</v>
      </c>
      <c r="H1752" s="62">
        <v>1</v>
      </c>
      <c r="I1752" s="88">
        <v>8.4</v>
      </c>
      <c r="J1752" s="60">
        <v>1</v>
      </c>
      <c r="K1752" s="60" t="s">
        <v>21</v>
      </c>
      <c r="L1752" s="60" t="str">
        <f>IF(K1752=[40]Hoja3!$B$2,[40]Hoja3!$A$2,IF(K1752=[40]Hoja3!$B$3,[40]Hoja3!$A$3,IF(K1752=[40]Hoja3!$B$4,[40]Hoja3!$A$4,IF(K1752=[40]Hoja3!$B$5,[40]Hoja3!$A$5,IF(K1752=[40]Hoja3!$B$6,[40]Hoja3!$A$6,IF(K1752=[40]Hoja3!$B$7,[40]Hoja3!$A$7,IF(K1752=[40]Hoja3!$B$8,[40]Hoja3!$A$8,IF(K1752=[40]Hoja3!$B$9,[40]Hoja3!$A$9,IF(K1752=[40]Hoja3!$B$10,[40]Hoja3!$A$10,IF(K1752=[40]Hoja3!$B$11,[40]Hoja3!$A$11,IF(K1752=[40]Hoja3!$B$12,[40]Hoja3!$A$12,IF(K1752=[40]Hoja3!$B$13,[40]Hoja3!$A$13,IF(K1752=[40]Hoja3!$B$14,[40]Hoja3!$A$14,IF(K1752=[40]Hoja3!$B$15,[40]Hoja3!$A$15,IF(K1752=[40]Hoja3!$B$16,[40]Hoja3!$A$16,IF(K1752=[40]Hoja3!$B$17,[40]Hoja3!$A$17,IF(K1752=[40]Hoja3!$B$18,[40]Hoja3!$A$18,IF(K1752=[40]Hoja3!$B$19,[40]Hoja3!$A$19,IF(K1752=[40]Hoja3!$B$20,[40]Hoja3!$A$20,IF(K1752=[40]Hoja3!$B$21,[40]Hoja3!$A$21,""))))))))))))))))))))</f>
        <v>CCE-16</v>
      </c>
      <c r="M1752" s="60" t="s">
        <v>63</v>
      </c>
      <c r="N1752" s="60">
        <v>0</v>
      </c>
      <c r="O1752" s="63">
        <v>26994240</v>
      </c>
      <c r="P1752" s="63">
        <f t="shared" si="189"/>
        <v>26994240</v>
      </c>
      <c r="Q1752" s="65">
        <v>0</v>
      </c>
      <c r="R1752" s="60">
        <v>1</v>
      </c>
      <c r="S1752" s="60" t="s">
        <v>3257</v>
      </c>
      <c r="T1752" s="60" t="s">
        <v>3258</v>
      </c>
      <c r="U1752" s="60" t="s">
        <v>3259</v>
      </c>
      <c r="V1752" s="60" t="s">
        <v>3260</v>
      </c>
      <c r="W1752" s="60" t="s">
        <v>3261</v>
      </c>
      <c r="X1752" s="60" t="s">
        <v>3262</v>
      </c>
      <c r="Y1752" s="133" t="s">
        <v>3263</v>
      </c>
    </row>
    <row r="1753" spans="1:25" ht="60" x14ac:dyDescent="0.25">
      <c r="A1753" s="60" t="s">
        <v>3369</v>
      </c>
      <c r="B1753" s="60" t="str">
        <f>IFERROR(VLOOKUP(VALUE(MID(A1753,1,IF(VALUE(MID(A1753,1,3))=898,3,4))),[40]Hoja1!$A$3:$K$222,2,0),"")</f>
        <v>1057 Competencias para el ciudadano de hoy</v>
      </c>
      <c r="C1753" s="60" t="s">
        <v>275</v>
      </c>
      <c r="D1753" s="60" t="s">
        <v>520</v>
      </c>
      <c r="E1753" s="60">
        <v>83121502</v>
      </c>
      <c r="F1753" s="60" t="s">
        <v>3325</v>
      </c>
      <c r="G1753" s="62">
        <v>3</v>
      </c>
      <c r="H1753" s="62">
        <v>1</v>
      </c>
      <c r="I1753" s="88">
        <v>8.4</v>
      </c>
      <c r="J1753" s="60">
        <v>1</v>
      </c>
      <c r="K1753" s="60" t="s">
        <v>21</v>
      </c>
      <c r="L1753" s="60" t="str">
        <f>IF(K1753=[40]Hoja3!$B$2,[40]Hoja3!$A$2,IF(K1753=[40]Hoja3!$B$3,[40]Hoja3!$A$3,IF(K1753=[40]Hoja3!$B$4,[40]Hoja3!$A$4,IF(K1753=[40]Hoja3!$B$5,[40]Hoja3!$A$5,IF(K1753=[40]Hoja3!$B$6,[40]Hoja3!$A$6,IF(K1753=[40]Hoja3!$B$7,[40]Hoja3!$A$7,IF(K1753=[40]Hoja3!$B$8,[40]Hoja3!$A$8,IF(K1753=[40]Hoja3!$B$9,[40]Hoja3!$A$9,IF(K1753=[40]Hoja3!$B$10,[40]Hoja3!$A$10,IF(K1753=[40]Hoja3!$B$11,[40]Hoja3!$A$11,IF(K1753=[40]Hoja3!$B$12,[40]Hoja3!$A$12,IF(K1753=[40]Hoja3!$B$13,[40]Hoja3!$A$13,IF(K1753=[40]Hoja3!$B$14,[40]Hoja3!$A$14,IF(K1753=[40]Hoja3!$B$15,[40]Hoja3!$A$15,IF(K1753=[40]Hoja3!$B$16,[40]Hoja3!$A$16,IF(K1753=[40]Hoja3!$B$17,[40]Hoja3!$A$17,IF(K1753=[40]Hoja3!$B$18,[40]Hoja3!$A$18,IF(K1753=[40]Hoja3!$B$19,[40]Hoja3!$A$19,IF(K1753=[40]Hoja3!$B$20,[40]Hoja3!$A$20,IF(K1753=[40]Hoja3!$B$21,[40]Hoja3!$A$21,""))))))))))))))))))))</f>
        <v>CCE-16</v>
      </c>
      <c r="M1753" s="60" t="s">
        <v>63</v>
      </c>
      <c r="N1753" s="60">
        <v>0</v>
      </c>
      <c r="O1753" s="63">
        <v>26994240</v>
      </c>
      <c r="P1753" s="63">
        <f t="shared" si="189"/>
        <v>26994240</v>
      </c>
      <c r="Q1753" s="65">
        <v>0</v>
      </c>
      <c r="R1753" s="60">
        <v>1</v>
      </c>
      <c r="S1753" s="60" t="s">
        <v>3257</v>
      </c>
      <c r="T1753" s="60" t="s">
        <v>3258</v>
      </c>
      <c r="U1753" s="60" t="s">
        <v>3259</v>
      </c>
      <c r="V1753" s="60" t="s">
        <v>3260</v>
      </c>
      <c r="W1753" s="60" t="s">
        <v>3261</v>
      </c>
      <c r="X1753" s="60" t="s">
        <v>3262</v>
      </c>
      <c r="Y1753" s="133" t="s">
        <v>3263</v>
      </c>
    </row>
    <row r="1754" spans="1:25" ht="60" x14ac:dyDescent="0.25">
      <c r="A1754" s="60" t="s">
        <v>3370</v>
      </c>
      <c r="B1754" s="60" t="str">
        <f>IFERROR(VLOOKUP(VALUE(MID(A1754,1,IF(VALUE(MID(A1754,1,3))=898,3,4))),[40]Hoja1!$A$3:$K$222,2,0),"")</f>
        <v>1057 Competencias para el ciudadano de hoy</v>
      </c>
      <c r="C1754" s="60" t="s">
        <v>275</v>
      </c>
      <c r="D1754" s="60" t="s">
        <v>520</v>
      </c>
      <c r="E1754" s="60">
        <v>83121502</v>
      </c>
      <c r="F1754" s="60" t="s">
        <v>3325</v>
      </c>
      <c r="G1754" s="62">
        <v>3</v>
      </c>
      <c r="H1754" s="62">
        <v>1</v>
      </c>
      <c r="I1754" s="88">
        <v>8.4</v>
      </c>
      <c r="J1754" s="60">
        <v>1</v>
      </c>
      <c r="K1754" s="60" t="s">
        <v>21</v>
      </c>
      <c r="L1754" s="60" t="str">
        <f>IF(K1754=[40]Hoja3!$B$2,[40]Hoja3!$A$2,IF(K1754=[40]Hoja3!$B$3,[40]Hoja3!$A$3,IF(K1754=[40]Hoja3!$B$4,[40]Hoja3!$A$4,IF(K1754=[40]Hoja3!$B$5,[40]Hoja3!$A$5,IF(K1754=[40]Hoja3!$B$6,[40]Hoja3!$A$6,IF(K1754=[40]Hoja3!$B$7,[40]Hoja3!$A$7,IF(K1754=[40]Hoja3!$B$8,[40]Hoja3!$A$8,IF(K1754=[40]Hoja3!$B$9,[40]Hoja3!$A$9,IF(K1754=[40]Hoja3!$B$10,[40]Hoja3!$A$10,IF(K1754=[40]Hoja3!$B$11,[40]Hoja3!$A$11,IF(K1754=[40]Hoja3!$B$12,[40]Hoja3!$A$12,IF(K1754=[40]Hoja3!$B$13,[40]Hoja3!$A$13,IF(K1754=[40]Hoja3!$B$14,[40]Hoja3!$A$14,IF(K1754=[40]Hoja3!$B$15,[40]Hoja3!$A$15,IF(K1754=[40]Hoja3!$B$16,[40]Hoja3!$A$16,IF(K1754=[40]Hoja3!$B$17,[40]Hoja3!$A$17,IF(K1754=[40]Hoja3!$B$18,[40]Hoja3!$A$18,IF(K1754=[40]Hoja3!$B$19,[40]Hoja3!$A$19,IF(K1754=[40]Hoja3!$B$20,[40]Hoja3!$A$20,IF(K1754=[40]Hoja3!$B$21,[40]Hoja3!$A$21,""))))))))))))))))))))</f>
        <v>CCE-16</v>
      </c>
      <c r="M1754" s="60" t="s">
        <v>63</v>
      </c>
      <c r="N1754" s="60">
        <v>0</v>
      </c>
      <c r="O1754" s="63">
        <v>26994240</v>
      </c>
      <c r="P1754" s="63">
        <f t="shared" si="189"/>
        <v>26994240</v>
      </c>
      <c r="Q1754" s="65">
        <v>0</v>
      </c>
      <c r="R1754" s="60">
        <v>1</v>
      </c>
      <c r="S1754" s="60" t="s">
        <v>3257</v>
      </c>
      <c r="T1754" s="60" t="s">
        <v>3258</v>
      </c>
      <c r="U1754" s="60" t="s">
        <v>3259</v>
      </c>
      <c r="V1754" s="60" t="s">
        <v>3260</v>
      </c>
      <c r="W1754" s="60" t="s">
        <v>3261</v>
      </c>
      <c r="X1754" s="60" t="s">
        <v>3262</v>
      </c>
      <c r="Y1754" s="133" t="s">
        <v>3263</v>
      </c>
    </row>
    <row r="1755" spans="1:25" ht="60" x14ac:dyDescent="0.25">
      <c r="A1755" s="60" t="s">
        <v>3371</v>
      </c>
      <c r="B1755" s="60" t="str">
        <f>IFERROR(VLOOKUP(VALUE(MID(A1755,1,IF(VALUE(MID(A1755,1,3))=898,3,4))),[40]Hoja1!$A$3:$K$222,2,0),"")</f>
        <v>1057 Competencias para el ciudadano de hoy</v>
      </c>
      <c r="C1755" s="60" t="s">
        <v>275</v>
      </c>
      <c r="D1755" s="60" t="s">
        <v>520</v>
      </c>
      <c r="E1755" s="60">
        <v>83121502</v>
      </c>
      <c r="F1755" s="60" t="s">
        <v>3325</v>
      </c>
      <c r="G1755" s="62">
        <v>3</v>
      </c>
      <c r="H1755" s="62">
        <v>1</v>
      </c>
      <c r="I1755" s="88">
        <v>8.4</v>
      </c>
      <c r="J1755" s="60">
        <v>1</v>
      </c>
      <c r="K1755" s="60" t="s">
        <v>21</v>
      </c>
      <c r="L1755" s="60" t="str">
        <f>IF(K1755=[40]Hoja3!$B$2,[40]Hoja3!$A$2,IF(K1755=[40]Hoja3!$B$3,[40]Hoja3!$A$3,IF(K1755=[40]Hoja3!$B$4,[40]Hoja3!$A$4,IF(K1755=[40]Hoja3!$B$5,[40]Hoja3!$A$5,IF(K1755=[40]Hoja3!$B$6,[40]Hoja3!$A$6,IF(K1755=[40]Hoja3!$B$7,[40]Hoja3!$A$7,IF(K1755=[40]Hoja3!$B$8,[40]Hoja3!$A$8,IF(K1755=[40]Hoja3!$B$9,[40]Hoja3!$A$9,IF(K1755=[40]Hoja3!$B$10,[40]Hoja3!$A$10,IF(K1755=[40]Hoja3!$B$11,[40]Hoja3!$A$11,IF(K1755=[40]Hoja3!$B$12,[40]Hoja3!$A$12,IF(K1755=[40]Hoja3!$B$13,[40]Hoja3!$A$13,IF(K1755=[40]Hoja3!$B$14,[40]Hoja3!$A$14,IF(K1755=[40]Hoja3!$B$15,[40]Hoja3!$A$15,IF(K1755=[40]Hoja3!$B$16,[40]Hoja3!$A$16,IF(K1755=[40]Hoja3!$B$17,[40]Hoja3!$A$17,IF(K1755=[40]Hoja3!$B$18,[40]Hoja3!$A$18,IF(K1755=[40]Hoja3!$B$19,[40]Hoja3!$A$19,IF(K1755=[40]Hoja3!$B$20,[40]Hoja3!$A$20,IF(K1755=[40]Hoja3!$B$21,[40]Hoja3!$A$21,""))))))))))))))))))))</f>
        <v>CCE-16</v>
      </c>
      <c r="M1755" s="60" t="s">
        <v>63</v>
      </c>
      <c r="N1755" s="60">
        <v>0</v>
      </c>
      <c r="O1755" s="63">
        <v>26994240</v>
      </c>
      <c r="P1755" s="63">
        <f t="shared" si="189"/>
        <v>26994240</v>
      </c>
      <c r="Q1755" s="65">
        <v>0</v>
      </c>
      <c r="R1755" s="60">
        <v>1</v>
      </c>
      <c r="S1755" s="60" t="s">
        <v>3257</v>
      </c>
      <c r="T1755" s="60" t="s">
        <v>3258</v>
      </c>
      <c r="U1755" s="60" t="s">
        <v>3259</v>
      </c>
      <c r="V1755" s="60" t="s">
        <v>3260</v>
      </c>
      <c r="W1755" s="60" t="s">
        <v>3261</v>
      </c>
      <c r="X1755" s="60" t="s">
        <v>3262</v>
      </c>
      <c r="Y1755" s="133" t="s">
        <v>3263</v>
      </c>
    </row>
    <row r="1756" spans="1:25" ht="60" x14ac:dyDescent="0.25">
      <c r="A1756" s="60" t="s">
        <v>3372</v>
      </c>
      <c r="B1756" s="60" t="str">
        <f>IFERROR(VLOOKUP(VALUE(MID(A1756,1,IF(VALUE(MID(A1756,1,3))=898,3,4))),[40]Hoja1!$A$3:$K$222,2,0),"")</f>
        <v>1057 Competencias para el ciudadano de hoy</v>
      </c>
      <c r="C1756" s="60" t="s">
        <v>275</v>
      </c>
      <c r="D1756" s="60" t="s">
        <v>520</v>
      </c>
      <c r="E1756" s="60">
        <v>83121502</v>
      </c>
      <c r="F1756" s="60" t="s">
        <v>3325</v>
      </c>
      <c r="G1756" s="62">
        <v>3</v>
      </c>
      <c r="H1756" s="62">
        <v>1</v>
      </c>
      <c r="I1756" s="88">
        <v>8.4</v>
      </c>
      <c r="J1756" s="60">
        <v>1</v>
      </c>
      <c r="K1756" s="60" t="s">
        <v>21</v>
      </c>
      <c r="L1756" s="60" t="str">
        <f>IF(K1756=[40]Hoja3!$B$2,[40]Hoja3!$A$2,IF(K1756=[40]Hoja3!$B$3,[40]Hoja3!$A$3,IF(K1756=[40]Hoja3!$B$4,[40]Hoja3!$A$4,IF(K1756=[40]Hoja3!$B$5,[40]Hoja3!$A$5,IF(K1756=[40]Hoja3!$B$6,[40]Hoja3!$A$6,IF(K1756=[40]Hoja3!$B$7,[40]Hoja3!$A$7,IF(K1756=[40]Hoja3!$B$8,[40]Hoja3!$A$8,IF(K1756=[40]Hoja3!$B$9,[40]Hoja3!$A$9,IF(K1756=[40]Hoja3!$B$10,[40]Hoja3!$A$10,IF(K1756=[40]Hoja3!$B$11,[40]Hoja3!$A$11,IF(K1756=[40]Hoja3!$B$12,[40]Hoja3!$A$12,IF(K1756=[40]Hoja3!$B$13,[40]Hoja3!$A$13,IF(K1756=[40]Hoja3!$B$14,[40]Hoja3!$A$14,IF(K1756=[40]Hoja3!$B$15,[40]Hoja3!$A$15,IF(K1756=[40]Hoja3!$B$16,[40]Hoja3!$A$16,IF(K1756=[40]Hoja3!$B$17,[40]Hoja3!$A$17,IF(K1756=[40]Hoja3!$B$18,[40]Hoja3!$A$18,IF(K1756=[40]Hoja3!$B$19,[40]Hoja3!$A$19,IF(K1756=[40]Hoja3!$B$20,[40]Hoja3!$A$20,IF(K1756=[40]Hoja3!$B$21,[40]Hoja3!$A$21,""))))))))))))))))))))</f>
        <v>CCE-16</v>
      </c>
      <c r="M1756" s="60" t="s">
        <v>63</v>
      </c>
      <c r="N1756" s="60">
        <v>0</v>
      </c>
      <c r="O1756" s="63">
        <v>26994240</v>
      </c>
      <c r="P1756" s="63">
        <f t="shared" si="189"/>
        <v>26994240</v>
      </c>
      <c r="Q1756" s="65">
        <v>0</v>
      </c>
      <c r="R1756" s="60">
        <v>1</v>
      </c>
      <c r="S1756" s="60" t="s">
        <v>3257</v>
      </c>
      <c r="T1756" s="60" t="s">
        <v>3258</v>
      </c>
      <c r="U1756" s="60" t="s">
        <v>3259</v>
      </c>
      <c r="V1756" s="60" t="s">
        <v>3260</v>
      </c>
      <c r="W1756" s="60" t="s">
        <v>3261</v>
      </c>
      <c r="X1756" s="60" t="s">
        <v>3262</v>
      </c>
      <c r="Y1756" s="133" t="s">
        <v>3263</v>
      </c>
    </row>
    <row r="1757" spans="1:25" ht="60" x14ac:dyDescent="0.25">
      <c r="A1757" s="60" t="s">
        <v>3373</v>
      </c>
      <c r="B1757" s="60" t="str">
        <f>IFERROR(VLOOKUP(VALUE(MID(A1757,1,IF(VALUE(MID(A1757,1,3))=898,3,4))),[40]Hoja1!$A$3:$K$222,2,0),"")</f>
        <v>1057 Competencias para el ciudadano de hoy</v>
      </c>
      <c r="C1757" s="60" t="s">
        <v>275</v>
      </c>
      <c r="D1757" s="60" t="s">
        <v>520</v>
      </c>
      <c r="E1757" s="60">
        <v>83121502</v>
      </c>
      <c r="F1757" s="60" t="s">
        <v>3325</v>
      </c>
      <c r="G1757" s="62">
        <v>3</v>
      </c>
      <c r="H1757" s="62">
        <v>1</v>
      </c>
      <c r="I1757" s="88">
        <v>8.4</v>
      </c>
      <c r="J1757" s="60">
        <v>1</v>
      </c>
      <c r="K1757" s="60" t="s">
        <v>21</v>
      </c>
      <c r="L1757" s="60" t="str">
        <f>IF(K1757=[40]Hoja3!$B$2,[40]Hoja3!$A$2,IF(K1757=[40]Hoja3!$B$3,[40]Hoja3!$A$3,IF(K1757=[40]Hoja3!$B$4,[40]Hoja3!$A$4,IF(K1757=[40]Hoja3!$B$5,[40]Hoja3!$A$5,IF(K1757=[40]Hoja3!$B$6,[40]Hoja3!$A$6,IF(K1757=[40]Hoja3!$B$7,[40]Hoja3!$A$7,IF(K1757=[40]Hoja3!$B$8,[40]Hoja3!$A$8,IF(K1757=[40]Hoja3!$B$9,[40]Hoja3!$A$9,IF(K1757=[40]Hoja3!$B$10,[40]Hoja3!$A$10,IF(K1757=[40]Hoja3!$B$11,[40]Hoja3!$A$11,IF(K1757=[40]Hoja3!$B$12,[40]Hoja3!$A$12,IF(K1757=[40]Hoja3!$B$13,[40]Hoja3!$A$13,IF(K1757=[40]Hoja3!$B$14,[40]Hoja3!$A$14,IF(K1757=[40]Hoja3!$B$15,[40]Hoja3!$A$15,IF(K1757=[40]Hoja3!$B$16,[40]Hoja3!$A$16,IF(K1757=[40]Hoja3!$B$17,[40]Hoja3!$A$17,IF(K1757=[40]Hoja3!$B$18,[40]Hoja3!$A$18,IF(K1757=[40]Hoja3!$B$19,[40]Hoja3!$A$19,IF(K1757=[40]Hoja3!$B$20,[40]Hoja3!$A$20,IF(K1757=[40]Hoja3!$B$21,[40]Hoja3!$A$21,""))))))))))))))))))))</f>
        <v>CCE-16</v>
      </c>
      <c r="M1757" s="60" t="s">
        <v>63</v>
      </c>
      <c r="N1757" s="60">
        <v>0</v>
      </c>
      <c r="O1757" s="63">
        <v>26994240</v>
      </c>
      <c r="P1757" s="63">
        <f t="shared" si="189"/>
        <v>26994240</v>
      </c>
      <c r="Q1757" s="65">
        <v>0</v>
      </c>
      <c r="R1757" s="60">
        <v>1</v>
      </c>
      <c r="S1757" s="60" t="s">
        <v>3257</v>
      </c>
      <c r="T1757" s="60" t="s">
        <v>3258</v>
      </c>
      <c r="U1757" s="60" t="s">
        <v>3259</v>
      </c>
      <c r="V1757" s="60" t="s">
        <v>3260</v>
      </c>
      <c r="W1757" s="60" t="s">
        <v>3261</v>
      </c>
      <c r="X1757" s="60" t="s">
        <v>3262</v>
      </c>
      <c r="Y1757" s="133" t="s">
        <v>3263</v>
      </c>
    </row>
    <row r="1758" spans="1:25" ht="60" x14ac:dyDescent="0.25">
      <c r="A1758" s="60" t="s">
        <v>3374</v>
      </c>
      <c r="B1758" s="60" t="str">
        <f>IFERROR(VLOOKUP(VALUE(MID(A1758,1,IF(VALUE(MID(A1758,1,3))=898,3,4))),[40]Hoja1!$A$3:$K$222,2,0),"")</f>
        <v>1057 Competencias para el ciudadano de hoy</v>
      </c>
      <c r="C1758" s="60" t="s">
        <v>275</v>
      </c>
      <c r="D1758" s="60" t="s">
        <v>520</v>
      </c>
      <c r="E1758" s="60">
        <v>83121502</v>
      </c>
      <c r="F1758" s="60" t="s">
        <v>3325</v>
      </c>
      <c r="G1758" s="62">
        <v>3</v>
      </c>
      <c r="H1758" s="62">
        <v>1</v>
      </c>
      <c r="I1758" s="88">
        <v>8.4</v>
      </c>
      <c r="J1758" s="60">
        <v>1</v>
      </c>
      <c r="K1758" s="60" t="s">
        <v>21</v>
      </c>
      <c r="L1758" s="60" t="str">
        <f>IF(K1758=[40]Hoja3!$B$2,[40]Hoja3!$A$2,IF(K1758=[40]Hoja3!$B$3,[40]Hoja3!$A$3,IF(K1758=[40]Hoja3!$B$4,[40]Hoja3!$A$4,IF(K1758=[40]Hoja3!$B$5,[40]Hoja3!$A$5,IF(K1758=[40]Hoja3!$B$6,[40]Hoja3!$A$6,IF(K1758=[40]Hoja3!$B$7,[40]Hoja3!$A$7,IF(K1758=[40]Hoja3!$B$8,[40]Hoja3!$A$8,IF(K1758=[40]Hoja3!$B$9,[40]Hoja3!$A$9,IF(K1758=[40]Hoja3!$B$10,[40]Hoja3!$A$10,IF(K1758=[40]Hoja3!$B$11,[40]Hoja3!$A$11,IF(K1758=[40]Hoja3!$B$12,[40]Hoja3!$A$12,IF(K1758=[40]Hoja3!$B$13,[40]Hoja3!$A$13,IF(K1758=[40]Hoja3!$B$14,[40]Hoja3!$A$14,IF(K1758=[40]Hoja3!$B$15,[40]Hoja3!$A$15,IF(K1758=[40]Hoja3!$B$16,[40]Hoja3!$A$16,IF(K1758=[40]Hoja3!$B$17,[40]Hoja3!$A$17,IF(K1758=[40]Hoja3!$B$18,[40]Hoja3!$A$18,IF(K1758=[40]Hoja3!$B$19,[40]Hoja3!$A$19,IF(K1758=[40]Hoja3!$B$20,[40]Hoja3!$A$20,IF(K1758=[40]Hoja3!$B$21,[40]Hoja3!$A$21,""))))))))))))))))))))</f>
        <v>CCE-16</v>
      </c>
      <c r="M1758" s="60" t="s">
        <v>63</v>
      </c>
      <c r="N1758" s="60">
        <v>0</v>
      </c>
      <c r="O1758" s="63">
        <v>26994240</v>
      </c>
      <c r="P1758" s="63">
        <f t="shared" si="189"/>
        <v>26994240</v>
      </c>
      <c r="Q1758" s="65">
        <v>0</v>
      </c>
      <c r="R1758" s="60">
        <v>1</v>
      </c>
      <c r="S1758" s="60" t="s">
        <v>3257</v>
      </c>
      <c r="T1758" s="60" t="s">
        <v>3258</v>
      </c>
      <c r="U1758" s="60" t="s">
        <v>3259</v>
      </c>
      <c r="V1758" s="60" t="s">
        <v>3260</v>
      </c>
      <c r="W1758" s="60" t="s">
        <v>3261</v>
      </c>
      <c r="X1758" s="60" t="s">
        <v>3262</v>
      </c>
      <c r="Y1758" s="133" t="s">
        <v>3263</v>
      </c>
    </row>
    <row r="1759" spans="1:25" ht="60" x14ac:dyDescent="0.25">
      <c r="A1759" s="60" t="s">
        <v>3375</v>
      </c>
      <c r="B1759" s="60" t="str">
        <f>IFERROR(VLOOKUP(VALUE(MID(A1759,1,IF(VALUE(MID(A1759,1,3))=898,3,4))),[40]Hoja1!$A$3:$K$222,2,0),"")</f>
        <v>1057 Competencias para el ciudadano de hoy</v>
      </c>
      <c r="C1759" s="60" t="s">
        <v>275</v>
      </c>
      <c r="D1759" s="60" t="s">
        <v>520</v>
      </c>
      <c r="E1759" s="60">
        <v>83121502</v>
      </c>
      <c r="F1759" s="60" t="s">
        <v>3325</v>
      </c>
      <c r="G1759" s="62">
        <v>3</v>
      </c>
      <c r="H1759" s="62">
        <v>1</v>
      </c>
      <c r="I1759" s="88">
        <v>8.4</v>
      </c>
      <c r="J1759" s="60">
        <v>1</v>
      </c>
      <c r="K1759" s="60" t="s">
        <v>21</v>
      </c>
      <c r="L1759" s="60" t="str">
        <f>IF(K1759=[40]Hoja3!$B$2,[40]Hoja3!$A$2,IF(K1759=[40]Hoja3!$B$3,[40]Hoja3!$A$3,IF(K1759=[40]Hoja3!$B$4,[40]Hoja3!$A$4,IF(K1759=[40]Hoja3!$B$5,[40]Hoja3!$A$5,IF(K1759=[40]Hoja3!$B$6,[40]Hoja3!$A$6,IF(K1759=[40]Hoja3!$B$7,[40]Hoja3!$A$7,IF(K1759=[40]Hoja3!$B$8,[40]Hoja3!$A$8,IF(K1759=[40]Hoja3!$B$9,[40]Hoja3!$A$9,IF(K1759=[40]Hoja3!$B$10,[40]Hoja3!$A$10,IF(K1759=[40]Hoja3!$B$11,[40]Hoja3!$A$11,IF(K1759=[40]Hoja3!$B$12,[40]Hoja3!$A$12,IF(K1759=[40]Hoja3!$B$13,[40]Hoja3!$A$13,IF(K1759=[40]Hoja3!$B$14,[40]Hoja3!$A$14,IF(K1759=[40]Hoja3!$B$15,[40]Hoja3!$A$15,IF(K1759=[40]Hoja3!$B$16,[40]Hoja3!$A$16,IF(K1759=[40]Hoja3!$B$17,[40]Hoja3!$A$17,IF(K1759=[40]Hoja3!$B$18,[40]Hoja3!$A$18,IF(K1759=[40]Hoja3!$B$19,[40]Hoja3!$A$19,IF(K1759=[40]Hoja3!$B$20,[40]Hoja3!$A$20,IF(K1759=[40]Hoja3!$B$21,[40]Hoja3!$A$21,""))))))))))))))))))))</f>
        <v>CCE-16</v>
      </c>
      <c r="M1759" s="60" t="s">
        <v>63</v>
      </c>
      <c r="N1759" s="60">
        <v>0</v>
      </c>
      <c r="O1759" s="63">
        <v>26994240</v>
      </c>
      <c r="P1759" s="63">
        <f t="shared" si="189"/>
        <v>26994240</v>
      </c>
      <c r="Q1759" s="65">
        <v>0</v>
      </c>
      <c r="R1759" s="60">
        <v>1</v>
      </c>
      <c r="S1759" s="60" t="s">
        <v>3257</v>
      </c>
      <c r="T1759" s="60" t="s">
        <v>3258</v>
      </c>
      <c r="U1759" s="60" t="s">
        <v>3259</v>
      </c>
      <c r="V1759" s="60" t="s">
        <v>3260</v>
      </c>
      <c r="W1759" s="60" t="s">
        <v>3261</v>
      </c>
      <c r="X1759" s="60" t="s">
        <v>3262</v>
      </c>
      <c r="Y1759" s="133" t="s">
        <v>3263</v>
      </c>
    </row>
    <row r="1760" spans="1:25" ht="60" x14ac:dyDescent="0.25">
      <c r="A1760" s="60" t="s">
        <v>3376</v>
      </c>
      <c r="B1760" s="60" t="str">
        <f>IFERROR(VLOOKUP(VALUE(MID(A1760,1,IF(VALUE(MID(A1760,1,3))=898,3,4))),[40]Hoja1!$A$3:$K$222,2,0),"")</f>
        <v>1057 Competencias para el ciudadano de hoy</v>
      </c>
      <c r="C1760" s="60" t="s">
        <v>275</v>
      </c>
      <c r="D1760" s="60" t="s">
        <v>520</v>
      </c>
      <c r="E1760" s="60">
        <v>83121502</v>
      </c>
      <c r="F1760" s="60" t="s">
        <v>3325</v>
      </c>
      <c r="G1760" s="62">
        <v>3</v>
      </c>
      <c r="H1760" s="62">
        <v>1</v>
      </c>
      <c r="I1760" s="88">
        <v>8.4</v>
      </c>
      <c r="J1760" s="60">
        <v>1</v>
      </c>
      <c r="K1760" s="60" t="s">
        <v>21</v>
      </c>
      <c r="L1760" s="60" t="str">
        <f>IF(K1760=[40]Hoja3!$B$2,[40]Hoja3!$A$2,IF(K1760=[40]Hoja3!$B$3,[40]Hoja3!$A$3,IF(K1760=[40]Hoja3!$B$4,[40]Hoja3!$A$4,IF(K1760=[40]Hoja3!$B$5,[40]Hoja3!$A$5,IF(K1760=[40]Hoja3!$B$6,[40]Hoja3!$A$6,IF(K1760=[40]Hoja3!$B$7,[40]Hoja3!$A$7,IF(K1760=[40]Hoja3!$B$8,[40]Hoja3!$A$8,IF(K1760=[40]Hoja3!$B$9,[40]Hoja3!$A$9,IF(K1760=[40]Hoja3!$B$10,[40]Hoja3!$A$10,IF(K1760=[40]Hoja3!$B$11,[40]Hoja3!$A$11,IF(K1760=[40]Hoja3!$B$12,[40]Hoja3!$A$12,IF(K1760=[40]Hoja3!$B$13,[40]Hoja3!$A$13,IF(K1760=[40]Hoja3!$B$14,[40]Hoja3!$A$14,IF(K1760=[40]Hoja3!$B$15,[40]Hoja3!$A$15,IF(K1760=[40]Hoja3!$B$16,[40]Hoja3!$A$16,IF(K1760=[40]Hoja3!$B$17,[40]Hoja3!$A$17,IF(K1760=[40]Hoja3!$B$18,[40]Hoja3!$A$18,IF(K1760=[40]Hoja3!$B$19,[40]Hoja3!$A$19,IF(K1760=[40]Hoja3!$B$20,[40]Hoja3!$A$20,IF(K1760=[40]Hoja3!$B$21,[40]Hoja3!$A$21,""))))))))))))))))))))</f>
        <v>CCE-16</v>
      </c>
      <c r="M1760" s="60" t="s">
        <v>63</v>
      </c>
      <c r="N1760" s="60">
        <v>0</v>
      </c>
      <c r="O1760" s="63">
        <v>26994240</v>
      </c>
      <c r="P1760" s="63">
        <f t="shared" si="189"/>
        <v>26994240</v>
      </c>
      <c r="Q1760" s="65">
        <v>0</v>
      </c>
      <c r="R1760" s="60">
        <v>1</v>
      </c>
      <c r="S1760" s="60" t="s">
        <v>3257</v>
      </c>
      <c r="T1760" s="60" t="s">
        <v>3258</v>
      </c>
      <c r="U1760" s="60" t="s">
        <v>3259</v>
      </c>
      <c r="V1760" s="60" t="s">
        <v>3260</v>
      </c>
      <c r="W1760" s="60" t="s">
        <v>3261</v>
      </c>
      <c r="X1760" s="60" t="s">
        <v>3262</v>
      </c>
      <c r="Y1760" s="133" t="s">
        <v>3263</v>
      </c>
    </row>
    <row r="1761" spans="1:25" ht="60" x14ac:dyDescent="0.25">
      <c r="A1761" s="60" t="s">
        <v>3377</v>
      </c>
      <c r="B1761" s="60" t="str">
        <f>IFERROR(VLOOKUP(VALUE(MID(A1761,1,IF(VALUE(MID(A1761,1,3))=898,3,4))),[40]Hoja1!$A$3:$K$222,2,0),"")</f>
        <v>1057 Competencias para el ciudadano de hoy</v>
      </c>
      <c r="C1761" s="60" t="s">
        <v>275</v>
      </c>
      <c r="D1761" s="60" t="s">
        <v>520</v>
      </c>
      <c r="E1761" s="60">
        <v>83121502</v>
      </c>
      <c r="F1761" s="60" t="s">
        <v>3325</v>
      </c>
      <c r="G1761" s="62">
        <v>3</v>
      </c>
      <c r="H1761" s="62">
        <v>1</v>
      </c>
      <c r="I1761" s="88">
        <v>8.4</v>
      </c>
      <c r="J1761" s="60">
        <v>1</v>
      </c>
      <c r="K1761" s="60" t="s">
        <v>21</v>
      </c>
      <c r="L1761" s="60" t="str">
        <f>IF(K1761=[40]Hoja3!$B$2,[40]Hoja3!$A$2,IF(K1761=[40]Hoja3!$B$3,[40]Hoja3!$A$3,IF(K1761=[40]Hoja3!$B$4,[40]Hoja3!$A$4,IF(K1761=[40]Hoja3!$B$5,[40]Hoja3!$A$5,IF(K1761=[40]Hoja3!$B$6,[40]Hoja3!$A$6,IF(K1761=[40]Hoja3!$B$7,[40]Hoja3!$A$7,IF(K1761=[40]Hoja3!$B$8,[40]Hoja3!$A$8,IF(K1761=[40]Hoja3!$B$9,[40]Hoja3!$A$9,IF(K1761=[40]Hoja3!$B$10,[40]Hoja3!$A$10,IF(K1761=[40]Hoja3!$B$11,[40]Hoja3!$A$11,IF(K1761=[40]Hoja3!$B$12,[40]Hoja3!$A$12,IF(K1761=[40]Hoja3!$B$13,[40]Hoja3!$A$13,IF(K1761=[40]Hoja3!$B$14,[40]Hoja3!$A$14,IF(K1761=[40]Hoja3!$B$15,[40]Hoja3!$A$15,IF(K1761=[40]Hoja3!$B$16,[40]Hoja3!$A$16,IF(K1761=[40]Hoja3!$B$17,[40]Hoja3!$A$17,IF(K1761=[40]Hoja3!$B$18,[40]Hoja3!$A$18,IF(K1761=[40]Hoja3!$B$19,[40]Hoja3!$A$19,IF(K1761=[40]Hoja3!$B$20,[40]Hoja3!$A$20,IF(K1761=[40]Hoja3!$B$21,[40]Hoja3!$A$21,""))))))))))))))))))))</f>
        <v>CCE-16</v>
      </c>
      <c r="M1761" s="60" t="s">
        <v>63</v>
      </c>
      <c r="N1761" s="60">
        <v>0</v>
      </c>
      <c r="O1761" s="63">
        <v>26994240</v>
      </c>
      <c r="P1761" s="63">
        <f t="shared" si="189"/>
        <v>26994240</v>
      </c>
      <c r="Q1761" s="65">
        <v>0</v>
      </c>
      <c r="R1761" s="60">
        <v>1</v>
      </c>
      <c r="S1761" s="60" t="s">
        <v>3257</v>
      </c>
      <c r="T1761" s="60" t="s">
        <v>3258</v>
      </c>
      <c r="U1761" s="60" t="s">
        <v>3259</v>
      </c>
      <c r="V1761" s="60" t="s">
        <v>3260</v>
      </c>
      <c r="W1761" s="60" t="s">
        <v>3261</v>
      </c>
      <c r="X1761" s="60" t="s">
        <v>3262</v>
      </c>
      <c r="Y1761" s="133" t="s">
        <v>3263</v>
      </c>
    </row>
    <row r="1762" spans="1:25" ht="60" x14ac:dyDescent="0.25">
      <c r="A1762" s="60" t="s">
        <v>3378</v>
      </c>
      <c r="B1762" s="60" t="str">
        <f>IFERROR(VLOOKUP(VALUE(MID(A1762,1,IF(VALUE(MID(A1762,1,3))=898,3,4))),[40]Hoja1!$A$3:$K$222,2,0),"")</f>
        <v>1057 Competencias para el ciudadano de hoy</v>
      </c>
      <c r="C1762" s="60" t="s">
        <v>275</v>
      </c>
      <c r="D1762" s="60" t="s">
        <v>520</v>
      </c>
      <c r="E1762" s="60">
        <v>83121502</v>
      </c>
      <c r="F1762" s="60" t="s">
        <v>3325</v>
      </c>
      <c r="G1762" s="62">
        <v>3</v>
      </c>
      <c r="H1762" s="62">
        <v>1</v>
      </c>
      <c r="I1762" s="88">
        <v>8.4</v>
      </c>
      <c r="J1762" s="60">
        <v>1</v>
      </c>
      <c r="K1762" s="60" t="s">
        <v>21</v>
      </c>
      <c r="L1762" s="60" t="str">
        <f>IF(K1762=[40]Hoja3!$B$2,[40]Hoja3!$A$2,IF(K1762=[40]Hoja3!$B$3,[40]Hoja3!$A$3,IF(K1762=[40]Hoja3!$B$4,[40]Hoja3!$A$4,IF(K1762=[40]Hoja3!$B$5,[40]Hoja3!$A$5,IF(K1762=[40]Hoja3!$B$6,[40]Hoja3!$A$6,IF(K1762=[40]Hoja3!$B$7,[40]Hoja3!$A$7,IF(K1762=[40]Hoja3!$B$8,[40]Hoja3!$A$8,IF(K1762=[40]Hoja3!$B$9,[40]Hoja3!$A$9,IF(K1762=[40]Hoja3!$B$10,[40]Hoja3!$A$10,IF(K1762=[40]Hoja3!$B$11,[40]Hoja3!$A$11,IF(K1762=[40]Hoja3!$B$12,[40]Hoja3!$A$12,IF(K1762=[40]Hoja3!$B$13,[40]Hoja3!$A$13,IF(K1762=[40]Hoja3!$B$14,[40]Hoja3!$A$14,IF(K1762=[40]Hoja3!$B$15,[40]Hoja3!$A$15,IF(K1762=[40]Hoja3!$B$16,[40]Hoja3!$A$16,IF(K1762=[40]Hoja3!$B$17,[40]Hoja3!$A$17,IF(K1762=[40]Hoja3!$B$18,[40]Hoja3!$A$18,IF(K1762=[40]Hoja3!$B$19,[40]Hoja3!$A$19,IF(K1762=[40]Hoja3!$B$20,[40]Hoja3!$A$20,IF(K1762=[40]Hoja3!$B$21,[40]Hoja3!$A$21,""))))))))))))))))))))</f>
        <v>CCE-16</v>
      </c>
      <c r="M1762" s="60" t="s">
        <v>63</v>
      </c>
      <c r="N1762" s="60">
        <v>0</v>
      </c>
      <c r="O1762" s="63">
        <v>26994240</v>
      </c>
      <c r="P1762" s="63">
        <f t="shared" si="189"/>
        <v>26994240</v>
      </c>
      <c r="Q1762" s="65">
        <v>0</v>
      </c>
      <c r="R1762" s="60">
        <v>1</v>
      </c>
      <c r="S1762" s="60" t="s">
        <v>3257</v>
      </c>
      <c r="T1762" s="60" t="s">
        <v>3258</v>
      </c>
      <c r="U1762" s="60" t="s">
        <v>3259</v>
      </c>
      <c r="V1762" s="60" t="s">
        <v>3260</v>
      </c>
      <c r="W1762" s="60" t="s">
        <v>3261</v>
      </c>
      <c r="X1762" s="60" t="s">
        <v>3262</v>
      </c>
      <c r="Y1762" s="133" t="s">
        <v>3263</v>
      </c>
    </row>
    <row r="1763" spans="1:25" ht="60" x14ac:dyDescent="0.25">
      <c r="A1763" s="60" t="s">
        <v>3379</v>
      </c>
      <c r="B1763" s="60" t="str">
        <f>IFERROR(VLOOKUP(VALUE(MID(A1763,1,IF(VALUE(MID(A1763,1,3))=898,3,4))),[40]Hoja1!$A$3:$K$222,2,0),"")</f>
        <v>1057 Competencias para el ciudadano de hoy</v>
      </c>
      <c r="C1763" s="60" t="s">
        <v>275</v>
      </c>
      <c r="D1763" s="60" t="s">
        <v>520</v>
      </c>
      <c r="E1763" s="60">
        <v>83121502</v>
      </c>
      <c r="F1763" s="60" t="s">
        <v>3325</v>
      </c>
      <c r="G1763" s="62">
        <v>3</v>
      </c>
      <c r="H1763" s="62">
        <v>1</v>
      </c>
      <c r="I1763" s="88">
        <v>8.4</v>
      </c>
      <c r="J1763" s="60">
        <v>1</v>
      </c>
      <c r="K1763" s="60" t="s">
        <v>21</v>
      </c>
      <c r="L1763" s="60" t="str">
        <f>IF(K1763=[40]Hoja3!$B$2,[40]Hoja3!$A$2,IF(K1763=[40]Hoja3!$B$3,[40]Hoja3!$A$3,IF(K1763=[40]Hoja3!$B$4,[40]Hoja3!$A$4,IF(K1763=[40]Hoja3!$B$5,[40]Hoja3!$A$5,IF(K1763=[40]Hoja3!$B$6,[40]Hoja3!$A$6,IF(K1763=[40]Hoja3!$B$7,[40]Hoja3!$A$7,IF(K1763=[40]Hoja3!$B$8,[40]Hoja3!$A$8,IF(K1763=[40]Hoja3!$B$9,[40]Hoja3!$A$9,IF(K1763=[40]Hoja3!$B$10,[40]Hoja3!$A$10,IF(K1763=[40]Hoja3!$B$11,[40]Hoja3!$A$11,IF(K1763=[40]Hoja3!$B$12,[40]Hoja3!$A$12,IF(K1763=[40]Hoja3!$B$13,[40]Hoja3!$A$13,IF(K1763=[40]Hoja3!$B$14,[40]Hoja3!$A$14,IF(K1763=[40]Hoja3!$B$15,[40]Hoja3!$A$15,IF(K1763=[40]Hoja3!$B$16,[40]Hoja3!$A$16,IF(K1763=[40]Hoja3!$B$17,[40]Hoja3!$A$17,IF(K1763=[40]Hoja3!$B$18,[40]Hoja3!$A$18,IF(K1763=[40]Hoja3!$B$19,[40]Hoja3!$A$19,IF(K1763=[40]Hoja3!$B$20,[40]Hoja3!$A$20,IF(K1763=[40]Hoja3!$B$21,[40]Hoja3!$A$21,""))))))))))))))))))))</f>
        <v>CCE-16</v>
      </c>
      <c r="M1763" s="60" t="s">
        <v>63</v>
      </c>
      <c r="N1763" s="60">
        <v>0</v>
      </c>
      <c r="O1763" s="63">
        <v>26994240</v>
      </c>
      <c r="P1763" s="63">
        <f t="shared" si="189"/>
        <v>26994240</v>
      </c>
      <c r="Q1763" s="65">
        <v>0</v>
      </c>
      <c r="R1763" s="60">
        <v>1</v>
      </c>
      <c r="S1763" s="60" t="s">
        <v>3257</v>
      </c>
      <c r="T1763" s="60" t="s">
        <v>3258</v>
      </c>
      <c r="U1763" s="60" t="s">
        <v>3259</v>
      </c>
      <c r="V1763" s="60" t="s">
        <v>3260</v>
      </c>
      <c r="W1763" s="60" t="s">
        <v>3261</v>
      </c>
      <c r="X1763" s="60" t="s">
        <v>3262</v>
      </c>
      <c r="Y1763" s="133" t="s">
        <v>3263</v>
      </c>
    </row>
    <row r="1764" spans="1:25" ht="60" x14ac:dyDescent="0.25">
      <c r="A1764" s="60" t="s">
        <v>3380</v>
      </c>
      <c r="B1764" s="60" t="str">
        <f>IFERROR(VLOOKUP(VALUE(MID(A1764,1,IF(VALUE(MID(A1764,1,3))=898,3,4))),[40]Hoja1!$A$3:$K$222,2,0),"")</f>
        <v>1057 Competencias para el ciudadano de hoy</v>
      </c>
      <c r="C1764" s="60" t="s">
        <v>275</v>
      </c>
      <c r="D1764" s="60" t="s">
        <v>520</v>
      </c>
      <c r="E1764" s="60">
        <v>83121502</v>
      </c>
      <c r="F1764" s="60" t="s">
        <v>3325</v>
      </c>
      <c r="G1764" s="62">
        <v>3</v>
      </c>
      <c r="H1764" s="62">
        <v>1</v>
      </c>
      <c r="I1764" s="88">
        <v>8.4</v>
      </c>
      <c r="J1764" s="60">
        <v>1</v>
      </c>
      <c r="K1764" s="60" t="s">
        <v>21</v>
      </c>
      <c r="L1764" s="60" t="str">
        <f>IF(K1764=[40]Hoja3!$B$2,[40]Hoja3!$A$2,IF(K1764=[40]Hoja3!$B$3,[40]Hoja3!$A$3,IF(K1764=[40]Hoja3!$B$4,[40]Hoja3!$A$4,IF(K1764=[40]Hoja3!$B$5,[40]Hoja3!$A$5,IF(K1764=[40]Hoja3!$B$6,[40]Hoja3!$A$6,IF(K1764=[40]Hoja3!$B$7,[40]Hoja3!$A$7,IF(K1764=[40]Hoja3!$B$8,[40]Hoja3!$A$8,IF(K1764=[40]Hoja3!$B$9,[40]Hoja3!$A$9,IF(K1764=[40]Hoja3!$B$10,[40]Hoja3!$A$10,IF(K1764=[40]Hoja3!$B$11,[40]Hoja3!$A$11,IF(K1764=[40]Hoja3!$B$12,[40]Hoja3!$A$12,IF(K1764=[40]Hoja3!$B$13,[40]Hoja3!$A$13,IF(K1764=[40]Hoja3!$B$14,[40]Hoja3!$A$14,IF(K1764=[40]Hoja3!$B$15,[40]Hoja3!$A$15,IF(K1764=[40]Hoja3!$B$16,[40]Hoja3!$A$16,IF(K1764=[40]Hoja3!$B$17,[40]Hoja3!$A$17,IF(K1764=[40]Hoja3!$B$18,[40]Hoja3!$A$18,IF(K1764=[40]Hoja3!$B$19,[40]Hoja3!$A$19,IF(K1764=[40]Hoja3!$B$20,[40]Hoja3!$A$20,IF(K1764=[40]Hoja3!$B$21,[40]Hoja3!$A$21,""))))))))))))))))))))</f>
        <v>CCE-16</v>
      </c>
      <c r="M1764" s="60" t="s">
        <v>63</v>
      </c>
      <c r="N1764" s="60">
        <v>0</v>
      </c>
      <c r="O1764" s="63">
        <v>26994240</v>
      </c>
      <c r="P1764" s="63">
        <f t="shared" si="189"/>
        <v>26994240</v>
      </c>
      <c r="Q1764" s="65">
        <v>0</v>
      </c>
      <c r="R1764" s="60">
        <v>1</v>
      </c>
      <c r="S1764" s="60" t="s">
        <v>3257</v>
      </c>
      <c r="T1764" s="60" t="s">
        <v>3258</v>
      </c>
      <c r="U1764" s="60" t="s">
        <v>3259</v>
      </c>
      <c r="V1764" s="60" t="s">
        <v>3260</v>
      </c>
      <c r="W1764" s="60" t="s">
        <v>3261</v>
      </c>
      <c r="X1764" s="60" t="s">
        <v>3262</v>
      </c>
      <c r="Y1764" s="133" t="s">
        <v>3263</v>
      </c>
    </row>
    <row r="1765" spans="1:25" ht="60" x14ac:dyDescent="0.25">
      <c r="A1765" s="60" t="s">
        <v>3381</v>
      </c>
      <c r="B1765" s="60" t="str">
        <f>IFERROR(VLOOKUP(VALUE(MID(A1765,1,IF(VALUE(MID(A1765,1,3))=898,3,4))),[40]Hoja1!$A$3:$K$222,2,0),"")</f>
        <v>1057 Competencias para el ciudadano de hoy</v>
      </c>
      <c r="C1765" s="60" t="s">
        <v>275</v>
      </c>
      <c r="D1765" s="60" t="s">
        <v>520</v>
      </c>
      <c r="E1765" s="60">
        <v>83121502</v>
      </c>
      <c r="F1765" s="60" t="s">
        <v>3325</v>
      </c>
      <c r="G1765" s="62">
        <v>3</v>
      </c>
      <c r="H1765" s="62">
        <v>1</v>
      </c>
      <c r="I1765" s="88">
        <v>8.4</v>
      </c>
      <c r="J1765" s="60">
        <v>1</v>
      </c>
      <c r="K1765" s="60" t="s">
        <v>21</v>
      </c>
      <c r="L1765" s="60" t="str">
        <f>IF(K1765=[40]Hoja3!$B$2,[40]Hoja3!$A$2,IF(K1765=[40]Hoja3!$B$3,[40]Hoja3!$A$3,IF(K1765=[40]Hoja3!$B$4,[40]Hoja3!$A$4,IF(K1765=[40]Hoja3!$B$5,[40]Hoja3!$A$5,IF(K1765=[40]Hoja3!$B$6,[40]Hoja3!$A$6,IF(K1765=[40]Hoja3!$B$7,[40]Hoja3!$A$7,IF(K1765=[40]Hoja3!$B$8,[40]Hoja3!$A$8,IF(K1765=[40]Hoja3!$B$9,[40]Hoja3!$A$9,IF(K1765=[40]Hoja3!$B$10,[40]Hoja3!$A$10,IF(K1765=[40]Hoja3!$B$11,[40]Hoja3!$A$11,IF(K1765=[40]Hoja3!$B$12,[40]Hoja3!$A$12,IF(K1765=[40]Hoja3!$B$13,[40]Hoja3!$A$13,IF(K1765=[40]Hoja3!$B$14,[40]Hoja3!$A$14,IF(K1765=[40]Hoja3!$B$15,[40]Hoja3!$A$15,IF(K1765=[40]Hoja3!$B$16,[40]Hoja3!$A$16,IF(K1765=[40]Hoja3!$B$17,[40]Hoja3!$A$17,IF(K1765=[40]Hoja3!$B$18,[40]Hoja3!$A$18,IF(K1765=[40]Hoja3!$B$19,[40]Hoja3!$A$19,IF(K1765=[40]Hoja3!$B$20,[40]Hoja3!$A$20,IF(K1765=[40]Hoja3!$B$21,[40]Hoja3!$A$21,""))))))))))))))))))))</f>
        <v>CCE-16</v>
      </c>
      <c r="M1765" s="60" t="s">
        <v>63</v>
      </c>
      <c r="N1765" s="60">
        <v>0</v>
      </c>
      <c r="O1765" s="63">
        <v>26994240</v>
      </c>
      <c r="P1765" s="63">
        <f t="shared" si="189"/>
        <v>26994240</v>
      </c>
      <c r="Q1765" s="65">
        <v>0</v>
      </c>
      <c r="R1765" s="60">
        <v>1</v>
      </c>
      <c r="S1765" s="60" t="s">
        <v>3257</v>
      </c>
      <c r="T1765" s="60" t="s">
        <v>3258</v>
      </c>
      <c r="U1765" s="60" t="s">
        <v>3259</v>
      </c>
      <c r="V1765" s="60" t="s">
        <v>3260</v>
      </c>
      <c r="W1765" s="60" t="s">
        <v>3261</v>
      </c>
      <c r="X1765" s="60" t="s">
        <v>3262</v>
      </c>
      <c r="Y1765" s="133" t="s">
        <v>3263</v>
      </c>
    </row>
    <row r="1766" spans="1:25" ht="60" x14ac:dyDescent="0.25">
      <c r="A1766" s="60" t="s">
        <v>3382</v>
      </c>
      <c r="B1766" s="60" t="str">
        <f>IFERROR(VLOOKUP(VALUE(MID(A1766,1,IF(VALUE(MID(A1766,1,3))=898,3,4))),[40]Hoja1!$A$3:$K$222,2,0),"")</f>
        <v>1057 Competencias para el ciudadano de hoy</v>
      </c>
      <c r="C1766" s="60" t="s">
        <v>275</v>
      </c>
      <c r="D1766" s="60" t="s">
        <v>520</v>
      </c>
      <c r="E1766" s="60">
        <v>83121502</v>
      </c>
      <c r="F1766" s="60" t="s">
        <v>3325</v>
      </c>
      <c r="G1766" s="62">
        <v>3</v>
      </c>
      <c r="H1766" s="62">
        <v>1</v>
      </c>
      <c r="I1766" s="88">
        <v>8.4</v>
      </c>
      <c r="J1766" s="60">
        <v>1</v>
      </c>
      <c r="K1766" s="60" t="s">
        <v>21</v>
      </c>
      <c r="L1766" s="60" t="str">
        <f>IF(K1766=[40]Hoja3!$B$2,[40]Hoja3!$A$2,IF(K1766=[40]Hoja3!$B$3,[40]Hoja3!$A$3,IF(K1766=[40]Hoja3!$B$4,[40]Hoja3!$A$4,IF(K1766=[40]Hoja3!$B$5,[40]Hoja3!$A$5,IF(K1766=[40]Hoja3!$B$6,[40]Hoja3!$A$6,IF(K1766=[40]Hoja3!$B$7,[40]Hoja3!$A$7,IF(K1766=[40]Hoja3!$B$8,[40]Hoja3!$A$8,IF(K1766=[40]Hoja3!$B$9,[40]Hoja3!$A$9,IF(K1766=[40]Hoja3!$B$10,[40]Hoja3!$A$10,IF(K1766=[40]Hoja3!$B$11,[40]Hoja3!$A$11,IF(K1766=[40]Hoja3!$B$12,[40]Hoja3!$A$12,IF(K1766=[40]Hoja3!$B$13,[40]Hoja3!$A$13,IF(K1766=[40]Hoja3!$B$14,[40]Hoja3!$A$14,IF(K1766=[40]Hoja3!$B$15,[40]Hoja3!$A$15,IF(K1766=[40]Hoja3!$B$16,[40]Hoja3!$A$16,IF(K1766=[40]Hoja3!$B$17,[40]Hoja3!$A$17,IF(K1766=[40]Hoja3!$B$18,[40]Hoja3!$A$18,IF(K1766=[40]Hoja3!$B$19,[40]Hoja3!$A$19,IF(K1766=[40]Hoja3!$B$20,[40]Hoja3!$A$20,IF(K1766=[40]Hoja3!$B$21,[40]Hoja3!$A$21,""))))))))))))))))))))</f>
        <v>CCE-16</v>
      </c>
      <c r="M1766" s="60" t="s">
        <v>63</v>
      </c>
      <c r="N1766" s="60">
        <v>0</v>
      </c>
      <c r="O1766" s="63">
        <v>26994240</v>
      </c>
      <c r="P1766" s="63">
        <f t="shared" si="189"/>
        <v>26994240</v>
      </c>
      <c r="Q1766" s="65">
        <v>0</v>
      </c>
      <c r="R1766" s="60">
        <v>1</v>
      </c>
      <c r="S1766" s="60" t="s">
        <v>3257</v>
      </c>
      <c r="T1766" s="60" t="s">
        <v>3258</v>
      </c>
      <c r="U1766" s="60" t="s">
        <v>3259</v>
      </c>
      <c r="V1766" s="60" t="s">
        <v>3260</v>
      </c>
      <c r="W1766" s="60" t="s">
        <v>3261</v>
      </c>
      <c r="X1766" s="60" t="s">
        <v>3262</v>
      </c>
      <c r="Y1766" s="133" t="s">
        <v>3263</v>
      </c>
    </row>
    <row r="1767" spans="1:25" ht="60" x14ac:dyDescent="0.25">
      <c r="A1767" s="60" t="s">
        <v>3383</v>
      </c>
      <c r="B1767" s="60" t="str">
        <f>IFERROR(VLOOKUP(VALUE(MID(A1767,1,IF(VALUE(MID(A1767,1,3))=898,3,4))),[40]Hoja1!$A$3:$K$222,2,0),"")</f>
        <v>1057 Competencias para el ciudadano de hoy</v>
      </c>
      <c r="C1767" s="60" t="s">
        <v>275</v>
      </c>
      <c r="D1767" s="60" t="s">
        <v>520</v>
      </c>
      <c r="E1767" s="60">
        <v>83121502</v>
      </c>
      <c r="F1767" s="60" t="s">
        <v>3325</v>
      </c>
      <c r="G1767" s="62">
        <v>3</v>
      </c>
      <c r="H1767" s="62">
        <v>1</v>
      </c>
      <c r="I1767" s="88">
        <v>8.4</v>
      </c>
      <c r="J1767" s="60">
        <v>1</v>
      </c>
      <c r="K1767" s="60" t="s">
        <v>21</v>
      </c>
      <c r="L1767" s="60" t="str">
        <f>IF(K1767=[40]Hoja3!$B$2,[40]Hoja3!$A$2,IF(K1767=[40]Hoja3!$B$3,[40]Hoja3!$A$3,IF(K1767=[40]Hoja3!$B$4,[40]Hoja3!$A$4,IF(K1767=[40]Hoja3!$B$5,[40]Hoja3!$A$5,IF(K1767=[40]Hoja3!$B$6,[40]Hoja3!$A$6,IF(K1767=[40]Hoja3!$B$7,[40]Hoja3!$A$7,IF(K1767=[40]Hoja3!$B$8,[40]Hoja3!$A$8,IF(K1767=[40]Hoja3!$B$9,[40]Hoja3!$A$9,IF(K1767=[40]Hoja3!$B$10,[40]Hoja3!$A$10,IF(K1767=[40]Hoja3!$B$11,[40]Hoja3!$A$11,IF(K1767=[40]Hoja3!$B$12,[40]Hoja3!$A$12,IF(K1767=[40]Hoja3!$B$13,[40]Hoja3!$A$13,IF(K1767=[40]Hoja3!$B$14,[40]Hoja3!$A$14,IF(K1767=[40]Hoja3!$B$15,[40]Hoja3!$A$15,IF(K1767=[40]Hoja3!$B$16,[40]Hoja3!$A$16,IF(K1767=[40]Hoja3!$B$17,[40]Hoja3!$A$17,IF(K1767=[40]Hoja3!$B$18,[40]Hoja3!$A$18,IF(K1767=[40]Hoja3!$B$19,[40]Hoja3!$A$19,IF(K1767=[40]Hoja3!$B$20,[40]Hoja3!$A$20,IF(K1767=[40]Hoja3!$B$21,[40]Hoja3!$A$21,""))))))))))))))))))))</f>
        <v>CCE-16</v>
      </c>
      <c r="M1767" s="60" t="s">
        <v>63</v>
      </c>
      <c r="N1767" s="60">
        <v>0</v>
      </c>
      <c r="O1767" s="63">
        <v>26994240</v>
      </c>
      <c r="P1767" s="63">
        <f t="shared" si="189"/>
        <v>26994240</v>
      </c>
      <c r="Q1767" s="65">
        <v>0</v>
      </c>
      <c r="R1767" s="60">
        <v>1</v>
      </c>
      <c r="S1767" s="60" t="s">
        <v>3257</v>
      </c>
      <c r="T1767" s="60" t="s">
        <v>3258</v>
      </c>
      <c r="U1767" s="60" t="s">
        <v>3259</v>
      </c>
      <c r="V1767" s="60" t="s">
        <v>3260</v>
      </c>
      <c r="W1767" s="60" t="s">
        <v>3261</v>
      </c>
      <c r="X1767" s="60" t="s">
        <v>3262</v>
      </c>
      <c r="Y1767" s="133" t="s">
        <v>3263</v>
      </c>
    </row>
    <row r="1768" spans="1:25" ht="60" x14ac:dyDescent="0.25">
      <c r="A1768" s="60" t="s">
        <v>3384</v>
      </c>
      <c r="B1768" s="60" t="str">
        <f>IFERROR(VLOOKUP(VALUE(MID(A1768,1,IF(VALUE(MID(A1768,1,3))=898,3,4))),[40]Hoja1!$A$3:$K$222,2,0),"")</f>
        <v>1057 Competencias para el ciudadano de hoy</v>
      </c>
      <c r="C1768" s="60" t="s">
        <v>275</v>
      </c>
      <c r="D1768" s="60" t="s">
        <v>520</v>
      </c>
      <c r="E1768" s="60">
        <v>83121502</v>
      </c>
      <c r="F1768" s="60" t="s">
        <v>3325</v>
      </c>
      <c r="G1768" s="62">
        <v>3</v>
      </c>
      <c r="H1768" s="62">
        <v>1</v>
      </c>
      <c r="I1768" s="88">
        <v>8.4</v>
      </c>
      <c r="J1768" s="60">
        <v>1</v>
      </c>
      <c r="K1768" s="60" t="s">
        <v>21</v>
      </c>
      <c r="L1768" s="60" t="str">
        <f>IF(K1768=[40]Hoja3!$B$2,[40]Hoja3!$A$2,IF(K1768=[40]Hoja3!$B$3,[40]Hoja3!$A$3,IF(K1768=[40]Hoja3!$B$4,[40]Hoja3!$A$4,IF(K1768=[40]Hoja3!$B$5,[40]Hoja3!$A$5,IF(K1768=[40]Hoja3!$B$6,[40]Hoja3!$A$6,IF(K1768=[40]Hoja3!$B$7,[40]Hoja3!$A$7,IF(K1768=[40]Hoja3!$B$8,[40]Hoja3!$A$8,IF(K1768=[40]Hoja3!$B$9,[40]Hoja3!$A$9,IF(K1768=[40]Hoja3!$B$10,[40]Hoja3!$A$10,IF(K1768=[40]Hoja3!$B$11,[40]Hoja3!$A$11,IF(K1768=[40]Hoja3!$B$12,[40]Hoja3!$A$12,IF(K1768=[40]Hoja3!$B$13,[40]Hoja3!$A$13,IF(K1768=[40]Hoja3!$B$14,[40]Hoja3!$A$14,IF(K1768=[40]Hoja3!$B$15,[40]Hoja3!$A$15,IF(K1768=[40]Hoja3!$B$16,[40]Hoja3!$A$16,IF(K1768=[40]Hoja3!$B$17,[40]Hoja3!$A$17,IF(K1768=[40]Hoja3!$B$18,[40]Hoja3!$A$18,IF(K1768=[40]Hoja3!$B$19,[40]Hoja3!$A$19,IF(K1768=[40]Hoja3!$B$20,[40]Hoja3!$A$20,IF(K1768=[40]Hoja3!$B$21,[40]Hoja3!$A$21,""))))))))))))))))))))</f>
        <v>CCE-16</v>
      </c>
      <c r="M1768" s="60" t="s">
        <v>63</v>
      </c>
      <c r="N1768" s="60">
        <v>0</v>
      </c>
      <c r="O1768" s="63">
        <v>26994240</v>
      </c>
      <c r="P1768" s="63">
        <f t="shared" si="189"/>
        <v>26994240</v>
      </c>
      <c r="Q1768" s="65">
        <v>0</v>
      </c>
      <c r="R1768" s="60">
        <v>1</v>
      </c>
      <c r="S1768" s="60" t="s">
        <v>3257</v>
      </c>
      <c r="T1768" s="60" t="s">
        <v>3258</v>
      </c>
      <c r="U1768" s="60" t="s">
        <v>3259</v>
      </c>
      <c r="V1768" s="60" t="s">
        <v>3260</v>
      </c>
      <c r="W1768" s="60" t="s">
        <v>3261</v>
      </c>
      <c r="X1768" s="60" t="s">
        <v>3262</v>
      </c>
      <c r="Y1768" s="133" t="s">
        <v>3263</v>
      </c>
    </row>
    <row r="1769" spans="1:25" ht="60" x14ac:dyDescent="0.25">
      <c r="A1769" s="60" t="s">
        <v>3385</v>
      </c>
      <c r="B1769" s="60" t="str">
        <f>IFERROR(VLOOKUP(VALUE(MID(A1769,1,IF(VALUE(MID(A1769,1,3))=898,3,4))),[40]Hoja1!$A$3:$K$222,2,0),"")</f>
        <v>1057 Competencias para el ciudadano de hoy</v>
      </c>
      <c r="C1769" s="60" t="s">
        <v>275</v>
      </c>
      <c r="D1769" s="60" t="s">
        <v>520</v>
      </c>
      <c r="E1769" s="60">
        <v>83121502</v>
      </c>
      <c r="F1769" s="60" t="s">
        <v>3325</v>
      </c>
      <c r="G1769" s="62">
        <v>3</v>
      </c>
      <c r="H1769" s="62">
        <v>1</v>
      </c>
      <c r="I1769" s="88">
        <v>8.4</v>
      </c>
      <c r="J1769" s="60">
        <v>1</v>
      </c>
      <c r="K1769" s="60" t="s">
        <v>21</v>
      </c>
      <c r="L1769" s="60" t="str">
        <f>IF(K1769=[40]Hoja3!$B$2,[40]Hoja3!$A$2,IF(K1769=[40]Hoja3!$B$3,[40]Hoja3!$A$3,IF(K1769=[40]Hoja3!$B$4,[40]Hoja3!$A$4,IF(K1769=[40]Hoja3!$B$5,[40]Hoja3!$A$5,IF(K1769=[40]Hoja3!$B$6,[40]Hoja3!$A$6,IF(K1769=[40]Hoja3!$B$7,[40]Hoja3!$A$7,IF(K1769=[40]Hoja3!$B$8,[40]Hoja3!$A$8,IF(K1769=[40]Hoja3!$B$9,[40]Hoja3!$A$9,IF(K1769=[40]Hoja3!$B$10,[40]Hoja3!$A$10,IF(K1769=[40]Hoja3!$B$11,[40]Hoja3!$A$11,IF(K1769=[40]Hoja3!$B$12,[40]Hoja3!$A$12,IF(K1769=[40]Hoja3!$B$13,[40]Hoja3!$A$13,IF(K1769=[40]Hoja3!$B$14,[40]Hoja3!$A$14,IF(K1769=[40]Hoja3!$B$15,[40]Hoja3!$A$15,IF(K1769=[40]Hoja3!$B$16,[40]Hoja3!$A$16,IF(K1769=[40]Hoja3!$B$17,[40]Hoja3!$A$17,IF(K1769=[40]Hoja3!$B$18,[40]Hoja3!$A$18,IF(K1769=[40]Hoja3!$B$19,[40]Hoja3!$A$19,IF(K1769=[40]Hoja3!$B$20,[40]Hoja3!$A$20,IF(K1769=[40]Hoja3!$B$21,[40]Hoja3!$A$21,""))))))))))))))))))))</f>
        <v>CCE-16</v>
      </c>
      <c r="M1769" s="60" t="s">
        <v>63</v>
      </c>
      <c r="N1769" s="60">
        <v>0</v>
      </c>
      <c r="O1769" s="63">
        <v>26994240</v>
      </c>
      <c r="P1769" s="63">
        <f t="shared" si="189"/>
        <v>26994240</v>
      </c>
      <c r="Q1769" s="65">
        <v>0</v>
      </c>
      <c r="R1769" s="60">
        <v>1</v>
      </c>
      <c r="S1769" s="60" t="s">
        <v>3257</v>
      </c>
      <c r="T1769" s="60" t="s">
        <v>3258</v>
      </c>
      <c r="U1769" s="60" t="s">
        <v>3259</v>
      </c>
      <c r="V1769" s="60" t="s">
        <v>3260</v>
      </c>
      <c r="W1769" s="60" t="s">
        <v>3261</v>
      </c>
      <c r="X1769" s="60" t="s">
        <v>3262</v>
      </c>
      <c r="Y1769" s="133" t="s">
        <v>3263</v>
      </c>
    </row>
    <row r="1770" spans="1:25" ht="60" x14ac:dyDescent="0.25">
      <c r="A1770" s="60" t="s">
        <v>3386</v>
      </c>
      <c r="B1770" s="60" t="str">
        <f>IFERROR(VLOOKUP(VALUE(MID(A1770,1,IF(VALUE(MID(A1770,1,3))=898,3,4))),[40]Hoja1!$A$3:$K$222,2,0),"")</f>
        <v>1057 Competencias para el ciudadano de hoy</v>
      </c>
      <c r="C1770" s="60" t="s">
        <v>275</v>
      </c>
      <c r="D1770" s="60" t="s">
        <v>520</v>
      </c>
      <c r="E1770" s="60">
        <v>83121502</v>
      </c>
      <c r="F1770" s="60" t="s">
        <v>3325</v>
      </c>
      <c r="G1770" s="62">
        <v>3</v>
      </c>
      <c r="H1770" s="62">
        <v>1</v>
      </c>
      <c r="I1770" s="88">
        <v>8.4</v>
      </c>
      <c r="J1770" s="60">
        <v>1</v>
      </c>
      <c r="K1770" s="60" t="s">
        <v>21</v>
      </c>
      <c r="L1770" s="60" t="str">
        <f>IF(K1770=[40]Hoja3!$B$2,[40]Hoja3!$A$2,IF(K1770=[40]Hoja3!$B$3,[40]Hoja3!$A$3,IF(K1770=[40]Hoja3!$B$4,[40]Hoja3!$A$4,IF(K1770=[40]Hoja3!$B$5,[40]Hoja3!$A$5,IF(K1770=[40]Hoja3!$B$6,[40]Hoja3!$A$6,IF(K1770=[40]Hoja3!$B$7,[40]Hoja3!$A$7,IF(K1770=[40]Hoja3!$B$8,[40]Hoja3!$A$8,IF(K1770=[40]Hoja3!$B$9,[40]Hoja3!$A$9,IF(K1770=[40]Hoja3!$B$10,[40]Hoja3!$A$10,IF(K1770=[40]Hoja3!$B$11,[40]Hoja3!$A$11,IF(K1770=[40]Hoja3!$B$12,[40]Hoja3!$A$12,IF(K1770=[40]Hoja3!$B$13,[40]Hoja3!$A$13,IF(K1770=[40]Hoja3!$B$14,[40]Hoja3!$A$14,IF(K1770=[40]Hoja3!$B$15,[40]Hoja3!$A$15,IF(K1770=[40]Hoja3!$B$16,[40]Hoja3!$A$16,IF(K1770=[40]Hoja3!$B$17,[40]Hoja3!$A$17,IF(K1770=[40]Hoja3!$B$18,[40]Hoja3!$A$18,IF(K1770=[40]Hoja3!$B$19,[40]Hoja3!$A$19,IF(K1770=[40]Hoja3!$B$20,[40]Hoja3!$A$20,IF(K1770=[40]Hoja3!$B$21,[40]Hoja3!$A$21,""))))))))))))))))))))</f>
        <v>CCE-16</v>
      </c>
      <c r="M1770" s="60" t="s">
        <v>63</v>
      </c>
      <c r="N1770" s="60">
        <v>0</v>
      </c>
      <c r="O1770" s="63">
        <v>26994240</v>
      </c>
      <c r="P1770" s="63">
        <f t="shared" si="189"/>
        <v>26994240</v>
      </c>
      <c r="Q1770" s="65">
        <v>0</v>
      </c>
      <c r="R1770" s="60">
        <v>1</v>
      </c>
      <c r="S1770" s="60" t="s">
        <v>3257</v>
      </c>
      <c r="T1770" s="60" t="s">
        <v>3258</v>
      </c>
      <c r="U1770" s="60" t="s">
        <v>3259</v>
      </c>
      <c r="V1770" s="60" t="s">
        <v>3260</v>
      </c>
      <c r="W1770" s="60" t="s">
        <v>3261</v>
      </c>
      <c r="X1770" s="60" t="s">
        <v>3262</v>
      </c>
      <c r="Y1770" s="133" t="s">
        <v>3263</v>
      </c>
    </row>
    <row r="1771" spans="1:25" ht="60" x14ac:dyDescent="0.25">
      <c r="A1771" s="60" t="s">
        <v>3387</v>
      </c>
      <c r="B1771" s="60" t="str">
        <f>IFERROR(VLOOKUP(VALUE(MID(A1771,1,IF(VALUE(MID(A1771,1,3))=898,3,4))),[40]Hoja1!$A$3:$K$222,2,0),"")</f>
        <v>1057 Competencias para el ciudadano de hoy</v>
      </c>
      <c r="C1771" s="60" t="s">
        <v>275</v>
      </c>
      <c r="D1771" s="60" t="s">
        <v>520</v>
      </c>
      <c r="E1771" s="60">
        <v>83121502</v>
      </c>
      <c r="F1771" s="60" t="s">
        <v>3325</v>
      </c>
      <c r="G1771" s="62">
        <v>3</v>
      </c>
      <c r="H1771" s="62">
        <v>1</v>
      </c>
      <c r="I1771" s="88">
        <v>8.4</v>
      </c>
      <c r="J1771" s="60">
        <v>1</v>
      </c>
      <c r="K1771" s="60" t="s">
        <v>21</v>
      </c>
      <c r="L1771" s="60" t="str">
        <f>IF(K1771=[40]Hoja3!$B$2,[40]Hoja3!$A$2,IF(K1771=[40]Hoja3!$B$3,[40]Hoja3!$A$3,IF(K1771=[40]Hoja3!$B$4,[40]Hoja3!$A$4,IF(K1771=[40]Hoja3!$B$5,[40]Hoja3!$A$5,IF(K1771=[40]Hoja3!$B$6,[40]Hoja3!$A$6,IF(K1771=[40]Hoja3!$B$7,[40]Hoja3!$A$7,IF(K1771=[40]Hoja3!$B$8,[40]Hoja3!$A$8,IF(K1771=[40]Hoja3!$B$9,[40]Hoja3!$A$9,IF(K1771=[40]Hoja3!$B$10,[40]Hoja3!$A$10,IF(K1771=[40]Hoja3!$B$11,[40]Hoja3!$A$11,IF(K1771=[40]Hoja3!$B$12,[40]Hoja3!$A$12,IF(K1771=[40]Hoja3!$B$13,[40]Hoja3!$A$13,IF(K1771=[40]Hoja3!$B$14,[40]Hoja3!$A$14,IF(K1771=[40]Hoja3!$B$15,[40]Hoja3!$A$15,IF(K1771=[40]Hoja3!$B$16,[40]Hoja3!$A$16,IF(K1771=[40]Hoja3!$B$17,[40]Hoja3!$A$17,IF(K1771=[40]Hoja3!$B$18,[40]Hoja3!$A$18,IF(K1771=[40]Hoja3!$B$19,[40]Hoja3!$A$19,IF(K1771=[40]Hoja3!$B$20,[40]Hoja3!$A$20,IF(K1771=[40]Hoja3!$B$21,[40]Hoja3!$A$21,""))))))))))))))))))))</f>
        <v>CCE-16</v>
      </c>
      <c r="M1771" s="60" t="s">
        <v>63</v>
      </c>
      <c r="N1771" s="60">
        <v>0</v>
      </c>
      <c r="O1771" s="63">
        <v>26994240</v>
      </c>
      <c r="P1771" s="63">
        <f t="shared" si="189"/>
        <v>26994240</v>
      </c>
      <c r="Q1771" s="65">
        <v>0</v>
      </c>
      <c r="R1771" s="60">
        <v>1</v>
      </c>
      <c r="S1771" s="60" t="s">
        <v>3257</v>
      </c>
      <c r="T1771" s="60" t="s">
        <v>3258</v>
      </c>
      <c r="U1771" s="60" t="s">
        <v>3259</v>
      </c>
      <c r="V1771" s="60" t="s">
        <v>3260</v>
      </c>
      <c r="W1771" s="60" t="s">
        <v>3261</v>
      </c>
      <c r="X1771" s="60" t="s">
        <v>3262</v>
      </c>
      <c r="Y1771" s="133" t="s">
        <v>3263</v>
      </c>
    </row>
    <row r="1772" spans="1:25" ht="60" x14ac:dyDescent="0.25">
      <c r="A1772" s="60" t="s">
        <v>3388</v>
      </c>
      <c r="B1772" s="60" t="str">
        <f>IFERROR(VLOOKUP(VALUE(MID(A1772,1,IF(VALUE(MID(A1772,1,3))=898,3,4))),[40]Hoja1!$A$3:$K$222,2,0),"")</f>
        <v>1057 Competencias para el ciudadano de hoy</v>
      </c>
      <c r="C1772" s="60" t="s">
        <v>275</v>
      </c>
      <c r="D1772" s="60" t="s">
        <v>520</v>
      </c>
      <c r="E1772" s="60">
        <v>83121502</v>
      </c>
      <c r="F1772" s="60" t="s">
        <v>3325</v>
      </c>
      <c r="G1772" s="62">
        <v>3</v>
      </c>
      <c r="H1772" s="62">
        <v>1</v>
      </c>
      <c r="I1772" s="88">
        <v>8.4</v>
      </c>
      <c r="J1772" s="60">
        <v>1</v>
      </c>
      <c r="K1772" s="60" t="s">
        <v>21</v>
      </c>
      <c r="L1772" s="60" t="str">
        <f>IF(K1772=[40]Hoja3!$B$2,[40]Hoja3!$A$2,IF(K1772=[40]Hoja3!$B$3,[40]Hoja3!$A$3,IF(K1772=[40]Hoja3!$B$4,[40]Hoja3!$A$4,IF(K1772=[40]Hoja3!$B$5,[40]Hoja3!$A$5,IF(K1772=[40]Hoja3!$B$6,[40]Hoja3!$A$6,IF(K1772=[40]Hoja3!$B$7,[40]Hoja3!$A$7,IF(K1772=[40]Hoja3!$B$8,[40]Hoja3!$A$8,IF(K1772=[40]Hoja3!$B$9,[40]Hoja3!$A$9,IF(K1772=[40]Hoja3!$B$10,[40]Hoja3!$A$10,IF(K1772=[40]Hoja3!$B$11,[40]Hoja3!$A$11,IF(K1772=[40]Hoja3!$B$12,[40]Hoja3!$A$12,IF(K1772=[40]Hoja3!$B$13,[40]Hoja3!$A$13,IF(K1772=[40]Hoja3!$B$14,[40]Hoja3!$A$14,IF(K1772=[40]Hoja3!$B$15,[40]Hoja3!$A$15,IF(K1772=[40]Hoja3!$B$16,[40]Hoja3!$A$16,IF(K1772=[40]Hoja3!$B$17,[40]Hoja3!$A$17,IF(K1772=[40]Hoja3!$B$18,[40]Hoja3!$A$18,IF(K1772=[40]Hoja3!$B$19,[40]Hoja3!$A$19,IF(K1772=[40]Hoja3!$B$20,[40]Hoja3!$A$20,IF(K1772=[40]Hoja3!$B$21,[40]Hoja3!$A$21,""))))))))))))))))))))</f>
        <v>CCE-16</v>
      </c>
      <c r="M1772" s="60" t="s">
        <v>63</v>
      </c>
      <c r="N1772" s="60">
        <v>0</v>
      </c>
      <c r="O1772" s="63">
        <v>26994240</v>
      </c>
      <c r="P1772" s="63">
        <f t="shared" si="189"/>
        <v>26994240</v>
      </c>
      <c r="Q1772" s="65">
        <v>0</v>
      </c>
      <c r="R1772" s="60">
        <v>1</v>
      </c>
      <c r="S1772" s="60" t="s">
        <v>3257</v>
      </c>
      <c r="T1772" s="60" t="s">
        <v>3258</v>
      </c>
      <c r="U1772" s="60" t="s">
        <v>3259</v>
      </c>
      <c r="V1772" s="60" t="s">
        <v>3260</v>
      </c>
      <c r="W1772" s="60" t="s">
        <v>3261</v>
      </c>
      <c r="X1772" s="60" t="s">
        <v>3262</v>
      </c>
      <c r="Y1772" s="133" t="s">
        <v>3263</v>
      </c>
    </row>
    <row r="1773" spans="1:25" ht="60" x14ac:dyDescent="0.25">
      <c r="A1773" s="60" t="s">
        <v>3389</v>
      </c>
      <c r="B1773" s="60" t="str">
        <f>IFERROR(VLOOKUP(VALUE(MID(A1773,1,IF(VALUE(MID(A1773,1,3))=898,3,4))),[40]Hoja1!$A$3:$K$222,2,0),"")</f>
        <v>1057 Competencias para el ciudadano de hoy</v>
      </c>
      <c r="C1773" s="60" t="s">
        <v>275</v>
      </c>
      <c r="D1773" s="60" t="s">
        <v>520</v>
      </c>
      <c r="E1773" s="60">
        <v>83121502</v>
      </c>
      <c r="F1773" s="60" t="s">
        <v>3325</v>
      </c>
      <c r="G1773" s="62">
        <v>3</v>
      </c>
      <c r="H1773" s="62">
        <v>1</v>
      </c>
      <c r="I1773" s="88">
        <v>8.4</v>
      </c>
      <c r="J1773" s="60">
        <v>1</v>
      </c>
      <c r="K1773" s="60" t="s">
        <v>21</v>
      </c>
      <c r="L1773" s="60" t="str">
        <f>IF(K1773=[40]Hoja3!$B$2,[40]Hoja3!$A$2,IF(K1773=[40]Hoja3!$B$3,[40]Hoja3!$A$3,IF(K1773=[40]Hoja3!$B$4,[40]Hoja3!$A$4,IF(K1773=[40]Hoja3!$B$5,[40]Hoja3!$A$5,IF(K1773=[40]Hoja3!$B$6,[40]Hoja3!$A$6,IF(K1773=[40]Hoja3!$B$7,[40]Hoja3!$A$7,IF(K1773=[40]Hoja3!$B$8,[40]Hoja3!$A$8,IF(K1773=[40]Hoja3!$B$9,[40]Hoja3!$A$9,IF(K1773=[40]Hoja3!$B$10,[40]Hoja3!$A$10,IF(K1773=[40]Hoja3!$B$11,[40]Hoja3!$A$11,IF(K1773=[40]Hoja3!$B$12,[40]Hoja3!$A$12,IF(K1773=[40]Hoja3!$B$13,[40]Hoja3!$A$13,IF(K1773=[40]Hoja3!$B$14,[40]Hoja3!$A$14,IF(K1773=[40]Hoja3!$B$15,[40]Hoja3!$A$15,IF(K1773=[40]Hoja3!$B$16,[40]Hoja3!$A$16,IF(K1773=[40]Hoja3!$B$17,[40]Hoja3!$A$17,IF(K1773=[40]Hoja3!$B$18,[40]Hoja3!$A$18,IF(K1773=[40]Hoja3!$B$19,[40]Hoja3!$A$19,IF(K1773=[40]Hoja3!$B$20,[40]Hoja3!$A$20,IF(K1773=[40]Hoja3!$B$21,[40]Hoja3!$A$21,""))))))))))))))))))))</f>
        <v>CCE-16</v>
      </c>
      <c r="M1773" s="60" t="s">
        <v>63</v>
      </c>
      <c r="N1773" s="60">
        <v>0</v>
      </c>
      <c r="O1773" s="63">
        <v>26994240</v>
      </c>
      <c r="P1773" s="63">
        <f t="shared" si="189"/>
        <v>26994240</v>
      </c>
      <c r="Q1773" s="65">
        <v>0</v>
      </c>
      <c r="R1773" s="60">
        <v>1</v>
      </c>
      <c r="S1773" s="60" t="s">
        <v>3257</v>
      </c>
      <c r="T1773" s="60" t="s">
        <v>3258</v>
      </c>
      <c r="U1773" s="60" t="s">
        <v>3259</v>
      </c>
      <c r="V1773" s="60" t="s">
        <v>3260</v>
      </c>
      <c r="W1773" s="60" t="s">
        <v>3261</v>
      </c>
      <c r="X1773" s="60" t="s">
        <v>3262</v>
      </c>
      <c r="Y1773" s="133" t="s">
        <v>3263</v>
      </c>
    </row>
    <row r="1774" spans="1:25" ht="60" x14ac:dyDescent="0.25">
      <c r="A1774" s="60" t="s">
        <v>3390</v>
      </c>
      <c r="B1774" s="60" t="str">
        <f>IFERROR(VLOOKUP(VALUE(MID(A1774,1,IF(VALUE(MID(A1774,1,3))=898,3,4))),[40]Hoja1!$A$3:$K$222,2,0),"")</f>
        <v>1057 Competencias para el ciudadano de hoy</v>
      </c>
      <c r="C1774" s="60" t="s">
        <v>275</v>
      </c>
      <c r="D1774" s="60" t="s">
        <v>520</v>
      </c>
      <c r="E1774" s="60">
        <v>83121502</v>
      </c>
      <c r="F1774" s="60" t="s">
        <v>3325</v>
      </c>
      <c r="G1774" s="62">
        <v>3</v>
      </c>
      <c r="H1774" s="62">
        <v>1</v>
      </c>
      <c r="I1774" s="88">
        <v>8.4</v>
      </c>
      <c r="J1774" s="60">
        <v>1</v>
      </c>
      <c r="K1774" s="60" t="s">
        <v>21</v>
      </c>
      <c r="L1774" s="60" t="str">
        <f>IF(K1774=[40]Hoja3!$B$2,[40]Hoja3!$A$2,IF(K1774=[40]Hoja3!$B$3,[40]Hoja3!$A$3,IF(K1774=[40]Hoja3!$B$4,[40]Hoja3!$A$4,IF(K1774=[40]Hoja3!$B$5,[40]Hoja3!$A$5,IF(K1774=[40]Hoja3!$B$6,[40]Hoja3!$A$6,IF(K1774=[40]Hoja3!$B$7,[40]Hoja3!$A$7,IF(K1774=[40]Hoja3!$B$8,[40]Hoja3!$A$8,IF(K1774=[40]Hoja3!$B$9,[40]Hoja3!$A$9,IF(K1774=[40]Hoja3!$B$10,[40]Hoja3!$A$10,IF(K1774=[40]Hoja3!$B$11,[40]Hoja3!$A$11,IF(K1774=[40]Hoja3!$B$12,[40]Hoja3!$A$12,IF(K1774=[40]Hoja3!$B$13,[40]Hoja3!$A$13,IF(K1774=[40]Hoja3!$B$14,[40]Hoja3!$A$14,IF(K1774=[40]Hoja3!$B$15,[40]Hoja3!$A$15,IF(K1774=[40]Hoja3!$B$16,[40]Hoja3!$A$16,IF(K1774=[40]Hoja3!$B$17,[40]Hoja3!$A$17,IF(K1774=[40]Hoja3!$B$18,[40]Hoja3!$A$18,IF(K1774=[40]Hoja3!$B$19,[40]Hoja3!$A$19,IF(K1774=[40]Hoja3!$B$20,[40]Hoja3!$A$20,IF(K1774=[40]Hoja3!$B$21,[40]Hoja3!$A$21,""))))))))))))))))))))</f>
        <v>CCE-16</v>
      </c>
      <c r="M1774" s="60" t="s">
        <v>63</v>
      </c>
      <c r="N1774" s="60">
        <v>0</v>
      </c>
      <c r="O1774" s="63">
        <v>26994240</v>
      </c>
      <c r="P1774" s="63">
        <f t="shared" si="189"/>
        <v>26994240</v>
      </c>
      <c r="Q1774" s="65">
        <v>0</v>
      </c>
      <c r="R1774" s="60">
        <v>1</v>
      </c>
      <c r="S1774" s="60" t="s">
        <v>3257</v>
      </c>
      <c r="T1774" s="60" t="s">
        <v>3258</v>
      </c>
      <c r="U1774" s="60" t="s">
        <v>3259</v>
      </c>
      <c r="V1774" s="60" t="s">
        <v>3260</v>
      </c>
      <c r="W1774" s="60" t="s">
        <v>3261</v>
      </c>
      <c r="X1774" s="60" t="s">
        <v>3262</v>
      </c>
      <c r="Y1774" s="133" t="s">
        <v>3263</v>
      </c>
    </row>
    <row r="1775" spans="1:25" ht="60" x14ac:dyDescent="0.25">
      <c r="A1775" s="60" t="s">
        <v>3391</v>
      </c>
      <c r="B1775" s="60" t="str">
        <f>IFERROR(VLOOKUP(VALUE(MID(A1775,1,IF(VALUE(MID(A1775,1,3))=898,3,4))),[40]Hoja1!$A$3:$K$222,2,0),"")</f>
        <v>1057 Competencias para el ciudadano de hoy</v>
      </c>
      <c r="C1775" s="60" t="s">
        <v>275</v>
      </c>
      <c r="D1775" s="60" t="s">
        <v>520</v>
      </c>
      <c r="E1775" s="60">
        <v>83121502</v>
      </c>
      <c r="F1775" s="60" t="s">
        <v>3325</v>
      </c>
      <c r="G1775" s="62">
        <v>3</v>
      </c>
      <c r="H1775" s="62">
        <v>1</v>
      </c>
      <c r="I1775" s="88">
        <v>8.4</v>
      </c>
      <c r="J1775" s="60">
        <v>1</v>
      </c>
      <c r="K1775" s="60" t="s">
        <v>21</v>
      </c>
      <c r="L1775" s="60" t="str">
        <f>IF(K1775=[40]Hoja3!$B$2,[40]Hoja3!$A$2,IF(K1775=[40]Hoja3!$B$3,[40]Hoja3!$A$3,IF(K1775=[40]Hoja3!$B$4,[40]Hoja3!$A$4,IF(K1775=[40]Hoja3!$B$5,[40]Hoja3!$A$5,IF(K1775=[40]Hoja3!$B$6,[40]Hoja3!$A$6,IF(K1775=[40]Hoja3!$B$7,[40]Hoja3!$A$7,IF(K1775=[40]Hoja3!$B$8,[40]Hoja3!$A$8,IF(K1775=[40]Hoja3!$B$9,[40]Hoja3!$A$9,IF(K1775=[40]Hoja3!$B$10,[40]Hoja3!$A$10,IF(K1775=[40]Hoja3!$B$11,[40]Hoja3!$A$11,IF(K1775=[40]Hoja3!$B$12,[40]Hoja3!$A$12,IF(K1775=[40]Hoja3!$B$13,[40]Hoja3!$A$13,IF(K1775=[40]Hoja3!$B$14,[40]Hoja3!$A$14,IF(K1775=[40]Hoja3!$B$15,[40]Hoja3!$A$15,IF(K1775=[40]Hoja3!$B$16,[40]Hoja3!$A$16,IF(K1775=[40]Hoja3!$B$17,[40]Hoja3!$A$17,IF(K1775=[40]Hoja3!$B$18,[40]Hoja3!$A$18,IF(K1775=[40]Hoja3!$B$19,[40]Hoja3!$A$19,IF(K1775=[40]Hoja3!$B$20,[40]Hoja3!$A$20,IF(K1775=[40]Hoja3!$B$21,[40]Hoja3!$A$21,""))))))))))))))))))))</f>
        <v>CCE-16</v>
      </c>
      <c r="M1775" s="60" t="s">
        <v>63</v>
      </c>
      <c r="N1775" s="60">
        <v>0</v>
      </c>
      <c r="O1775" s="63">
        <v>26994240</v>
      </c>
      <c r="P1775" s="63">
        <f t="shared" si="189"/>
        <v>26994240</v>
      </c>
      <c r="Q1775" s="65">
        <v>0</v>
      </c>
      <c r="R1775" s="60">
        <v>1</v>
      </c>
      <c r="S1775" s="60" t="s">
        <v>3257</v>
      </c>
      <c r="T1775" s="60" t="s">
        <v>3258</v>
      </c>
      <c r="U1775" s="60" t="s">
        <v>3259</v>
      </c>
      <c r="V1775" s="60" t="s">
        <v>3260</v>
      </c>
      <c r="W1775" s="60" t="s">
        <v>3261</v>
      </c>
      <c r="X1775" s="60" t="s">
        <v>3262</v>
      </c>
      <c r="Y1775" s="133" t="s">
        <v>3263</v>
      </c>
    </row>
    <row r="1776" spans="1:25" ht="60" x14ac:dyDescent="0.25">
      <c r="A1776" s="60" t="s">
        <v>3392</v>
      </c>
      <c r="B1776" s="60" t="str">
        <f>IFERROR(VLOOKUP(VALUE(MID(A1776,1,IF(VALUE(MID(A1776,1,3))=898,3,4))),[40]Hoja1!$A$3:$K$222,2,0),"")</f>
        <v>1057 Competencias para el ciudadano de hoy</v>
      </c>
      <c r="C1776" s="60" t="s">
        <v>275</v>
      </c>
      <c r="D1776" s="60" t="s">
        <v>520</v>
      </c>
      <c r="E1776" s="60">
        <v>83121502</v>
      </c>
      <c r="F1776" s="60" t="s">
        <v>3325</v>
      </c>
      <c r="G1776" s="62">
        <v>3</v>
      </c>
      <c r="H1776" s="62">
        <v>1</v>
      </c>
      <c r="I1776" s="88">
        <v>8.4</v>
      </c>
      <c r="J1776" s="60">
        <v>1</v>
      </c>
      <c r="K1776" s="60" t="s">
        <v>21</v>
      </c>
      <c r="L1776" s="60" t="str">
        <f>IF(K1776=[40]Hoja3!$B$2,[40]Hoja3!$A$2,IF(K1776=[40]Hoja3!$B$3,[40]Hoja3!$A$3,IF(K1776=[40]Hoja3!$B$4,[40]Hoja3!$A$4,IF(K1776=[40]Hoja3!$B$5,[40]Hoja3!$A$5,IF(K1776=[40]Hoja3!$B$6,[40]Hoja3!$A$6,IF(K1776=[40]Hoja3!$B$7,[40]Hoja3!$A$7,IF(K1776=[40]Hoja3!$B$8,[40]Hoja3!$A$8,IF(K1776=[40]Hoja3!$B$9,[40]Hoja3!$A$9,IF(K1776=[40]Hoja3!$B$10,[40]Hoja3!$A$10,IF(K1776=[40]Hoja3!$B$11,[40]Hoja3!$A$11,IF(K1776=[40]Hoja3!$B$12,[40]Hoja3!$A$12,IF(K1776=[40]Hoja3!$B$13,[40]Hoja3!$A$13,IF(K1776=[40]Hoja3!$B$14,[40]Hoja3!$A$14,IF(K1776=[40]Hoja3!$B$15,[40]Hoja3!$A$15,IF(K1776=[40]Hoja3!$B$16,[40]Hoja3!$A$16,IF(K1776=[40]Hoja3!$B$17,[40]Hoja3!$A$17,IF(K1776=[40]Hoja3!$B$18,[40]Hoja3!$A$18,IF(K1776=[40]Hoja3!$B$19,[40]Hoja3!$A$19,IF(K1776=[40]Hoja3!$B$20,[40]Hoja3!$A$20,IF(K1776=[40]Hoja3!$B$21,[40]Hoja3!$A$21,""))))))))))))))))))))</f>
        <v>CCE-16</v>
      </c>
      <c r="M1776" s="60" t="s">
        <v>63</v>
      </c>
      <c r="N1776" s="60">
        <v>0</v>
      </c>
      <c r="O1776" s="63">
        <v>26994240</v>
      </c>
      <c r="P1776" s="63">
        <f t="shared" si="189"/>
        <v>26994240</v>
      </c>
      <c r="Q1776" s="65">
        <v>0</v>
      </c>
      <c r="R1776" s="60">
        <v>1</v>
      </c>
      <c r="S1776" s="60" t="s">
        <v>3257</v>
      </c>
      <c r="T1776" s="60" t="s">
        <v>3258</v>
      </c>
      <c r="U1776" s="60" t="s">
        <v>3259</v>
      </c>
      <c r="V1776" s="60" t="s">
        <v>3260</v>
      </c>
      <c r="W1776" s="60" t="s">
        <v>3261</v>
      </c>
      <c r="X1776" s="60" t="s">
        <v>3262</v>
      </c>
      <c r="Y1776" s="133" t="s">
        <v>3263</v>
      </c>
    </row>
    <row r="1777" spans="1:25" ht="60" x14ac:dyDescent="0.25">
      <c r="A1777" s="60" t="s">
        <v>3393</v>
      </c>
      <c r="B1777" s="60" t="str">
        <f>IFERROR(VLOOKUP(VALUE(MID(A1777,1,IF(VALUE(MID(A1777,1,3))=898,3,4))),[40]Hoja1!$A$3:$K$222,2,0),"")</f>
        <v>1057 Competencias para el ciudadano de hoy</v>
      </c>
      <c r="C1777" s="60" t="s">
        <v>275</v>
      </c>
      <c r="D1777" s="60" t="s">
        <v>520</v>
      </c>
      <c r="E1777" s="60">
        <v>83121502</v>
      </c>
      <c r="F1777" s="60" t="s">
        <v>3325</v>
      </c>
      <c r="G1777" s="62">
        <v>3</v>
      </c>
      <c r="H1777" s="62">
        <v>1</v>
      </c>
      <c r="I1777" s="88">
        <v>8.4</v>
      </c>
      <c r="J1777" s="60">
        <v>1</v>
      </c>
      <c r="K1777" s="60" t="s">
        <v>21</v>
      </c>
      <c r="L1777" s="60" t="str">
        <f>IF(K1777=[40]Hoja3!$B$2,[40]Hoja3!$A$2,IF(K1777=[40]Hoja3!$B$3,[40]Hoja3!$A$3,IF(K1777=[40]Hoja3!$B$4,[40]Hoja3!$A$4,IF(K1777=[40]Hoja3!$B$5,[40]Hoja3!$A$5,IF(K1777=[40]Hoja3!$B$6,[40]Hoja3!$A$6,IF(K1777=[40]Hoja3!$B$7,[40]Hoja3!$A$7,IF(K1777=[40]Hoja3!$B$8,[40]Hoja3!$A$8,IF(K1777=[40]Hoja3!$B$9,[40]Hoja3!$A$9,IF(K1777=[40]Hoja3!$B$10,[40]Hoja3!$A$10,IF(K1777=[40]Hoja3!$B$11,[40]Hoja3!$A$11,IF(K1777=[40]Hoja3!$B$12,[40]Hoja3!$A$12,IF(K1777=[40]Hoja3!$B$13,[40]Hoja3!$A$13,IF(K1777=[40]Hoja3!$B$14,[40]Hoja3!$A$14,IF(K1777=[40]Hoja3!$B$15,[40]Hoja3!$A$15,IF(K1777=[40]Hoja3!$B$16,[40]Hoja3!$A$16,IF(K1777=[40]Hoja3!$B$17,[40]Hoja3!$A$17,IF(K1777=[40]Hoja3!$B$18,[40]Hoja3!$A$18,IF(K1777=[40]Hoja3!$B$19,[40]Hoja3!$A$19,IF(K1777=[40]Hoja3!$B$20,[40]Hoja3!$A$20,IF(K1777=[40]Hoja3!$B$21,[40]Hoja3!$A$21,""))))))))))))))))))))</f>
        <v>CCE-16</v>
      </c>
      <c r="M1777" s="60" t="s">
        <v>63</v>
      </c>
      <c r="N1777" s="60">
        <v>0</v>
      </c>
      <c r="O1777" s="63">
        <v>26994240</v>
      </c>
      <c r="P1777" s="63">
        <f t="shared" si="189"/>
        <v>26994240</v>
      </c>
      <c r="Q1777" s="65">
        <v>0</v>
      </c>
      <c r="R1777" s="60">
        <v>1</v>
      </c>
      <c r="S1777" s="60" t="s">
        <v>3257</v>
      </c>
      <c r="T1777" s="60" t="s">
        <v>3258</v>
      </c>
      <c r="U1777" s="60" t="s">
        <v>3259</v>
      </c>
      <c r="V1777" s="60" t="s">
        <v>3260</v>
      </c>
      <c r="W1777" s="60" t="s">
        <v>3261</v>
      </c>
      <c r="X1777" s="60" t="s">
        <v>3262</v>
      </c>
      <c r="Y1777" s="133" t="s">
        <v>3263</v>
      </c>
    </row>
    <row r="1778" spans="1:25" ht="60" x14ac:dyDescent="0.25">
      <c r="A1778" s="60" t="s">
        <v>3394</v>
      </c>
      <c r="B1778" s="60" t="str">
        <f>IFERROR(VLOOKUP(VALUE(MID(A1778,1,IF(VALUE(MID(A1778,1,3))=898,3,4))),[40]Hoja1!$A$3:$K$222,2,0),"")</f>
        <v>1057 Competencias para el ciudadano de hoy</v>
      </c>
      <c r="C1778" s="60" t="s">
        <v>275</v>
      </c>
      <c r="D1778" s="60" t="s">
        <v>520</v>
      </c>
      <c r="E1778" s="60">
        <v>83121502</v>
      </c>
      <c r="F1778" s="60" t="s">
        <v>3325</v>
      </c>
      <c r="G1778" s="62">
        <v>3</v>
      </c>
      <c r="H1778" s="62">
        <v>1</v>
      </c>
      <c r="I1778" s="88">
        <v>8.4</v>
      </c>
      <c r="J1778" s="60">
        <v>1</v>
      </c>
      <c r="K1778" s="60" t="s">
        <v>21</v>
      </c>
      <c r="L1778" s="60" t="str">
        <f>IF(K1778=[40]Hoja3!$B$2,[40]Hoja3!$A$2,IF(K1778=[40]Hoja3!$B$3,[40]Hoja3!$A$3,IF(K1778=[40]Hoja3!$B$4,[40]Hoja3!$A$4,IF(K1778=[40]Hoja3!$B$5,[40]Hoja3!$A$5,IF(K1778=[40]Hoja3!$B$6,[40]Hoja3!$A$6,IF(K1778=[40]Hoja3!$B$7,[40]Hoja3!$A$7,IF(K1778=[40]Hoja3!$B$8,[40]Hoja3!$A$8,IF(K1778=[40]Hoja3!$B$9,[40]Hoja3!$A$9,IF(K1778=[40]Hoja3!$B$10,[40]Hoja3!$A$10,IF(K1778=[40]Hoja3!$B$11,[40]Hoja3!$A$11,IF(K1778=[40]Hoja3!$B$12,[40]Hoja3!$A$12,IF(K1778=[40]Hoja3!$B$13,[40]Hoja3!$A$13,IF(K1778=[40]Hoja3!$B$14,[40]Hoja3!$A$14,IF(K1778=[40]Hoja3!$B$15,[40]Hoja3!$A$15,IF(K1778=[40]Hoja3!$B$16,[40]Hoja3!$A$16,IF(K1778=[40]Hoja3!$B$17,[40]Hoja3!$A$17,IF(K1778=[40]Hoja3!$B$18,[40]Hoja3!$A$18,IF(K1778=[40]Hoja3!$B$19,[40]Hoja3!$A$19,IF(K1778=[40]Hoja3!$B$20,[40]Hoja3!$A$20,IF(K1778=[40]Hoja3!$B$21,[40]Hoja3!$A$21,""))))))))))))))))))))</f>
        <v>CCE-16</v>
      </c>
      <c r="M1778" s="60" t="s">
        <v>63</v>
      </c>
      <c r="N1778" s="60">
        <v>0</v>
      </c>
      <c r="O1778" s="63">
        <v>26994240</v>
      </c>
      <c r="P1778" s="63">
        <f t="shared" si="189"/>
        <v>26994240</v>
      </c>
      <c r="Q1778" s="65">
        <v>0</v>
      </c>
      <c r="R1778" s="60">
        <v>1</v>
      </c>
      <c r="S1778" s="60" t="s">
        <v>3257</v>
      </c>
      <c r="T1778" s="60" t="s">
        <v>3258</v>
      </c>
      <c r="U1778" s="60" t="s">
        <v>3259</v>
      </c>
      <c r="V1778" s="60" t="s">
        <v>3260</v>
      </c>
      <c r="W1778" s="60" t="s">
        <v>3261</v>
      </c>
      <c r="X1778" s="60" t="s">
        <v>3262</v>
      </c>
      <c r="Y1778" s="133" t="s">
        <v>3263</v>
      </c>
    </row>
    <row r="1779" spans="1:25" ht="60" x14ac:dyDescent="0.25">
      <c r="A1779" s="60" t="s">
        <v>3395</v>
      </c>
      <c r="B1779" s="60" t="str">
        <f>IFERROR(VLOOKUP(VALUE(MID(A1779,1,IF(VALUE(MID(A1779,1,3))=898,3,4))),[40]Hoja1!$A$3:$K$222,2,0),"")</f>
        <v>1057 Competencias para el ciudadano de hoy</v>
      </c>
      <c r="C1779" s="60" t="s">
        <v>275</v>
      </c>
      <c r="D1779" s="60" t="s">
        <v>520</v>
      </c>
      <c r="E1779" s="60">
        <v>83121502</v>
      </c>
      <c r="F1779" s="60" t="s">
        <v>3325</v>
      </c>
      <c r="G1779" s="62">
        <v>3</v>
      </c>
      <c r="H1779" s="62">
        <v>1</v>
      </c>
      <c r="I1779" s="88">
        <v>8.4</v>
      </c>
      <c r="J1779" s="60">
        <v>1</v>
      </c>
      <c r="K1779" s="60" t="s">
        <v>21</v>
      </c>
      <c r="L1779" s="60" t="str">
        <f>IF(K1779=[40]Hoja3!$B$2,[40]Hoja3!$A$2,IF(K1779=[40]Hoja3!$B$3,[40]Hoja3!$A$3,IF(K1779=[40]Hoja3!$B$4,[40]Hoja3!$A$4,IF(K1779=[40]Hoja3!$B$5,[40]Hoja3!$A$5,IF(K1779=[40]Hoja3!$B$6,[40]Hoja3!$A$6,IF(K1779=[40]Hoja3!$B$7,[40]Hoja3!$A$7,IF(K1779=[40]Hoja3!$B$8,[40]Hoja3!$A$8,IF(K1779=[40]Hoja3!$B$9,[40]Hoja3!$A$9,IF(K1779=[40]Hoja3!$B$10,[40]Hoja3!$A$10,IF(K1779=[40]Hoja3!$B$11,[40]Hoja3!$A$11,IF(K1779=[40]Hoja3!$B$12,[40]Hoja3!$A$12,IF(K1779=[40]Hoja3!$B$13,[40]Hoja3!$A$13,IF(K1779=[40]Hoja3!$B$14,[40]Hoja3!$A$14,IF(K1779=[40]Hoja3!$B$15,[40]Hoja3!$A$15,IF(K1779=[40]Hoja3!$B$16,[40]Hoja3!$A$16,IF(K1779=[40]Hoja3!$B$17,[40]Hoja3!$A$17,IF(K1779=[40]Hoja3!$B$18,[40]Hoja3!$A$18,IF(K1779=[40]Hoja3!$B$19,[40]Hoja3!$A$19,IF(K1779=[40]Hoja3!$B$20,[40]Hoja3!$A$20,IF(K1779=[40]Hoja3!$B$21,[40]Hoja3!$A$21,""))))))))))))))))))))</f>
        <v>CCE-16</v>
      </c>
      <c r="M1779" s="60" t="s">
        <v>63</v>
      </c>
      <c r="N1779" s="60">
        <v>0</v>
      </c>
      <c r="O1779" s="63">
        <v>26994240</v>
      </c>
      <c r="P1779" s="63">
        <f t="shared" si="189"/>
        <v>26994240</v>
      </c>
      <c r="Q1779" s="65">
        <v>0</v>
      </c>
      <c r="R1779" s="60">
        <v>1</v>
      </c>
      <c r="S1779" s="60" t="s">
        <v>3257</v>
      </c>
      <c r="T1779" s="60" t="s">
        <v>3258</v>
      </c>
      <c r="U1779" s="60" t="s">
        <v>3259</v>
      </c>
      <c r="V1779" s="60" t="s">
        <v>3260</v>
      </c>
      <c r="W1779" s="60" t="s">
        <v>3261</v>
      </c>
      <c r="X1779" s="60" t="s">
        <v>3262</v>
      </c>
      <c r="Y1779" s="133" t="s">
        <v>3263</v>
      </c>
    </row>
    <row r="1780" spans="1:25" ht="60" x14ac:dyDescent="0.25">
      <c r="A1780" s="60" t="s">
        <v>3396</v>
      </c>
      <c r="B1780" s="60" t="str">
        <f>IFERROR(VLOOKUP(VALUE(MID(A1780,1,IF(VALUE(MID(A1780,1,3))=898,3,4))),[40]Hoja1!$A$3:$K$222,2,0),"")</f>
        <v>1057 Competencias para el ciudadano de hoy</v>
      </c>
      <c r="C1780" s="60" t="s">
        <v>275</v>
      </c>
      <c r="D1780" s="60" t="s">
        <v>520</v>
      </c>
      <c r="E1780" s="60">
        <v>83121502</v>
      </c>
      <c r="F1780" s="60" t="s">
        <v>3325</v>
      </c>
      <c r="G1780" s="62">
        <v>3</v>
      </c>
      <c r="H1780" s="62">
        <v>1</v>
      </c>
      <c r="I1780" s="88">
        <v>8.4</v>
      </c>
      <c r="J1780" s="60">
        <v>1</v>
      </c>
      <c r="K1780" s="60" t="s">
        <v>21</v>
      </c>
      <c r="L1780" s="60" t="str">
        <f>IF(K1780=[40]Hoja3!$B$2,[40]Hoja3!$A$2,IF(K1780=[40]Hoja3!$B$3,[40]Hoja3!$A$3,IF(K1780=[40]Hoja3!$B$4,[40]Hoja3!$A$4,IF(K1780=[40]Hoja3!$B$5,[40]Hoja3!$A$5,IF(K1780=[40]Hoja3!$B$6,[40]Hoja3!$A$6,IF(K1780=[40]Hoja3!$B$7,[40]Hoja3!$A$7,IF(K1780=[40]Hoja3!$B$8,[40]Hoja3!$A$8,IF(K1780=[40]Hoja3!$B$9,[40]Hoja3!$A$9,IF(K1780=[40]Hoja3!$B$10,[40]Hoja3!$A$10,IF(K1780=[40]Hoja3!$B$11,[40]Hoja3!$A$11,IF(K1780=[40]Hoja3!$B$12,[40]Hoja3!$A$12,IF(K1780=[40]Hoja3!$B$13,[40]Hoja3!$A$13,IF(K1780=[40]Hoja3!$B$14,[40]Hoja3!$A$14,IF(K1780=[40]Hoja3!$B$15,[40]Hoja3!$A$15,IF(K1780=[40]Hoja3!$B$16,[40]Hoja3!$A$16,IF(K1780=[40]Hoja3!$B$17,[40]Hoja3!$A$17,IF(K1780=[40]Hoja3!$B$18,[40]Hoja3!$A$18,IF(K1780=[40]Hoja3!$B$19,[40]Hoja3!$A$19,IF(K1780=[40]Hoja3!$B$20,[40]Hoja3!$A$20,IF(K1780=[40]Hoja3!$B$21,[40]Hoja3!$A$21,""))))))))))))))))))))</f>
        <v>CCE-16</v>
      </c>
      <c r="M1780" s="60" t="s">
        <v>63</v>
      </c>
      <c r="N1780" s="60">
        <v>0</v>
      </c>
      <c r="O1780" s="63">
        <v>26994240</v>
      </c>
      <c r="P1780" s="63">
        <f t="shared" si="189"/>
        <v>26994240</v>
      </c>
      <c r="Q1780" s="65">
        <v>0</v>
      </c>
      <c r="R1780" s="60">
        <v>1</v>
      </c>
      <c r="S1780" s="60" t="s">
        <v>3257</v>
      </c>
      <c r="T1780" s="60" t="s">
        <v>3258</v>
      </c>
      <c r="U1780" s="60" t="s">
        <v>3259</v>
      </c>
      <c r="V1780" s="60" t="s">
        <v>3260</v>
      </c>
      <c r="W1780" s="60" t="s">
        <v>3261</v>
      </c>
      <c r="X1780" s="60" t="s">
        <v>3262</v>
      </c>
      <c r="Y1780" s="133" t="s">
        <v>3263</v>
      </c>
    </row>
    <row r="1781" spans="1:25" ht="60" x14ac:dyDescent="0.25">
      <c r="A1781" s="60" t="s">
        <v>3397</v>
      </c>
      <c r="B1781" s="60" t="str">
        <f>IFERROR(VLOOKUP(VALUE(MID(A1781,1,IF(VALUE(MID(A1781,1,3))=898,3,4))),[40]Hoja1!$A$3:$K$222,2,0),"")</f>
        <v>1057 Competencias para el ciudadano de hoy</v>
      </c>
      <c r="C1781" s="60" t="s">
        <v>275</v>
      </c>
      <c r="D1781" s="60" t="s">
        <v>520</v>
      </c>
      <c r="E1781" s="60">
        <v>83121502</v>
      </c>
      <c r="F1781" s="60" t="s">
        <v>3325</v>
      </c>
      <c r="G1781" s="62">
        <v>3</v>
      </c>
      <c r="H1781" s="62">
        <v>1</v>
      </c>
      <c r="I1781" s="88">
        <v>8.4</v>
      </c>
      <c r="J1781" s="60">
        <v>1</v>
      </c>
      <c r="K1781" s="60" t="s">
        <v>21</v>
      </c>
      <c r="L1781" s="60" t="str">
        <f>IF(K1781=[40]Hoja3!$B$2,[40]Hoja3!$A$2,IF(K1781=[40]Hoja3!$B$3,[40]Hoja3!$A$3,IF(K1781=[40]Hoja3!$B$4,[40]Hoja3!$A$4,IF(K1781=[40]Hoja3!$B$5,[40]Hoja3!$A$5,IF(K1781=[40]Hoja3!$B$6,[40]Hoja3!$A$6,IF(K1781=[40]Hoja3!$B$7,[40]Hoja3!$A$7,IF(K1781=[40]Hoja3!$B$8,[40]Hoja3!$A$8,IF(K1781=[40]Hoja3!$B$9,[40]Hoja3!$A$9,IF(K1781=[40]Hoja3!$B$10,[40]Hoja3!$A$10,IF(K1781=[40]Hoja3!$B$11,[40]Hoja3!$A$11,IF(K1781=[40]Hoja3!$B$12,[40]Hoja3!$A$12,IF(K1781=[40]Hoja3!$B$13,[40]Hoja3!$A$13,IF(K1781=[40]Hoja3!$B$14,[40]Hoja3!$A$14,IF(K1781=[40]Hoja3!$B$15,[40]Hoja3!$A$15,IF(K1781=[40]Hoja3!$B$16,[40]Hoja3!$A$16,IF(K1781=[40]Hoja3!$B$17,[40]Hoja3!$A$17,IF(K1781=[40]Hoja3!$B$18,[40]Hoja3!$A$18,IF(K1781=[40]Hoja3!$B$19,[40]Hoja3!$A$19,IF(K1781=[40]Hoja3!$B$20,[40]Hoja3!$A$20,IF(K1781=[40]Hoja3!$B$21,[40]Hoja3!$A$21,""))))))))))))))))))))</f>
        <v>CCE-16</v>
      </c>
      <c r="M1781" s="60" t="s">
        <v>63</v>
      </c>
      <c r="N1781" s="60">
        <v>0</v>
      </c>
      <c r="O1781" s="63">
        <v>26994240</v>
      </c>
      <c r="P1781" s="63">
        <f t="shared" si="189"/>
        <v>26994240</v>
      </c>
      <c r="Q1781" s="65">
        <v>0</v>
      </c>
      <c r="R1781" s="60">
        <v>1</v>
      </c>
      <c r="S1781" s="60" t="s">
        <v>3257</v>
      </c>
      <c r="T1781" s="60" t="s">
        <v>3258</v>
      </c>
      <c r="U1781" s="60" t="s">
        <v>3259</v>
      </c>
      <c r="V1781" s="60" t="s">
        <v>3260</v>
      </c>
      <c r="W1781" s="60" t="s">
        <v>3261</v>
      </c>
      <c r="X1781" s="60" t="s">
        <v>3262</v>
      </c>
      <c r="Y1781" s="133" t="s">
        <v>3263</v>
      </c>
    </row>
    <row r="1782" spans="1:25" ht="60" x14ac:dyDescent="0.25">
      <c r="A1782" s="60" t="s">
        <v>3398</v>
      </c>
      <c r="B1782" s="60" t="str">
        <f>IFERROR(VLOOKUP(VALUE(MID(A1782,1,IF(VALUE(MID(A1782,1,3))=898,3,4))),[40]Hoja1!$A$3:$K$222,2,0),"")</f>
        <v>1057 Competencias para el ciudadano de hoy</v>
      </c>
      <c r="C1782" s="60" t="s">
        <v>275</v>
      </c>
      <c r="D1782" s="60" t="s">
        <v>520</v>
      </c>
      <c r="E1782" s="60">
        <v>83121502</v>
      </c>
      <c r="F1782" s="60" t="s">
        <v>3325</v>
      </c>
      <c r="G1782" s="62">
        <v>3</v>
      </c>
      <c r="H1782" s="62">
        <v>1</v>
      </c>
      <c r="I1782" s="88">
        <v>8.4</v>
      </c>
      <c r="J1782" s="60">
        <v>1</v>
      </c>
      <c r="K1782" s="60" t="s">
        <v>21</v>
      </c>
      <c r="L1782" s="60" t="str">
        <f>IF(K1782=[40]Hoja3!$B$2,[40]Hoja3!$A$2,IF(K1782=[40]Hoja3!$B$3,[40]Hoja3!$A$3,IF(K1782=[40]Hoja3!$B$4,[40]Hoja3!$A$4,IF(K1782=[40]Hoja3!$B$5,[40]Hoja3!$A$5,IF(K1782=[40]Hoja3!$B$6,[40]Hoja3!$A$6,IF(K1782=[40]Hoja3!$B$7,[40]Hoja3!$A$7,IF(K1782=[40]Hoja3!$B$8,[40]Hoja3!$A$8,IF(K1782=[40]Hoja3!$B$9,[40]Hoja3!$A$9,IF(K1782=[40]Hoja3!$B$10,[40]Hoja3!$A$10,IF(K1782=[40]Hoja3!$B$11,[40]Hoja3!$A$11,IF(K1782=[40]Hoja3!$B$12,[40]Hoja3!$A$12,IF(K1782=[40]Hoja3!$B$13,[40]Hoja3!$A$13,IF(K1782=[40]Hoja3!$B$14,[40]Hoja3!$A$14,IF(K1782=[40]Hoja3!$B$15,[40]Hoja3!$A$15,IF(K1782=[40]Hoja3!$B$16,[40]Hoja3!$A$16,IF(K1782=[40]Hoja3!$B$17,[40]Hoja3!$A$17,IF(K1782=[40]Hoja3!$B$18,[40]Hoja3!$A$18,IF(K1782=[40]Hoja3!$B$19,[40]Hoja3!$A$19,IF(K1782=[40]Hoja3!$B$20,[40]Hoja3!$A$20,IF(K1782=[40]Hoja3!$B$21,[40]Hoja3!$A$21,""))))))))))))))))))))</f>
        <v>CCE-16</v>
      </c>
      <c r="M1782" s="60" t="s">
        <v>63</v>
      </c>
      <c r="N1782" s="60">
        <v>0</v>
      </c>
      <c r="O1782" s="63">
        <v>26994240</v>
      </c>
      <c r="P1782" s="63">
        <f t="shared" si="189"/>
        <v>26994240</v>
      </c>
      <c r="Q1782" s="65">
        <v>0</v>
      </c>
      <c r="R1782" s="60">
        <v>1</v>
      </c>
      <c r="S1782" s="60" t="s">
        <v>3257</v>
      </c>
      <c r="T1782" s="60" t="s">
        <v>3258</v>
      </c>
      <c r="U1782" s="60" t="s">
        <v>3259</v>
      </c>
      <c r="V1782" s="60" t="s">
        <v>3260</v>
      </c>
      <c r="W1782" s="60" t="s">
        <v>3261</v>
      </c>
      <c r="X1782" s="60" t="s">
        <v>3262</v>
      </c>
      <c r="Y1782" s="133" t="s">
        <v>3263</v>
      </c>
    </row>
    <row r="1783" spans="1:25" ht="60" x14ac:dyDescent="0.25">
      <c r="A1783" s="60" t="s">
        <v>3399</v>
      </c>
      <c r="B1783" s="60" t="str">
        <f>IFERROR(VLOOKUP(VALUE(MID(A1783,1,IF(VALUE(MID(A1783,1,3))=898,3,4))),[40]Hoja1!$A$3:$K$222,2,0),"")</f>
        <v>1057 Competencias para el ciudadano de hoy</v>
      </c>
      <c r="C1783" s="60" t="s">
        <v>275</v>
      </c>
      <c r="D1783" s="60" t="s">
        <v>520</v>
      </c>
      <c r="E1783" s="60">
        <v>83121502</v>
      </c>
      <c r="F1783" s="60" t="s">
        <v>3325</v>
      </c>
      <c r="G1783" s="62">
        <v>3</v>
      </c>
      <c r="H1783" s="62">
        <v>1</v>
      </c>
      <c r="I1783" s="88">
        <v>8.4</v>
      </c>
      <c r="J1783" s="60">
        <v>1</v>
      </c>
      <c r="K1783" s="60" t="s">
        <v>21</v>
      </c>
      <c r="L1783" s="60" t="str">
        <f>IF(K1783=[40]Hoja3!$B$2,[40]Hoja3!$A$2,IF(K1783=[40]Hoja3!$B$3,[40]Hoja3!$A$3,IF(K1783=[40]Hoja3!$B$4,[40]Hoja3!$A$4,IF(K1783=[40]Hoja3!$B$5,[40]Hoja3!$A$5,IF(K1783=[40]Hoja3!$B$6,[40]Hoja3!$A$6,IF(K1783=[40]Hoja3!$B$7,[40]Hoja3!$A$7,IF(K1783=[40]Hoja3!$B$8,[40]Hoja3!$A$8,IF(K1783=[40]Hoja3!$B$9,[40]Hoja3!$A$9,IF(K1783=[40]Hoja3!$B$10,[40]Hoja3!$A$10,IF(K1783=[40]Hoja3!$B$11,[40]Hoja3!$A$11,IF(K1783=[40]Hoja3!$B$12,[40]Hoja3!$A$12,IF(K1783=[40]Hoja3!$B$13,[40]Hoja3!$A$13,IF(K1783=[40]Hoja3!$B$14,[40]Hoja3!$A$14,IF(K1783=[40]Hoja3!$B$15,[40]Hoja3!$A$15,IF(K1783=[40]Hoja3!$B$16,[40]Hoja3!$A$16,IF(K1783=[40]Hoja3!$B$17,[40]Hoja3!$A$17,IF(K1783=[40]Hoja3!$B$18,[40]Hoja3!$A$18,IF(K1783=[40]Hoja3!$B$19,[40]Hoja3!$A$19,IF(K1783=[40]Hoja3!$B$20,[40]Hoja3!$A$20,IF(K1783=[40]Hoja3!$B$21,[40]Hoja3!$A$21,""))))))))))))))))))))</f>
        <v>CCE-16</v>
      </c>
      <c r="M1783" s="60" t="s">
        <v>63</v>
      </c>
      <c r="N1783" s="60">
        <v>0</v>
      </c>
      <c r="O1783" s="63">
        <v>26994240</v>
      </c>
      <c r="P1783" s="63">
        <f t="shared" si="189"/>
        <v>26994240</v>
      </c>
      <c r="Q1783" s="65">
        <v>0</v>
      </c>
      <c r="R1783" s="60">
        <v>1</v>
      </c>
      <c r="S1783" s="60" t="s">
        <v>3257</v>
      </c>
      <c r="T1783" s="60" t="s">
        <v>3258</v>
      </c>
      <c r="U1783" s="60" t="s">
        <v>3259</v>
      </c>
      <c r="V1783" s="60" t="s">
        <v>3260</v>
      </c>
      <c r="W1783" s="60" t="s">
        <v>3261</v>
      </c>
      <c r="X1783" s="60" t="s">
        <v>3262</v>
      </c>
      <c r="Y1783" s="133" t="s">
        <v>3263</v>
      </c>
    </row>
    <row r="1784" spans="1:25" ht="60" x14ac:dyDescent="0.25">
      <c r="A1784" s="60" t="s">
        <v>3400</v>
      </c>
      <c r="B1784" s="60" t="str">
        <f>IFERROR(VLOOKUP(VALUE(MID(A1784,1,IF(VALUE(MID(A1784,1,3))=898,3,4))),[40]Hoja1!$A$3:$K$222,2,0),"")</f>
        <v>1057 Competencias para el ciudadano de hoy</v>
      </c>
      <c r="C1784" s="60" t="s">
        <v>275</v>
      </c>
      <c r="D1784" s="60" t="s">
        <v>520</v>
      </c>
      <c r="E1784" s="60">
        <v>83121502</v>
      </c>
      <c r="F1784" s="60" t="s">
        <v>3325</v>
      </c>
      <c r="G1784" s="62">
        <v>3</v>
      </c>
      <c r="H1784" s="62">
        <v>1</v>
      </c>
      <c r="I1784" s="88">
        <v>8.4</v>
      </c>
      <c r="J1784" s="60">
        <v>1</v>
      </c>
      <c r="K1784" s="60" t="s">
        <v>21</v>
      </c>
      <c r="L1784" s="60" t="str">
        <f>IF(K1784=[40]Hoja3!$B$2,[40]Hoja3!$A$2,IF(K1784=[40]Hoja3!$B$3,[40]Hoja3!$A$3,IF(K1784=[40]Hoja3!$B$4,[40]Hoja3!$A$4,IF(K1784=[40]Hoja3!$B$5,[40]Hoja3!$A$5,IF(K1784=[40]Hoja3!$B$6,[40]Hoja3!$A$6,IF(K1784=[40]Hoja3!$B$7,[40]Hoja3!$A$7,IF(K1784=[40]Hoja3!$B$8,[40]Hoja3!$A$8,IF(K1784=[40]Hoja3!$B$9,[40]Hoja3!$A$9,IF(K1784=[40]Hoja3!$B$10,[40]Hoja3!$A$10,IF(K1784=[40]Hoja3!$B$11,[40]Hoja3!$A$11,IF(K1784=[40]Hoja3!$B$12,[40]Hoja3!$A$12,IF(K1784=[40]Hoja3!$B$13,[40]Hoja3!$A$13,IF(K1784=[40]Hoja3!$B$14,[40]Hoja3!$A$14,IF(K1784=[40]Hoja3!$B$15,[40]Hoja3!$A$15,IF(K1784=[40]Hoja3!$B$16,[40]Hoja3!$A$16,IF(K1784=[40]Hoja3!$B$17,[40]Hoja3!$A$17,IF(K1784=[40]Hoja3!$B$18,[40]Hoja3!$A$18,IF(K1784=[40]Hoja3!$B$19,[40]Hoja3!$A$19,IF(K1784=[40]Hoja3!$B$20,[40]Hoja3!$A$20,IF(K1784=[40]Hoja3!$B$21,[40]Hoja3!$A$21,""))))))))))))))))))))</f>
        <v>CCE-16</v>
      </c>
      <c r="M1784" s="60" t="s">
        <v>63</v>
      </c>
      <c r="N1784" s="60">
        <v>0</v>
      </c>
      <c r="O1784" s="63">
        <v>26994240</v>
      </c>
      <c r="P1784" s="63">
        <f t="shared" si="189"/>
        <v>26994240</v>
      </c>
      <c r="Q1784" s="65">
        <v>0</v>
      </c>
      <c r="R1784" s="60">
        <v>1</v>
      </c>
      <c r="S1784" s="60" t="s">
        <v>3257</v>
      </c>
      <c r="T1784" s="60" t="s">
        <v>3258</v>
      </c>
      <c r="U1784" s="60" t="s">
        <v>3259</v>
      </c>
      <c r="V1784" s="60" t="s">
        <v>3260</v>
      </c>
      <c r="W1784" s="60" t="s">
        <v>3261</v>
      </c>
      <c r="X1784" s="60" t="s">
        <v>3262</v>
      </c>
      <c r="Y1784" s="133" t="s">
        <v>3263</v>
      </c>
    </row>
    <row r="1785" spans="1:25" ht="60" x14ac:dyDescent="0.25">
      <c r="A1785" s="60" t="s">
        <v>3401</v>
      </c>
      <c r="B1785" s="60" t="str">
        <f>IFERROR(VLOOKUP(VALUE(MID(A1785,1,IF(VALUE(MID(A1785,1,3))=898,3,4))),[40]Hoja1!$A$3:$K$222,2,0),"")</f>
        <v>1057 Competencias para el ciudadano de hoy</v>
      </c>
      <c r="C1785" s="60" t="s">
        <v>275</v>
      </c>
      <c r="D1785" s="60" t="s">
        <v>520</v>
      </c>
      <c r="E1785" s="60">
        <v>83121502</v>
      </c>
      <c r="F1785" s="60" t="s">
        <v>3325</v>
      </c>
      <c r="G1785" s="62">
        <v>3</v>
      </c>
      <c r="H1785" s="62">
        <v>1</v>
      </c>
      <c r="I1785" s="88">
        <v>8.4</v>
      </c>
      <c r="J1785" s="60">
        <v>1</v>
      </c>
      <c r="K1785" s="60" t="s">
        <v>21</v>
      </c>
      <c r="L1785" s="60" t="str">
        <f>IF(K1785=[40]Hoja3!$B$2,[40]Hoja3!$A$2,IF(K1785=[40]Hoja3!$B$3,[40]Hoja3!$A$3,IF(K1785=[40]Hoja3!$B$4,[40]Hoja3!$A$4,IF(K1785=[40]Hoja3!$B$5,[40]Hoja3!$A$5,IF(K1785=[40]Hoja3!$B$6,[40]Hoja3!$A$6,IF(K1785=[40]Hoja3!$B$7,[40]Hoja3!$A$7,IF(K1785=[40]Hoja3!$B$8,[40]Hoja3!$A$8,IF(K1785=[40]Hoja3!$B$9,[40]Hoja3!$A$9,IF(K1785=[40]Hoja3!$B$10,[40]Hoja3!$A$10,IF(K1785=[40]Hoja3!$B$11,[40]Hoja3!$A$11,IF(K1785=[40]Hoja3!$B$12,[40]Hoja3!$A$12,IF(K1785=[40]Hoja3!$B$13,[40]Hoja3!$A$13,IF(K1785=[40]Hoja3!$B$14,[40]Hoja3!$A$14,IF(K1785=[40]Hoja3!$B$15,[40]Hoja3!$A$15,IF(K1785=[40]Hoja3!$B$16,[40]Hoja3!$A$16,IF(K1785=[40]Hoja3!$B$17,[40]Hoja3!$A$17,IF(K1785=[40]Hoja3!$B$18,[40]Hoja3!$A$18,IF(K1785=[40]Hoja3!$B$19,[40]Hoja3!$A$19,IF(K1785=[40]Hoja3!$B$20,[40]Hoja3!$A$20,IF(K1785=[40]Hoja3!$B$21,[40]Hoja3!$A$21,""))))))))))))))))))))</f>
        <v>CCE-16</v>
      </c>
      <c r="M1785" s="60" t="s">
        <v>63</v>
      </c>
      <c r="N1785" s="60">
        <v>0</v>
      </c>
      <c r="O1785" s="63">
        <v>26994240</v>
      </c>
      <c r="P1785" s="63">
        <f t="shared" si="189"/>
        <v>26994240</v>
      </c>
      <c r="Q1785" s="65">
        <v>0</v>
      </c>
      <c r="R1785" s="60">
        <v>1</v>
      </c>
      <c r="S1785" s="60" t="s">
        <v>3257</v>
      </c>
      <c r="T1785" s="60" t="s">
        <v>3258</v>
      </c>
      <c r="U1785" s="60" t="s">
        <v>3259</v>
      </c>
      <c r="V1785" s="60" t="s">
        <v>3260</v>
      </c>
      <c r="W1785" s="60" t="s">
        <v>3261</v>
      </c>
      <c r="X1785" s="60" t="s">
        <v>3262</v>
      </c>
      <c r="Y1785" s="133" t="s">
        <v>3263</v>
      </c>
    </row>
    <row r="1786" spans="1:25" ht="60" x14ac:dyDescent="0.25">
      <c r="A1786" s="60" t="s">
        <v>3402</v>
      </c>
      <c r="B1786" s="60" t="str">
        <f>IFERROR(VLOOKUP(VALUE(MID(A1786,1,IF(VALUE(MID(A1786,1,3))=898,3,4))),[40]Hoja1!$A$3:$K$222,2,0),"")</f>
        <v>1057 Competencias para el ciudadano de hoy</v>
      </c>
      <c r="C1786" s="60" t="s">
        <v>275</v>
      </c>
      <c r="D1786" s="60" t="s">
        <v>520</v>
      </c>
      <c r="E1786" s="60">
        <v>83121502</v>
      </c>
      <c r="F1786" s="60" t="s">
        <v>3325</v>
      </c>
      <c r="G1786" s="62">
        <v>3</v>
      </c>
      <c r="H1786" s="62">
        <v>1</v>
      </c>
      <c r="I1786" s="88">
        <v>8.4</v>
      </c>
      <c r="J1786" s="60">
        <v>1</v>
      </c>
      <c r="K1786" s="60" t="s">
        <v>21</v>
      </c>
      <c r="L1786" s="60" t="str">
        <f>IF(K1786=[40]Hoja3!$B$2,[40]Hoja3!$A$2,IF(K1786=[40]Hoja3!$B$3,[40]Hoja3!$A$3,IF(K1786=[40]Hoja3!$B$4,[40]Hoja3!$A$4,IF(K1786=[40]Hoja3!$B$5,[40]Hoja3!$A$5,IF(K1786=[40]Hoja3!$B$6,[40]Hoja3!$A$6,IF(K1786=[40]Hoja3!$B$7,[40]Hoja3!$A$7,IF(K1786=[40]Hoja3!$B$8,[40]Hoja3!$A$8,IF(K1786=[40]Hoja3!$B$9,[40]Hoja3!$A$9,IF(K1786=[40]Hoja3!$B$10,[40]Hoja3!$A$10,IF(K1786=[40]Hoja3!$B$11,[40]Hoja3!$A$11,IF(K1786=[40]Hoja3!$B$12,[40]Hoja3!$A$12,IF(K1786=[40]Hoja3!$B$13,[40]Hoja3!$A$13,IF(K1786=[40]Hoja3!$B$14,[40]Hoja3!$A$14,IF(K1786=[40]Hoja3!$B$15,[40]Hoja3!$A$15,IF(K1786=[40]Hoja3!$B$16,[40]Hoja3!$A$16,IF(K1786=[40]Hoja3!$B$17,[40]Hoja3!$A$17,IF(K1786=[40]Hoja3!$B$18,[40]Hoja3!$A$18,IF(K1786=[40]Hoja3!$B$19,[40]Hoja3!$A$19,IF(K1786=[40]Hoja3!$B$20,[40]Hoja3!$A$20,IF(K1786=[40]Hoja3!$B$21,[40]Hoja3!$A$21,""))))))))))))))))))))</f>
        <v>CCE-16</v>
      </c>
      <c r="M1786" s="60" t="s">
        <v>63</v>
      </c>
      <c r="N1786" s="60">
        <v>0</v>
      </c>
      <c r="O1786" s="63">
        <v>26994240</v>
      </c>
      <c r="P1786" s="63">
        <f t="shared" si="189"/>
        <v>26994240</v>
      </c>
      <c r="Q1786" s="65">
        <v>0</v>
      </c>
      <c r="R1786" s="60">
        <v>1</v>
      </c>
      <c r="S1786" s="60" t="s">
        <v>3257</v>
      </c>
      <c r="T1786" s="60" t="s">
        <v>3258</v>
      </c>
      <c r="U1786" s="60" t="s">
        <v>3259</v>
      </c>
      <c r="V1786" s="60" t="s">
        <v>3260</v>
      </c>
      <c r="W1786" s="60" t="s">
        <v>3261</v>
      </c>
      <c r="X1786" s="60" t="s">
        <v>3262</v>
      </c>
      <c r="Y1786" s="133" t="s">
        <v>3263</v>
      </c>
    </row>
    <row r="1787" spans="1:25" ht="60" x14ac:dyDescent="0.25">
      <c r="A1787" s="60" t="s">
        <v>3403</v>
      </c>
      <c r="B1787" s="60" t="str">
        <f>IFERROR(VLOOKUP(VALUE(MID(A1787,1,IF(VALUE(MID(A1787,1,3))=898,3,4))),[40]Hoja1!$A$3:$K$222,2,0),"")</f>
        <v>1057 Competencias para el ciudadano de hoy</v>
      </c>
      <c r="C1787" s="60" t="s">
        <v>275</v>
      </c>
      <c r="D1787" s="60" t="s">
        <v>520</v>
      </c>
      <c r="E1787" s="60">
        <v>83121502</v>
      </c>
      <c r="F1787" s="60" t="s">
        <v>3325</v>
      </c>
      <c r="G1787" s="62">
        <v>3</v>
      </c>
      <c r="H1787" s="62">
        <v>1</v>
      </c>
      <c r="I1787" s="88">
        <v>8.4</v>
      </c>
      <c r="J1787" s="60">
        <v>1</v>
      </c>
      <c r="K1787" s="60" t="s">
        <v>21</v>
      </c>
      <c r="L1787" s="60" t="str">
        <f>IF(K1787=[40]Hoja3!$B$2,[40]Hoja3!$A$2,IF(K1787=[40]Hoja3!$B$3,[40]Hoja3!$A$3,IF(K1787=[40]Hoja3!$B$4,[40]Hoja3!$A$4,IF(K1787=[40]Hoja3!$B$5,[40]Hoja3!$A$5,IF(K1787=[40]Hoja3!$B$6,[40]Hoja3!$A$6,IF(K1787=[40]Hoja3!$B$7,[40]Hoja3!$A$7,IF(K1787=[40]Hoja3!$B$8,[40]Hoja3!$A$8,IF(K1787=[40]Hoja3!$B$9,[40]Hoja3!$A$9,IF(K1787=[40]Hoja3!$B$10,[40]Hoja3!$A$10,IF(K1787=[40]Hoja3!$B$11,[40]Hoja3!$A$11,IF(K1787=[40]Hoja3!$B$12,[40]Hoja3!$A$12,IF(K1787=[40]Hoja3!$B$13,[40]Hoja3!$A$13,IF(K1787=[40]Hoja3!$B$14,[40]Hoja3!$A$14,IF(K1787=[40]Hoja3!$B$15,[40]Hoja3!$A$15,IF(K1787=[40]Hoja3!$B$16,[40]Hoja3!$A$16,IF(K1787=[40]Hoja3!$B$17,[40]Hoja3!$A$17,IF(K1787=[40]Hoja3!$B$18,[40]Hoja3!$A$18,IF(K1787=[40]Hoja3!$B$19,[40]Hoja3!$A$19,IF(K1787=[40]Hoja3!$B$20,[40]Hoja3!$A$20,IF(K1787=[40]Hoja3!$B$21,[40]Hoja3!$A$21,""))))))))))))))))))))</f>
        <v>CCE-16</v>
      </c>
      <c r="M1787" s="60" t="s">
        <v>63</v>
      </c>
      <c r="N1787" s="60">
        <v>0</v>
      </c>
      <c r="O1787" s="63">
        <v>26994240</v>
      </c>
      <c r="P1787" s="63">
        <f t="shared" si="189"/>
        <v>26994240</v>
      </c>
      <c r="Q1787" s="65">
        <v>0</v>
      </c>
      <c r="R1787" s="60">
        <v>1</v>
      </c>
      <c r="S1787" s="60" t="s">
        <v>3257</v>
      </c>
      <c r="T1787" s="60" t="s">
        <v>3258</v>
      </c>
      <c r="U1787" s="60" t="s">
        <v>3259</v>
      </c>
      <c r="V1787" s="60" t="s">
        <v>3260</v>
      </c>
      <c r="W1787" s="60" t="s">
        <v>3261</v>
      </c>
      <c r="X1787" s="60" t="s">
        <v>3262</v>
      </c>
      <c r="Y1787" s="133" t="s">
        <v>3263</v>
      </c>
    </row>
    <row r="1788" spans="1:25" ht="60" x14ac:dyDescent="0.25">
      <c r="A1788" s="60" t="s">
        <v>3404</v>
      </c>
      <c r="B1788" s="60" t="str">
        <f>IFERROR(VLOOKUP(VALUE(MID(A1788,1,IF(VALUE(MID(A1788,1,3))=898,3,4))),[40]Hoja1!$A$3:$K$222,2,0),"")</f>
        <v>1057 Competencias para el ciudadano de hoy</v>
      </c>
      <c r="C1788" s="60" t="s">
        <v>275</v>
      </c>
      <c r="D1788" s="60" t="s">
        <v>520</v>
      </c>
      <c r="E1788" s="60">
        <v>83121502</v>
      </c>
      <c r="F1788" s="60" t="s">
        <v>3325</v>
      </c>
      <c r="G1788" s="62">
        <v>3</v>
      </c>
      <c r="H1788" s="62">
        <v>1</v>
      </c>
      <c r="I1788" s="88">
        <v>8.4</v>
      </c>
      <c r="J1788" s="60">
        <v>1</v>
      </c>
      <c r="K1788" s="60" t="s">
        <v>21</v>
      </c>
      <c r="L1788" s="60" t="str">
        <f>IF(K1788=[40]Hoja3!$B$2,[40]Hoja3!$A$2,IF(K1788=[40]Hoja3!$B$3,[40]Hoja3!$A$3,IF(K1788=[40]Hoja3!$B$4,[40]Hoja3!$A$4,IF(K1788=[40]Hoja3!$B$5,[40]Hoja3!$A$5,IF(K1788=[40]Hoja3!$B$6,[40]Hoja3!$A$6,IF(K1788=[40]Hoja3!$B$7,[40]Hoja3!$A$7,IF(K1788=[40]Hoja3!$B$8,[40]Hoja3!$A$8,IF(K1788=[40]Hoja3!$B$9,[40]Hoja3!$A$9,IF(K1788=[40]Hoja3!$B$10,[40]Hoja3!$A$10,IF(K1788=[40]Hoja3!$B$11,[40]Hoja3!$A$11,IF(K1788=[40]Hoja3!$B$12,[40]Hoja3!$A$12,IF(K1788=[40]Hoja3!$B$13,[40]Hoja3!$A$13,IF(K1788=[40]Hoja3!$B$14,[40]Hoja3!$A$14,IF(K1788=[40]Hoja3!$B$15,[40]Hoja3!$A$15,IF(K1788=[40]Hoja3!$B$16,[40]Hoja3!$A$16,IF(K1788=[40]Hoja3!$B$17,[40]Hoja3!$A$17,IF(K1788=[40]Hoja3!$B$18,[40]Hoja3!$A$18,IF(K1788=[40]Hoja3!$B$19,[40]Hoja3!$A$19,IF(K1788=[40]Hoja3!$B$20,[40]Hoja3!$A$20,IF(K1788=[40]Hoja3!$B$21,[40]Hoja3!$A$21,""))))))))))))))))))))</f>
        <v>CCE-16</v>
      </c>
      <c r="M1788" s="60" t="s">
        <v>63</v>
      </c>
      <c r="N1788" s="60">
        <v>0</v>
      </c>
      <c r="O1788" s="63">
        <v>26994240</v>
      </c>
      <c r="P1788" s="63">
        <f t="shared" si="189"/>
        <v>26994240</v>
      </c>
      <c r="Q1788" s="65">
        <v>0</v>
      </c>
      <c r="R1788" s="60">
        <v>1</v>
      </c>
      <c r="S1788" s="60" t="s">
        <v>3257</v>
      </c>
      <c r="T1788" s="60" t="s">
        <v>3258</v>
      </c>
      <c r="U1788" s="60" t="s">
        <v>3259</v>
      </c>
      <c r="V1788" s="60" t="s">
        <v>3260</v>
      </c>
      <c r="W1788" s="60" t="s">
        <v>3261</v>
      </c>
      <c r="X1788" s="60" t="s">
        <v>3262</v>
      </c>
      <c r="Y1788" s="133" t="s">
        <v>3263</v>
      </c>
    </row>
    <row r="1789" spans="1:25" ht="60" x14ac:dyDescent="0.25">
      <c r="A1789" s="60" t="s">
        <v>3405</v>
      </c>
      <c r="B1789" s="60" t="str">
        <f>IFERROR(VLOOKUP(VALUE(MID(A1789,1,IF(VALUE(MID(A1789,1,3))=898,3,4))),[40]Hoja1!$A$3:$K$222,2,0),"")</f>
        <v>1057 Competencias para el ciudadano de hoy</v>
      </c>
      <c r="C1789" s="60" t="s">
        <v>275</v>
      </c>
      <c r="D1789" s="60" t="s">
        <v>520</v>
      </c>
      <c r="E1789" s="60">
        <v>83121502</v>
      </c>
      <c r="F1789" s="60" t="s">
        <v>3325</v>
      </c>
      <c r="G1789" s="62">
        <v>3</v>
      </c>
      <c r="H1789" s="62">
        <v>1</v>
      </c>
      <c r="I1789" s="88">
        <v>8.4</v>
      </c>
      <c r="J1789" s="60">
        <v>1</v>
      </c>
      <c r="K1789" s="60" t="s">
        <v>21</v>
      </c>
      <c r="L1789" s="60" t="str">
        <f>IF(K1789=[40]Hoja3!$B$2,[40]Hoja3!$A$2,IF(K1789=[40]Hoja3!$B$3,[40]Hoja3!$A$3,IF(K1789=[40]Hoja3!$B$4,[40]Hoja3!$A$4,IF(K1789=[40]Hoja3!$B$5,[40]Hoja3!$A$5,IF(K1789=[40]Hoja3!$B$6,[40]Hoja3!$A$6,IF(K1789=[40]Hoja3!$B$7,[40]Hoja3!$A$7,IF(K1789=[40]Hoja3!$B$8,[40]Hoja3!$A$8,IF(K1789=[40]Hoja3!$B$9,[40]Hoja3!$A$9,IF(K1789=[40]Hoja3!$B$10,[40]Hoja3!$A$10,IF(K1789=[40]Hoja3!$B$11,[40]Hoja3!$A$11,IF(K1789=[40]Hoja3!$B$12,[40]Hoja3!$A$12,IF(K1789=[40]Hoja3!$B$13,[40]Hoja3!$A$13,IF(K1789=[40]Hoja3!$B$14,[40]Hoja3!$A$14,IF(K1789=[40]Hoja3!$B$15,[40]Hoja3!$A$15,IF(K1789=[40]Hoja3!$B$16,[40]Hoja3!$A$16,IF(K1789=[40]Hoja3!$B$17,[40]Hoja3!$A$17,IF(K1789=[40]Hoja3!$B$18,[40]Hoja3!$A$18,IF(K1789=[40]Hoja3!$B$19,[40]Hoja3!$A$19,IF(K1789=[40]Hoja3!$B$20,[40]Hoja3!$A$20,IF(K1789=[40]Hoja3!$B$21,[40]Hoja3!$A$21,""))))))))))))))))))))</f>
        <v>CCE-16</v>
      </c>
      <c r="M1789" s="60" t="s">
        <v>63</v>
      </c>
      <c r="N1789" s="60">
        <v>0</v>
      </c>
      <c r="O1789" s="63">
        <v>26994240</v>
      </c>
      <c r="P1789" s="63">
        <f t="shared" si="189"/>
        <v>26994240</v>
      </c>
      <c r="Q1789" s="65">
        <v>0</v>
      </c>
      <c r="R1789" s="60">
        <v>1</v>
      </c>
      <c r="S1789" s="60" t="s">
        <v>3257</v>
      </c>
      <c r="T1789" s="60" t="s">
        <v>3258</v>
      </c>
      <c r="U1789" s="60" t="s">
        <v>3259</v>
      </c>
      <c r="V1789" s="60" t="s">
        <v>3260</v>
      </c>
      <c r="W1789" s="60" t="s">
        <v>3261</v>
      </c>
      <c r="X1789" s="60" t="s">
        <v>3262</v>
      </c>
      <c r="Y1789" s="133" t="s">
        <v>3263</v>
      </c>
    </row>
    <row r="1790" spans="1:25" ht="60" x14ac:dyDescent="0.25">
      <c r="A1790" s="60" t="s">
        <v>3406</v>
      </c>
      <c r="B1790" s="60" t="str">
        <f>IFERROR(VLOOKUP(VALUE(MID(A1790,1,IF(VALUE(MID(A1790,1,3))=898,3,4))),[40]Hoja1!$A$3:$K$222,2,0),"")</f>
        <v>1057 Competencias para el ciudadano de hoy</v>
      </c>
      <c r="C1790" s="60" t="s">
        <v>275</v>
      </c>
      <c r="D1790" s="60" t="s">
        <v>520</v>
      </c>
      <c r="E1790" s="60">
        <v>83121502</v>
      </c>
      <c r="F1790" s="60" t="s">
        <v>3325</v>
      </c>
      <c r="G1790" s="62">
        <v>3</v>
      </c>
      <c r="H1790" s="62">
        <v>1</v>
      </c>
      <c r="I1790" s="88">
        <v>8.4</v>
      </c>
      <c r="J1790" s="60">
        <v>1</v>
      </c>
      <c r="K1790" s="60" t="s">
        <v>21</v>
      </c>
      <c r="L1790" s="60" t="str">
        <f>IF(K1790=[40]Hoja3!$B$2,[40]Hoja3!$A$2,IF(K1790=[40]Hoja3!$B$3,[40]Hoja3!$A$3,IF(K1790=[40]Hoja3!$B$4,[40]Hoja3!$A$4,IF(K1790=[40]Hoja3!$B$5,[40]Hoja3!$A$5,IF(K1790=[40]Hoja3!$B$6,[40]Hoja3!$A$6,IF(K1790=[40]Hoja3!$B$7,[40]Hoja3!$A$7,IF(K1790=[40]Hoja3!$B$8,[40]Hoja3!$A$8,IF(K1790=[40]Hoja3!$B$9,[40]Hoja3!$A$9,IF(K1790=[40]Hoja3!$B$10,[40]Hoja3!$A$10,IF(K1790=[40]Hoja3!$B$11,[40]Hoja3!$A$11,IF(K1790=[40]Hoja3!$B$12,[40]Hoja3!$A$12,IF(K1790=[40]Hoja3!$B$13,[40]Hoja3!$A$13,IF(K1790=[40]Hoja3!$B$14,[40]Hoja3!$A$14,IF(K1790=[40]Hoja3!$B$15,[40]Hoja3!$A$15,IF(K1790=[40]Hoja3!$B$16,[40]Hoja3!$A$16,IF(K1790=[40]Hoja3!$B$17,[40]Hoja3!$A$17,IF(K1790=[40]Hoja3!$B$18,[40]Hoja3!$A$18,IF(K1790=[40]Hoja3!$B$19,[40]Hoja3!$A$19,IF(K1790=[40]Hoja3!$B$20,[40]Hoja3!$A$20,IF(K1790=[40]Hoja3!$B$21,[40]Hoja3!$A$21,""))))))))))))))))))))</f>
        <v>CCE-16</v>
      </c>
      <c r="M1790" s="60" t="s">
        <v>63</v>
      </c>
      <c r="N1790" s="60">
        <v>0</v>
      </c>
      <c r="O1790" s="63">
        <v>26994240</v>
      </c>
      <c r="P1790" s="63">
        <f t="shared" si="189"/>
        <v>26994240</v>
      </c>
      <c r="Q1790" s="65">
        <v>0</v>
      </c>
      <c r="R1790" s="60">
        <v>1</v>
      </c>
      <c r="S1790" s="60" t="s">
        <v>3257</v>
      </c>
      <c r="T1790" s="60" t="s">
        <v>3258</v>
      </c>
      <c r="U1790" s="60" t="s">
        <v>3259</v>
      </c>
      <c r="V1790" s="60" t="s">
        <v>3260</v>
      </c>
      <c r="W1790" s="60" t="s">
        <v>3261</v>
      </c>
      <c r="X1790" s="60" t="s">
        <v>3262</v>
      </c>
      <c r="Y1790" s="133" t="s">
        <v>3263</v>
      </c>
    </row>
    <row r="1791" spans="1:25" ht="60" x14ac:dyDescent="0.25">
      <c r="A1791" s="60" t="s">
        <v>3407</v>
      </c>
      <c r="B1791" s="60" t="str">
        <f>IFERROR(VLOOKUP(VALUE(MID(A1791,1,IF(VALUE(MID(A1791,1,3))=898,3,4))),[40]Hoja1!$A$3:$K$222,2,0),"")</f>
        <v>1057 Competencias para el ciudadano de hoy</v>
      </c>
      <c r="C1791" s="60" t="s">
        <v>275</v>
      </c>
      <c r="D1791" s="60" t="s">
        <v>520</v>
      </c>
      <c r="E1791" s="60">
        <v>83121502</v>
      </c>
      <c r="F1791" s="60" t="s">
        <v>3325</v>
      </c>
      <c r="G1791" s="62">
        <v>3</v>
      </c>
      <c r="H1791" s="62">
        <v>1</v>
      </c>
      <c r="I1791" s="88">
        <v>8.4</v>
      </c>
      <c r="J1791" s="60">
        <v>1</v>
      </c>
      <c r="K1791" s="60" t="s">
        <v>21</v>
      </c>
      <c r="L1791" s="60" t="str">
        <f>IF(K1791=[40]Hoja3!$B$2,[40]Hoja3!$A$2,IF(K1791=[40]Hoja3!$B$3,[40]Hoja3!$A$3,IF(K1791=[40]Hoja3!$B$4,[40]Hoja3!$A$4,IF(K1791=[40]Hoja3!$B$5,[40]Hoja3!$A$5,IF(K1791=[40]Hoja3!$B$6,[40]Hoja3!$A$6,IF(K1791=[40]Hoja3!$B$7,[40]Hoja3!$A$7,IF(K1791=[40]Hoja3!$B$8,[40]Hoja3!$A$8,IF(K1791=[40]Hoja3!$B$9,[40]Hoja3!$A$9,IF(K1791=[40]Hoja3!$B$10,[40]Hoja3!$A$10,IF(K1791=[40]Hoja3!$B$11,[40]Hoja3!$A$11,IF(K1791=[40]Hoja3!$B$12,[40]Hoja3!$A$12,IF(K1791=[40]Hoja3!$B$13,[40]Hoja3!$A$13,IF(K1791=[40]Hoja3!$B$14,[40]Hoja3!$A$14,IF(K1791=[40]Hoja3!$B$15,[40]Hoja3!$A$15,IF(K1791=[40]Hoja3!$B$16,[40]Hoja3!$A$16,IF(K1791=[40]Hoja3!$B$17,[40]Hoja3!$A$17,IF(K1791=[40]Hoja3!$B$18,[40]Hoja3!$A$18,IF(K1791=[40]Hoja3!$B$19,[40]Hoja3!$A$19,IF(K1791=[40]Hoja3!$B$20,[40]Hoja3!$A$20,IF(K1791=[40]Hoja3!$B$21,[40]Hoja3!$A$21,""))))))))))))))))))))</f>
        <v>CCE-16</v>
      </c>
      <c r="M1791" s="60" t="s">
        <v>63</v>
      </c>
      <c r="N1791" s="60">
        <v>0</v>
      </c>
      <c r="O1791" s="63">
        <v>26994240</v>
      </c>
      <c r="P1791" s="63">
        <f t="shared" si="189"/>
        <v>26994240</v>
      </c>
      <c r="Q1791" s="65">
        <v>0</v>
      </c>
      <c r="R1791" s="60">
        <v>1</v>
      </c>
      <c r="S1791" s="60" t="s">
        <v>3257</v>
      </c>
      <c r="T1791" s="60" t="s">
        <v>3258</v>
      </c>
      <c r="U1791" s="60" t="s">
        <v>3259</v>
      </c>
      <c r="V1791" s="60" t="s">
        <v>3260</v>
      </c>
      <c r="W1791" s="60" t="s">
        <v>3261</v>
      </c>
      <c r="X1791" s="60" t="s">
        <v>3262</v>
      </c>
      <c r="Y1791" s="133" t="s">
        <v>3263</v>
      </c>
    </row>
    <row r="1792" spans="1:25" ht="60" x14ac:dyDescent="0.25">
      <c r="A1792" s="60" t="s">
        <v>3408</v>
      </c>
      <c r="B1792" s="60" t="str">
        <f>IFERROR(VLOOKUP(VALUE(MID(A1792,1,IF(VALUE(MID(A1792,1,3))=898,3,4))),[40]Hoja1!$A$3:$K$222,2,0),"")</f>
        <v>1057 Competencias para el ciudadano de hoy</v>
      </c>
      <c r="C1792" s="60" t="s">
        <v>275</v>
      </c>
      <c r="D1792" s="60" t="s">
        <v>520</v>
      </c>
      <c r="E1792" s="60">
        <v>83121502</v>
      </c>
      <c r="F1792" s="60" t="s">
        <v>3325</v>
      </c>
      <c r="G1792" s="62">
        <v>3</v>
      </c>
      <c r="H1792" s="62">
        <v>1</v>
      </c>
      <c r="I1792" s="88">
        <v>8.4</v>
      </c>
      <c r="J1792" s="60">
        <v>1</v>
      </c>
      <c r="K1792" s="60" t="s">
        <v>21</v>
      </c>
      <c r="L1792" s="60" t="str">
        <f>IF(K1792=[40]Hoja3!$B$2,[40]Hoja3!$A$2,IF(K1792=[40]Hoja3!$B$3,[40]Hoja3!$A$3,IF(K1792=[40]Hoja3!$B$4,[40]Hoja3!$A$4,IF(K1792=[40]Hoja3!$B$5,[40]Hoja3!$A$5,IF(K1792=[40]Hoja3!$B$6,[40]Hoja3!$A$6,IF(K1792=[40]Hoja3!$B$7,[40]Hoja3!$A$7,IF(K1792=[40]Hoja3!$B$8,[40]Hoja3!$A$8,IF(K1792=[40]Hoja3!$B$9,[40]Hoja3!$A$9,IF(K1792=[40]Hoja3!$B$10,[40]Hoja3!$A$10,IF(K1792=[40]Hoja3!$B$11,[40]Hoja3!$A$11,IF(K1792=[40]Hoja3!$B$12,[40]Hoja3!$A$12,IF(K1792=[40]Hoja3!$B$13,[40]Hoja3!$A$13,IF(K1792=[40]Hoja3!$B$14,[40]Hoja3!$A$14,IF(K1792=[40]Hoja3!$B$15,[40]Hoja3!$A$15,IF(K1792=[40]Hoja3!$B$16,[40]Hoja3!$A$16,IF(K1792=[40]Hoja3!$B$17,[40]Hoja3!$A$17,IF(K1792=[40]Hoja3!$B$18,[40]Hoja3!$A$18,IF(K1792=[40]Hoja3!$B$19,[40]Hoja3!$A$19,IF(K1792=[40]Hoja3!$B$20,[40]Hoja3!$A$20,IF(K1792=[40]Hoja3!$B$21,[40]Hoja3!$A$21,""))))))))))))))))))))</f>
        <v>CCE-16</v>
      </c>
      <c r="M1792" s="60" t="s">
        <v>63</v>
      </c>
      <c r="N1792" s="60">
        <v>0</v>
      </c>
      <c r="O1792" s="63">
        <v>26994240</v>
      </c>
      <c r="P1792" s="63">
        <f t="shared" si="189"/>
        <v>26994240</v>
      </c>
      <c r="Q1792" s="65">
        <v>0</v>
      </c>
      <c r="R1792" s="60">
        <v>1</v>
      </c>
      <c r="S1792" s="60" t="s">
        <v>3257</v>
      </c>
      <c r="T1792" s="60" t="s">
        <v>3258</v>
      </c>
      <c r="U1792" s="60" t="s">
        <v>3259</v>
      </c>
      <c r="V1792" s="60" t="s">
        <v>3260</v>
      </c>
      <c r="W1792" s="60" t="s">
        <v>3261</v>
      </c>
      <c r="X1792" s="60" t="s">
        <v>3262</v>
      </c>
      <c r="Y1792" s="133" t="s">
        <v>3263</v>
      </c>
    </row>
    <row r="1793" spans="1:25" ht="60" x14ac:dyDescent="0.25">
      <c r="A1793" s="60" t="s">
        <v>3409</v>
      </c>
      <c r="B1793" s="60" t="str">
        <f>IFERROR(VLOOKUP(VALUE(MID(A1793,1,IF(VALUE(MID(A1793,1,3))=898,3,4))),[40]Hoja1!$A$3:$K$222,2,0),"")</f>
        <v>1057 Competencias para el ciudadano de hoy</v>
      </c>
      <c r="C1793" s="60" t="s">
        <v>275</v>
      </c>
      <c r="D1793" s="60" t="s">
        <v>520</v>
      </c>
      <c r="E1793" s="60">
        <v>83121502</v>
      </c>
      <c r="F1793" s="60" t="s">
        <v>3325</v>
      </c>
      <c r="G1793" s="62">
        <v>3</v>
      </c>
      <c r="H1793" s="62">
        <v>1</v>
      </c>
      <c r="I1793" s="88">
        <v>8.4</v>
      </c>
      <c r="J1793" s="60">
        <v>1</v>
      </c>
      <c r="K1793" s="60" t="s">
        <v>21</v>
      </c>
      <c r="L1793" s="60" t="str">
        <f>IF(K1793=[40]Hoja3!$B$2,[40]Hoja3!$A$2,IF(K1793=[40]Hoja3!$B$3,[40]Hoja3!$A$3,IF(K1793=[40]Hoja3!$B$4,[40]Hoja3!$A$4,IF(K1793=[40]Hoja3!$B$5,[40]Hoja3!$A$5,IF(K1793=[40]Hoja3!$B$6,[40]Hoja3!$A$6,IF(K1793=[40]Hoja3!$B$7,[40]Hoja3!$A$7,IF(K1793=[40]Hoja3!$B$8,[40]Hoja3!$A$8,IF(K1793=[40]Hoja3!$B$9,[40]Hoja3!$A$9,IF(K1793=[40]Hoja3!$B$10,[40]Hoja3!$A$10,IF(K1793=[40]Hoja3!$B$11,[40]Hoja3!$A$11,IF(K1793=[40]Hoja3!$B$12,[40]Hoja3!$A$12,IF(K1793=[40]Hoja3!$B$13,[40]Hoja3!$A$13,IF(K1793=[40]Hoja3!$B$14,[40]Hoja3!$A$14,IF(K1793=[40]Hoja3!$B$15,[40]Hoja3!$A$15,IF(K1793=[40]Hoja3!$B$16,[40]Hoja3!$A$16,IF(K1793=[40]Hoja3!$B$17,[40]Hoja3!$A$17,IF(K1793=[40]Hoja3!$B$18,[40]Hoja3!$A$18,IF(K1793=[40]Hoja3!$B$19,[40]Hoja3!$A$19,IF(K1793=[40]Hoja3!$B$20,[40]Hoja3!$A$20,IF(K1793=[40]Hoja3!$B$21,[40]Hoja3!$A$21,""))))))))))))))))))))</f>
        <v>CCE-16</v>
      </c>
      <c r="M1793" s="60" t="s">
        <v>63</v>
      </c>
      <c r="N1793" s="60">
        <v>0</v>
      </c>
      <c r="O1793" s="63">
        <v>26994240</v>
      </c>
      <c r="P1793" s="63">
        <f t="shared" si="189"/>
        <v>26994240</v>
      </c>
      <c r="Q1793" s="65">
        <v>0</v>
      </c>
      <c r="R1793" s="60">
        <v>1</v>
      </c>
      <c r="S1793" s="60" t="s">
        <v>3257</v>
      </c>
      <c r="T1793" s="60" t="s">
        <v>3258</v>
      </c>
      <c r="U1793" s="60" t="s">
        <v>3259</v>
      </c>
      <c r="V1793" s="60" t="s">
        <v>3260</v>
      </c>
      <c r="W1793" s="60" t="s">
        <v>3261</v>
      </c>
      <c r="X1793" s="60" t="s">
        <v>3262</v>
      </c>
      <c r="Y1793" s="133" t="s">
        <v>3263</v>
      </c>
    </row>
    <row r="1794" spans="1:25" ht="60" x14ac:dyDescent="0.25">
      <c r="A1794" s="60" t="s">
        <v>3410</v>
      </c>
      <c r="B1794" s="60" t="str">
        <f>IFERROR(VLOOKUP(VALUE(MID(A1794,1,IF(VALUE(MID(A1794,1,3))=898,3,4))),[40]Hoja1!$A$3:$K$222,2,0),"")</f>
        <v>1057 Competencias para el ciudadano de hoy</v>
      </c>
      <c r="C1794" s="60" t="s">
        <v>275</v>
      </c>
      <c r="D1794" s="60" t="s">
        <v>520</v>
      </c>
      <c r="E1794" s="60">
        <v>83121502</v>
      </c>
      <c r="F1794" s="60" t="s">
        <v>3325</v>
      </c>
      <c r="G1794" s="62">
        <v>3</v>
      </c>
      <c r="H1794" s="62">
        <v>1</v>
      </c>
      <c r="I1794" s="88">
        <v>8.4</v>
      </c>
      <c r="J1794" s="60">
        <v>1</v>
      </c>
      <c r="K1794" s="60" t="s">
        <v>21</v>
      </c>
      <c r="L1794" s="60" t="str">
        <f>IF(K1794=[40]Hoja3!$B$2,[40]Hoja3!$A$2,IF(K1794=[40]Hoja3!$B$3,[40]Hoja3!$A$3,IF(K1794=[40]Hoja3!$B$4,[40]Hoja3!$A$4,IF(K1794=[40]Hoja3!$B$5,[40]Hoja3!$A$5,IF(K1794=[40]Hoja3!$B$6,[40]Hoja3!$A$6,IF(K1794=[40]Hoja3!$B$7,[40]Hoja3!$A$7,IF(K1794=[40]Hoja3!$B$8,[40]Hoja3!$A$8,IF(K1794=[40]Hoja3!$B$9,[40]Hoja3!$A$9,IF(K1794=[40]Hoja3!$B$10,[40]Hoja3!$A$10,IF(K1794=[40]Hoja3!$B$11,[40]Hoja3!$A$11,IF(K1794=[40]Hoja3!$B$12,[40]Hoja3!$A$12,IF(K1794=[40]Hoja3!$B$13,[40]Hoja3!$A$13,IF(K1794=[40]Hoja3!$B$14,[40]Hoja3!$A$14,IF(K1794=[40]Hoja3!$B$15,[40]Hoja3!$A$15,IF(K1794=[40]Hoja3!$B$16,[40]Hoja3!$A$16,IF(K1794=[40]Hoja3!$B$17,[40]Hoja3!$A$17,IF(K1794=[40]Hoja3!$B$18,[40]Hoja3!$A$18,IF(K1794=[40]Hoja3!$B$19,[40]Hoja3!$A$19,IF(K1794=[40]Hoja3!$B$20,[40]Hoja3!$A$20,IF(K1794=[40]Hoja3!$B$21,[40]Hoja3!$A$21,""))))))))))))))))))))</f>
        <v>CCE-16</v>
      </c>
      <c r="M1794" s="60" t="s">
        <v>63</v>
      </c>
      <c r="N1794" s="60">
        <v>0</v>
      </c>
      <c r="O1794" s="63">
        <v>26994240</v>
      </c>
      <c r="P1794" s="63">
        <f t="shared" si="189"/>
        <v>26994240</v>
      </c>
      <c r="Q1794" s="65">
        <v>0</v>
      </c>
      <c r="R1794" s="60">
        <v>1</v>
      </c>
      <c r="S1794" s="60" t="s">
        <v>3257</v>
      </c>
      <c r="T1794" s="60" t="s">
        <v>3258</v>
      </c>
      <c r="U1794" s="60" t="s">
        <v>3259</v>
      </c>
      <c r="V1794" s="60" t="s">
        <v>3260</v>
      </c>
      <c r="W1794" s="60" t="s">
        <v>3261</v>
      </c>
      <c r="X1794" s="60" t="s">
        <v>3262</v>
      </c>
      <c r="Y1794" s="133" t="s">
        <v>3263</v>
      </c>
    </row>
    <row r="1795" spans="1:25" ht="60" x14ac:dyDescent="0.25">
      <c r="A1795" s="60" t="s">
        <v>3411</v>
      </c>
      <c r="B1795" s="60" t="str">
        <f>IFERROR(VLOOKUP(VALUE(MID(A1795,1,IF(VALUE(MID(A1795,1,3))=898,3,4))),[40]Hoja1!$A$3:$K$222,2,0),"")</f>
        <v>1057 Competencias para el ciudadano de hoy</v>
      </c>
      <c r="C1795" s="60" t="s">
        <v>275</v>
      </c>
      <c r="D1795" s="60" t="s">
        <v>520</v>
      </c>
      <c r="E1795" s="60">
        <v>83121502</v>
      </c>
      <c r="F1795" s="60" t="s">
        <v>3325</v>
      </c>
      <c r="G1795" s="62">
        <v>3</v>
      </c>
      <c r="H1795" s="62">
        <v>1</v>
      </c>
      <c r="I1795" s="88">
        <v>8.4</v>
      </c>
      <c r="J1795" s="60">
        <v>1</v>
      </c>
      <c r="K1795" s="60" t="s">
        <v>21</v>
      </c>
      <c r="L1795" s="60" t="str">
        <f>IF(K1795=[40]Hoja3!$B$2,[40]Hoja3!$A$2,IF(K1795=[40]Hoja3!$B$3,[40]Hoja3!$A$3,IF(K1795=[40]Hoja3!$B$4,[40]Hoja3!$A$4,IF(K1795=[40]Hoja3!$B$5,[40]Hoja3!$A$5,IF(K1795=[40]Hoja3!$B$6,[40]Hoja3!$A$6,IF(K1795=[40]Hoja3!$B$7,[40]Hoja3!$A$7,IF(K1795=[40]Hoja3!$B$8,[40]Hoja3!$A$8,IF(K1795=[40]Hoja3!$B$9,[40]Hoja3!$A$9,IF(K1795=[40]Hoja3!$B$10,[40]Hoja3!$A$10,IF(K1795=[40]Hoja3!$B$11,[40]Hoja3!$A$11,IF(K1795=[40]Hoja3!$B$12,[40]Hoja3!$A$12,IF(K1795=[40]Hoja3!$B$13,[40]Hoja3!$A$13,IF(K1795=[40]Hoja3!$B$14,[40]Hoja3!$A$14,IF(K1795=[40]Hoja3!$B$15,[40]Hoja3!$A$15,IF(K1795=[40]Hoja3!$B$16,[40]Hoja3!$A$16,IF(K1795=[40]Hoja3!$B$17,[40]Hoja3!$A$17,IF(K1795=[40]Hoja3!$B$18,[40]Hoja3!$A$18,IF(K1795=[40]Hoja3!$B$19,[40]Hoja3!$A$19,IF(K1795=[40]Hoja3!$B$20,[40]Hoja3!$A$20,IF(K1795=[40]Hoja3!$B$21,[40]Hoja3!$A$21,""))))))))))))))))))))</f>
        <v>CCE-16</v>
      </c>
      <c r="M1795" s="60" t="s">
        <v>63</v>
      </c>
      <c r="N1795" s="60">
        <v>0</v>
      </c>
      <c r="O1795" s="63">
        <v>26994240</v>
      </c>
      <c r="P1795" s="63">
        <f t="shared" si="189"/>
        <v>26994240</v>
      </c>
      <c r="Q1795" s="65">
        <v>0</v>
      </c>
      <c r="R1795" s="60">
        <v>1</v>
      </c>
      <c r="S1795" s="60" t="s">
        <v>3257</v>
      </c>
      <c r="T1795" s="60" t="s">
        <v>3258</v>
      </c>
      <c r="U1795" s="60" t="s">
        <v>3259</v>
      </c>
      <c r="V1795" s="60" t="s">
        <v>3260</v>
      </c>
      <c r="W1795" s="60" t="s">
        <v>3261</v>
      </c>
      <c r="X1795" s="60" t="s">
        <v>3262</v>
      </c>
      <c r="Y1795" s="133" t="s">
        <v>3263</v>
      </c>
    </row>
    <row r="1796" spans="1:25" ht="60" x14ac:dyDescent="0.25">
      <c r="A1796" s="60" t="s">
        <v>3412</v>
      </c>
      <c r="B1796" s="60" t="str">
        <f>IFERROR(VLOOKUP(VALUE(MID(A1796,1,IF(VALUE(MID(A1796,1,3))=898,3,4))),[40]Hoja1!$A$3:$K$222,2,0),"")</f>
        <v>1057 Competencias para el ciudadano de hoy</v>
      </c>
      <c r="C1796" s="60" t="s">
        <v>275</v>
      </c>
      <c r="D1796" s="60" t="s">
        <v>520</v>
      </c>
      <c r="E1796" s="60">
        <v>83121502</v>
      </c>
      <c r="F1796" s="60" t="s">
        <v>3325</v>
      </c>
      <c r="G1796" s="62">
        <v>3</v>
      </c>
      <c r="H1796" s="62">
        <v>1</v>
      </c>
      <c r="I1796" s="88">
        <v>8.4</v>
      </c>
      <c r="J1796" s="60">
        <v>1</v>
      </c>
      <c r="K1796" s="60" t="s">
        <v>21</v>
      </c>
      <c r="L1796" s="60" t="str">
        <f>IF(K1796=[40]Hoja3!$B$2,[40]Hoja3!$A$2,IF(K1796=[40]Hoja3!$B$3,[40]Hoja3!$A$3,IF(K1796=[40]Hoja3!$B$4,[40]Hoja3!$A$4,IF(K1796=[40]Hoja3!$B$5,[40]Hoja3!$A$5,IF(K1796=[40]Hoja3!$B$6,[40]Hoja3!$A$6,IF(K1796=[40]Hoja3!$B$7,[40]Hoja3!$A$7,IF(K1796=[40]Hoja3!$B$8,[40]Hoja3!$A$8,IF(K1796=[40]Hoja3!$B$9,[40]Hoja3!$A$9,IF(K1796=[40]Hoja3!$B$10,[40]Hoja3!$A$10,IF(K1796=[40]Hoja3!$B$11,[40]Hoja3!$A$11,IF(K1796=[40]Hoja3!$B$12,[40]Hoja3!$A$12,IF(K1796=[40]Hoja3!$B$13,[40]Hoja3!$A$13,IF(K1796=[40]Hoja3!$B$14,[40]Hoja3!$A$14,IF(K1796=[40]Hoja3!$B$15,[40]Hoja3!$A$15,IF(K1796=[40]Hoja3!$B$16,[40]Hoja3!$A$16,IF(K1796=[40]Hoja3!$B$17,[40]Hoja3!$A$17,IF(K1796=[40]Hoja3!$B$18,[40]Hoja3!$A$18,IF(K1796=[40]Hoja3!$B$19,[40]Hoja3!$A$19,IF(K1796=[40]Hoja3!$B$20,[40]Hoja3!$A$20,IF(K1796=[40]Hoja3!$B$21,[40]Hoja3!$A$21,""))))))))))))))))))))</f>
        <v>CCE-16</v>
      </c>
      <c r="M1796" s="60" t="s">
        <v>63</v>
      </c>
      <c r="N1796" s="60">
        <v>0</v>
      </c>
      <c r="O1796" s="63">
        <v>26994240</v>
      </c>
      <c r="P1796" s="63">
        <f t="shared" si="189"/>
        <v>26994240</v>
      </c>
      <c r="Q1796" s="65">
        <v>0</v>
      </c>
      <c r="R1796" s="60">
        <v>1</v>
      </c>
      <c r="S1796" s="60" t="s">
        <v>3257</v>
      </c>
      <c r="T1796" s="60" t="s">
        <v>3258</v>
      </c>
      <c r="U1796" s="60" t="s">
        <v>3259</v>
      </c>
      <c r="V1796" s="60" t="s">
        <v>3260</v>
      </c>
      <c r="W1796" s="60" t="s">
        <v>3261</v>
      </c>
      <c r="X1796" s="60" t="s">
        <v>3262</v>
      </c>
      <c r="Y1796" s="133" t="s">
        <v>3263</v>
      </c>
    </row>
    <row r="1797" spans="1:25" ht="60" x14ac:dyDescent="0.25">
      <c r="A1797" s="60" t="s">
        <v>3413</v>
      </c>
      <c r="B1797" s="60" t="str">
        <f>IFERROR(VLOOKUP(VALUE(MID(A1797,1,IF(VALUE(MID(A1797,1,3))=898,3,4))),[40]Hoja1!$A$3:$K$222,2,0),"")</f>
        <v>1057 Competencias para el ciudadano de hoy</v>
      </c>
      <c r="C1797" s="60" t="s">
        <v>275</v>
      </c>
      <c r="D1797" s="60" t="s">
        <v>520</v>
      </c>
      <c r="E1797" s="60">
        <v>83121502</v>
      </c>
      <c r="F1797" s="60" t="s">
        <v>3325</v>
      </c>
      <c r="G1797" s="62">
        <v>3</v>
      </c>
      <c r="H1797" s="62">
        <v>1</v>
      </c>
      <c r="I1797" s="88">
        <v>8.4</v>
      </c>
      <c r="J1797" s="60">
        <v>1</v>
      </c>
      <c r="K1797" s="60" t="s">
        <v>21</v>
      </c>
      <c r="L1797" s="60" t="str">
        <f>IF(K1797=[40]Hoja3!$B$2,[40]Hoja3!$A$2,IF(K1797=[40]Hoja3!$B$3,[40]Hoja3!$A$3,IF(K1797=[40]Hoja3!$B$4,[40]Hoja3!$A$4,IF(K1797=[40]Hoja3!$B$5,[40]Hoja3!$A$5,IF(K1797=[40]Hoja3!$B$6,[40]Hoja3!$A$6,IF(K1797=[40]Hoja3!$B$7,[40]Hoja3!$A$7,IF(K1797=[40]Hoja3!$B$8,[40]Hoja3!$A$8,IF(K1797=[40]Hoja3!$B$9,[40]Hoja3!$A$9,IF(K1797=[40]Hoja3!$B$10,[40]Hoja3!$A$10,IF(K1797=[40]Hoja3!$B$11,[40]Hoja3!$A$11,IF(K1797=[40]Hoja3!$B$12,[40]Hoja3!$A$12,IF(K1797=[40]Hoja3!$B$13,[40]Hoja3!$A$13,IF(K1797=[40]Hoja3!$B$14,[40]Hoja3!$A$14,IF(K1797=[40]Hoja3!$B$15,[40]Hoja3!$A$15,IF(K1797=[40]Hoja3!$B$16,[40]Hoja3!$A$16,IF(K1797=[40]Hoja3!$B$17,[40]Hoja3!$A$17,IF(K1797=[40]Hoja3!$B$18,[40]Hoja3!$A$18,IF(K1797=[40]Hoja3!$B$19,[40]Hoja3!$A$19,IF(K1797=[40]Hoja3!$B$20,[40]Hoja3!$A$20,IF(K1797=[40]Hoja3!$B$21,[40]Hoja3!$A$21,""))))))))))))))))))))</f>
        <v>CCE-16</v>
      </c>
      <c r="M1797" s="60" t="s">
        <v>63</v>
      </c>
      <c r="N1797" s="60">
        <v>0</v>
      </c>
      <c r="O1797" s="63">
        <v>26994240</v>
      </c>
      <c r="P1797" s="63">
        <f t="shared" si="189"/>
        <v>26994240</v>
      </c>
      <c r="Q1797" s="65">
        <v>0</v>
      </c>
      <c r="R1797" s="60">
        <v>1</v>
      </c>
      <c r="S1797" s="60" t="s">
        <v>3257</v>
      </c>
      <c r="T1797" s="60" t="s">
        <v>3258</v>
      </c>
      <c r="U1797" s="60" t="s">
        <v>3259</v>
      </c>
      <c r="V1797" s="60" t="s">
        <v>3260</v>
      </c>
      <c r="W1797" s="60" t="s">
        <v>3261</v>
      </c>
      <c r="X1797" s="60" t="s">
        <v>3262</v>
      </c>
      <c r="Y1797" s="133" t="s">
        <v>3263</v>
      </c>
    </row>
    <row r="1798" spans="1:25" ht="60" x14ac:dyDescent="0.25">
      <c r="A1798" s="60" t="s">
        <v>3414</v>
      </c>
      <c r="B1798" s="60" t="str">
        <f>IFERROR(VLOOKUP(VALUE(MID(A1798,1,IF(VALUE(MID(A1798,1,3))=898,3,4))),[40]Hoja1!$A$3:$K$222,2,0),"")</f>
        <v>1057 Competencias para el ciudadano de hoy</v>
      </c>
      <c r="C1798" s="60" t="s">
        <v>275</v>
      </c>
      <c r="D1798" s="60" t="s">
        <v>520</v>
      </c>
      <c r="E1798" s="60">
        <v>83121502</v>
      </c>
      <c r="F1798" s="60" t="s">
        <v>3325</v>
      </c>
      <c r="G1798" s="62">
        <v>3</v>
      </c>
      <c r="H1798" s="62">
        <v>1</v>
      </c>
      <c r="I1798" s="88">
        <v>8.4</v>
      </c>
      <c r="J1798" s="60">
        <v>1</v>
      </c>
      <c r="K1798" s="60" t="s">
        <v>21</v>
      </c>
      <c r="L1798" s="60" t="str">
        <f>IF(K1798=[40]Hoja3!$B$2,[40]Hoja3!$A$2,IF(K1798=[40]Hoja3!$B$3,[40]Hoja3!$A$3,IF(K1798=[40]Hoja3!$B$4,[40]Hoja3!$A$4,IF(K1798=[40]Hoja3!$B$5,[40]Hoja3!$A$5,IF(K1798=[40]Hoja3!$B$6,[40]Hoja3!$A$6,IF(K1798=[40]Hoja3!$B$7,[40]Hoja3!$A$7,IF(K1798=[40]Hoja3!$B$8,[40]Hoja3!$A$8,IF(K1798=[40]Hoja3!$B$9,[40]Hoja3!$A$9,IF(K1798=[40]Hoja3!$B$10,[40]Hoja3!$A$10,IF(K1798=[40]Hoja3!$B$11,[40]Hoja3!$A$11,IF(K1798=[40]Hoja3!$B$12,[40]Hoja3!$A$12,IF(K1798=[40]Hoja3!$B$13,[40]Hoja3!$A$13,IF(K1798=[40]Hoja3!$B$14,[40]Hoja3!$A$14,IF(K1798=[40]Hoja3!$B$15,[40]Hoja3!$A$15,IF(K1798=[40]Hoja3!$B$16,[40]Hoja3!$A$16,IF(K1798=[40]Hoja3!$B$17,[40]Hoja3!$A$17,IF(K1798=[40]Hoja3!$B$18,[40]Hoja3!$A$18,IF(K1798=[40]Hoja3!$B$19,[40]Hoja3!$A$19,IF(K1798=[40]Hoja3!$B$20,[40]Hoja3!$A$20,IF(K1798=[40]Hoja3!$B$21,[40]Hoja3!$A$21,""))))))))))))))))))))</f>
        <v>CCE-16</v>
      </c>
      <c r="M1798" s="60" t="s">
        <v>63</v>
      </c>
      <c r="N1798" s="60">
        <v>0</v>
      </c>
      <c r="O1798" s="63">
        <v>26994240</v>
      </c>
      <c r="P1798" s="63">
        <f t="shared" si="189"/>
        <v>26994240</v>
      </c>
      <c r="Q1798" s="65">
        <v>0</v>
      </c>
      <c r="R1798" s="60">
        <v>1</v>
      </c>
      <c r="S1798" s="60" t="s">
        <v>3257</v>
      </c>
      <c r="T1798" s="60" t="s">
        <v>3258</v>
      </c>
      <c r="U1798" s="60" t="s">
        <v>3259</v>
      </c>
      <c r="V1798" s="60" t="s">
        <v>3260</v>
      </c>
      <c r="W1798" s="60" t="s">
        <v>3261</v>
      </c>
      <c r="X1798" s="60" t="s">
        <v>3262</v>
      </c>
      <c r="Y1798" s="133" t="s">
        <v>3263</v>
      </c>
    </row>
    <row r="1799" spans="1:25" ht="60" x14ac:dyDescent="0.25">
      <c r="A1799" s="60" t="s">
        <v>3415</v>
      </c>
      <c r="B1799" s="60" t="str">
        <f>IFERROR(VLOOKUP(VALUE(MID(A1799,1,IF(VALUE(MID(A1799,1,3))=898,3,4))),[40]Hoja1!$A$3:$K$222,2,0),"")</f>
        <v>1057 Competencias para el ciudadano de hoy</v>
      </c>
      <c r="C1799" s="60" t="s">
        <v>275</v>
      </c>
      <c r="D1799" s="60" t="s">
        <v>520</v>
      </c>
      <c r="E1799" s="60">
        <v>83121502</v>
      </c>
      <c r="F1799" s="60" t="s">
        <v>3325</v>
      </c>
      <c r="G1799" s="62">
        <v>3</v>
      </c>
      <c r="H1799" s="62">
        <v>1</v>
      </c>
      <c r="I1799" s="88">
        <v>8.4</v>
      </c>
      <c r="J1799" s="60">
        <v>1</v>
      </c>
      <c r="K1799" s="60" t="s">
        <v>21</v>
      </c>
      <c r="L1799" s="60" t="str">
        <f>IF(K1799=[40]Hoja3!$B$2,[40]Hoja3!$A$2,IF(K1799=[40]Hoja3!$B$3,[40]Hoja3!$A$3,IF(K1799=[40]Hoja3!$B$4,[40]Hoja3!$A$4,IF(K1799=[40]Hoja3!$B$5,[40]Hoja3!$A$5,IF(K1799=[40]Hoja3!$B$6,[40]Hoja3!$A$6,IF(K1799=[40]Hoja3!$B$7,[40]Hoja3!$A$7,IF(K1799=[40]Hoja3!$B$8,[40]Hoja3!$A$8,IF(K1799=[40]Hoja3!$B$9,[40]Hoja3!$A$9,IF(K1799=[40]Hoja3!$B$10,[40]Hoja3!$A$10,IF(K1799=[40]Hoja3!$B$11,[40]Hoja3!$A$11,IF(K1799=[40]Hoja3!$B$12,[40]Hoja3!$A$12,IF(K1799=[40]Hoja3!$B$13,[40]Hoja3!$A$13,IF(K1799=[40]Hoja3!$B$14,[40]Hoja3!$A$14,IF(K1799=[40]Hoja3!$B$15,[40]Hoja3!$A$15,IF(K1799=[40]Hoja3!$B$16,[40]Hoja3!$A$16,IF(K1799=[40]Hoja3!$B$17,[40]Hoja3!$A$17,IF(K1799=[40]Hoja3!$B$18,[40]Hoja3!$A$18,IF(K1799=[40]Hoja3!$B$19,[40]Hoja3!$A$19,IF(K1799=[40]Hoja3!$B$20,[40]Hoja3!$A$20,IF(K1799=[40]Hoja3!$B$21,[40]Hoja3!$A$21,""))))))))))))))))))))</f>
        <v>CCE-16</v>
      </c>
      <c r="M1799" s="60" t="s">
        <v>63</v>
      </c>
      <c r="N1799" s="60">
        <v>0</v>
      </c>
      <c r="O1799" s="63">
        <v>26994240</v>
      </c>
      <c r="P1799" s="63">
        <f t="shared" si="189"/>
        <v>26994240</v>
      </c>
      <c r="Q1799" s="65">
        <v>0</v>
      </c>
      <c r="R1799" s="60">
        <v>1</v>
      </c>
      <c r="S1799" s="60" t="s">
        <v>3257</v>
      </c>
      <c r="T1799" s="60" t="s">
        <v>3258</v>
      </c>
      <c r="U1799" s="60" t="s">
        <v>3259</v>
      </c>
      <c r="V1799" s="60" t="s">
        <v>3260</v>
      </c>
      <c r="W1799" s="60" t="s">
        <v>3261</v>
      </c>
      <c r="X1799" s="60" t="s">
        <v>3262</v>
      </c>
      <c r="Y1799" s="133" t="s">
        <v>3263</v>
      </c>
    </row>
    <row r="1800" spans="1:25" ht="60" x14ac:dyDescent="0.25">
      <c r="A1800" s="60" t="s">
        <v>3416</v>
      </c>
      <c r="B1800" s="60" t="str">
        <f>IFERROR(VLOOKUP(VALUE(MID(A1800,1,IF(VALUE(MID(A1800,1,3))=898,3,4))),[40]Hoja1!$A$3:$K$222,2,0),"")</f>
        <v>1057 Competencias para el ciudadano de hoy</v>
      </c>
      <c r="C1800" s="60" t="s">
        <v>275</v>
      </c>
      <c r="D1800" s="60" t="s">
        <v>520</v>
      </c>
      <c r="E1800" s="60">
        <v>83121502</v>
      </c>
      <c r="F1800" s="60" t="s">
        <v>3325</v>
      </c>
      <c r="G1800" s="62">
        <v>3</v>
      </c>
      <c r="H1800" s="62">
        <v>1</v>
      </c>
      <c r="I1800" s="88">
        <v>8.4</v>
      </c>
      <c r="J1800" s="60">
        <v>1</v>
      </c>
      <c r="K1800" s="60" t="s">
        <v>21</v>
      </c>
      <c r="L1800" s="60" t="str">
        <f>IF(K1800=[40]Hoja3!$B$2,[40]Hoja3!$A$2,IF(K1800=[40]Hoja3!$B$3,[40]Hoja3!$A$3,IF(K1800=[40]Hoja3!$B$4,[40]Hoja3!$A$4,IF(K1800=[40]Hoja3!$B$5,[40]Hoja3!$A$5,IF(K1800=[40]Hoja3!$B$6,[40]Hoja3!$A$6,IF(K1800=[40]Hoja3!$B$7,[40]Hoja3!$A$7,IF(K1800=[40]Hoja3!$B$8,[40]Hoja3!$A$8,IF(K1800=[40]Hoja3!$B$9,[40]Hoja3!$A$9,IF(K1800=[40]Hoja3!$B$10,[40]Hoja3!$A$10,IF(K1800=[40]Hoja3!$B$11,[40]Hoja3!$A$11,IF(K1800=[40]Hoja3!$B$12,[40]Hoja3!$A$12,IF(K1800=[40]Hoja3!$B$13,[40]Hoja3!$A$13,IF(K1800=[40]Hoja3!$B$14,[40]Hoja3!$A$14,IF(K1800=[40]Hoja3!$B$15,[40]Hoja3!$A$15,IF(K1800=[40]Hoja3!$B$16,[40]Hoja3!$A$16,IF(K1800=[40]Hoja3!$B$17,[40]Hoja3!$A$17,IF(K1800=[40]Hoja3!$B$18,[40]Hoja3!$A$18,IF(K1800=[40]Hoja3!$B$19,[40]Hoja3!$A$19,IF(K1800=[40]Hoja3!$B$20,[40]Hoja3!$A$20,IF(K1800=[40]Hoja3!$B$21,[40]Hoja3!$A$21,""))))))))))))))))))))</f>
        <v>CCE-16</v>
      </c>
      <c r="M1800" s="60" t="s">
        <v>63</v>
      </c>
      <c r="N1800" s="60">
        <v>0</v>
      </c>
      <c r="O1800" s="63">
        <v>26994240</v>
      </c>
      <c r="P1800" s="63">
        <f t="shared" si="189"/>
        <v>26994240</v>
      </c>
      <c r="Q1800" s="65">
        <v>0</v>
      </c>
      <c r="R1800" s="60">
        <v>1</v>
      </c>
      <c r="S1800" s="60" t="s">
        <v>3257</v>
      </c>
      <c r="T1800" s="60" t="s">
        <v>3258</v>
      </c>
      <c r="U1800" s="60" t="s">
        <v>3259</v>
      </c>
      <c r="V1800" s="60" t="s">
        <v>3260</v>
      </c>
      <c r="W1800" s="60" t="s">
        <v>3261</v>
      </c>
      <c r="X1800" s="60" t="s">
        <v>3262</v>
      </c>
      <c r="Y1800" s="133" t="s">
        <v>3263</v>
      </c>
    </row>
    <row r="1801" spans="1:25" ht="60" x14ac:dyDescent="0.25">
      <c r="A1801" s="60" t="s">
        <v>3417</v>
      </c>
      <c r="B1801" s="60" t="str">
        <f>IFERROR(VLOOKUP(VALUE(MID(A1801,1,IF(VALUE(MID(A1801,1,3))=898,3,4))),[40]Hoja1!$A$3:$K$222,2,0),"")</f>
        <v>1057 Competencias para el ciudadano de hoy</v>
      </c>
      <c r="C1801" s="60" t="s">
        <v>275</v>
      </c>
      <c r="D1801" s="60" t="s">
        <v>520</v>
      </c>
      <c r="E1801" s="60">
        <v>83121502</v>
      </c>
      <c r="F1801" s="60" t="s">
        <v>3325</v>
      </c>
      <c r="G1801" s="62">
        <v>3</v>
      </c>
      <c r="H1801" s="62">
        <v>1</v>
      </c>
      <c r="I1801" s="88">
        <v>8.4</v>
      </c>
      <c r="J1801" s="60">
        <v>1</v>
      </c>
      <c r="K1801" s="60" t="s">
        <v>21</v>
      </c>
      <c r="L1801" s="60" t="str">
        <f>IF(K1801=[40]Hoja3!$B$2,[40]Hoja3!$A$2,IF(K1801=[40]Hoja3!$B$3,[40]Hoja3!$A$3,IF(K1801=[40]Hoja3!$B$4,[40]Hoja3!$A$4,IF(K1801=[40]Hoja3!$B$5,[40]Hoja3!$A$5,IF(K1801=[40]Hoja3!$B$6,[40]Hoja3!$A$6,IF(K1801=[40]Hoja3!$B$7,[40]Hoja3!$A$7,IF(K1801=[40]Hoja3!$B$8,[40]Hoja3!$A$8,IF(K1801=[40]Hoja3!$B$9,[40]Hoja3!$A$9,IF(K1801=[40]Hoja3!$B$10,[40]Hoja3!$A$10,IF(K1801=[40]Hoja3!$B$11,[40]Hoja3!$A$11,IF(K1801=[40]Hoja3!$B$12,[40]Hoja3!$A$12,IF(K1801=[40]Hoja3!$B$13,[40]Hoja3!$A$13,IF(K1801=[40]Hoja3!$B$14,[40]Hoja3!$A$14,IF(K1801=[40]Hoja3!$B$15,[40]Hoja3!$A$15,IF(K1801=[40]Hoja3!$B$16,[40]Hoja3!$A$16,IF(K1801=[40]Hoja3!$B$17,[40]Hoja3!$A$17,IF(K1801=[40]Hoja3!$B$18,[40]Hoja3!$A$18,IF(K1801=[40]Hoja3!$B$19,[40]Hoja3!$A$19,IF(K1801=[40]Hoja3!$B$20,[40]Hoja3!$A$20,IF(K1801=[40]Hoja3!$B$21,[40]Hoja3!$A$21,""))))))))))))))))))))</f>
        <v>CCE-16</v>
      </c>
      <c r="M1801" s="60" t="s">
        <v>63</v>
      </c>
      <c r="N1801" s="60">
        <v>0</v>
      </c>
      <c r="O1801" s="63">
        <v>26994240</v>
      </c>
      <c r="P1801" s="63">
        <f t="shared" si="189"/>
        <v>26994240</v>
      </c>
      <c r="Q1801" s="65">
        <v>0</v>
      </c>
      <c r="R1801" s="60">
        <v>1</v>
      </c>
      <c r="S1801" s="60" t="s">
        <v>3257</v>
      </c>
      <c r="T1801" s="60" t="s">
        <v>3258</v>
      </c>
      <c r="U1801" s="60" t="s">
        <v>3259</v>
      </c>
      <c r="V1801" s="60" t="s">
        <v>3260</v>
      </c>
      <c r="W1801" s="60" t="s">
        <v>3261</v>
      </c>
      <c r="X1801" s="60" t="s">
        <v>3262</v>
      </c>
      <c r="Y1801" s="133" t="s">
        <v>3263</v>
      </c>
    </row>
    <row r="1802" spans="1:25" ht="60" x14ac:dyDescent="0.25">
      <c r="A1802" s="60" t="s">
        <v>3418</v>
      </c>
      <c r="B1802" s="60" t="str">
        <f>IFERROR(VLOOKUP(VALUE(MID(A1802,1,IF(VALUE(MID(A1802,1,3))=898,3,4))),[40]Hoja1!$A$3:$K$222,2,0),"")</f>
        <v>1057 Competencias para el ciudadano de hoy</v>
      </c>
      <c r="C1802" s="60" t="s">
        <v>275</v>
      </c>
      <c r="D1802" s="60" t="s">
        <v>520</v>
      </c>
      <c r="E1802" s="60">
        <v>83121502</v>
      </c>
      <c r="F1802" s="60" t="s">
        <v>3325</v>
      </c>
      <c r="G1802" s="62">
        <v>3</v>
      </c>
      <c r="H1802" s="62">
        <v>1</v>
      </c>
      <c r="I1802" s="88">
        <v>8.4</v>
      </c>
      <c r="J1802" s="60">
        <v>1</v>
      </c>
      <c r="K1802" s="60" t="s">
        <v>21</v>
      </c>
      <c r="L1802" s="60" t="str">
        <f>IF(K1802=[40]Hoja3!$B$2,[40]Hoja3!$A$2,IF(K1802=[40]Hoja3!$B$3,[40]Hoja3!$A$3,IF(K1802=[40]Hoja3!$B$4,[40]Hoja3!$A$4,IF(K1802=[40]Hoja3!$B$5,[40]Hoja3!$A$5,IF(K1802=[40]Hoja3!$B$6,[40]Hoja3!$A$6,IF(K1802=[40]Hoja3!$B$7,[40]Hoja3!$A$7,IF(K1802=[40]Hoja3!$B$8,[40]Hoja3!$A$8,IF(K1802=[40]Hoja3!$B$9,[40]Hoja3!$A$9,IF(K1802=[40]Hoja3!$B$10,[40]Hoja3!$A$10,IF(K1802=[40]Hoja3!$B$11,[40]Hoja3!$A$11,IF(K1802=[40]Hoja3!$B$12,[40]Hoja3!$A$12,IF(K1802=[40]Hoja3!$B$13,[40]Hoja3!$A$13,IF(K1802=[40]Hoja3!$B$14,[40]Hoja3!$A$14,IF(K1802=[40]Hoja3!$B$15,[40]Hoja3!$A$15,IF(K1802=[40]Hoja3!$B$16,[40]Hoja3!$A$16,IF(K1802=[40]Hoja3!$B$17,[40]Hoja3!$A$17,IF(K1802=[40]Hoja3!$B$18,[40]Hoja3!$A$18,IF(K1802=[40]Hoja3!$B$19,[40]Hoja3!$A$19,IF(K1802=[40]Hoja3!$B$20,[40]Hoja3!$A$20,IF(K1802=[40]Hoja3!$B$21,[40]Hoja3!$A$21,""))))))))))))))))))))</f>
        <v>CCE-16</v>
      </c>
      <c r="M1802" s="60" t="s">
        <v>63</v>
      </c>
      <c r="N1802" s="60">
        <v>0</v>
      </c>
      <c r="O1802" s="63">
        <v>26994240</v>
      </c>
      <c r="P1802" s="63">
        <f t="shared" si="189"/>
        <v>26994240</v>
      </c>
      <c r="Q1802" s="65">
        <v>0</v>
      </c>
      <c r="R1802" s="60">
        <v>1</v>
      </c>
      <c r="S1802" s="60" t="s">
        <v>3257</v>
      </c>
      <c r="T1802" s="60" t="s">
        <v>3258</v>
      </c>
      <c r="U1802" s="60" t="s">
        <v>3259</v>
      </c>
      <c r="V1802" s="60" t="s">
        <v>3260</v>
      </c>
      <c r="W1802" s="60" t="s">
        <v>3261</v>
      </c>
      <c r="X1802" s="60" t="s">
        <v>3262</v>
      </c>
      <c r="Y1802" s="133" t="s">
        <v>3263</v>
      </c>
    </row>
    <row r="1803" spans="1:25" ht="60" x14ac:dyDescent="0.25">
      <c r="A1803" s="60" t="s">
        <v>3419</v>
      </c>
      <c r="B1803" s="60" t="str">
        <f>IFERROR(VLOOKUP(VALUE(MID(A1803,1,IF(VALUE(MID(A1803,1,3))=898,3,4))),[40]Hoja1!$A$3:$K$222,2,0),"")</f>
        <v>1057 Competencias para el ciudadano de hoy</v>
      </c>
      <c r="C1803" s="60" t="s">
        <v>275</v>
      </c>
      <c r="D1803" s="60" t="s">
        <v>520</v>
      </c>
      <c r="E1803" s="60">
        <v>83121502</v>
      </c>
      <c r="F1803" s="60" t="s">
        <v>3325</v>
      </c>
      <c r="G1803" s="62">
        <v>3</v>
      </c>
      <c r="H1803" s="62">
        <v>1</v>
      </c>
      <c r="I1803" s="88">
        <v>8.4</v>
      </c>
      <c r="J1803" s="60">
        <v>1</v>
      </c>
      <c r="K1803" s="60" t="s">
        <v>21</v>
      </c>
      <c r="L1803" s="60" t="str">
        <f>IF(K1803=[40]Hoja3!$B$2,[40]Hoja3!$A$2,IF(K1803=[40]Hoja3!$B$3,[40]Hoja3!$A$3,IF(K1803=[40]Hoja3!$B$4,[40]Hoja3!$A$4,IF(K1803=[40]Hoja3!$B$5,[40]Hoja3!$A$5,IF(K1803=[40]Hoja3!$B$6,[40]Hoja3!$A$6,IF(K1803=[40]Hoja3!$B$7,[40]Hoja3!$A$7,IF(K1803=[40]Hoja3!$B$8,[40]Hoja3!$A$8,IF(K1803=[40]Hoja3!$B$9,[40]Hoja3!$A$9,IF(K1803=[40]Hoja3!$B$10,[40]Hoja3!$A$10,IF(K1803=[40]Hoja3!$B$11,[40]Hoja3!$A$11,IF(K1803=[40]Hoja3!$B$12,[40]Hoja3!$A$12,IF(K1803=[40]Hoja3!$B$13,[40]Hoja3!$A$13,IF(K1803=[40]Hoja3!$B$14,[40]Hoja3!$A$14,IF(K1803=[40]Hoja3!$B$15,[40]Hoja3!$A$15,IF(K1803=[40]Hoja3!$B$16,[40]Hoja3!$A$16,IF(K1803=[40]Hoja3!$B$17,[40]Hoja3!$A$17,IF(K1803=[40]Hoja3!$B$18,[40]Hoja3!$A$18,IF(K1803=[40]Hoja3!$B$19,[40]Hoja3!$A$19,IF(K1803=[40]Hoja3!$B$20,[40]Hoja3!$A$20,IF(K1803=[40]Hoja3!$B$21,[40]Hoja3!$A$21,""))))))))))))))))))))</f>
        <v>CCE-16</v>
      </c>
      <c r="M1803" s="60" t="s">
        <v>63</v>
      </c>
      <c r="N1803" s="60">
        <v>0</v>
      </c>
      <c r="O1803" s="63">
        <v>26994240</v>
      </c>
      <c r="P1803" s="63">
        <f t="shared" si="189"/>
        <v>26994240</v>
      </c>
      <c r="Q1803" s="65">
        <v>0</v>
      </c>
      <c r="R1803" s="60">
        <v>1</v>
      </c>
      <c r="S1803" s="60" t="s">
        <v>3257</v>
      </c>
      <c r="T1803" s="60" t="s">
        <v>3258</v>
      </c>
      <c r="U1803" s="60" t="s">
        <v>3259</v>
      </c>
      <c r="V1803" s="60" t="s">
        <v>3260</v>
      </c>
      <c r="W1803" s="60" t="s">
        <v>3261</v>
      </c>
      <c r="X1803" s="60" t="s">
        <v>3262</v>
      </c>
      <c r="Y1803" s="133" t="s">
        <v>3263</v>
      </c>
    </row>
    <row r="1804" spans="1:25" ht="60" x14ac:dyDescent="0.25">
      <c r="A1804" s="60" t="s">
        <v>3420</v>
      </c>
      <c r="B1804" s="60" t="str">
        <f>IFERROR(VLOOKUP(VALUE(MID(A1804,1,IF(VALUE(MID(A1804,1,3))=898,3,4))),[40]Hoja1!$A$3:$K$222,2,0),"")</f>
        <v>1057 Competencias para el ciudadano de hoy</v>
      </c>
      <c r="C1804" s="60" t="s">
        <v>275</v>
      </c>
      <c r="D1804" s="60" t="s">
        <v>520</v>
      </c>
      <c r="E1804" s="60">
        <v>83121502</v>
      </c>
      <c r="F1804" s="60" t="s">
        <v>3325</v>
      </c>
      <c r="G1804" s="62">
        <v>3</v>
      </c>
      <c r="H1804" s="62">
        <v>1</v>
      </c>
      <c r="I1804" s="88">
        <v>8.4</v>
      </c>
      <c r="J1804" s="60">
        <v>1</v>
      </c>
      <c r="K1804" s="60" t="s">
        <v>21</v>
      </c>
      <c r="L1804" s="60" t="str">
        <f>IF(K1804=[40]Hoja3!$B$2,[40]Hoja3!$A$2,IF(K1804=[40]Hoja3!$B$3,[40]Hoja3!$A$3,IF(K1804=[40]Hoja3!$B$4,[40]Hoja3!$A$4,IF(K1804=[40]Hoja3!$B$5,[40]Hoja3!$A$5,IF(K1804=[40]Hoja3!$B$6,[40]Hoja3!$A$6,IF(K1804=[40]Hoja3!$B$7,[40]Hoja3!$A$7,IF(K1804=[40]Hoja3!$B$8,[40]Hoja3!$A$8,IF(K1804=[40]Hoja3!$B$9,[40]Hoja3!$A$9,IF(K1804=[40]Hoja3!$B$10,[40]Hoja3!$A$10,IF(K1804=[40]Hoja3!$B$11,[40]Hoja3!$A$11,IF(K1804=[40]Hoja3!$B$12,[40]Hoja3!$A$12,IF(K1804=[40]Hoja3!$B$13,[40]Hoja3!$A$13,IF(K1804=[40]Hoja3!$B$14,[40]Hoja3!$A$14,IF(K1804=[40]Hoja3!$B$15,[40]Hoja3!$A$15,IF(K1804=[40]Hoja3!$B$16,[40]Hoja3!$A$16,IF(K1804=[40]Hoja3!$B$17,[40]Hoja3!$A$17,IF(K1804=[40]Hoja3!$B$18,[40]Hoja3!$A$18,IF(K1804=[40]Hoja3!$B$19,[40]Hoja3!$A$19,IF(K1804=[40]Hoja3!$B$20,[40]Hoja3!$A$20,IF(K1804=[40]Hoja3!$B$21,[40]Hoja3!$A$21,""))))))))))))))))))))</f>
        <v>CCE-16</v>
      </c>
      <c r="M1804" s="60" t="s">
        <v>63</v>
      </c>
      <c r="N1804" s="60">
        <v>0</v>
      </c>
      <c r="O1804" s="63">
        <v>26994240</v>
      </c>
      <c r="P1804" s="63">
        <f t="shared" si="189"/>
        <v>26994240</v>
      </c>
      <c r="Q1804" s="65">
        <v>0</v>
      </c>
      <c r="R1804" s="60">
        <v>1</v>
      </c>
      <c r="S1804" s="60" t="s">
        <v>3257</v>
      </c>
      <c r="T1804" s="60" t="s">
        <v>3258</v>
      </c>
      <c r="U1804" s="60" t="s">
        <v>3259</v>
      </c>
      <c r="V1804" s="60" t="s">
        <v>3260</v>
      </c>
      <c r="W1804" s="60" t="s">
        <v>3261</v>
      </c>
      <c r="X1804" s="60" t="s">
        <v>3262</v>
      </c>
      <c r="Y1804" s="133" t="s">
        <v>3263</v>
      </c>
    </row>
    <row r="1805" spans="1:25" ht="60" x14ac:dyDescent="0.25">
      <c r="A1805" s="60" t="s">
        <v>3421</v>
      </c>
      <c r="B1805" s="60" t="str">
        <f>IFERROR(VLOOKUP(VALUE(MID(A1805,1,IF(VALUE(MID(A1805,1,3))=898,3,4))),[40]Hoja1!$A$3:$K$222,2,0),"")</f>
        <v>1057 Competencias para el ciudadano de hoy</v>
      </c>
      <c r="C1805" s="60" t="s">
        <v>275</v>
      </c>
      <c r="D1805" s="60" t="s">
        <v>520</v>
      </c>
      <c r="E1805" s="60">
        <v>83121502</v>
      </c>
      <c r="F1805" s="60" t="s">
        <v>3325</v>
      </c>
      <c r="G1805" s="62">
        <v>3</v>
      </c>
      <c r="H1805" s="62">
        <v>1</v>
      </c>
      <c r="I1805" s="88">
        <v>8.4</v>
      </c>
      <c r="J1805" s="60">
        <v>1</v>
      </c>
      <c r="K1805" s="60" t="s">
        <v>21</v>
      </c>
      <c r="L1805" s="60" t="str">
        <f>IF(K1805=[40]Hoja3!$B$2,[40]Hoja3!$A$2,IF(K1805=[40]Hoja3!$B$3,[40]Hoja3!$A$3,IF(K1805=[40]Hoja3!$B$4,[40]Hoja3!$A$4,IF(K1805=[40]Hoja3!$B$5,[40]Hoja3!$A$5,IF(K1805=[40]Hoja3!$B$6,[40]Hoja3!$A$6,IF(K1805=[40]Hoja3!$B$7,[40]Hoja3!$A$7,IF(K1805=[40]Hoja3!$B$8,[40]Hoja3!$A$8,IF(K1805=[40]Hoja3!$B$9,[40]Hoja3!$A$9,IF(K1805=[40]Hoja3!$B$10,[40]Hoja3!$A$10,IF(K1805=[40]Hoja3!$B$11,[40]Hoja3!$A$11,IF(K1805=[40]Hoja3!$B$12,[40]Hoja3!$A$12,IF(K1805=[40]Hoja3!$B$13,[40]Hoja3!$A$13,IF(K1805=[40]Hoja3!$B$14,[40]Hoja3!$A$14,IF(K1805=[40]Hoja3!$B$15,[40]Hoja3!$A$15,IF(K1805=[40]Hoja3!$B$16,[40]Hoja3!$A$16,IF(K1805=[40]Hoja3!$B$17,[40]Hoja3!$A$17,IF(K1805=[40]Hoja3!$B$18,[40]Hoja3!$A$18,IF(K1805=[40]Hoja3!$B$19,[40]Hoja3!$A$19,IF(K1805=[40]Hoja3!$B$20,[40]Hoja3!$A$20,IF(K1805=[40]Hoja3!$B$21,[40]Hoja3!$A$21,""))))))))))))))))))))</f>
        <v>CCE-16</v>
      </c>
      <c r="M1805" s="60" t="s">
        <v>63</v>
      </c>
      <c r="N1805" s="60">
        <v>0</v>
      </c>
      <c r="O1805" s="63">
        <v>26994240</v>
      </c>
      <c r="P1805" s="63">
        <f t="shared" ref="P1805:P1823" si="190">O1805</f>
        <v>26994240</v>
      </c>
      <c r="Q1805" s="65">
        <v>0</v>
      </c>
      <c r="R1805" s="60">
        <v>1</v>
      </c>
      <c r="S1805" s="60" t="s">
        <v>3257</v>
      </c>
      <c r="T1805" s="60" t="s">
        <v>3258</v>
      </c>
      <c r="U1805" s="60" t="s">
        <v>3259</v>
      </c>
      <c r="V1805" s="60" t="s">
        <v>3260</v>
      </c>
      <c r="W1805" s="60" t="s">
        <v>3261</v>
      </c>
      <c r="X1805" s="60" t="s">
        <v>3262</v>
      </c>
      <c r="Y1805" s="133" t="s">
        <v>3263</v>
      </c>
    </row>
    <row r="1806" spans="1:25" ht="60" x14ac:dyDescent="0.25">
      <c r="A1806" s="60" t="s">
        <v>3422</v>
      </c>
      <c r="B1806" s="60" t="str">
        <f>IFERROR(VLOOKUP(VALUE(MID(A1806,1,IF(VALUE(MID(A1806,1,3))=898,3,4))),[40]Hoja1!$A$3:$K$222,2,0),"")</f>
        <v>1057 Competencias para el ciudadano de hoy</v>
      </c>
      <c r="C1806" s="60" t="s">
        <v>275</v>
      </c>
      <c r="D1806" s="60" t="s">
        <v>520</v>
      </c>
      <c r="E1806" s="60">
        <v>83121502</v>
      </c>
      <c r="F1806" s="60" t="s">
        <v>3325</v>
      </c>
      <c r="G1806" s="62">
        <v>3</v>
      </c>
      <c r="H1806" s="62">
        <v>1</v>
      </c>
      <c r="I1806" s="88">
        <v>8.4</v>
      </c>
      <c r="J1806" s="60">
        <v>1</v>
      </c>
      <c r="K1806" s="60" t="s">
        <v>21</v>
      </c>
      <c r="L1806" s="60" t="str">
        <f>IF(K1806=[40]Hoja3!$B$2,[40]Hoja3!$A$2,IF(K1806=[40]Hoja3!$B$3,[40]Hoja3!$A$3,IF(K1806=[40]Hoja3!$B$4,[40]Hoja3!$A$4,IF(K1806=[40]Hoja3!$B$5,[40]Hoja3!$A$5,IF(K1806=[40]Hoja3!$B$6,[40]Hoja3!$A$6,IF(K1806=[40]Hoja3!$B$7,[40]Hoja3!$A$7,IF(K1806=[40]Hoja3!$B$8,[40]Hoja3!$A$8,IF(K1806=[40]Hoja3!$B$9,[40]Hoja3!$A$9,IF(K1806=[40]Hoja3!$B$10,[40]Hoja3!$A$10,IF(K1806=[40]Hoja3!$B$11,[40]Hoja3!$A$11,IF(K1806=[40]Hoja3!$B$12,[40]Hoja3!$A$12,IF(K1806=[40]Hoja3!$B$13,[40]Hoja3!$A$13,IF(K1806=[40]Hoja3!$B$14,[40]Hoja3!$A$14,IF(K1806=[40]Hoja3!$B$15,[40]Hoja3!$A$15,IF(K1806=[40]Hoja3!$B$16,[40]Hoja3!$A$16,IF(K1806=[40]Hoja3!$B$17,[40]Hoja3!$A$17,IF(K1806=[40]Hoja3!$B$18,[40]Hoja3!$A$18,IF(K1806=[40]Hoja3!$B$19,[40]Hoja3!$A$19,IF(K1806=[40]Hoja3!$B$20,[40]Hoja3!$A$20,IF(K1806=[40]Hoja3!$B$21,[40]Hoja3!$A$21,""))))))))))))))))))))</f>
        <v>CCE-16</v>
      </c>
      <c r="M1806" s="60" t="s">
        <v>63</v>
      </c>
      <c r="N1806" s="60">
        <v>0</v>
      </c>
      <c r="O1806" s="63">
        <v>26994240</v>
      </c>
      <c r="P1806" s="63">
        <f t="shared" si="190"/>
        <v>26994240</v>
      </c>
      <c r="Q1806" s="65">
        <v>0</v>
      </c>
      <c r="R1806" s="60">
        <v>1</v>
      </c>
      <c r="S1806" s="60" t="s">
        <v>3257</v>
      </c>
      <c r="T1806" s="60" t="s">
        <v>3258</v>
      </c>
      <c r="U1806" s="60" t="s">
        <v>3259</v>
      </c>
      <c r="V1806" s="60" t="s">
        <v>3260</v>
      </c>
      <c r="W1806" s="60" t="s">
        <v>3261</v>
      </c>
      <c r="X1806" s="60" t="s">
        <v>3262</v>
      </c>
      <c r="Y1806" s="133" t="s">
        <v>3263</v>
      </c>
    </row>
    <row r="1807" spans="1:25" ht="60" x14ac:dyDescent="0.25">
      <c r="A1807" s="60" t="s">
        <v>3423</v>
      </c>
      <c r="B1807" s="60" t="str">
        <f>IFERROR(VLOOKUP(VALUE(MID(A1807,1,IF(VALUE(MID(A1807,1,3))=898,3,4))),[40]Hoja1!$A$3:$K$222,2,0),"")</f>
        <v>1057 Competencias para el ciudadano de hoy</v>
      </c>
      <c r="C1807" s="60" t="s">
        <v>275</v>
      </c>
      <c r="D1807" s="60" t="s">
        <v>520</v>
      </c>
      <c r="E1807" s="60">
        <v>83121502</v>
      </c>
      <c r="F1807" s="60" t="s">
        <v>3325</v>
      </c>
      <c r="G1807" s="62">
        <v>3</v>
      </c>
      <c r="H1807" s="62">
        <v>1</v>
      </c>
      <c r="I1807" s="88">
        <v>8.4</v>
      </c>
      <c r="J1807" s="60">
        <v>1</v>
      </c>
      <c r="K1807" s="60" t="s">
        <v>21</v>
      </c>
      <c r="L1807" s="60" t="str">
        <f>IF(K1807=[40]Hoja3!$B$2,[40]Hoja3!$A$2,IF(K1807=[40]Hoja3!$B$3,[40]Hoja3!$A$3,IF(K1807=[40]Hoja3!$B$4,[40]Hoja3!$A$4,IF(K1807=[40]Hoja3!$B$5,[40]Hoja3!$A$5,IF(K1807=[40]Hoja3!$B$6,[40]Hoja3!$A$6,IF(K1807=[40]Hoja3!$B$7,[40]Hoja3!$A$7,IF(K1807=[40]Hoja3!$B$8,[40]Hoja3!$A$8,IF(K1807=[40]Hoja3!$B$9,[40]Hoja3!$A$9,IF(K1807=[40]Hoja3!$B$10,[40]Hoja3!$A$10,IF(K1807=[40]Hoja3!$B$11,[40]Hoja3!$A$11,IF(K1807=[40]Hoja3!$B$12,[40]Hoja3!$A$12,IF(K1807=[40]Hoja3!$B$13,[40]Hoja3!$A$13,IF(K1807=[40]Hoja3!$B$14,[40]Hoja3!$A$14,IF(K1807=[40]Hoja3!$B$15,[40]Hoja3!$A$15,IF(K1807=[40]Hoja3!$B$16,[40]Hoja3!$A$16,IF(K1807=[40]Hoja3!$B$17,[40]Hoja3!$A$17,IF(K1807=[40]Hoja3!$B$18,[40]Hoja3!$A$18,IF(K1807=[40]Hoja3!$B$19,[40]Hoja3!$A$19,IF(K1807=[40]Hoja3!$B$20,[40]Hoja3!$A$20,IF(K1807=[40]Hoja3!$B$21,[40]Hoja3!$A$21,""))))))))))))))))))))</f>
        <v>CCE-16</v>
      </c>
      <c r="M1807" s="60" t="s">
        <v>63</v>
      </c>
      <c r="N1807" s="60">
        <v>0</v>
      </c>
      <c r="O1807" s="63">
        <v>26994240</v>
      </c>
      <c r="P1807" s="63">
        <f t="shared" si="190"/>
        <v>26994240</v>
      </c>
      <c r="Q1807" s="65">
        <v>0</v>
      </c>
      <c r="R1807" s="60">
        <v>1</v>
      </c>
      <c r="S1807" s="60" t="s">
        <v>3257</v>
      </c>
      <c r="T1807" s="60" t="s">
        <v>3258</v>
      </c>
      <c r="U1807" s="60" t="s">
        <v>3259</v>
      </c>
      <c r="V1807" s="60" t="s">
        <v>3260</v>
      </c>
      <c r="W1807" s="60" t="s">
        <v>3261</v>
      </c>
      <c r="X1807" s="60" t="s">
        <v>3262</v>
      </c>
      <c r="Y1807" s="133" t="s">
        <v>3263</v>
      </c>
    </row>
    <row r="1808" spans="1:25" ht="60" x14ac:dyDescent="0.25">
      <c r="A1808" s="60" t="s">
        <v>3424</v>
      </c>
      <c r="B1808" s="60" t="str">
        <f>IFERROR(VLOOKUP(VALUE(MID(A1808,1,IF(VALUE(MID(A1808,1,3))=898,3,4))),[40]Hoja1!$A$3:$K$222,2,0),"")</f>
        <v>1057 Competencias para el ciudadano de hoy</v>
      </c>
      <c r="C1808" s="60" t="s">
        <v>275</v>
      </c>
      <c r="D1808" s="60" t="s">
        <v>520</v>
      </c>
      <c r="E1808" s="60">
        <v>83121502</v>
      </c>
      <c r="F1808" s="60" t="s">
        <v>3325</v>
      </c>
      <c r="G1808" s="62">
        <v>3</v>
      </c>
      <c r="H1808" s="62">
        <v>1</v>
      </c>
      <c r="I1808" s="88">
        <v>8.4</v>
      </c>
      <c r="J1808" s="60">
        <v>1</v>
      </c>
      <c r="K1808" s="60" t="s">
        <v>21</v>
      </c>
      <c r="L1808" s="60" t="str">
        <f>IF(K1808=[40]Hoja3!$B$2,[40]Hoja3!$A$2,IF(K1808=[40]Hoja3!$B$3,[40]Hoja3!$A$3,IF(K1808=[40]Hoja3!$B$4,[40]Hoja3!$A$4,IF(K1808=[40]Hoja3!$B$5,[40]Hoja3!$A$5,IF(K1808=[40]Hoja3!$B$6,[40]Hoja3!$A$6,IF(K1808=[40]Hoja3!$B$7,[40]Hoja3!$A$7,IF(K1808=[40]Hoja3!$B$8,[40]Hoja3!$A$8,IF(K1808=[40]Hoja3!$B$9,[40]Hoja3!$A$9,IF(K1808=[40]Hoja3!$B$10,[40]Hoja3!$A$10,IF(K1808=[40]Hoja3!$B$11,[40]Hoja3!$A$11,IF(K1808=[40]Hoja3!$B$12,[40]Hoja3!$A$12,IF(K1808=[40]Hoja3!$B$13,[40]Hoja3!$A$13,IF(K1808=[40]Hoja3!$B$14,[40]Hoja3!$A$14,IF(K1808=[40]Hoja3!$B$15,[40]Hoja3!$A$15,IF(K1808=[40]Hoja3!$B$16,[40]Hoja3!$A$16,IF(K1808=[40]Hoja3!$B$17,[40]Hoja3!$A$17,IF(K1808=[40]Hoja3!$B$18,[40]Hoja3!$A$18,IF(K1808=[40]Hoja3!$B$19,[40]Hoja3!$A$19,IF(K1808=[40]Hoja3!$B$20,[40]Hoja3!$A$20,IF(K1808=[40]Hoja3!$B$21,[40]Hoja3!$A$21,""))))))))))))))))))))</f>
        <v>CCE-16</v>
      </c>
      <c r="M1808" s="60" t="s">
        <v>63</v>
      </c>
      <c r="N1808" s="60">
        <v>0</v>
      </c>
      <c r="O1808" s="63">
        <v>26994240</v>
      </c>
      <c r="P1808" s="63">
        <f t="shared" si="190"/>
        <v>26994240</v>
      </c>
      <c r="Q1808" s="65">
        <v>0</v>
      </c>
      <c r="R1808" s="60">
        <v>1</v>
      </c>
      <c r="S1808" s="60" t="s">
        <v>3257</v>
      </c>
      <c r="T1808" s="60" t="s">
        <v>3258</v>
      </c>
      <c r="U1808" s="60" t="s">
        <v>3259</v>
      </c>
      <c r="V1808" s="60" t="s">
        <v>3260</v>
      </c>
      <c r="W1808" s="60" t="s">
        <v>3261</v>
      </c>
      <c r="X1808" s="60" t="s">
        <v>3262</v>
      </c>
      <c r="Y1808" s="133" t="s">
        <v>3263</v>
      </c>
    </row>
    <row r="1809" spans="1:25" ht="60" x14ac:dyDescent="0.25">
      <c r="A1809" s="60" t="s">
        <v>3425</v>
      </c>
      <c r="B1809" s="60" t="str">
        <f>IFERROR(VLOOKUP(VALUE(MID(A1809,1,IF(VALUE(MID(A1809,1,3))=898,3,4))),[40]Hoja1!$A$3:$K$222,2,0),"")</f>
        <v>1057 Competencias para el ciudadano de hoy</v>
      </c>
      <c r="C1809" s="60" t="s">
        <v>275</v>
      </c>
      <c r="D1809" s="60" t="s">
        <v>520</v>
      </c>
      <c r="E1809" s="60">
        <v>83121502</v>
      </c>
      <c r="F1809" s="60" t="s">
        <v>3325</v>
      </c>
      <c r="G1809" s="62">
        <v>3</v>
      </c>
      <c r="H1809" s="62">
        <v>1</v>
      </c>
      <c r="I1809" s="88">
        <v>8.4</v>
      </c>
      <c r="J1809" s="60">
        <v>1</v>
      </c>
      <c r="K1809" s="60" t="s">
        <v>21</v>
      </c>
      <c r="L1809" s="60" t="str">
        <f>IF(K1809=[40]Hoja3!$B$2,[40]Hoja3!$A$2,IF(K1809=[40]Hoja3!$B$3,[40]Hoja3!$A$3,IF(K1809=[40]Hoja3!$B$4,[40]Hoja3!$A$4,IF(K1809=[40]Hoja3!$B$5,[40]Hoja3!$A$5,IF(K1809=[40]Hoja3!$B$6,[40]Hoja3!$A$6,IF(K1809=[40]Hoja3!$B$7,[40]Hoja3!$A$7,IF(K1809=[40]Hoja3!$B$8,[40]Hoja3!$A$8,IF(K1809=[40]Hoja3!$B$9,[40]Hoja3!$A$9,IF(K1809=[40]Hoja3!$B$10,[40]Hoja3!$A$10,IF(K1809=[40]Hoja3!$B$11,[40]Hoja3!$A$11,IF(K1809=[40]Hoja3!$B$12,[40]Hoja3!$A$12,IF(K1809=[40]Hoja3!$B$13,[40]Hoja3!$A$13,IF(K1809=[40]Hoja3!$B$14,[40]Hoja3!$A$14,IF(K1809=[40]Hoja3!$B$15,[40]Hoja3!$A$15,IF(K1809=[40]Hoja3!$B$16,[40]Hoja3!$A$16,IF(K1809=[40]Hoja3!$B$17,[40]Hoja3!$A$17,IF(K1809=[40]Hoja3!$B$18,[40]Hoja3!$A$18,IF(K1809=[40]Hoja3!$B$19,[40]Hoja3!$A$19,IF(K1809=[40]Hoja3!$B$20,[40]Hoja3!$A$20,IF(K1809=[40]Hoja3!$B$21,[40]Hoja3!$A$21,""))))))))))))))))))))</f>
        <v>CCE-16</v>
      </c>
      <c r="M1809" s="60" t="s">
        <v>63</v>
      </c>
      <c r="N1809" s="60">
        <v>0</v>
      </c>
      <c r="O1809" s="63">
        <v>26994240</v>
      </c>
      <c r="P1809" s="63">
        <f t="shared" si="190"/>
        <v>26994240</v>
      </c>
      <c r="Q1809" s="65">
        <v>0</v>
      </c>
      <c r="R1809" s="60">
        <v>1</v>
      </c>
      <c r="S1809" s="60" t="s">
        <v>3257</v>
      </c>
      <c r="T1809" s="60" t="s">
        <v>3258</v>
      </c>
      <c r="U1809" s="60" t="s">
        <v>3259</v>
      </c>
      <c r="V1809" s="60" t="s">
        <v>3260</v>
      </c>
      <c r="W1809" s="60" t="s">
        <v>3261</v>
      </c>
      <c r="X1809" s="60" t="s">
        <v>3262</v>
      </c>
      <c r="Y1809" s="133" t="s">
        <v>3263</v>
      </c>
    </row>
    <row r="1810" spans="1:25" ht="60" x14ac:dyDescent="0.25">
      <c r="A1810" s="60" t="s">
        <v>3426</v>
      </c>
      <c r="B1810" s="60" t="str">
        <f>IFERROR(VLOOKUP(VALUE(MID(A1810,1,IF(VALUE(MID(A1810,1,3))=898,3,4))),[40]Hoja1!$A$3:$K$222,2,0),"")</f>
        <v>1057 Competencias para el ciudadano de hoy</v>
      </c>
      <c r="C1810" s="60" t="s">
        <v>275</v>
      </c>
      <c r="D1810" s="60" t="s">
        <v>520</v>
      </c>
      <c r="E1810" s="60">
        <v>83121502</v>
      </c>
      <c r="F1810" s="60" t="s">
        <v>3325</v>
      </c>
      <c r="G1810" s="62">
        <v>3</v>
      </c>
      <c r="H1810" s="62">
        <v>1</v>
      </c>
      <c r="I1810" s="88">
        <v>8.4</v>
      </c>
      <c r="J1810" s="60">
        <v>1</v>
      </c>
      <c r="K1810" s="60" t="s">
        <v>21</v>
      </c>
      <c r="L1810" s="60" t="str">
        <f>IF(K1810=[40]Hoja3!$B$2,[40]Hoja3!$A$2,IF(K1810=[40]Hoja3!$B$3,[40]Hoja3!$A$3,IF(K1810=[40]Hoja3!$B$4,[40]Hoja3!$A$4,IF(K1810=[40]Hoja3!$B$5,[40]Hoja3!$A$5,IF(K1810=[40]Hoja3!$B$6,[40]Hoja3!$A$6,IF(K1810=[40]Hoja3!$B$7,[40]Hoja3!$A$7,IF(K1810=[40]Hoja3!$B$8,[40]Hoja3!$A$8,IF(K1810=[40]Hoja3!$B$9,[40]Hoja3!$A$9,IF(K1810=[40]Hoja3!$B$10,[40]Hoja3!$A$10,IF(K1810=[40]Hoja3!$B$11,[40]Hoja3!$A$11,IF(K1810=[40]Hoja3!$B$12,[40]Hoja3!$A$12,IF(K1810=[40]Hoja3!$B$13,[40]Hoja3!$A$13,IF(K1810=[40]Hoja3!$B$14,[40]Hoja3!$A$14,IF(K1810=[40]Hoja3!$B$15,[40]Hoja3!$A$15,IF(K1810=[40]Hoja3!$B$16,[40]Hoja3!$A$16,IF(K1810=[40]Hoja3!$B$17,[40]Hoja3!$A$17,IF(K1810=[40]Hoja3!$B$18,[40]Hoja3!$A$18,IF(K1810=[40]Hoja3!$B$19,[40]Hoja3!$A$19,IF(K1810=[40]Hoja3!$B$20,[40]Hoja3!$A$20,IF(K1810=[40]Hoja3!$B$21,[40]Hoja3!$A$21,""))))))))))))))))))))</f>
        <v>CCE-16</v>
      </c>
      <c r="M1810" s="60" t="s">
        <v>63</v>
      </c>
      <c r="N1810" s="60">
        <v>0</v>
      </c>
      <c r="O1810" s="63">
        <v>26994240</v>
      </c>
      <c r="P1810" s="63">
        <f t="shared" si="190"/>
        <v>26994240</v>
      </c>
      <c r="Q1810" s="65">
        <v>0</v>
      </c>
      <c r="R1810" s="60">
        <v>1</v>
      </c>
      <c r="S1810" s="60" t="s">
        <v>3257</v>
      </c>
      <c r="T1810" s="60" t="s">
        <v>3258</v>
      </c>
      <c r="U1810" s="60" t="s">
        <v>3259</v>
      </c>
      <c r="V1810" s="60" t="s">
        <v>3260</v>
      </c>
      <c r="W1810" s="60" t="s">
        <v>3261</v>
      </c>
      <c r="X1810" s="60" t="s">
        <v>3262</v>
      </c>
      <c r="Y1810" s="133" t="s">
        <v>3263</v>
      </c>
    </row>
    <row r="1811" spans="1:25" ht="60" x14ac:dyDescent="0.25">
      <c r="A1811" s="60" t="s">
        <v>3427</v>
      </c>
      <c r="B1811" s="60" t="str">
        <f>IFERROR(VLOOKUP(VALUE(MID(A1811,1,IF(VALUE(MID(A1811,1,3))=898,3,4))),[40]Hoja1!$A$3:$K$222,2,0),"")</f>
        <v>1057 Competencias para el ciudadano de hoy</v>
      </c>
      <c r="C1811" s="60" t="s">
        <v>275</v>
      </c>
      <c r="D1811" s="60" t="s">
        <v>520</v>
      </c>
      <c r="E1811" s="60">
        <v>83121502</v>
      </c>
      <c r="F1811" s="60" t="s">
        <v>3325</v>
      </c>
      <c r="G1811" s="62">
        <v>3</v>
      </c>
      <c r="H1811" s="62">
        <v>1</v>
      </c>
      <c r="I1811" s="88">
        <v>8.4</v>
      </c>
      <c r="J1811" s="60">
        <v>1</v>
      </c>
      <c r="K1811" s="60" t="s">
        <v>21</v>
      </c>
      <c r="L1811" s="60" t="str">
        <f>IF(K1811=[40]Hoja3!$B$2,[40]Hoja3!$A$2,IF(K1811=[40]Hoja3!$B$3,[40]Hoja3!$A$3,IF(K1811=[40]Hoja3!$B$4,[40]Hoja3!$A$4,IF(K1811=[40]Hoja3!$B$5,[40]Hoja3!$A$5,IF(K1811=[40]Hoja3!$B$6,[40]Hoja3!$A$6,IF(K1811=[40]Hoja3!$B$7,[40]Hoja3!$A$7,IF(K1811=[40]Hoja3!$B$8,[40]Hoja3!$A$8,IF(K1811=[40]Hoja3!$B$9,[40]Hoja3!$A$9,IF(K1811=[40]Hoja3!$B$10,[40]Hoja3!$A$10,IF(K1811=[40]Hoja3!$B$11,[40]Hoja3!$A$11,IF(K1811=[40]Hoja3!$B$12,[40]Hoja3!$A$12,IF(K1811=[40]Hoja3!$B$13,[40]Hoja3!$A$13,IF(K1811=[40]Hoja3!$B$14,[40]Hoja3!$A$14,IF(K1811=[40]Hoja3!$B$15,[40]Hoja3!$A$15,IF(K1811=[40]Hoja3!$B$16,[40]Hoja3!$A$16,IF(K1811=[40]Hoja3!$B$17,[40]Hoja3!$A$17,IF(K1811=[40]Hoja3!$B$18,[40]Hoja3!$A$18,IF(K1811=[40]Hoja3!$B$19,[40]Hoja3!$A$19,IF(K1811=[40]Hoja3!$B$20,[40]Hoja3!$A$20,IF(K1811=[40]Hoja3!$B$21,[40]Hoja3!$A$21,""))))))))))))))))))))</f>
        <v>CCE-16</v>
      </c>
      <c r="M1811" s="60" t="s">
        <v>63</v>
      </c>
      <c r="N1811" s="60">
        <v>0</v>
      </c>
      <c r="O1811" s="63">
        <v>26994240</v>
      </c>
      <c r="P1811" s="63">
        <f t="shared" si="190"/>
        <v>26994240</v>
      </c>
      <c r="Q1811" s="65">
        <v>0</v>
      </c>
      <c r="R1811" s="60">
        <v>1</v>
      </c>
      <c r="S1811" s="60" t="s">
        <v>3257</v>
      </c>
      <c r="T1811" s="60" t="s">
        <v>3258</v>
      </c>
      <c r="U1811" s="60" t="s">
        <v>3259</v>
      </c>
      <c r="V1811" s="60" t="s">
        <v>3260</v>
      </c>
      <c r="W1811" s="60" t="s">
        <v>3261</v>
      </c>
      <c r="X1811" s="60" t="s">
        <v>3262</v>
      </c>
      <c r="Y1811" s="133" t="s">
        <v>3263</v>
      </c>
    </row>
    <row r="1812" spans="1:25" ht="60" x14ac:dyDescent="0.25">
      <c r="A1812" s="60" t="s">
        <v>3428</v>
      </c>
      <c r="B1812" s="60" t="str">
        <f>IFERROR(VLOOKUP(VALUE(MID(A1812,1,IF(VALUE(MID(A1812,1,3))=898,3,4))),[40]Hoja1!$A$3:$K$222,2,0),"")</f>
        <v>1057 Competencias para el ciudadano de hoy</v>
      </c>
      <c r="C1812" s="60" t="s">
        <v>275</v>
      </c>
      <c r="D1812" s="60" t="s">
        <v>520</v>
      </c>
      <c r="E1812" s="60">
        <v>83121502</v>
      </c>
      <c r="F1812" s="60" t="s">
        <v>3325</v>
      </c>
      <c r="G1812" s="62">
        <v>3</v>
      </c>
      <c r="H1812" s="62">
        <v>1</v>
      </c>
      <c r="I1812" s="88">
        <v>8.4</v>
      </c>
      <c r="J1812" s="60">
        <v>1</v>
      </c>
      <c r="K1812" s="60" t="s">
        <v>21</v>
      </c>
      <c r="L1812" s="60" t="str">
        <f>IF(K1812=[40]Hoja3!$B$2,[40]Hoja3!$A$2,IF(K1812=[40]Hoja3!$B$3,[40]Hoja3!$A$3,IF(K1812=[40]Hoja3!$B$4,[40]Hoja3!$A$4,IF(K1812=[40]Hoja3!$B$5,[40]Hoja3!$A$5,IF(K1812=[40]Hoja3!$B$6,[40]Hoja3!$A$6,IF(K1812=[40]Hoja3!$B$7,[40]Hoja3!$A$7,IF(K1812=[40]Hoja3!$B$8,[40]Hoja3!$A$8,IF(K1812=[40]Hoja3!$B$9,[40]Hoja3!$A$9,IF(K1812=[40]Hoja3!$B$10,[40]Hoja3!$A$10,IF(K1812=[40]Hoja3!$B$11,[40]Hoja3!$A$11,IF(K1812=[40]Hoja3!$B$12,[40]Hoja3!$A$12,IF(K1812=[40]Hoja3!$B$13,[40]Hoja3!$A$13,IF(K1812=[40]Hoja3!$B$14,[40]Hoja3!$A$14,IF(K1812=[40]Hoja3!$B$15,[40]Hoja3!$A$15,IF(K1812=[40]Hoja3!$B$16,[40]Hoja3!$A$16,IF(K1812=[40]Hoja3!$B$17,[40]Hoja3!$A$17,IF(K1812=[40]Hoja3!$B$18,[40]Hoja3!$A$18,IF(K1812=[40]Hoja3!$B$19,[40]Hoja3!$A$19,IF(K1812=[40]Hoja3!$B$20,[40]Hoja3!$A$20,IF(K1812=[40]Hoja3!$B$21,[40]Hoja3!$A$21,""))))))))))))))))))))</f>
        <v>CCE-16</v>
      </c>
      <c r="M1812" s="60" t="s">
        <v>63</v>
      </c>
      <c r="N1812" s="60">
        <v>0</v>
      </c>
      <c r="O1812" s="63">
        <v>26994240</v>
      </c>
      <c r="P1812" s="63">
        <f t="shared" si="190"/>
        <v>26994240</v>
      </c>
      <c r="Q1812" s="65">
        <v>0</v>
      </c>
      <c r="R1812" s="60">
        <v>1</v>
      </c>
      <c r="S1812" s="60" t="s">
        <v>3257</v>
      </c>
      <c r="T1812" s="60" t="s">
        <v>3258</v>
      </c>
      <c r="U1812" s="60" t="s">
        <v>3259</v>
      </c>
      <c r="V1812" s="60" t="s">
        <v>3260</v>
      </c>
      <c r="W1812" s="60" t="s">
        <v>3261</v>
      </c>
      <c r="X1812" s="60" t="s">
        <v>3262</v>
      </c>
      <c r="Y1812" s="133" t="s">
        <v>3263</v>
      </c>
    </row>
    <row r="1813" spans="1:25" ht="60" x14ac:dyDescent="0.25">
      <c r="A1813" s="60" t="s">
        <v>3429</v>
      </c>
      <c r="B1813" s="60" t="str">
        <f>IFERROR(VLOOKUP(VALUE(MID(A1813,1,IF(VALUE(MID(A1813,1,3))=898,3,4))),[40]Hoja1!$A$3:$K$222,2,0),"")</f>
        <v>1057 Competencias para el ciudadano de hoy</v>
      </c>
      <c r="C1813" s="60" t="s">
        <v>275</v>
      </c>
      <c r="D1813" s="60" t="s">
        <v>520</v>
      </c>
      <c r="E1813" s="60">
        <v>83121502</v>
      </c>
      <c r="F1813" s="60" t="s">
        <v>3325</v>
      </c>
      <c r="G1813" s="62">
        <v>3</v>
      </c>
      <c r="H1813" s="62">
        <v>1</v>
      </c>
      <c r="I1813" s="88">
        <v>8.4</v>
      </c>
      <c r="J1813" s="60">
        <v>1</v>
      </c>
      <c r="K1813" s="60" t="s">
        <v>21</v>
      </c>
      <c r="L1813" s="60" t="str">
        <f>IF(K1813=[40]Hoja3!$B$2,[40]Hoja3!$A$2,IF(K1813=[40]Hoja3!$B$3,[40]Hoja3!$A$3,IF(K1813=[40]Hoja3!$B$4,[40]Hoja3!$A$4,IF(K1813=[40]Hoja3!$B$5,[40]Hoja3!$A$5,IF(K1813=[40]Hoja3!$B$6,[40]Hoja3!$A$6,IF(K1813=[40]Hoja3!$B$7,[40]Hoja3!$A$7,IF(K1813=[40]Hoja3!$B$8,[40]Hoja3!$A$8,IF(K1813=[40]Hoja3!$B$9,[40]Hoja3!$A$9,IF(K1813=[40]Hoja3!$B$10,[40]Hoja3!$A$10,IF(K1813=[40]Hoja3!$B$11,[40]Hoja3!$A$11,IF(K1813=[40]Hoja3!$B$12,[40]Hoja3!$A$12,IF(K1813=[40]Hoja3!$B$13,[40]Hoja3!$A$13,IF(K1813=[40]Hoja3!$B$14,[40]Hoja3!$A$14,IF(K1813=[40]Hoja3!$B$15,[40]Hoja3!$A$15,IF(K1813=[40]Hoja3!$B$16,[40]Hoja3!$A$16,IF(K1813=[40]Hoja3!$B$17,[40]Hoja3!$A$17,IF(K1813=[40]Hoja3!$B$18,[40]Hoja3!$A$18,IF(K1813=[40]Hoja3!$B$19,[40]Hoja3!$A$19,IF(K1813=[40]Hoja3!$B$20,[40]Hoja3!$A$20,IF(K1813=[40]Hoja3!$B$21,[40]Hoja3!$A$21,""))))))))))))))))))))</f>
        <v>CCE-16</v>
      </c>
      <c r="M1813" s="60" t="s">
        <v>63</v>
      </c>
      <c r="N1813" s="60">
        <v>0</v>
      </c>
      <c r="O1813" s="63">
        <v>26994240</v>
      </c>
      <c r="P1813" s="63">
        <f t="shared" si="190"/>
        <v>26994240</v>
      </c>
      <c r="Q1813" s="65">
        <v>0</v>
      </c>
      <c r="R1813" s="60">
        <v>1</v>
      </c>
      <c r="S1813" s="60" t="s">
        <v>3257</v>
      </c>
      <c r="T1813" s="60" t="s">
        <v>3258</v>
      </c>
      <c r="U1813" s="60" t="s">
        <v>3259</v>
      </c>
      <c r="V1813" s="60" t="s">
        <v>3260</v>
      </c>
      <c r="W1813" s="60" t="s">
        <v>3261</v>
      </c>
      <c r="X1813" s="60" t="s">
        <v>3262</v>
      </c>
      <c r="Y1813" s="133" t="s">
        <v>3263</v>
      </c>
    </row>
    <row r="1814" spans="1:25" ht="60" x14ac:dyDescent="0.25">
      <c r="A1814" s="60" t="s">
        <v>3430</v>
      </c>
      <c r="B1814" s="60" t="str">
        <f>IFERROR(VLOOKUP(VALUE(MID(A1814,1,IF(VALUE(MID(A1814,1,3))=898,3,4))),[40]Hoja1!$A$3:$K$222,2,0),"")</f>
        <v>1057 Competencias para el ciudadano de hoy</v>
      </c>
      <c r="C1814" s="60" t="s">
        <v>275</v>
      </c>
      <c r="D1814" s="60" t="s">
        <v>520</v>
      </c>
      <c r="E1814" s="60">
        <v>83121502</v>
      </c>
      <c r="F1814" s="60" t="s">
        <v>3325</v>
      </c>
      <c r="G1814" s="62">
        <v>3</v>
      </c>
      <c r="H1814" s="62">
        <v>1</v>
      </c>
      <c r="I1814" s="88">
        <v>8.4</v>
      </c>
      <c r="J1814" s="60">
        <v>1</v>
      </c>
      <c r="K1814" s="60" t="s">
        <v>21</v>
      </c>
      <c r="L1814" s="60" t="str">
        <f>IF(K1814=[40]Hoja3!$B$2,[40]Hoja3!$A$2,IF(K1814=[40]Hoja3!$B$3,[40]Hoja3!$A$3,IF(K1814=[40]Hoja3!$B$4,[40]Hoja3!$A$4,IF(K1814=[40]Hoja3!$B$5,[40]Hoja3!$A$5,IF(K1814=[40]Hoja3!$B$6,[40]Hoja3!$A$6,IF(K1814=[40]Hoja3!$B$7,[40]Hoja3!$A$7,IF(K1814=[40]Hoja3!$B$8,[40]Hoja3!$A$8,IF(K1814=[40]Hoja3!$B$9,[40]Hoja3!$A$9,IF(K1814=[40]Hoja3!$B$10,[40]Hoja3!$A$10,IF(K1814=[40]Hoja3!$B$11,[40]Hoja3!$A$11,IF(K1814=[40]Hoja3!$B$12,[40]Hoja3!$A$12,IF(K1814=[40]Hoja3!$B$13,[40]Hoja3!$A$13,IF(K1814=[40]Hoja3!$B$14,[40]Hoja3!$A$14,IF(K1814=[40]Hoja3!$B$15,[40]Hoja3!$A$15,IF(K1814=[40]Hoja3!$B$16,[40]Hoja3!$A$16,IF(K1814=[40]Hoja3!$B$17,[40]Hoja3!$A$17,IF(K1814=[40]Hoja3!$B$18,[40]Hoja3!$A$18,IF(K1814=[40]Hoja3!$B$19,[40]Hoja3!$A$19,IF(K1814=[40]Hoja3!$B$20,[40]Hoja3!$A$20,IF(K1814=[40]Hoja3!$B$21,[40]Hoja3!$A$21,""))))))))))))))))))))</f>
        <v>CCE-16</v>
      </c>
      <c r="M1814" s="60" t="s">
        <v>63</v>
      </c>
      <c r="N1814" s="60">
        <v>0</v>
      </c>
      <c r="O1814" s="63">
        <v>26994240</v>
      </c>
      <c r="P1814" s="63">
        <f t="shared" si="190"/>
        <v>26994240</v>
      </c>
      <c r="Q1814" s="65">
        <v>0</v>
      </c>
      <c r="R1814" s="60">
        <v>1</v>
      </c>
      <c r="S1814" s="60" t="s">
        <v>3257</v>
      </c>
      <c r="T1814" s="60" t="s">
        <v>3258</v>
      </c>
      <c r="U1814" s="60" t="s">
        <v>3259</v>
      </c>
      <c r="V1814" s="60" t="s">
        <v>3260</v>
      </c>
      <c r="W1814" s="60" t="s">
        <v>3261</v>
      </c>
      <c r="X1814" s="60" t="s">
        <v>3262</v>
      </c>
      <c r="Y1814" s="133" t="s">
        <v>3263</v>
      </c>
    </row>
    <row r="1815" spans="1:25" ht="60" x14ac:dyDescent="0.25">
      <c r="A1815" s="60" t="s">
        <v>3431</v>
      </c>
      <c r="B1815" s="60" t="str">
        <f>IFERROR(VLOOKUP(VALUE(MID(A1815,1,IF(VALUE(MID(A1815,1,3))=898,3,4))),[40]Hoja1!$A$3:$K$222,2,0),"")</f>
        <v>1057 Competencias para el ciudadano de hoy</v>
      </c>
      <c r="C1815" s="60" t="s">
        <v>275</v>
      </c>
      <c r="D1815" s="60" t="s">
        <v>520</v>
      </c>
      <c r="E1815" s="60">
        <v>83121502</v>
      </c>
      <c r="F1815" s="60" t="s">
        <v>3325</v>
      </c>
      <c r="G1815" s="62">
        <v>3</v>
      </c>
      <c r="H1815" s="62">
        <v>1</v>
      </c>
      <c r="I1815" s="88">
        <v>8.4</v>
      </c>
      <c r="J1815" s="60">
        <v>1</v>
      </c>
      <c r="K1815" s="60" t="s">
        <v>21</v>
      </c>
      <c r="L1815" s="60" t="str">
        <f>IF(K1815=[40]Hoja3!$B$2,[40]Hoja3!$A$2,IF(K1815=[40]Hoja3!$B$3,[40]Hoja3!$A$3,IF(K1815=[40]Hoja3!$B$4,[40]Hoja3!$A$4,IF(K1815=[40]Hoja3!$B$5,[40]Hoja3!$A$5,IF(K1815=[40]Hoja3!$B$6,[40]Hoja3!$A$6,IF(K1815=[40]Hoja3!$B$7,[40]Hoja3!$A$7,IF(K1815=[40]Hoja3!$B$8,[40]Hoja3!$A$8,IF(K1815=[40]Hoja3!$B$9,[40]Hoja3!$A$9,IF(K1815=[40]Hoja3!$B$10,[40]Hoja3!$A$10,IF(K1815=[40]Hoja3!$B$11,[40]Hoja3!$A$11,IF(K1815=[40]Hoja3!$B$12,[40]Hoja3!$A$12,IF(K1815=[40]Hoja3!$B$13,[40]Hoja3!$A$13,IF(K1815=[40]Hoja3!$B$14,[40]Hoja3!$A$14,IF(K1815=[40]Hoja3!$B$15,[40]Hoja3!$A$15,IF(K1815=[40]Hoja3!$B$16,[40]Hoja3!$A$16,IF(K1815=[40]Hoja3!$B$17,[40]Hoja3!$A$17,IF(K1815=[40]Hoja3!$B$18,[40]Hoja3!$A$18,IF(K1815=[40]Hoja3!$B$19,[40]Hoja3!$A$19,IF(K1815=[40]Hoja3!$B$20,[40]Hoja3!$A$20,IF(K1815=[40]Hoja3!$B$21,[40]Hoja3!$A$21,""))))))))))))))))))))</f>
        <v>CCE-16</v>
      </c>
      <c r="M1815" s="60" t="s">
        <v>63</v>
      </c>
      <c r="N1815" s="60">
        <v>0</v>
      </c>
      <c r="O1815" s="63">
        <v>26994240</v>
      </c>
      <c r="P1815" s="63">
        <f t="shared" si="190"/>
        <v>26994240</v>
      </c>
      <c r="Q1815" s="65">
        <v>0</v>
      </c>
      <c r="R1815" s="60">
        <v>1</v>
      </c>
      <c r="S1815" s="60" t="s">
        <v>3257</v>
      </c>
      <c r="T1815" s="60" t="s">
        <v>3258</v>
      </c>
      <c r="U1815" s="60" t="s">
        <v>3259</v>
      </c>
      <c r="V1815" s="60" t="s">
        <v>3260</v>
      </c>
      <c r="W1815" s="60" t="s">
        <v>3261</v>
      </c>
      <c r="X1815" s="60" t="s">
        <v>3262</v>
      </c>
      <c r="Y1815" s="133" t="s">
        <v>3263</v>
      </c>
    </row>
    <row r="1816" spans="1:25" ht="60" x14ac:dyDescent="0.25">
      <c r="A1816" s="60" t="s">
        <v>3432</v>
      </c>
      <c r="B1816" s="60" t="str">
        <f>IFERROR(VLOOKUP(VALUE(MID(A1816,1,IF(VALUE(MID(A1816,1,3))=898,3,4))),[40]Hoja1!$A$3:$K$222,2,0),"")</f>
        <v>1057 Competencias para el ciudadano de hoy</v>
      </c>
      <c r="C1816" s="60" t="s">
        <v>275</v>
      </c>
      <c r="D1816" s="60" t="s">
        <v>520</v>
      </c>
      <c r="E1816" s="60">
        <v>83121502</v>
      </c>
      <c r="F1816" s="60" t="s">
        <v>3325</v>
      </c>
      <c r="G1816" s="62">
        <v>3</v>
      </c>
      <c r="H1816" s="62">
        <v>1</v>
      </c>
      <c r="I1816" s="88">
        <v>8.4</v>
      </c>
      <c r="J1816" s="60">
        <v>1</v>
      </c>
      <c r="K1816" s="60" t="s">
        <v>21</v>
      </c>
      <c r="L1816" s="60" t="str">
        <f>IF(K1816=[40]Hoja3!$B$2,[40]Hoja3!$A$2,IF(K1816=[40]Hoja3!$B$3,[40]Hoja3!$A$3,IF(K1816=[40]Hoja3!$B$4,[40]Hoja3!$A$4,IF(K1816=[40]Hoja3!$B$5,[40]Hoja3!$A$5,IF(K1816=[40]Hoja3!$B$6,[40]Hoja3!$A$6,IF(K1816=[40]Hoja3!$B$7,[40]Hoja3!$A$7,IF(K1816=[40]Hoja3!$B$8,[40]Hoja3!$A$8,IF(K1816=[40]Hoja3!$B$9,[40]Hoja3!$A$9,IF(K1816=[40]Hoja3!$B$10,[40]Hoja3!$A$10,IF(K1816=[40]Hoja3!$B$11,[40]Hoja3!$A$11,IF(K1816=[40]Hoja3!$B$12,[40]Hoja3!$A$12,IF(K1816=[40]Hoja3!$B$13,[40]Hoja3!$A$13,IF(K1816=[40]Hoja3!$B$14,[40]Hoja3!$A$14,IF(K1816=[40]Hoja3!$B$15,[40]Hoja3!$A$15,IF(K1816=[40]Hoja3!$B$16,[40]Hoja3!$A$16,IF(K1816=[40]Hoja3!$B$17,[40]Hoja3!$A$17,IF(K1816=[40]Hoja3!$B$18,[40]Hoja3!$A$18,IF(K1816=[40]Hoja3!$B$19,[40]Hoja3!$A$19,IF(K1816=[40]Hoja3!$B$20,[40]Hoja3!$A$20,IF(K1816=[40]Hoja3!$B$21,[40]Hoja3!$A$21,""))))))))))))))))))))</f>
        <v>CCE-16</v>
      </c>
      <c r="M1816" s="60" t="s">
        <v>63</v>
      </c>
      <c r="N1816" s="60">
        <v>0</v>
      </c>
      <c r="O1816" s="63">
        <v>26994240</v>
      </c>
      <c r="P1816" s="63">
        <f t="shared" si="190"/>
        <v>26994240</v>
      </c>
      <c r="Q1816" s="65">
        <v>0</v>
      </c>
      <c r="R1816" s="60">
        <v>1</v>
      </c>
      <c r="S1816" s="60" t="s">
        <v>3257</v>
      </c>
      <c r="T1816" s="60" t="s">
        <v>3258</v>
      </c>
      <c r="U1816" s="60" t="s">
        <v>3259</v>
      </c>
      <c r="V1816" s="60" t="s">
        <v>3260</v>
      </c>
      <c r="W1816" s="60" t="s">
        <v>3261</v>
      </c>
      <c r="X1816" s="60" t="s">
        <v>3262</v>
      </c>
      <c r="Y1816" s="133" t="s">
        <v>3263</v>
      </c>
    </row>
    <row r="1817" spans="1:25" ht="60" x14ac:dyDescent="0.25">
      <c r="A1817" s="60" t="s">
        <v>3433</v>
      </c>
      <c r="B1817" s="60" t="str">
        <f>IFERROR(VLOOKUP(VALUE(MID(A1817,1,IF(VALUE(MID(A1817,1,3))=898,3,4))),[40]Hoja1!$A$3:$K$222,2,0),"")</f>
        <v>1057 Competencias para el ciudadano de hoy</v>
      </c>
      <c r="C1817" s="60" t="s">
        <v>275</v>
      </c>
      <c r="D1817" s="60" t="s">
        <v>520</v>
      </c>
      <c r="E1817" s="60">
        <v>83121502</v>
      </c>
      <c r="F1817" s="60" t="s">
        <v>3325</v>
      </c>
      <c r="G1817" s="62">
        <v>3</v>
      </c>
      <c r="H1817" s="62">
        <v>1</v>
      </c>
      <c r="I1817" s="88">
        <v>8.4</v>
      </c>
      <c r="J1817" s="60">
        <v>1</v>
      </c>
      <c r="K1817" s="60" t="s">
        <v>21</v>
      </c>
      <c r="L1817" s="60" t="str">
        <f>IF(K1817=[40]Hoja3!$B$2,[40]Hoja3!$A$2,IF(K1817=[40]Hoja3!$B$3,[40]Hoja3!$A$3,IF(K1817=[40]Hoja3!$B$4,[40]Hoja3!$A$4,IF(K1817=[40]Hoja3!$B$5,[40]Hoja3!$A$5,IF(K1817=[40]Hoja3!$B$6,[40]Hoja3!$A$6,IF(K1817=[40]Hoja3!$B$7,[40]Hoja3!$A$7,IF(K1817=[40]Hoja3!$B$8,[40]Hoja3!$A$8,IF(K1817=[40]Hoja3!$B$9,[40]Hoja3!$A$9,IF(K1817=[40]Hoja3!$B$10,[40]Hoja3!$A$10,IF(K1817=[40]Hoja3!$B$11,[40]Hoja3!$A$11,IF(K1817=[40]Hoja3!$B$12,[40]Hoja3!$A$12,IF(K1817=[40]Hoja3!$B$13,[40]Hoja3!$A$13,IF(K1817=[40]Hoja3!$B$14,[40]Hoja3!$A$14,IF(K1817=[40]Hoja3!$B$15,[40]Hoja3!$A$15,IF(K1817=[40]Hoja3!$B$16,[40]Hoja3!$A$16,IF(K1817=[40]Hoja3!$B$17,[40]Hoja3!$A$17,IF(K1817=[40]Hoja3!$B$18,[40]Hoja3!$A$18,IF(K1817=[40]Hoja3!$B$19,[40]Hoja3!$A$19,IF(K1817=[40]Hoja3!$B$20,[40]Hoja3!$A$20,IF(K1817=[40]Hoja3!$B$21,[40]Hoja3!$A$21,""))))))))))))))))))))</f>
        <v>CCE-16</v>
      </c>
      <c r="M1817" s="60" t="s">
        <v>63</v>
      </c>
      <c r="N1817" s="60">
        <v>0</v>
      </c>
      <c r="O1817" s="63">
        <v>26994240</v>
      </c>
      <c r="P1817" s="63">
        <f t="shared" si="190"/>
        <v>26994240</v>
      </c>
      <c r="Q1817" s="65">
        <v>0</v>
      </c>
      <c r="R1817" s="60">
        <v>1</v>
      </c>
      <c r="S1817" s="60" t="s">
        <v>3257</v>
      </c>
      <c r="T1817" s="60" t="s">
        <v>3258</v>
      </c>
      <c r="U1817" s="60" t="s">
        <v>3259</v>
      </c>
      <c r="V1817" s="60" t="s">
        <v>3260</v>
      </c>
      <c r="W1817" s="60" t="s">
        <v>3261</v>
      </c>
      <c r="X1817" s="60" t="s">
        <v>3262</v>
      </c>
      <c r="Y1817" s="133" t="s">
        <v>3263</v>
      </c>
    </row>
    <row r="1818" spans="1:25" ht="60" x14ac:dyDescent="0.25">
      <c r="A1818" s="60" t="s">
        <v>3434</v>
      </c>
      <c r="B1818" s="60" t="str">
        <f>IFERROR(VLOOKUP(VALUE(MID(A1818,1,IF(VALUE(MID(A1818,1,3))=898,3,4))),[40]Hoja1!$A$3:$K$222,2,0),"")</f>
        <v>1057 Competencias para el ciudadano de hoy</v>
      </c>
      <c r="C1818" s="60" t="s">
        <v>275</v>
      </c>
      <c r="D1818" s="60" t="s">
        <v>520</v>
      </c>
      <c r="E1818" s="60">
        <v>83121502</v>
      </c>
      <c r="F1818" s="60" t="s">
        <v>3325</v>
      </c>
      <c r="G1818" s="62">
        <v>3</v>
      </c>
      <c r="H1818" s="62">
        <v>1</v>
      </c>
      <c r="I1818" s="88">
        <v>8.4</v>
      </c>
      <c r="J1818" s="60">
        <v>1</v>
      </c>
      <c r="K1818" s="60" t="s">
        <v>21</v>
      </c>
      <c r="L1818" s="60" t="str">
        <f>IF(K1818=[40]Hoja3!$B$2,[40]Hoja3!$A$2,IF(K1818=[40]Hoja3!$B$3,[40]Hoja3!$A$3,IF(K1818=[40]Hoja3!$B$4,[40]Hoja3!$A$4,IF(K1818=[40]Hoja3!$B$5,[40]Hoja3!$A$5,IF(K1818=[40]Hoja3!$B$6,[40]Hoja3!$A$6,IF(K1818=[40]Hoja3!$B$7,[40]Hoja3!$A$7,IF(K1818=[40]Hoja3!$B$8,[40]Hoja3!$A$8,IF(K1818=[40]Hoja3!$B$9,[40]Hoja3!$A$9,IF(K1818=[40]Hoja3!$B$10,[40]Hoja3!$A$10,IF(K1818=[40]Hoja3!$B$11,[40]Hoja3!$A$11,IF(K1818=[40]Hoja3!$B$12,[40]Hoja3!$A$12,IF(K1818=[40]Hoja3!$B$13,[40]Hoja3!$A$13,IF(K1818=[40]Hoja3!$B$14,[40]Hoja3!$A$14,IF(K1818=[40]Hoja3!$B$15,[40]Hoja3!$A$15,IF(K1818=[40]Hoja3!$B$16,[40]Hoja3!$A$16,IF(K1818=[40]Hoja3!$B$17,[40]Hoja3!$A$17,IF(K1818=[40]Hoja3!$B$18,[40]Hoja3!$A$18,IF(K1818=[40]Hoja3!$B$19,[40]Hoja3!$A$19,IF(K1818=[40]Hoja3!$B$20,[40]Hoja3!$A$20,IF(K1818=[40]Hoja3!$B$21,[40]Hoja3!$A$21,""))))))))))))))))))))</f>
        <v>CCE-16</v>
      </c>
      <c r="M1818" s="60" t="s">
        <v>63</v>
      </c>
      <c r="N1818" s="60">
        <v>0</v>
      </c>
      <c r="O1818" s="129">
        <f>26994240+5607</f>
        <v>26999847</v>
      </c>
      <c r="P1818" s="63">
        <f t="shared" si="190"/>
        <v>26999847</v>
      </c>
      <c r="Q1818" s="65">
        <v>0</v>
      </c>
      <c r="R1818" s="60">
        <v>1</v>
      </c>
      <c r="S1818" s="60" t="s">
        <v>3257</v>
      </c>
      <c r="T1818" s="60" t="s">
        <v>3258</v>
      </c>
      <c r="U1818" s="60" t="s">
        <v>3259</v>
      </c>
      <c r="V1818" s="60" t="s">
        <v>3260</v>
      </c>
      <c r="W1818" s="60" t="s">
        <v>3261</v>
      </c>
      <c r="X1818" s="60" t="s">
        <v>3262</v>
      </c>
      <c r="Y1818" s="133" t="s">
        <v>3263</v>
      </c>
    </row>
    <row r="1819" spans="1:25" ht="60" x14ac:dyDescent="0.25">
      <c r="A1819" s="60" t="s">
        <v>3435</v>
      </c>
      <c r="B1819" s="60" t="str">
        <f>IFERROR(VLOOKUP(VALUE(MID(A1819,1,IF(VALUE(MID(A1819,1,3))=898,3,4))),[40]Hoja1!$A$3:$K$222,2,0),"")</f>
        <v>1057 Competencias para el ciudadano de hoy</v>
      </c>
      <c r="C1819" s="60" t="s">
        <v>275</v>
      </c>
      <c r="D1819" s="60" t="s">
        <v>520</v>
      </c>
      <c r="E1819" s="60">
        <v>83121502</v>
      </c>
      <c r="F1819" s="60" t="s">
        <v>3436</v>
      </c>
      <c r="G1819" s="62">
        <v>3</v>
      </c>
      <c r="H1819" s="62">
        <v>1</v>
      </c>
      <c r="I1819" s="88">
        <v>8.9</v>
      </c>
      <c r="J1819" s="60">
        <v>1</v>
      </c>
      <c r="K1819" s="60" t="s">
        <v>21</v>
      </c>
      <c r="L1819" s="60" t="str">
        <f>IF(K1819=[40]Hoja3!$B$2,[40]Hoja3!$A$2,IF(K1819=[40]Hoja3!$B$3,[40]Hoja3!$A$3,IF(K1819=[40]Hoja3!$B$4,[40]Hoja3!$A$4,IF(K1819=[40]Hoja3!$B$5,[40]Hoja3!$A$5,IF(K1819=[40]Hoja3!$B$6,[40]Hoja3!$A$6,IF(K1819=[40]Hoja3!$B$7,[40]Hoja3!$A$7,IF(K1819=[40]Hoja3!$B$8,[40]Hoja3!$A$8,IF(K1819=[40]Hoja3!$B$9,[40]Hoja3!$A$9,IF(K1819=[40]Hoja3!$B$10,[40]Hoja3!$A$10,IF(K1819=[40]Hoja3!$B$11,[40]Hoja3!$A$11,IF(K1819=[40]Hoja3!$B$12,[40]Hoja3!$A$12,IF(K1819=[40]Hoja3!$B$13,[40]Hoja3!$A$13,IF(K1819=[40]Hoja3!$B$14,[40]Hoja3!$A$14,IF(K1819=[40]Hoja3!$B$15,[40]Hoja3!$A$15,IF(K1819=[40]Hoja3!$B$16,[40]Hoja3!$A$16,IF(K1819=[40]Hoja3!$B$17,[40]Hoja3!$A$17,IF(K1819=[40]Hoja3!$B$18,[40]Hoja3!$A$18,IF(K1819=[40]Hoja3!$B$19,[40]Hoja3!$A$19,IF(K1819=[40]Hoja3!$B$20,[40]Hoja3!$A$20,IF(K1819=[40]Hoja3!$B$21,[40]Hoja3!$A$21,""))))))))))))))))))))</f>
        <v>CCE-16</v>
      </c>
      <c r="M1819" s="60" t="s">
        <v>63</v>
      </c>
      <c r="N1819" s="60">
        <v>0</v>
      </c>
      <c r="O1819" s="63">
        <v>31696808</v>
      </c>
      <c r="P1819" s="63">
        <f t="shared" si="190"/>
        <v>31696808</v>
      </c>
      <c r="Q1819" s="65">
        <v>0</v>
      </c>
      <c r="R1819" s="60">
        <v>1</v>
      </c>
      <c r="S1819" s="60" t="s">
        <v>3257</v>
      </c>
      <c r="T1819" s="60" t="s">
        <v>3258</v>
      </c>
      <c r="U1819" s="60" t="s">
        <v>3259</v>
      </c>
      <c r="V1819" s="60" t="s">
        <v>3260</v>
      </c>
      <c r="W1819" s="60" t="s">
        <v>3261</v>
      </c>
      <c r="X1819" s="60" t="s">
        <v>3262</v>
      </c>
      <c r="Y1819" s="133" t="s">
        <v>3263</v>
      </c>
    </row>
    <row r="1820" spans="1:25" ht="60" x14ac:dyDescent="0.25">
      <c r="A1820" s="60" t="s">
        <v>3437</v>
      </c>
      <c r="B1820" s="60" t="str">
        <f>IFERROR(VLOOKUP(VALUE(MID(A1820,1,IF(VALUE(MID(A1820,1,3))=898,3,4))),[40]Hoja1!$A$3:$K$222,2,0),"")</f>
        <v>1057 Competencias para el ciudadano de hoy</v>
      </c>
      <c r="C1820" s="60" t="s">
        <v>275</v>
      </c>
      <c r="D1820" s="60" t="s">
        <v>520</v>
      </c>
      <c r="E1820" s="60">
        <v>83121502</v>
      </c>
      <c r="F1820" s="60" t="s">
        <v>3436</v>
      </c>
      <c r="G1820" s="62">
        <v>3</v>
      </c>
      <c r="H1820" s="62">
        <v>1</v>
      </c>
      <c r="I1820" s="88">
        <v>8.9</v>
      </c>
      <c r="J1820" s="60">
        <v>1</v>
      </c>
      <c r="K1820" s="60" t="s">
        <v>21</v>
      </c>
      <c r="L1820" s="60" t="str">
        <f>IF(K1820=[40]Hoja3!$B$2,[40]Hoja3!$A$2,IF(K1820=[40]Hoja3!$B$3,[40]Hoja3!$A$3,IF(K1820=[40]Hoja3!$B$4,[40]Hoja3!$A$4,IF(K1820=[40]Hoja3!$B$5,[40]Hoja3!$A$5,IF(K1820=[40]Hoja3!$B$6,[40]Hoja3!$A$6,IF(K1820=[40]Hoja3!$B$7,[40]Hoja3!$A$7,IF(K1820=[40]Hoja3!$B$8,[40]Hoja3!$A$8,IF(K1820=[40]Hoja3!$B$9,[40]Hoja3!$A$9,IF(K1820=[40]Hoja3!$B$10,[40]Hoja3!$A$10,IF(K1820=[40]Hoja3!$B$11,[40]Hoja3!$A$11,IF(K1820=[40]Hoja3!$B$12,[40]Hoja3!$A$12,IF(K1820=[40]Hoja3!$B$13,[40]Hoja3!$A$13,IF(K1820=[40]Hoja3!$B$14,[40]Hoja3!$A$14,IF(K1820=[40]Hoja3!$B$15,[40]Hoja3!$A$15,IF(K1820=[40]Hoja3!$B$16,[40]Hoja3!$A$16,IF(K1820=[40]Hoja3!$B$17,[40]Hoja3!$A$17,IF(K1820=[40]Hoja3!$B$18,[40]Hoja3!$A$18,IF(K1820=[40]Hoja3!$B$19,[40]Hoja3!$A$19,IF(K1820=[40]Hoja3!$B$20,[40]Hoja3!$A$20,IF(K1820=[40]Hoja3!$B$21,[40]Hoja3!$A$21,""))))))))))))))))))))</f>
        <v>CCE-16</v>
      </c>
      <c r="M1820" s="60" t="s">
        <v>63</v>
      </c>
      <c r="N1820" s="60">
        <v>0</v>
      </c>
      <c r="O1820" s="63">
        <v>31696808</v>
      </c>
      <c r="P1820" s="63">
        <f t="shared" si="190"/>
        <v>31696808</v>
      </c>
      <c r="Q1820" s="65">
        <v>0</v>
      </c>
      <c r="R1820" s="60">
        <v>1</v>
      </c>
      <c r="S1820" s="60" t="s">
        <v>3257</v>
      </c>
      <c r="T1820" s="60" t="s">
        <v>3258</v>
      </c>
      <c r="U1820" s="60" t="s">
        <v>3259</v>
      </c>
      <c r="V1820" s="60" t="s">
        <v>3260</v>
      </c>
      <c r="W1820" s="60" t="s">
        <v>3261</v>
      </c>
      <c r="X1820" s="60" t="s">
        <v>3262</v>
      </c>
      <c r="Y1820" s="133" t="s">
        <v>3263</v>
      </c>
    </row>
    <row r="1821" spans="1:25" ht="60" x14ac:dyDescent="0.25">
      <c r="A1821" s="60" t="s">
        <v>3438</v>
      </c>
      <c r="B1821" s="60" t="str">
        <f>IFERROR(VLOOKUP(VALUE(MID(A1821,1,IF(VALUE(MID(A1821,1,3))=898,3,4))),[40]Hoja1!$A$3:$K$222,2,0),"")</f>
        <v>1057 Competencias para el ciudadano de hoy</v>
      </c>
      <c r="C1821" s="60" t="s">
        <v>275</v>
      </c>
      <c r="D1821" s="60" t="s">
        <v>520</v>
      </c>
      <c r="E1821" s="60">
        <v>83121502</v>
      </c>
      <c r="F1821" s="60" t="s">
        <v>3439</v>
      </c>
      <c r="G1821" s="62">
        <v>3</v>
      </c>
      <c r="H1821" s="62">
        <v>1</v>
      </c>
      <c r="I1821" s="88">
        <v>8.9</v>
      </c>
      <c r="J1821" s="60">
        <v>1</v>
      </c>
      <c r="K1821" s="60" t="s">
        <v>21</v>
      </c>
      <c r="L1821" s="60" t="str">
        <f>IF(K1821=[40]Hoja3!$B$2,[40]Hoja3!$A$2,IF(K1821=[40]Hoja3!$B$3,[40]Hoja3!$A$3,IF(K1821=[40]Hoja3!$B$4,[40]Hoja3!$A$4,IF(K1821=[40]Hoja3!$B$5,[40]Hoja3!$A$5,IF(K1821=[40]Hoja3!$B$6,[40]Hoja3!$A$6,IF(K1821=[40]Hoja3!$B$7,[40]Hoja3!$A$7,IF(K1821=[40]Hoja3!$B$8,[40]Hoja3!$A$8,IF(K1821=[40]Hoja3!$B$9,[40]Hoja3!$A$9,IF(K1821=[40]Hoja3!$B$10,[40]Hoja3!$A$10,IF(K1821=[40]Hoja3!$B$11,[40]Hoja3!$A$11,IF(K1821=[40]Hoja3!$B$12,[40]Hoja3!$A$12,IF(K1821=[40]Hoja3!$B$13,[40]Hoja3!$A$13,IF(K1821=[40]Hoja3!$B$14,[40]Hoja3!$A$14,IF(K1821=[40]Hoja3!$B$15,[40]Hoja3!$A$15,IF(K1821=[40]Hoja3!$B$16,[40]Hoja3!$A$16,IF(K1821=[40]Hoja3!$B$17,[40]Hoja3!$A$17,IF(K1821=[40]Hoja3!$B$18,[40]Hoja3!$A$18,IF(K1821=[40]Hoja3!$B$19,[40]Hoja3!$A$19,IF(K1821=[40]Hoja3!$B$20,[40]Hoja3!$A$20,IF(K1821=[40]Hoja3!$B$21,[40]Hoja3!$A$21,""))))))))))))))))))))</f>
        <v>CCE-16</v>
      </c>
      <c r="M1821" s="60" t="s">
        <v>63</v>
      </c>
      <c r="N1821" s="60">
        <v>0</v>
      </c>
      <c r="O1821" s="63">
        <v>28815280</v>
      </c>
      <c r="P1821" s="63">
        <f t="shared" si="190"/>
        <v>28815280</v>
      </c>
      <c r="Q1821" s="65">
        <v>0</v>
      </c>
      <c r="R1821" s="60">
        <v>1</v>
      </c>
      <c r="S1821" s="60" t="s">
        <v>3257</v>
      </c>
      <c r="T1821" s="60" t="s">
        <v>3258</v>
      </c>
      <c r="U1821" s="60" t="s">
        <v>3259</v>
      </c>
      <c r="V1821" s="60" t="s">
        <v>3260</v>
      </c>
      <c r="W1821" s="60" t="s">
        <v>3261</v>
      </c>
      <c r="X1821" s="60" t="s">
        <v>3262</v>
      </c>
      <c r="Y1821" s="133" t="s">
        <v>3263</v>
      </c>
    </row>
    <row r="1822" spans="1:25" ht="60" x14ac:dyDescent="0.25">
      <c r="A1822" s="60" t="s">
        <v>3440</v>
      </c>
      <c r="B1822" s="60" t="str">
        <f>IFERROR(VLOOKUP(VALUE(MID(A1822,1,IF(VALUE(MID(A1822,1,3))=898,3,4))),[40]Hoja1!$A$3:$K$222,2,0),"")</f>
        <v>1057 Competencias para el ciudadano de hoy</v>
      </c>
      <c r="C1822" s="60" t="s">
        <v>275</v>
      </c>
      <c r="D1822" s="60" t="s">
        <v>520</v>
      </c>
      <c r="E1822" s="60">
        <v>83121502</v>
      </c>
      <c r="F1822" s="60" t="s">
        <v>3439</v>
      </c>
      <c r="G1822" s="62">
        <v>3</v>
      </c>
      <c r="H1822" s="62">
        <v>1</v>
      </c>
      <c r="I1822" s="88">
        <v>8.9</v>
      </c>
      <c r="J1822" s="60">
        <v>1</v>
      </c>
      <c r="K1822" s="60" t="s">
        <v>21</v>
      </c>
      <c r="L1822" s="60" t="str">
        <f>IF(K1822=[40]Hoja3!$B$2,[40]Hoja3!$A$2,IF(K1822=[40]Hoja3!$B$3,[40]Hoja3!$A$3,IF(K1822=[40]Hoja3!$B$4,[40]Hoja3!$A$4,IF(K1822=[40]Hoja3!$B$5,[40]Hoja3!$A$5,IF(K1822=[40]Hoja3!$B$6,[40]Hoja3!$A$6,IF(K1822=[40]Hoja3!$B$7,[40]Hoja3!$A$7,IF(K1822=[40]Hoja3!$B$8,[40]Hoja3!$A$8,IF(K1822=[40]Hoja3!$B$9,[40]Hoja3!$A$9,IF(K1822=[40]Hoja3!$B$10,[40]Hoja3!$A$10,IF(K1822=[40]Hoja3!$B$11,[40]Hoja3!$A$11,IF(K1822=[40]Hoja3!$B$12,[40]Hoja3!$A$12,IF(K1822=[40]Hoja3!$B$13,[40]Hoja3!$A$13,IF(K1822=[40]Hoja3!$B$14,[40]Hoja3!$A$14,IF(K1822=[40]Hoja3!$B$15,[40]Hoja3!$A$15,IF(K1822=[40]Hoja3!$B$16,[40]Hoja3!$A$16,IF(K1822=[40]Hoja3!$B$17,[40]Hoja3!$A$17,IF(K1822=[40]Hoja3!$B$18,[40]Hoja3!$A$18,IF(K1822=[40]Hoja3!$B$19,[40]Hoja3!$A$19,IF(K1822=[40]Hoja3!$B$20,[40]Hoja3!$A$20,IF(K1822=[40]Hoja3!$B$21,[40]Hoja3!$A$21,""))))))))))))))))))))</f>
        <v>CCE-16</v>
      </c>
      <c r="M1822" s="60" t="s">
        <v>63</v>
      </c>
      <c r="N1822" s="60">
        <v>0</v>
      </c>
      <c r="O1822" s="63">
        <v>28815280</v>
      </c>
      <c r="P1822" s="63">
        <f t="shared" si="190"/>
        <v>28815280</v>
      </c>
      <c r="Q1822" s="65">
        <v>0</v>
      </c>
      <c r="R1822" s="60">
        <v>1</v>
      </c>
      <c r="S1822" s="60" t="s">
        <v>3257</v>
      </c>
      <c r="T1822" s="60" t="s">
        <v>3258</v>
      </c>
      <c r="U1822" s="60" t="s">
        <v>3259</v>
      </c>
      <c r="V1822" s="60" t="s">
        <v>3260</v>
      </c>
      <c r="W1822" s="60" t="s">
        <v>3261</v>
      </c>
      <c r="X1822" s="60" t="s">
        <v>3262</v>
      </c>
      <c r="Y1822" s="133" t="s">
        <v>3263</v>
      </c>
    </row>
    <row r="1823" spans="1:25" ht="75" x14ac:dyDescent="0.25">
      <c r="A1823" s="60" t="s">
        <v>3441</v>
      </c>
      <c r="B1823" s="60" t="str">
        <f>IFERROR(VLOOKUP(VALUE(MID(A1823,1,IF(VALUE(MID(A1823,1,3))=898,3,4))),[40]Hoja1!$A$3:$K$222,2,0),"")</f>
        <v>1057 Competencias para el ciudadano de hoy</v>
      </c>
      <c r="C1823" s="60" t="s">
        <v>275</v>
      </c>
      <c r="D1823" s="60" t="s">
        <v>520</v>
      </c>
      <c r="E1823" s="60">
        <v>83121502</v>
      </c>
      <c r="F1823" s="60" t="s">
        <v>3442</v>
      </c>
      <c r="G1823" s="62">
        <v>3</v>
      </c>
      <c r="H1823" s="62">
        <v>1</v>
      </c>
      <c r="I1823" s="88">
        <v>8.9</v>
      </c>
      <c r="J1823" s="60">
        <v>1</v>
      </c>
      <c r="K1823" s="60" t="s">
        <v>21</v>
      </c>
      <c r="L1823" s="60" t="str">
        <f>IF(K1823=[40]Hoja3!$B$2,[40]Hoja3!$A$2,IF(K1823=[40]Hoja3!$B$3,[40]Hoja3!$A$3,IF(K1823=[40]Hoja3!$B$4,[40]Hoja3!$A$4,IF(K1823=[40]Hoja3!$B$5,[40]Hoja3!$A$5,IF(K1823=[40]Hoja3!$B$6,[40]Hoja3!$A$6,IF(K1823=[40]Hoja3!$B$7,[40]Hoja3!$A$7,IF(K1823=[40]Hoja3!$B$8,[40]Hoja3!$A$8,IF(K1823=[40]Hoja3!$B$9,[40]Hoja3!$A$9,IF(K1823=[40]Hoja3!$B$10,[40]Hoja3!$A$10,IF(K1823=[40]Hoja3!$B$11,[40]Hoja3!$A$11,IF(K1823=[40]Hoja3!$B$12,[40]Hoja3!$A$12,IF(K1823=[40]Hoja3!$B$13,[40]Hoja3!$A$13,IF(K1823=[40]Hoja3!$B$14,[40]Hoja3!$A$14,IF(K1823=[40]Hoja3!$B$15,[40]Hoja3!$A$15,IF(K1823=[40]Hoja3!$B$16,[40]Hoja3!$A$16,IF(K1823=[40]Hoja3!$B$17,[40]Hoja3!$A$17,IF(K1823=[40]Hoja3!$B$18,[40]Hoja3!$A$18,IF(K1823=[40]Hoja3!$B$19,[40]Hoja3!$A$19,IF(K1823=[40]Hoja3!$B$20,[40]Hoja3!$A$20,IF(K1823=[40]Hoja3!$B$21,[40]Hoja3!$A$21,""))))))))))))))))))))</f>
        <v>CCE-16</v>
      </c>
      <c r="M1823" s="60" t="s">
        <v>575</v>
      </c>
      <c r="N1823" s="60">
        <v>0</v>
      </c>
      <c r="O1823" s="63">
        <v>21703817</v>
      </c>
      <c r="P1823" s="63">
        <f t="shared" si="190"/>
        <v>21703817</v>
      </c>
      <c r="Q1823" s="65">
        <v>0</v>
      </c>
      <c r="R1823" s="60">
        <v>1</v>
      </c>
      <c r="S1823" s="60" t="s">
        <v>3257</v>
      </c>
      <c r="T1823" s="60" t="s">
        <v>3258</v>
      </c>
      <c r="U1823" s="60" t="s">
        <v>3259</v>
      </c>
      <c r="V1823" s="60" t="s">
        <v>3260</v>
      </c>
      <c r="W1823" s="60" t="s">
        <v>3261</v>
      </c>
      <c r="X1823" s="60" t="s">
        <v>3262</v>
      </c>
      <c r="Y1823" s="133" t="s">
        <v>3263</v>
      </c>
    </row>
    <row r="1824" spans="1:25" ht="90" x14ac:dyDescent="0.25">
      <c r="A1824" s="60" t="s">
        <v>3443</v>
      </c>
      <c r="B1824" s="60" t="str">
        <f>IFERROR(VLOOKUP(VALUE(MID(A1824,1,IF(VALUE(MID(A1824,1,3))=898,3,4))),[41]Hoja1!$A$3:$K$222,2,0),"")</f>
        <v xml:space="preserve">1058 Participación ciudadana para el reencuentro, la reconciliación y la paz </v>
      </c>
      <c r="C1824" s="60" t="s">
        <v>277</v>
      </c>
      <c r="D1824" s="60" t="s">
        <v>524</v>
      </c>
      <c r="E1824" s="60" t="s">
        <v>3444</v>
      </c>
      <c r="F1824" s="60" t="s">
        <v>3445</v>
      </c>
      <c r="G1824" s="62">
        <v>2</v>
      </c>
      <c r="H1824" s="62">
        <v>3</v>
      </c>
      <c r="I1824" s="60">
        <v>10</v>
      </c>
      <c r="J1824" s="60">
        <v>1</v>
      </c>
      <c r="K1824" s="60" t="s">
        <v>602</v>
      </c>
      <c r="L1824" s="60" t="str">
        <f>IF(K1824=[41]Hoja3!$B$2,[41]Hoja3!$A$2,IF(K1824=[41]Hoja3!$B$3,[41]Hoja3!$A$3,IF(K1824=[41]Hoja3!$B$4,[41]Hoja3!$A$4,IF(K1824=[41]Hoja3!$B$5,[41]Hoja3!$A$5,IF(K1824=[41]Hoja3!$B$6,[41]Hoja3!$A$6,IF(K1824=[41]Hoja3!$B$7,[41]Hoja3!$A$7,IF(K1824=[41]Hoja3!$B$8,[41]Hoja3!$A$8,IF(K1824=[41]Hoja3!$B$9,[41]Hoja3!$A$9,IF(K1824=[41]Hoja3!$B$10,[41]Hoja3!$A$10,IF(K1824=[41]Hoja3!$B$11,[41]Hoja3!$A$11,IF(K1824=[41]Hoja3!$B$12,[41]Hoja3!$A$12,IF(K1824=[41]Hoja3!$B$13,[41]Hoja3!$A$13,IF(K1824=[41]Hoja3!$B$14,[41]Hoja3!$A$14,IF(K1824=[41]Hoja3!$B$15,[41]Hoja3!$A$15,IF(K1824=[41]Hoja3!$B$16,[41]Hoja3!$A$16,IF(K1824=[41]Hoja3!$B$17,[41]Hoja3!$A$17,IF(K1824=[41]Hoja3!$B$18,[41]Hoja3!$A$18,IF(K1824=[41]Hoja3!$B$19,[41]Hoja3!$A$19,IF(K1824=[41]Hoja3!$B$20,[41]Hoja3!$A$20,IF(K1824=[41]Hoja3!$B$21,[41]Hoja3!$A$21,""))))))))))))))))))))</f>
        <v>CCE-15||03</v>
      </c>
      <c r="M1824" s="60" t="s">
        <v>578</v>
      </c>
      <c r="N1824" s="60">
        <v>0</v>
      </c>
      <c r="O1824" s="63">
        <v>248560000</v>
      </c>
      <c r="P1824" s="63">
        <v>248560000</v>
      </c>
      <c r="Q1824" s="65">
        <v>0</v>
      </c>
      <c r="R1824" s="60">
        <v>0</v>
      </c>
      <c r="S1824" s="60" t="s">
        <v>3446</v>
      </c>
      <c r="T1824" s="60" t="s">
        <v>3447</v>
      </c>
      <c r="U1824" s="60" t="s">
        <v>3446</v>
      </c>
      <c r="V1824" s="60" t="s">
        <v>3447</v>
      </c>
      <c r="W1824" s="60" t="s">
        <v>3448</v>
      </c>
      <c r="X1824" s="60">
        <v>3241000</v>
      </c>
      <c r="Y1824" s="170" t="s">
        <v>3449</v>
      </c>
    </row>
    <row r="1825" spans="1:25" ht="180" x14ac:dyDescent="0.25">
      <c r="A1825" s="60" t="s">
        <v>3450</v>
      </c>
      <c r="B1825" s="60" t="str">
        <f>IFERROR(VLOOKUP(VALUE(MID(A1825,1,IF(VALUE(MID(A1825,1,3))=898,3,4))),[41]Hoja1!$A$3:$K$222,2,0),"")</f>
        <v xml:space="preserve">1058 Participación ciudadana para el reencuentro, la reconciliación y la paz </v>
      </c>
      <c r="C1825" s="60" t="s">
        <v>279</v>
      </c>
      <c r="D1825" s="60" t="s">
        <v>526</v>
      </c>
      <c r="E1825" s="60" t="s">
        <v>3451</v>
      </c>
      <c r="F1825" s="60" t="s">
        <v>3452</v>
      </c>
      <c r="G1825" s="62">
        <v>3</v>
      </c>
      <c r="H1825" s="62">
        <v>3</v>
      </c>
      <c r="I1825" s="60">
        <v>8</v>
      </c>
      <c r="J1825" s="60">
        <v>1</v>
      </c>
      <c r="K1825" s="60" t="s">
        <v>21</v>
      </c>
      <c r="L1825" s="60" t="str">
        <f>IF(K1825=[41]Hoja3!$B$2,[41]Hoja3!$A$2,IF(K1825=[41]Hoja3!$B$3,[41]Hoja3!$A$3,IF(K1825=[41]Hoja3!$B$4,[41]Hoja3!$A$4,IF(K1825=[41]Hoja3!$B$5,[41]Hoja3!$A$5,IF(K1825=[41]Hoja3!$B$6,[41]Hoja3!$A$6,IF(K1825=[41]Hoja3!$B$7,[41]Hoja3!$A$7,IF(K1825=[41]Hoja3!$B$8,[41]Hoja3!$A$8,IF(K1825=[41]Hoja3!$B$9,[41]Hoja3!$A$9,IF(K1825=[41]Hoja3!$B$10,[41]Hoja3!$A$10,IF(K1825=[41]Hoja3!$B$11,[41]Hoja3!$A$11,IF(K1825=[41]Hoja3!$B$12,[41]Hoja3!$A$12,IF(K1825=[41]Hoja3!$B$13,[41]Hoja3!$A$13,IF(K1825=[41]Hoja3!$B$14,[41]Hoja3!$A$14,IF(K1825=[41]Hoja3!$B$15,[41]Hoja3!$A$15,IF(K1825=[41]Hoja3!$B$16,[41]Hoja3!$A$16,IF(K1825=[41]Hoja3!$B$17,[41]Hoja3!$A$17,IF(K1825=[41]Hoja3!$B$18,[41]Hoja3!$A$18,IF(K1825=[41]Hoja3!$B$19,[41]Hoja3!$A$19,IF(K1825=[41]Hoja3!$B$20,[41]Hoja3!$A$20,IF(K1825=[41]Hoja3!$B$21,[41]Hoja3!$A$21,""))))))))))))))))))))</f>
        <v>CCE-16</v>
      </c>
      <c r="M1825" s="60" t="s">
        <v>584</v>
      </c>
      <c r="N1825" s="60">
        <v>0</v>
      </c>
      <c r="O1825" s="63">
        <v>1700000000</v>
      </c>
      <c r="P1825" s="63">
        <v>1700000000</v>
      </c>
      <c r="Q1825" s="65">
        <v>0</v>
      </c>
      <c r="R1825" s="60">
        <v>0</v>
      </c>
      <c r="S1825" s="60" t="s">
        <v>3446</v>
      </c>
      <c r="T1825" s="60" t="s">
        <v>3447</v>
      </c>
      <c r="U1825" s="60" t="s">
        <v>3446</v>
      </c>
      <c r="V1825" s="60" t="s">
        <v>3447</v>
      </c>
      <c r="W1825" s="60" t="s">
        <v>3448</v>
      </c>
      <c r="X1825" s="60">
        <v>3241000</v>
      </c>
      <c r="Y1825" s="170" t="s">
        <v>3449</v>
      </c>
    </row>
    <row r="1826" spans="1:25" ht="165" x14ac:dyDescent="0.25">
      <c r="A1826" s="60" t="s">
        <v>3453</v>
      </c>
      <c r="B1826" s="60" t="str">
        <f>IFERROR(VLOOKUP(VALUE(MID(A1826,1,IF(VALUE(MID(A1826,1,3))=898,3,4))),[41]Hoja1!$A$3:$K$222,2,0),"")</f>
        <v xml:space="preserve">1058 Participación ciudadana para el reencuentro, la reconciliación y la paz </v>
      </c>
      <c r="C1826" s="60" t="s">
        <v>279</v>
      </c>
      <c r="D1826" s="60" t="s">
        <v>527</v>
      </c>
      <c r="E1826" s="60" t="s">
        <v>3454</v>
      </c>
      <c r="F1826" s="60" t="s">
        <v>3455</v>
      </c>
      <c r="G1826" s="62">
        <v>1</v>
      </c>
      <c r="H1826" s="62">
        <v>1</v>
      </c>
      <c r="I1826" s="60">
        <v>11</v>
      </c>
      <c r="J1826" s="60">
        <v>1</v>
      </c>
      <c r="K1826" s="60" t="s">
        <v>24</v>
      </c>
      <c r="L1826" s="60" t="str">
        <f>IF(K1826=[41]Hoja3!$B$2,[41]Hoja3!$A$2,IF(K1826=[41]Hoja3!$B$3,[41]Hoja3!$A$3,IF(K1826=[41]Hoja3!$B$4,[41]Hoja3!$A$4,IF(K1826=[41]Hoja3!$B$5,[41]Hoja3!$A$5,IF(K1826=[41]Hoja3!$B$6,[41]Hoja3!$A$6,IF(K1826=[41]Hoja3!$B$7,[41]Hoja3!$A$7,IF(K1826=[41]Hoja3!$B$8,[41]Hoja3!$A$8,IF(K1826=[41]Hoja3!$B$9,[41]Hoja3!$A$9,IF(K1826=[41]Hoja3!$B$10,[41]Hoja3!$A$10,IF(K1826=[41]Hoja3!$B$11,[41]Hoja3!$A$11,IF(K1826=[41]Hoja3!$B$12,[41]Hoja3!$A$12,IF(K1826=[41]Hoja3!$B$13,[41]Hoja3!$A$13,IF(K1826=[41]Hoja3!$B$14,[41]Hoja3!$A$14,IF(K1826=[41]Hoja3!$B$15,[41]Hoja3!$A$15,IF(K1826=[41]Hoja3!$B$16,[41]Hoja3!$A$16,IF(K1826=[41]Hoja3!$B$17,[41]Hoja3!$A$17,IF(K1826=[41]Hoja3!$B$18,[41]Hoja3!$A$18,IF(K1826=[41]Hoja3!$B$19,[41]Hoja3!$A$19,IF(K1826=[41]Hoja3!$B$20,[41]Hoja3!$A$20,IF(K1826=[41]Hoja3!$B$21,[41]Hoja3!$A$21,""))))))))))))))))))))</f>
        <v>CCE-06</v>
      </c>
      <c r="M1826" s="60" t="s">
        <v>575</v>
      </c>
      <c r="N1826" s="60">
        <v>0</v>
      </c>
      <c r="O1826" s="63">
        <v>550000000</v>
      </c>
      <c r="P1826" s="63">
        <v>550000000</v>
      </c>
      <c r="Q1826" s="65">
        <v>0</v>
      </c>
      <c r="R1826" s="60">
        <v>0</v>
      </c>
      <c r="S1826" s="60" t="s">
        <v>3446</v>
      </c>
      <c r="T1826" s="60" t="s">
        <v>3447</v>
      </c>
      <c r="U1826" s="60" t="s">
        <v>3446</v>
      </c>
      <c r="V1826" s="60" t="s">
        <v>3447</v>
      </c>
      <c r="W1826" s="60" t="s">
        <v>3448</v>
      </c>
      <c r="X1826" s="60">
        <v>3241000</v>
      </c>
      <c r="Y1826" s="170" t="s">
        <v>3449</v>
      </c>
    </row>
    <row r="1827" spans="1:25" ht="60" x14ac:dyDescent="0.25">
      <c r="A1827" s="60" t="s">
        <v>3456</v>
      </c>
      <c r="B1827" s="60" t="str">
        <f>IFERROR(VLOOKUP(VALUE(MID(A1827,1,IF(VALUE(MID(A1827,1,3))=898,3,4))),[41]Hoja1!$A$3:$K$222,2,0),"")</f>
        <v xml:space="preserve">1058 Participación ciudadana para el reencuentro, la reconciliación y la paz </v>
      </c>
      <c r="C1827" s="60" t="s">
        <v>279</v>
      </c>
      <c r="D1827" s="60" t="s">
        <v>528</v>
      </c>
      <c r="E1827" s="60" t="s">
        <v>3457</v>
      </c>
      <c r="F1827" s="60" t="s">
        <v>3458</v>
      </c>
      <c r="G1827" s="62">
        <v>1</v>
      </c>
      <c r="H1827" s="62">
        <v>2</v>
      </c>
      <c r="I1827" s="60">
        <v>10</v>
      </c>
      <c r="J1827" s="60">
        <v>1</v>
      </c>
      <c r="K1827" s="60" t="s">
        <v>24</v>
      </c>
      <c r="L1827" s="60" t="str">
        <f>IF(K1827=[41]Hoja3!$B$2,[41]Hoja3!$A$2,IF(K1827=[41]Hoja3!$B$3,[41]Hoja3!$A$3,IF(K1827=[41]Hoja3!$B$4,[41]Hoja3!$A$4,IF(K1827=[41]Hoja3!$B$5,[41]Hoja3!$A$5,IF(K1827=[41]Hoja3!$B$6,[41]Hoja3!$A$6,IF(K1827=[41]Hoja3!$B$7,[41]Hoja3!$A$7,IF(K1827=[41]Hoja3!$B$8,[41]Hoja3!$A$8,IF(K1827=[41]Hoja3!$B$9,[41]Hoja3!$A$9,IF(K1827=[41]Hoja3!$B$10,[41]Hoja3!$A$10,IF(K1827=[41]Hoja3!$B$11,[41]Hoja3!$A$11,IF(K1827=[41]Hoja3!$B$12,[41]Hoja3!$A$12,IF(K1827=[41]Hoja3!$B$13,[41]Hoja3!$A$13,IF(K1827=[41]Hoja3!$B$14,[41]Hoja3!$A$14,IF(K1827=[41]Hoja3!$B$15,[41]Hoja3!$A$15,IF(K1827=[41]Hoja3!$B$16,[41]Hoja3!$A$16,IF(K1827=[41]Hoja3!$B$17,[41]Hoja3!$A$17,IF(K1827=[41]Hoja3!$B$18,[41]Hoja3!$A$18,IF(K1827=[41]Hoja3!$B$19,[41]Hoja3!$A$19,IF(K1827=[41]Hoja3!$B$20,[41]Hoja3!$A$20,IF(K1827=[41]Hoja3!$B$21,[41]Hoja3!$A$21,""))))))))))))))))))))</f>
        <v>CCE-06</v>
      </c>
      <c r="M1827" s="60" t="s">
        <v>575</v>
      </c>
      <c r="N1827" s="60">
        <v>0</v>
      </c>
      <c r="O1827" s="63">
        <v>95176000</v>
      </c>
      <c r="P1827" s="63">
        <v>95176000</v>
      </c>
      <c r="Q1827" s="65">
        <v>0</v>
      </c>
      <c r="R1827" s="60">
        <v>0</v>
      </c>
      <c r="S1827" s="60" t="s">
        <v>3446</v>
      </c>
      <c r="T1827" s="60" t="s">
        <v>3447</v>
      </c>
      <c r="U1827" s="60" t="s">
        <v>3446</v>
      </c>
      <c r="V1827" s="60" t="s">
        <v>3447</v>
      </c>
      <c r="W1827" s="60" t="s">
        <v>3448</v>
      </c>
      <c r="X1827" s="60">
        <v>3241000</v>
      </c>
      <c r="Y1827" s="170" t="s">
        <v>3449</v>
      </c>
    </row>
    <row r="1828" spans="1:25" ht="90" x14ac:dyDescent="0.25">
      <c r="A1828" s="60" t="s">
        <v>3459</v>
      </c>
      <c r="B1828" s="60" t="str">
        <f>IFERROR(VLOOKUP(VALUE(MID(A1828,1,IF(VALUE(MID(A1828,1,3))=898,3,4))),[41]Hoja1!$A$3:$K$222,2,0),"")</f>
        <v xml:space="preserve">1058 Participación ciudadana para el reencuentro, la reconciliación y la paz </v>
      </c>
      <c r="C1828" s="60" t="s">
        <v>279</v>
      </c>
      <c r="D1828" s="60" t="s">
        <v>529</v>
      </c>
      <c r="E1828" s="60" t="s">
        <v>3460</v>
      </c>
      <c r="F1828" s="60" t="s">
        <v>3461</v>
      </c>
      <c r="G1828" s="62">
        <v>1</v>
      </c>
      <c r="H1828" s="62">
        <v>2</v>
      </c>
      <c r="I1828" s="60">
        <v>10</v>
      </c>
      <c r="J1828" s="60">
        <v>1</v>
      </c>
      <c r="K1828" s="60" t="s">
        <v>21</v>
      </c>
      <c r="L1828" s="60" t="str">
        <f>IF(K1828=[41]Hoja3!$B$2,[41]Hoja3!$A$2,IF(K1828=[41]Hoja3!$B$3,[41]Hoja3!$A$3,IF(K1828=[41]Hoja3!$B$4,[41]Hoja3!$A$4,IF(K1828=[41]Hoja3!$B$5,[41]Hoja3!$A$5,IF(K1828=[41]Hoja3!$B$6,[41]Hoja3!$A$6,IF(K1828=[41]Hoja3!$B$7,[41]Hoja3!$A$7,IF(K1828=[41]Hoja3!$B$8,[41]Hoja3!$A$8,IF(K1828=[41]Hoja3!$B$9,[41]Hoja3!$A$9,IF(K1828=[41]Hoja3!$B$10,[41]Hoja3!$A$10,IF(K1828=[41]Hoja3!$B$11,[41]Hoja3!$A$11,IF(K1828=[41]Hoja3!$B$12,[41]Hoja3!$A$12,IF(K1828=[41]Hoja3!$B$13,[41]Hoja3!$A$13,IF(K1828=[41]Hoja3!$B$14,[41]Hoja3!$A$14,IF(K1828=[41]Hoja3!$B$15,[41]Hoja3!$A$15,IF(K1828=[41]Hoja3!$B$16,[41]Hoja3!$A$16,IF(K1828=[41]Hoja3!$B$17,[41]Hoja3!$A$17,IF(K1828=[41]Hoja3!$B$18,[41]Hoja3!$A$18,IF(K1828=[41]Hoja3!$B$19,[41]Hoja3!$A$19,IF(K1828=[41]Hoja3!$B$20,[41]Hoja3!$A$20,IF(K1828=[41]Hoja3!$B$21,[41]Hoja3!$A$21,""))))))))))))))))))))</f>
        <v>CCE-16</v>
      </c>
      <c r="M1828" s="60" t="s">
        <v>584</v>
      </c>
      <c r="N1828" s="60">
        <v>0</v>
      </c>
      <c r="O1828" s="63">
        <v>706269000</v>
      </c>
      <c r="P1828" s="63">
        <v>706269000</v>
      </c>
      <c r="Q1828" s="65">
        <v>0</v>
      </c>
      <c r="R1828" s="60">
        <v>0</v>
      </c>
      <c r="S1828" s="60" t="s">
        <v>3446</v>
      </c>
      <c r="T1828" s="60" t="s">
        <v>3447</v>
      </c>
      <c r="U1828" s="60" t="s">
        <v>3446</v>
      </c>
      <c r="V1828" s="60" t="s">
        <v>3447</v>
      </c>
      <c r="W1828" s="60" t="s">
        <v>3448</v>
      </c>
      <c r="X1828" s="60">
        <v>3241000</v>
      </c>
      <c r="Y1828" s="170" t="s">
        <v>3449</v>
      </c>
    </row>
    <row r="1829" spans="1:25" ht="105" x14ac:dyDescent="0.25">
      <c r="A1829" s="60" t="s">
        <v>3462</v>
      </c>
      <c r="B1829" s="60" t="str">
        <f>IFERROR(VLOOKUP(VALUE(MID(A1829,1,IF(VALUE(MID(A1829,1,3))=898,3,4))),[41]Hoja1!$A$3:$K$222,2,0),"")</f>
        <v xml:space="preserve">1058 Participación ciudadana para el reencuentro, la reconciliación y la paz </v>
      </c>
      <c r="C1829" s="60" t="s">
        <v>282</v>
      </c>
      <c r="D1829" s="60" t="s">
        <v>533</v>
      </c>
      <c r="E1829" s="60" t="s">
        <v>3463</v>
      </c>
      <c r="F1829" s="60" t="s">
        <v>3464</v>
      </c>
      <c r="G1829" s="62">
        <v>4</v>
      </c>
      <c r="H1829" s="62">
        <v>5</v>
      </c>
      <c r="I1829" s="60">
        <v>6</v>
      </c>
      <c r="J1829" s="60">
        <v>1</v>
      </c>
      <c r="K1829" s="60" t="s">
        <v>24</v>
      </c>
      <c r="L1829" s="60" t="str">
        <f>IF(K1829=[41]Hoja3!$B$2,[41]Hoja3!$A$2,IF(K1829=[41]Hoja3!$B$3,[41]Hoja3!$A$3,IF(K1829=[41]Hoja3!$B$4,[41]Hoja3!$A$4,IF(K1829=[41]Hoja3!$B$5,[41]Hoja3!$A$5,IF(K1829=[41]Hoja3!$B$6,[41]Hoja3!$A$6,IF(K1829=[41]Hoja3!$B$7,[41]Hoja3!$A$7,IF(K1829=[41]Hoja3!$B$8,[41]Hoja3!$A$8,IF(K1829=[41]Hoja3!$B$9,[41]Hoja3!$A$9,IF(K1829=[41]Hoja3!$B$10,[41]Hoja3!$A$10,IF(K1829=[41]Hoja3!$B$11,[41]Hoja3!$A$11,IF(K1829=[41]Hoja3!$B$12,[41]Hoja3!$A$12,IF(K1829=[41]Hoja3!$B$13,[41]Hoja3!$A$13,IF(K1829=[41]Hoja3!$B$14,[41]Hoja3!$A$14,IF(K1829=[41]Hoja3!$B$15,[41]Hoja3!$A$15,IF(K1829=[41]Hoja3!$B$16,[41]Hoja3!$A$16,IF(K1829=[41]Hoja3!$B$17,[41]Hoja3!$A$17,IF(K1829=[41]Hoja3!$B$18,[41]Hoja3!$A$18,IF(K1829=[41]Hoja3!$B$19,[41]Hoja3!$A$19,IF(K1829=[41]Hoja3!$B$20,[41]Hoja3!$A$20,IF(K1829=[41]Hoja3!$B$21,[41]Hoja3!$A$21,""))))))))))))))))))))</f>
        <v>CCE-06</v>
      </c>
      <c r="M1829" s="60" t="s">
        <v>585</v>
      </c>
      <c r="N1829" s="60">
        <v>0</v>
      </c>
      <c r="O1829" s="63">
        <v>729006000</v>
      </c>
      <c r="P1829" s="63">
        <v>729006000</v>
      </c>
      <c r="Q1829" s="65">
        <v>0</v>
      </c>
      <c r="R1829" s="60">
        <v>0</v>
      </c>
      <c r="S1829" s="60" t="s">
        <v>3446</v>
      </c>
      <c r="T1829" s="60" t="s">
        <v>3447</v>
      </c>
      <c r="U1829" s="60" t="s">
        <v>3446</v>
      </c>
      <c r="V1829" s="60" t="s">
        <v>3447</v>
      </c>
      <c r="W1829" s="60" t="s">
        <v>3448</v>
      </c>
      <c r="X1829" s="60">
        <v>3241000</v>
      </c>
      <c r="Y1829" s="170" t="s">
        <v>3449</v>
      </c>
    </row>
    <row r="1830" spans="1:25" ht="105" x14ac:dyDescent="0.25">
      <c r="A1830" s="60" t="s">
        <v>3465</v>
      </c>
      <c r="B1830" s="60" t="str">
        <f>IFERROR(VLOOKUP(VALUE(MID(A1830,1,IF(VALUE(MID(A1830,1,3))=898,3,4))),[41]Hoja1!$A$3:$K$222,2,0),"")</f>
        <v xml:space="preserve">1058 Participación ciudadana para el reencuentro, la reconciliación y la paz </v>
      </c>
      <c r="C1830" s="60" t="s">
        <v>282</v>
      </c>
      <c r="D1830" s="60" t="s">
        <v>533</v>
      </c>
      <c r="E1830" s="60" t="s">
        <v>3466</v>
      </c>
      <c r="F1830" s="60" t="s">
        <v>3467</v>
      </c>
      <c r="G1830" s="62">
        <v>4</v>
      </c>
      <c r="H1830" s="62">
        <v>5</v>
      </c>
      <c r="I1830" s="60">
        <v>6</v>
      </c>
      <c r="J1830" s="60">
        <v>1</v>
      </c>
      <c r="K1830" s="60" t="s">
        <v>24</v>
      </c>
      <c r="L1830" s="60" t="str">
        <f>IF(K1830=[41]Hoja3!$B$2,[41]Hoja3!$A$2,IF(K1830=[41]Hoja3!$B$3,[41]Hoja3!$A$3,IF(K1830=[41]Hoja3!$B$4,[41]Hoja3!$A$4,IF(K1830=[41]Hoja3!$B$5,[41]Hoja3!$A$5,IF(K1830=[41]Hoja3!$B$6,[41]Hoja3!$A$6,IF(K1830=[41]Hoja3!$B$7,[41]Hoja3!$A$7,IF(K1830=[41]Hoja3!$B$8,[41]Hoja3!$A$8,IF(K1830=[41]Hoja3!$B$9,[41]Hoja3!$A$9,IF(K1830=[41]Hoja3!$B$10,[41]Hoja3!$A$10,IF(K1830=[41]Hoja3!$B$11,[41]Hoja3!$A$11,IF(K1830=[41]Hoja3!$B$12,[41]Hoja3!$A$12,IF(K1830=[41]Hoja3!$B$13,[41]Hoja3!$A$13,IF(K1830=[41]Hoja3!$B$14,[41]Hoja3!$A$14,IF(K1830=[41]Hoja3!$B$15,[41]Hoja3!$A$15,IF(K1830=[41]Hoja3!$B$16,[41]Hoja3!$A$16,IF(K1830=[41]Hoja3!$B$17,[41]Hoja3!$A$17,IF(K1830=[41]Hoja3!$B$18,[41]Hoja3!$A$18,IF(K1830=[41]Hoja3!$B$19,[41]Hoja3!$A$19,IF(K1830=[41]Hoja3!$B$20,[41]Hoja3!$A$20,IF(K1830=[41]Hoja3!$B$21,[41]Hoja3!$A$21,""))))))))))))))))))))</f>
        <v>CCE-06</v>
      </c>
      <c r="M1830" s="60" t="s">
        <v>585</v>
      </c>
      <c r="N1830" s="60">
        <v>0</v>
      </c>
      <c r="O1830" s="63">
        <v>655490000</v>
      </c>
      <c r="P1830" s="63">
        <v>655490000</v>
      </c>
      <c r="Q1830" s="65">
        <v>0</v>
      </c>
      <c r="R1830" s="60">
        <v>0</v>
      </c>
      <c r="S1830" s="60" t="s">
        <v>3446</v>
      </c>
      <c r="T1830" s="60" t="s">
        <v>3447</v>
      </c>
      <c r="U1830" s="60" t="s">
        <v>3446</v>
      </c>
      <c r="V1830" s="60" t="s">
        <v>3447</v>
      </c>
      <c r="W1830" s="60" t="s">
        <v>3448</v>
      </c>
      <c r="X1830" s="60">
        <v>3241000</v>
      </c>
      <c r="Y1830" s="170" t="s">
        <v>3449</v>
      </c>
    </row>
    <row r="1831" spans="1:25" ht="75" x14ac:dyDescent="0.25">
      <c r="A1831" s="60" t="s">
        <v>3468</v>
      </c>
      <c r="B1831" s="60" t="str">
        <f>IFERROR(VLOOKUP(VALUE(MID(A1831,1,IF(VALUE(MID(A1831,1,3))=898,3,4))),[41]Hoja1!$A$3:$K$222,2,0),"")</f>
        <v xml:space="preserve">1058 Participación ciudadana para el reencuentro, la reconciliación y la paz </v>
      </c>
      <c r="C1831" s="60" t="s">
        <v>277</v>
      </c>
      <c r="D1831" s="60" t="s">
        <v>525</v>
      </c>
      <c r="E1831" s="60">
        <v>80101504</v>
      </c>
      <c r="F1831" s="60" t="s">
        <v>3469</v>
      </c>
      <c r="G1831" s="62">
        <v>1</v>
      </c>
      <c r="H1831" s="62">
        <v>1</v>
      </c>
      <c r="I1831" s="60">
        <v>345</v>
      </c>
      <c r="J1831" s="60">
        <v>0</v>
      </c>
      <c r="K1831" s="60" t="s">
        <v>21</v>
      </c>
      <c r="L1831" s="60" t="str">
        <f>IF(K1831=[41]Hoja3!$B$2,[41]Hoja3!$A$2,IF(K1831=[41]Hoja3!$B$3,[41]Hoja3!$A$3,IF(K1831=[41]Hoja3!$B$4,[41]Hoja3!$A$4,IF(K1831=[41]Hoja3!$B$5,[41]Hoja3!$A$5,IF(K1831=[41]Hoja3!$B$6,[41]Hoja3!$A$6,IF(K1831=[41]Hoja3!$B$7,[41]Hoja3!$A$7,IF(K1831=[41]Hoja3!$B$8,[41]Hoja3!$A$8,IF(K1831=[41]Hoja3!$B$9,[41]Hoja3!$A$9,IF(K1831=[41]Hoja3!$B$10,[41]Hoja3!$A$10,IF(K1831=[41]Hoja3!$B$11,[41]Hoja3!$A$11,IF(K1831=[41]Hoja3!$B$12,[41]Hoja3!$A$12,IF(K1831=[41]Hoja3!$B$13,[41]Hoja3!$A$13,IF(K1831=[41]Hoja3!$B$14,[41]Hoja3!$A$14,IF(K1831=[41]Hoja3!$B$15,[41]Hoja3!$A$15,IF(K1831=[41]Hoja3!$B$16,[41]Hoja3!$A$16,IF(K1831=[41]Hoja3!$B$17,[41]Hoja3!$A$17,IF(K1831=[41]Hoja3!$B$18,[41]Hoja3!$A$18,IF(K1831=[41]Hoja3!$B$19,[41]Hoja3!$A$19,IF(K1831=[41]Hoja3!$B$20,[41]Hoja3!$A$20,IF(K1831=[41]Hoja3!$B$21,[41]Hoja3!$A$21,""))))))))))))))))))))</f>
        <v>CCE-16</v>
      </c>
      <c r="M1831" s="60" t="s">
        <v>63</v>
      </c>
      <c r="N1831" s="60">
        <v>0</v>
      </c>
      <c r="O1831" s="63">
        <v>95139040</v>
      </c>
      <c r="P1831" s="63">
        <v>95139040</v>
      </c>
      <c r="Q1831" s="65">
        <v>0</v>
      </c>
      <c r="R1831" s="60">
        <v>0</v>
      </c>
      <c r="S1831" s="60" t="s">
        <v>3446</v>
      </c>
      <c r="T1831" s="60" t="s">
        <v>3447</v>
      </c>
      <c r="U1831" s="60" t="s">
        <v>3446</v>
      </c>
      <c r="V1831" s="60" t="s">
        <v>3447</v>
      </c>
      <c r="W1831" s="60" t="s">
        <v>3448</v>
      </c>
      <c r="X1831" s="60">
        <v>3241000</v>
      </c>
      <c r="Y1831" s="170" t="s">
        <v>3449</v>
      </c>
    </row>
    <row r="1832" spans="1:25" ht="75" x14ac:dyDescent="0.25">
      <c r="A1832" s="60" t="s">
        <v>3470</v>
      </c>
      <c r="B1832" s="60" t="str">
        <f>IFERROR(VLOOKUP(VALUE(MID(A1832,1,IF(VALUE(MID(A1832,1,3))=898,3,4))),[41]Hoja1!$A$3:$K$222,2,0),"")</f>
        <v xml:space="preserve">1058 Participación ciudadana para el reencuentro, la reconciliación y la paz </v>
      </c>
      <c r="C1832" s="60" t="s">
        <v>277</v>
      </c>
      <c r="D1832" s="60" t="s">
        <v>525</v>
      </c>
      <c r="E1832" s="60">
        <v>86132001</v>
      </c>
      <c r="F1832" s="60" t="s">
        <v>3471</v>
      </c>
      <c r="G1832" s="62">
        <v>1</v>
      </c>
      <c r="H1832" s="62">
        <v>1</v>
      </c>
      <c r="I1832" s="60">
        <v>11</v>
      </c>
      <c r="J1832" s="60">
        <v>1</v>
      </c>
      <c r="K1832" s="60" t="s">
        <v>21</v>
      </c>
      <c r="L1832" s="60" t="str">
        <f>IF(K1832=[41]Hoja3!$B$2,[41]Hoja3!$A$2,IF(K1832=[41]Hoja3!$B$3,[41]Hoja3!$A$3,IF(K1832=[41]Hoja3!$B$4,[41]Hoja3!$A$4,IF(K1832=[41]Hoja3!$B$5,[41]Hoja3!$A$5,IF(K1832=[41]Hoja3!$B$6,[41]Hoja3!$A$6,IF(K1832=[41]Hoja3!$B$7,[41]Hoja3!$A$7,IF(K1832=[41]Hoja3!$B$8,[41]Hoja3!$A$8,IF(K1832=[41]Hoja3!$B$9,[41]Hoja3!$A$9,IF(K1832=[41]Hoja3!$B$10,[41]Hoja3!$A$10,IF(K1832=[41]Hoja3!$B$11,[41]Hoja3!$A$11,IF(K1832=[41]Hoja3!$B$12,[41]Hoja3!$A$12,IF(K1832=[41]Hoja3!$B$13,[41]Hoja3!$A$13,IF(K1832=[41]Hoja3!$B$14,[41]Hoja3!$A$14,IF(K1832=[41]Hoja3!$B$15,[41]Hoja3!$A$15,IF(K1832=[41]Hoja3!$B$16,[41]Hoja3!$A$16,IF(K1832=[41]Hoja3!$B$17,[41]Hoja3!$A$17,IF(K1832=[41]Hoja3!$B$18,[41]Hoja3!$A$18,IF(K1832=[41]Hoja3!$B$19,[41]Hoja3!$A$19,IF(K1832=[41]Hoja3!$B$20,[41]Hoja3!$A$20,IF(K1832=[41]Hoja3!$B$21,[41]Hoja3!$A$21,""))))))))))))))))))))</f>
        <v>CCE-16</v>
      </c>
      <c r="M1832" s="60" t="s">
        <v>63</v>
      </c>
      <c r="N1832" s="60">
        <v>0</v>
      </c>
      <c r="O1832" s="63">
        <v>106048800</v>
      </c>
      <c r="P1832" s="63">
        <v>106048800</v>
      </c>
      <c r="Q1832" s="65">
        <v>0</v>
      </c>
      <c r="R1832" s="60">
        <v>0</v>
      </c>
      <c r="S1832" s="60" t="s">
        <v>3446</v>
      </c>
      <c r="T1832" s="60" t="s">
        <v>3447</v>
      </c>
      <c r="U1832" s="60" t="s">
        <v>3446</v>
      </c>
      <c r="V1832" s="60" t="s">
        <v>3447</v>
      </c>
      <c r="W1832" s="60" t="s">
        <v>3448</v>
      </c>
      <c r="X1832" s="60">
        <v>3241000</v>
      </c>
      <c r="Y1832" s="170" t="s">
        <v>3449</v>
      </c>
    </row>
    <row r="1833" spans="1:25" ht="75" x14ac:dyDescent="0.25">
      <c r="A1833" s="60" t="s">
        <v>3472</v>
      </c>
      <c r="B1833" s="60" t="str">
        <f>IFERROR(VLOOKUP(VALUE(MID(A1833,1,IF(VALUE(MID(A1833,1,3))=898,3,4))),[41]Hoja1!$A$3:$K$222,2,0),"")</f>
        <v xml:space="preserve">1058 Participación ciudadana para el reencuentro, la reconciliación y la paz </v>
      </c>
      <c r="C1833" s="60" t="s">
        <v>277</v>
      </c>
      <c r="D1833" s="60" t="s">
        <v>525</v>
      </c>
      <c r="E1833" s="60">
        <v>80101604</v>
      </c>
      <c r="F1833" s="60" t="s">
        <v>3473</v>
      </c>
      <c r="G1833" s="62">
        <v>1</v>
      </c>
      <c r="H1833" s="62">
        <v>1</v>
      </c>
      <c r="I1833" s="60">
        <v>11</v>
      </c>
      <c r="J1833" s="60">
        <v>1</v>
      </c>
      <c r="K1833" s="60" t="s">
        <v>21</v>
      </c>
      <c r="L1833" s="60" t="str">
        <f>IF(K1833=[41]Hoja3!$B$2,[41]Hoja3!$A$2,IF(K1833=[41]Hoja3!$B$3,[41]Hoja3!$A$3,IF(K1833=[41]Hoja3!$B$4,[41]Hoja3!$A$4,IF(K1833=[41]Hoja3!$B$5,[41]Hoja3!$A$5,IF(K1833=[41]Hoja3!$B$6,[41]Hoja3!$A$6,IF(K1833=[41]Hoja3!$B$7,[41]Hoja3!$A$7,IF(K1833=[41]Hoja3!$B$8,[41]Hoja3!$A$8,IF(K1833=[41]Hoja3!$B$9,[41]Hoja3!$A$9,IF(K1833=[41]Hoja3!$B$10,[41]Hoja3!$A$10,IF(K1833=[41]Hoja3!$B$11,[41]Hoja3!$A$11,IF(K1833=[41]Hoja3!$B$12,[41]Hoja3!$A$12,IF(K1833=[41]Hoja3!$B$13,[41]Hoja3!$A$13,IF(K1833=[41]Hoja3!$B$14,[41]Hoja3!$A$14,IF(K1833=[41]Hoja3!$B$15,[41]Hoja3!$A$15,IF(K1833=[41]Hoja3!$B$16,[41]Hoja3!$A$16,IF(K1833=[41]Hoja3!$B$17,[41]Hoja3!$A$17,IF(K1833=[41]Hoja3!$B$18,[41]Hoja3!$A$18,IF(K1833=[41]Hoja3!$B$19,[41]Hoja3!$A$19,IF(K1833=[41]Hoja3!$B$20,[41]Hoja3!$A$20,IF(K1833=[41]Hoja3!$B$21,[41]Hoja3!$A$21,""))))))))))))))))))))</f>
        <v>CCE-16</v>
      </c>
      <c r="M1833" s="60" t="s">
        <v>63</v>
      </c>
      <c r="N1833" s="60">
        <v>0</v>
      </c>
      <c r="O1833" s="63">
        <v>111940400</v>
      </c>
      <c r="P1833" s="63">
        <v>111940400</v>
      </c>
      <c r="Q1833" s="65">
        <v>0</v>
      </c>
      <c r="R1833" s="60">
        <v>0</v>
      </c>
      <c r="S1833" s="60" t="s">
        <v>3446</v>
      </c>
      <c r="T1833" s="60" t="s">
        <v>3447</v>
      </c>
      <c r="U1833" s="60" t="s">
        <v>3446</v>
      </c>
      <c r="V1833" s="60" t="s">
        <v>3447</v>
      </c>
      <c r="W1833" s="60" t="s">
        <v>3448</v>
      </c>
      <c r="X1833" s="60">
        <v>3241000</v>
      </c>
      <c r="Y1833" s="170" t="s">
        <v>3449</v>
      </c>
    </row>
    <row r="1834" spans="1:25" ht="75" x14ac:dyDescent="0.25">
      <c r="A1834" s="60" t="s">
        <v>3474</v>
      </c>
      <c r="B1834" s="60" t="str">
        <f>IFERROR(VLOOKUP(VALUE(MID(A1834,1,IF(VALUE(MID(A1834,1,3))=898,3,4))),[41]Hoja1!$A$3:$K$222,2,0),"")</f>
        <v xml:space="preserve">1058 Participación ciudadana para el reencuentro, la reconciliación y la paz </v>
      </c>
      <c r="C1834" s="60" t="s">
        <v>277</v>
      </c>
      <c r="D1834" s="60" t="s">
        <v>525</v>
      </c>
      <c r="E1834" s="60">
        <v>80101509</v>
      </c>
      <c r="F1834" s="94" t="s">
        <v>3475</v>
      </c>
      <c r="G1834" s="62">
        <v>1</v>
      </c>
      <c r="H1834" s="62">
        <v>1</v>
      </c>
      <c r="I1834" s="60">
        <v>11</v>
      </c>
      <c r="J1834" s="60">
        <v>1</v>
      </c>
      <c r="K1834" s="60" t="s">
        <v>21</v>
      </c>
      <c r="L1834" s="60" t="str">
        <f>IF(K1834=[41]Hoja3!$B$2,[41]Hoja3!$A$2,IF(K1834=[41]Hoja3!$B$3,[41]Hoja3!$A$3,IF(K1834=[41]Hoja3!$B$4,[41]Hoja3!$A$4,IF(K1834=[41]Hoja3!$B$5,[41]Hoja3!$A$5,IF(K1834=[41]Hoja3!$B$6,[41]Hoja3!$A$6,IF(K1834=[41]Hoja3!$B$7,[41]Hoja3!$A$7,IF(K1834=[41]Hoja3!$B$8,[41]Hoja3!$A$8,IF(K1834=[41]Hoja3!$B$9,[41]Hoja3!$A$9,IF(K1834=[41]Hoja3!$B$10,[41]Hoja3!$A$10,IF(K1834=[41]Hoja3!$B$11,[41]Hoja3!$A$11,IF(K1834=[41]Hoja3!$B$12,[41]Hoja3!$A$12,IF(K1834=[41]Hoja3!$B$13,[41]Hoja3!$A$13,IF(K1834=[41]Hoja3!$B$14,[41]Hoja3!$A$14,IF(K1834=[41]Hoja3!$B$15,[41]Hoja3!$A$15,IF(K1834=[41]Hoja3!$B$16,[41]Hoja3!$A$16,IF(K1834=[41]Hoja3!$B$17,[41]Hoja3!$A$17,IF(K1834=[41]Hoja3!$B$18,[41]Hoja3!$A$18,IF(K1834=[41]Hoja3!$B$19,[41]Hoja3!$A$19,IF(K1834=[41]Hoja3!$B$20,[41]Hoja3!$A$20,IF(K1834=[41]Hoja3!$B$21,[41]Hoja3!$A$21,""))))))))))))))))))))</f>
        <v>CCE-16</v>
      </c>
      <c r="M1834" s="60" t="s">
        <v>63</v>
      </c>
      <c r="N1834" s="60">
        <v>0</v>
      </c>
      <c r="O1834" s="63">
        <v>106048800</v>
      </c>
      <c r="P1834" s="63">
        <v>106048800</v>
      </c>
      <c r="Q1834" s="65">
        <v>0</v>
      </c>
      <c r="R1834" s="60">
        <v>0</v>
      </c>
      <c r="S1834" s="60" t="s">
        <v>3446</v>
      </c>
      <c r="T1834" s="60" t="s">
        <v>3447</v>
      </c>
      <c r="U1834" s="60" t="s">
        <v>3446</v>
      </c>
      <c r="V1834" s="60" t="s">
        <v>3447</v>
      </c>
      <c r="W1834" s="60" t="s">
        <v>3448</v>
      </c>
      <c r="X1834" s="60">
        <v>3241000</v>
      </c>
      <c r="Y1834" s="170" t="s">
        <v>3449</v>
      </c>
    </row>
    <row r="1835" spans="1:25" ht="75" x14ac:dyDescent="0.25">
      <c r="A1835" s="60" t="s">
        <v>3476</v>
      </c>
      <c r="B1835" s="60" t="str">
        <f>IFERROR(VLOOKUP(VALUE(MID(A1835,1,IF(VALUE(MID(A1835,1,3))=898,3,4))),[41]Hoja1!$A$3:$K$222,2,0),"")</f>
        <v xml:space="preserve">1058 Participación ciudadana para el reencuentro, la reconciliación y la paz </v>
      </c>
      <c r="C1835" s="60" t="s">
        <v>277</v>
      </c>
      <c r="D1835" s="60" t="s">
        <v>525</v>
      </c>
      <c r="E1835" s="94">
        <v>80121702</v>
      </c>
      <c r="F1835" s="94" t="s">
        <v>3477</v>
      </c>
      <c r="G1835" s="62">
        <v>1</v>
      </c>
      <c r="H1835" s="62">
        <v>1</v>
      </c>
      <c r="I1835" s="60">
        <v>11</v>
      </c>
      <c r="J1835" s="60">
        <v>1</v>
      </c>
      <c r="K1835" s="60" t="s">
        <v>21</v>
      </c>
      <c r="L1835" s="60" t="str">
        <f>IF(K1835=[41]Hoja3!$B$2,[41]Hoja3!$A$2,IF(K1835=[41]Hoja3!$B$3,[41]Hoja3!$A$3,IF(K1835=[41]Hoja3!$B$4,[41]Hoja3!$A$4,IF(K1835=[41]Hoja3!$B$5,[41]Hoja3!$A$5,IF(K1835=[41]Hoja3!$B$6,[41]Hoja3!$A$6,IF(K1835=[41]Hoja3!$B$7,[41]Hoja3!$A$7,IF(K1835=[41]Hoja3!$B$8,[41]Hoja3!$A$8,IF(K1835=[41]Hoja3!$B$9,[41]Hoja3!$A$9,IF(K1835=[41]Hoja3!$B$10,[41]Hoja3!$A$10,IF(K1835=[41]Hoja3!$B$11,[41]Hoja3!$A$11,IF(K1835=[41]Hoja3!$B$12,[41]Hoja3!$A$12,IF(K1835=[41]Hoja3!$B$13,[41]Hoja3!$A$13,IF(K1835=[41]Hoja3!$B$14,[41]Hoja3!$A$14,IF(K1835=[41]Hoja3!$B$15,[41]Hoja3!$A$15,IF(K1835=[41]Hoja3!$B$16,[41]Hoja3!$A$16,IF(K1835=[41]Hoja3!$B$17,[41]Hoja3!$A$17,IF(K1835=[41]Hoja3!$B$18,[41]Hoja3!$A$18,IF(K1835=[41]Hoja3!$B$19,[41]Hoja3!$A$19,IF(K1835=[41]Hoja3!$B$20,[41]Hoja3!$A$20,IF(K1835=[41]Hoja3!$B$21,[41]Hoja3!$A$21,""))))))))))))))))))))</f>
        <v>CCE-16</v>
      </c>
      <c r="M1835" s="60" t="s">
        <v>63</v>
      </c>
      <c r="N1835" s="60">
        <v>0</v>
      </c>
      <c r="O1835" s="63">
        <v>73527055</v>
      </c>
      <c r="P1835" s="63">
        <v>73527055</v>
      </c>
      <c r="Q1835" s="65">
        <v>0</v>
      </c>
      <c r="R1835" s="60">
        <v>0</v>
      </c>
      <c r="S1835" s="60" t="s">
        <v>3446</v>
      </c>
      <c r="T1835" s="60" t="s">
        <v>3447</v>
      </c>
      <c r="U1835" s="60" t="s">
        <v>3446</v>
      </c>
      <c r="V1835" s="60" t="s">
        <v>3447</v>
      </c>
      <c r="W1835" s="60" t="s">
        <v>3448</v>
      </c>
      <c r="X1835" s="60">
        <v>3241000</v>
      </c>
      <c r="Y1835" s="170" t="s">
        <v>3449</v>
      </c>
    </row>
    <row r="1836" spans="1:25" ht="75" x14ac:dyDescent="0.25">
      <c r="A1836" s="60" t="s">
        <v>3478</v>
      </c>
      <c r="B1836" s="60" t="str">
        <f>IFERROR(VLOOKUP(VALUE(MID(A1836,1,IF(VALUE(MID(A1836,1,3))=898,3,4))),[41]Hoja1!$A$3:$K$222,2,0),"")</f>
        <v xml:space="preserve">1058 Participación ciudadana para el reencuentro, la reconciliación y la paz </v>
      </c>
      <c r="C1836" s="60" t="s">
        <v>277</v>
      </c>
      <c r="D1836" s="60" t="s">
        <v>525</v>
      </c>
      <c r="E1836" s="60">
        <v>86132001</v>
      </c>
      <c r="F1836" s="60" t="s">
        <v>3479</v>
      </c>
      <c r="G1836" s="62">
        <v>1</v>
      </c>
      <c r="H1836" s="62">
        <v>1</v>
      </c>
      <c r="I1836" s="60">
        <v>11</v>
      </c>
      <c r="J1836" s="60">
        <v>1</v>
      </c>
      <c r="K1836" s="60" t="s">
        <v>21</v>
      </c>
      <c r="L1836" s="60" t="str">
        <f>IF(K1836=[41]Hoja3!$B$2,[41]Hoja3!$A$2,IF(K1836=[41]Hoja3!$B$3,[41]Hoja3!$A$3,IF(K1836=[41]Hoja3!$B$4,[41]Hoja3!$A$4,IF(K1836=[41]Hoja3!$B$5,[41]Hoja3!$A$5,IF(K1836=[41]Hoja3!$B$6,[41]Hoja3!$A$6,IF(K1836=[41]Hoja3!$B$7,[41]Hoja3!$A$7,IF(K1836=[41]Hoja3!$B$8,[41]Hoja3!$A$8,IF(K1836=[41]Hoja3!$B$9,[41]Hoja3!$A$9,IF(K1836=[41]Hoja3!$B$10,[41]Hoja3!$A$10,IF(K1836=[41]Hoja3!$B$11,[41]Hoja3!$A$11,IF(K1836=[41]Hoja3!$B$12,[41]Hoja3!$A$12,IF(K1836=[41]Hoja3!$B$13,[41]Hoja3!$A$13,IF(K1836=[41]Hoja3!$B$14,[41]Hoja3!$A$14,IF(K1836=[41]Hoja3!$B$15,[41]Hoja3!$A$15,IF(K1836=[41]Hoja3!$B$16,[41]Hoja3!$A$16,IF(K1836=[41]Hoja3!$B$17,[41]Hoja3!$A$17,IF(K1836=[41]Hoja3!$B$18,[41]Hoja3!$A$18,IF(K1836=[41]Hoja3!$B$19,[41]Hoja3!$A$19,IF(K1836=[41]Hoja3!$B$20,[41]Hoja3!$A$20,IF(K1836=[41]Hoja3!$B$21,[41]Hoja3!$A$21,""))))))))))))))))))))</f>
        <v>CCE-16</v>
      </c>
      <c r="M1836" s="60" t="s">
        <v>63</v>
      </c>
      <c r="N1836" s="60">
        <v>0</v>
      </c>
      <c r="O1836" s="63">
        <v>88352000</v>
      </c>
      <c r="P1836" s="63">
        <v>88352000</v>
      </c>
      <c r="Q1836" s="65">
        <v>0</v>
      </c>
      <c r="R1836" s="60">
        <v>0</v>
      </c>
      <c r="S1836" s="60" t="s">
        <v>3446</v>
      </c>
      <c r="T1836" s="60" t="s">
        <v>3447</v>
      </c>
      <c r="U1836" s="60" t="s">
        <v>3446</v>
      </c>
      <c r="V1836" s="60" t="s">
        <v>3447</v>
      </c>
      <c r="W1836" s="60" t="s">
        <v>3448</v>
      </c>
      <c r="X1836" s="60">
        <v>3241000</v>
      </c>
      <c r="Y1836" s="170" t="s">
        <v>3449</v>
      </c>
    </row>
    <row r="1837" spans="1:25" ht="75" x14ac:dyDescent="0.25">
      <c r="A1837" s="60" t="s">
        <v>3480</v>
      </c>
      <c r="B1837" s="60" t="str">
        <f>IFERROR(VLOOKUP(VALUE(MID(A1837,1,IF(VALUE(MID(A1837,1,3))=898,3,4))),[41]Hoja1!$A$3:$K$222,2,0),"")</f>
        <v xml:space="preserve">1058 Participación ciudadana para el reencuentro, la reconciliación y la paz </v>
      </c>
      <c r="C1837" s="60" t="s">
        <v>277</v>
      </c>
      <c r="D1837" s="60" t="s">
        <v>525</v>
      </c>
      <c r="E1837" s="60">
        <v>93151507</v>
      </c>
      <c r="F1837" s="60" t="s">
        <v>3481</v>
      </c>
      <c r="G1837" s="62">
        <v>1</v>
      </c>
      <c r="H1837" s="62">
        <v>1</v>
      </c>
      <c r="I1837" s="60">
        <v>10</v>
      </c>
      <c r="J1837" s="60">
        <v>1</v>
      </c>
      <c r="K1837" s="60" t="s">
        <v>21</v>
      </c>
      <c r="L1837" s="60" t="str">
        <f>IF(K1837=[41]Hoja3!$B$2,[41]Hoja3!$A$2,IF(K1837=[41]Hoja3!$B$3,[41]Hoja3!$A$3,IF(K1837=[41]Hoja3!$B$4,[41]Hoja3!$A$4,IF(K1837=[41]Hoja3!$B$5,[41]Hoja3!$A$5,IF(K1837=[41]Hoja3!$B$6,[41]Hoja3!$A$6,IF(K1837=[41]Hoja3!$B$7,[41]Hoja3!$A$7,IF(K1837=[41]Hoja3!$B$8,[41]Hoja3!$A$8,IF(K1837=[41]Hoja3!$B$9,[41]Hoja3!$A$9,IF(K1837=[41]Hoja3!$B$10,[41]Hoja3!$A$10,IF(K1837=[41]Hoja3!$B$11,[41]Hoja3!$A$11,IF(K1837=[41]Hoja3!$B$12,[41]Hoja3!$A$12,IF(K1837=[41]Hoja3!$B$13,[41]Hoja3!$A$13,IF(K1837=[41]Hoja3!$B$14,[41]Hoja3!$A$14,IF(K1837=[41]Hoja3!$B$15,[41]Hoja3!$A$15,IF(K1837=[41]Hoja3!$B$16,[41]Hoja3!$A$16,IF(K1837=[41]Hoja3!$B$17,[41]Hoja3!$A$17,IF(K1837=[41]Hoja3!$B$18,[41]Hoja3!$A$18,IF(K1837=[41]Hoja3!$B$19,[41]Hoja3!$A$19,IF(K1837=[41]Hoja3!$B$20,[41]Hoja3!$A$20,IF(K1837=[41]Hoja3!$B$21,[41]Hoja3!$A$21,""))))))))))))))))))))</f>
        <v>CCE-16</v>
      </c>
      <c r="M1837" s="60" t="s">
        <v>63</v>
      </c>
      <c r="N1837" s="60">
        <v>0</v>
      </c>
      <c r="O1837" s="63">
        <v>58916000</v>
      </c>
      <c r="P1837" s="63">
        <v>58916000</v>
      </c>
      <c r="Q1837" s="65">
        <v>0</v>
      </c>
      <c r="R1837" s="60">
        <v>0</v>
      </c>
      <c r="S1837" s="60" t="s">
        <v>3446</v>
      </c>
      <c r="T1837" s="60" t="s">
        <v>3447</v>
      </c>
      <c r="U1837" s="60" t="s">
        <v>3446</v>
      </c>
      <c r="V1837" s="60" t="s">
        <v>3447</v>
      </c>
      <c r="W1837" s="60" t="s">
        <v>3448</v>
      </c>
      <c r="X1837" s="60">
        <v>3241000</v>
      </c>
      <c r="Y1837" s="170" t="s">
        <v>3449</v>
      </c>
    </row>
    <row r="1838" spans="1:25" ht="75" x14ac:dyDescent="0.25">
      <c r="A1838" s="60" t="s">
        <v>3482</v>
      </c>
      <c r="B1838" s="60" t="str">
        <f>IFERROR(VLOOKUP(VALUE(MID(A1838,1,IF(VALUE(MID(A1838,1,3))=898,3,4))),[41]Hoja1!$A$3:$K$222,2,0),"")</f>
        <v xml:space="preserve">1058 Participación ciudadana para el reencuentro, la reconciliación y la paz </v>
      </c>
      <c r="C1838" s="60" t="s">
        <v>277</v>
      </c>
      <c r="D1838" s="60" t="s">
        <v>525</v>
      </c>
      <c r="E1838" s="60">
        <v>93151507</v>
      </c>
      <c r="F1838" s="60" t="s">
        <v>3481</v>
      </c>
      <c r="G1838" s="62">
        <v>1</v>
      </c>
      <c r="H1838" s="62">
        <v>1</v>
      </c>
      <c r="I1838" s="60">
        <v>10</v>
      </c>
      <c r="J1838" s="60">
        <v>1</v>
      </c>
      <c r="K1838" s="60" t="s">
        <v>21</v>
      </c>
      <c r="L1838" s="60" t="str">
        <f>IF(K1838=[41]Hoja3!$B$2,[41]Hoja3!$A$2,IF(K1838=[41]Hoja3!$B$3,[41]Hoja3!$A$3,IF(K1838=[41]Hoja3!$B$4,[41]Hoja3!$A$4,IF(K1838=[41]Hoja3!$B$5,[41]Hoja3!$A$5,IF(K1838=[41]Hoja3!$B$6,[41]Hoja3!$A$6,IF(K1838=[41]Hoja3!$B$7,[41]Hoja3!$A$7,IF(K1838=[41]Hoja3!$B$8,[41]Hoja3!$A$8,IF(K1838=[41]Hoja3!$B$9,[41]Hoja3!$A$9,IF(K1838=[41]Hoja3!$B$10,[41]Hoja3!$A$10,IF(K1838=[41]Hoja3!$B$11,[41]Hoja3!$A$11,IF(K1838=[41]Hoja3!$B$12,[41]Hoja3!$A$12,IF(K1838=[41]Hoja3!$B$13,[41]Hoja3!$A$13,IF(K1838=[41]Hoja3!$B$14,[41]Hoja3!$A$14,IF(K1838=[41]Hoja3!$B$15,[41]Hoja3!$A$15,IF(K1838=[41]Hoja3!$B$16,[41]Hoja3!$A$16,IF(K1838=[41]Hoja3!$B$17,[41]Hoja3!$A$17,IF(K1838=[41]Hoja3!$B$18,[41]Hoja3!$A$18,IF(K1838=[41]Hoja3!$B$19,[41]Hoja3!$A$19,IF(K1838=[41]Hoja3!$B$20,[41]Hoja3!$A$20,IF(K1838=[41]Hoja3!$B$21,[41]Hoja3!$A$21,""))))))))))))))))))))</f>
        <v>CCE-16</v>
      </c>
      <c r="M1838" s="60" t="s">
        <v>63</v>
      </c>
      <c r="N1838" s="60">
        <v>0</v>
      </c>
      <c r="O1838" s="63">
        <v>58916000</v>
      </c>
      <c r="P1838" s="63">
        <v>58916000</v>
      </c>
      <c r="Q1838" s="65">
        <v>0</v>
      </c>
      <c r="R1838" s="60">
        <v>0</v>
      </c>
      <c r="S1838" s="60" t="s">
        <v>3446</v>
      </c>
      <c r="T1838" s="60" t="s">
        <v>3447</v>
      </c>
      <c r="U1838" s="60" t="s">
        <v>3446</v>
      </c>
      <c r="V1838" s="60" t="s">
        <v>3447</v>
      </c>
      <c r="W1838" s="60" t="s">
        <v>3448</v>
      </c>
      <c r="X1838" s="60">
        <v>3241000</v>
      </c>
      <c r="Y1838" s="170" t="s">
        <v>3449</v>
      </c>
    </row>
    <row r="1839" spans="1:25" ht="75" x14ac:dyDescent="0.25">
      <c r="A1839" s="60" t="s">
        <v>3483</v>
      </c>
      <c r="B1839" s="60" t="str">
        <f>IFERROR(VLOOKUP(VALUE(MID(A1839,1,IF(VALUE(MID(A1839,1,3))=898,3,4))),[41]Hoja1!$A$3:$K$222,2,0),"")</f>
        <v xml:space="preserve">1058 Participación ciudadana para el reencuentro, la reconciliación y la paz </v>
      </c>
      <c r="C1839" s="60" t="s">
        <v>277</v>
      </c>
      <c r="D1839" s="60" t="s">
        <v>525</v>
      </c>
      <c r="E1839" s="60">
        <v>93151507</v>
      </c>
      <c r="F1839" s="60" t="s">
        <v>3481</v>
      </c>
      <c r="G1839" s="62">
        <v>1</v>
      </c>
      <c r="H1839" s="62">
        <v>1</v>
      </c>
      <c r="I1839" s="60">
        <v>10</v>
      </c>
      <c r="J1839" s="60">
        <v>1</v>
      </c>
      <c r="K1839" s="60" t="s">
        <v>21</v>
      </c>
      <c r="L1839" s="60" t="str">
        <f>IF(K1839=[41]Hoja3!$B$2,[41]Hoja3!$A$2,IF(K1839=[41]Hoja3!$B$3,[41]Hoja3!$A$3,IF(K1839=[41]Hoja3!$B$4,[41]Hoja3!$A$4,IF(K1839=[41]Hoja3!$B$5,[41]Hoja3!$A$5,IF(K1839=[41]Hoja3!$B$6,[41]Hoja3!$A$6,IF(K1839=[41]Hoja3!$B$7,[41]Hoja3!$A$7,IF(K1839=[41]Hoja3!$B$8,[41]Hoja3!$A$8,IF(K1839=[41]Hoja3!$B$9,[41]Hoja3!$A$9,IF(K1839=[41]Hoja3!$B$10,[41]Hoja3!$A$10,IF(K1839=[41]Hoja3!$B$11,[41]Hoja3!$A$11,IF(K1839=[41]Hoja3!$B$12,[41]Hoja3!$A$12,IF(K1839=[41]Hoja3!$B$13,[41]Hoja3!$A$13,IF(K1839=[41]Hoja3!$B$14,[41]Hoja3!$A$14,IF(K1839=[41]Hoja3!$B$15,[41]Hoja3!$A$15,IF(K1839=[41]Hoja3!$B$16,[41]Hoja3!$A$16,IF(K1839=[41]Hoja3!$B$17,[41]Hoja3!$A$17,IF(K1839=[41]Hoja3!$B$18,[41]Hoja3!$A$18,IF(K1839=[41]Hoja3!$B$19,[41]Hoja3!$A$19,IF(K1839=[41]Hoja3!$B$20,[41]Hoja3!$A$20,IF(K1839=[41]Hoja3!$B$21,[41]Hoja3!$A$21,""))))))))))))))))))))</f>
        <v>CCE-16</v>
      </c>
      <c r="M1839" s="60" t="s">
        <v>63</v>
      </c>
      <c r="N1839" s="60">
        <v>0</v>
      </c>
      <c r="O1839" s="63">
        <v>58916000</v>
      </c>
      <c r="P1839" s="63">
        <v>58916000</v>
      </c>
      <c r="Q1839" s="65">
        <v>0</v>
      </c>
      <c r="R1839" s="60">
        <v>0</v>
      </c>
      <c r="S1839" s="60" t="s">
        <v>3446</v>
      </c>
      <c r="T1839" s="60" t="s">
        <v>3447</v>
      </c>
      <c r="U1839" s="60" t="s">
        <v>3446</v>
      </c>
      <c r="V1839" s="60" t="s">
        <v>3447</v>
      </c>
      <c r="W1839" s="60" t="s">
        <v>3448</v>
      </c>
      <c r="X1839" s="60">
        <v>3241000</v>
      </c>
      <c r="Y1839" s="170" t="s">
        <v>3449</v>
      </c>
    </row>
    <row r="1840" spans="1:25" ht="75" x14ac:dyDescent="0.25">
      <c r="A1840" s="60" t="s">
        <v>3484</v>
      </c>
      <c r="B1840" s="60" t="str">
        <f>IFERROR(VLOOKUP(VALUE(MID(A1840,1,IF(VALUE(MID(A1840,1,3))=898,3,4))),[41]Hoja1!$A$3:$K$222,2,0),"")</f>
        <v xml:space="preserve">1058 Participación ciudadana para el reencuentro, la reconciliación y la paz </v>
      </c>
      <c r="C1840" s="60" t="s">
        <v>277</v>
      </c>
      <c r="D1840" s="60" t="s">
        <v>525</v>
      </c>
      <c r="E1840" s="60">
        <v>93151507</v>
      </c>
      <c r="F1840" s="60" t="s">
        <v>3481</v>
      </c>
      <c r="G1840" s="62">
        <v>1</v>
      </c>
      <c r="H1840" s="62">
        <v>1</v>
      </c>
      <c r="I1840" s="60">
        <v>10</v>
      </c>
      <c r="J1840" s="60">
        <v>1</v>
      </c>
      <c r="K1840" s="60" t="s">
        <v>21</v>
      </c>
      <c r="L1840" s="60" t="str">
        <f>IF(K1840=[41]Hoja3!$B$2,[41]Hoja3!$A$2,IF(K1840=[41]Hoja3!$B$3,[41]Hoja3!$A$3,IF(K1840=[41]Hoja3!$B$4,[41]Hoja3!$A$4,IF(K1840=[41]Hoja3!$B$5,[41]Hoja3!$A$5,IF(K1840=[41]Hoja3!$B$6,[41]Hoja3!$A$6,IF(K1840=[41]Hoja3!$B$7,[41]Hoja3!$A$7,IF(K1840=[41]Hoja3!$B$8,[41]Hoja3!$A$8,IF(K1840=[41]Hoja3!$B$9,[41]Hoja3!$A$9,IF(K1840=[41]Hoja3!$B$10,[41]Hoja3!$A$10,IF(K1840=[41]Hoja3!$B$11,[41]Hoja3!$A$11,IF(K1840=[41]Hoja3!$B$12,[41]Hoja3!$A$12,IF(K1840=[41]Hoja3!$B$13,[41]Hoja3!$A$13,IF(K1840=[41]Hoja3!$B$14,[41]Hoja3!$A$14,IF(K1840=[41]Hoja3!$B$15,[41]Hoja3!$A$15,IF(K1840=[41]Hoja3!$B$16,[41]Hoja3!$A$16,IF(K1840=[41]Hoja3!$B$17,[41]Hoja3!$A$17,IF(K1840=[41]Hoja3!$B$18,[41]Hoja3!$A$18,IF(K1840=[41]Hoja3!$B$19,[41]Hoja3!$A$19,IF(K1840=[41]Hoja3!$B$20,[41]Hoja3!$A$20,IF(K1840=[41]Hoja3!$B$21,[41]Hoja3!$A$21,""))))))))))))))))))))</f>
        <v>CCE-16</v>
      </c>
      <c r="M1840" s="60" t="s">
        <v>63</v>
      </c>
      <c r="N1840" s="60">
        <v>0</v>
      </c>
      <c r="O1840" s="63">
        <v>58916000</v>
      </c>
      <c r="P1840" s="63">
        <v>58916000</v>
      </c>
      <c r="Q1840" s="65">
        <v>0</v>
      </c>
      <c r="R1840" s="60">
        <v>0</v>
      </c>
      <c r="S1840" s="60" t="s">
        <v>3446</v>
      </c>
      <c r="T1840" s="60" t="s">
        <v>3447</v>
      </c>
      <c r="U1840" s="60" t="s">
        <v>3446</v>
      </c>
      <c r="V1840" s="60" t="s">
        <v>3447</v>
      </c>
      <c r="W1840" s="60" t="s">
        <v>3448</v>
      </c>
      <c r="X1840" s="60">
        <v>3241000</v>
      </c>
      <c r="Y1840" s="170" t="s">
        <v>3449</v>
      </c>
    </row>
    <row r="1841" spans="1:25" ht="75" x14ac:dyDescent="0.25">
      <c r="A1841" s="60" t="s">
        <v>3485</v>
      </c>
      <c r="B1841" s="60" t="str">
        <f>IFERROR(VLOOKUP(VALUE(MID(A1841,1,IF(VALUE(MID(A1841,1,3))=898,3,4))),[41]Hoja1!$A$3:$K$222,2,0),"")</f>
        <v xml:space="preserve">1058 Participación ciudadana para el reencuentro, la reconciliación y la paz </v>
      </c>
      <c r="C1841" s="60" t="s">
        <v>277</v>
      </c>
      <c r="D1841" s="60" t="s">
        <v>525</v>
      </c>
      <c r="E1841" s="60">
        <v>93151507</v>
      </c>
      <c r="F1841" s="60" t="s">
        <v>3481</v>
      </c>
      <c r="G1841" s="62">
        <v>1</v>
      </c>
      <c r="H1841" s="62">
        <v>1</v>
      </c>
      <c r="I1841" s="60">
        <v>10</v>
      </c>
      <c r="J1841" s="60">
        <v>1</v>
      </c>
      <c r="K1841" s="60" t="s">
        <v>21</v>
      </c>
      <c r="L1841" s="60" t="str">
        <f>IF(K1841=[41]Hoja3!$B$2,[41]Hoja3!$A$2,IF(K1841=[41]Hoja3!$B$3,[41]Hoja3!$A$3,IF(K1841=[41]Hoja3!$B$4,[41]Hoja3!$A$4,IF(K1841=[41]Hoja3!$B$5,[41]Hoja3!$A$5,IF(K1841=[41]Hoja3!$B$6,[41]Hoja3!$A$6,IF(K1841=[41]Hoja3!$B$7,[41]Hoja3!$A$7,IF(K1841=[41]Hoja3!$B$8,[41]Hoja3!$A$8,IF(K1841=[41]Hoja3!$B$9,[41]Hoja3!$A$9,IF(K1841=[41]Hoja3!$B$10,[41]Hoja3!$A$10,IF(K1841=[41]Hoja3!$B$11,[41]Hoja3!$A$11,IF(K1841=[41]Hoja3!$B$12,[41]Hoja3!$A$12,IF(K1841=[41]Hoja3!$B$13,[41]Hoja3!$A$13,IF(K1841=[41]Hoja3!$B$14,[41]Hoja3!$A$14,IF(K1841=[41]Hoja3!$B$15,[41]Hoja3!$A$15,IF(K1841=[41]Hoja3!$B$16,[41]Hoja3!$A$16,IF(K1841=[41]Hoja3!$B$17,[41]Hoja3!$A$17,IF(K1841=[41]Hoja3!$B$18,[41]Hoja3!$A$18,IF(K1841=[41]Hoja3!$B$19,[41]Hoja3!$A$19,IF(K1841=[41]Hoja3!$B$20,[41]Hoja3!$A$20,IF(K1841=[41]Hoja3!$B$21,[41]Hoja3!$A$21,""))))))))))))))))))))</f>
        <v>CCE-16</v>
      </c>
      <c r="M1841" s="60" t="s">
        <v>63</v>
      </c>
      <c r="N1841" s="60">
        <v>0</v>
      </c>
      <c r="O1841" s="63">
        <v>58916000</v>
      </c>
      <c r="P1841" s="63">
        <v>58916000</v>
      </c>
      <c r="Q1841" s="65">
        <v>0</v>
      </c>
      <c r="R1841" s="60">
        <v>0</v>
      </c>
      <c r="S1841" s="60" t="s">
        <v>3446</v>
      </c>
      <c r="T1841" s="60" t="s">
        <v>3447</v>
      </c>
      <c r="U1841" s="60" t="s">
        <v>3446</v>
      </c>
      <c r="V1841" s="60" t="s">
        <v>3447</v>
      </c>
      <c r="W1841" s="60" t="s">
        <v>3448</v>
      </c>
      <c r="X1841" s="60">
        <v>3241000</v>
      </c>
      <c r="Y1841" s="170" t="s">
        <v>3449</v>
      </c>
    </row>
    <row r="1842" spans="1:25" ht="75" x14ac:dyDescent="0.25">
      <c r="A1842" s="60" t="s">
        <v>3486</v>
      </c>
      <c r="B1842" s="60" t="str">
        <f>IFERROR(VLOOKUP(VALUE(MID(A1842,1,IF(VALUE(MID(A1842,1,3))=898,3,4))),[41]Hoja1!$A$3:$K$222,2,0),"")</f>
        <v xml:space="preserve">1058 Participación ciudadana para el reencuentro, la reconciliación y la paz </v>
      </c>
      <c r="C1842" s="60" t="s">
        <v>277</v>
      </c>
      <c r="D1842" s="60" t="s">
        <v>525</v>
      </c>
      <c r="E1842" s="60">
        <v>93151507</v>
      </c>
      <c r="F1842" s="60" t="s">
        <v>3481</v>
      </c>
      <c r="G1842" s="62">
        <v>1</v>
      </c>
      <c r="H1842" s="62">
        <v>1</v>
      </c>
      <c r="I1842" s="60">
        <v>10</v>
      </c>
      <c r="J1842" s="60">
        <v>1</v>
      </c>
      <c r="K1842" s="60" t="s">
        <v>21</v>
      </c>
      <c r="L1842" s="60" t="str">
        <f>IF(K1842=[41]Hoja3!$B$2,[41]Hoja3!$A$2,IF(K1842=[41]Hoja3!$B$3,[41]Hoja3!$A$3,IF(K1842=[41]Hoja3!$B$4,[41]Hoja3!$A$4,IF(K1842=[41]Hoja3!$B$5,[41]Hoja3!$A$5,IF(K1842=[41]Hoja3!$B$6,[41]Hoja3!$A$6,IF(K1842=[41]Hoja3!$B$7,[41]Hoja3!$A$7,IF(K1842=[41]Hoja3!$B$8,[41]Hoja3!$A$8,IF(K1842=[41]Hoja3!$B$9,[41]Hoja3!$A$9,IF(K1842=[41]Hoja3!$B$10,[41]Hoja3!$A$10,IF(K1842=[41]Hoja3!$B$11,[41]Hoja3!$A$11,IF(K1842=[41]Hoja3!$B$12,[41]Hoja3!$A$12,IF(K1842=[41]Hoja3!$B$13,[41]Hoja3!$A$13,IF(K1842=[41]Hoja3!$B$14,[41]Hoja3!$A$14,IF(K1842=[41]Hoja3!$B$15,[41]Hoja3!$A$15,IF(K1842=[41]Hoja3!$B$16,[41]Hoja3!$A$16,IF(K1842=[41]Hoja3!$B$17,[41]Hoja3!$A$17,IF(K1842=[41]Hoja3!$B$18,[41]Hoja3!$A$18,IF(K1842=[41]Hoja3!$B$19,[41]Hoja3!$A$19,IF(K1842=[41]Hoja3!$B$20,[41]Hoja3!$A$20,IF(K1842=[41]Hoja3!$B$21,[41]Hoja3!$A$21,""))))))))))))))))))))</f>
        <v>CCE-16</v>
      </c>
      <c r="M1842" s="60" t="s">
        <v>63</v>
      </c>
      <c r="N1842" s="60">
        <v>0</v>
      </c>
      <c r="O1842" s="63">
        <v>58916000</v>
      </c>
      <c r="P1842" s="63">
        <v>58916000</v>
      </c>
      <c r="Q1842" s="65">
        <v>0</v>
      </c>
      <c r="R1842" s="60">
        <v>0</v>
      </c>
      <c r="S1842" s="60" t="s">
        <v>3446</v>
      </c>
      <c r="T1842" s="60" t="s">
        <v>3447</v>
      </c>
      <c r="U1842" s="60" t="s">
        <v>3446</v>
      </c>
      <c r="V1842" s="60" t="s">
        <v>3447</v>
      </c>
      <c r="W1842" s="60" t="s">
        <v>3448</v>
      </c>
      <c r="X1842" s="60">
        <v>3241000</v>
      </c>
      <c r="Y1842" s="170" t="s">
        <v>3449</v>
      </c>
    </row>
    <row r="1843" spans="1:25" ht="75" x14ac:dyDescent="0.25">
      <c r="A1843" s="60" t="s">
        <v>3487</v>
      </c>
      <c r="B1843" s="60" t="str">
        <f>IFERROR(VLOOKUP(VALUE(MID(A1843,1,IF(VALUE(MID(A1843,1,3))=898,3,4))),[41]Hoja1!$A$3:$K$222,2,0),"")</f>
        <v xml:space="preserve">1058 Participación ciudadana para el reencuentro, la reconciliación y la paz </v>
      </c>
      <c r="C1843" s="60" t="s">
        <v>277</v>
      </c>
      <c r="D1843" s="60" t="s">
        <v>525</v>
      </c>
      <c r="E1843" s="60">
        <v>93151507</v>
      </c>
      <c r="F1843" s="60" t="s">
        <v>3481</v>
      </c>
      <c r="G1843" s="62">
        <v>1</v>
      </c>
      <c r="H1843" s="62">
        <v>1</v>
      </c>
      <c r="I1843" s="60">
        <v>10</v>
      </c>
      <c r="J1843" s="60">
        <v>1</v>
      </c>
      <c r="K1843" s="60" t="s">
        <v>21</v>
      </c>
      <c r="L1843" s="60" t="str">
        <f>IF(K1843=[41]Hoja3!$B$2,[41]Hoja3!$A$2,IF(K1843=[41]Hoja3!$B$3,[41]Hoja3!$A$3,IF(K1843=[41]Hoja3!$B$4,[41]Hoja3!$A$4,IF(K1843=[41]Hoja3!$B$5,[41]Hoja3!$A$5,IF(K1843=[41]Hoja3!$B$6,[41]Hoja3!$A$6,IF(K1843=[41]Hoja3!$B$7,[41]Hoja3!$A$7,IF(K1843=[41]Hoja3!$B$8,[41]Hoja3!$A$8,IF(K1843=[41]Hoja3!$B$9,[41]Hoja3!$A$9,IF(K1843=[41]Hoja3!$B$10,[41]Hoja3!$A$10,IF(K1843=[41]Hoja3!$B$11,[41]Hoja3!$A$11,IF(K1843=[41]Hoja3!$B$12,[41]Hoja3!$A$12,IF(K1843=[41]Hoja3!$B$13,[41]Hoja3!$A$13,IF(K1843=[41]Hoja3!$B$14,[41]Hoja3!$A$14,IF(K1843=[41]Hoja3!$B$15,[41]Hoja3!$A$15,IF(K1843=[41]Hoja3!$B$16,[41]Hoja3!$A$16,IF(K1843=[41]Hoja3!$B$17,[41]Hoja3!$A$17,IF(K1843=[41]Hoja3!$B$18,[41]Hoja3!$A$18,IF(K1843=[41]Hoja3!$B$19,[41]Hoja3!$A$19,IF(K1843=[41]Hoja3!$B$20,[41]Hoja3!$A$20,IF(K1843=[41]Hoja3!$B$21,[41]Hoja3!$A$21,""))))))))))))))))))))</f>
        <v>CCE-16</v>
      </c>
      <c r="M1843" s="60" t="s">
        <v>63</v>
      </c>
      <c r="N1843" s="60">
        <v>0</v>
      </c>
      <c r="O1843" s="63">
        <v>58916000</v>
      </c>
      <c r="P1843" s="63">
        <v>58916000</v>
      </c>
      <c r="Q1843" s="65">
        <v>0</v>
      </c>
      <c r="R1843" s="60">
        <v>0</v>
      </c>
      <c r="S1843" s="60" t="s">
        <v>3446</v>
      </c>
      <c r="T1843" s="60" t="s">
        <v>3447</v>
      </c>
      <c r="U1843" s="60" t="s">
        <v>3446</v>
      </c>
      <c r="V1843" s="60" t="s">
        <v>3447</v>
      </c>
      <c r="W1843" s="60" t="s">
        <v>3448</v>
      </c>
      <c r="X1843" s="60">
        <v>3241000</v>
      </c>
      <c r="Y1843" s="170" t="s">
        <v>3449</v>
      </c>
    </row>
    <row r="1844" spans="1:25" ht="75" x14ac:dyDescent="0.25">
      <c r="A1844" s="60" t="s">
        <v>3488</v>
      </c>
      <c r="B1844" s="60" t="str">
        <f>IFERROR(VLOOKUP(VALUE(MID(A1844,1,IF(VALUE(MID(A1844,1,3))=898,3,4))),[41]Hoja1!$A$3:$K$222,2,0),"")</f>
        <v xml:space="preserve">1058 Participación ciudadana para el reencuentro, la reconciliación y la paz </v>
      </c>
      <c r="C1844" s="60" t="s">
        <v>277</v>
      </c>
      <c r="D1844" s="60" t="s">
        <v>525</v>
      </c>
      <c r="E1844" s="60">
        <v>93151507</v>
      </c>
      <c r="F1844" s="60" t="s">
        <v>3481</v>
      </c>
      <c r="G1844" s="62">
        <v>1</v>
      </c>
      <c r="H1844" s="62">
        <v>1</v>
      </c>
      <c r="I1844" s="60">
        <v>10</v>
      </c>
      <c r="J1844" s="60">
        <v>1</v>
      </c>
      <c r="K1844" s="60" t="s">
        <v>21</v>
      </c>
      <c r="L1844" s="60" t="str">
        <f>IF(K1844=[41]Hoja3!$B$2,[41]Hoja3!$A$2,IF(K1844=[41]Hoja3!$B$3,[41]Hoja3!$A$3,IF(K1844=[41]Hoja3!$B$4,[41]Hoja3!$A$4,IF(K1844=[41]Hoja3!$B$5,[41]Hoja3!$A$5,IF(K1844=[41]Hoja3!$B$6,[41]Hoja3!$A$6,IF(K1844=[41]Hoja3!$B$7,[41]Hoja3!$A$7,IF(K1844=[41]Hoja3!$B$8,[41]Hoja3!$A$8,IF(K1844=[41]Hoja3!$B$9,[41]Hoja3!$A$9,IF(K1844=[41]Hoja3!$B$10,[41]Hoja3!$A$10,IF(K1844=[41]Hoja3!$B$11,[41]Hoja3!$A$11,IF(K1844=[41]Hoja3!$B$12,[41]Hoja3!$A$12,IF(K1844=[41]Hoja3!$B$13,[41]Hoja3!$A$13,IF(K1844=[41]Hoja3!$B$14,[41]Hoja3!$A$14,IF(K1844=[41]Hoja3!$B$15,[41]Hoja3!$A$15,IF(K1844=[41]Hoja3!$B$16,[41]Hoja3!$A$16,IF(K1844=[41]Hoja3!$B$17,[41]Hoja3!$A$17,IF(K1844=[41]Hoja3!$B$18,[41]Hoja3!$A$18,IF(K1844=[41]Hoja3!$B$19,[41]Hoja3!$A$19,IF(K1844=[41]Hoja3!$B$20,[41]Hoja3!$A$20,IF(K1844=[41]Hoja3!$B$21,[41]Hoja3!$A$21,""))))))))))))))))))))</f>
        <v>CCE-16</v>
      </c>
      <c r="M1844" s="60" t="s">
        <v>63</v>
      </c>
      <c r="N1844" s="60">
        <v>0</v>
      </c>
      <c r="O1844" s="63">
        <v>58916000</v>
      </c>
      <c r="P1844" s="63">
        <v>58916000</v>
      </c>
      <c r="Q1844" s="65">
        <v>0</v>
      </c>
      <c r="R1844" s="60">
        <v>0</v>
      </c>
      <c r="S1844" s="60" t="s">
        <v>3446</v>
      </c>
      <c r="T1844" s="60" t="s">
        <v>3447</v>
      </c>
      <c r="U1844" s="60" t="s">
        <v>3446</v>
      </c>
      <c r="V1844" s="60" t="s">
        <v>3447</v>
      </c>
      <c r="W1844" s="60" t="s">
        <v>3448</v>
      </c>
      <c r="X1844" s="60">
        <v>3241000</v>
      </c>
      <c r="Y1844" s="170" t="s">
        <v>3449</v>
      </c>
    </row>
    <row r="1845" spans="1:25" ht="75" x14ac:dyDescent="0.25">
      <c r="A1845" s="60" t="s">
        <v>3489</v>
      </c>
      <c r="B1845" s="60" t="str">
        <f>IFERROR(VLOOKUP(VALUE(MID(A1845,1,IF(VALUE(MID(A1845,1,3))=898,3,4))),[41]Hoja1!$A$3:$K$222,2,0),"")</f>
        <v xml:space="preserve">1058 Participación ciudadana para el reencuentro, la reconciliación y la paz </v>
      </c>
      <c r="C1845" s="60" t="s">
        <v>277</v>
      </c>
      <c r="D1845" s="60" t="s">
        <v>525</v>
      </c>
      <c r="E1845" s="60">
        <v>93151507</v>
      </c>
      <c r="F1845" s="60" t="s">
        <v>3481</v>
      </c>
      <c r="G1845" s="62">
        <v>1</v>
      </c>
      <c r="H1845" s="62">
        <v>1</v>
      </c>
      <c r="I1845" s="60">
        <v>10</v>
      </c>
      <c r="J1845" s="60">
        <v>1</v>
      </c>
      <c r="K1845" s="60" t="s">
        <v>21</v>
      </c>
      <c r="L1845" s="60" t="str">
        <f>IF(K1845=[41]Hoja3!$B$2,[41]Hoja3!$A$2,IF(K1845=[41]Hoja3!$B$3,[41]Hoja3!$A$3,IF(K1845=[41]Hoja3!$B$4,[41]Hoja3!$A$4,IF(K1845=[41]Hoja3!$B$5,[41]Hoja3!$A$5,IF(K1845=[41]Hoja3!$B$6,[41]Hoja3!$A$6,IF(K1845=[41]Hoja3!$B$7,[41]Hoja3!$A$7,IF(K1845=[41]Hoja3!$B$8,[41]Hoja3!$A$8,IF(K1845=[41]Hoja3!$B$9,[41]Hoja3!$A$9,IF(K1845=[41]Hoja3!$B$10,[41]Hoja3!$A$10,IF(K1845=[41]Hoja3!$B$11,[41]Hoja3!$A$11,IF(K1845=[41]Hoja3!$B$12,[41]Hoja3!$A$12,IF(K1845=[41]Hoja3!$B$13,[41]Hoja3!$A$13,IF(K1845=[41]Hoja3!$B$14,[41]Hoja3!$A$14,IF(K1845=[41]Hoja3!$B$15,[41]Hoja3!$A$15,IF(K1845=[41]Hoja3!$B$16,[41]Hoja3!$A$16,IF(K1845=[41]Hoja3!$B$17,[41]Hoja3!$A$17,IF(K1845=[41]Hoja3!$B$18,[41]Hoja3!$A$18,IF(K1845=[41]Hoja3!$B$19,[41]Hoja3!$A$19,IF(K1845=[41]Hoja3!$B$20,[41]Hoja3!$A$20,IF(K1845=[41]Hoja3!$B$21,[41]Hoja3!$A$21,""))))))))))))))))))))</f>
        <v>CCE-16</v>
      </c>
      <c r="M1845" s="60" t="s">
        <v>63</v>
      </c>
      <c r="N1845" s="60">
        <v>0</v>
      </c>
      <c r="O1845" s="63">
        <v>58916000</v>
      </c>
      <c r="P1845" s="63">
        <v>58916000</v>
      </c>
      <c r="Q1845" s="65">
        <v>0</v>
      </c>
      <c r="R1845" s="60">
        <v>0</v>
      </c>
      <c r="S1845" s="60" t="s">
        <v>3446</v>
      </c>
      <c r="T1845" s="60" t="s">
        <v>3447</v>
      </c>
      <c r="U1845" s="60" t="s">
        <v>3446</v>
      </c>
      <c r="V1845" s="60" t="s">
        <v>3447</v>
      </c>
      <c r="W1845" s="60" t="s">
        <v>3448</v>
      </c>
      <c r="X1845" s="60">
        <v>3241000</v>
      </c>
      <c r="Y1845" s="170" t="s">
        <v>3449</v>
      </c>
    </row>
    <row r="1846" spans="1:25" ht="75" x14ac:dyDescent="0.25">
      <c r="A1846" s="60" t="s">
        <v>3490</v>
      </c>
      <c r="B1846" s="60" t="str">
        <f>IFERROR(VLOOKUP(VALUE(MID(A1846,1,IF(VALUE(MID(A1846,1,3))=898,3,4))),[41]Hoja1!$A$3:$K$222,2,0),"")</f>
        <v xml:space="preserve">1058 Participación ciudadana para el reencuentro, la reconciliación y la paz </v>
      </c>
      <c r="C1846" s="60" t="s">
        <v>277</v>
      </c>
      <c r="D1846" s="60" t="s">
        <v>525</v>
      </c>
      <c r="E1846" s="60">
        <v>93151507</v>
      </c>
      <c r="F1846" s="60" t="s">
        <v>3481</v>
      </c>
      <c r="G1846" s="62">
        <v>1</v>
      </c>
      <c r="H1846" s="62">
        <v>1</v>
      </c>
      <c r="I1846" s="60">
        <v>10</v>
      </c>
      <c r="J1846" s="60">
        <v>1</v>
      </c>
      <c r="K1846" s="60" t="s">
        <v>21</v>
      </c>
      <c r="L1846" s="60" t="str">
        <f>IF(K1846=[41]Hoja3!$B$2,[41]Hoja3!$A$2,IF(K1846=[41]Hoja3!$B$3,[41]Hoja3!$A$3,IF(K1846=[41]Hoja3!$B$4,[41]Hoja3!$A$4,IF(K1846=[41]Hoja3!$B$5,[41]Hoja3!$A$5,IF(K1846=[41]Hoja3!$B$6,[41]Hoja3!$A$6,IF(K1846=[41]Hoja3!$B$7,[41]Hoja3!$A$7,IF(K1846=[41]Hoja3!$B$8,[41]Hoja3!$A$8,IF(K1846=[41]Hoja3!$B$9,[41]Hoja3!$A$9,IF(K1846=[41]Hoja3!$B$10,[41]Hoja3!$A$10,IF(K1846=[41]Hoja3!$B$11,[41]Hoja3!$A$11,IF(K1846=[41]Hoja3!$B$12,[41]Hoja3!$A$12,IF(K1846=[41]Hoja3!$B$13,[41]Hoja3!$A$13,IF(K1846=[41]Hoja3!$B$14,[41]Hoja3!$A$14,IF(K1846=[41]Hoja3!$B$15,[41]Hoja3!$A$15,IF(K1846=[41]Hoja3!$B$16,[41]Hoja3!$A$16,IF(K1846=[41]Hoja3!$B$17,[41]Hoja3!$A$17,IF(K1846=[41]Hoja3!$B$18,[41]Hoja3!$A$18,IF(K1846=[41]Hoja3!$B$19,[41]Hoja3!$A$19,IF(K1846=[41]Hoja3!$B$20,[41]Hoja3!$A$20,IF(K1846=[41]Hoja3!$B$21,[41]Hoja3!$A$21,""))))))))))))))))))))</f>
        <v>CCE-16</v>
      </c>
      <c r="M1846" s="60" t="s">
        <v>63</v>
      </c>
      <c r="N1846" s="60">
        <v>0</v>
      </c>
      <c r="O1846" s="63">
        <v>58916000</v>
      </c>
      <c r="P1846" s="63">
        <v>58916000</v>
      </c>
      <c r="Q1846" s="65">
        <v>0</v>
      </c>
      <c r="R1846" s="60">
        <v>0</v>
      </c>
      <c r="S1846" s="60" t="s">
        <v>3446</v>
      </c>
      <c r="T1846" s="60" t="s">
        <v>3447</v>
      </c>
      <c r="U1846" s="60" t="s">
        <v>3446</v>
      </c>
      <c r="V1846" s="60" t="s">
        <v>3447</v>
      </c>
      <c r="W1846" s="60" t="s">
        <v>3448</v>
      </c>
      <c r="X1846" s="60">
        <v>3241000</v>
      </c>
      <c r="Y1846" s="170" t="s">
        <v>3449</v>
      </c>
    </row>
    <row r="1847" spans="1:25" ht="75" x14ac:dyDescent="0.25">
      <c r="A1847" s="60" t="s">
        <v>3491</v>
      </c>
      <c r="B1847" s="60" t="str">
        <f>IFERROR(VLOOKUP(VALUE(MID(A1847,1,IF(VALUE(MID(A1847,1,3))=898,3,4))),[41]Hoja1!$A$3:$K$222,2,0),"")</f>
        <v xml:space="preserve">1058 Participación ciudadana para el reencuentro, la reconciliación y la paz </v>
      </c>
      <c r="C1847" s="60" t="s">
        <v>277</v>
      </c>
      <c r="D1847" s="60" t="s">
        <v>525</v>
      </c>
      <c r="E1847" s="60">
        <v>93151507</v>
      </c>
      <c r="F1847" s="60" t="s">
        <v>3481</v>
      </c>
      <c r="G1847" s="62">
        <v>1</v>
      </c>
      <c r="H1847" s="62">
        <v>1</v>
      </c>
      <c r="I1847" s="60">
        <v>10</v>
      </c>
      <c r="J1847" s="60">
        <v>1</v>
      </c>
      <c r="K1847" s="60" t="s">
        <v>21</v>
      </c>
      <c r="L1847" s="60" t="str">
        <f>IF(K1847=[41]Hoja3!$B$2,[41]Hoja3!$A$2,IF(K1847=[41]Hoja3!$B$3,[41]Hoja3!$A$3,IF(K1847=[41]Hoja3!$B$4,[41]Hoja3!$A$4,IF(K1847=[41]Hoja3!$B$5,[41]Hoja3!$A$5,IF(K1847=[41]Hoja3!$B$6,[41]Hoja3!$A$6,IF(K1847=[41]Hoja3!$B$7,[41]Hoja3!$A$7,IF(K1847=[41]Hoja3!$B$8,[41]Hoja3!$A$8,IF(K1847=[41]Hoja3!$B$9,[41]Hoja3!$A$9,IF(K1847=[41]Hoja3!$B$10,[41]Hoja3!$A$10,IF(K1847=[41]Hoja3!$B$11,[41]Hoja3!$A$11,IF(K1847=[41]Hoja3!$B$12,[41]Hoja3!$A$12,IF(K1847=[41]Hoja3!$B$13,[41]Hoja3!$A$13,IF(K1847=[41]Hoja3!$B$14,[41]Hoja3!$A$14,IF(K1847=[41]Hoja3!$B$15,[41]Hoja3!$A$15,IF(K1847=[41]Hoja3!$B$16,[41]Hoja3!$A$16,IF(K1847=[41]Hoja3!$B$17,[41]Hoja3!$A$17,IF(K1847=[41]Hoja3!$B$18,[41]Hoja3!$A$18,IF(K1847=[41]Hoja3!$B$19,[41]Hoja3!$A$19,IF(K1847=[41]Hoja3!$B$20,[41]Hoja3!$A$20,IF(K1847=[41]Hoja3!$B$21,[41]Hoja3!$A$21,""))))))))))))))))))))</f>
        <v>CCE-16</v>
      </c>
      <c r="M1847" s="60" t="s">
        <v>63</v>
      </c>
      <c r="N1847" s="60">
        <v>0</v>
      </c>
      <c r="O1847" s="63">
        <v>58916000</v>
      </c>
      <c r="P1847" s="63">
        <v>58916000</v>
      </c>
      <c r="Q1847" s="65">
        <v>0</v>
      </c>
      <c r="R1847" s="60">
        <v>0</v>
      </c>
      <c r="S1847" s="60" t="s">
        <v>3446</v>
      </c>
      <c r="T1847" s="60" t="s">
        <v>3447</v>
      </c>
      <c r="U1847" s="60" t="s">
        <v>3446</v>
      </c>
      <c r="V1847" s="60" t="s">
        <v>3447</v>
      </c>
      <c r="W1847" s="60" t="s">
        <v>3448</v>
      </c>
      <c r="X1847" s="60">
        <v>3241000</v>
      </c>
      <c r="Y1847" s="170" t="s">
        <v>3449</v>
      </c>
    </row>
    <row r="1848" spans="1:25" ht="75" x14ac:dyDescent="0.25">
      <c r="A1848" s="60" t="s">
        <v>3492</v>
      </c>
      <c r="B1848" s="60" t="str">
        <f>IFERROR(VLOOKUP(VALUE(MID(A1848,1,IF(VALUE(MID(A1848,1,3))=898,3,4))),[41]Hoja1!$A$3:$K$222,2,0),"")</f>
        <v xml:space="preserve">1058 Participación ciudadana para el reencuentro, la reconciliación y la paz </v>
      </c>
      <c r="C1848" s="60" t="s">
        <v>277</v>
      </c>
      <c r="D1848" s="60" t="s">
        <v>525</v>
      </c>
      <c r="E1848" s="60">
        <v>93151507</v>
      </c>
      <c r="F1848" s="60" t="s">
        <v>3481</v>
      </c>
      <c r="G1848" s="62">
        <v>1</v>
      </c>
      <c r="H1848" s="62">
        <v>1</v>
      </c>
      <c r="I1848" s="60">
        <v>10</v>
      </c>
      <c r="J1848" s="60">
        <v>1</v>
      </c>
      <c r="K1848" s="60" t="s">
        <v>21</v>
      </c>
      <c r="L1848" s="60" t="str">
        <f>IF(K1848=[41]Hoja3!$B$2,[41]Hoja3!$A$2,IF(K1848=[41]Hoja3!$B$3,[41]Hoja3!$A$3,IF(K1848=[41]Hoja3!$B$4,[41]Hoja3!$A$4,IF(K1848=[41]Hoja3!$B$5,[41]Hoja3!$A$5,IF(K1848=[41]Hoja3!$B$6,[41]Hoja3!$A$6,IF(K1848=[41]Hoja3!$B$7,[41]Hoja3!$A$7,IF(K1848=[41]Hoja3!$B$8,[41]Hoja3!$A$8,IF(K1848=[41]Hoja3!$B$9,[41]Hoja3!$A$9,IF(K1848=[41]Hoja3!$B$10,[41]Hoja3!$A$10,IF(K1848=[41]Hoja3!$B$11,[41]Hoja3!$A$11,IF(K1848=[41]Hoja3!$B$12,[41]Hoja3!$A$12,IF(K1848=[41]Hoja3!$B$13,[41]Hoja3!$A$13,IF(K1848=[41]Hoja3!$B$14,[41]Hoja3!$A$14,IF(K1848=[41]Hoja3!$B$15,[41]Hoja3!$A$15,IF(K1848=[41]Hoja3!$B$16,[41]Hoja3!$A$16,IF(K1848=[41]Hoja3!$B$17,[41]Hoja3!$A$17,IF(K1848=[41]Hoja3!$B$18,[41]Hoja3!$A$18,IF(K1848=[41]Hoja3!$B$19,[41]Hoja3!$A$19,IF(K1848=[41]Hoja3!$B$20,[41]Hoja3!$A$20,IF(K1848=[41]Hoja3!$B$21,[41]Hoja3!$A$21,""))))))))))))))))))))</f>
        <v>CCE-16</v>
      </c>
      <c r="M1848" s="60" t="s">
        <v>63</v>
      </c>
      <c r="N1848" s="60">
        <v>0</v>
      </c>
      <c r="O1848" s="63">
        <v>58916000</v>
      </c>
      <c r="P1848" s="63">
        <v>58916000</v>
      </c>
      <c r="Q1848" s="65">
        <v>0</v>
      </c>
      <c r="R1848" s="60">
        <v>0</v>
      </c>
      <c r="S1848" s="60" t="s">
        <v>3446</v>
      </c>
      <c r="T1848" s="60" t="s">
        <v>3447</v>
      </c>
      <c r="U1848" s="60" t="s">
        <v>3446</v>
      </c>
      <c r="V1848" s="60" t="s">
        <v>3447</v>
      </c>
      <c r="W1848" s="60" t="s">
        <v>3448</v>
      </c>
      <c r="X1848" s="60">
        <v>3241000</v>
      </c>
      <c r="Y1848" s="170" t="s">
        <v>3449</v>
      </c>
    </row>
    <row r="1849" spans="1:25" ht="75" x14ac:dyDescent="0.25">
      <c r="A1849" s="60" t="s">
        <v>3493</v>
      </c>
      <c r="B1849" s="60" t="str">
        <f>IFERROR(VLOOKUP(VALUE(MID(A1849,1,IF(VALUE(MID(A1849,1,3))=898,3,4))),[41]Hoja1!$A$3:$K$222,2,0),"")</f>
        <v xml:space="preserve">1058 Participación ciudadana para el reencuentro, la reconciliación y la paz </v>
      </c>
      <c r="C1849" s="60" t="s">
        <v>277</v>
      </c>
      <c r="D1849" s="60" t="s">
        <v>525</v>
      </c>
      <c r="E1849" s="60">
        <v>93151507</v>
      </c>
      <c r="F1849" s="60" t="s">
        <v>3481</v>
      </c>
      <c r="G1849" s="62">
        <v>1</v>
      </c>
      <c r="H1849" s="62">
        <v>1</v>
      </c>
      <c r="I1849" s="60">
        <v>10</v>
      </c>
      <c r="J1849" s="60">
        <v>1</v>
      </c>
      <c r="K1849" s="60" t="s">
        <v>21</v>
      </c>
      <c r="L1849" s="60" t="str">
        <f>IF(K1849=[41]Hoja3!$B$2,[41]Hoja3!$A$2,IF(K1849=[41]Hoja3!$B$3,[41]Hoja3!$A$3,IF(K1849=[41]Hoja3!$B$4,[41]Hoja3!$A$4,IF(K1849=[41]Hoja3!$B$5,[41]Hoja3!$A$5,IF(K1849=[41]Hoja3!$B$6,[41]Hoja3!$A$6,IF(K1849=[41]Hoja3!$B$7,[41]Hoja3!$A$7,IF(K1849=[41]Hoja3!$B$8,[41]Hoja3!$A$8,IF(K1849=[41]Hoja3!$B$9,[41]Hoja3!$A$9,IF(K1849=[41]Hoja3!$B$10,[41]Hoja3!$A$10,IF(K1849=[41]Hoja3!$B$11,[41]Hoja3!$A$11,IF(K1849=[41]Hoja3!$B$12,[41]Hoja3!$A$12,IF(K1849=[41]Hoja3!$B$13,[41]Hoja3!$A$13,IF(K1849=[41]Hoja3!$B$14,[41]Hoja3!$A$14,IF(K1849=[41]Hoja3!$B$15,[41]Hoja3!$A$15,IF(K1849=[41]Hoja3!$B$16,[41]Hoja3!$A$16,IF(K1849=[41]Hoja3!$B$17,[41]Hoja3!$A$17,IF(K1849=[41]Hoja3!$B$18,[41]Hoja3!$A$18,IF(K1849=[41]Hoja3!$B$19,[41]Hoja3!$A$19,IF(K1849=[41]Hoja3!$B$20,[41]Hoja3!$A$20,IF(K1849=[41]Hoja3!$B$21,[41]Hoja3!$A$21,""))))))))))))))))))))</f>
        <v>CCE-16</v>
      </c>
      <c r="M1849" s="60" t="s">
        <v>63</v>
      </c>
      <c r="N1849" s="60">
        <v>0</v>
      </c>
      <c r="O1849" s="63">
        <v>58916000</v>
      </c>
      <c r="P1849" s="63">
        <v>58916000</v>
      </c>
      <c r="Q1849" s="65">
        <v>0</v>
      </c>
      <c r="R1849" s="60">
        <v>0</v>
      </c>
      <c r="S1849" s="60" t="s">
        <v>3446</v>
      </c>
      <c r="T1849" s="60" t="s">
        <v>3447</v>
      </c>
      <c r="U1849" s="60" t="s">
        <v>3446</v>
      </c>
      <c r="V1849" s="60" t="s">
        <v>3447</v>
      </c>
      <c r="W1849" s="60" t="s">
        <v>3448</v>
      </c>
      <c r="X1849" s="60">
        <v>3241000</v>
      </c>
      <c r="Y1849" s="170" t="s">
        <v>3449</v>
      </c>
    </row>
    <row r="1850" spans="1:25" ht="75" x14ac:dyDescent="0.25">
      <c r="A1850" s="60" t="s">
        <v>3494</v>
      </c>
      <c r="B1850" s="60" t="str">
        <f>IFERROR(VLOOKUP(VALUE(MID(A1850,1,IF(VALUE(MID(A1850,1,3))=898,3,4))),[41]Hoja1!$A$3:$K$222,2,0),"")</f>
        <v xml:space="preserve">1058 Participación ciudadana para el reencuentro, la reconciliación y la paz </v>
      </c>
      <c r="C1850" s="60" t="s">
        <v>277</v>
      </c>
      <c r="D1850" s="60" t="s">
        <v>525</v>
      </c>
      <c r="E1850" s="60">
        <v>93151507</v>
      </c>
      <c r="F1850" s="60" t="s">
        <v>3481</v>
      </c>
      <c r="G1850" s="62">
        <v>1</v>
      </c>
      <c r="H1850" s="62">
        <v>1</v>
      </c>
      <c r="I1850" s="60">
        <v>10</v>
      </c>
      <c r="J1850" s="60">
        <v>1</v>
      </c>
      <c r="K1850" s="60" t="s">
        <v>21</v>
      </c>
      <c r="L1850" s="60" t="str">
        <f>IF(K1850=[41]Hoja3!$B$2,[41]Hoja3!$A$2,IF(K1850=[41]Hoja3!$B$3,[41]Hoja3!$A$3,IF(K1850=[41]Hoja3!$B$4,[41]Hoja3!$A$4,IF(K1850=[41]Hoja3!$B$5,[41]Hoja3!$A$5,IF(K1850=[41]Hoja3!$B$6,[41]Hoja3!$A$6,IF(K1850=[41]Hoja3!$B$7,[41]Hoja3!$A$7,IF(K1850=[41]Hoja3!$B$8,[41]Hoja3!$A$8,IF(K1850=[41]Hoja3!$B$9,[41]Hoja3!$A$9,IF(K1850=[41]Hoja3!$B$10,[41]Hoja3!$A$10,IF(K1850=[41]Hoja3!$B$11,[41]Hoja3!$A$11,IF(K1850=[41]Hoja3!$B$12,[41]Hoja3!$A$12,IF(K1850=[41]Hoja3!$B$13,[41]Hoja3!$A$13,IF(K1850=[41]Hoja3!$B$14,[41]Hoja3!$A$14,IF(K1850=[41]Hoja3!$B$15,[41]Hoja3!$A$15,IF(K1850=[41]Hoja3!$B$16,[41]Hoja3!$A$16,IF(K1850=[41]Hoja3!$B$17,[41]Hoja3!$A$17,IF(K1850=[41]Hoja3!$B$18,[41]Hoja3!$A$18,IF(K1850=[41]Hoja3!$B$19,[41]Hoja3!$A$19,IF(K1850=[41]Hoja3!$B$20,[41]Hoja3!$A$20,IF(K1850=[41]Hoja3!$B$21,[41]Hoja3!$A$21,""))))))))))))))))))))</f>
        <v>CCE-16</v>
      </c>
      <c r="M1850" s="60" t="s">
        <v>63</v>
      </c>
      <c r="N1850" s="60">
        <v>0</v>
      </c>
      <c r="O1850" s="63">
        <v>58916000</v>
      </c>
      <c r="P1850" s="63">
        <v>58916000</v>
      </c>
      <c r="Q1850" s="65">
        <v>0</v>
      </c>
      <c r="R1850" s="60">
        <v>0</v>
      </c>
      <c r="S1850" s="60" t="s">
        <v>3446</v>
      </c>
      <c r="T1850" s="60" t="s">
        <v>3447</v>
      </c>
      <c r="U1850" s="60" t="s">
        <v>3446</v>
      </c>
      <c r="V1850" s="60" t="s">
        <v>3447</v>
      </c>
      <c r="W1850" s="60" t="s">
        <v>3448</v>
      </c>
      <c r="X1850" s="60">
        <v>3241000</v>
      </c>
      <c r="Y1850" s="170" t="s">
        <v>3449</v>
      </c>
    </row>
    <row r="1851" spans="1:25" ht="75" x14ac:dyDescent="0.25">
      <c r="A1851" s="60" t="s">
        <v>3495</v>
      </c>
      <c r="B1851" s="60" t="str">
        <f>IFERROR(VLOOKUP(VALUE(MID(A1851,1,IF(VALUE(MID(A1851,1,3))=898,3,4))),[41]Hoja1!$A$3:$K$222,2,0),"")</f>
        <v xml:space="preserve">1058 Participación ciudadana para el reencuentro, la reconciliación y la paz </v>
      </c>
      <c r="C1851" s="60" t="s">
        <v>277</v>
      </c>
      <c r="D1851" s="60" t="s">
        <v>525</v>
      </c>
      <c r="E1851" s="60">
        <v>93151507</v>
      </c>
      <c r="F1851" s="60" t="s">
        <v>3481</v>
      </c>
      <c r="G1851" s="62">
        <v>1</v>
      </c>
      <c r="H1851" s="62">
        <v>1</v>
      </c>
      <c r="I1851" s="60">
        <v>10</v>
      </c>
      <c r="J1851" s="60">
        <v>1</v>
      </c>
      <c r="K1851" s="60" t="s">
        <v>21</v>
      </c>
      <c r="L1851" s="60" t="str">
        <f>IF(K1851=[41]Hoja3!$B$2,[41]Hoja3!$A$2,IF(K1851=[41]Hoja3!$B$3,[41]Hoja3!$A$3,IF(K1851=[41]Hoja3!$B$4,[41]Hoja3!$A$4,IF(K1851=[41]Hoja3!$B$5,[41]Hoja3!$A$5,IF(K1851=[41]Hoja3!$B$6,[41]Hoja3!$A$6,IF(K1851=[41]Hoja3!$B$7,[41]Hoja3!$A$7,IF(K1851=[41]Hoja3!$B$8,[41]Hoja3!$A$8,IF(K1851=[41]Hoja3!$B$9,[41]Hoja3!$A$9,IF(K1851=[41]Hoja3!$B$10,[41]Hoja3!$A$10,IF(K1851=[41]Hoja3!$B$11,[41]Hoja3!$A$11,IF(K1851=[41]Hoja3!$B$12,[41]Hoja3!$A$12,IF(K1851=[41]Hoja3!$B$13,[41]Hoja3!$A$13,IF(K1851=[41]Hoja3!$B$14,[41]Hoja3!$A$14,IF(K1851=[41]Hoja3!$B$15,[41]Hoja3!$A$15,IF(K1851=[41]Hoja3!$B$16,[41]Hoja3!$A$16,IF(K1851=[41]Hoja3!$B$17,[41]Hoja3!$A$17,IF(K1851=[41]Hoja3!$B$18,[41]Hoja3!$A$18,IF(K1851=[41]Hoja3!$B$19,[41]Hoja3!$A$19,IF(K1851=[41]Hoja3!$B$20,[41]Hoja3!$A$20,IF(K1851=[41]Hoja3!$B$21,[41]Hoja3!$A$21,""))))))))))))))))))))</f>
        <v>CCE-16</v>
      </c>
      <c r="M1851" s="60" t="s">
        <v>63</v>
      </c>
      <c r="N1851" s="60">
        <v>0</v>
      </c>
      <c r="O1851" s="63">
        <v>58916000</v>
      </c>
      <c r="P1851" s="63">
        <v>58916000</v>
      </c>
      <c r="Q1851" s="65">
        <v>0</v>
      </c>
      <c r="R1851" s="60">
        <v>0</v>
      </c>
      <c r="S1851" s="60" t="s">
        <v>3446</v>
      </c>
      <c r="T1851" s="60" t="s">
        <v>3447</v>
      </c>
      <c r="U1851" s="60" t="s">
        <v>3446</v>
      </c>
      <c r="V1851" s="60" t="s">
        <v>3447</v>
      </c>
      <c r="W1851" s="60" t="s">
        <v>3448</v>
      </c>
      <c r="X1851" s="60">
        <v>3241000</v>
      </c>
      <c r="Y1851" s="170" t="s">
        <v>3449</v>
      </c>
    </row>
    <row r="1852" spans="1:25" ht="75" x14ac:dyDescent="0.25">
      <c r="A1852" s="60" t="s">
        <v>3496</v>
      </c>
      <c r="B1852" s="60" t="str">
        <f>IFERROR(VLOOKUP(VALUE(MID(A1852,1,IF(VALUE(MID(A1852,1,3))=898,3,4))),[41]Hoja1!$A$3:$K$222,2,0),"")</f>
        <v xml:space="preserve">1058 Participación ciudadana para el reencuentro, la reconciliación y la paz </v>
      </c>
      <c r="C1852" s="60" t="s">
        <v>277</v>
      </c>
      <c r="D1852" s="60" t="s">
        <v>525</v>
      </c>
      <c r="E1852" s="60">
        <v>93151507</v>
      </c>
      <c r="F1852" s="60" t="s">
        <v>3481</v>
      </c>
      <c r="G1852" s="62">
        <v>1</v>
      </c>
      <c r="H1852" s="62">
        <v>1</v>
      </c>
      <c r="I1852" s="60">
        <v>10</v>
      </c>
      <c r="J1852" s="60">
        <v>1</v>
      </c>
      <c r="K1852" s="60" t="s">
        <v>21</v>
      </c>
      <c r="L1852" s="60" t="str">
        <f>IF(K1852=[41]Hoja3!$B$2,[41]Hoja3!$A$2,IF(K1852=[41]Hoja3!$B$3,[41]Hoja3!$A$3,IF(K1852=[41]Hoja3!$B$4,[41]Hoja3!$A$4,IF(K1852=[41]Hoja3!$B$5,[41]Hoja3!$A$5,IF(K1852=[41]Hoja3!$B$6,[41]Hoja3!$A$6,IF(K1852=[41]Hoja3!$B$7,[41]Hoja3!$A$7,IF(K1852=[41]Hoja3!$B$8,[41]Hoja3!$A$8,IF(K1852=[41]Hoja3!$B$9,[41]Hoja3!$A$9,IF(K1852=[41]Hoja3!$B$10,[41]Hoja3!$A$10,IF(K1852=[41]Hoja3!$B$11,[41]Hoja3!$A$11,IF(K1852=[41]Hoja3!$B$12,[41]Hoja3!$A$12,IF(K1852=[41]Hoja3!$B$13,[41]Hoja3!$A$13,IF(K1852=[41]Hoja3!$B$14,[41]Hoja3!$A$14,IF(K1852=[41]Hoja3!$B$15,[41]Hoja3!$A$15,IF(K1852=[41]Hoja3!$B$16,[41]Hoja3!$A$16,IF(K1852=[41]Hoja3!$B$17,[41]Hoja3!$A$17,IF(K1852=[41]Hoja3!$B$18,[41]Hoja3!$A$18,IF(K1852=[41]Hoja3!$B$19,[41]Hoja3!$A$19,IF(K1852=[41]Hoja3!$B$20,[41]Hoja3!$A$20,IF(K1852=[41]Hoja3!$B$21,[41]Hoja3!$A$21,""))))))))))))))))))))</f>
        <v>CCE-16</v>
      </c>
      <c r="M1852" s="60" t="s">
        <v>63</v>
      </c>
      <c r="N1852" s="60">
        <v>0</v>
      </c>
      <c r="O1852" s="63">
        <v>58916000</v>
      </c>
      <c r="P1852" s="63">
        <v>58916000</v>
      </c>
      <c r="Q1852" s="65">
        <v>0</v>
      </c>
      <c r="R1852" s="60">
        <v>0</v>
      </c>
      <c r="S1852" s="60" t="s">
        <v>3446</v>
      </c>
      <c r="T1852" s="60" t="s">
        <v>3447</v>
      </c>
      <c r="U1852" s="60" t="s">
        <v>3446</v>
      </c>
      <c r="V1852" s="60" t="s">
        <v>3447</v>
      </c>
      <c r="W1852" s="60" t="s">
        <v>3448</v>
      </c>
      <c r="X1852" s="60">
        <v>3241000</v>
      </c>
      <c r="Y1852" s="170" t="s">
        <v>3449</v>
      </c>
    </row>
    <row r="1853" spans="1:25" ht="75" x14ac:dyDescent="0.25">
      <c r="A1853" s="60" t="s">
        <v>3497</v>
      </c>
      <c r="B1853" s="60" t="str">
        <f>IFERROR(VLOOKUP(VALUE(MID(A1853,1,IF(VALUE(MID(A1853,1,3))=898,3,4))),[41]Hoja1!$A$3:$K$222,2,0),"")</f>
        <v xml:space="preserve">1058 Participación ciudadana para el reencuentro, la reconciliación y la paz </v>
      </c>
      <c r="C1853" s="60" t="s">
        <v>277</v>
      </c>
      <c r="D1853" s="60" t="s">
        <v>525</v>
      </c>
      <c r="E1853" s="60">
        <v>93151507</v>
      </c>
      <c r="F1853" s="60" t="s">
        <v>3481</v>
      </c>
      <c r="G1853" s="62">
        <v>1</v>
      </c>
      <c r="H1853" s="62">
        <v>1</v>
      </c>
      <c r="I1853" s="60">
        <v>10</v>
      </c>
      <c r="J1853" s="60">
        <v>1</v>
      </c>
      <c r="K1853" s="60" t="s">
        <v>21</v>
      </c>
      <c r="L1853" s="60" t="str">
        <f>IF(K1853=[41]Hoja3!$B$2,[41]Hoja3!$A$2,IF(K1853=[41]Hoja3!$B$3,[41]Hoja3!$A$3,IF(K1853=[41]Hoja3!$B$4,[41]Hoja3!$A$4,IF(K1853=[41]Hoja3!$B$5,[41]Hoja3!$A$5,IF(K1853=[41]Hoja3!$B$6,[41]Hoja3!$A$6,IF(K1853=[41]Hoja3!$B$7,[41]Hoja3!$A$7,IF(K1853=[41]Hoja3!$B$8,[41]Hoja3!$A$8,IF(K1853=[41]Hoja3!$B$9,[41]Hoja3!$A$9,IF(K1853=[41]Hoja3!$B$10,[41]Hoja3!$A$10,IF(K1853=[41]Hoja3!$B$11,[41]Hoja3!$A$11,IF(K1853=[41]Hoja3!$B$12,[41]Hoja3!$A$12,IF(K1853=[41]Hoja3!$B$13,[41]Hoja3!$A$13,IF(K1853=[41]Hoja3!$B$14,[41]Hoja3!$A$14,IF(K1853=[41]Hoja3!$B$15,[41]Hoja3!$A$15,IF(K1853=[41]Hoja3!$B$16,[41]Hoja3!$A$16,IF(K1853=[41]Hoja3!$B$17,[41]Hoja3!$A$17,IF(K1853=[41]Hoja3!$B$18,[41]Hoja3!$A$18,IF(K1853=[41]Hoja3!$B$19,[41]Hoja3!$A$19,IF(K1853=[41]Hoja3!$B$20,[41]Hoja3!$A$20,IF(K1853=[41]Hoja3!$B$21,[41]Hoja3!$A$21,""))))))))))))))))))))</f>
        <v>CCE-16</v>
      </c>
      <c r="M1853" s="60" t="s">
        <v>63</v>
      </c>
      <c r="N1853" s="60">
        <v>0</v>
      </c>
      <c r="O1853" s="63">
        <v>58916000</v>
      </c>
      <c r="P1853" s="63">
        <v>58916000</v>
      </c>
      <c r="Q1853" s="65">
        <v>0</v>
      </c>
      <c r="R1853" s="60">
        <v>0</v>
      </c>
      <c r="S1853" s="60" t="s">
        <v>3446</v>
      </c>
      <c r="T1853" s="60" t="s">
        <v>3447</v>
      </c>
      <c r="U1853" s="60" t="s">
        <v>3446</v>
      </c>
      <c r="V1853" s="60" t="s">
        <v>3447</v>
      </c>
      <c r="W1853" s="60" t="s">
        <v>3448</v>
      </c>
      <c r="X1853" s="60">
        <v>3241000</v>
      </c>
      <c r="Y1853" s="170" t="s">
        <v>3449</v>
      </c>
    </row>
    <row r="1854" spans="1:25" ht="75" x14ac:dyDescent="0.25">
      <c r="A1854" s="60" t="s">
        <v>3498</v>
      </c>
      <c r="B1854" s="60" t="str">
        <f>IFERROR(VLOOKUP(VALUE(MID(A1854,1,IF(VALUE(MID(A1854,1,3))=898,3,4))),[41]Hoja1!$A$3:$K$222,2,0),"")</f>
        <v xml:space="preserve">1058 Participación ciudadana para el reencuentro, la reconciliación y la paz </v>
      </c>
      <c r="C1854" s="60" t="s">
        <v>277</v>
      </c>
      <c r="D1854" s="60" t="s">
        <v>525</v>
      </c>
      <c r="E1854" s="60">
        <v>93151507</v>
      </c>
      <c r="F1854" s="60" t="s">
        <v>3481</v>
      </c>
      <c r="G1854" s="62">
        <v>1</v>
      </c>
      <c r="H1854" s="62">
        <v>1</v>
      </c>
      <c r="I1854" s="60">
        <v>10</v>
      </c>
      <c r="J1854" s="60">
        <v>1</v>
      </c>
      <c r="K1854" s="60" t="s">
        <v>21</v>
      </c>
      <c r="L1854" s="60" t="str">
        <f>IF(K1854=[41]Hoja3!$B$2,[41]Hoja3!$A$2,IF(K1854=[41]Hoja3!$B$3,[41]Hoja3!$A$3,IF(K1854=[41]Hoja3!$B$4,[41]Hoja3!$A$4,IF(K1854=[41]Hoja3!$B$5,[41]Hoja3!$A$5,IF(K1854=[41]Hoja3!$B$6,[41]Hoja3!$A$6,IF(K1854=[41]Hoja3!$B$7,[41]Hoja3!$A$7,IF(K1854=[41]Hoja3!$B$8,[41]Hoja3!$A$8,IF(K1854=[41]Hoja3!$B$9,[41]Hoja3!$A$9,IF(K1854=[41]Hoja3!$B$10,[41]Hoja3!$A$10,IF(K1854=[41]Hoja3!$B$11,[41]Hoja3!$A$11,IF(K1854=[41]Hoja3!$B$12,[41]Hoja3!$A$12,IF(K1854=[41]Hoja3!$B$13,[41]Hoja3!$A$13,IF(K1854=[41]Hoja3!$B$14,[41]Hoja3!$A$14,IF(K1854=[41]Hoja3!$B$15,[41]Hoja3!$A$15,IF(K1854=[41]Hoja3!$B$16,[41]Hoja3!$A$16,IF(K1854=[41]Hoja3!$B$17,[41]Hoja3!$A$17,IF(K1854=[41]Hoja3!$B$18,[41]Hoja3!$A$18,IF(K1854=[41]Hoja3!$B$19,[41]Hoja3!$A$19,IF(K1854=[41]Hoja3!$B$20,[41]Hoja3!$A$20,IF(K1854=[41]Hoja3!$B$21,[41]Hoja3!$A$21,""))))))))))))))))))))</f>
        <v>CCE-16</v>
      </c>
      <c r="M1854" s="60" t="s">
        <v>63</v>
      </c>
      <c r="N1854" s="60">
        <v>0</v>
      </c>
      <c r="O1854" s="63">
        <v>58916000</v>
      </c>
      <c r="P1854" s="63">
        <v>58916000</v>
      </c>
      <c r="Q1854" s="65">
        <v>0</v>
      </c>
      <c r="R1854" s="60">
        <v>0</v>
      </c>
      <c r="S1854" s="60" t="s">
        <v>3446</v>
      </c>
      <c r="T1854" s="60" t="s">
        <v>3447</v>
      </c>
      <c r="U1854" s="60" t="s">
        <v>3446</v>
      </c>
      <c r="V1854" s="60" t="s">
        <v>3447</v>
      </c>
      <c r="W1854" s="60" t="s">
        <v>3448</v>
      </c>
      <c r="X1854" s="60">
        <v>3241000</v>
      </c>
      <c r="Y1854" s="170" t="s">
        <v>3449</v>
      </c>
    </row>
    <row r="1855" spans="1:25" ht="75" x14ac:dyDescent="0.25">
      <c r="A1855" s="60" t="s">
        <v>3499</v>
      </c>
      <c r="B1855" s="60" t="str">
        <f>IFERROR(VLOOKUP(VALUE(MID(A1855,1,IF(VALUE(MID(A1855,1,3))=898,3,4))),[41]Hoja1!$A$3:$K$222,2,0),"")</f>
        <v xml:space="preserve">1058 Participación ciudadana para el reencuentro, la reconciliación y la paz </v>
      </c>
      <c r="C1855" s="60" t="s">
        <v>277</v>
      </c>
      <c r="D1855" s="60" t="s">
        <v>525</v>
      </c>
      <c r="E1855" s="60">
        <v>93151507</v>
      </c>
      <c r="F1855" s="60" t="s">
        <v>3481</v>
      </c>
      <c r="G1855" s="62">
        <v>1</v>
      </c>
      <c r="H1855" s="62">
        <v>1</v>
      </c>
      <c r="I1855" s="60">
        <v>10</v>
      </c>
      <c r="J1855" s="60">
        <v>1</v>
      </c>
      <c r="K1855" s="60" t="s">
        <v>21</v>
      </c>
      <c r="L1855" s="60" t="str">
        <f>IF(K1855=[41]Hoja3!$B$2,[41]Hoja3!$A$2,IF(K1855=[41]Hoja3!$B$3,[41]Hoja3!$A$3,IF(K1855=[41]Hoja3!$B$4,[41]Hoja3!$A$4,IF(K1855=[41]Hoja3!$B$5,[41]Hoja3!$A$5,IF(K1855=[41]Hoja3!$B$6,[41]Hoja3!$A$6,IF(K1855=[41]Hoja3!$B$7,[41]Hoja3!$A$7,IF(K1855=[41]Hoja3!$B$8,[41]Hoja3!$A$8,IF(K1855=[41]Hoja3!$B$9,[41]Hoja3!$A$9,IF(K1855=[41]Hoja3!$B$10,[41]Hoja3!$A$10,IF(K1855=[41]Hoja3!$B$11,[41]Hoja3!$A$11,IF(K1855=[41]Hoja3!$B$12,[41]Hoja3!$A$12,IF(K1855=[41]Hoja3!$B$13,[41]Hoja3!$A$13,IF(K1855=[41]Hoja3!$B$14,[41]Hoja3!$A$14,IF(K1855=[41]Hoja3!$B$15,[41]Hoja3!$A$15,IF(K1855=[41]Hoja3!$B$16,[41]Hoja3!$A$16,IF(K1855=[41]Hoja3!$B$17,[41]Hoja3!$A$17,IF(K1855=[41]Hoja3!$B$18,[41]Hoja3!$A$18,IF(K1855=[41]Hoja3!$B$19,[41]Hoja3!$A$19,IF(K1855=[41]Hoja3!$B$20,[41]Hoja3!$A$20,IF(K1855=[41]Hoja3!$B$21,[41]Hoja3!$A$21,""))))))))))))))))))))</f>
        <v>CCE-16</v>
      </c>
      <c r="M1855" s="60" t="s">
        <v>63</v>
      </c>
      <c r="N1855" s="60">
        <v>0</v>
      </c>
      <c r="O1855" s="63">
        <v>58916000</v>
      </c>
      <c r="P1855" s="63">
        <v>58916000</v>
      </c>
      <c r="Q1855" s="65">
        <v>0</v>
      </c>
      <c r="R1855" s="60">
        <v>0</v>
      </c>
      <c r="S1855" s="60" t="s">
        <v>3446</v>
      </c>
      <c r="T1855" s="60" t="s">
        <v>3447</v>
      </c>
      <c r="U1855" s="60" t="s">
        <v>3446</v>
      </c>
      <c r="V1855" s="60" t="s">
        <v>3447</v>
      </c>
      <c r="W1855" s="60" t="s">
        <v>3448</v>
      </c>
      <c r="X1855" s="60">
        <v>3241000</v>
      </c>
      <c r="Y1855" s="170" t="s">
        <v>3449</v>
      </c>
    </row>
    <row r="1856" spans="1:25" ht="75" x14ac:dyDescent="0.25">
      <c r="A1856" s="60" t="s">
        <v>3500</v>
      </c>
      <c r="B1856" s="60" t="str">
        <f>IFERROR(VLOOKUP(VALUE(MID(A1856,1,IF(VALUE(MID(A1856,1,3))=898,3,4))),[41]Hoja1!$A$3:$K$222,2,0),"")</f>
        <v xml:space="preserve">1058 Participación ciudadana para el reencuentro, la reconciliación y la paz </v>
      </c>
      <c r="C1856" s="60" t="s">
        <v>277</v>
      </c>
      <c r="D1856" s="60" t="s">
        <v>525</v>
      </c>
      <c r="E1856" s="60">
        <v>93151507</v>
      </c>
      <c r="F1856" s="60" t="s">
        <v>3481</v>
      </c>
      <c r="G1856" s="62">
        <v>1</v>
      </c>
      <c r="H1856" s="62">
        <v>1</v>
      </c>
      <c r="I1856" s="60">
        <v>10</v>
      </c>
      <c r="J1856" s="60">
        <v>1</v>
      </c>
      <c r="K1856" s="60" t="s">
        <v>21</v>
      </c>
      <c r="L1856" s="60" t="str">
        <f>IF(K1856=[41]Hoja3!$B$2,[41]Hoja3!$A$2,IF(K1856=[41]Hoja3!$B$3,[41]Hoja3!$A$3,IF(K1856=[41]Hoja3!$B$4,[41]Hoja3!$A$4,IF(K1856=[41]Hoja3!$B$5,[41]Hoja3!$A$5,IF(K1856=[41]Hoja3!$B$6,[41]Hoja3!$A$6,IF(K1856=[41]Hoja3!$B$7,[41]Hoja3!$A$7,IF(K1856=[41]Hoja3!$B$8,[41]Hoja3!$A$8,IF(K1856=[41]Hoja3!$B$9,[41]Hoja3!$A$9,IF(K1856=[41]Hoja3!$B$10,[41]Hoja3!$A$10,IF(K1856=[41]Hoja3!$B$11,[41]Hoja3!$A$11,IF(K1856=[41]Hoja3!$B$12,[41]Hoja3!$A$12,IF(K1856=[41]Hoja3!$B$13,[41]Hoja3!$A$13,IF(K1856=[41]Hoja3!$B$14,[41]Hoja3!$A$14,IF(K1856=[41]Hoja3!$B$15,[41]Hoja3!$A$15,IF(K1856=[41]Hoja3!$B$16,[41]Hoja3!$A$16,IF(K1856=[41]Hoja3!$B$17,[41]Hoja3!$A$17,IF(K1856=[41]Hoja3!$B$18,[41]Hoja3!$A$18,IF(K1856=[41]Hoja3!$B$19,[41]Hoja3!$A$19,IF(K1856=[41]Hoja3!$B$20,[41]Hoja3!$A$20,IF(K1856=[41]Hoja3!$B$21,[41]Hoja3!$A$21,""))))))))))))))))))))</f>
        <v>CCE-16</v>
      </c>
      <c r="M1856" s="60" t="s">
        <v>63</v>
      </c>
      <c r="N1856" s="60">
        <v>0</v>
      </c>
      <c r="O1856" s="63">
        <v>58916000</v>
      </c>
      <c r="P1856" s="63">
        <v>58916000</v>
      </c>
      <c r="Q1856" s="65">
        <v>0</v>
      </c>
      <c r="R1856" s="60">
        <v>0</v>
      </c>
      <c r="S1856" s="60" t="s">
        <v>3446</v>
      </c>
      <c r="T1856" s="60" t="s">
        <v>3447</v>
      </c>
      <c r="U1856" s="60" t="s">
        <v>3446</v>
      </c>
      <c r="V1856" s="60" t="s">
        <v>3447</v>
      </c>
      <c r="W1856" s="60" t="s">
        <v>3448</v>
      </c>
      <c r="X1856" s="60">
        <v>3241000</v>
      </c>
      <c r="Y1856" s="170" t="s">
        <v>3449</v>
      </c>
    </row>
    <row r="1857" spans="1:25" ht="75" x14ac:dyDescent="0.25">
      <c r="A1857" s="60" t="s">
        <v>3501</v>
      </c>
      <c r="B1857" s="60" t="str">
        <f>IFERROR(VLOOKUP(VALUE(MID(A1857,1,IF(VALUE(MID(A1857,1,3))=898,3,4))),[41]Hoja1!$A$3:$K$222,2,0),"")</f>
        <v xml:space="preserve">1058 Participación ciudadana para el reencuentro, la reconciliación y la paz </v>
      </c>
      <c r="C1857" s="60" t="s">
        <v>277</v>
      </c>
      <c r="D1857" s="60" t="s">
        <v>525</v>
      </c>
      <c r="E1857" s="60">
        <v>93151507</v>
      </c>
      <c r="F1857" s="60" t="s">
        <v>3481</v>
      </c>
      <c r="G1857" s="62">
        <v>1</v>
      </c>
      <c r="H1857" s="62">
        <v>1</v>
      </c>
      <c r="I1857" s="60">
        <v>10</v>
      </c>
      <c r="J1857" s="60">
        <v>1</v>
      </c>
      <c r="K1857" s="60" t="s">
        <v>21</v>
      </c>
      <c r="L1857" s="60" t="str">
        <f>IF(K1857=[41]Hoja3!$B$2,[41]Hoja3!$A$2,IF(K1857=[41]Hoja3!$B$3,[41]Hoja3!$A$3,IF(K1857=[41]Hoja3!$B$4,[41]Hoja3!$A$4,IF(K1857=[41]Hoja3!$B$5,[41]Hoja3!$A$5,IF(K1857=[41]Hoja3!$B$6,[41]Hoja3!$A$6,IF(K1857=[41]Hoja3!$B$7,[41]Hoja3!$A$7,IF(K1857=[41]Hoja3!$B$8,[41]Hoja3!$A$8,IF(K1857=[41]Hoja3!$B$9,[41]Hoja3!$A$9,IF(K1857=[41]Hoja3!$B$10,[41]Hoja3!$A$10,IF(K1857=[41]Hoja3!$B$11,[41]Hoja3!$A$11,IF(K1857=[41]Hoja3!$B$12,[41]Hoja3!$A$12,IF(K1857=[41]Hoja3!$B$13,[41]Hoja3!$A$13,IF(K1857=[41]Hoja3!$B$14,[41]Hoja3!$A$14,IF(K1857=[41]Hoja3!$B$15,[41]Hoja3!$A$15,IF(K1857=[41]Hoja3!$B$16,[41]Hoja3!$A$16,IF(K1857=[41]Hoja3!$B$17,[41]Hoja3!$A$17,IF(K1857=[41]Hoja3!$B$18,[41]Hoja3!$A$18,IF(K1857=[41]Hoja3!$B$19,[41]Hoja3!$A$19,IF(K1857=[41]Hoja3!$B$20,[41]Hoja3!$A$20,IF(K1857=[41]Hoja3!$B$21,[41]Hoja3!$A$21,""))))))))))))))))))))</f>
        <v>CCE-16</v>
      </c>
      <c r="M1857" s="60" t="s">
        <v>63</v>
      </c>
      <c r="N1857" s="60">
        <v>0</v>
      </c>
      <c r="O1857" s="63">
        <v>45320000</v>
      </c>
      <c r="P1857" s="63">
        <v>45320000</v>
      </c>
      <c r="Q1857" s="65">
        <v>0</v>
      </c>
      <c r="R1857" s="60">
        <v>0</v>
      </c>
      <c r="S1857" s="60" t="s">
        <v>3446</v>
      </c>
      <c r="T1857" s="60" t="s">
        <v>3447</v>
      </c>
      <c r="U1857" s="60" t="s">
        <v>3446</v>
      </c>
      <c r="V1857" s="60" t="s">
        <v>3447</v>
      </c>
      <c r="W1857" s="60" t="s">
        <v>3448</v>
      </c>
      <c r="X1857" s="60">
        <v>3241000</v>
      </c>
      <c r="Y1857" s="170" t="s">
        <v>3449</v>
      </c>
    </row>
    <row r="1858" spans="1:25" ht="60" x14ac:dyDescent="0.25">
      <c r="A1858" s="60" t="s">
        <v>3502</v>
      </c>
      <c r="B1858" s="60" t="str">
        <f>IFERROR(VLOOKUP(VALUE(MID(A1858,1,IF(VALUE(MID(A1858,1,3))=898,3,4))),[41]Hoja1!$A$3:$K$222,2,0),"")</f>
        <v xml:space="preserve">1058 Participación ciudadana para el reencuentro, la reconciliación y la paz </v>
      </c>
      <c r="C1858" s="60" t="s">
        <v>280</v>
      </c>
      <c r="D1858" s="60" t="s">
        <v>531</v>
      </c>
      <c r="E1858" s="94">
        <v>80101604</v>
      </c>
      <c r="F1858" s="60" t="s">
        <v>3503</v>
      </c>
      <c r="G1858" s="62">
        <v>1</v>
      </c>
      <c r="H1858" s="62">
        <v>1</v>
      </c>
      <c r="I1858" s="60">
        <v>345</v>
      </c>
      <c r="J1858" s="60">
        <v>0</v>
      </c>
      <c r="K1858" s="60" t="s">
        <v>21</v>
      </c>
      <c r="L1858" s="60" t="str">
        <f>IF(K1858=[41]Hoja3!$B$2,[41]Hoja3!$A$2,IF(K1858=[41]Hoja3!$B$3,[41]Hoja3!$A$3,IF(K1858=[41]Hoja3!$B$4,[41]Hoja3!$A$4,IF(K1858=[41]Hoja3!$B$5,[41]Hoja3!$A$5,IF(K1858=[41]Hoja3!$B$6,[41]Hoja3!$A$6,IF(K1858=[41]Hoja3!$B$7,[41]Hoja3!$A$7,IF(K1858=[41]Hoja3!$B$8,[41]Hoja3!$A$8,IF(K1858=[41]Hoja3!$B$9,[41]Hoja3!$A$9,IF(K1858=[41]Hoja3!$B$10,[41]Hoja3!$A$10,IF(K1858=[41]Hoja3!$B$11,[41]Hoja3!$A$11,IF(K1858=[41]Hoja3!$B$12,[41]Hoja3!$A$12,IF(K1858=[41]Hoja3!$B$13,[41]Hoja3!$A$13,IF(K1858=[41]Hoja3!$B$14,[41]Hoja3!$A$14,IF(K1858=[41]Hoja3!$B$15,[41]Hoja3!$A$15,IF(K1858=[41]Hoja3!$B$16,[41]Hoja3!$A$16,IF(K1858=[41]Hoja3!$B$17,[41]Hoja3!$A$17,IF(K1858=[41]Hoja3!$B$18,[41]Hoja3!$A$18,IF(K1858=[41]Hoja3!$B$19,[41]Hoja3!$A$19,IF(K1858=[41]Hoja3!$B$20,[41]Hoja3!$A$20,IF(K1858=[41]Hoja3!$B$21,[41]Hoja3!$A$21,""))))))))))))))))))))</f>
        <v>CCE-16</v>
      </c>
      <c r="M1858" s="60" t="s">
        <v>63</v>
      </c>
      <c r="N1858" s="60">
        <v>0</v>
      </c>
      <c r="O1858" s="63">
        <v>121709744</v>
      </c>
      <c r="P1858" s="63">
        <v>121709744</v>
      </c>
      <c r="Q1858" s="65">
        <v>0</v>
      </c>
      <c r="R1858" s="60">
        <v>0</v>
      </c>
      <c r="S1858" s="60" t="s">
        <v>3446</v>
      </c>
      <c r="T1858" s="60" t="s">
        <v>3447</v>
      </c>
      <c r="U1858" s="60" t="s">
        <v>3446</v>
      </c>
      <c r="V1858" s="60" t="s">
        <v>3447</v>
      </c>
      <c r="W1858" s="60" t="s">
        <v>3448</v>
      </c>
      <c r="X1858" s="60">
        <v>3241000</v>
      </c>
      <c r="Y1858" s="170" t="s">
        <v>3449</v>
      </c>
    </row>
    <row r="1859" spans="1:25" ht="60" x14ac:dyDescent="0.25">
      <c r="A1859" s="60" t="s">
        <v>3504</v>
      </c>
      <c r="B1859" s="60" t="str">
        <f>IFERROR(VLOOKUP(VALUE(MID(A1859,1,IF(VALUE(MID(A1859,1,3))=898,3,4))),[41]Hoja1!$A$3:$K$222,2,0),"")</f>
        <v xml:space="preserve">1058 Participación ciudadana para el reencuentro, la reconciliación y la paz </v>
      </c>
      <c r="C1859" s="60" t="s">
        <v>280</v>
      </c>
      <c r="D1859" s="60" t="s">
        <v>531</v>
      </c>
      <c r="E1859" s="94">
        <v>80101604</v>
      </c>
      <c r="F1859" s="60" t="s">
        <v>3505</v>
      </c>
      <c r="G1859" s="62">
        <v>3</v>
      </c>
      <c r="H1859" s="62">
        <v>3</v>
      </c>
      <c r="I1859" s="60">
        <v>5</v>
      </c>
      <c r="J1859" s="60">
        <v>1</v>
      </c>
      <c r="K1859" s="60" t="s">
        <v>21</v>
      </c>
      <c r="L1859" s="60" t="str">
        <f>IF(K1859=[41]Hoja3!$B$2,[41]Hoja3!$A$2,IF(K1859=[41]Hoja3!$B$3,[41]Hoja3!$A$3,IF(K1859=[41]Hoja3!$B$4,[41]Hoja3!$A$4,IF(K1859=[41]Hoja3!$B$5,[41]Hoja3!$A$5,IF(K1859=[41]Hoja3!$B$6,[41]Hoja3!$A$6,IF(K1859=[41]Hoja3!$B$7,[41]Hoja3!$A$7,IF(K1859=[41]Hoja3!$B$8,[41]Hoja3!$A$8,IF(K1859=[41]Hoja3!$B$9,[41]Hoja3!$A$9,IF(K1859=[41]Hoja3!$B$10,[41]Hoja3!$A$10,IF(K1859=[41]Hoja3!$B$11,[41]Hoja3!$A$11,IF(K1859=[41]Hoja3!$B$12,[41]Hoja3!$A$12,IF(K1859=[41]Hoja3!$B$13,[41]Hoja3!$A$13,IF(K1859=[41]Hoja3!$B$14,[41]Hoja3!$A$14,IF(K1859=[41]Hoja3!$B$15,[41]Hoja3!$A$15,IF(K1859=[41]Hoja3!$B$16,[41]Hoja3!$A$16,IF(K1859=[41]Hoja3!$B$17,[41]Hoja3!$A$17,IF(K1859=[41]Hoja3!$B$18,[41]Hoja3!$A$18,IF(K1859=[41]Hoja3!$B$19,[41]Hoja3!$A$19,IF(K1859=[41]Hoja3!$B$20,[41]Hoja3!$A$20,IF(K1859=[41]Hoja3!$B$21,[41]Hoja3!$A$21,""))))))))))))))))))))</f>
        <v>CCE-16</v>
      </c>
      <c r="M1859" s="60" t="s">
        <v>63</v>
      </c>
      <c r="N1859" s="60">
        <v>0</v>
      </c>
      <c r="O1859" s="63">
        <v>20000000</v>
      </c>
      <c r="P1859" s="63">
        <v>20000000</v>
      </c>
      <c r="Q1859" s="65">
        <v>0</v>
      </c>
      <c r="R1859" s="60">
        <v>0</v>
      </c>
      <c r="S1859" s="60" t="s">
        <v>3446</v>
      </c>
      <c r="T1859" s="60" t="s">
        <v>3447</v>
      </c>
      <c r="U1859" s="60" t="s">
        <v>3446</v>
      </c>
      <c r="V1859" s="60" t="s">
        <v>3447</v>
      </c>
      <c r="W1859" s="60" t="s">
        <v>3448</v>
      </c>
      <c r="X1859" s="60">
        <v>3241000</v>
      </c>
      <c r="Y1859" s="170" t="s">
        <v>3449</v>
      </c>
    </row>
    <row r="1860" spans="1:25" ht="60" x14ac:dyDescent="0.25">
      <c r="A1860" s="60" t="s">
        <v>3506</v>
      </c>
      <c r="B1860" s="60" t="str">
        <f>IFERROR(VLOOKUP(VALUE(MID(A1860,1,IF(VALUE(MID(A1860,1,3))=898,3,4))),[41]Hoja1!$A$3:$K$222,2,0),"")</f>
        <v xml:space="preserve">1058 Participación ciudadana para el reencuentro, la reconciliación y la paz </v>
      </c>
      <c r="C1860" s="60" t="s">
        <v>280</v>
      </c>
      <c r="D1860" s="60" t="s">
        <v>531</v>
      </c>
      <c r="E1860" s="94">
        <v>80101509</v>
      </c>
      <c r="F1860" s="60" t="s">
        <v>3507</v>
      </c>
      <c r="G1860" s="62">
        <v>1</v>
      </c>
      <c r="H1860" s="62">
        <v>1</v>
      </c>
      <c r="I1860" s="60">
        <v>11</v>
      </c>
      <c r="J1860" s="60">
        <v>1</v>
      </c>
      <c r="K1860" s="60" t="s">
        <v>21</v>
      </c>
      <c r="L1860" s="60" t="str">
        <f>IF(K1860=[41]Hoja3!$B$2,[41]Hoja3!$A$2,IF(K1860=[41]Hoja3!$B$3,[41]Hoja3!$A$3,IF(K1860=[41]Hoja3!$B$4,[41]Hoja3!$A$4,IF(K1860=[41]Hoja3!$B$5,[41]Hoja3!$A$5,IF(K1860=[41]Hoja3!$B$6,[41]Hoja3!$A$6,IF(K1860=[41]Hoja3!$B$7,[41]Hoja3!$A$7,IF(K1860=[41]Hoja3!$B$8,[41]Hoja3!$A$8,IF(K1860=[41]Hoja3!$B$9,[41]Hoja3!$A$9,IF(K1860=[41]Hoja3!$B$10,[41]Hoja3!$A$10,IF(K1860=[41]Hoja3!$B$11,[41]Hoja3!$A$11,IF(K1860=[41]Hoja3!$B$12,[41]Hoja3!$A$12,IF(K1860=[41]Hoja3!$B$13,[41]Hoja3!$A$13,IF(K1860=[41]Hoja3!$B$14,[41]Hoja3!$A$14,IF(K1860=[41]Hoja3!$B$15,[41]Hoja3!$A$15,IF(K1860=[41]Hoja3!$B$16,[41]Hoja3!$A$16,IF(K1860=[41]Hoja3!$B$17,[41]Hoja3!$A$17,IF(K1860=[41]Hoja3!$B$18,[41]Hoja3!$A$18,IF(K1860=[41]Hoja3!$B$19,[41]Hoja3!$A$19,IF(K1860=[41]Hoja3!$B$20,[41]Hoja3!$A$20,IF(K1860=[41]Hoja3!$B$21,[41]Hoja3!$A$21,""))))))))))))))))))))</f>
        <v>CCE-16</v>
      </c>
      <c r="M1860" s="60" t="s">
        <v>63</v>
      </c>
      <c r="N1860" s="60">
        <v>0</v>
      </c>
      <c r="O1860" s="63">
        <v>68318201</v>
      </c>
      <c r="P1860" s="63">
        <v>68318201</v>
      </c>
      <c r="Q1860" s="65">
        <v>0</v>
      </c>
      <c r="R1860" s="60">
        <v>0</v>
      </c>
      <c r="S1860" s="60" t="s">
        <v>3446</v>
      </c>
      <c r="T1860" s="60" t="s">
        <v>3447</v>
      </c>
      <c r="U1860" s="60" t="s">
        <v>3446</v>
      </c>
      <c r="V1860" s="60" t="s">
        <v>3447</v>
      </c>
      <c r="W1860" s="60" t="s">
        <v>3448</v>
      </c>
      <c r="X1860" s="60">
        <v>3241000</v>
      </c>
      <c r="Y1860" s="170" t="s">
        <v>3449</v>
      </c>
    </row>
    <row r="1861" spans="1:25" ht="60" x14ac:dyDescent="0.25">
      <c r="A1861" s="60" t="s">
        <v>3508</v>
      </c>
      <c r="B1861" s="60" t="str">
        <f>IFERROR(VLOOKUP(VALUE(MID(A1861,1,IF(VALUE(MID(A1861,1,3))=898,3,4))),[41]Hoja1!$A$3:$K$222,2,0),"")</f>
        <v xml:space="preserve">1058 Participación ciudadana para el reencuentro, la reconciliación y la paz </v>
      </c>
      <c r="C1861" s="60" t="s">
        <v>280</v>
      </c>
      <c r="D1861" s="60" t="s">
        <v>531</v>
      </c>
      <c r="E1861" s="94">
        <v>93101607</v>
      </c>
      <c r="F1861" s="60" t="s">
        <v>3509</v>
      </c>
      <c r="G1861" s="62">
        <v>2</v>
      </c>
      <c r="H1861" s="62">
        <v>2</v>
      </c>
      <c r="I1861" s="60">
        <v>11</v>
      </c>
      <c r="J1861" s="60">
        <v>1</v>
      </c>
      <c r="K1861" s="60" t="s">
        <v>21</v>
      </c>
      <c r="L1861" s="60" t="str">
        <f>IF(K1861=[41]Hoja3!$B$2,[41]Hoja3!$A$2,IF(K1861=[41]Hoja3!$B$3,[41]Hoja3!$A$3,IF(K1861=[41]Hoja3!$B$4,[41]Hoja3!$A$4,IF(K1861=[41]Hoja3!$B$5,[41]Hoja3!$A$5,IF(K1861=[41]Hoja3!$B$6,[41]Hoja3!$A$6,IF(K1861=[41]Hoja3!$B$7,[41]Hoja3!$A$7,IF(K1861=[41]Hoja3!$B$8,[41]Hoja3!$A$8,IF(K1861=[41]Hoja3!$B$9,[41]Hoja3!$A$9,IF(K1861=[41]Hoja3!$B$10,[41]Hoja3!$A$10,IF(K1861=[41]Hoja3!$B$11,[41]Hoja3!$A$11,IF(K1861=[41]Hoja3!$B$12,[41]Hoja3!$A$12,IF(K1861=[41]Hoja3!$B$13,[41]Hoja3!$A$13,IF(K1861=[41]Hoja3!$B$14,[41]Hoja3!$A$14,IF(K1861=[41]Hoja3!$B$15,[41]Hoja3!$A$15,IF(K1861=[41]Hoja3!$B$16,[41]Hoja3!$A$16,IF(K1861=[41]Hoja3!$B$17,[41]Hoja3!$A$17,IF(K1861=[41]Hoja3!$B$18,[41]Hoja3!$A$18,IF(K1861=[41]Hoja3!$B$19,[41]Hoja3!$A$19,IF(K1861=[41]Hoja3!$B$20,[41]Hoja3!$A$20,IF(K1861=[41]Hoja3!$B$21,[41]Hoja3!$A$21,""))))))))))))))))))))</f>
        <v>CCE-16</v>
      </c>
      <c r="M1861" s="60" t="s">
        <v>63</v>
      </c>
      <c r="N1861" s="60">
        <v>0</v>
      </c>
      <c r="O1861" s="63">
        <v>36000000</v>
      </c>
      <c r="P1861" s="63">
        <v>36000000</v>
      </c>
      <c r="Q1861" s="65">
        <v>0</v>
      </c>
      <c r="R1861" s="60">
        <v>0</v>
      </c>
      <c r="S1861" s="60" t="s">
        <v>3446</v>
      </c>
      <c r="T1861" s="60" t="s">
        <v>3447</v>
      </c>
      <c r="U1861" s="60" t="s">
        <v>3446</v>
      </c>
      <c r="V1861" s="60" t="s">
        <v>3447</v>
      </c>
      <c r="W1861" s="60" t="s">
        <v>3448</v>
      </c>
      <c r="X1861" s="60">
        <v>3241000</v>
      </c>
      <c r="Y1861" s="170" t="s">
        <v>3449</v>
      </c>
    </row>
    <row r="1862" spans="1:25" ht="60" x14ac:dyDescent="0.25">
      <c r="A1862" s="60" t="s">
        <v>3510</v>
      </c>
      <c r="B1862" s="60" t="str">
        <f>IFERROR(VLOOKUP(VALUE(MID(A1862,1,IF(VALUE(MID(A1862,1,3))=898,3,4))),[41]Hoja1!$A$3:$K$222,2,0),"")</f>
        <v xml:space="preserve">1058 Participación ciudadana para el reencuentro, la reconciliación y la paz </v>
      </c>
      <c r="C1862" s="60" t="s">
        <v>280</v>
      </c>
      <c r="D1862" s="60" t="s">
        <v>531</v>
      </c>
      <c r="E1862" s="94">
        <v>80101509</v>
      </c>
      <c r="F1862" s="60" t="s">
        <v>3511</v>
      </c>
      <c r="G1862" s="62">
        <v>1</v>
      </c>
      <c r="H1862" s="62">
        <v>1</v>
      </c>
      <c r="I1862" s="60">
        <v>11</v>
      </c>
      <c r="J1862" s="60">
        <v>1</v>
      </c>
      <c r="K1862" s="60" t="s">
        <v>21</v>
      </c>
      <c r="L1862" s="60" t="str">
        <f>IF(K1862=[41]Hoja3!$B$2,[41]Hoja3!$A$2,IF(K1862=[41]Hoja3!$B$3,[41]Hoja3!$A$3,IF(K1862=[41]Hoja3!$B$4,[41]Hoja3!$A$4,IF(K1862=[41]Hoja3!$B$5,[41]Hoja3!$A$5,IF(K1862=[41]Hoja3!$B$6,[41]Hoja3!$A$6,IF(K1862=[41]Hoja3!$B$7,[41]Hoja3!$A$7,IF(K1862=[41]Hoja3!$B$8,[41]Hoja3!$A$8,IF(K1862=[41]Hoja3!$B$9,[41]Hoja3!$A$9,IF(K1862=[41]Hoja3!$B$10,[41]Hoja3!$A$10,IF(K1862=[41]Hoja3!$B$11,[41]Hoja3!$A$11,IF(K1862=[41]Hoja3!$B$12,[41]Hoja3!$A$12,IF(K1862=[41]Hoja3!$B$13,[41]Hoja3!$A$13,IF(K1862=[41]Hoja3!$B$14,[41]Hoja3!$A$14,IF(K1862=[41]Hoja3!$B$15,[41]Hoja3!$A$15,IF(K1862=[41]Hoja3!$B$16,[41]Hoja3!$A$16,IF(K1862=[41]Hoja3!$B$17,[41]Hoja3!$A$17,IF(K1862=[41]Hoja3!$B$18,[41]Hoja3!$A$18,IF(K1862=[41]Hoja3!$B$19,[41]Hoja3!$A$19,IF(K1862=[41]Hoja3!$B$20,[41]Hoja3!$A$20,IF(K1862=[41]Hoja3!$B$21,[41]Hoja3!$A$21,""))))))))))))))))))))</f>
        <v>CCE-16</v>
      </c>
      <c r="M1862" s="60" t="s">
        <v>63</v>
      </c>
      <c r="N1862" s="60">
        <v>0</v>
      </c>
      <c r="O1862" s="63">
        <v>53919923</v>
      </c>
      <c r="P1862" s="63">
        <v>53919923</v>
      </c>
      <c r="Q1862" s="65">
        <v>0</v>
      </c>
      <c r="R1862" s="60">
        <v>0</v>
      </c>
      <c r="S1862" s="60" t="s">
        <v>3446</v>
      </c>
      <c r="T1862" s="60" t="s">
        <v>3447</v>
      </c>
      <c r="U1862" s="60" t="s">
        <v>3446</v>
      </c>
      <c r="V1862" s="60" t="s">
        <v>3447</v>
      </c>
      <c r="W1862" s="60" t="s">
        <v>3448</v>
      </c>
      <c r="X1862" s="60">
        <v>3241000</v>
      </c>
      <c r="Y1862" s="170" t="s">
        <v>3449</v>
      </c>
    </row>
    <row r="1863" spans="1:25" ht="60" x14ac:dyDescent="0.25">
      <c r="A1863" s="60" t="s">
        <v>3512</v>
      </c>
      <c r="B1863" s="60" t="str">
        <f>IFERROR(VLOOKUP(VALUE(MID(A1863,1,IF(VALUE(MID(A1863,1,3))=898,3,4))),[41]Hoja1!$A$3:$K$222,2,0),"")</f>
        <v xml:space="preserve">1058 Participación ciudadana para el reencuentro, la reconciliación y la paz </v>
      </c>
      <c r="C1863" s="60" t="s">
        <v>280</v>
      </c>
      <c r="D1863" s="60" t="s">
        <v>531</v>
      </c>
      <c r="E1863" s="94">
        <v>93151509</v>
      </c>
      <c r="F1863" s="60" t="s">
        <v>3513</v>
      </c>
      <c r="G1863" s="62">
        <v>1</v>
      </c>
      <c r="H1863" s="62">
        <v>1</v>
      </c>
      <c r="I1863" s="60">
        <v>11</v>
      </c>
      <c r="J1863" s="60">
        <v>1</v>
      </c>
      <c r="K1863" s="60" t="s">
        <v>21</v>
      </c>
      <c r="L1863" s="60" t="str">
        <f>IF(K1863=[41]Hoja3!$B$2,[41]Hoja3!$A$2,IF(K1863=[41]Hoja3!$B$3,[41]Hoja3!$A$3,IF(K1863=[41]Hoja3!$B$4,[41]Hoja3!$A$4,IF(K1863=[41]Hoja3!$B$5,[41]Hoja3!$A$5,IF(K1863=[41]Hoja3!$B$6,[41]Hoja3!$A$6,IF(K1863=[41]Hoja3!$B$7,[41]Hoja3!$A$7,IF(K1863=[41]Hoja3!$B$8,[41]Hoja3!$A$8,IF(K1863=[41]Hoja3!$B$9,[41]Hoja3!$A$9,IF(K1863=[41]Hoja3!$B$10,[41]Hoja3!$A$10,IF(K1863=[41]Hoja3!$B$11,[41]Hoja3!$A$11,IF(K1863=[41]Hoja3!$B$12,[41]Hoja3!$A$12,IF(K1863=[41]Hoja3!$B$13,[41]Hoja3!$A$13,IF(K1863=[41]Hoja3!$B$14,[41]Hoja3!$A$14,IF(K1863=[41]Hoja3!$B$15,[41]Hoja3!$A$15,IF(K1863=[41]Hoja3!$B$16,[41]Hoja3!$A$16,IF(K1863=[41]Hoja3!$B$17,[41]Hoja3!$A$17,IF(K1863=[41]Hoja3!$B$18,[41]Hoja3!$A$18,IF(K1863=[41]Hoja3!$B$19,[41]Hoja3!$A$19,IF(K1863=[41]Hoja3!$B$20,[41]Hoja3!$A$20,IF(K1863=[41]Hoja3!$B$21,[41]Hoja3!$A$21,""))))))))))))))))))))</f>
        <v>CCE-16</v>
      </c>
      <c r="M1863" s="60" t="s">
        <v>63</v>
      </c>
      <c r="N1863" s="60">
        <v>0</v>
      </c>
      <c r="O1863" s="63">
        <v>44187000</v>
      </c>
      <c r="P1863" s="63">
        <v>44187000</v>
      </c>
      <c r="Q1863" s="65">
        <v>0</v>
      </c>
      <c r="R1863" s="60">
        <v>0</v>
      </c>
      <c r="S1863" s="60" t="s">
        <v>3446</v>
      </c>
      <c r="T1863" s="60" t="s">
        <v>3447</v>
      </c>
      <c r="U1863" s="60" t="s">
        <v>3446</v>
      </c>
      <c r="V1863" s="60" t="s">
        <v>3447</v>
      </c>
      <c r="W1863" s="60" t="s">
        <v>3448</v>
      </c>
      <c r="X1863" s="60">
        <v>3241000</v>
      </c>
      <c r="Y1863" s="170" t="s">
        <v>3449</v>
      </c>
    </row>
    <row r="1864" spans="1:25" ht="60" x14ac:dyDescent="0.25">
      <c r="A1864" s="60" t="s">
        <v>3514</v>
      </c>
      <c r="B1864" s="60" t="str">
        <f>IFERROR(VLOOKUP(VALUE(MID(A1864,1,IF(VALUE(MID(A1864,1,3))=898,3,4))),[41]Hoja1!$A$3:$K$222,2,0),"")</f>
        <v xml:space="preserve">1058 Participación ciudadana para el reencuentro, la reconciliación y la paz </v>
      </c>
      <c r="C1864" s="60" t="s">
        <v>280</v>
      </c>
      <c r="D1864" s="60" t="s">
        <v>531</v>
      </c>
      <c r="E1864" s="94">
        <v>80101509</v>
      </c>
      <c r="F1864" s="60" t="s">
        <v>3515</v>
      </c>
      <c r="G1864" s="62">
        <v>1</v>
      </c>
      <c r="H1864" s="62">
        <v>1</v>
      </c>
      <c r="I1864" s="60">
        <v>11</v>
      </c>
      <c r="J1864" s="60">
        <v>1</v>
      </c>
      <c r="K1864" s="60" t="s">
        <v>21</v>
      </c>
      <c r="L1864" s="60" t="str">
        <f>IF(K1864=[41]Hoja3!$B$2,[41]Hoja3!$A$2,IF(K1864=[41]Hoja3!$B$3,[41]Hoja3!$A$3,IF(K1864=[41]Hoja3!$B$4,[41]Hoja3!$A$4,IF(K1864=[41]Hoja3!$B$5,[41]Hoja3!$A$5,IF(K1864=[41]Hoja3!$B$6,[41]Hoja3!$A$6,IF(K1864=[41]Hoja3!$B$7,[41]Hoja3!$A$7,IF(K1864=[41]Hoja3!$B$8,[41]Hoja3!$A$8,IF(K1864=[41]Hoja3!$B$9,[41]Hoja3!$A$9,IF(K1864=[41]Hoja3!$B$10,[41]Hoja3!$A$10,IF(K1864=[41]Hoja3!$B$11,[41]Hoja3!$A$11,IF(K1864=[41]Hoja3!$B$12,[41]Hoja3!$A$12,IF(K1864=[41]Hoja3!$B$13,[41]Hoja3!$A$13,IF(K1864=[41]Hoja3!$B$14,[41]Hoja3!$A$14,IF(K1864=[41]Hoja3!$B$15,[41]Hoja3!$A$15,IF(K1864=[41]Hoja3!$B$16,[41]Hoja3!$A$16,IF(K1864=[41]Hoja3!$B$17,[41]Hoja3!$A$17,IF(K1864=[41]Hoja3!$B$18,[41]Hoja3!$A$18,IF(K1864=[41]Hoja3!$B$19,[41]Hoja3!$A$19,IF(K1864=[41]Hoja3!$B$20,[41]Hoja3!$A$20,IF(K1864=[41]Hoja3!$B$21,[41]Hoja3!$A$21,""))))))))))))))))))))</f>
        <v>CCE-16</v>
      </c>
      <c r="M1864" s="60" t="s">
        <v>63</v>
      </c>
      <c r="N1864" s="60">
        <v>0</v>
      </c>
      <c r="O1864" s="63">
        <v>47780876</v>
      </c>
      <c r="P1864" s="63">
        <v>47780876</v>
      </c>
      <c r="Q1864" s="65">
        <v>0</v>
      </c>
      <c r="R1864" s="60">
        <v>0</v>
      </c>
      <c r="S1864" s="60" t="s">
        <v>3446</v>
      </c>
      <c r="T1864" s="60" t="s">
        <v>3447</v>
      </c>
      <c r="U1864" s="60" t="s">
        <v>3446</v>
      </c>
      <c r="V1864" s="60" t="s">
        <v>3447</v>
      </c>
      <c r="W1864" s="60" t="s">
        <v>3448</v>
      </c>
      <c r="X1864" s="60">
        <v>3241000</v>
      </c>
      <c r="Y1864" s="170" t="s">
        <v>3449</v>
      </c>
    </row>
    <row r="1865" spans="1:25" ht="60" x14ac:dyDescent="0.25">
      <c r="A1865" s="60" t="s">
        <v>3516</v>
      </c>
      <c r="B1865" s="60" t="str">
        <f>IFERROR(VLOOKUP(VALUE(MID(A1865,1,IF(VALUE(MID(A1865,1,3))=898,3,4))),[41]Hoja1!$A$3:$K$222,2,0),"")</f>
        <v xml:space="preserve">1058 Participación ciudadana para el reencuentro, la reconciliación y la paz </v>
      </c>
      <c r="C1865" s="60" t="s">
        <v>280</v>
      </c>
      <c r="D1865" s="60" t="s">
        <v>531</v>
      </c>
      <c r="E1865" s="94">
        <v>93151509</v>
      </c>
      <c r="F1865" s="60" t="s">
        <v>3517</v>
      </c>
      <c r="G1865" s="62">
        <v>1</v>
      </c>
      <c r="H1865" s="62">
        <v>1</v>
      </c>
      <c r="I1865" s="60">
        <v>11</v>
      </c>
      <c r="J1865" s="60">
        <v>1</v>
      </c>
      <c r="K1865" s="60" t="s">
        <v>21</v>
      </c>
      <c r="L1865" s="60" t="str">
        <f>IF(K1865=[41]Hoja3!$B$2,[41]Hoja3!$A$2,IF(K1865=[41]Hoja3!$B$3,[41]Hoja3!$A$3,IF(K1865=[41]Hoja3!$B$4,[41]Hoja3!$A$4,IF(K1865=[41]Hoja3!$B$5,[41]Hoja3!$A$5,IF(K1865=[41]Hoja3!$B$6,[41]Hoja3!$A$6,IF(K1865=[41]Hoja3!$B$7,[41]Hoja3!$A$7,IF(K1865=[41]Hoja3!$B$8,[41]Hoja3!$A$8,IF(K1865=[41]Hoja3!$B$9,[41]Hoja3!$A$9,IF(K1865=[41]Hoja3!$B$10,[41]Hoja3!$A$10,IF(K1865=[41]Hoja3!$B$11,[41]Hoja3!$A$11,IF(K1865=[41]Hoja3!$B$12,[41]Hoja3!$A$12,IF(K1865=[41]Hoja3!$B$13,[41]Hoja3!$A$13,IF(K1865=[41]Hoja3!$B$14,[41]Hoja3!$A$14,IF(K1865=[41]Hoja3!$B$15,[41]Hoja3!$A$15,IF(K1865=[41]Hoja3!$B$16,[41]Hoja3!$A$16,IF(K1865=[41]Hoja3!$B$17,[41]Hoja3!$A$17,IF(K1865=[41]Hoja3!$B$18,[41]Hoja3!$A$18,IF(K1865=[41]Hoja3!$B$19,[41]Hoja3!$A$19,IF(K1865=[41]Hoja3!$B$20,[41]Hoja3!$A$20,IF(K1865=[41]Hoja3!$B$21,[41]Hoja3!$A$21,""))))))))))))))))))))</f>
        <v>CCE-16</v>
      </c>
      <c r="M1865" s="60" t="s">
        <v>63</v>
      </c>
      <c r="N1865" s="60">
        <v>0</v>
      </c>
      <c r="O1865" s="63">
        <v>50726676</v>
      </c>
      <c r="P1865" s="63">
        <v>50726676</v>
      </c>
      <c r="Q1865" s="65">
        <v>0</v>
      </c>
      <c r="R1865" s="60">
        <v>0</v>
      </c>
      <c r="S1865" s="60" t="s">
        <v>3446</v>
      </c>
      <c r="T1865" s="60" t="s">
        <v>3447</v>
      </c>
      <c r="U1865" s="60" t="s">
        <v>3446</v>
      </c>
      <c r="V1865" s="60" t="s">
        <v>3447</v>
      </c>
      <c r="W1865" s="60" t="s">
        <v>3448</v>
      </c>
      <c r="X1865" s="60">
        <v>3241000</v>
      </c>
      <c r="Y1865" s="170" t="s">
        <v>3449</v>
      </c>
    </row>
    <row r="1866" spans="1:25" ht="60" x14ac:dyDescent="0.25">
      <c r="A1866" s="60" t="s">
        <v>3518</v>
      </c>
      <c r="B1866" s="60" t="str">
        <f>IFERROR(VLOOKUP(VALUE(MID(A1866,1,IF(VALUE(MID(A1866,1,3))=898,3,4))),[41]Hoja1!$A$3:$K$222,2,0),"")</f>
        <v xml:space="preserve">1058 Participación ciudadana para el reencuentro, la reconciliación y la paz </v>
      </c>
      <c r="C1866" s="60" t="s">
        <v>282</v>
      </c>
      <c r="D1866" s="60" t="s">
        <v>534</v>
      </c>
      <c r="E1866" s="94">
        <v>80101504</v>
      </c>
      <c r="F1866" s="60" t="s">
        <v>3519</v>
      </c>
      <c r="G1866" s="62">
        <v>1</v>
      </c>
      <c r="H1866" s="62">
        <v>1</v>
      </c>
      <c r="I1866" s="60">
        <v>345</v>
      </c>
      <c r="J1866" s="60">
        <v>0</v>
      </c>
      <c r="K1866" s="60" t="s">
        <v>21</v>
      </c>
      <c r="L1866" s="60" t="str">
        <f>IF(K1866=[41]Hoja3!$B$2,[41]Hoja3!$A$2,IF(K1866=[41]Hoja3!$B$3,[41]Hoja3!$A$3,IF(K1866=[41]Hoja3!$B$4,[41]Hoja3!$A$4,IF(K1866=[41]Hoja3!$B$5,[41]Hoja3!$A$5,IF(K1866=[41]Hoja3!$B$6,[41]Hoja3!$A$6,IF(K1866=[41]Hoja3!$B$7,[41]Hoja3!$A$7,IF(K1866=[41]Hoja3!$B$8,[41]Hoja3!$A$8,IF(K1866=[41]Hoja3!$B$9,[41]Hoja3!$A$9,IF(K1866=[41]Hoja3!$B$10,[41]Hoja3!$A$10,IF(K1866=[41]Hoja3!$B$11,[41]Hoja3!$A$11,IF(K1866=[41]Hoja3!$B$12,[41]Hoja3!$A$12,IF(K1866=[41]Hoja3!$B$13,[41]Hoja3!$A$13,IF(K1866=[41]Hoja3!$B$14,[41]Hoja3!$A$14,IF(K1866=[41]Hoja3!$B$15,[41]Hoja3!$A$15,IF(K1866=[41]Hoja3!$B$16,[41]Hoja3!$A$16,IF(K1866=[41]Hoja3!$B$17,[41]Hoja3!$A$17,IF(K1866=[41]Hoja3!$B$18,[41]Hoja3!$A$18,IF(K1866=[41]Hoja3!$B$19,[41]Hoja3!$A$19,IF(K1866=[41]Hoja3!$B$20,[41]Hoja3!$A$20,IF(K1866=[41]Hoja3!$B$21,[41]Hoja3!$A$21,""))))))))))))))))))))</f>
        <v>CCE-16</v>
      </c>
      <c r="M1866" s="60" t="s">
        <v>63</v>
      </c>
      <c r="N1866" s="60">
        <v>0</v>
      </c>
      <c r="O1866" s="63">
        <v>115303968</v>
      </c>
      <c r="P1866" s="63">
        <v>115303968</v>
      </c>
      <c r="Q1866" s="65">
        <v>0</v>
      </c>
      <c r="R1866" s="60">
        <v>0</v>
      </c>
      <c r="S1866" s="60" t="s">
        <v>3446</v>
      </c>
      <c r="T1866" s="60" t="s">
        <v>3447</v>
      </c>
      <c r="U1866" s="60" t="s">
        <v>3446</v>
      </c>
      <c r="V1866" s="60" t="s">
        <v>3447</v>
      </c>
      <c r="W1866" s="60" t="s">
        <v>3448</v>
      </c>
      <c r="X1866" s="60">
        <v>3241000</v>
      </c>
      <c r="Y1866" s="170" t="s">
        <v>3449</v>
      </c>
    </row>
    <row r="1867" spans="1:25" ht="60" x14ac:dyDescent="0.25">
      <c r="A1867" s="60" t="s">
        <v>3520</v>
      </c>
      <c r="B1867" s="60" t="str">
        <f>IFERROR(VLOOKUP(VALUE(MID(A1867,1,IF(VALUE(MID(A1867,1,3))=898,3,4))),[41]Hoja1!$A$3:$K$222,2,0),"")</f>
        <v xml:space="preserve">1058 Participación ciudadana para el reencuentro, la reconciliación y la paz </v>
      </c>
      <c r="C1867" s="60" t="s">
        <v>282</v>
      </c>
      <c r="D1867" s="60" t="s">
        <v>534</v>
      </c>
      <c r="E1867" s="94">
        <v>80101604</v>
      </c>
      <c r="F1867" s="60" t="s">
        <v>3521</v>
      </c>
      <c r="G1867" s="62">
        <v>1</v>
      </c>
      <c r="H1867" s="62">
        <v>1</v>
      </c>
      <c r="I1867" s="60">
        <v>11</v>
      </c>
      <c r="J1867" s="60">
        <v>1</v>
      </c>
      <c r="K1867" s="60" t="s">
        <v>21</v>
      </c>
      <c r="L1867" s="60" t="str">
        <f>IF(K1867=[41]Hoja3!$B$2,[41]Hoja3!$A$2,IF(K1867=[41]Hoja3!$B$3,[41]Hoja3!$A$3,IF(K1867=[41]Hoja3!$B$4,[41]Hoja3!$A$4,IF(K1867=[41]Hoja3!$B$5,[41]Hoja3!$A$5,IF(K1867=[41]Hoja3!$B$6,[41]Hoja3!$A$6,IF(K1867=[41]Hoja3!$B$7,[41]Hoja3!$A$7,IF(K1867=[41]Hoja3!$B$8,[41]Hoja3!$A$8,IF(K1867=[41]Hoja3!$B$9,[41]Hoja3!$A$9,IF(K1867=[41]Hoja3!$B$10,[41]Hoja3!$A$10,IF(K1867=[41]Hoja3!$B$11,[41]Hoja3!$A$11,IF(K1867=[41]Hoja3!$B$12,[41]Hoja3!$A$12,IF(K1867=[41]Hoja3!$B$13,[41]Hoja3!$A$13,IF(K1867=[41]Hoja3!$B$14,[41]Hoja3!$A$14,IF(K1867=[41]Hoja3!$B$15,[41]Hoja3!$A$15,IF(K1867=[41]Hoja3!$B$16,[41]Hoja3!$A$16,IF(K1867=[41]Hoja3!$B$17,[41]Hoja3!$A$17,IF(K1867=[41]Hoja3!$B$18,[41]Hoja3!$A$18,IF(K1867=[41]Hoja3!$B$19,[41]Hoja3!$A$19,IF(K1867=[41]Hoja3!$B$20,[41]Hoja3!$A$20,IF(K1867=[41]Hoja3!$B$21,[41]Hoja3!$A$21,""))))))))))))))))))))</f>
        <v>CCE-16</v>
      </c>
      <c r="M1867" s="60" t="s">
        <v>63</v>
      </c>
      <c r="N1867" s="60">
        <v>0</v>
      </c>
      <c r="O1867" s="63">
        <v>73645000</v>
      </c>
      <c r="P1867" s="63">
        <v>73645000</v>
      </c>
      <c r="Q1867" s="65">
        <v>0</v>
      </c>
      <c r="R1867" s="60">
        <v>0</v>
      </c>
      <c r="S1867" s="60" t="s">
        <v>3446</v>
      </c>
      <c r="T1867" s="60" t="s">
        <v>3447</v>
      </c>
      <c r="U1867" s="60" t="s">
        <v>3446</v>
      </c>
      <c r="V1867" s="60" t="s">
        <v>3447</v>
      </c>
      <c r="W1867" s="60" t="s">
        <v>3448</v>
      </c>
      <c r="X1867" s="60">
        <v>3241000</v>
      </c>
      <c r="Y1867" s="170" t="s">
        <v>3449</v>
      </c>
    </row>
    <row r="1868" spans="1:25" ht="60" x14ac:dyDescent="0.25">
      <c r="A1868" s="60" t="s">
        <v>3522</v>
      </c>
      <c r="B1868" s="60" t="str">
        <f>IFERROR(VLOOKUP(VALUE(MID(A1868,1,IF(VALUE(MID(A1868,1,3))=898,3,4))),[41]Hoja1!$A$3:$K$222,2,0),"")</f>
        <v xml:space="preserve">1058 Participación ciudadana para el reencuentro, la reconciliación y la paz </v>
      </c>
      <c r="C1868" s="60" t="s">
        <v>282</v>
      </c>
      <c r="D1868" s="60" t="s">
        <v>534</v>
      </c>
      <c r="E1868" s="94">
        <v>80101604</v>
      </c>
      <c r="F1868" s="60" t="s">
        <v>3523</v>
      </c>
      <c r="G1868" s="62">
        <v>1</v>
      </c>
      <c r="H1868" s="62">
        <v>1</v>
      </c>
      <c r="I1868" s="60">
        <v>11</v>
      </c>
      <c r="J1868" s="60">
        <v>1</v>
      </c>
      <c r="K1868" s="60" t="s">
        <v>21</v>
      </c>
      <c r="L1868" s="60" t="str">
        <f>IF(K1868=[41]Hoja3!$B$2,[41]Hoja3!$A$2,IF(K1868=[41]Hoja3!$B$3,[41]Hoja3!$A$3,IF(K1868=[41]Hoja3!$B$4,[41]Hoja3!$A$4,IF(K1868=[41]Hoja3!$B$5,[41]Hoja3!$A$5,IF(K1868=[41]Hoja3!$B$6,[41]Hoja3!$A$6,IF(K1868=[41]Hoja3!$B$7,[41]Hoja3!$A$7,IF(K1868=[41]Hoja3!$B$8,[41]Hoja3!$A$8,IF(K1868=[41]Hoja3!$B$9,[41]Hoja3!$A$9,IF(K1868=[41]Hoja3!$B$10,[41]Hoja3!$A$10,IF(K1868=[41]Hoja3!$B$11,[41]Hoja3!$A$11,IF(K1868=[41]Hoja3!$B$12,[41]Hoja3!$A$12,IF(K1868=[41]Hoja3!$B$13,[41]Hoja3!$A$13,IF(K1868=[41]Hoja3!$B$14,[41]Hoja3!$A$14,IF(K1868=[41]Hoja3!$B$15,[41]Hoja3!$A$15,IF(K1868=[41]Hoja3!$B$16,[41]Hoja3!$A$16,IF(K1868=[41]Hoja3!$B$17,[41]Hoja3!$A$17,IF(K1868=[41]Hoja3!$B$18,[41]Hoja3!$A$18,IF(K1868=[41]Hoja3!$B$19,[41]Hoja3!$A$19,IF(K1868=[41]Hoja3!$B$20,[41]Hoja3!$A$20,IF(K1868=[41]Hoja3!$B$21,[41]Hoja3!$A$21,""))))))))))))))))))))</f>
        <v>CCE-16</v>
      </c>
      <c r="M1868" s="60" t="s">
        <v>63</v>
      </c>
      <c r="N1868" s="60">
        <v>0</v>
      </c>
      <c r="O1868" s="63">
        <v>62394310</v>
      </c>
      <c r="P1868" s="63">
        <v>62394310</v>
      </c>
      <c r="Q1868" s="65">
        <v>0</v>
      </c>
      <c r="R1868" s="60">
        <v>0</v>
      </c>
      <c r="S1868" s="60" t="s">
        <v>3446</v>
      </c>
      <c r="T1868" s="60" t="s">
        <v>3447</v>
      </c>
      <c r="U1868" s="60" t="s">
        <v>3446</v>
      </c>
      <c r="V1868" s="60" t="s">
        <v>3447</v>
      </c>
      <c r="W1868" s="60" t="s">
        <v>3448</v>
      </c>
      <c r="X1868" s="60">
        <v>3241000</v>
      </c>
      <c r="Y1868" s="170" t="s">
        <v>3449</v>
      </c>
    </row>
    <row r="1869" spans="1:25" ht="60" x14ac:dyDescent="0.25">
      <c r="A1869" s="60" t="s">
        <v>3524</v>
      </c>
      <c r="B1869" s="60" t="str">
        <f>IFERROR(VLOOKUP(VALUE(MID(A1869,1,IF(VALUE(MID(A1869,1,3))=898,3,4))),[41]Hoja1!$A$3:$K$222,2,0),"")</f>
        <v xml:space="preserve">1058 Participación ciudadana para el reencuentro, la reconciliación y la paz </v>
      </c>
      <c r="C1869" s="60" t="s">
        <v>282</v>
      </c>
      <c r="D1869" s="60" t="s">
        <v>534</v>
      </c>
      <c r="E1869" s="94">
        <v>80101604</v>
      </c>
      <c r="F1869" s="60" t="s">
        <v>3525</v>
      </c>
      <c r="G1869" s="62">
        <v>1</v>
      </c>
      <c r="H1869" s="62">
        <v>1</v>
      </c>
      <c r="I1869" s="60">
        <v>11</v>
      </c>
      <c r="J1869" s="60">
        <v>1</v>
      </c>
      <c r="K1869" s="60" t="s">
        <v>21</v>
      </c>
      <c r="L1869" s="60" t="str">
        <f>IF(K1869=[41]Hoja3!$B$2,[41]Hoja3!$A$2,IF(K1869=[41]Hoja3!$B$3,[41]Hoja3!$A$3,IF(K1869=[41]Hoja3!$B$4,[41]Hoja3!$A$4,IF(K1869=[41]Hoja3!$B$5,[41]Hoja3!$A$5,IF(K1869=[41]Hoja3!$B$6,[41]Hoja3!$A$6,IF(K1869=[41]Hoja3!$B$7,[41]Hoja3!$A$7,IF(K1869=[41]Hoja3!$B$8,[41]Hoja3!$A$8,IF(K1869=[41]Hoja3!$B$9,[41]Hoja3!$A$9,IF(K1869=[41]Hoja3!$B$10,[41]Hoja3!$A$10,IF(K1869=[41]Hoja3!$B$11,[41]Hoja3!$A$11,IF(K1869=[41]Hoja3!$B$12,[41]Hoja3!$A$12,IF(K1869=[41]Hoja3!$B$13,[41]Hoja3!$A$13,IF(K1869=[41]Hoja3!$B$14,[41]Hoja3!$A$14,IF(K1869=[41]Hoja3!$B$15,[41]Hoja3!$A$15,IF(K1869=[41]Hoja3!$B$16,[41]Hoja3!$A$16,IF(K1869=[41]Hoja3!$B$17,[41]Hoja3!$A$17,IF(K1869=[41]Hoja3!$B$18,[41]Hoja3!$A$18,IF(K1869=[41]Hoja3!$B$19,[41]Hoja3!$A$19,IF(K1869=[41]Hoja3!$B$20,[41]Hoja3!$A$20,IF(K1869=[41]Hoja3!$B$21,[41]Hoja3!$A$21,""))))))))))))))))))))</f>
        <v>CCE-16</v>
      </c>
      <c r="M1869" s="60" t="s">
        <v>63</v>
      </c>
      <c r="N1869" s="60">
        <v>0</v>
      </c>
      <c r="O1869" s="63">
        <v>73645000</v>
      </c>
      <c r="P1869" s="63">
        <v>73645000</v>
      </c>
      <c r="Q1869" s="65">
        <v>0</v>
      </c>
      <c r="R1869" s="60">
        <v>0</v>
      </c>
      <c r="S1869" s="60" t="s">
        <v>3446</v>
      </c>
      <c r="T1869" s="60" t="s">
        <v>3447</v>
      </c>
      <c r="U1869" s="60" t="s">
        <v>3446</v>
      </c>
      <c r="V1869" s="60" t="s">
        <v>3447</v>
      </c>
      <c r="W1869" s="60" t="s">
        <v>3448</v>
      </c>
      <c r="X1869" s="60">
        <v>3241000</v>
      </c>
      <c r="Y1869" s="170" t="s">
        <v>3449</v>
      </c>
    </row>
    <row r="1870" spans="1:25" ht="60" x14ac:dyDescent="0.25">
      <c r="A1870" s="60" t="s">
        <v>3526</v>
      </c>
      <c r="B1870" s="60" t="str">
        <f>IFERROR(VLOOKUP(VALUE(MID(A1870,1,IF(VALUE(MID(A1870,1,3))=898,3,4))),[41]Hoja1!$A$3:$K$222,2,0),"")</f>
        <v xml:space="preserve">1058 Participación ciudadana para el reencuentro, la reconciliación y la paz </v>
      </c>
      <c r="C1870" s="60" t="s">
        <v>282</v>
      </c>
      <c r="D1870" s="60" t="s">
        <v>534</v>
      </c>
      <c r="E1870" s="94">
        <v>80101604</v>
      </c>
      <c r="F1870" s="60" t="s">
        <v>3527</v>
      </c>
      <c r="G1870" s="62">
        <v>1</v>
      </c>
      <c r="H1870" s="62">
        <v>1</v>
      </c>
      <c r="I1870" s="60">
        <v>11</v>
      </c>
      <c r="J1870" s="60">
        <v>1</v>
      </c>
      <c r="K1870" s="60" t="s">
        <v>21</v>
      </c>
      <c r="L1870" s="60" t="str">
        <f>IF(K1870=[41]Hoja3!$B$2,[41]Hoja3!$A$2,IF(K1870=[41]Hoja3!$B$3,[41]Hoja3!$A$3,IF(K1870=[41]Hoja3!$B$4,[41]Hoja3!$A$4,IF(K1870=[41]Hoja3!$B$5,[41]Hoja3!$A$5,IF(K1870=[41]Hoja3!$B$6,[41]Hoja3!$A$6,IF(K1870=[41]Hoja3!$B$7,[41]Hoja3!$A$7,IF(K1870=[41]Hoja3!$B$8,[41]Hoja3!$A$8,IF(K1870=[41]Hoja3!$B$9,[41]Hoja3!$A$9,IF(K1870=[41]Hoja3!$B$10,[41]Hoja3!$A$10,IF(K1870=[41]Hoja3!$B$11,[41]Hoja3!$A$11,IF(K1870=[41]Hoja3!$B$12,[41]Hoja3!$A$12,IF(K1870=[41]Hoja3!$B$13,[41]Hoja3!$A$13,IF(K1870=[41]Hoja3!$B$14,[41]Hoja3!$A$14,IF(K1870=[41]Hoja3!$B$15,[41]Hoja3!$A$15,IF(K1870=[41]Hoja3!$B$16,[41]Hoja3!$A$16,IF(K1870=[41]Hoja3!$B$17,[41]Hoja3!$A$17,IF(K1870=[41]Hoja3!$B$18,[41]Hoja3!$A$18,IF(K1870=[41]Hoja3!$B$19,[41]Hoja3!$A$19,IF(K1870=[41]Hoja3!$B$20,[41]Hoja3!$A$20,IF(K1870=[41]Hoja3!$B$21,[41]Hoja3!$A$21,""))))))))))))))))))))</f>
        <v>CCE-16</v>
      </c>
      <c r="M1870" s="60" t="s">
        <v>63</v>
      </c>
      <c r="N1870" s="60">
        <v>0</v>
      </c>
      <c r="O1870" s="63">
        <v>88232000</v>
      </c>
      <c r="P1870" s="63">
        <v>88232000</v>
      </c>
      <c r="Q1870" s="65">
        <v>0</v>
      </c>
      <c r="R1870" s="60">
        <v>0</v>
      </c>
      <c r="S1870" s="60" t="s">
        <v>3446</v>
      </c>
      <c r="T1870" s="60" t="s">
        <v>3447</v>
      </c>
      <c r="U1870" s="60" t="s">
        <v>3446</v>
      </c>
      <c r="V1870" s="60" t="s">
        <v>3447</v>
      </c>
      <c r="W1870" s="60" t="s">
        <v>3448</v>
      </c>
      <c r="X1870" s="60">
        <v>3241000</v>
      </c>
      <c r="Y1870" s="170" t="s">
        <v>3449</v>
      </c>
    </row>
    <row r="1871" spans="1:25" ht="60" x14ac:dyDescent="0.25">
      <c r="A1871" s="60" t="s">
        <v>3528</v>
      </c>
      <c r="B1871" s="60" t="str">
        <f>IFERROR(VLOOKUP(VALUE(MID(A1871,1,IF(VALUE(MID(A1871,1,3))=898,3,4))),[41]Hoja1!$A$3:$K$222,2,0),"")</f>
        <v xml:space="preserve">1058 Participación ciudadana para el reencuentro, la reconciliación y la paz </v>
      </c>
      <c r="C1871" s="60" t="s">
        <v>282</v>
      </c>
      <c r="D1871" s="60" t="s">
        <v>534</v>
      </c>
      <c r="E1871" s="94">
        <v>93151507</v>
      </c>
      <c r="F1871" s="60" t="s">
        <v>3529</v>
      </c>
      <c r="G1871" s="62">
        <v>1</v>
      </c>
      <c r="H1871" s="62">
        <v>1</v>
      </c>
      <c r="I1871" s="60">
        <v>11</v>
      </c>
      <c r="J1871" s="60">
        <v>1</v>
      </c>
      <c r="K1871" s="60" t="s">
        <v>21</v>
      </c>
      <c r="L1871" s="60" t="str">
        <f>IF(K1871=[41]Hoja3!$B$2,[41]Hoja3!$A$2,IF(K1871=[41]Hoja3!$B$3,[41]Hoja3!$A$3,IF(K1871=[41]Hoja3!$B$4,[41]Hoja3!$A$4,IF(K1871=[41]Hoja3!$B$5,[41]Hoja3!$A$5,IF(K1871=[41]Hoja3!$B$6,[41]Hoja3!$A$6,IF(K1871=[41]Hoja3!$B$7,[41]Hoja3!$A$7,IF(K1871=[41]Hoja3!$B$8,[41]Hoja3!$A$8,IF(K1871=[41]Hoja3!$B$9,[41]Hoja3!$A$9,IF(K1871=[41]Hoja3!$B$10,[41]Hoja3!$A$10,IF(K1871=[41]Hoja3!$B$11,[41]Hoja3!$A$11,IF(K1871=[41]Hoja3!$B$12,[41]Hoja3!$A$12,IF(K1871=[41]Hoja3!$B$13,[41]Hoja3!$A$13,IF(K1871=[41]Hoja3!$B$14,[41]Hoja3!$A$14,IF(K1871=[41]Hoja3!$B$15,[41]Hoja3!$A$15,IF(K1871=[41]Hoja3!$B$16,[41]Hoja3!$A$16,IF(K1871=[41]Hoja3!$B$17,[41]Hoja3!$A$17,IF(K1871=[41]Hoja3!$B$18,[41]Hoja3!$A$18,IF(K1871=[41]Hoja3!$B$19,[41]Hoja3!$A$19,IF(K1871=[41]Hoja3!$B$20,[41]Hoja3!$A$20,IF(K1871=[41]Hoja3!$B$21,[41]Hoja3!$A$21,""))))))))))))))))))))</f>
        <v>CCE-16</v>
      </c>
      <c r="M1871" s="60" t="s">
        <v>63</v>
      </c>
      <c r="N1871" s="60">
        <v>0</v>
      </c>
      <c r="O1871" s="63">
        <v>32991306</v>
      </c>
      <c r="P1871" s="63">
        <v>32991306</v>
      </c>
      <c r="Q1871" s="65">
        <v>0</v>
      </c>
      <c r="R1871" s="60">
        <v>0</v>
      </c>
      <c r="S1871" s="60" t="s">
        <v>3446</v>
      </c>
      <c r="T1871" s="60" t="s">
        <v>3447</v>
      </c>
      <c r="U1871" s="60" t="s">
        <v>3446</v>
      </c>
      <c r="V1871" s="60" t="s">
        <v>3447</v>
      </c>
      <c r="W1871" s="60" t="s">
        <v>3448</v>
      </c>
      <c r="X1871" s="60">
        <v>3241000</v>
      </c>
      <c r="Y1871" s="170" t="s">
        <v>3449</v>
      </c>
    </row>
    <row r="1872" spans="1:25" ht="60" x14ac:dyDescent="0.25">
      <c r="A1872" s="60" t="s">
        <v>3530</v>
      </c>
      <c r="B1872" s="60" t="str">
        <f>IFERROR(VLOOKUP(VALUE(MID(A1872,1,IF(VALUE(MID(A1872,1,3))=898,3,4))),[41]Hoja1!$A$3:$K$222,2,0),"")</f>
        <v xml:space="preserve">1058 Participación ciudadana para el reencuentro, la reconciliación y la paz </v>
      </c>
      <c r="C1872" s="60" t="s">
        <v>282</v>
      </c>
      <c r="D1872" s="60" t="s">
        <v>534</v>
      </c>
      <c r="E1872" s="94">
        <v>93151507</v>
      </c>
      <c r="F1872" s="60" t="s">
        <v>3531</v>
      </c>
      <c r="G1872" s="62">
        <v>1</v>
      </c>
      <c r="H1872" s="62">
        <v>1</v>
      </c>
      <c r="I1872" s="60">
        <v>11</v>
      </c>
      <c r="J1872" s="60">
        <v>1</v>
      </c>
      <c r="K1872" s="60" t="s">
        <v>21</v>
      </c>
      <c r="L1872" s="60" t="str">
        <f>IF(K1872=[41]Hoja3!$B$2,[41]Hoja3!$A$2,IF(K1872=[41]Hoja3!$B$3,[41]Hoja3!$A$3,IF(K1872=[41]Hoja3!$B$4,[41]Hoja3!$A$4,IF(K1872=[41]Hoja3!$B$5,[41]Hoja3!$A$5,IF(K1872=[41]Hoja3!$B$6,[41]Hoja3!$A$6,IF(K1872=[41]Hoja3!$B$7,[41]Hoja3!$A$7,IF(K1872=[41]Hoja3!$B$8,[41]Hoja3!$A$8,IF(K1872=[41]Hoja3!$B$9,[41]Hoja3!$A$9,IF(K1872=[41]Hoja3!$B$10,[41]Hoja3!$A$10,IF(K1872=[41]Hoja3!$B$11,[41]Hoja3!$A$11,IF(K1872=[41]Hoja3!$B$12,[41]Hoja3!$A$12,IF(K1872=[41]Hoja3!$B$13,[41]Hoja3!$A$13,IF(K1872=[41]Hoja3!$B$14,[41]Hoja3!$A$14,IF(K1872=[41]Hoja3!$B$15,[41]Hoja3!$A$15,IF(K1872=[41]Hoja3!$B$16,[41]Hoja3!$A$16,IF(K1872=[41]Hoja3!$B$17,[41]Hoja3!$A$17,IF(K1872=[41]Hoja3!$B$18,[41]Hoja3!$A$18,IF(K1872=[41]Hoja3!$B$19,[41]Hoja3!$A$19,IF(K1872=[41]Hoja3!$B$20,[41]Hoja3!$A$20,IF(K1872=[41]Hoja3!$B$21,[41]Hoja3!$A$21,""))))))))))))))))))))</f>
        <v>CCE-16</v>
      </c>
      <c r="M1872" s="60" t="s">
        <v>63</v>
      </c>
      <c r="N1872" s="60">
        <v>0</v>
      </c>
      <c r="O1872" s="63">
        <v>30636320</v>
      </c>
      <c r="P1872" s="63">
        <v>30636320</v>
      </c>
      <c r="Q1872" s="65">
        <v>0</v>
      </c>
      <c r="R1872" s="60">
        <v>0</v>
      </c>
      <c r="S1872" s="60" t="s">
        <v>3446</v>
      </c>
      <c r="T1872" s="60" t="s">
        <v>3447</v>
      </c>
      <c r="U1872" s="60" t="s">
        <v>3446</v>
      </c>
      <c r="V1872" s="60" t="s">
        <v>3447</v>
      </c>
      <c r="W1872" s="60" t="s">
        <v>3448</v>
      </c>
      <c r="X1872" s="60">
        <v>3241000</v>
      </c>
      <c r="Y1872" s="170" t="s">
        <v>3449</v>
      </c>
    </row>
    <row r="1873" spans="1:25" ht="60" x14ac:dyDescent="0.25">
      <c r="A1873" s="60" t="s">
        <v>3532</v>
      </c>
      <c r="B1873" s="60" t="str">
        <f>IFERROR(VLOOKUP(VALUE(MID(A1873,1,IF(VALUE(MID(A1873,1,3))=898,3,4))),[41]Hoja1!$A$3:$K$222,2,0),"")</f>
        <v xml:space="preserve">1058 Participación ciudadana para el reencuentro, la reconciliación y la paz </v>
      </c>
      <c r="C1873" s="60" t="s">
        <v>282</v>
      </c>
      <c r="D1873" s="60" t="s">
        <v>534</v>
      </c>
      <c r="E1873" s="60">
        <v>80101604</v>
      </c>
      <c r="F1873" s="60" t="s">
        <v>3533</v>
      </c>
      <c r="G1873" s="62">
        <v>1</v>
      </c>
      <c r="H1873" s="62">
        <v>1</v>
      </c>
      <c r="I1873" s="60">
        <v>11</v>
      </c>
      <c r="J1873" s="60">
        <v>1</v>
      </c>
      <c r="K1873" s="60" t="s">
        <v>21</v>
      </c>
      <c r="L1873" s="60" t="str">
        <f>IF(K1873=[41]Hoja3!$B$2,[41]Hoja3!$A$2,IF(K1873=[41]Hoja3!$B$3,[41]Hoja3!$A$3,IF(K1873=[41]Hoja3!$B$4,[41]Hoja3!$A$4,IF(K1873=[41]Hoja3!$B$5,[41]Hoja3!$A$5,IF(K1873=[41]Hoja3!$B$6,[41]Hoja3!$A$6,IF(K1873=[41]Hoja3!$B$7,[41]Hoja3!$A$7,IF(K1873=[41]Hoja3!$B$8,[41]Hoja3!$A$8,IF(K1873=[41]Hoja3!$B$9,[41]Hoja3!$A$9,IF(K1873=[41]Hoja3!$B$10,[41]Hoja3!$A$10,IF(K1873=[41]Hoja3!$B$11,[41]Hoja3!$A$11,IF(K1873=[41]Hoja3!$B$12,[41]Hoja3!$A$12,IF(K1873=[41]Hoja3!$B$13,[41]Hoja3!$A$13,IF(K1873=[41]Hoja3!$B$14,[41]Hoja3!$A$14,IF(K1873=[41]Hoja3!$B$15,[41]Hoja3!$A$15,IF(K1873=[41]Hoja3!$B$16,[41]Hoja3!$A$16,IF(K1873=[41]Hoja3!$B$17,[41]Hoja3!$A$17,IF(K1873=[41]Hoja3!$B$18,[41]Hoja3!$A$18,IF(K1873=[41]Hoja3!$B$19,[41]Hoja3!$A$19,IF(K1873=[41]Hoja3!$B$20,[41]Hoja3!$A$20,IF(K1873=[41]Hoja3!$B$21,[41]Hoja3!$A$21,""))))))))))))))))))))</f>
        <v>CCE-16</v>
      </c>
      <c r="M1873" s="60" t="s">
        <v>63</v>
      </c>
      <c r="N1873" s="60">
        <v>0</v>
      </c>
      <c r="O1873" s="63">
        <v>60577000</v>
      </c>
      <c r="P1873" s="63">
        <v>60577000</v>
      </c>
      <c r="Q1873" s="65">
        <v>0</v>
      </c>
      <c r="R1873" s="60">
        <v>0</v>
      </c>
      <c r="S1873" s="60" t="s">
        <v>3446</v>
      </c>
      <c r="T1873" s="60" t="s">
        <v>3447</v>
      </c>
      <c r="U1873" s="60" t="s">
        <v>3446</v>
      </c>
      <c r="V1873" s="60" t="s">
        <v>3447</v>
      </c>
      <c r="W1873" s="60" t="s">
        <v>3448</v>
      </c>
      <c r="X1873" s="60">
        <v>3241000</v>
      </c>
      <c r="Y1873" s="170" t="s">
        <v>3449</v>
      </c>
    </row>
    <row r="1874" spans="1:25" ht="75" x14ac:dyDescent="0.25">
      <c r="A1874" s="60" t="s">
        <v>3534</v>
      </c>
      <c r="B1874" s="60" t="str">
        <f>IFERROR(VLOOKUP(VALUE(MID(A1874,1,IF(VALUE(MID(A1874,1,3))=898,3,4))),[41]Hoja1!$A$3:$K$222,2,0),"")</f>
        <v xml:space="preserve">1058 Participación ciudadana para el reencuentro, la reconciliación y la paz </v>
      </c>
      <c r="C1874" s="60" t="s">
        <v>283</v>
      </c>
      <c r="D1874" s="60" t="s">
        <v>535</v>
      </c>
      <c r="E1874" s="60">
        <v>80101504</v>
      </c>
      <c r="F1874" s="60" t="s">
        <v>3535</v>
      </c>
      <c r="G1874" s="62">
        <v>1</v>
      </c>
      <c r="H1874" s="62">
        <v>1</v>
      </c>
      <c r="I1874" s="60">
        <v>345</v>
      </c>
      <c r="J1874" s="60">
        <v>0</v>
      </c>
      <c r="K1874" s="60" t="s">
        <v>21</v>
      </c>
      <c r="L1874" s="60" t="str">
        <f>IF(K1874=[41]Hoja3!$B$2,[41]Hoja3!$A$2,IF(K1874=[41]Hoja3!$B$3,[41]Hoja3!$A$3,IF(K1874=[41]Hoja3!$B$4,[41]Hoja3!$A$4,IF(K1874=[41]Hoja3!$B$5,[41]Hoja3!$A$5,IF(K1874=[41]Hoja3!$B$6,[41]Hoja3!$A$6,IF(K1874=[41]Hoja3!$B$7,[41]Hoja3!$A$7,IF(K1874=[41]Hoja3!$B$8,[41]Hoja3!$A$8,IF(K1874=[41]Hoja3!$B$9,[41]Hoja3!$A$9,IF(K1874=[41]Hoja3!$B$10,[41]Hoja3!$A$10,IF(K1874=[41]Hoja3!$B$11,[41]Hoja3!$A$11,IF(K1874=[41]Hoja3!$B$12,[41]Hoja3!$A$12,IF(K1874=[41]Hoja3!$B$13,[41]Hoja3!$A$13,IF(K1874=[41]Hoja3!$B$14,[41]Hoja3!$A$14,IF(K1874=[41]Hoja3!$B$15,[41]Hoja3!$A$15,IF(K1874=[41]Hoja3!$B$16,[41]Hoja3!$A$16,IF(K1874=[41]Hoja3!$B$17,[41]Hoja3!$A$17,IF(K1874=[41]Hoja3!$B$18,[41]Hoja3!$A$18,IF(K1874=[41]Hoja3!$B$19,[41]Hoja3!$A$19,IF(K1874=[41]Hoja3!$B$20,[41]Hoja3!$A$20,IF(K1874=[41]Hoja3!$B$21,[41]Hoja3!$A$21,""))))))))))))))))))))</f>
        <v>CCE-16</v>
      </c>
      <c r="M1874" s="60" t="s">
        <v>63</v>
      </c>
      <c r="N1874" s="60">
        <v>0</v>
      </c>
      <c r="O1874" s="63">
        <v>95139040</v>
      </c>
      <c r="P1874" s="63">
        <v>95139040</v>
      </c>
      <c r="Q1874" s="65">
        <v>0</v>
      </c>
      <c r="R1874" s="60">
        <v>0</v>
      </c>
      <c r="S1874" s="60" t="s">
        <v>3446</v>
      </c>
      <c r="T1874" s="60" t="s">
        <v>3447</v>
      </c>
      <c r="U1874" s="60" t="s">
        <v>3446</v>
      </c>
      <c r="V1874" s="60" t="s">
        <v>3447</v>
      </c>
      <c r="W1874" s="60" t="s">
        <v>3448</v>
      </c>
      <c r="X1874" s="60">
        <v>3241000</v>
      </c>
      <c r="Y1874" s="170" t="s">
        <v>3449</v>
      </c>
    </row>
    <row r="1875" spans="1:25" ht="75" x14ac:dyDescent="0.25">
      <c r="A1875" s="60" t="s">
        <v>3536</v>
      </c>
      <c r="B1875" s="60" t="str">
        <f>IFERROR(VLOOKUP(VALUE(MID(A1875,1,IF(VALUE(MID(A1875,1,3))=898,3,4))),[41]Hoja1!$A$3:$K$222,2,0),"")</f>
        <v xml:space="preserve">1058 Participación ciudadana para el reencuentro, la reconciliación y la paz </v>
      </c>
      <c r="C1875" s="60" t="s">
        <v>283</v>
      </c>
      <c r="D1875" s="60" t="s">
        <v>535</v>
      </c>
      <c r="E1875" s="60">
        <v>80101604</v>
      </c>
      <c r="F1875" s="60" t="s">
        <v>3537</v>
      </c>
      <c r="G1875" s="62">
        <v>1</v>
      </c>
      <c r="H1875" s="62">
        <v>1</v>
      </c>
      <c r="I1875" s="60">
        <v>345</v>
      </c>
      <c r="J1875" s="60">
        <v>0</v>
      </c>
      <c r="K1875" s="60" t="s">
        <v>21</v>
      </c>
      <c r="L1875" s="60" t="str">
        <f>IF(K1875=[41]Hoja3!$B$2,[41]Hoja3!$A$2,IF(K1875=[41]Hoja3!$B$3,[41]Hoja3!$A$3,IF(K1875=[41]Hoja3!$B$4,[41]Hoja3!$A$4,IF(K1875=[41]Hoja3!$B$5,[41]Hoja3!$A$5,IF(K1875=[41]Hoja3!$B$6,[41]Hoja3!$A$6,IF(K1875=[41]Hoja3!$B$7,[41]Hoja3!$A$7,IF(K1875=[41]Hoja3!$B$8,[41]Hoja3!$A$8,IF(K1875=[41]Hoja3!$B$9,[41]Hoja3!$A$9,IF(K1875=[41]Hoja3!$B$10,[41]Hoja3!$A$10,IF(K1875=[41]Hoja3!$B$11,[41]Hoja3!$A$11,IF(K1875=[41]Hoja3!$B$12,[41]Hoja3!$A$12,IF(K1875=[41]Hoja3!$B$13,[41]Hoja3!$A$13,IF(K1875=[41]Hoja3!$B$14,[41]Hoja3!$A$14,IF(K1875=[41]Hoja3!$B$15,[41]Hoja3!$A$15,IF(K1875=[41]Hoja3!$B$16,[41]Hoja3!$A$16,IF(K1875=[41]Hoja3!$B$17,[41]Hoja3!$A$17,IF(K1875=[41]Hoja3!$B$18,[41]Hoja3!$A$18,IF(K1875=[41]Hoja3!$B$19,[41]Hoja3!$A$19,IF(K1875=[41]Hoja3!$B$20,[41]Hoja3!$A$20,IF(K1875=[41]Hoja3!$B$21,[41]Hoja3!$A$21,""))))))))))))))))))))</f>
        <v>CCE-16</v>
      </c>
      <c r="M1875" s="60" t="s">
        <v>63</v>
      </c>
      <c r="N1875" s="60">
        <v>0</v>
      </c>
      <c r="O1875" s="63">
        <v>104709800</v>
      </c>
      <c r="P1875" s="63">
        <v>104709800</v>
      </c>
      <c r="Q1875" s="65">
        <v>0</v>
      </c>
      <c r="R1875" s="60">
        <v>0</v>
      </c>
      <c r="S1875" s="60" t="s">
        <v>3446</v>
      </c>
      <c r="T1875" s="60" t="s">
        <v>3447</v>
      </c>
      <c r="U1875" s="60" t="s">
        <v>3446</v>
      </c>
      <c r="V1875" s="60" t="s">
        <v>3447</v>
      </c>
      <c r="W1875" s="60" t="s">
        <v>3448</v>
      </c>
      <c r="X1875" s="60">
        <v>3241000</v>
      </c>
      <c r="Y1875" s="170" t="s">
        <v>3449</v>
      </c>
    </row>
    <row r="1876" spans="1:25" ht="75" x14ac:dyDescent="0.25">
      <c r="A1876" s="60" t="s">
        <v>3538</v>
      </c>
      <c r="B1876" s="60" t="str">
        <f>IFERROR(VLOOKUP(VALUE(MID(A1876,1,IF(VALUE(MID(A1876,1,3))=898,3,4))),[41]Hoja1!$A$3:$K$222,2,0),"")</f>
        <v xml:space="preserve">1058 Participación ciudadana para el reencuentro, la reconciliación y la paz </v>
      </c>
      <c r="C1876" s="60" t="s">
        <v>283</v>
      </c>
      <c r="D1876" s="60" t="s">
        <v>535</v>
      </c>
      <c r="E1876" s="60">
        <v>80101604</v>
      </c>
      <c r="F1876" s="60" t="s">
        <v>3539</v>
      </c>
      <c r="G1876" s="62">
        <v>1</v>
      </c>
      <c r="H1876" s="62">
        <v>1</v>
      </c>
      <c r="I1876" s="60">
        <v>345</v>
      </c>
      <c r="J1876" s="60">
        <v>0</v>
      </c>
      <c r="K1876" s="60" t="s">
        <v>21</v>
      </c>
      <c r="L1876" s="60" t="str">
        <f>IF(K1876=[41]Hoja3!$B$2,[41]Hoja3!$A$2,IF(K1876=[41]Hoja3!$B$3,[41]Hoja3!$A$3,IF(K1876=[41]Hoja3!$B$4,[41]Hoja3!$A$4,IF(K1876=[41]Hoja3!$B$5,[41]Hoja3!$A$5,IF(K1876=[41]Hoja3!$B$6,[41]Hoja3!$A$6,IF(K1876=[41]Hoja3!$B$7,[41]Hoja3!$A$7,IF(K1876=[41]Hoja3!$B$8,[41]Hoja3!$A$8,IF(K1876=[41]Hoja3!$B$9,[41]Hoja3!$A$9,IF(K1876=[41]Hoja3!$B$10,[41]Hoja3!$A$10,IF(K1876=[41]Hoja3!$B$11,[41]Hoja3!$A$11,IF(K1876=[41]Hoja3!$B$12,[41]Hoja3!$A$12,IF(K1876=[41]Hoja3!$B$13,[41]Hoja3!$A$13,IF(K1876=[41]Hoja3!$B$14,[41]Hoja3!$A$14,IF(K1876=[41]Hoja3!$B$15,[41]Hoja3!$A$15,IF(K1876=[41]Hoja3!$B$16,[41]Hoja3!$A$16,IF(K1876=[41]Hoja3!$B$17,[41]Hoja3!$A$17,IF(K1876=[41]Hoja3!$B$18,[41]Hoja3!$A$18,IF(K1876=[41]Hoja3!$B$19,[41]Hoja3!$A$19,IF(K1876=[41]Hoja3!$B$20,[41]Hoja3!$A$20,IF(K1876=[41]Hoja3!$B$21,[41]Hoja3!$A$21,""))))))))))))))))))))</f>
        <v>CCE-16</v>
      </c>
      <c r="M1876" s="60" t="s">
        <v>63</v>
      </c>
      <c r="N1876" s="60">
        <v>0</v>
      </c>
      <c r="O1876" s="63">
        <v>79310000</v>
      </c>
      <c r="P1876" s="63">
        <v>79310000</v>
      </c>
      <c r="Q1876" s="65">
        <v>0</v>
      </c>
      <c r="R1876" s="60">
        <v>0</v>
      </c>
      <c r="S1876" s="60" t="s">
        <v>3446</v>
      </c>
      <c r="T1876" s="60" t="s">
        <v>3447</v>
      </c>
      <c r="U1876" s="60" t="s">
        <v>3446</v>
      </c>
      <c r="V1876" s="60" t="s">
        <v>3447</v>
      </c>
      <c r="W1876" s="60" t="s">
        <v>3448</v>
      </c>
      <c r="X1876" s="60">
        <v>3241000</v>
      </c>
      <c r="Y1876" s="170" t="s">
        <v>3449</v>
      </c>
    </row>
    <row r="1877" spans="1:25" ht="75" x14ac:dyDescent="0.25">
      <c r="A1877" s="60" t="s">
        <v>3540</v>
      </c>
      <c r="B1877" s="60" t="str">
        <f>IFERROR(VLOOKUP(VALUE(MID(A1877,1,IF(VALUE(MID(A1877,1,3))=898,3,4))),[41]Hoja1!$A$3:$K$222,2,0),"")</f>
        <v xml:space="preserve">1058 Participación ciudadana para el reencuentro, la reconciliación y la paz </v>
      </c>
      <c r="C1877" s="60" t="s">
        <v>283</v>
      </c>
      <c r="D1877" s="60" t="s">
        <v>535</v>
      </c>
      <c r="E1877" s="60">
        <v>93151509</v>
      </c>
      <c r="F1877" s="60" t="s">
        <v>3541</v>
      </c>
      <c r="G1877" s="62">
        <v>1</v>
      </c>
      <c r="H1877" s="62">
        <v>1</v>
      </c>
      <c r="I1877" s="60">
        <v>11</v>
      </c>
      <c r="J1877" s="60">
        <v>1</v>
      </c>
      <c r="K1877" s="60" t="s">
        <v>21</v>
      </c>
      <c r="L1877" s="60" t="str">
        <f>IF(K1877=[41]Hoja3!$B$2,[41]Hoja3!$A$2,IF(K1877=[41]Hoja3!$B$3,[41]Hoja3!$A$3,IF(K1877=[41]Hoja3!$B$4,[41]Hoja3!$A$4,IF(K1877=[41]Hoja3!$B$5,[41]Hoja3!$A$5,IF(K1877=[41]Hoja3!$B$6,[41]Hoja3!$A$6,IF(K1877=[41]Hoja3!$B$7,[41]Hoja3!$A$7,IF(K1877=[41]Hoja3!$B$8,[41]Hoja3!$A$8,IF(K1877=[41]Hoja3!$B$9,[41]Hoja3!$A$9,IF(K1877=[41]Hoja3!$B$10,[41]Hoja3!$A$10,IF(K1877=[41]Hoja3!$B$11,[41]Hoja3!$A$11,IF(K1877=[41]Hoja3!$B$12,[41]Hoja3!$A$12,IF(K1877=[41]Hoja3!$B$13,[41]Hoja3!$A$13,IF(K1877=[41]Hoja3!$B$14,[41]Hoja3!$A$14,IF(K1877=[41]Hoja3!$B$15,[41]Hoja3!$A$15,IF(K1877=[41]Hoja3!$B$16,[41]Hoja3!$A$16,IF(K1877=[41]Hoja3!$B$17,[41]Hoja3!$A$17,IF(K1877=[41]Hoja3!$B$18,[41]Hoja3!$A$18,IF(K1877=[41]Hoja3!$B$19,[41]Hoja3!$A$19,IF(K1877=[41]Hoja3!$B$20,[41]Hoja3!$A$20,IF(K1877=[41]Hoja3!$B$21,[41]Hoja3!$A$21,""))))))))))))))))))))</f>
        <v>CCE-16</v>
      </c>
      <c r="M1877" s="60" t="s">
        <v>63</v>
      </c>
      <c r="N1877" s="60">
        <v>0</v>
      </c>
      <c r="O1877" s="63">
        <v>62315000</v>
      </c>
      <c r="P1877" s="63">
        <v>62315000</v>
      </c>
      <c r="Q1877" s="65">
        <v>0</v>
      </c>
      <c r="R1877" s="60">
        <v>0</v>
      </c>
      <c r="S1877" s="60" t="s">
        <v>3446</v>
      </c>
      <c r="T1877" s="60" t="s">
        <v>3447</v>
      </c>
      <c r="U1877" s="60" t="s">
        <v>3446</v>
      </c>
      <c r="V1877" s="60" t="s">
        <v>3447</v>
      </c>
      <c r="W1877" s="60" t="s">
        <v>3448</v>
      </c>
      <c r="X1877" s="60">
        <v>3241000</v>
      </c>
      <c r="Y1877" s="170" t="s">
        <v>3449</v>
      </c>
    </row>
    <row r="1878" spans="1:25" ht="75" x14ac:dyDescent="0.25">
      <c r="A1878" s="60" t="s">
        <v>3542</v>
      </c>
      <c r="B1878" s="60" t="str">
        <f>IFERROR(VLOOKUP(VALUE(MID(A1878,1,IF(VALUE(MID(A1878,1,3))=898,3,4))),[41]Hoja1!$A$3:$K$222,2,0),"")</f>
        <v xml:space="preserve">1058 Participación ciudadana para el reencuentro, la reconciliación y la paz </v>
      </c>
      <c r="C1878" s="60" t="s">
        <v>283</v>
      </c>
      <c r="D1878" s="60" t="s">
        <v>535</v>
      </c>
      <c r="E1878" s="60">
        <v>93151509</v>
      </c>
      <c r="F1878" s="60" t="s">
        <v>3541</v>
      </c>
      <c r="G1878" s="62">
        <v>1</v>
      </c>
      <c r="H1878" s="62">
        <v>1</v>
      </c>
      <c r="I1878" s="60">
        <v>10</v>
      </c>
      <c r="J1878" s="60">
        <v>1</v>
      </c>
      <c r="K1878" s="60" t="s">
        <v>21</v>
      </c>
      <c r="L1878" s="60" t="str">
        <f>IF(K1878=[41]Hoja3!$B$2,[41]Hoja3!$A$2,IF(K1878=[41]Hoja3!$B$3,[41]Hoja3!$A$3,IF(K1878=[41]Hoja3!$B$4,[41]Hoja3!$A$4,IF(K1878=[41]Hoja3!$B$5,[41]Hoja3!$A$5,IF(K1878=[41]Hoja3!$B$6,[41]Hoja3!$A$6,IF(K1878=[41]Hoja3!$B$7,[41]Hoja3!$A$7,IF(K1878=[41]Hoja3!$B$8,[41]Hoja3!$A$8,IF(K1878=[41]Hoja3!$B$9,[41]Hoja3!$A$9,IF(K1878=[41]Hoja3!$B$10,[41]Hoja3!$A$10,IF(K1878=[41]Hoja3!$B$11,[41]Hoja3!$A$11,IF(K1878=[41]Hoja3!$B$12,[41]Hoja3!$A$12,IF(K1878=[41]Hoja3!$B$13,[41]Hoja3!$A$13,IF(K1878=[41]Hoja3!$B$14,[41]Hoja3!$A$14,IF(K1878=[41]Hoja3!$B$15,[41]Hoja3!$A$15,IF(K1878=[41]Hoja3!$B$16,[41]Hoja3!$A$16,IF(K1878=[41]Hoja3!$B$17,[41]Hoja3!$A$17,IF(K1878=[41]Hoja3!$B$18,[41]Hoja3!$A$18,IF(K1878=[41]Hoja3!$B$19,[41]Hoja3!$A$19,IF(K1878=[41]Hoja3!$B$20,[41]Hoja3!$A$20,IF(K1878=[41]Hoja3!$B$21,[41]Hoja3!$A$21,""))))))))))))))))))))</f>
        <v>CCE-16</v>
      </c>
      <c r="M1878" s="60" t="s">
        <v>63</v>
      </c>
      <c r="N1878" s="60">
        <v>0</v>
      </c>
      <c r="O1878" s="63">
        <v>56650000</v>
      </c>
      <c r="P1878" s="63">
        <v>56650000</v>
      </c>
      <c r="Q1878" s="65">
        <v>0</v>
      </c>
      <c r="R1878" s="60">
        <v>0</v>
      </c>
      <c r="S1878" s="60" t="s">
        <v>3446</v>
      </c>
      <c r="T1878" s="60" t="s">
        <v>3447</v>
      </c>
      <c r="U1878" s="60" t="s">
        <v>3446</v>
      </c>
      <c r="V1878" s="60" t="s">
        <v>3447</v>
      </c>
      <c r="W1878" s="60" t="s">
        <v>3448</v>
      </c>
      <c r="X1878" s="60">
        <v>3241000</v>
      </c>
      <c r="Y1878" s="170" t="s">
        <v>3449</v>
      </c>
    </row>
    <row r="1879" spans="1:25" ht="75" x14ac:dyDescent="0.25">
      <c r="A1879" s="60" t="s">
        <v>3543</v>
      </c>
      <c r="B1879" s="60" t="str">
        <f>IFERROR(VLOOKUP(VALUE(MID(A1879,1,IF(VALUE(MID(A1879,1,3))=898,3,4))),[41]Hoja1!$A$3:$K$222,2,0),"")</f>
        <v xml:space="preserve">1058 Participación ciudadana para el reencuentro, la reconciliación y la paz </v>
      </c>
      <c r="C1879" s="60" t="s">
        <v>283</v>
      </c>
      <c r="D1879" s="60" t="s">
        <v>535</v>
      </c>
      <c r="E1879" s="60">
        <v>93151509</v>
      </c>
      <c r="F1879" s="60" t="s">
        <v>3541</v>
      </c>
      <c r="G1879" s="62">
        <v>1</v>
      </c>
      <c r="H1879" s="62">
        <v>1</v>
      </c>
      <c r="I1879" s="60">
        <v>10</v>
      </c>
      <c r="J1879" s="60">
        <v>1</v>
      </c>
      <c r="K1879" s="60" t="s">
        <v>21</v>
      </c>
      <c r="L1879" s="60" t="str">
        <f>IF(K1879=[41]Hoja3!$B$2,[41]Hoja3!$A$2,IF(K1879=[41]Hoja3!$B$3,[41]Hoja3!$A$3,IF(K1879=[41]Hoja3!$B$4,[41]Hoja3!$A$4,IF(K1879=[41]Hoja3!$B$5,[41]Hoja3!$A$5,IF(K1879=[41]Hoja3!$B$6,[41]Hoja3!$A$6,IF(K1879=[41]Hoja3!$B$7,[41]Hoja3!$A$7,IF(K1879=[41]Hoja3!$B$8,[41]Hoja3!$A$8,IF(K1879=[41]Hoja3!$B$9,[41]Hoja3!$A$9,IF(K1879=[41]Hoja3!$B$10,[41]Hoja3!$A$10,IF(K1879=[41]Hoja3!$B$11,[41]Hoja3!$A$11,IF(K1879=[41]Hoja3!$B$12,[41]Hoja3!$A$12,IF(K1879=[41]Hoja3!$B$13,[41]Hoja3!$A$13,IF(K1879=[41]Hoja3!$B$14,[41]Hoja3!$A$14,IF(K1879=[41]Hoja3!$B$15,[41]Hoja3!$A$15,IF(K1879=[41]Hoja3!$B$16,[41]Hoja3!$A$16,IF(K1879=[41]Hoja3!$B$17,[41]Hoja3!$A$17,IF(K1879=[41]Hoja3!$B$18,[41]Hoja3!$A$18,IF(K1879=[41]Hoja3!$B$19,[41]Hoja3!$A$19,IF(K1879=[41]Hoja3!$B$20,[41]Hoja3!$A$20,IF(K1879=[41]Hoja3!$B$21,[41]Hoja3!$A$21,""))))))))))))))))))))</f>
        <v>CCE-16</v>
      </c>
      <c r="M1879" s="60" t="s">
        <v>63</v>
      </c>
      <c r="N1879" s="60">
        <v>0</v>
      </c>
      <c r="O1879" s="63">
        <v>56650000</v>
      </c>
      <c r="P1879" s="63">
        <v>56650000</v>
      </c>
      <c r="Q1879" s="65">
        <v>0</v>
      </c>
      <c r="R1879" s="60">
        <v>0</v>
      </c>
      <c r="S1879" s="60" t="s">
        <v>3446</v>
      </c>
      <c r="T1879" s="60" t="s">
        <v>3447</v>
      </c>
      <c r="U1879" s="60" t="s">
        <v>3446</v>
      </c>
      <c r="V1879" s="60" t="s">
        <v>3447</v>
      </c>
      <c r="W1879" s="60" t="s">
        <v>3448</v>
      </c>
      <c r="X1879" s="60">
        <v>3241000</v>
      </c>
      <c r="Y1879" s="170" t="s">
        <v>3449</v>
      </c>
    </row>
    <row r="1880" spans="1:25" ht="75" x14ac:dyDescent="0.25">
      <c r="A1880" s="60" t="s">
        <v>3544</v>
      </c>
      <c r="B1880" s="60" t="str">
        <f>IFERROR(VLOOKUP(VALUE(MID(A1880,1,IF(VALUE(MID(A1880,1,3))=898,3,4))),[41]Hoja1!$A$3:$K$222,2,0),"")</f>
        <v xml:space="preserve">1058 Participación ciudadana para el reencuentro, la reconciliación y la paz </v>
      </c>
      <c r="C1880" s="60" t="s">
        <v>283</v>
      </c>
      <c r="D1880" s="60" t="s">
        <v>535</v>
      </c>
      <c r="E1880" s="60">
        <v>93151509</v>
      </c>
      <c r="F1880" s="60" t="s">
        <v>3545</v>
      </c>
      <c r="G1880" s="62">
        <v>1</v>
      </c>
      <c r="H1880" s="62">
        <v>1</v>
      </c>
      <c r="I1880" s="60">
        <v>11</v>
      </c>
      <c r="J1880" s="60">
        <v>1</v>
      </c>
      <c r="K1880" s="60" t="s">
        <v>21</v>
      </c>
      <c r="L1880" s="60" t="str">
        <f>IF(K1880=[41]Hoja3!$B$2,[41]Hoja3!$A$2,IF(K1880=[41]Hoja3!$B$3,[41]Hoja3!$A$3,IF(K1880=[41]Hoja3!$B$4,[41]Hoja3!$A$4,IF(K1880=[41]Hoja3!$B$5,[41]Hoja3!$A$5,IF(K1880=[41]Hoja3!$B$6,[41]Hoja3!$A$6,IF(K1880=[41]Hoja3!$B$7,[41]Hoja3!$A$7,IF(K1880=[41]Hoja3!$B$8,[41]Hoja3!$A$8,IF(K1880=[41]Hoja3!$B$9,[41]Hoja3!$A$9,IF(K1880=[41]Hoja3!$B$10,[41]Hoja3!$A$10,IF(K1880=[41]Hoja3!$B$11,[41]Hoja3!$A$11,IF(K1880=[41]Hoja3!$B$12,[41]Hoja3!$A$12,IF(K1880=[41]Hoja3!$B$13,[41]Hoja3!$A$13,IF(K1880=[41]Hoja3!$B$14,[41]Hoja3!$A$14,IF(K1880=[41]Hoja3!$B$15,[41]Hoja3!$A$15,IF(K1880=[41]Hoja3!$B$16,[41]Hoja3!$A$16,IF(K1880=[41]Hoja3!$B$17,[41]Hoja3!$A$17,IF(K1880=[41]Hoja3!$B$18,[41]Hoja3!$A$18,IF(K1880=[41]Hoja3!$B$19,[41]Hoja3!$A$19,IF(K1880=[41]Hoja3!$B$20,[41]Hoja3!$A$20,IF(K1880=[41]Hoja3!$B$21,[41]Hoja3!$A$21,""))))))))))))))))))))</f>
        <v>CCE-16</v>
      </c>
      <c r="M1880" s="60" t="s">
        <v>63</v>
      </c>
      <c r="N1880" s="60">
        <v>0</v>
      </c>
      <c r="O1880" s="63">
        <v>66000000</v>
      </c>
      <c r="P1880" s="63">
        <v>66000000</v>
      </c>
      <c r="Q1880" s="65">
        <v>0</v>
      </c>
      <c r="R1880" s="60">
        <v>0</v>
      </c>
      <c r="S1880" s="60" t="s">
        <v>3446</v>
      </c>
      <c r="T1880" s="60" t="s">
        <v>3447</v>
      </c>
      <c r="U1880" s="60" t="s">
        <v>3446</v>
      </c>
      <c r="V1880" s="60" t="s">
        <v>3447</v>
      </c>
      <c r="W1880" s="60" t="s">
        <v>3448</v>
      </c>
      <c r="X1880" s="60">
        <v>3241000</v>
      </c>
      <c r="Y1880" s="170" t="s">
        <v>3449</v>
      </c>
    </row>
    <row r="1881" spans="1:25" ht="75" x14ac:dyDescent="0.25">
      <c r="A1881" s="60" t="s">
        <v>3546</v>
      </c>
      <c r="B1881" s="60" t="str">
        <f>IFERROR(VLOOKUP(VALUE(MID(A1881,1,IF(VALUE(MID(A1881,1,3))=898,3,4))),[41]Hoja1!$A$3:$K$222,2,0),"")</f>
        <v xml:space="preserve">1058 Participación ciudadana para el reencuentro, la reconciliación y la paz </v>
      </c>
      <c r="C1881" s="60" t="s">
        <v>283</v>
      </c>
      <c r="D1881" s="60" t="s">
        <v>535</v>
      </c>
      <c r="E1881" s="60">
        <v>93151509</v>
      </c>
      <c r="F1881" s="60" t="s">
        <v>3545</v>
      </c>
      <c r="G1881" s="62">
        <v>1</v>
      </c>
      <c r="H1881" s="62">
        <v>1</v>
      </c>
      <c r="I1881" s="60">
        <v>11</v>
      </c>
      <c r="J1881" s="60">
        <v>1</v>
      </c>
      <c r="K1881" s="60" t="s">
        <v>21</v>
      </c>
      <c r="L1881" s="60" t="str">
        <f>IF(K1881=[41]Hoja3!$B$2,[41]Hoja3!$A$2,IF(K1881=[41]Hoja3!$B$3,[41]Hoja3!$A$3,IF(K1881=[41]Hoja3!$B$4,[41]Hoja3!$A$4,IF(K1881=[41]Hoja3!$B$5,[41]Hoja3!$A$5,IF(K1881=[41]Hoja3!$B$6,[41]Hoja3!$A$6,IF(K1881=[41]Hoja3!$B$7,[41]Hoja3!$A$7,IF(K1881=[41]Hoja3!$B$8,[41]Hoja3!$A$8,IF(K1881=[41]Hoja3!$B$9,[41]Hoja3!$A$9,IF(K1881=[41]Hoja3!$B$10,[41]Hoja3!$A$10,IF(K1881=[41]Hoja3!$B$11,[41]Hoja3!$A$11,IF(K1881=[41]Hoja3!$B$12,[41]Hoja3!$A$12,IF(K1881=[41]Hoja3!$B$13,[41]Hoja3!$A$13,IF(K1881=[41]Hoja3!$B$14,[41]Hoja3!$A$14,IF(K1881=[41]Hoja3!$B$15,[41]Hoja3!$A$15,IF(K1881=[41]Hoja3!$B$16,[41]Hoja3!$A$16,IF(K1881=[41]Hoja3!$B$17,[41]Hoja3!$A$17,IF(K1881=[41]Hoja3!$B$18,[41]Hoja3!$A$18,IF(K1881=[41]Hoja3!$B$19,[41]Hoja3!$A$19,IF(K1881=[41]Hoja3!$B$20,[41]Hoja3!$A$20,IF(K1881=[41]Hoja3!$B$21,[41]Hoja3!$A$21,""))))))))))))))))))))</f>
        <v>CCE-16</v>
      </c>
      <c r="M1881" s="60" t="s">
        <v>63</v>
      </c>
      <c r="N1881" s="60">
        <v>0</v>
      </c>
      <c r="O1881" s="63">
        <v>62700000</v>
      </c>
      <c r="P1881" s="63">
        <v>62700000</v>
      </c>
      <c r="Q1881" s="65">
        <v>0</v>
      </c>
      <c r="R1881" s="60">
        <v>0</v>
      </c>
      <c r="S1881" s="60" t="s">
        <v>3446</v>
      </c>
      <c r="T1881" s="60" t="s">
        <v>3447</v>
      </c>
      <c r="U1881" s="60" t="s">
        <v>3446</v>
      </c>
      <c r="V1881" s="60" t="s">
        <v>3447</v>
      </c>
      <c r="W1881" s="60" t="s">
        <v>3448</v>
      </c>
      <c r="X1881" s="60">
        <v>3241000</v>
      </c>
      <c r="Y1881" s="170" t="s">
        <v>3449</v>
      </c>
    </row>
    <row r="1882" spans="1:25" ht="75" x14ac:dyDescent="0.25">
      <c r="A1882" s="60" t="s">
        <v>3547</v>
      </c>
      <c r="B1882" s="60" t="str">
        <f>IFERROR(VLOOKUP(VALUE(MID(A1882,1,IF(VALUE(MID(A1882,1,3))=898,3,4))),[41]Hoja1!$A$3:$K$222,2,0),"")</f>
        <v xml:space="preserve">1058 Participación ciudadana para el reencuentro, la reconciliación y la paz </v>
      </c>
      <c r="C1882" s="60" t="s">
        <v>283</v>
      </c>
      <c r="D1882" s="60" t="s">
        <v>535</v>
      </c>
      <c r="E1882" s="60">
        <v>93151509</v>
      </c>
      <c r="F1882" s="60" t="s">
        <v>3545</v>
      </c>
      <c r="G1882" s="62">
        <v>1</v>
      </c>
      <c r="H1882" s="62">
        <v>1</v>
      </c>
      <c r="I1882" s="60">
        <v>11</v>
      </c>
      <c r="J1882" s="60">
        <v>1</v>
      </c>
      <c r="K1882" s="60" t="s">
        <v>21</v>
      </c>
      <c r="L1882" s="60" t="str">
        <f>IF(K1882=[41]Hoja3!$B$2,[41]Hoja3!$A$2,IF(K1882=[41]Hoja3!$B$3,[41]Hoja3!$A$3,IF(K1882=[41]Hoja3!$B$4,[41]Hoja3!$A$4,IF(K1882=[41]Hoja3!$B$5,[41]Hoja3!$A$5,IF(K1882=[41]Hoja3!$B$6,[41]Hoja3!$A$6,IF(K1882=[41]Hoja3!$B$7,[41]Hoja3!$A$7,IF(K1882=[41]Hoja3!$B$8,[41]Hoja3!$A$8,IF(K1882=[41]Hoja3!$B$9,[41]Hoja3!$A$9,IF(K1882=[41]Hoja3!$B$10,[41]Hoja3!$A$10,IF(K1882=[41]Hoja3!$B$11,[41]Hoja3!$A$11,IF(K1882=[41]Hoja3!$B$12,[41]Hoja3!$A$12,IF(K1882=[41]Hoja3!$B$13,[41]Hoja3!$A$13,IF(K1882=[41]Hoja3!$B$14,[41]Hoja3!$A$14,IF(K1882=[41]Hoja3!$B$15,[41]Hoja3!$A$15,IF(K1882=[41]Hoja3!$B$16,[41]Hoja3!$A$16,IF(K1882=[41]Hoja3!$B$17,[41]Hoja3!$A$17,IF(K1882=[41]Hoja3!$B$18,[41]Hoja3!$A$18,IF(K1882=[41]Hoja3!$B$19,[41]Hoja3!$A$19,IF(K1882=[41]Hoja3!$B$20,[41]Hoja3!$A$20,IF(K1882=[41]Hoja3!$B$21,[41]Hoja3!$A$21,""))))))))))))))))))))</f>
        <v>CCE-16</v>
      </c>
      <c r="M1882" s="60" t="s">
        <v>63</v>
      </c>
      <c r="N1882" s="60">
        <v>0</v>
      </c>
      <c r="O1882" s="63">
        <v>62700000</v>
      </c>
      <c r="P1882" s="63">
        <v>62700000</v>
      </c>
      <c r="Q1882" s="65">
        <v>0</v>
      </c>
      <c r="R1882" s="60">
        <v>0</v>
      </c>
      <c r="S1882" s="60" t="s">
        <v>3446</v>
      </c>
      <c r="T1882" s="60" t="s">
        <v>3447</v>
      </c>
      <c r="U1882" s="60" t="s">
        <v>3446</v>
      </c>
      <c r="V1882" s="60" t="s">
        <v>3447</v>
      </c>
      <c r="W1882" s="60" t="s">
        <v>3448</v>
      </c>
      <c r="X1882" s="60">
        <v>3241000</v>
      </c>
      <c r="Y1882" s="170" t="s">
        <v>3449</v>
      </c>
    </row>
    <row r="1883" spans="1:25" ht="90" x14ac:dyDescent="0.25">
      <c r="A1883" s="60" t="s">
        <v>3548</v>
      </c>
      <c r="B1883" s="60" t="str">
        <f>IFERROR(VLOOKUP(VALUE(MID(A1883,1,IF(VALUE(MID(A1883,1,3))=898,3,4))),[41]Hoja1!$A$3:$K$222,2,0),"")</f>
        <v xml:space="preserve">1058 Participación ciudadana para el reencuentro, la reconciliación y la paz </v>
      </c>
      <c r="C1883" s="60" t="s">
        <v>283</v>
      </c>
      <c r="D1883" s="60" t="s">
        <v>535</v>
      </c>
      <c r="E1883" s="60">
        <v>93151509</v>
      </c>
      <c r="F1883" s="60" t="s">
        <v>3549</v>
      </c>
      <c r="G1883" s="62">
        <v>1</v>
      </c>
      <c r="H1883" s="62">
        <v>1</v>
      </c>
      <c r="I1883" s="60">
        <v>11</v>
      </c>
      <c r="J1883" s="60">
        <v>1</v>
      </c>
      <c r="K1883" s="60" t="s">
        <v>21</v>
      </c>
      <c r="L1883" s="60" t="str">
        <f>IF(K1883=[41]Hoja3!$B$2,[41]Hoja3!$A$2,IF(K1883=[41]Hoja3!$B$3,[41]Hoja3!$A$3,IF(K1883=[41]Hoja3!$B$4,[41]Hoja3!$A$4,IF(K1883=[41]Hoja3!$B$5,[41]Hoja3!$A$5,IF(K1883=[41]Hoja3!$B$6,[41]Hoja3!$A$6,IF(K1883=[41]Hoja3!$B$7,[41]Hoja3!$A$7,IF(K1883=[41]Hoja3!$B$8,[41]Hoja3!$A$8,IF(K1883=[41]Hoja3!$B$9,[41]Hoja3!$A$9,IF(K1883=[41]Hoja3!$B$10,[41]Hoja3!$A$10,IF(K1883=[41]Hoja3!$B$11,[41]Hoja3!$A$11,IF(K1883=[41]Hoja3!$B$12,[41]Hoja3!$A$12,IF(K1883=[41]Hoja3!$B$13,[41]Hoja3!$A$13,IF(K1883=[41]Hoja3!$B$14,[41]Hoja3!$A$14,IF(K1883=[41]Hoja3!$B$15,[41]Hoja3!$A$15,IF(K1883=[41]Hoja3!$B$16,[41]Hoja3!$A$16,IF(K1883=[41]Hoja3!$B$17,[41]Hoja3!$A$17,IF(K1883=[41]Hoja3!$B$18,[41]Hoja3!$A$18,IF(K1883=[41]Hoja3!$B$19,[41]Hoja3!$A$19,IF(K1883=[41]Hoja3!$B$20,[41]Hoja3!$A$20,IF(K1883=[41]Hoja3!$B$21,[41]Hoja3!$A$21,""))))))))))))))))))))</f>
        <v>CCE-16</v>
      </c>
      <c r="M1883" s="60" t="s">
        <v>63</v>
      </c>
      <c r="N1883" s="60">
        <v>0</v>
      </c>
      <c r="O1883" s="63">
        <v>62700000</v>
      </c>
      <c r="P1883" s="63">
        <v>62700000</v>
      </c>
      <c r="Q1883" s="65">
        <v>0</v>
      </c>
      <c r="R1883" s="60">
        <v>0</v>
      </c>
      <c r="S1883" s="60" t="s">
        <v>3446</v>
      </c>
      <c r="T1883" s="60" t="s">
        <v>3447</v>
      </c>
      <c r="U1883" s="60" t="s">
        <v>3446</v>
      </c>
      <c r="V1883" s="60" t="s">
        <v>3447</v>
      </c>
      <c r="W1883" s="60" t="s">
        <v>3448</v>
      </c>
      <c r="X1883" s="60">
        <v>3241000</v>
      </c>
      <c r="Y1883" s="170" t="s">
        <v>3449</v>
      </c>
    </row>
    <row r="1884" spans="1:25" ht="75" x14ac:dyDescent="0.25">
      <c r="A1884" s="60" t="s">
        <v>3550</v>
      </c>
      <c r="B1884" s="60" t="str">
        <f>IFERROR(VLOOKUP(VALUE(MID(A1884,1,IF(VALUE(MID(A1884,1,3))=898,3,4))),[41]Hoja1!$A$3:$K$222,2,0),"")</f>
        <v xml:space="preserve">1058 Participación ciudadana para el reencuentro, la reconciliación y la paz </v>
      </c>
      <c r="C1884" s="60" t="s">
        <v>283</v>
      </c>
      <c r="D1884" s="60" t="s">
        <v>535</v>
      </c>
      <c r="E1884" s="60">
        <v>80101504</v>
      </c>
      <c r="F1884" s="60" t="s">
        <v>3551</v>
      </c>
      <c r="G1884" s="62">
        <v>1</v>
      </c>
      <c r="H1884" s="62">
        <v>1</v>
      </c>
      <c r="I1884" s="60">
        <v>345</v>
      </c>
      <c r="J1884" s="60">
        <v>0</v>
      </c>
      <c r="K1884" s="60" t="s">
        <v>21</v>
      </c>
      <c r="L1884" s="60" t="str">
        <f>IF(K1884=[41]Hoja3!$B$2,[41]Hoja3!$A$2,IF(K1884=[41]Hoja3!$B$3,[41]Hoja3!$A$3,IF(K1884=[41]Hoja3!$B$4,[41]Hoja3!$A$4,IF(K1884=[41]Hoja3!$B$5,[41]Hoja3!$A$5,IF(K1884=[41]Hoja3!$B$6,[41]Hoja3!$A$6,IF(K1884=[41]Hoja3!$B$7,[41]Hoja3!$A$7,IF(K1884=[41]Hoja3!$B$8,[41]Hoja3!$A$8,IF(K1884=[41]Hoja3!$B$9,[41]Hoja3!$A$9,IF(K1884=[41]Hoja3!$B$10,[41]Hoja3!$A$10,IF(K1884=[41]Hoja3!$B$11,[41]Hoja3!$A$11,IF(K1884=[41]Hoja3!$B$12,[41]Hoja3!$A$12,IF(K1884=[41]Hoja3!$B$13,[41]Hoja3!$A$13,IF(K1884=[41]Hoja3!$B$14,[41]Hoja3!$A$14,IF(K1884=[41]Hoja3!$B$15,[41]Hoja3!$A$15,IF(K1884=[41]Hoja3!$B$16,[41]Hoja3!$A$16,IF(K1884=[41]Hoja3!$B$17,[41]Hoja3!$A$17,IF(K1884=[41]Hoja3!$B$18,[41]Hoja3!$A$18,IF(K1884=[41]Hoja3!$B$19,[41]Hoja3!$A$19,IF(K1884=[41]Hoja3!$B$20,[41]Hoja3!$A$20,IF(K1884=[41]Hoja3!$B$21,[41]Hoja3!$A$21,""))))))))))))))))))))</f>
        <v>CCE-16</v>
      </c>
      <c r="M1884" s="60" t="s">
        <v>63</v>
      </c>
      <c r="N1884" s="60">
        <v>0</v>
      </c>
      <c r="O1884" s="63">
        <v>106605000</v>
      </c>
      <c r="P1884" s="63">
        <v>106605000</v>
      </c>
      <c r="Q1884" s="65">
        <v>0</v>
      </c>
      <c r="R1884" s="60">
        <v>0</v>
      </c>
      <c r="S1884" s="60" t="s">
        <v>3446</v>
      </c>
      <c r="T1884" s="60" t="s">
        <v>3447</v>
      </c>
      <c r="U1884" s="60" t="s">
        <v>3446</v>
      </c>
      <c r="V1884" s="60" t="s">
        <v>3447</v>
      </c>
      <c r="W1884" s="60" t="s">
        <v>3448</v>
      </c>
      <c r="X1884" s="60">
        <v>3241000</v>
      </c>
      <c r="Y1884" s="170" t="s">
        <v>3449</v>
      </c>
    </row>
    <row r="1885" spans="1:25" ht="75" x14ac:dyDescent="0.25">
      <c r="A1885" s="60" t="s">
        <v>3552</v>
      </c>
      <c r="B1885" s="60" t="str">
        <f>IFERROR(VLOOKUP(VALUE(MID(A1885,1,IF(VALUE(MID(A1885,1,3))=898,3,4))),[41]Hoja1!$A$3:$K$222,2,0),"")</f>
        <v xml:space="preserve">1058 Participación ciudadana para el reencuentro, la reconciliación y la paz </v>
      </c>
      <c r="C1885" s="60" t="s">
        <v>283</v>
      </c>
      <c r="D1885" s="60" t="s">
        <v>535</v>
      </c>
      <c r="E1885" s="60">
        <v>80101504</v>
      </c>
      <c r="F1885" s="60" t="s">
        <v>3553</v>
      </c>
      <c r="G1885" s="62">
        <v>1</v>
      </c>
      <c r="H1885" s="62">
        <v>1</v>
      </c>
      <c r="I1885" s="60">
        <v>345</v>
      </c>
      <c r="J1885" s="60">
        <v>0</v>
      </c>
      <c r="K1885" s="60" t="s">
        <v>21</v>
      </c>
      <c r="L1885" s="60" t="str">
        <f>IF(K1885=[41]Hoja3!$B$2,[41]Hoja3!$A$2,IF(K1885=[41]Hoja3!$B$3,[41]Hoja3!$A$3,IF(K1885=[41]Hoja3!$B$4,[41]Hoja3!$A$4,IF(K1885=[41]Hoja3!$B$5,[41]Hoja3!$A$5,IF(K1885=[41]Hoja3!$B$6,[41]Hoja3!$A$6,IF(K1885=[41]Hoja3!$B$7,[41]Hoja3!$A$7,IF(K1885=[41]Hoja3!$B$8,[41]Hoja3!$A$8,IF(K1885=[41]Hoja3!$B$9,[41]Hoja3!$A$9,IF(K1885=[41]Hoja3!$B$10,[41]Hoja3!$A$10,IF(K1885=[41]Hoja3!$B$11,[41]Hoja3!$A$11,IF(K1885=[41]Hoja3!$B$12,[41]Hoja3!$A$12,IF(K1885=[41]Hoja3!$B$13,[41]Hoja3!$A$13,IF(K1885=[41]Hoja3!$B$14,[41]Hoja3!$A$14,IF(K1885=[41]Hoja3!$B$15,[41]Hoja3!$A$15,IF(K1885=[41]Hoja3!$B$16,[41]Hoja3!$A$16,IF(K1885=[41]Hoja3!$B$17,[41]Hoja3!$A$17,IF(K1885=[41]Hoja3!$B$18,[41]Hoja3!$A$18,IF(K1885=[41]Hoja3!$B$19,[41]Hoja3!$A$19,IF(K1885=[41]Hoja3!$B$20,[41]Hoja3!$A$20,IF(K1885=[41]Hoja3!$B$21,[41]Hoja3!$A$21,""))))))))))))))))))))</f>
        <v>CCE-16</v>
      </c>
      <c r="M1885" s="60" t="s">
        <v>63</v>
      </c>
      <c r="N1885" s="60">
        <v>0</v>
      </c>
      <c r="O1885" s="63">
        <v>86231600</v>
      </c>
      <c r="P1885" s="64">
        <v>86231600</v>
      </c>
      <c r="Q1885" s="65">
        <v>0</v>
      </c>
      <c r="R1885" s="60">
        <v>0</v>
      </c>
      <c r="S1885" s="60" t="s">
        <v>3446</v>
      </c>
      <c r="T1885" s="60" t="s">
        <v>3447</v>
      </c>
      <c r="U1885" s="60" t="s">
        <v>3446</v>
      </c>
      <c r="V1885" s="60" t="s">
        <v>3447</v>
      </c>
      <c r="W1885" s="60" t="s">
        <v>3448</v>
      </c>
      <c r="X1885" s="60">
        <v>3241000</v>
      </c>
      <c r="Y1885" s="170" t="s">
        <v>3449</v>
      </c>
    </row>
    <row r="1886" spans="1:25" ht="75" x14ac:dyDescent="0.25">
      <c r="A1886" s="60" t="s">
        <v>3554</v>
      </c>
      <c r="B1886" s="60" t="str">
        <f>IFERROR(VLOOKUP(VALUE(MID(A1886,1,IF(VALUE(MID(A1886,1,3))=898,3,4))),[41]Hoja1!$A$3:$K$222,2,0),"")</f>
        <v xml:space="preserve">1058 Participación ciudadana para el reencuentro, la reconciliación y la paz </v>
      </c>
      <c r="C1886" s="60" t="s">
        <v>283</v>
      </c>
      <c r="D1886" s="60" t="s">
        <v>535</v>
      </c>
      <c r="E1886" s="60">
        <v>93151507</v>
      </c>
      <c r="F1886" s="60" t="s">
        <v>3555</v>
      </c>
      <c r="G1886" s="62">
        <v>1</v>
      </c>
      <c r="H1886" s="62">
        <v>1</v>
      </c>
      <c r="I1886" s="60">
        <v>11</v>
      </c>
      <c r="J1886" s="60">
        <v>1</v>
      </c>
      <c r="K1886" s="60" t="s">
        <v>21</v>
      </c>
      <c r="L1886" s="60" t="str">
        <f>IF(K1886=[41]Hoja3!$B$2,[41]Hoja3!$A$2,IF(K1886=[41]Hoja3!$B$3,[41]Hoja3!$A$3,IF(K1886=[41]Hoja3!$B$4,[41]Hoja3!$A$4,IF(K1886=[41]Hoja3!$B$5,[41]Hoja3!$A$5,IF(K1886=[41]Hoja3!$B$6,[41]Hoja3!$A$6,IF(K1886=[41]Hoja3!$B$7,[41]Hoja3!$A$7,IF(K1886=[41]Hoja3!$B$8,[41]Hoja3!$A$8,IF(K1886=[41]Hoja3!$B$9,[41]Hoja3!$A$9,IF(K1886=[41]Hoja3!$B$10,[41]Hoja3!$A$10,IF(K1886=[41]Hoja3!$B$11,[41]Hoja3!$A$11,IF(K1886=[41]Hoja3!$B$12,[41]Hoja3!$A$12,IF(K1886=[41]Hoja3!$B$13,[41]Hoja3!$A$13,IF(K1886=[41]Hoja3!$B$14,[41]Hoja3!$A$14,IF(K1886=[41]Hoja3!$B$15,[41]Hoja3!$A$15,IF(K1886=[41]Hoja3!$B$16,[41]Hoja3!$A$16,IF(K1886=[41]Hoja3!$B$17,[41]Hoja3!$A$17,IF(K1886=[41]Hoja3!$B$18,[41]Hoja3!$A$18,IF(K1886=[41]Hoja3!$B$19,[41]Hoja3!$A$19,IF(K1886=[41]Hoja3!$B$20,[41]Hoja3!$A$20,IF(K1886=[41]Hoja3!$B$21,[41]Hoja3!$A$21,""))))))))))))))))))))</f>
        <v>CCE-16</v>
      </c>
      <c r="M1886" s="60" t="s">
        <v>63</v>
      </c>
      <c r="N1886" s="60">
        <v>0</v>
      </c>
      <c r="O1886" s="63">
        <v>66000000</v>
      </c>
      <c r="P1886" s="63">
        <v>66000000</v>
      </c>
      <c r="Q1886" s="65">
        <v>0</v>
      </c>
      <c r="R1886" s="60">
        <v>0</v>
      </c>
      <c r="S1886" s="60" t="s">
        <v>3446</v>
      </c>
      <c r="T1886" s="60" t="s">
        <v>3447</v>
      </c>
      <c r="U1886" s="60" t="s">
        <v>3446</v>
      </c>
      <c r="V1886" s="60" t="s">
        <v>3447</v>
      </c>
      <c r="W1886" s="60" t="s">
        <v>3448</v>
      </c>
      <c r="X1886" s="60">
        <v>3241000</v>
      </c>
      <c r="Y1886" s="170" t="s">
        <v>3449</v>
      </c>
    </row>
    <row r="1887" spans="1:25" ht="75" x14ac:dyDescent="0.25">
      <c r="A1887" s="60" t="s">
        <v>3556</v>
      </c>
      <c r="B1887" s="60" t="str">
        <f>IFERROR(VLOOKUP(VALUE(MID(A1887,1,IF(VALUE(MID(A1887,1,3))=898,3,4))),[41]Hoja1!$A$3:$K$222,2,0),"")</f>
        <v xml:space="preserve">1058 Participación ciudadana para el reencuentro, la reconciliación y la paz </v>
      </c>
      <c r="C1887" s="60" t="s">
        <v>283</v>
      </c>
      <c r="D1887" s="60" t="s">
        <v>535</v>
      </c>
      <c r="E1887" s="60">
        <v>93151507</v>
      </c>
      <c r="F1887" s="60" t="s">
        <v>3557</v>
      </c>
      <c r="G1887" s="62">
        <v>2</v>
      </c>
      <c r="H1887" s="62">
        <v>2</v>
      </c>
      <c r="I1887" s="60">
        <v>10</v>
      </c>
      <c r="J1887" s="60">
        <v>1</v>
      </c>
      <c r="K1887" s="60" t="s">
        <v>21</v>
      </c>
      <c r="L1887" s="60" t="str">
        <f>IF(K1887=[41]Hoja3!$B$2,[41]Hoja3!$A$2,IF(K1887=[41]Hoja3!$B$3,[41]Hoja3!$A$3,IF(K1887=[41]Hoja3!$B$4,[41]Hoja3!$A$4,IF(K1887=[41]Hoja3!$B$5,[41]Hoja3!$A$5,IF(K1887=[41]Hoja3!$B$6,[41]Hoja3!$A$6,IF(K1887=[41]Hoja3!$B$7,[41]Hoja3!$A$7,IF(K1887=[41]Hoja3!$B$8,[41]Hoja3!$A$8,IF(K1887=[41]Hoja3!$B$9,[41]Hoja3!$A$9,IF(K1887=[41]Hoja3!$B$10,[41]Hoja3!$A$10,IF(K1887=[41]Hoja3!$B$11,[41]Hoja3!$A$11,IF(K1887=[41]Hoja3!$B$12,[41]Hoja3!$A$12,IF(K1887=[41]Hoja3!$B$13,[41]Hoja3!$A$13,IF(K1887=[41]Hoja3!$B$14,[41]Hoja3!$A$14,IF(K1887=[41]Hoja3!$B$15,[41]Hoja3!$A$15,IF(K1887=[41]Hoja3!$B$16,[41]Hoja3!$A$16,IF(K1887=[41]Hoja3!$B$17,[41]Hoja3!$A$17,IF(K1887=[41]Hoja3!$B$18,[41]Hoja3!$A$18,IF(K1887=[41]Hoja3!$B$19,[41]Hoja3!$A$19,IF(K1887=[41]Hoja3!$B$20,[41]Hoja3!$A$20,IF(K1887=[41]Hoja3!$B$21,[41]Hoja3!$A$21,""))))))))))))))))))))</f>
        <v>CCE-16</v>
      </c>
      <c r="M1887" s="60" t="s">
        <v>63</v>
      </c>
      <c r="N1887" s="60">
        <v>0</v>
      </c>
      <c r="O1887" s="63">
        <v>60000000</v>
      </c>
      <c r="P1887" s="63">
        <v>60000000</v>
      </c>
      <c r="Q1887" s="65">
        <v>0</v>
      </c>
      <c r="R1887" s="60">
        <v>0</v>
      </c>
      <c r="S1887" s="60" t="s">
        <v>3446</v>
      </c>
      <c r="T1887" s="60" t="s">
        <v>3447</v>
      </c>
      <c r="U1887" s="60" t="s">
        <v>3446</v>
      </c>
      <c r="V1887" s="60" t="s">
        <v>3447</v>
      </c>
      <c r="W1887" s="60" t="s">
        <v>3448</v>
      </c>
      <c r="X1887" s="60">
        <v>3241000</v>
      </c>
      <c r="Y1887" s="170" t="s">
        <v>3449</v>
      </c>
    </row>
    <row r="1888" spans="1:25" ht="75" x14ac:dyDescent="0.25">
      <c r="A1888" s="60" t="s">
        <v>3558</v>
      </c>
      <c r="B1888" s="60" t="str">
        <f>IFERROR(VLOOKUP(VALUE(MID(A1888,1,IF(VALUE(MID(A1888,1,3))=898,3,4))),[41]Hoja1!$A$3:$K$222,2,0),"")</f>
        <v xml:space="preserve">1058 Participación ciudadana para el reencuentro, la reconciliación y la paz </v>
      </c>
      <c r="C1888" s="60" t="s">
        <v>283</v>
      </c>
      <c r="D1888" s="60" t="s">
        <v>535</v>
      </c>
      <c r="E1888" s="60">
        <v>84111502</v>
      </c>
      <c r="F1888" s="60" t="s">
        <v>3559</v>
      </c>
      <c r="G1888" s="62">
        <v>1</v>
      </c>
      <c r="H1888" s="62">
        <v>1</v>
      </c>
      <c r="I1888" s="60">
        <v>11</v>
      </c>
      <c r="J1888" s="60">
        <v>1</v>
      </c>
      <c r="K1888" s="60" t="s">
        <v>21</v>
      </c>
      <c r="L1888" s="60" t="str">
        <f>IF(K1888=[41]Hoja3!$B$2,[41]Hoja3!$A$2,IF(K1888=[41]Hoja3!$B$3,[41]Hoja3!$A$3,IF(K1888=[41]Hoja3!$B$4,[41]Hoja3!$A$4,IF(K1888=[41]Hoja3!$B$5,[41]Hoja3!$A$5,IF(K1888=[41]Hoja3!$B$6,[41]Hoja3!$A$6,IF(K1888=[41]Hoja3!$B$7,[41]Hoja3!$A$7,IF(K1888=[41]Hoja3!$B$8,[41]Hoja3!$A$8,IF(K1888=[41]Hoja3!$B$9,[41]Hoja3!$A$9,IF(K1888=[41]Hoja3!$B$10,[41]Hoja3!$A$10,IF(K1888=[41]Hoja3!$B$11,[41]Hoja3!$A$11,IF(K1888=[41]Hoja3!$B$12,[41]Hoja3!$A$12,IF(K1888=[41]Hoja3!$B$13,[41]Hoja3!$A$13,IF(K1888=[41]Hoja3!$B$14,[41]Hoja3!$A$14,IF(K1888=[41]Hoja3!$B$15,[41]Hoja3!$A$15,IF(K1888=[41]Hoja3!$B$16,[41]Hoja3!$A$16,IF(K1888=[41]Hoja3!$B$17,[41]Hoja3!$A$17,IF(K1888=[41]Hoja3!$B$18,[41]Hoja3!$A$18,IF(K1888=[41]Hoja3!$B$19,[41]Hoja3!$A$19,IF(K1888=[41]Hoja3!$B$20,[41]Hoja3!$A$20,IF(K1888=[41]Hoja3!$B$21,[41]Hoja3!$A$21,""))))))))))))))))))))</f>
        <v>CCE-16</v>
      </c>
      <c r="M1888" s="60" t="s">
        <v>63</v>
      </c>
      <c r="N1888" s="60">
        <v>0</v>
      </c>
      <c r="O1888" s="63">
        <v>70463536</v>
      </c>
      <c r="P1888" s="63">
        <v>70463536</v>
      </c>
      <c r="Q1888" s="65">
        <v>0</v>
      </c>
      <c r="R1888" s="60">
        <v>0</v>
      </c>
      <c r="S1888" s="60" t="s">
        <v>3446</v>
      </c>
      <c r="T1888" s="60" t="s">
        <v>3447</v>
      </c>
      <c r="U1888" s="60" t="s">
        <v>3446</v>
      </c>
      <c r="V1888" s="60" t="s">
        <v>3447</v>
      </c>
      <c r="W1888" s="60" t="s">
        <v>3448</v>
      </c>
      <c r="X1888" s="60">
        <v>3241000</v>
      </c>
      <c r="Y1888" s="170" t="s">
        <v>3449</v>
      </c>
    </row>
    <row r="1889" spans="1:25" ht="75" x14ac:dyDescent="0.25">
      <c r="A1889" s="60" t="s">
        <v>3560</v>
      </c>
      <c r="B1889" s="60" t="str">
        <f>IFERROR(VLOOKUP(VALUE(MID(A1889,1,IF(VALUE(MID(A1889,1,3))=898,3,4))),[41]Hoja1!$A$3:$K$222,2,0),"")</f>
        <v xml:space="preserve">1058 Participación ciudadana para el reencuentro, la reconciliación y la paz </v>
      </c>
      <c r="C1889" s="60" t="s">
        <v>283</v>
      </c>
      <c r="D1889" s="60" t="s">
        <v>535</v>
      </c>
      <c r="E1889" s="60">
        <v>84111502</v>
      </c>
      <c r="F1889" s="60" t="s">
        <v>3561</v>
      </c>
      <c r="G1889" s="62">
        <v>1</v>
      </c>
      <c r="H1889" s="62">
        <v>1</v>
      </c>
      <c r="I1889" s="60">
        <v>11</v>
      </c>
      <c r="J1889" s="60">
        <v>1</v>
      </c>
      <c r="K1889" s="60" t="s">
        <v>21</v>
      </c>
      <c r="L1889" s="60" t="str">
        <f>IF(K1889=[41]Hoja3!$B$2,[41]Hoja3!$A$2,IF(K1889=[41]Hoja3!$B$3,[41]Hoja3!$A$3,IF(K1889=[41]Hoja3!$B$4,[41]Hoja3!$A$4,IF(K1889=[41]Hoja3!$B$5,[41]Hoja3!$A$5,IF(K1889=[41]Hoja3!$B$6,[41]Hoja3!$A$6,IF(K1889=[41]Hoja3!$B$7,[41]Hoja3!$A$7,IF(K1889=[41]Hoja3!$B$8,[41]Hoja3!$A$8,IF(K1889=[41]Hoja3!$B$9,[41]Hoja3!$A$9,IF(K1889=[41]Hoja3!$B$10,[41]Hoja3!$A$10,IF(K1889=[41]Hoja3!$B$11,[41]Hoja3!$A$11,IF(K1889=[41]Hoja3!$B$12,[41]Hoja3!$A$12,IF(K1889=[41]Hoja3!$B$13,[41]Hoja3!$A$13,IF(K1889=[41]Hoja3!$B$14,[41]Hoja3!$A$14,IF(K1889=[41]Hoja3!$B$15,[41]Hoja3!$A$15,IF(K1889=[41]Hoja3!$B$16,[41]Hoja3!$A$16,IF(K1889=[41]Hoja3!$B$17,[41]Hoja3!$A$17,IF(K1889=[41]Hoja3!$B$18,[41]Hoja3!$A$18,IF(K1889=[41]Hoja3!$B$19,[41]Hoja3!$A$19,IF(K1889=[41]Hoja3!$B$20,[41]Hoja3!$A$20,IF(K1889=[41]Hoja3!$B$21,[41]Hoja3!$A$21,""))))))))))))))))))))</f>
        <v>CCE-16</v>
      </c>
      <c r="M1889" s="60" t="s">
        <v>63</v>
      </c>
      <c r="N1889" s="60">
        <v>0</v>
      </c>
      <c r="O1889" s="63">
        <v>55145376</v>
      </c>
      <c r="P1889" s="64">
        <v>55145376</v>
      </c>
      <c r="Q1889" s="65">
        <v>0</v>
      </c>
      <c r="R1889" s="60">
        <v>0</v>
      </c>
      <c r="S1889" s="60" t="s">
        <v>3446</v>
      </c>
      <c r="T1889" s="60" t="s">
        <v>3447</v>
      </c>
      <c r="U1889" s="60" t="s">
        <v>3446</v>
      </c>
      <c r="V1889" s="60" t="s">
        <v>3447</v>
      </c>
      <c r="W1889" s="60" t="s">
        <v>3448</v>
      </c>
      <c r="X1889" s="60">
        <v>3241000</v>
      </c>
      <c r="Y1889" s="170" t="s">
        <v>3449</v>
      </c>
    </row>
    <row r="1890" spans="1:25" ht="75" x14ac:dyDescent="0.25">
      <c r="A1890" s="60" t="s">
        <v>3562</v>
      </c>
      <c r="B1890" s="60" t="str">
        <f>IFERROR(VLOOKUP(VALUE(MID(A1890,1,IF(VALUE(MID(A1890,1,3))=898,3,4))),[41]Hoja1!$A$3:$K$222,2,0),"")</f>
        <v xml:space="preserve">1058 Participación ciudadana para el reencuentro, la reconciliación y la paz </v>
      </c>
      <c r="C1890" s="60" t="s">
        <v>283</v>
      </c>
      <c r="D1890" s="60" t="s">
        <v>535</v>
      </c>
      <c r="E1890" s="60">
        <v>80101504</v>
      </c>
      <c r="F1890" s="60" t="s">
        <v>3563</v>
      </c>
      <c r="G1890" s="62">
        <v>1</v>
      </c>
      <c r="H1890" s="62">
        <v>1</v>
      </c>
      <c r="I1890" s="60">
        <v>11</v>
      </c>
      <c r="J1890" s="60">
        <v>1</v>
      </c>
      <c r="K1890" s="60" t="s">
        <v>21</v>
      </c>
      <c r="L1890" s="60" t="str">
        <f>IF(K1890=[41]Hoja3!$B$2,[41]Hoja3!$A$2,IF(K1890=[41]Hoja3!$B$3,[41]Hoja3!$A$3,IF(K1890=[41]Hoja3!$B$4,[41]Hoja3!$A$4,IF(K1890=[41]Hoja3!$B$5,[41]Hoja3!$A$5,IF(K1890=[41]Hoja3!$B$6,[41]Hoja3!$A$6,IF(K1890=[41]Hoja3!$B$7,[41]Hoja3!$A$7,IF(K1890=[41]Hoja3!$B$8,[41]Hoja3!$A$8,IF(K1890=[41]Hoja3!$B$9,[41]Hoja3!$A$9,IF(K1890=[41]Hoja3!$B$10,[41]Hoja3!$A$10,IF(K1890=[41]Hoja3!$B$11,[41]Hoja3!$A$11,IF(K1890=[41]Hoja3!$B$12,[41]Hoja3!$A$12,IF(K1890=[41]Hoja3!$B$13,[41]Hoja3!$A$13,IF(K1890=[41]Hoja3!$B$14,[41]Hoja3!$A$14,IF(K1890=[41]Hoja3!$B$15,[41]Hoja3!$A$15,IF(K1890=[41]Hoja3!$B$16,[41]Hoja3!$A$16,IF(K1890=[41]Hoja3!$B$17,[41]Hoja3!$A$17,IF(K1890=[41]Hoja3!$B$18,[41]Hoja3!$A$18,IF(K1890=[41]Hoja3!$B$19,[41]Hoja3!$A$19,IF(K1890=[41]Hoja3!$B$20,[41]Hoja3!$A$20,IF(K1890=[41]Hoja3!$B$21,[41]Hoja3!$A$21,""))))))))))))))))))))</f>
        <v>CCE-16</v>
      </c>
      <c r="M1890" s="60" t="s">
        <v>63</v>
      </c>
      <c r="N1890" s="60">
        <v>0</v>
      </c>
      <c r="O1890" s="63">
        <v>77000000</v>
      </c>
      <c r="P1890" s="63">
        <v>77000000</v>
      </c>
      <c r="Q1890" s="65">
        <v>0</v>
      </c>
      <c r="R1890" s="60">
        <v>0</v>
      </c>
      <c r="S1890" s="60" t="s">
        <v>3446</v>
      </c>
      <c r="T1890" s="60" t="s">
        <v>3447</v>
      </c>
      <c r="U1890" s="60" t="s">
        <v>3446</v>
      </c>
      <c r="V1890" s="60" t="s">
        <v>3447</v>
      </c>
      <c r="W1890" s="60" t="s">
        <v>3448</v>
      </c>
      <c r="X1890" s="60">
        <v>3241000</v>
      </c>
      <c r="Y1890" s="170" t="s">
        <v>3449</v>
      </c>
    </row>
    <row r="1891" spans="1:25" ht="75" x14ac:dyDescent="0.25">
      <c r="A1891" s="60" t="s">
        <v>3564</v>
      </c>
      <c r="B1891" s="60" t="str">
        <f>IFERROR(VLOOKUP(VALUE(MID(A1891,1,IF(VALUE(MID(A1891,1,3))=898,3,4))),[41]Hoja1!$A$3:$K$222,2,0),"")</f>
        <v xml:space="preserve">1058 Participación ciudadana para el reencuentro, la reconciliación y la paz </v>
      </c>
      <c r="C1891" s="60" t="s">
        <v>283</v>
      </c>
      <c r="D1891" s="60" t="s">
        <v>535</v>
      </c>
      <c r="E1891" s="60">
        <v>80121704</v>
      </c>
      <c r="F1891" s="60" t="s">
        <v>3565</v>
      </c>
      <c r="G1891" s="62">
        <v>1</v>
      </c>
      <c r="H1891" s="62">
        <v>1</v>
      </c>
      <c r="I1891" s="60">
        <v>11</v>
      </c>
      <c r="J1891" s="60">
        <v>1</v>
      </c>
      <c r="K1891" s="60" t="s">
        <v>21</v>
      </c>
      <c r="L1891" s="60" t="str">
        <f>IF(K1891=[41]Hoja3!$B$2,[41]Hoja3!$A$2,IF(K1891=[41]Hoja3!$B$3,[41]Hoja3!$A$3,IF(K1891=[41]Hoja3!$B$4,[41]Hoja3!$A$4,IF(K1891=[41]Hoja3!$B$5,[41]Hoja3!$A$5,IF(K1891=[41]Hoja3!$B$6,[41]Hoja3!$A$6,IF(K1891=[41]Hoja3!$B$7,[41]Hoja3!$A$7,IF(K1891=[41]Hoja3!$B$8,[41]Hoja3!$A$8,IF(K1891=[41]Hoja3!$B$9,[41]Hoja3!$A$9,IF(K1891=[41]Hoja3!$B$10,[41]Hoja3!$A$10,IF(K1891=[41]Hoja3!$B$11,[41]Hoja3!$A$11,IF(K1891=[41]Hoja3!$B$12,[41]Hoja3!$A$12,IF(K1891=[41]Hoja3!$B$13,[41]Hoja3!$A$13,IF(K1891=[41]Hoja3!$B$14,[41]Hoja3!$A$14,IF(K1891=[41]Hoja3!$B$15,[41]Hoja3!$A$15,IF(K1891=[41]Hoja3!$B$16,[41]Hoja3!$A$16,IF(K1891=[41]Hoja3!$B$17,[41]Hoja3!$A$17,IF(K1891=[41]Hoja3!$B$18,[41]Hoja3!$A$18,IF(K1891=[41]Hoja3!$B$19,[41]Hoja3!$A$19,IF(K1891=[41]Hoja3!$B$20,[41]Hoja3!$A$20,IF(K1891=[41]Hoja3!$B$21,[41]Hoja3!$A$21,""))))))))))))))))))))</f>
        <v>CCE-16</v>
      </c>
      <c r="M1891" s="60" t="s">
        <v>63</v>
      </c>
      <c r="N1891" s="60">
        <v>0</v>
      </c>
      <c r="O1891" s="63">
        <v>70699200</v>
      </c>
      <c r="P1891" s="63">
        <v>70699200</v>
      </c>
      <c r="Q1891" s="65">
        <v>0</v>
      </c>
      <c r="R1891" s="60">
        <v>0</v>
      </c>
      <c r="S1891" s="60" t="s">
        <v>3446</v>
      </c>
      <c r="T1891" s="60" t="s">
        <v>3447</v>
      </c>
      <c r="U1891" s="60" t="s">
        <v>3446</v>
      </c>
      <c r="V1891" s="60" t="s">
        <v>3447</v>
      </c>
      <c r="W1891" s="60" t="s">
        <v>3448</v>
      </c>
      <c r="X1891" s="60">
        <v>3241000</v>
      </c>
      <c r="Y1891" s="170" t="s">
        <v>3449</v>
      </c>
    </row>
    <row r="1892" spans="1:25" ht="75" x14ac:dyDescent="0.25">
      <c r="A1892" s="60" t="s">
        <v>3566</v>
      </c>
      <c r="B1892" s="60" t="str">
        <f>IFERROR(VLOOKUP(VALUE(MID(A1892,1,IF(VALUE(MID(A1892,1,3))=898,3,4))),[41]Hoja1!$A$3:$K$222,2,0),"")</f>
        <v xml:space="preserve">1058 Participación ciudadana para el reencuentro, la reconciliación y la paz </v>
      </c>
      <c r="C1892" s="60" t="s">
        <v>283</v>
      </c>
      <c r="D1892" s="60" t="s">
        <v>535</v>
      </c>
      <c r="E1892" s="60">
        <v>80121704</v>
      </c>
      <c r="F1892" s="60" t="s">
        <v>3567</v>
      </c>
      <c r="G1892" s="62">
        <v>1</v>
      </c>
      <c r="H1892" s="62">
        <v>1</v>
      </c>
      <c r="I1892" s="60">
        <v>11</v>
      </c>
      <c r="J1892" s="60">
        <v>1</v>
      </c>
      <c r="K1892" s="60" t="s">
        <v>21</v>
      </c>
      <c r="L1892" s="60" t="str">
        <f>IF(K1892=[41]Hoja3!$B$2,[41]Hoja3!$A$2,IF(K1892=[41]Hoja3!$B$3,[41]Hoja3!$A$3,IF(K1892=[41]Hoja3!$B$4,[41]Hoja3!$A$4,IF(K1892=[41]Hoja3!$B$5,[41]Hoja3!$A$5,IF(K1892=[41]Hoja3!$B$6,[41]Hoja3!$A$6,IF(K1892=[41]Hoja3!$B$7,[41]Hoja3!$A$7,IF(K1892=[41]Hoja3!$B$8,[41]Hoja3!$A$8,IF(K1892=[41]Hoja3!$B$9,[41]Hoja3!$A$9,IF(K1892=[41]Hoja3!$B$10,[41]Hoja3!$A$10,IF(K1892=[41]Hoja3!$B$11,[41]Hoja3!$A$11,IF(K1892=[41]Hoja3!$B$12,[41]Hoja3!$A$12,IF(K1892=[41]Hoja3!$B$13,[41]Hoja3!$A$13,IF(K1892=[41]Hoja3!$B$14,[41]Hoja3!$A$14,IF(K1892=[41]Hoja3!$B$15,[41]Hoja3!$A$15,IF(K1892=[41]Hoja3!$B$16,[41]Hoja3!$A$16,IF(K1892=[41]Hoja3!$B$17,[41]Hoja3!$A$17,IF(K1892=[41]Hoja3!$B$18,[41]Hoja3!$A$18,IF(K1892=[41]Hoja3!$B$19,[41]Hoja3!$A$19,IF(K1892=[41]Hoja3!$B$20,[41]Hoja3!$A$20,IF(K1892=[41]Hoja3!$B$21,[41]Hoja3!$A$21,""))))))))))))))))))))</f>
        <v>CCE-16</v>
      </c>
      <c r="M1892" s="60" t="s">
        <v>63</v>
      </c>
      <c r="N1892" s="60">
        <v>0</v>
      </c>
      <c r="O1892" s="63">
        <v>70699200</v>
      </c>
      <c r="P1892" s="63">
        <v>70699200</v>
      </c>
      <c r="Q1892" s="65">
        <v>0</v>
      </c>
      <c r="R1892" s="60">
        <v>0</v>
      </c>
      <c r="S1892" s="60" t="s">
        <v>3446</v>
      </c>
      <c r="T1892" s="60" t="s">
        <v>3447</v>
      </c>
      <c r="U1892" s="60" t="s">
        <v>3446</v>
      </c>
      <c r="V1892" s="60" t="s">
        <v>3447</v>
      </c>
      <c r="W1892" s="60" t="s">
        <v>3448</v>
      </c>
      <c r="X1892" s="60">
        <v>3241000</v>
      </c>
      <c r="Y1892" s="170" t="s">
        <v>3449</v>
      </c>
    </row>
    <row r="1893" spans="1:25" ht="75" x14ac:dyDescent="0.25">
      <c r="A1893" s="60" t="s">
        <v>3568</v>
      </c>
      <c r="B1893" s="60" t="str">
        <f>IFERROR(VLOOKUP(VALUE(MID(A1893,1,IF(VALUE(MID(A1893,1,3))=898,3,4))),[41]Hoja1!$A$3:$K$222,2,0),"")</f>
        <v xml:space="preserve">1058 Participación ciudadana para el reencuentro, la reconciliación y la paz </v>
      </c>
      <c r="C1893" s="60" t="s">
        <v>283</v>
      </c>
      <c r="D1893" s="60" t="s">
        <v>535</v>
      </c>
      <c r="E1893" s="60">
        <v>93151507</v>
      </c>
      <c r="F1893" s="60" t="s">
        <v>3569</v>
      </c>
      <c r="G1893" s="62">
        <v>1</v>
      </c>
      <c r="H1893" s="62">
        <v>1</v>
      </c>
      <c r="I1893" s="60">
        <v>11</v>
      </c>
      <c r="J1893" s="60">
        <v>1</v>
      </c>
      <c r="K1893" s="60" t="s">
        <v>21</v>
      </c>
      <c r="L1893" s="60" t="str">
        <f>IF(K1893=[41]Hoja3!$B$2,[41]Hoja3!$A$2,IF(K1893=[41]Hoja3!$B$3,[41]Hoja3!$A$3,IF(K1893=[41]Hoja3!$B$4,[41]Hoja3!$A$4,IF(K1893=[41]Hoja3!$B$5,[41]Hoja3!$A$5,IF(K1893=[41]Hoja3!$B$6,[41]Hoja3!$A$6,IF(K1893=[41]Hoja3!$B$7,[41]Hoja3!$A$7,IF(K1893=[41]Hoja3!$B$8,[41]Hoja3!$A$8,IF(K1893=[41]Hoja3!$B$9,[41]Hoja3!$A$9,IF(K1893=[41]Hoja3!$B$10,[41]Hoja3!$A$10,IF(K1893=[41]Hoja3!$B$11,[41]Hoja3!$A$11,IF(K1893=[41]Hoja3!$B$12,[41]Hoja3!$A$12,IF(K1893=[41]Hoja3!$B$13,[41]Hoja3!$A$13,IF(K1893=[41]Hoja3!$B$14,[41]Hoja3!$A$14,IF(K1893=[41]Hoja3!$B$15,[41]Hoja3!$A$15,IF(K1893=[41]Hoja3!$B$16,[41]Hoja3!$A$16,IF(K1893=[41]Hoja3!$B$17,[41]Hoja3!$A$17,IF(K1893=[41]Hoja3!$B$18,[41]Hoja3!$A$18,IF(K1893=[41]Hoja3!$B$19,[41]Hoja3!$A$19,IF(K1893=[41]Hoja3!$B$20,[41]Hoja3!$A$20,IF(K1893=[41]Hoja3!$B$21,[41]Hoja3!$A$21,""))))))))))))))))))))</f>
        <v>CCE-16</v>
      </c>
      <c r="M1893" s="60" t="s">
        <v>63</v>
      </c>
      <c r="N1893" s="60">
        <v>0</v>
      </c>
      <c r="O1893" s="63">
        <v>35938760</v>
      </c>
      <c r="P1893" s="63">
        <v>35938760</v>
      </c>
      <c r="Q1893" s="65">
        <v>0</v>
      </c>
      <c r="R1893" s="60">
        <v>0</v>
      </c>
      <c r="S1893" s="60" t="s">
        <v>3446</v>
      </c>
      <c r="T1893" s="60" t="s">
        <v>3447</v>
      </c>
      <c r="U1893" s="60" t="s">
        <v>3446</v>
      </c>
      <c r="V1893" s="60" t="s">
        <v>3447</v>
      </c>
      <c r="W1893" s="60" t="s">
        <v>3448</v>
      </c>
      <c r="X1893" s="60">
        <v>3241000</v>
      </c>
      <c r="Y1893" s="170" t="s">
        <v>3449</v>
      </c>
    </row>
    <row r="1894" spans="1:25" ht="75" x14ac:dyDescent="0.25">
      <c r="A1894" s="60" t="s">
        <v>3570</v>
      </c>
      <c r="B1894" s="60" t="str">
        <f>IFERROR(VLOOKUP(VALUE(MID(A1894,1,IF(VALUE(MID(A1894,1,3))=898,3,4))),[41]Hoja1!$A$3:$K$222,2,0),"")</f>
        <v xml:space="preserve">1058 Participación ciudadana para el reencuentro, la reconciliación y la paz </v>
      </c>
      <c r="C1894" s="60" t="s">
        <v>283</v>
      </c>
      <c r="D1894" s="60" t="s">
        <v>535</v>
      </c>
      <c r="E1894" s="60">
        <v>93151507</v>
      </c>
      <c r="F1894" s="60" t="s">
        <v>3571</v>
      </c>
      <c r="G1894" s="62">
        <v>1</v>
      </c>
      <c r="H1894" s="62">
        <v>1</v>
      </c>
      <c r="I1894" s="60">
        <v>11</v>
      </c>
      <c r="J1894" s="60">
        <v>1</v>
      </c>
      <c r="K1894" s="60" t="s">
        <v>21</v>
      </c>
      <c r="L1894" s="60" t="str">
        <f>IF(K1894=[41]Hoja3!$B$2,[41]Hoja3!$A$2,IF(K1894=[41]Hoja3!$B$3,[41]Hoja3!$A$3,IF(K1894=[41]Hoja3!$B$4,[41]Hoja3!$A$4,IF(K1894=[41]Hoja3!$B$5,[41]Hoja3!$A$5,IF(K1894=[41]Hoja3!$B$6,[41]Hoja3!$A$6,IF(K1894=[41]Hoja3!$B$7,[41]Hoja3!$A$7,IF(K1894=[41]Hoja3!$B$8,[41]Hoja3!$A$8,IF(K1894=[41]Hoja3!$B$9,[41]Hoja3!$A$9,IF(K1894=[41]Hoja3!$B$10,[41]Hoja3!$A$10,IF(K1894=[41]Hoja3!$B$11,[41]Hoja3!$A$11,IF(K1894=[41]Hoja3!$B$12,[41]Hoja3!$A$12,IF(K1894=[41]Hoja3!$B$13,[41]Hoja3!$A$13,IF(K1894=[41]Hoja3!$B$14,[41]Hoja3!$A$14,IF(K1894=[41]Hoja3!$B$15,[41]Hoja3!$A$15,IF(K1894=[41]Hoja3!$B$16,[41]Hoja3!$A$16,IF(K1894=[41]Hoja3!$B$17,[41]Hoja3!$A$17,IF(K1894=[41]Hoja3!$B$18,[41]Hoja3!$A$18,IF(K1894=[41]Hoja3!$B$19,[41]Hoja3!$A$19,IF(K1894=[41]Hoja3!$B$20,[41]Hoja3!$A$20,IF(K1894=[41]Hoja3!$B$21,[41]Hoja3!$A$21,""))))))))))))))))))))</f>
        <v>CCE-16</v>
      </c>
      <c r="M1894" s="60" t="s">
        <v>63</v>
      </c>
      <c r="N1894" s="60">
        <v>0</v>
      </c>
      <c r="O1894" s="63">
        <v>29458000</v>
      </c>
      <c r="P1894" s="63">
        <v>29458000</v>
      </c>
      <c r="Q1894" s="65">
        <v>0</v>
      </c>
      <c r="R1894" s="60">
        <v>0</v>
      </c>
      <c r="S1894" s="60" t="s">
        <v>3446</v>
      </c>
      <c r="T1894" s="60" t="s">
        <v>3447</v>
      </c>
      <c r="U1894" s="60" t="s">
        <v>3446</v>
      </c>
      <c r="V1894" s="60" t="s">
        <v>3447</v>
      </c>
      <c r="W1894" s="60" t="s">
        <v>3448</v>
      </c>
      <c r="X1894" s="60">
        <v>3241000</v>
      </c>
      <c r="Y1894" s="170" t="s">
        <v>3449</v>
      </c>
    </row>
    <row r="1895" spans="1:25" ht="75" x14ac:dyDescent="0.25">
      <c r="A1895" s="60" t="s">
        <v>3572</v>
      </c>
      <c r="B1895" s="60" t="str">
        <f>IFERROR(VLOOKUP(VALUE(MID(A1895,1,IF(VALUE(MID(A1895,1,3))=898,3,4))),[41]Hoja1!$A$3:$K$222,2,0),"")</f>
        <v xml:space="preserve">1058 Participación ciudadana para el reencuentro, la reconciliación y la paz </v>
      </c>
      <c r="C1895" s="60" t="s">
        <v>283</v>
      </c>
      <c r="D1895" s="60" t="s">
        <v>535</v>
      </c>
      <c r="E1895" s="60">
        <v>93151507</v>
      </c>
      <c r="F1895" s="60" t="s">
        <v>3573</v>
      </c>
      <c r="G1895" s="62">
        <v>1</v>
      </c>
      <c r="H1895" s="62">
        <v>1</v>
      </c>
      <c r="I1895" s="60">
        <v>11</v>
      </c>
      <c r="J1895" s="60">
        <v>1</v>
      </c>
      <c r="K1895" s="60" t="s">
        <v>21</v>
      </c>
      <c r="L1895" s="60" t="str">
        <f>IF(K1895=[41]Hoja3!$B$2,[41]Hoja3!$A$2,IF(K1895=[41]Hoja3!$B$3,[41]Hoja3!$A$3,IF(K1895=[41]Hoja3!$B$4,[41]Hoja3!$A$4,IF(K1895=[41]Hoja3!$B$5,[41]Hoja3!$A$5,IF(K1895=[41]Hoja3!$B$6,[41]Hoja3!$A$6,IF(K1895=[41]Hoja3!$B$7,[41]Hoja3!$A$7,IF(K1895=[41]Hoja3!$B$8,[41]Hoja3!$A$8,IF(K1895=[41]Hoja3!$B$9,[41]Hoja3!$A$9,IF(K1895=[41]Hoja3!$B$10,[41]Hoja3!$A$10,IF(K1895=[41]Hoja3!$B$11,[41]Hoja3!$A$11,IF(K1895=[41]Hoja3!$B$12,[41]Hoja3!$A$12,IF(K1895=[41]Hoja3!$B$13,[41]Hoja3!$A$13,IF(K1895=[41]Hoja3!$B$14,[41]Hoja3!$A$14,IF(K1895=[41]Hoja3!$B$15,[41]Hoja3!$A$15,IF(K1895=[41]Hoja3!$B$16,[41]Hoja3!$A$16,IF(K1895=[41]Hoja3!$B$17,[41]Hoja3!$A$17,IF(K1895=[41]Hoja3!$B$18,[41]Hoja3!$A$18,IF(K1895=[41]Hoja3!$B$19,[41]Hoja3!$A$19,IF(K1895=[41]Hoja3!$B$20,[41]Hoja3!$A$20,IF(K1895=[41]Hoja3!$B$21,[41]Hoja3!$A$21,""))))))))))))))))))))</f>
        <v>CCE-16</v>
      </c>
      <c r="M1895" s="60" t="s">
        <v>63</v>
      </c>
      <c r="N1895" s="60">
        <v>0</v>
      </c>
      <c r="O1895" s="63">
        <v>29458000</v>
      </c>
      <c r="P1895" s="63">
        <v>29458000</v>
      </c>
      <c r="Q1895" s="65">
        <v>0</v>
      </c>
      <c r="R1895" s="60">
        <v>0</v>
      </c>
      <c r="S1895" s="60" t="s">
        <v>3446</v>
      </c>
      <c r="T1895" s="60" t="s">
        <v>3447</v>
      </c>
      <c r="U1895" s="60" t="s">
        <v>3446</v>
      </c>
      <c r="V1895" s="60" t="s">
        <v>3447</v>
      </c>
      <c r="W1895" s="60" t="s">
        <v>3448</v>
      </c>
      <c r="X1895" s="60">
        <v>3241000</v>
      </c>
      <c r="Y1895" s="170" t="s">
        <v>3449</v>
      </c>
    </row>
    <row r="1896" spans="1:25" ht="60" x14ac:dyDescent="0.25">
      <c r="A1896" s="60" t="s">
        <v>3574</v>
      </c>
      <c r="B1896" s="60" t="str">
        <f>IFERROR(VLOOKUP(VALUE(MID(A1896,1,IF(VALUE(MID(A1896,1,3))=898,3,4))),[41]Hoja1!$A$3:$K$222,2,0),"")</f>
        <v xml:space="preserve">1058 Participación ciudadana para el reencuentro, la reconciliación y la paz </v>
      </c>
      <c r="C1896" s="60" t="s">
        <v>284</v>
      </c>
      <c r="D1896" s="60" t="s">
        <v>537</v>
      </c>
      <c r="E1896" s="60">
        <v>80101504</v>
      </c>
      <c r="F1896" s="60" t="s">
        <v>3575</v>
      </c>
      <c r="G1896" s="62">
        <v>1</v>
      </c>
      <c r="H1896" s="62">
        <v>1</v>
      </c>
      <c r="I1896" s="60">
        <v>345</v>
      </c>
      <c r="J1896" s="60">
        <v>0</v>
      </c>
      <c r="K1896" s="60" t="s">
        <v>21</v>
      </c>
      <c r="L1896" s="60" t="str">
        <f>IF(K1896=[41]Hoja3!$B$2,[41]Hoja3!$A$2,IF(K1896=[41]Hoja3!$B$3,[41]Hoja3!$A$3,IF(K1896=[41]Hoja3!$B$4,[41]Hoja3!$A$4,IF(K1896=[41]Hoja3!$B$5,[41]Hoja3!$A$5,IF(K1896=[41]Hoja3!$B$6,[41]Hoja3!$A$6,IF(K1896=[41]Hoja3!$B$7,[41]Hoja3!$A$7,IF(K1896=[41]Hoja3!$B$8,[41]Hoja3!$A$8,IF(K1896=[41]Hoja3!$B$9,[41]Hoja3!$A$9,IF(K1896=[41]Hoja3!$B$10,[41]Hoja3!$A$10,IF(K1896=[41]Hoja3!$B$11,[41]Hoja3!$A$11,IF(K1896=[41]Hoja3!$B$12,[41]Hoja3!$A$12,IF(K1896=[41]Hoja3!$B$13,[41]Hoja3!$A$13,IF(K1896=[41]Hoja3!$B$14,[41]Hoja3!$A$14,IF(K1896=[41]Hoja3!$B$15,[41]Hoja3!$A$15,IF(K1896=[41]Hoja3!$B$16,[41]Hoja3!$A$16,IF(K1896=[41]Hoja3!$B$17,[41]Hoja3!$A$17,IF(K1896=[41]Hoja3!$B$18,[41]Hoja3!$A$18,IF(K1896=[41]Hoja3!$B$19,[41]Hoja3!$A$19,IF(K1896=[41]Hoja3!$B$20,[41]Hoja3!$A$20,IF(K1896=[41]Hoja3!$B$21,[41]Hoja3!$A$21,""))))))))))))))))))))</f>
        <v>CCE-16</v>
      </c>
      <c r="M1896" s="60" t="s">
        <v>63</v>
      </c>
      <c r="N1896" s="60">
        <v>0</v>
      </c>
      <c r="O1896" s="63">
        <v>71300000</v>
      </c>
      <c r="P1896" s="64">
        <v>71300000</v>
      </c>
      <c r="Q1896" s="65">
        <v>0</v>
      </c>
      <c r="R1896" s="60">
        <v>0</v>
      </c>
      <c r="S1896" s="60" t="s">
        <v>3446</v>
      </c>
      <c r="T1896" s="60" t="s">
        <v>3447</v>
      </c>
      <c r="U1896" s="60" t="s">
        <v>3446</v>
      </c>
      <c r="V1896" s="60" t="s">
        <v>3447</v>
      </c>
      <c r="W1896" s="60" t="s">
        <v>3448</v>
      </c>
      <c r="X1896" s="60">
        <v>3241000</v>
      </c>
      <c r="Y1896" s="170" t="s">
        <v>3449</v>
      </c>
    </row>
    <row r="1897" spans="1:25" ht="60" x14ac:dyDescent="0.25">
      <c r="A1897" s="60" t="s">
        <v>3576</v>
      </c>
      <c r="B1897" s="60" t="str">
        <f>IFERROR(VLOOKUP(VALUE(MID(A1897,1,IF(VALUE(MID(A1897,1,3))=898,3,4))),[41]Hoja1!$A$3:$K$222,2,0),"")</f>
        <v xml:space="preserve">1058 Participación ciudadana para el reencuentro, la reconciliación y la paz </v>
      </c>
      <c r="C1897" s="60" t="s">
        <v>284</v>
      </c>
      <c r="D1897" s="60" t="s">
        <v>537</v>
      </c>
      <c r="E1897" s="60">
        <v>80101504</v>
      </c>
      <c r="F1897" s="60" t="s">
        <v>3577</v>
      </c>
      <c r="G1897" s="62">
        <v>1</v>
      </c>
      <c r="H1897" s="62">
        <v>1</v>
      </c>
      <c r="I1897" s="60">
        <v>345</v>
      </c>
      <c r="J1897" s="60">
        <v>0</v>
      </c>
      <c r="K1897" s="60" t="s">
        <v>21</v>
      </c>
      <c r="L1897" s="60" t="str">
        <f>IF(K1897=[41]Hoja3!$B$2,[41]Hoja3!$A$2,IF(K1897=[41]Hoja3!$B$3,[41]Hoja3!$A$3,IF(K1897=[41]Hoja3!$B$4,[41]Hoja3!$A$4,IF(K1897=[41]Hoja3!$B$5,[41]Hoja3!$A$5,IF(K1897=[41]Hoja3!$B$6,[41]Hoja3!$A$6,IF(K1897=[41]Hoja3!$B$7,[41]Hoja3!$A$7,IF(K1897=[41]Hoja3!$B$8,[41]Hoja3!$A$8,IF(K1897=[41]Hoja3!$B$9,[41]Hoja3!$A$9,IF(K1897=[41]Hoja3!$B$10,[41]Hoja3!$A$10,IF(K1897=[41]Hoja3!$B$11,[41]Hoja3!$A$11,IF(K1897=[41]Hoja3!$B$12,[41]Hoja3!$A$12,IF(K1897=[41]Hoja3!$B$13,[41]Hoja3!$A$13,IF(K1897=[41]Hoja3!$B$14,[41]Hoja3!$A$14,IF(K1897=[41]Hoja3!$B$15,[41]Hoja3!$A$15,IF(K1897=[41]Hoja3!$B$16,[41]Hoja3!$A$16,IF(K1897=[41]Hoja3!$B$17,[41]Hoja3!$A$17,IF(K1897=[41]Hoja3!$B$18,[41]Hoja3!$A$18,IF(K1897=[41]Hoja3!$B$19,[41]Hoja3!$A$19,IF(K1897=[41]Hoja3!$B$20,[41]Hoja3!$A$20,IF(K1897=[41]Hoja3!$B$21,[41]Hoja3!$A$21,""))))))))))))))))))))</f>
        <v>CCE-16</v>
      </c>
      <c r="M1897" s="60" t="s">
        <v>63</v>
      </c>
      <c r="N1897" s="60">
        <v>0</v>
      </c>
      <c r="O1897" s="63">
        <v>88837500</v>
      </c>
      <c r="P1897" s="64">
        <v>88837500</v>
      </c>
      <c r="Q1897" s="65">
        <v>0</v>
      </c>
      <c r="R1897" s="60">
        <v>0</v>
      </c>
      <c r="S1897" s="60" t="s">
        <v>3446</v>
      </c>
      <c r="T1897" s="60" t="s">
        <v>3447</v>
      </c>
      <c r="U1897" s="60" t="s">
        <v>3446</v>
      </c>
      <c r="V1897" s="60" t="s">
        <v>3447</v>
      </c>
      <c r="W1897" s="60" t="s">
        <v>3448</v>
      </c>
      <c r="X1897" s="60">
        <v>3241000</v>
      </c>
      <c r="Y1897" s="170" t="s">
        <v>3449</v>
      </c>
    </row>
    <row r="1898" spans="1:25" ht="60" x14ac:dyDescent="0.25">
      <c r="A1898" s="60" t="s">
        <v>3578</v>
      </c>
      <c r="B1898" s="60" t="str">
        <f>IFERROR(VLOOKUP(VALUE(MID(A1898,1,IF(VALUE(MID(A1898,1,3))=898,3,4))),[41]Hoja1!$A$3:$K$222,2,0),"")</f>
        <v xml:space="preserve">1058 Participación ciudadana para el reencuentro, la reconciliación y la paz </v>
      </c>
      <c r="C1898" s="60" t="s">
        <v>284</v>
      </c>
      <c r="D1898" s="60" t="s">
        <v>537</v>
      </c>
      <c r="E1898" s="60">
        <v>80101604</v>
      </c>
      <c r="F1898" s="60" t="s">
        <v>3579</v>
      </c>
      <c r="G1898" s="62">
        <v>1</v>
      </c>
      <c r="H1898" s="62">
        <v>1</v>
      </c>
      <c r="I1898" s="60">
        <v>11</v>
      </c>
      <c r="J1898" s="60">
        <v>1</v>
      </c>
      <c r="K1898" s="60" t="s">
        <v>21</v>
      </c>
      <c r="L1898" s="60" t="str">
        <f>IF(K1898=[41]Hoja3!$B$2,[41]Hoja3!$A$2,IF(K1898=[41]Hoja3!$B$3,[41]Hoja3!$A$3,IF(K1898=[41]Hoja3!$B$4,[41]Hoja3!$A$4,IF(K1898=[41]Hoja3!$B$5,[41]Hoja3!$A$5,IF(K1898=[41]Hoja3!$B$6,[41]Hoja3!$A$6,IF(K1898=[41]Hoja3!$B$7,[41]Hoja3!$A$7,IF(K1898=[41]Hoja3!$B$8,[41]Hoja3!$A$8,IF(K1898=[41]Hoja3!$B$9,[41]Hoja3!$A$9,IF(K1898=[41]Hoja3!$B$10,[41]Hoja3!$A$10,IF(K1898=[41]Hoja3!$B$11,[41]Hoja3!$A$11,IF(K1898=[41]Hoja3!$B$12,[41]Hoja3!$A$12,IF(K1898=[41]Hoja3!$B$13,[41]Hoja3!$A$13,IF(K1898=[41]Hoja3!$B$14,[41]Hoja3!$A$14,IF(K1898=[41]Hoja3!$B$15,[41]Hoja3!$A$15,IF(K1898=[41]Hoja3!$B$16,[41]Hoja3!$A$16,IF(K1898=[41]Hoja3!$B$17,[41]Hoja3!$A$17,IF(K1898=[41]Hoja3!$B$18,[41]Hoja3!$A$18,IF(K1898=[41]Hoja3!$B$19,[41]Hoja3!$A$19,IF(K1898=[41]Hoja3!$B$20,[41]Hoja3!$A$20,IF(K1898=[41]Hoja3!$B$21,[41]Hoja3!$A$21,""))))))))))))))))))))</f>
        <v>CCE-16</v>
      </c>
      <c r="M1898" s="60" t="s">
        <v>63</v>
      </c>
      <c r="N1898" s="60">
        <v>0</v>
      </c>
      <c r="O1898" s="63">
        <v>58916000</v>
      </c>
      <c r="P1898" s="64">
        <v>58916000</v>
      </c>
      <c r="Q1898" s="65">
        <v>0</v>
      </c>
      <c r="R1898" s="60">
        <v>0</v>
      </c>
      <c r="S1898" s="60" t="s">
        <v>3446</v>
      </c>
      <c r="T1898" s="60" t="s">
        <v>3447</v>
      </c>
      <c r="U1898" s="60" t="s">
        <v>3446</v>
      </c>
      <c r="V1898" s="60" t="s">
        <v>3447</v>
      </c>
      <c r="W1898" s="60" t="s">
        <v>3448</v>
      </c>
      <c r="X1898" s="60">
        <v>3241000</v>
      </c>
      <c r="Y1898" s="170" t="s">
        <v>3449</v>
      </c>
    </row>
    <row r="1899" spans="1:25" ht="60" x14ac:dyDescent="0.25">
      <c r="A1899" s="60" t="s">
        <v>3580</v>
      </c>
      <c r="B1899" s="60" t="str">
        <f>IFERROR(VLOOKUP(VALUE(MID(A1899,1,IF(VALUE(MID(A1899,1,3))=898,3,4))),[41]Hoja1!$A$3:$K$222,2,0),"")</f>
        <v xml:space="preserve">1058 Participación ciudadana para el reencuentro, la reconciliación y la paz </v>
      </c>
      <c r="C1899" s="60" t="s">
        <v>284</v>
      </c>
      <c r="D1899" s="60" t="s">
        <v>537</v>
      </c>
      <c r="E1899" s="60">
        <v>80101604</v>
      </c>
      <c r="F1899" s="60" t="s">
        <v>3579</v>
      </c>
      <c r="G1899" s="62">
        <v>1</v>
      </c>
      <c r="H1899" s="62">
        <v>1</v>
      </c>
      <c r="I1899" s="60">
        <v>11</v>
      </c>
      <c r="J1899" s="60">
        <v>1</v>
      </c>
      <c r="K1899" s="60" t="s">
        <v>21</v>
      </c>
      <c r="L1899" s="60" t="str">
        <f>IF(K1899=[41]Hoja3!$B$2,[41]Hoja3!$A$2,IF(K1899=[41]Hoja3!$B$3,[41]Hoja3!$A$3,IF(K1899=[41]Hoja3!$B$4,[41]Hoja3!$A$4,IF(K1899=[41]Hoja3!$B$5,[41]Hoja3!$A$5,IF(K1899=[41]Hoja3!$B$6,[41]Hoja3!$A$6,IF(K1899=[41]Hoja3!$B$7,[41]Hoja3!$A$7,IF(K1899=[41]Hoja3!$B$8,[41]Hoja3!$A$8,IF(K1899=[41]Hoja3!$B$9,[41]Hoja3!$A$9,IF(K1899=[41]Hoja3!$B$10,[41]Hoja3!$A$10,IF(K1899=[41]Hoja3!$B$11,[41]Hoja3!$A$11,IF(K1899=[41]Hoja3!$B$12,[41]Hoja3!$A$12,IF(K1899=[41]Hoja3!$B$13,[41]Hoja3!$A$13,IF(K1899=[41]Hoja3!$B$14,[41]Hoja3!$A$14,IF(K1899=[41]Hoja3!$B$15,[41]Hoja3!$A$15,IF(K1899=[41]Hoja3!$B$16,[41]Hoja3!$A$16,IF(K1899=[41]Hoja3!$B$17,[41]Hoja3!$A$17,IF(K1899=[41]Hoja3!$B$18,[41]Hoja3!$A$18,IF(K1899=[41]Hoja3!$B$19,[41]Hoja3!$A$19,IF(K1899=[41]Hoja3!$B$20,[41]Hoja3!$A$20,IF(K1899=[41]Hoja3!$B$21,[41]Hoja3!$A$21,""))))))))))))))))))))</f>
        <v>CCE-16</v>
      </c>
      <c r="M1899" s="60" t="s">
        <v>63</v>
      </c>
      <c r="N1899" s="60">
        <v>0</v>
      </c>
      <c r="O1899" s="63">
        <v>64807600</v>
      </c>
      <c r="P1899" s="64">
        <v>64807600</v>
      </c>
      <c r="Q1899" s="65">
        <v>0</v>
      </c>
      <c r="R1899" s="60">
        <v>0</v>
      </c>
      <c r="S1899" s="60" t="s">
        <v>3446</v>
      </c>
      <c r="T1899" s="60" t="s">
        <v>3447</v>
      </c>
      <c r="U1899" s="60" t="s">
        <v>3446</v>
      </c>
      <c r="V1899" s="60" t="s">
        <v>3447</v>
      </c>
      <c r="W1899" s="60" t="s">
        <v>3448</v>
      </c>
      <c r="X1899" s="60">
        <v>3241000</v>
      </c>
      <c r="Y1899" s="170" t="s">
        <v>3449</v>
      </c>
    </row>
    <row r="1900" spans="1:25" ht="60" x14ac:dyDescent="0.25">
      <c r="A1900" s="60" t="s">
        <v>3581</v>
      </c>
      <c r="B1900" s="60" t="str">
        <f>IFERROR(VLOOKUP(VALUE(MID(A1900,1,IF(VALUE(MID(A1900,1,3))=898,3,4))),[41]Hoja1!$A$3:$K$222,2,0),"")</f>
        <v xml:space="preserve">1058 Participación ciudadana para el reencuentro, la reconciliación y la paz </v>
      </c>
      <c r="C1900" s="60" t="s">
        <v>284</v>
      </c>
      <c r="D1900" s="60" t="s">
        <v>537</v>
      </c>
      <c r="E1900" s="60">
        <v>93151509</v>
      </c>
      <c r="F1900" s="60" t="s">
        <v>3579</v>
      </c>
      <c r="G1900" s="62">
        <v>1</v>
      </c>
      <c r="H1900" s="62">
        <v>1</v>
      </c>
      <c r="I1900" s="60">
        <v>11</v>
      </c>
      <c r="J1900" s="60">
        <v>1</v>
      </c>
      <c r="K1900" s="60" t="s">
        <v>21</v>
      </c>
      <c r="L1900" s="60" t="str">
        <f>IF(K1900=[41]Hoja3!$B$2,[41]Hoja3!$A$2,IF(K1900=[41]Hoja3!$B$3,[41]Hoja3!$A$3,IF(K1900=[41]Hoja3!$B$4,[41]Hoja3!$A$4,IF(K1900=[41]Hoja3!$B$5,[41]Hoja3!$A$5,IF(K1900=[41]Hoja3!$B$6,[41]Hoja3!$A$6,IF(K1900=[41]Hoja3!$B$7,[41]Hoja3!$A$7,IF(K1900=[41]Hoja3!$B$8,[41]Hoja3!$A$8,IF(K1900=[41]Hoja3!$B$9,[41]Hoja3!$A$9,IF(K1900=[41]Hoja3!$B$10,[41]Hoja3!$A$10,IF(K1900=[41]Hoja3!$B$11,[41]Hoja3!$A$11,IF(K1900=[41]Hoja3!$B$12,[41]Hoja3!$A$12,IF(K1900=[41]Hoja3!$B$13,[41]Hoja3!$A$13,IF(K1900=[41]Hoja3!$B$14,[41]Hoja3!$A$14,IF(K1900=[41]Hoja3!$B$15,[41]Hoja3!$A$15,IF(K1900=[41]Hoja3!$B$16,[41]Hoja3!$A$16,IF(K1900=[41]Hoja3!$B$17,[41]Hoja3!$A$17,IF(K1900=[41]Hoja3!$B$18,[41]Hoja3!$A$18,IF(K1900=[41]Hoja3!$B$19,[41]Hoja3!$A$19,IF(K1900=[41]Hoja3!$B$20,[41]Hoja3!$A$20,IF(K1900=[41]Hoja3!$B$21,[41]Hoja3!$A$21,""))))))))))))))))))))</f>
        <v>CCE-16</v>
      </c>
      <c r="M1900" s="60" t="s">
        <v>63</v>
      </c>
      <c r="N1900" s="60">
        <v>0</v>
      </c>
      <c r="O1900" s="63">
        <v>53024400</v>
      </c>
      <c r="P1900" s="64">
        <v>53024400</v>
      </c>
      <c r="Q1900" s="65">
        <v>0</v>
      </c>
      <c r="R1900" s="60">
        <v>0</v>
      </c>
      <c r="S1900" s="60" t="s">
        <v>3446</v>
      </c>
      <c r="T1900" s="60" t="s">
        <v>3447</v>
      </c>
      <c r="U1900" s="60" t="s">
        <v>3446</v>
      </c>
      <c r="V1900" s="60" t="s">
        <v>3447</v>
      </c>
      <c r="W1900" s="60" t="s">
        <v>3448</v>
      </c>
      <c r="X1900" s="60">
        <v>3241000</v>
      </c>
      <c r="Y1900" s="170" t="s">
        <v>3449</v>
      </c>
    </row>
    <row r="1901" spans="1:25" ht="60" x14ac:dyDescent="0.25">
      <c r="A1901" s="60" t="s">
        <v>3582</v>
      </c>
      <c r="B1901" s="60" t="str">
        <f>IFERROR(VLOOKUP(VALUE(MID(A1901,1,IF(VALUE(MID(A1901,1,3))=898,3,4))),[41]Hoja1!$A$3:$K$222,2,0),"")</f>
        <v xml:space="preserve">1058 Participación ciudadana para el reencuentro, la reconciliación y la paz </v>
      </c>
      <c r="C1901" s="60" t="s">
        <v>284</v>
      </c>
      <c r="D1901" s="60" t="s">
        <v>537</v>
      </c>
      <c r="E1901" s="60">
        <v>86141501</v>
      </c>
      <c r="F1901" s="60" t="s">
        <v>3583</v>
      </c>
      <c r="G1901" s="62">
        <v>1</v>
      </c>
      <c r="H1901" s="62">
        <v>1</v>
      </c>
      <c r="I1901" s="60">
        <v>11</v>
      </c>
      <c r="J1901" s="60">
        <v>1</v>
      </c>
      <c r="K1901" s="60" t="s">
        <v>21</v>
      </c>
      <c r="L1901" s="60" t="str">
        <f>IF(K1901=[41]Hoja3!$B$2,[41]Hoja3!$A$2,IF(K1901=[41]Hoja3!$B$3,[41]Hoja3!$A$3,IF(K1901=[41]Hoja3!$B$4,[41]Hoja3!$A$4,IF(K1901=[41]Hoja3!$B$5,[41]Hoja3!$A$5,IF(K1901=[41]Hoja3!$B$6,[41]Hoja3!$A$6,IF(K1901=[41]Hoja3!$B$7,[41]Hoja3!$A$7,IF(K1901=[41]Hoja3!$B$8,[41]Hoja3!$A$8,IF(K1901=[41]Hoja3!$B$9,[41]Hoja3!$A$9,IF(K1901=[41]Hoja3!$B$10,[41]Hoja3!$A$10,IF(K1901=[41]Hoja3!$B$11,[41]Hoja3!$A$11,IF(K1901=[41]Hoja3!$B$12,[41]Hoja3!$A$12,IF(K1901=[41]Hoja3!$B$13,[41]Hoja3!$A$13,IF(K1901=[41]Hoja3!$B$14,[41]Hoja3!$A$14,IF(K1901=[41]Hoja3!$B$15,[41]Hoja3!$A$15,IF(K1901=[41]Hoja3!$B$16,[41]Hoja3!$A$16,IF(K1901=[41]Hoja3!$B$17,[41]Hoja3!$A$17,IF(K1901=[41]Hoja3!$B$18,[41]Hoja3!$A$18,IF(K1901=[41]Hoja3!$B$19,[41]Hoja3!$A$19,IF(K1901=[41]Hoja3!$B$20,[41]Hoja3!$A$20,IF(K1901=[41]Hoja3!$B$21,[41]Hoja3!$A$21,""))))))))))))))))))))</f>
        <v>CCE-16</v>
      </c>
      <c r="M1901" s="60" t="s">
        <v>63</v>
      </c>
      <c r="N1901" s="60">
        <v>0</v>
      </c>
      <c r="O1901" s="63">
        <v>79300936</v>
      </c>
      <c r="P1901" s="64">
        <v>79300936</v>
      </c>
      <c r="Q1901" s="65">
        <v>0</v>
      </c>
      <c r="R1901" s="60">
        <v>0</v>
      </c>
      <c r="S1901" s="60" t="s">
        <v>3446</v>
      </c>
      <c r="T1901" s="60" t="s">
        <v>3447</v>
      </c>
      <c r="U1901" s="60" t="s">
        <v>3446</v>
      </c>
      <c r="V1901" s="60" t="s">
        <v>3447</v>
      </c>
      <c r="W1901" s="60" t="s">
        <v>3448</v>
      </c>
      <c r="X1901" s="60">
        <v>3241000</v>
      </c>
      <c r="Y1901" s="170" t="s">
        <v>3449</v>
      </c>
    </row>
    <row r="1902" spans="1:25" ht="60" x14ac:dyDescent="0.25">
      <c r="A1902" s="60" t="s">
        <v>3584</v>
      </c>
      <c r="B1902" s="60" t="str">
        <f>IFERROR(VLOOKUP(VALUE(MID(A1902,1,IF(VALUE(MID(A1902,1,3))=898,3,4))),[41]Hoja1!$A$3:$K$222,2,0),"")</f>
        <v xml:space="preserve">1058 Participación ciudadana para el reencuentro, la reconciliación y la paz </v>
      </c>
      <c r="C1902" s="60" t="s">
        <v>284</v>
      </c>
      <c r="D1902" s="60" t="s">
        <v>537</v>
      </c>
      <c r="E1902" s="60">
        <v>80101604</v>
      </c>
      <c r="F1902" s="60" t="s">
        <v>3585</v>
      </c>
      <c r="G1902" s="62">
        <v>1</v>
      </c>
      <c r="H1902" s="62">
        <v>1</v>
      </c>
      <c r="I1902" s="60">
        <v>11</v>
      </c>
      <c r="J1902" s="60">
        <v>1</v>
      </c>
      <c r="K1902" s="60" t="s">
        <v>21</v>
      </c>
      <c r="L1902" s="60" t="str">
        <f>IF(K1902=[41]Hoja3!$B$2,[41]Hoja3!$A$2,IF(K1902=[41]Hoja3!$B$3,[41]Hoja3!$A$3,IF(K1902=[41]Hoja3!$B$4,[41]Hoja3!$A$4,IF(K1902=[41]Hoja3!$B$5,[41]Hoja3!$A$5,IF(K1902=[41]Hoja3!$B$6,[41]Hoja3!$A$6,IF(K1902=[41]Hoja3!$B$7,[41]Hoja3!$A$7,IF(K1902=[41]Hoja3!$B$8,[41]Hoja3!$A$8,IF(K1902=[41]Hoja3!$B$9,[41]Hoja3!$A$9,IF(K1902=[41]Hoja3!$B$10,[41]Hoja3!$A$10,IF(K1902=[41]Hoja3!$B$11,[41]Hoja3!$A$11,IF(K1902=[41]Hoja3!$B$12,[41]Hoja3!$A$12,IF(K1902=[41]Hoja3!$B$13,[41]Hoja3!$A$13,IF(K1902=[41]Hoja3!$B$14,[41]Hoja3!$A$14,IF(K1902=[41]Hoja3!$B$15,[41]Hoja3!$A$15,IF(K1902=[41]Hoja3!$B$16,[41]Hoja3!$A$16,IF(K1902=[41]Hoja3!$B$17,[41]Hoja3!$A$17,IF(K1902=[41]Hoja3!$B$18,[41]Hoja3!$A$18,IF(K1902=[41]Hoja3!$B$19,[41]Hoja3!$A$19,IF(K1902=[41]Hoja3!$B$20,[41]Hoja3!$A$20,IF(K1902=[41]Hoja3!$B$21,[41]Hoja3!$A$21,""))))))))))))))))))))</f>
        <v>CCE-16</v>
      </c>
      <c r="M1902" s="60" t="s">
        <v>63</v>
      </c>
      <c r="N1902" s="60">
        <v>0</v>
      </c>
      <c r="O1902" s="63">
        <v>50985000</v>
      </c>
      <c r="P1902" s="64">
        <v>50985000</v>
      </c>
      <c r="Q1902" s="65">
        <v>0</v>
      </c>
      <c r="R1902" s="60">
        <v>0</v>
      </c>
      <c r="S1902" s="60" t="s">
        <v>3446</v>
      </c>
      <c r="T1902" s="60" t="s">
        <v>3447</v>
      </c>
      <c r="U1902" s="60" t="s">
        <v>3446</v>
      </c>
      <c r="V1902" s="60" t="s">
        <v>3447</v>
      </c>
      <c r="W1902" s="60" t="s">
        <v>3448</v>
      </c>
      <c r="X1902" s="60">
        <v>3241000</v>
      </c>
      <c r="Y1902" s="170" t="s">
        <v>3449</v>
      </c>
    </row>
    <row r="1903" spans="1:25" ht="60" x14ac:dyDescent="0.25">
      <c r="A1903" s="60" t="s">
        <v>3586</v>
      </c>
      <c r="B1903" s="60" t="str">
        <f>IFERROR(VLOOKUP(VALUE(MID(A1903,1,IF(VALUE(MID(A1903,1,3))=898,3,4))),[41]Hoja1!$A$3:$K$222,2,0),"")</f>
        <v xml:space="preserve">1058 Participación ciudadana para el reencuentro, la reconciliación y la paz </v>
      </c>
      <c r="C1903" s="60" t="s">
        <v>284</v>
      </c>
      <c r="D1903" s="60" t="s">
        <v>537</v>
      </c>
      <c r="E1903" s="60">
        <v>80101604</v>
      </c>
      <c r="F1903" s="60" t="s">
        <v>3587</v>
      </c>
      <c r="G1903" s="62">
        <v>1</v>
      </c>
      <c r="H1903" s="62">
        <v>1</v>
      </c>
      <c r="I1903" s="60">
        <v>11</v>
      </c>
      <c r="J1903" s="60">
        <v>1</v>
      </c>
      <c r="K1903" s="60" t="s">
        <v>21</v>
      </c>
      <c r="L1903" s="60" t="str">
        <f>IF(K1903=[41]Hoja3!$B$2,[41]Hoja3!$A$2,IF(K1903=[41]Hoja3!$B$3,[41]Hoja3!$A$3,IF(K1903=[41]Hoja3!$B$4,[41]Hoja3!$A$4,IF(K1903=[41]Hoja3!$B$5,[41]Hoja3!$A$5,IF(K1903=[41]Hoja3!$B$6,[41]Hoja3!$A$6,IF(K1903=[41]Hoja3!$B$7,[41]Hoja3!$A$7,IF(K1903=[41]Hoja3!$B$8,[41]Hoja3!$A$8,IF(K1903=[41]Hoja3!$B$9,[41]Hoja3!$A$9,IF(K1903=[41]Hoja3!$B$10,[41]Hoja3!$A$10,IF(K1903=[41]Hoja3!$B$11,[41]Hoja3!$A$11,IF(K1903=[41]Hoja3!$B$12,[41]Hoja3!$A$12,IF(K1903=[41]Hoja3!$B$13,[41]Hoja3!$A$13,IF(K1903=[41]Hoja3!$B$14,[41]Hoja3!$A$14,IF(K1903=[41]Hoja3!$B$15,[41]Hoja3!$A$15,IF(K1903=[41]Hoja3!$B$16,[41]Hoja3!$A$16,IF(K1903=[41]Hoja3!$B$17,[41]Hoja3!$A$17,IF(K1903=[41]Hoja3!$B$18,[41]Hoja3!$A$18,IF(K1903=[41]Hoja3!$B$19,[41]Hoja3!$A$19,IF(K1903=[41]Hoja3!$B$20,[41]Hoja3!$A$20,IF(K1903=[41]Hoja3!$B$21,[41]Hoja3!$A$21,""))))))))))))))))))))</f>
        <v>CCE-16</v>
      </c>
      <c r="M1903" s="60" t="s">
        <v>63</v>
      </c>
      <c r="N1903" s="60">
        <v>0</v>
      </c>
      <c r="O1903" s="63">
        <v>58916000</v>
      </c>
      <c r="P1903" s="64">
        <v>58916000</v>
      </c>
      <c r="Q1903" s="65">
        <v>0</v>
      </c>
      <c r="R1903" s="60">
        <v>0</v>
      </c>
      <c r="S1903" s="60" t="s">
        <v>3446</v>
      </c>
      <c r="T1903" s="60" t="s">
        <v>3447</v>
      </c>
      <c r="U1903" s="60" t="s">
        <v>3446</v>
      </c>
      <c r="V1903" s="60" t="s">
        <v>3447</v>
      </c>
      <c r="W1903" s="60" t="s">
        <v>3448</v>
      </c>
      <c r="X1903" s="60">
        <v>3241000</v>
      </c>
      <c r="Y1903" s="170" t="s">
        <v>3449</v>
      </c>
    </row>
    <row r="1904" spans="1:25" ht="75" x14ac:dyDescent="0.25">
      <c r="A1904" s="60" t="s">
        <v>3588</v>
      </c>
      <c r="B1904" s="60" t="str">
        <f>IFERROR(VLOOKUP(VALUE(MID(A1904,1,IF(VALUE(MID(A1904,1,3))=898,3,4))),[41]Hoja1!$A$3:$K$222,2,0),"")</f>
        <v xml:space="preserve">1058 Participación ciudadana para el reencuentro, la reconciliación y la paz </v>
      </c>
      <c r="C1904" s="60" t="s">
        <v>284</v>
      </c>
      <c r="D1904" s="60" t="s">
        <v>537</v>
      </c>
      <c r="E1904" s="60">
        <v>93151509</v>
      </c>
      <c r="F1904" s="60" t="s">
        <v>3589</v>
      </c>
      <c r="G1904" s="62">
        <v>1</v>
      </c>
      <c r="H1904" s="62">
        <v>1</v>
      </c>
      <c r="I1904" s="60">
        <v>11</v>
      </c>
      <c r="J1904" s="60">
        <v>1</v>
      </c>
      <c r="K1904" s="60" t="s">
        <v>21</v>
      </c>
      <c r="L1904" s="60" t="str">
        <f>IF(K1904=[41]Hoja3!$B$2,[41]Hoja3!$A$2,IF(K1904=[41]Hoja3!$B$3,[41]Hoja3!$A$3,IF(K1904=[41]Hoja3!$B$4,[41]Hoja3!$A$4,IF(K1904=[41]Hoja3!$B$5,[41]Hoja3!$A$5,IF(K1904=[41]Hoja3!$B$6,[41]Hoja3!$A$6,IF(K1904=[41]Hoja3!$B$7,[41]Hoja3!$A$7,IF(K1904=[41]Hoja3!$B$8,[41]Hoja3!$A$8,IF(K1904=[41]Hoja3!$B$9,[41]Hoja3!$A$9,IF(K1904=[41]Hoja3!$B$10,[41]Hoja3!$A$10,IF(K1904=[41]Hoja3!$B$11,[41]Hoja3!$A$11,IF(K1904=[41]Hoja3!$B$12,[41]Hoja3!$A$12,IF(K1904=[41]Hoja3!$B$13,[41]Hoja3!$A$13,IF(K1904=[41]Hoja3!$B$14,[41]Hoja3!$A$14,IF(K1904=[41]Hoja3!$B$15,[41]Hoja3!$A$15,IF(K1904=[41]Hoja3!$B$16,[41]Hoja3!$A$16,IF(K1904=[41]Hoja3!$B$17,[41]Hoja3!$A$17,IF(K1904=[41]Hoja3!$B$18,[41]Hoja3!$A$18,IF(K1904=[41]Hoja3!$B$19,[41]Hoja3!$A$19,IF(K1904=[41]Hoja3!$B$20,[41]Hoja3!$A$20,IF(K1904=[41]Hoja3!$B$21,[41]Hoja3!$A$21,""))))))))))))))))))))</f>
        <v>CCE-16</v>
      </c>
      <c r="M1904" s="60" t="s">
        <v>63</v>
      </c>
      <c r="N1904" s="60">
        <v>0</v>
      </c>
      <c r="O1904" s="63">
        <v>84975000</v>
      </c>
      <c r="P1904" s="64">
        <v>84975000</v>
      </c>
      <c r="Q1904" s="65">
        <v>0</v>
      </c>
      <c r="R1904" s="60">
        <v>0</v>
      </c>
      <c r="S1904" s="60" t="s">
        <v>3446</v>
      </c>
      <c r="T1904" s="60" t="s">
        <v>3447</v>
      </c>
      <c r="U1904" s="60" t="s">
        <v>3446</v>
      </c>
      <c r="V1904" s="60" t="s">
        <v>3447</v>
      </c>
      <c r="W1904" s="60" t="s">
        <v>3448</v>
      </c>
      <c r="X1904" s="60">
        <v>3241000</v>
      </c>
      <c r="Y1904" s="170" t="s">
        <v>3449</v>
      </c>
    </row>
    <row r="1905" spans="1:25" ht="60" x14ac:dyDescent="0.25">
      <c r="A1905" s="60" t="s">
        <v>3590</v>
      </c>
      <c r="B1905" s="60" t="str">
        <f>IFERROR(VLOOKUP(VALUE(MID(A1905,1,IF(VALUE(MID(A1905,1,3))=898,3,4))),[41]Hoja1!$A$3:$K$222,2,0),"")</f>
        <v xml:space="preserve">1058 Participación ciudadana para el reencuentro, la reconciliación y la paz </v>
      </c>
      <c r="C1905" s="60" t="s">
        <v>284</v>
      </c>
      <c r="D1905" s="60" t="s">
        <v>537</v>
      </c>
      <c r="E1905" s="94">
        <v>80101504</v>
      </c>
      <c r="F1905" s="60" t="s">
        <v>3591</v>
      </c>
      <c r="G1905" s="62">
        <v>1</v>
      </c>
      <c r="H1905" s="62">
        <v>1</v>
      </c>
      <c r="I1905" s="60">
        <v>11</v>
      </c>
      <c r="J1905" s="60">
        <v>1</v>
      </c>
      <c r="K1905" s="60" t="s">
        <v>21</v>
      </c>
      <c r="L1905" s="60" t="str">
        <f>IF(K1905=[41]Hoja3!$B$2,[41]Hoja3!$A$2,IF(K1905=[41]Hoja3!$B$3,[41]Hoja3!$A$3,IF(K1905=[41]Hoja3!$B$4,[41]Hoja3!$A$4,IF(K1905=[41]Hoja3!$B$5,[41]Hoja3!$A$5,IF(K1905=[41]Hoja3!$B$6,[41]Hoja3!$A$6,IF(K1905=[41]Hoja3!$B$7,[41]Hoja3!$A$7,IF(K1905=[41]Hoja3!$B$8,[41]Hoja3!$A$8,IF(K1905=[41]Hoja3!$B$9,[41]Hoja3!$A$9,IF(K1905=[41]Hoja3!$B$10,[41]Hoja3!$A$10,IF(K1905=[41]Hoja3!$B$11,[41]Hoja3!$A$11,IF(K1905=[41]Hoja3!$B$12,[41]Hoja3!$A$12,IF(K1905=[41]Hoja3!$B$13,[41]Hoja3!$A$13,IF(K1905=[41]Hoja3!$B$14,[41]Hoja3!$A$14,IF(K1905=[41]Hoja3!$B$15,[41]Hoja3!$A$15,IF(K1905=[41]Hoja3!$B$16,[41]Hoja3!$A$16,IF(K1905=[41]Hoja3!$B$17,[41]Hoja3!$A$17,IF(K1905=[41]Hoja3!$B$18,[41]Hoja3!$A$18,IF(K1905=[41]Hoja3!$B$19,[41]Hoja3!$A$19,IF(K1905=[41]Hoja3!$B$20,[41]Hoja3!$A$20,IF(K1905=[41]Hoja3!$B$21,[41]Hoja3!$A$21,""))))))))))))))))))))</f>
        <v>CCE-16</v>
      </c>
      <c r="M1905" s="60" t="s">
        <v>63</v>
      </c>
      <c r="N1905" s="60">
        <v>0</v>
      </c>
      <c r="O1905" s="63">
        <v>104709800</v>
      </c>
      <c r="P1905" s="63">
        <v>104709800</v>
      </c>
      <c r="Q1905" s="65">
        <v>0</v>
      </c>
      <c r="R1905" s="60">
        <v>0</v>
      </c>
      <c r="S1905" s="60" t="s">
        <v>3446</v>
      </c>
      <c r="T1905" s="60" t="s">
        <v>3447</v>
      </c>
      <c r="U1905" s="60" t="s">
        <v>3446</v>
      </c>
      <c r="V1905" s="60" t="s">
        <v>3447</v>
      </c>
      <c r="W1905" s="60" t="s">
        <v>3448</v>
      </c>
      <c r="X1905" s="60">
        <v>3241000</v>
      </c>
      <c r="Y1905" s="170" t="s">
        <v>3449</v>
      </c>
    </row>
    <row r="1906" spans="1:25" ht="60" x14ac:dyDescent="0.25">
      <c r="A1906" s="60" t="s">
        <v>3592</v>
      </c>
      <c r="B1906" s="60" t="str">
        <f>IFERROR(VLOOKUP(VALUE(MID(A1906,1,IF(VALUE(MID(A1906,1,3))=898,3,4))),[41]Hoja1!$A$3:$K$222,2,0),"")</f>
        <v xml:space="preserve">1058 Participación ciudadana para el reencuentro, la reconciliación y la paz </v>
      </c>
      <c r="C1906" s="60" t="s">
        <v>284</v>
      </c>
      <c r="D1906" s="60" t="s">
        <v>537</v>
      </c>
      <c r="E1906" s="94">
        <v>80121702</v>
      </c>
      <c r="F1906" s="60" t="s">
        <v>3593</v>
      </c>
      <c r="G1906" s="62">
        <v>1</v>
      </c>
      <c r="H1906" s="62">
        <v>1</v>
      </c>
      <c r="I1906" s="60">
        <v>11</v>
      </c>
      <c r="J1906" s="60">
        <v>1</v>
      </c>
      <c r="K1906" s="60" t="s">
        <v>21</v>
      </c>
      <c r="L1906" s="60" t="str">
        <f>IF(K1906=[41]Hoja3!$B$2,[41]Hoja3!$A$2,IF(K1906=[41]Hoja3!$B$3,[41]Hoja3!$A$3,IF(K1906=[41]Hoja3!$B$4,[41]Hoja3!$A$4,IF(K1906=[41]Hoja3!$B$5,[41]Hoja3!$A$5,IF(K1906=[41]Hoja3!$B$6,[41]Hoja3!$A$6,IF(K1906=[41]Hoja3!$B$7,[41]Hoja3!$A$7,IF(K1906=[41]Hoja3!$B$8,[41]Hoja3!$A$8,IF(K1906=[41]Hoja3!$B$9,[41]Hoja3!$A$9,IF(K1906=[41]Hoja3!$B$10,[41]Hoja3!$A$10,IF(K1906=[41]Hoja3!$B$11,[41]Hoja3!$A$11,IF(K1906=[41]Hoja3!$B$12,[41]Hoja3!$A$12,IF(K1906=[41]Hoja3!$B$13,[41]Hoja3!$A$13,IF(K1906=[41]Hoja3!$B$14,[41]Hoja3!$A$14,IF(K1906=[41]Hoja3!$B$15,[41]Hoja3!$A$15,IF(K1906=[41]Hoja3!$B$16,[41]Hoja3!$A$16,IF(K1906=[41]Hoja3!$B$17,[41]Hoja3!$A$17,IF(K1906=[41]Hoja3!$B$18,[41]Hoja3!$A$18,IF(K1906=[41]Hoja3!$B$19,[41]Hoja3!$A$19,IF(K1906=[41]Hoja3!$B$20,[41]Hoja3!$A$20,IF(K1906=[41]Hoja3!$B$21,[41]Hoja3!$A$21,""))))))))))))))))))))</f>
        <v>CCE-16</v>
      </c>
      <c r="M1906" s="60" t="s">
        <v>63</v>
      </c>
      <c r="N1906" s="60">
        <v>0</v>
      </c>
      <c r="O1906" s="63">
        <v>31724000</v>
      </c>
      <c r="P1906" s="63">
        <v>31724000</v>
      </c>
      <c r="Q1906" s="65">
        <v>0</v>
      </c>
      <c r="R1906" s="60">
        <v>0</v>
      </c>
      <c r="S1906" s="60" t="s">
        <v>3446</v>
      </c>
      <c r="T1906" s="60" t="s">
        <v>3447</v>
      </c>
      <c r="U1906" s="60" t="s">
        <v>3446</v>
      </c>
      <c r="V1906" s="60" t="s">
        <v>3447</v>
      </c>
      <c r="W1906" s="60" t="s">
        <v>3448</v>
      </c>
      <c r="X1906" s="60">
        <v>3241000</v>
      </c>
      <c r="Y1906" s="170" t="s">
        <v>3449</v>
      </c>
    </row>
    <row r="1907" spans="1:25" ht="60" x14ac:dyDescent="0.25">
      <c r="A1907" s="60" t="s">
        <v>3594</v>
      </c>
      <c r="B1907" s="60" t="str">
        <f>IFERROR(VLOOKUP(VALUE(MID(A1907,1,IF(VALUE(MID(A1907,1,3))=898,3,4))),[41]Hoja1!$A$3:$K$222,2,0),"")</f>
        <v xml:space="preserve">1058 Participación ciudadana para el reencuentro, la reconciliación y la paz </v>
      </c>
      <c r="C1907" s="60" t="s">
        <v>284</v>
      </c>
      <c r="D1907" s="60" t="s">
        <v>537</v>
      </c>
      <c r="E1907" s="94">
        <v>93151509</v>
      </c>
      <c r="F1907" s="60" t="s">
        <v>3595</v>
      </c>
      <c r="G1907" s="62">
        <v>1</v>
      </c>
      <c r="H1907" s="62">
        <v>1</v>
      </c>
      <c r="I1907" s="60">
        <v>11</v>
      </c>
      <c r="J1907" s="60">
        <v>1</v>
      </c>
      <c r="K1907" s="60" t="s">
        <v>21</v>
      </c>
      <c r="L1907" s="60" t="str">
        <f>IF(K1907=[41]Hoja3!$B$2,[41]Hoja3!$A$2,IF(K1907=[41]Hoja3!$B$3,[41]Hoja3!$A$3,IF(K1907=[41]Hoja3!$B$4,[41]Hoja3!$A$4,IF(K1907=[41]Hoja3!$B$5,[41]Hoja3!$A$5,IF(K1907=[41]Hoja3!$B$6,[41]Hoja3!$A$6,IF(K1907=[41]Hoja3!$B$7,[41]Hoja3!$A$7,IF(K1907=[41]Hoja3!$B$8,[41]Hoja3!$A$8,IF(K1907=[41]Hoja3!$B$9,[41]Hoja3!$A$9,IF(K1907=[41]Hoja3!$B$10,[41]Hoja3!$A$10,IF(K1907=[41]Hoja3!$B$11,[41]Hoja3!$A$11,IF(K1907=[41]Hoja3!$B$12,[41]Hoja3!$A$12,IF(K1907=[41]Hoja3!$B$13,[41]Hoja3!$A$13,IF(K1907=[41]Hoja3!$B$14,[41]Hoja3!$A$14,IF(K1907=[41]Hoja3!$B$15,[41]Hoja3!$A$15,IF(K1907=[41]Hoja3!$B$16,[41]Hoja3!$A$16,IF(K1907=[41]Hoja3!$B$17,[41]Hoja3!$A$17,IF(K1907=[41]Hoja3!$B$18,[41]Hoja3!$A$18,IF(K1907=[41]Hoja3!$B$19,[41]Hoja3!$A$19,IF(K1907=[41]Hoja3!$B$20,[41]Hoja3!$A$20,IF(K1907=[41]Hoja3!$B$21,[41]Hoja3!$A$21,""))))))))))))))))))))</f>
        <v>CCE-16</v>
      </c>
      <c r="M1907" s="60" t="s">
        <v>63</v>
      </c>
      <c r="N1907" s="60">
        <v>0</v>
      </c>
      <c r="O1907" s="63">
        <v>62315000</v>
      </c>
      <c r="P1907" s="63">
        <v>62315000</v>
      </c>
      <c r="Q1907" s="65">
        <v>0</v>
      </c>
      <c r="R1907" s="60">
        <v>0</v>
      </c>
      <c r="S1907" s="60" t="s">
        <v>3446</v>
      </c>
      <c r="T1907" s="60" t="s">
        <v>3447</v>
      </c>
      <c r="U1907" s="60" t="s">
        <v>3446</v>
      </c>
      <c r="V1907" s="60" t="s">
        <v>3447</v>
      </c>
      <c r="W1907" s="60" t="s">
        <v>3448</v>
      </c>
      <c r="X1907" s="60">
        <v>3241000</v>
      </c>
      <c r="Y1907" s="170" t="s">
        <v>3449</v>
      </c>
    </row>
    <row r="1908" spans="1:25" ht="60" x14ac:dyDescent="0.25">
      <c r="A1908" s="60" t="s">
        <v>3596</v>
      </c>
      <c r="B1908" s="60" t="str">
        <f>IFERROR(VLOOKUP(VALUE(MID(A1908,1,IF(VALUE(MID(A1908,1,3))=898,3,4))),[41]Hoja1!$A$3:$K$222,2,0),"")</f>
        <v xml:space="preserve">1058 Participación ciudadana para el reencuentro, la reconciliación y la paz </v>
      </c>
      <c r="C1908" s="60" t="s">
        <v>284</v>
      </c>
      <c r="D1908" s="60" t="s">
        <v>538</v>
      </c>
      <c r="E1908" s="94">
        <v>93151509</v>
      </c>
      <c r="F1908" s="60" t="s">
        <v>3597</v>
      </c>
      <c r="G1908" s="62">
        <v>2</v>
      </c>
      <c r="H1908" s="62">
        <v>2</v>
      </c>
      <c r="I1908" s="60">
        <v>10</v>
      </c>
      <c r="J1908" s="60">
        <v>1</v>
      </c>
      <c r="K1908" s="60" t="s">
        <v>21</v>
      </c>
      <c r="L1908" s="60" t="str">
        <f>IF(K1908=[41]Hoja3!$B$2,[41]Hoja3!$A$2,IF(K1908=[41]Hoja3!$B$3,[41]Hoja3!$A$3,IF(K1908=[41]Hoja3!$B$4,[41]Hoja3!$A$4,IF(K1908=[41]Hoja3!$B$5,[41]Hoja3!$A$5,IF(K1908=[41]Hoja3!$B$6,[41]Hoja3!$A$6,IF(K1908=[41]Hoja3!$B$7,[41]Hoja3!$A$7,IF(K1908=[41]Hoja3!$B$8,[41]Hoja3!$A$8,IF(K1908=[41]Hoja3!$B$9,[41]Hoja3!$A$9,IF(K1908=[41]Hoja3!$B$10,[41]Hoja3!$A$10,IF(K1908=[41]Hoja3!$B$11,[41]Hoja3!$A$11,IF(K1908=[41]Hoja3!$B$12,[41]Hoja3!$A$12,IF(K1908=[41]Hoja3!$B$13,[41]Hoja3!$A$13,IF(K1908=[41]Hoja3!$B$14,[41]Hoja3!$A$14,IF(K1908=[41]Hoja3!$B$15,[41]Hoja3!$A$15,IF(K1908=[41]Hoja3!$B$16,[41]Hoja3!$A$16,IF(K1908=[41]Hoja3!$B$17,[41]Hoja3!$A$17,IF(K1908=[41]Hoja3!$B$18,[41]Hoja3!$A$18,IF(K1908=[41]Hoja3!$B$19,[41]Hoja3!$A$19,IF(K1908=[41]Hoja3!$B$20,[41]Hoja3!$A$20,IF(K1908=[41]Hoja3!$B$21,[41]Hoja3!$A$21,""))))))))))))))))))))</f>
        <v>CCE-16</v>
      </c>
      <c r="M1908" s="60" t="s">
        <v>63</v>
      </c>
      <c r="N1908" s="60">
        <v>0</v>
      </c>
      <c r="O1908" s="63">
        <v>56650000</v>
      </c>
      <c r="P1908" s="64">
        <v>56650000</v>
      </c>
      <c r="Q1908" s="65">
        <v>0</v>
      </c>
      <c r="R1908" s="60">
        <v>0</v>
      </c>
      <c r="S1908" s="60" t="s">
        <v>3446</v>
      </c>
      <c r="T1908" s="60" t="s">
        <v>3447</v>
      </c>
      <c r="U1908" s="60" t="s">
        <v>3446</v>
      </c>
      <c r="V1908" s="60" t="s">
        <v>3447</v>
      </c>
      <c r="W1908" s="60" t="s">
        <v>3448</v>
      </c>
      <c r="X1908" s="60">
        <v>3241000</v>
      </c>
      <c r="Y1908" s="170" t="s">
        <v>3449</v>
      </c>
    </row>
    <row r="1909" spans="1:25" ht="60" x14ac:dyDescent="0.25">
      <c r="A1909" s="60" t="s">
        <v>3598</v>
      </c>
      <c r="B1909" s="60" t="str">
        <f>IFERROR(VLOOKUP(VALUE(MID(A1909,1,IF(VALUE(MID(A1909,1,3))=898,3,4))),[41]Hoja1!$A$3:$K$222,2,0),"")</f>
        <v xml:space="preserve">1058 Participación ciudadana para el reencuentro, la reconciliación y la paz </v>
      </c>
      <c r="C1909" s="60" t="s">
        <v>284</v>
      </c>
      <c r="D1909" s="60" t="s">
        <v>538</v>
      </c>
      <c r="E1909" s="94">
        <v>93151509</v>
      </c>
      <c r="F1909" s="60" t="s">
        <v>3597</v>
      </c>
      <c r="G1909" s="62">
        <v>2</v>
      </c>
      <c r="H1909" s="62">
        <v>2</v>
      </c>
      <c r="I1909" s="60">
        <v>10</v>
      </c>
      <c r="J1909" s="60">
        <v>1</v>
      </c>
      <c r="K1909" s="60" t="s">
        <v>21</v>
      </c>
      <c r="L1909" s="60" t="str">
        <f>IF(K1909=[41]Hoja3!$B$2,[41]Hoja3!$A$2,IF(K1909=[41]Hoja3!$B$3,[41]Hoja3!$A$3,IF(K1909=[41]Hoja3!$B$4,[41]Hoja3!$A$4,IF(K1909=[41]Hoja3!$B$5,[41]Hoja3!$A$5,IF(K1909=[41]Hoja3!$B$6,[41]Hoja3!$A$6,IF(K1909=[41]Hoja3!$B$7,[41]Hoja3!$A$7,IF(K1909=[41]Hoja3!$B$8,[41]Hoja3!$A$8,IF(K1909=[41]Hoja3!$B$9,[41]Hoja3!$A$9,IF(K1909=[41]Hoja3!$B$10,[41]Hoja3!$A$10,IF(K1909=[41]Hoja3!$B$11,[41]Hoja3!$A$11,IF(K1909=[41]Hoja3!$B$12,[41]Hoja3!$A$12,IF(K1909=[41]Hoja3!$B$13,[41]Hoja3!$A$13,IF(K1909=[41]Hoja3!$B$14,[41]Hoja3!$A$14,IF(K1909=[41]Hoja3!$B$15,[41]Hoja3!$A$15,IF(K1909=[41]Hoja3!$B$16,[41]Hoja3!$A$16,IF(K1909=[41]Hoja3!$B$17,[41]Hoja3!$A$17,IF(K1909=[41]Hoja3!$B$18,[41]Hoja3!$A$18,IF(K1909=[41]Hoja3!$B$19,[41]Hoja3!$A$19,IF(K1909=[41]Hoja3!$B$20,[41]Hoja3!$A$20,IF(K1909=[41]Hoja3!$B$21,[41]Hoja3!$A$21,""))))))))))))))))))))</f>
        <v>CCE-16</v>
      </c>
      <c r="M1909" s="60" t="s">
        <v>63</v>
      </c>
      <c r="N1909" s="60">
        <v>0</v>
      </c>
      <c r="O1909" s="63">
        <v>56650000</v>
      </c>
      <c r="P1909" s="64">
        <v>56650000</v>
      </c>
      <c r="Q1909" s="65">
        <v>0</v>
      </c>
      <c r="R1909" s="60">
        <v>0</v>
      </c>
      <c r="S1909" s="60" t="s">
        <v>3446</v>
      </c>
      <c r="T1909" s="60" t="s">
        <v>3447</v>
      </c>
      <c r="U1909" s="60" t="s">
        <v>3446</v>
      </c>
      <c r="V1909" s="60" t="s">
        <v>3447</v>
      </c>
      <c r="W1909" s="60" t="s">
        <v>3448</v>
      </c>
      <c r="X1909" s="60">
        <v>3241000</v>
      </c>
      <c r="Y1909" s="170" t="s">
        <v>3449</v>
      </c>
    </row>
    <row r="1910" spans="1:25" ht="60" x14ac:dyDescent="0.25">
      <c r="A1910" s="60" t="s">
        <v>3599</v>
      </c>
      <c r="B1910" s="60" t="str">
        <f>IFERROR(VLOOKUP(VALUE(MID(A1910,1,IF(VALUE(MID(A1910,1,3))=898,3,4))),[41]Hoja1!$A$3:$K$222,2,0),"")</f>
        <v xml:space="preserve">1058 Participación ciudadana para el reencuentro, la reconciliación y la paz </v>
      </c>
      <c r="C1910" s="60" t="s">
        <v>284</v>
      </c>
      <c r="D1910" s="60" t="s">
        <v>538</v>
      </c>
      <c r="E1910" s="94">
        <v>93151509</v>
      </c>
      <c r="F1910" s="60" t="s">
        <v>3597</v>
      </c>
      <c r="G1910" s="62">
        <v>2</v>
      </c>
      <c r="H1910" s="62">
        <v>2</v>
      </c>
      <c r="I1910" s="60">
        <v>10</v>
      </c>
      <c r="J1910" s="60">
        <v>1</v>
      </c>
      <c r="K1910" s="60" t="s">
        <v>21</v>
      </c>
      <c r="L1910" s="60" t="str">
        <f>IF(K1910=[41]Hoja3!$B$2,[41]Hoja3!$A$2,IF(K1910=[41]Hoja3!$B$3,[41]Hoja3!$A$3,IF(K1910=[41]Hoja3!$B$4,[41]Hoja3!$A$4,IF(K1910=[41]Hoja3!$B$5,[41]Hoja3!$A$5,IF(K1910=[41]Hoja3!$B$6,[41]Hoja3!$A$6,IF(K1910=[41]Hoja3!$B$7,[41]Hoja3!$A$7,IF(K1910=[41]Hoja3!$B$8,[41]Hoja3!$A$8,IF(K1910=[41]Hoja3!$B$9,[41]Hoja3!$A$9,IF(K1910=[41]Hoja3!$B$10,[41]Hoja3!$A$10,IF(K1910=[41]Hoja3!$B$11,[41]Hoja3!$A$11,IF(K1910=[41]Hoja3!$B$12,[41]Hoja3!$A$12,IF(K1910=[41]Hoja3!$B$13,[41]Hoja3!$A$13,IF(K1910=[41]Hoja3!$B$14,[41]Hoja3!$A$14,IF(K1910=[41]Hoja3!$B$15,[41]Hoja3!$A$15,IF(K1910=[41]Hoja3!$B$16,[41]Hoja3!$A$16,IF(K1910=[41]Hoja3!$B$17,[41]Hoja3!$A$17,IF(K1910=[41]Hoja3!$B$18,[41]Hoja3!$A$18,IF(K1910=[41]Hoja3!$B$19,[41]Hoja3!$A$19,IF(K1910=[41]Hoja3!$B$20,[41]Hoja3!$A$20,IF(K1910=[41]Hoja3!$B$21,[41]Hoja3!$A$21,""))))))))))))))))))))</f>
        <v>CCE-16</v>
      </c>
      <c r="M1910" s="60" t="s">
        <v>63</v>
      </c>
      <c r="N1910" s="60">
        <v>0</v>
      </c>
      <c r="O1910" s="63">
        <v>56650000</v>
      </c>
      <c r="P1910" s="64">
        <v>56650000</v>
      </c>
      <c r="Q1910" s="65">
        <v>0</v>
      </c>
      <c r="R1910" s="60">
        <v>0</v>
      </c>
      <c r="S1910" s="60" t="s">
        <v>3446</v>
      </c>
      <c r="T1910" s="60" t="s">
        <v>3447</v>
      </c>
      <c r="U1910" s="60" t="s">
        <v>3446</v>
      </c>
      <c r="V1910" s="60" t="s">
        <v>3447</v>
      </c>
      <c r="W1910" s="60" t="s">
        <v>3448</v>
      </c>
      <c r="X1910" s="60">
        <v>3241000</v>
      </c>
      <c r="Y1910" s="170" t="s">
        <v>3449</v>
      </c>
    </row>
    <row r="1911" spans="1:25" ht="75" x14ac:dyDescent="0.25">
      <c r="A1911" s="60" t="s">
        <v>3600</v>
      </c>
      <c r="B1911" s="60" t="str">
        <f>IFERROR(VLOOKUP(VALUE(MID(A1911,1,IF(VALUE(MID(A1911,1,3))=898,3,4))),[43]Hoja1!$A$3:$K$222,2,0),"")</f>
        <v>1071 Gestión educativa institucional</v>
      </c>
      <c r="C1911" s="60" t="s">
        <v>285</v>
      </c>
      <c r="D1911" s="60" t="s">
        <v>3601</v>
      </c>
      <c r="E1911" s="130" t="s">
        <v>3602</v>
      </c>
      <c r="F1911" s="131" t="s">
        <v>3603</v>
      </c>
      <c r="G1911" s="93">
        <v>1</v>
      </c>
      <c r="H1911" s="62">
        <v>3</v>
      </c>
      <c r="I1911" s="60">
        <v>10</v>
      </c>
      <c r="J1911" s="60">
        <v>1</v>
      </c>
      <c r="K1911" s="60" t="s">
        <v>13</v>
      </c>
      <c r="L1911" s="60" t="str">
        <f>IF(K1911=[43]Hoja3!$B$2,[43]Hoja3!$A$2,IF(K1911=[43]Hoja3!$B$3,[43]Hoja3!$A$3,IF(K1911=[43]Hoja3!$B$4,[43]Hoja3!$A$4,IF(K1911=[43]Hoja3!$B$5,[43]Hoja3!$A$5,IF(K1911=[43]Hoja3!$B$6,[43]Hoja3!$A$6,IF(K1911=[43]Hoja3!$B$7,[43]Hoja3!$A$7,IF(K1911=[43]Hoja3!$B$8,[43]Hoja3!$A$8,IF(K1911=[43]Hoja3!$B$9,[43]Hoja3!$A$9,IF(K1911=[43]Hoja3!$B$10,[43]Hoja3!$A$10,IF(K1911=[43]Hoja3!$B$11,[43]Hoja3!$A$11,IF(K1911=[43]Hoja3!$B$12,[43]Hoja3!$A$12,IF(K1911=[43]Hoja3!$B$13,[43]Hoja3!$A$13,IF(K1911=[43]Hoja3!$B$14,[43]Hoja3!$A$14,IF(K1911=[43]Hoja3!$B$15,[43]Hoja3!$A$15,IF(K1911=[43]Hoja3!$B$16,[43]Hoja3!$A$16,IF(K1911=[43]Hoja3!$B$17,[43]Hoja3!$A$17,IF(K1911=[43]Hoja3!$B$18,[43]Hoja3!$A$18,IF(K1911=[43]Hoja3!$B$19,[43]Hoja3!$A$19,IF(K1911=[43]Hoja3!$B$20,[43]Hoja3!$A$20,IF(K1911=[43]Hoja3!$B$21,[43]Hoja3!$A$21,""))))))))))))))))))))</f>
        <v>CCE-02</v>
      </c>
      <c r="M1911" s="60" t="s">
        <v>585</v>
      </c>
      <c r="N1911" s="60">
        <v>0</v>
      </c>
      <c r="O1911" s="63">
        <v>103456321000</v>
      </c>
      <c r="P1911" s="63">
        <v>103456321000</v>
      </c>
      <c r="Q1911" s="65">
        <v>0</v>
      </c>
      <c r="R1911" s="60">
        <v>0</v>
      </c>
      <c r="S1911" s="60" t="s">
        <v>3095</v>
      </c>
      <c r="T1911" s="132" t="s">
        <v>3604</v>
      </c>
      <c r="U1911" s="60" t="s">
        <v>3095</v>
      </c>
      <c r="V1911" s="60" t="s">
        <v>3605</v>
      </c>
      <c r="W1911" s="60" t="s">
        <v>3606</v>
      </c>
      <c r="X1911" s="60">
        <v>3241000</v>
      </c>
      <c r="Y1911" s="133" t="s">
        <v>3607</v>
      </c>
    </row>
    <row r="1912" spans="1:25" ht="75" x14ac:dyDescent="0.25">
      <c r="A1912" s="60" t="s">
        <v>3608</v>
      </c>
      <c r="B1912" s="60" t="str">
        <f>IFERROR(VLOOKUP(VALUE(MID(A1912,1,IF(VALUE(MID(A1912,1,3))=898,3,4))),[43]Hoja1!$A$3:$K$222,2,0),"")</f>
        <v>1071 Gestión educativa institucional</v>
      </c>
      <c r="C1912" s="60" t="s">
        <v>285</v>
      </c>
      <c r="D1912" s="60" t="s">
        <v>3601</v>
      </c>
      <c r="E1912" s="130">
        <v>80101600</v>
      </c>
      <c r="F1912" s="131" t="s">
        <v>3609</v>
      </c>
      <c r="G1912" s="93">
        <v>3</v>
      </c>
      <c r="H1912" s="62">
        <v>4</v>
      </c>
      <c r="I1912" s="60">
        <v>12</v>
      </c>
      <c r="J1912" s="60">
        <v>1</v>
      </c>
      <c r="K1912" s="60" t="s">
        <v>19</v>
      </c>
      <c r="L1912" s="60" t="str">
        <f>IF(K1912=[43]Hoja3!$B$2,[43]Hoja3!$A$2,IF(K1912=[43]Hoja3!$B$3,[43]Hoja3!$A$3,IF(K1912=[43]Hoja3!$B$4,[43]Hoja3!$A$4,IF(K1912=[43]Hoja3!$B$5,[43]Hoja3!$A$5,IF(K1912=[43]Hoja3!$B$6,[43]Hoja3!$A$6,IF(K1912=[43]Hoja3!$B$7,[43]Hoja3!$A$7,IF(K1912=[43]Hoja3!$B$8,[43]Hoja3!$A$8,IF(K1912=[43]Hoja3!$B$9,[43]Hoja3!$A$9,IF(K1912=[43]Hoja3!$B$10,[43]Hoja3!$A$10,IF(K1912=[43]Hoja3!$B$11,[43]Hoja3!$A$11,IF(K1912=[43]Hoja3!$B$12,[43]Hoja3!$A$12,IF(K1912=[43]Hoja3!$B$13,[43]Hoja3!$A$13,IF(K1912=[43]Hoja3!$B$14,[43]Hoja3!$A$14,IF(K1912=[43]Hoja3!$B$15,[43]Hoja3!$A$15,IF(K1912=[43]Hoja3!$B$16,[43]Hoja3!$A$16,IF(K1912=[43]Hoja3!$B$17,[43]Hoja3!$A$17,IF(K1912=[43]Hoja3!$B$18,[43]Hoja3!$A$18,IF(K1912=[43]Hoja3!$B$19,[43]Hoja3!$A$19,IF(K1912=[43]Hoja3!$B$20,[43]Hoja3!$A$20,IF(K1912=[43]Hoja3!$B$21,[43]Hoja3!$A$21,""))))))))))))))))))))</f>
        <v>CCE-04</v>
      </c>
      <c r="M1912" s="60" t="s">
        <v>65</v>
      </c>
      <c r="N1912" s="60">
        <v>0</v>
      </c>
      <c r="O1912" s="63">
        <v>1593265000</v>
      </c>
      <c r="P1912" s="63">
        <v>1593265000</v>
      </c>
      <c r="Q1912" s="65">
        <v>0</v>
      </c>
      <c r="R1912" s="60">
        <v>0</v>
      </c>
      <c r="S1912" s="60" t="s">
        <v>3095</v>
      </c>
      <c r="T1912" s="132" t="s">
        <v>3604</v>
      </c>
      <c r="U1912" s="60" t="s">
        <v>3095</v>
      </c>
      <c r="V1912" s="60" t="s">
        <v>3605</v>
      </c>
      <c r="W1912" s="60" t="s">
        <v>3606</v>
      </c>
      <c r="X1912" s="60">
        <v>3241000</v>
      </c>
      <c r="Y1912" s="133" t="s">
        <v>3607</v>
      </c>
    </row>
    <row r="1913" spans="1:25" ht="60" x14ac:dyDescent="0.25">
      <c r="A1913" s="60" t="s">
        <v>3610</v>
      </c>
      <c r="B1913" s="60" t="str">
        <f>IFERROR(VLOOKUP(VALUE(MID(A1913,1,IF(VALUE(MID(A1913,1,3))=898,3,4))),[43]Hoja1!$A$3:$K$222,2,0),"")</f>
        <v>1071 Gestión educativa institucional</v>
      </c>
      <c r="C1913" s="60" t="s">
        <v>285</v>
      </c>
      <c r="D1913" s="60" t="s">
        <v>544</v>
      </c>
      <c r="E1913" s="130">
        <v>76111501</v>
      </c>
      <c r="F1913" s="131" t="s">
        <v>3611</v>
      </c>
      <c r="G1913" s="93">
        <v>1</v>
      </c>
      <c r="H1913" s="62">
        <v>2</v>
      </c>
      <c r="I1913" s="60">
        <v>12</v>
      </c>
      <c r="J1913" s="60">
        <v>1</v>
      </c>
      <c r="K1913" s="60" t="s">
        <v>79</v>
      </c>
      <c r="L1913" s="60" t="str">
        <f>IF(K1913=[43]Hoja3!$B$2,[43]Hoja3!$A$2,IF(K1913=[43]Hoja3!$B$3,[43]Hoja3!$A$3,IF(K1913=[43]Hoja3!$B$4,[43]Hoja3!$A$4,IF(K1913=[43]Hoja3!$B$5,[43]Hoja3!$A$5,IF(K1913=[43]Hoja3!$B$6,[43]Hoja3!$A$6,IF(K1913=[43]Hoja3!$B$7,[43]Hoja3!$A$7,IF(K1913=[43]Hoja3!$B$8,[43]Hoja3!$A$8,IF(K1913=[43]Hoja3!$B$9,[43]Hoja3!$A$9,IF(K1913=[43]Hoja3!$B$10,[43]Hoja3!$A$10,IF(K1913=[43]Hoja3!$B$11,[43]Hoja3!$A$11,IF(K1913=[43]Hoja3!$B$12,[43]Hoja3!$A$12,IF(K1913=[43]Hoja3!$B$13,[43]Hoja3!$A$13,IF(K1913=[43]Hoja3!$B$14,[43]Hoja3!$A$14,IF(K1913=[43]Hoja3!$B$15,[43]Hoja3!$A$15,IF(K1913=[43]Hoja3!$B$16,[43]Hoja3!$A$16,IF(K1913=[43]Hoja3!$B$17,[43]Hoja3!$A$17,IF(K1913=[43]Hoja3!$B$18,[43]Hoja3!$A$18,IF(K1913=[43]Hoja3!$B$19,[43]Hoja3!$A$19,IF(K1913=[43]Hoja3!$B$20,[43]Hoja3!$A$20,IF(K1913=[43]Hoja3!$B$21,[43]Hoja3!$A$21,""))))))))))))))))))))</f>
        <v>CCE-99</v>
      </c>
      <c r="M1913" s="60" t="s">
        <v>585</v>
      </c>
      <c r="N1913" s="60">
        <v>0</v>
      </c>
      <c r="O1913" s="63">
        <v>80857556000</v>
      </c>
      <c r="P1913" s="64">
        <v>80857556000</v>
      </c>
      <c r="Q1913" s="65">
        <v>0</v>
      </c>
      <c r="R1913" s="60">
        <v>0</v>
      </c>
      <c r="S1913" s="60" t="s">
        <v>3095</v>
      </c>
      <c r="T1913" s="132" t="s">
        <v>3604</v>
      </c>
      <c r="U1913" s="60" t="s">
        <v>3095</v>
      </c>
      <c r="V1913" s="60" t="s">
        <v>3605</v>
      </c>
      <c r="W1913" s="60" t="s">
        <v>3606</v>
      </c>
      <c r="X1913" s="60">
        <v>3241000</v>
      </c>
      <c r="Y1913" s="133" t="s">
        <v>3607</v>
      </c>
    </row>
    <row r="1914" spans="1:25" ht="60" x14ac:dyDescent="0.25">
      <c r="A1914" s="60" t="s">
        <v>3612</v>
      </c>
      <c r="B1914" s="60" t="str">
        <f>IFERROR(VLOOKUP(VALUE(MID(A1914,1,IF(VALUE(MID(A1914,1,3))=898,3,4))),[43]Hoja1!$A$3:$K$222,2,0),"")</f>
        <v>1071 Gestión educativa institucional</v>
      </c>
      <c r="C1914" s="60" t="s">
        <v>285</v>
      </c>
      <c r="D1914" s="60" t="s">
        <v>544</v>
      </c>
      <c r="E1914" s="130">
        <v>80101600</v>
      </c>
      <c r="F1914" s="131" t="s">
        <v>3613</v>
      </c>
      <c r="G1914" s="93">
        <v>3</v>
      </c>
      <c r="H1914" s="62">
        <v>4</v>
      </c>
      <c r="I1914" s="60">
        <v>8</v>
      </c>
      <c r="J1914" s="60">
        <v>1</v>
      </c>
      <c r="K1914" s="60" t="s">
        <v>19</v>
      </c>
      <c r="L1914" s="60" t="str">
        <f>IF(K1914=[43]Hoja3!$B$2,[43]Hoja3!$A$2,IF(K1914=[43]Hoja3!$B$3,[43]Hoja3!$A$3,IF(K1914=[43]Hoja3!$B$4,[43]Hoja3!$A$4,IF(K1914=[43]Hoja3!$B$5,[43]Hoja3!$A$5,IF(K1914=[43]Hoja3!$B$6,[43]Hoja3!$A$6,IF(K1914=[43]Hoja3!$B$7,[43]Hoja3!$A$7,IF(K1914=[43]Hoja3!$B$8,[43]Hoja3!$A$8,IF(K1914=[43]Hoja3!$B$9,[43]Hoja3!$A$9,IF(K1914=[43]Hoja3!$B$10,[43]Hoja3!$A$10,IF(K1914=[43]Hoja3!$B$11,[43]Hoja3!$A$11,IF(K1914=[43]Hoja3!$B$12,[43]Hoja3!$A$12,IF(K1914=[43]Hoja3!$B$13,[43]Hoja3!$A$13,IF(K1914=[43]Hoja3!$B$14,[43]Hoja3!$A$14,IF(K1914=[43]Hoja3!$B$15,[43]Hoja3!$A$15,IF(K1914=[43]Hoja3!$B$16,[43]Hoja3!$A$16,IF(K1914=[43]Hoja3!$B$17,[43]Hoja3!$A$17,IF(K1914=[43]Hoja3!$B$18,[43]Hoja3!$A$18,IF(K1914=[43]Hoja3!$B$19,[43]Hoja3!$A$19,IF(K1914=[43]Hoja3!$B$20,[43]Hoja3!$A$20,IF(K1914=[43]Hoja3!$B$21,[43]Hoja3!$A$21,""))))))))))))))))))))</f>
        <v>CCE-04</v>
      </c>
      <c r="M1914" s="60" t="s">
        <v>65</v>
      </c>
      <c r="N1914" s="60">
        <v>0</v>
      </c>
      <c r="O1914" s="63">
        <v>2055411000</v>
      </c>
      <c r="P1914" s="63">
        <v>2055411000</v>
      </c>
      <c r="Q1914" s="65">
        <v>0</v>
      </c>
      <c r="R1914" s="60">
        <v>0</v>
      </c>
      <c r="S1914" s="60" t="s">
        <v>3095</v>
      </c>
      <c r="T1914" s="132" t="s">
        <v>3604</v>
      </c>
      <c r="U1914" s="60" t="s">
        <v>3095</v>
      </c>
      <c r="V1914" s="60" t="s">
        <v>3605</v>
      </c>
      <c r="W1914" s="60" t="s">
        <v>3606</v>
      </c>
      <c r="X1914" s="60">
        <v>3241000</v>
      </c>
      <c r="Y1914" s="133" t="s">
        <v>3607</v>
      </c>
    </row>
    <row r="1915" spans="1:25" ht="45" x14ac:dyDescent="0.25">
      <c r="A1915" s="60" t="s">
        <v>3614</v>
      </c>
      <c r="B1915" s="60" t="str">
        <f>IFERROR(VLOOKUP(VALUE(MID(A1915,1,IF(VALUE(MID(A1915,1,3))=898,3,4))),[43]Hoja1!$A$3:$K$222,2,0),"")</f>
        <v>1071 Gestión educativa institucional</v>
      </c>
      <c r="C1915" s="60" t="s">
        <v>285</v>
      </c>
      <c r="D1915" s="60" t="s">
        <v>539</v>
      </c>
      <c r="E1915" s="130">
        <v>83101501</v>
      </c>
      <c r="F1915" s="131" t="s">
        <v>3615</v>
      </c>
      <c r="G1915" s="93">
        <v>7</v>
      </c>
      <c r="H1915" s="62">
        <v>7</v>
      </c>
      <c r="I1915" s="60">
        <v>12</v>
      </c>
      <c r="J1915" s="60">
        <v>1</v>
      </c>
      <c r="K1915" s="60" t="s">
        <v>29</v>
      </c>
      <c r="L1915" s="60" t="str">
        <f>IF(K1915=[43]Hoja3!$B$2,[43]Hoja3!$A$2,IF(K1915=[43]Hoja3!$B$3,[43]Hoja3!$A$3,IF(K1915=[43]Hoja3!$B$4,[43]Hoja3!$A$4,IF(K1915=[43]Hoja3!$B$5,[43]Hoja3!$A$5,IF(K1915=[43]Hoja3!$B$6,[43]Hoja3!$A$6,IF(K1915=[43]Hoja3!$B$7,[43]Hoja3!$A$7,IF(K1915=[43]Hoja3!$B$8,[43]Hoja3!$A$8,IF(K1915=[43]Hoja3!$B$9,[43]Hoja3!$A$9,IF(K1915=[43]Hoja3!$B$10,[43]Hoja3!$A$10,IF(K1915=[43]Hoja3!$B$11,[43]Hoja3!$A$11,IF(K1915=[43]Hoja3!$B$12,[43]Hoja3!$A$12,IF(K1915=[43]Hoja3!$B$13,[43]Hoja3!$A$13,IF(K1915=[43]Hoja3!$B$14,[43]Hoja3!$A$14,IF(K1915=[43]Hoja3!$B$15,[43]Hoja3!$A$15,IF(K1915=[43]Hoja3!$B$16,[43]Hoja3!$A$16,IF(K1915=[43]Hoja3!$B$17,[43]Hoja3!$A$17,IF(K1915=[43]Hoja3!$B$18,[43]Hoja3!$A$18,IF(K1915=[43]Hoja3!$B$19,[43]Hoja3!$A$19,IF(K1915=[43]Hoja3!$B$20,[43]Hoja3!$A$20,IF(K1915=[43]Hoja3!$B$21,[43]Hoja3!$A$21,""))))))))))))))))))))</f>
        <v>CCE-10</v>
      </c>
      <c r="M1915" s="60" t="s">
        <v>71</v>
      </c>
      <c r="N1915" s="60">
        <v>0</v>
      </c>
      <c r="O1915" s="63">
        <v>78000000</v>
      </c>
      <c r="P1915" s="64">
        <v>78000000</v>
      </c>
      <c r="Q1915" s="65">
        <v>0</v>
      </c>
      <c r="R1915" s="60">
        <v>0</v>
      </c>
      <c r="S1915" s="60" t="s">
        <v>3095</v>
      </c>
      <c r="T1915" s="132" t="s">
        <v>3604</v>
      </c>
      <c r="U1915" s="60" t="s">
        <v>3095</v>
      </c>
      <c r="V1915" s="60" t="s">
        <v>3605</v>
      </c>
      <c r="W1915" s="60" t="s">
        <v>3606</v>
      </c>
      <c r="X1915" s="60">
        <v>3241000</v>
      </c>
      <c r="Y1915" s="133" t="s">
        <v>3607</v>
      </c>
    </row>
    <row r="1916" spans="1:25" ht="60" x14ac:dyDescent="0.25">
      <c r="A1916" s="60" t="s">
        <v>3616</v>
      </c>
      <c r="B1916" s="60" t="str">
        <f>IFERROR(VLOOKUP(VALUE(MID(A1916,1,IF(VALUE(MID(A1916,1,3))=898,3,4))),[43]Hoja1!$A$3:$K$222,2,0),"")</f>
        <v>1071 Gestión educativa institucional</v>
      </c>
      <c r="C1916" s="60" t="s">
        <v>297</v>
      </c>
      <c r="D1916" s="60" t="s">
        <v>545</v>
      </c>
      <c r="E1916" s="130">
        <v>80131802</v>
      </c>
      <c r="F1916" s="131" t="s">
        <v>3617</v>
      </c>
      <c r="G1916" s="93">
        <v>1</v>
      </c>
      <c r="H1916" s="62">
        <v>1</v>
      </c>
      <c r="I1916" s="60">
        <v>12</v>
      </c>
      <c r="J1916" s="60">
        <v>1</v>
      </c>
      <c r="K1916" s="60" t="s">
        <v>29</v>
      </c>
      <c r="L1916" s="60" t="str">
        <f>IF(K1916=[43]Hoja3!$B$2,[43]Hoja3!$A$2,IF(K1916=[43]Hoja3!$B$3,[43]Hoja3!$A$3,IF(K1916=[43]Hoja3!$B$4,[43]Hoja3!$A$4,IF(K1916=[43]Hoja3!$B$5,[43]Hoja3!$A$5,IF(K1916=[43]Hoja3!$B$6,[43]Hoja3!$A$6,IF(K1916=[43]Hoja3!$B$7,[43]Hoja3!$A$7,IF(K1916=[43]Hoja3!$B$8,[43]Hoja3!$A$8,IF(K1916=[43]Hoja3!$B$9,[43]Hoja3!$A$9,IF(K1916=[43]Hoja3!$B$10,[43]Hoja3!$A$10,IF(K1916=[43]Hoja3!$B$11,[43]Hoja3!$A$11,IF(K1916=[43]Hoja3!$B$12,[43]Hoja3!$A$12,IF(K1916=[43]Hoja3!$B$13,[43]Hoja3!$A$13,IF(K1916=[43]Hoja3!$B$14,[43]Hoja3!$A$14,IF(K1916=[43]Hoja3!$B$15,[43]Hoja3!$A$15,IF(K1916=[43]Hoja3!$B$16,[43]Hoja3!$A$16,IF(K1916=[43]Hoja3!$B$17,[43]Hoja3!$A$17,IF(K1916=[43]Hoja3!$B$18,[43]Hoja3!$A$18,IF(K1916=[43]Hoja3!$B$19,[43]Hoja3!$A$19,IF(K1916=[43]Hoja3!$B$20,[43]Hoja3!$A$20,IF(K1916=[43]Hoja3!$B$21,[43]Hoja3!$A$21,""))))))))))))))))))))</f>
        <v>CCE-10</v>
      </c>
      <c r="M1916" s="60" t="s">
        <v>585</v>
      </c>
      <c r="N1916" s="60">
        <v>0</v>
      </c>
      <c r="O1916" s="63">
        <v>50000000</v>
      </c>
      <c r="P1916" s="64">
        <v>50000000</v>
      </c>
      <c r="Q1916" s="65">
        <v>0</v>
      </c>
      <c r="R1916" s="60">
        <v>0</v>
      </c>
      <c r="S1916" s="60" t="s">
        <v>3095</v>
      </c>
      <c r="T1916" s="132" t="s">
        <v>3604</v>
      </c>
      <c r="U1916" s="60" t="s">
        <v>3095</v>
      </c>
      <c r="V1916" s="60" t="s">
        <v>3605</v>
      </c>
      <c r="W1916" s="60" t="s">
        <v>3606</v>
      </c>
      <c r="X1916" s="60">
        <v>3241000</v>
      </c>
      <c r="Y1916" s="133" t="s">
        <v>3607</v>
      </c>
    </row>
    <row r="1917" spans="1:25" ht="60" x14ac:dyDescent="0.25">
      <c r="A1917" s="60" t="s">
        <v>3618</v>
      </c>
      <c r="B1917" s="60" t="str">
        <f>IFERROR(VLOOKUP(VALUE(MID(A1917,1,IF(VALUE(MID(A1917,1,3))=898,3,4))),[43]Hoja1!$A$3:$K$222,2,0),"")</f>
        <v>1071 Gestión educativa institucional</v>
      </c>
      <c r="C1917" s="60" t="s">
        <v>297</v>
      </c>
      <c r="D1917" s="60" t="s">
        <v>545</v>
      </c>
      <c r="E1917" s="130">
        <v>80131501</v>
      </c>
      <c r="F1917" s="131" t="s">
        <v>3619</v>
      </c>
      <c r="G1917" s="93">
        <v>8</v>
      </c>
      <c r="H1917" s="62">
        <v>8</v>
      </c>
      <c r="I1917" s="60">
        <v>4</v>
      </c>
      <c r="J1917" s="60">
        <v>1</v>
      </c>
      <c r="K1917" s="60" t="s">
        <v>21</v>
      </c>
      <c r="L1917" s="60" t="str">
        <f>IF(K1917=[43]Hoja3!$B$2,[43]Hoja3!$A$2,IF(K1917=[43]Hoja3!$B$3,[43]Hoja3!$A$3,IF(K1917=[43]Hoja3!$B$4,[43]Hoja3!$A$4,IF(K1917=[43]Hoja3!$B$5,[43]Hoja3!$A$5,IF(K1917=[43]Hoja3!$B$6,[43]Hoja3!$A$6,IF(K1917=[43]Hoja3!$B$7,[43]Hoja3!$A$7,IF(K1917=[43]Hoja3!$B$8,[43]Hoja3!$A$8,IF(K1917=[43]Hoja3!$B$9,[43]Hoja3!$A$9,IF(K1917=[43]Hoja3!$B$10,[43]Hoja3!$A$10,IF(K1917=[43]Hoja3!$B$11,[43]Hoja3!$A$11,IF(K1917=[43]Hoja3!$B$12,[43]Hoja3!$A$12,IF(K1917=[43]Hoja3!$B$13,[43]Hoja3!$A$13,IF(K1917=[43]Hoja3!$B$14,[43]Hoja3!$A$14,IF(K1917=[43]Hoja3!$B$15,[43]Hoja3!$A$15,IF(K1917=[43]Hoja3!$B$16,[43]Hoja3!$A$16,IF(K1917=[43]Hoja3!$B$17,[43]Hoja3!$A$17,IF(K1917=[43]Hoja3!$B$18,[43]Hoja3!$A$18,IF(K1917=[43]Hoja3!$B$19,[43]Hoja3!$A$19,IF(K1917=[43]Hoja3!$B$20,[43]Hoja3!$A$20,IF(K1917=[43]Hoja3!$B$21,[43]Hoja3!$A$21,""))))))))))))))))))))</f>
        <v>CCE-16</v>
      </c>
      <c r="M1917" s="60" t="s">
        <v>61</v>
      </c>
      <c r="N1917" s="60">
        <v>0</v>
      </c>
      <c r="O1917" s="63">
        <v>181225207</v>
      </c>
      <c r="P1917" s="63">
        <v>181225207.80000001</v>
      </c>
      <c r="Q1917" s="65">
        <v>0</v>
      </c>
      <c r="R1917" s="60">
        <v>0</v>
      </c>
      <c r="S1917" s="60" t="s">
        <v>3095</v>
      </c>
      <c r="T1917" s="132" t="s">
        <v>3604</v>
      </c>
      <c r="U1917" s="60" t="s">
        <v>3095</v>
      </c>
      <c r="V1917" s="60" t="s">
        <v>3605</v>
      </c>
      <c r="W1917" s="60" t="s">
        <v>3606</v>
      </c>
      <c r="X1917" s="60">
        <v>3241000</v>
      </c>
      <c r="Y1917" s="133" t="s">
        <v>3607</v>
      </c>
    </row>
    <row r="1918" spans="1:25" ht="60" x14ac:dyDescent="0.25">
      <c r="A1918" s="60" t="s">
        <v>3620</v>
      </c>
      <c r="B1918" s="60" t="str">
        <f>IFERROR(VLOOKUP(VALUE(MID(A1918,1,IF(VALUE(MID(A1918,1,3))=898,3,4))),[43]Hoja1!$A$3:$K$222,2,0),"")</f>
        <v>1071 Gestión educativa institucional</v>
      </c>
      <c r="C1918" s="60" t="s">
        <v>297</v>
      </c>
      <c r="D1918" s="60" t="s">
        <v>545</v>
      </c>
      <c r="E1918" s="130">
        <v>80131501</v>
      </c>
      <c r="F1918" s="131" t="s">
        <v>3621</v>
      </c>
      <c r="G1918" s="93">
        <v>1</v>
      </c>
      <c r="H1918" s="62">
        <v>1</v>
      </c>
      <c r="I1918" s="60">
        <v>12</v>
      </c>
      <c r="J1918" s="60">
        <v>1</v>
      </c>
      <c r="K1918" s="60" t="s">
        <v>21</v>
      </c>
      <c r="L1918" s="60" t="str">
        <f>IF(K1918=[43]Hoja3!$B$2,[43]Hoja3!$A$2,IF(K1918=[43]Hoja3!$B$3,[43]Hoja3!$A$3,IF(K1918=[43]Hoja3!$B$4,[43]Hoja3!$A$4,IF(K1918=[43]Hoja3!$B$5,[43]Hoja3!$A$5,IF(K1918=[43]Hoja3!$B$6,[43]Hoja3!$A$6,IF(K1918=[43]Hoja3!$B$7,[43]Hoja3!$A$7,IF(K1918=[43]Hoja3!$B$8,[43]Hoja3!$A$8,IF(K1918=[43]Hoja3!$B$9,[43]Hoja3!$A$9,IF(K1918=[43]Hoja3!$B$10,[43]Hoja3!$A$10,IF(K1918=[43]Hoja3!$B$11,[43]Hoja3!$A$11,IF(K1918=[43]Hoja3!$B$12,[43]Hoja3!$A$12,IF(K1918=[43]Hoja3!$B$13,[43]Hoja3!$A$13,IF(K1918=[43]Hoja3!$B$14,[43]Hoja3!$A$14,IF(K1918=[43]Hoja3!$B$15,[43]Hoja3!$A$15,IF(K1918=[43]Hoja3!$B$16,[43]Hoja3!$A$16,IF(K1918=[43]Hoja3!$B$17,[43]Hoja3!$A$17,IF(K1918=[43]Hoja3!$B$18,[43]Hoja3!$A$18,IF(K1918=[43]Hoja3!$B$19,[43]Hoja3!$A$19,IF(K1918=[43]Hoja3!$B$20,[43]Hoja3!$A$20,IF(K1918=[43]Hoja3!$B$21,[43]Hoja3!$A$21,""))))))))))))))))))))</f>
        <v>CCE-16</v>
      </c>
      <c r="M1918" s="60" t="s">
        <v>61</v>
      </c>
      <c r="N1918" s="60">
        <v>0</v>
      </c>
      <c r="O1918" s="63">
        <v>223020000</v>
      </c>
      <c r="P1918" s="63">
        <v>223020000</v>
      </c>
      <c r="Q1918" s="65">
        <v>0</v>
      </c>
      <c r="R1918" s="60">
        <v>0</v>
      </c>
      <c r="S1918" s="60" t="s">
        <v>3095</v>
      </c>
      <c r="T1918" s="132" t="s">
        <v>3604</v>
      </c>
      <c r="U1918" s="60" t="s">
        <v>3095</v>
      </c>
      <c r="V1918" s="60" t="s">
        <v>3605</v>
      </c>
      <c r="W1918" s="60" t="s">
        <v>3606</v>
      </c>
      <c r="X1918" s="60">
        <v>3241000</v>
      </c>
      <c r="Y1918" s="133" t="s">
        <v>3607</v>
      </c>
    </row>
    <row r="1919" spans="1:25" ht="60" x14ac:dyDescent="0.25">
      <c r="A1919" s="60" t="s">
        <v>3622</v>
      </c>
      <c r="B1919" s="60" t="str">
        <f>IFERROR(VLOOKUP(VALUE(MID(A1919,1,IF(VALUE(MID(A1919,1,3))=898,3,4))),[43]Hoja1!$A$3:$K$222,2,0),"")</f>
        <v>1071 Gestión educativa institucional</v>
      </c>
      <c r="C1919" s="60" t="s">
        <v>297</v>
      </c>
      <c r="D1919" s="60" t="s">
        <v>545</v>
      </c>
      <c r="E1919" s="130">
        <v>80131501</v>
      </c>
      <c r="F1919" s="131" t="s">
        <v>3623</v>
      </c>
      <c r="G1919" s="93">
        <v>1</v>
      </c>
      <c r="H1919" s="62">
        <v>1</v>
      </c>
      <c r="I1919" s="60">
        <v>12</v>
      </c>
      <c r="J1919" s="60">
        <v>1</v>
      </c>
      <c r="K1919" s="60" t="s">
        <v>21</v>
      </c>
      <c r="L1919" s="60" t="str">
        <f>IF(K1919=[43]Hoja3!$B$2,[43]Hoja3!$A$2,IF(K1919=[43]Hoja3!$B$3,[43]Hoja3!$A$3,IF(K1919=[43]Hoja3!$B$4,[43]Hoja3!$A$4,IF(K1919=[43]Hoja3!$B$5,[43]Hoja3!$A$5,IF(K1919=[43]Hoja3!$B$6,[43]Hoja3!$A$6,IF(K1919=[43]Hoja3!$B$7,[43]Hoja3!$A$7,IF(K1919=[43]Hoja3!$B$8,[43]Hoja3!$A$8,IF(K1919=[43]Hoja3!$B$9,[43]Hoja3!$A$9,IF(K1919=[43]Hoja3!$B$10,[43]Hoja3!$A$10,IF(K1919=[43]Hoja3!$B$11,[43]Hoja3!$A$11,IF(K1919=[43]Hoja3!$B$12,[43]Hoja3!$A$12,IF(K1919=[43]Hoja3!$B$13,[43]Hoja3!$A$13,IF(K1919=[43]Hoja3!$B$14,[43]Hoja3!$A$14,IF(K1919=[43]Hoja3!$B$15,[43]Hoja3!$A$15,IF(K1919=[43]Hoja3!$B$16,[43]Hoja3!$A$16,IF(K1919=[43]Hoja3!$B$17,[43]Hoja3!$A$17,IF(K1919=[43]Hoja3!$B$18,[43]Hoja3!$A$18,IF(K1919=[43]Hoja3!$B$19,[43]Hoja3!$A$19,IF(K1919=[43]Hoja3!$B$20,[43]Hoja3!$A$20,IF(K1919=[43]Hoja3!$B$21,[43]Hoja3!$A$21,""))))))))))))))))))))</f>
        <v>CCE-16</v>
      </c>
      <c r="M1919" s="60" t="s">
        <v>61</v>
      </c>
      <c r="N1919" s="60">
        <v>0</v>
      </c>
      <c r="O1919" s="63">
        <v>111490793</v>
      </c>
      <c r="P1919" s="63">
        <v>111490793</v>
      </c>
      <c r="Q1919" s="65">
        <v>0</v>
      </c>
      <c r="R1919" s="60">
        <v>0</v>
      </c>
      <c r="S1919" s="60" t="s">
        <v>3095</v>
      </c>
      <c r="T1919" s="132" t="s">
        <v>3604</v>
      </c>
      <c r="U1919" s="60" t="s">
        <v>3095</v>
      </c>
      <c r="V1919" s="60" t="s">
        <v>3605</v>
      </c>
      <c r="W1919" s="60" t="s">
        <v>3606</v>
      </c>
      <c r="X1919" s="60">
        <v>3241000</v>
      </c>
      <c r="Y1919" s="133" t="s">
        <v>3607</v>
      </c>
    </row>
    <row r="1920" spans="1:25" ht="60" x14ac:dyDescent="0.25">
      <c r="A1920" s="60" t="s">
        <v>3624</v>
      </c>
      <c r="B1920" s="60" t="str">
        <f>IFERROR(VLOOKUP(VALUE(MID(A1920,1,IF(VALUE(MID(A1920,1,3))=898,3,4))),[43]Hoja1!$A$3:$K$222,2,0),"")</f>
        <v>1071 Gestión educativa institucional</v>
      </c>
      <c r="C1920" s="60" t="s">
        <v>297</v>
      </c>
      <c r="D1920" s="60" t="s">
        <v>545</v>
      </c>
      <c r="E1920" s="130">
        <v>80131501</v>
      </c>
      <c r="F1920" s="131" t="s">
        <v>3625</v>
      </c>
      <c r="G1920" s="93">
        <v>1</v>
      </c>
      <c r="H1920" s="62">
        <v>1</v>
      </c>
      <c r="I1920" s="60">
        <v>12</v>
      </c>
      <c r="J1920" s="60">
        <v>1</v>
      </c>
      <c r="K1920" s="60" t="s">
        <v>21</v>
      </c>
      <c r="L1920" s="60" t="str">
        <f>IF(K1920=[43]Hoja3!$B$2,[43]Hoja3!$A$2,IF(K1920=[43]Hoja3!$B$3,[43]Hoja3!$A$3,IF(K1920=[43]Hoja3!$B$4,[43]Hoja3!$A$4,IF(K1920=[43]Hoja3!$B$5,[43]Hoja3!$A$5,IF(K1920=[43]Hoja3!$B$6,[43]Hoja3!$A$6,IF(K1920=[43]Hoja3!$B$7,[43]Hoja3!$A$7,IF(K1920=[43]Hoja3!$B$8,[43]Hoja3!$A$8,IF(K1920=[43]Hoja3!$B$9,[43]Hoja3!$A$9,IF(K1920=[43]Hoja3!$B$10,[43]Hoja3!$A$10,IF(K1920=[43]Hoja3!$B$11,[43]Hoja3!$A$11,IF(K1920=[43]Hoja3!$B$12,[43]Hoja3!$A$12,IF(K1920=[43]Hoja3!$B$13,[43]Hoja3!$A$13,IF(K1920=[43]Hoja3!$B$14,[43]Hoja3!$A$14,IF(K1920=[43]Hoja3!$B$15,[43]Hoja3!$A$15,IF(K1920=[43]Hoja3!$B$16,[43]Hoja3!$A$16,IF(K1920=[43]Hoja3!$B$17,[43]Hoja3!$A$17,IF(K1920=[43]Hoja3!$B$18,[43]Hoja3!$A$18,IF(K1920=[43]Hoja3!$B$19,[43]Hoja3!$A$19,IF(K1920=[43]Hoja3!$B$20,[43]Hoja3!$A$20,IF(K1920=[43]Hoja3!$B$21,[43]Hoja3!$A$21,""))))))))))))))))))))</f>
        <v>CCE-16</v>
      </c>
      <c r="M1920" s="60" t="s">
        <v>61</v>
      </c>
      <c r="N1920" s="60">
        <v>0</v>
      </c>
      <c r="O1920" s="63">
        <v>82048717</v>
      </c>
      <c r="P1920" s="63">
        <v>82048717.800000012</v>
      </c>
      <c r="Q1920" s="65">
        <v>0</v>
      </c>
      <c r="R1920" s="60">
        <v>0</v>
      </c>
      <c r="S1920" s="60" t="s">
        <v>3095</v>
      </c>
      <c r="T1920" s="132" t="s">
        <v>3604</v>
      </c>
      <c r="U1920" s="60" t="s">
        <v>3095</v>
      </c>
      <c r="V1920" s="60" t="s">
        <v>3605</v>
      </c>
      <c r="W1920" s="60" t="s">
        <v>3606</v>
      </c>
      <c r="X1920" s="60">
        <v>3241000</v>
      </c>
      <c r="Y1920" s="133" t="s">
        <v>3607</v>
      </c>
    </row>
    <row r="1921" spans="1:25" ht="60" x14ac:dyDescent="0.25">
      <c r="A1921" s="60" t="s">
        <v>3626</v>
      </c>
      <c r="B1921" s="60" t="str">
        <f>IFERROR(VLOOKUP(VALUE(MID(A1921,1,IF(VALUE(MID(A1921,1,3))=898,3,4))),[43]Hoja1!$A$3:$K$222,2,0),"")</f>
        <v>1071 Gestión educativa institucional</v>
      </c>
      <c r="C1921" s="60" t="s">
        <v>297</v>
      </c>
      <c r="D1921" s="60" t="s">
        <v>545</v>
      </c>
      <c r="E1921" s="130">
        <v>80131501</v>
      </c>
      <c r="F1921" s="131" t="s">
        <v>3627</v>
      </c>
      <c r="G1921" s="93">
        <v>5</v>
      </c>
      <c r="H1921" s="62">
        <v>5</v>
      </c>
      <c r="I1921" s="60">
        <v>7</v>
      </c>
      <c r="J1921" s="60">
        <v>1</v>
      </c>
      <c r="K1921" s="60" t="s">
        <v>21</v>
      </c>
      <c r="L1921" s="60" t="str">
        <f>IF(K1921=[43]Hoja3!$B$2,[43]Hoja3!$A$2,IF(K1921=[43]Hoja3!$B$3,[43]Hoja3!$A$3,IF(K1921=[43]Hoja3!$B$4,[43]Hoja3!$A$4,IF(K1921=[43]Hoja3!$B$5,[43]Hoja3!$A$5,IF(K1921=[43]Hoja3!$B$6,[43]Hoja3!$A$6,IF(K1921=[43]Hoja3!$B$7,[43]Hoja3!$A$7,IF(K1921=[43]Hoja3!$B$8,[43]Hoja3!$A$8,IF(K1921=[43]Hoja3!$B$9,[43]Hoja3!$A$9,IF(K1921=[43]Hoja3!$B$10,[43]Hoja3!$A$10,IF(K1921=[43]Hoja3!$B$11,[43]Hoja3!$A$11,IF(K1921=[43]Hoja3!$B$12,[43]Hoja3!$A$12,IF(K1921=[43]Hoja3!$B$13,[43]Hoja3!$A$13,IF(K1921=[43]Hoja3!$B$14,[43]Hoja3!$A$14,IF(K1921=[43]Hoja3!$B$15,[43]Hoja3!$A$15,IF(K1921=[43]Hoja3!$B$16,[43]Hoja3!$A$16,IF(K1921=[43]Hoja3!$B$17,[43]Hoja3!$A$17,IF(K1921=[43]Hoja3!$B$18,[43]Hoja3!$A$18,IF(K1921=[43]Hoja3!$B$19,[43]Hoja3!$A$19,IF(K1921=[43]Hoja3!$B$20,[43]Hoja3!$A$20,IF(K1921=[43]Hoja3!$B$21,[43]Hoja3!$A$21,""))))))))))))))))))))</f>
        <v>CCE-16</v>
      </c>
      <c r="M1921" s="60" t="s">
        <v>61</v>
      </c>
      <c r="N1921" s="60">
        <v>0</v>
      </c>
      <c r="O1921" s="63">
        <v>670172769</v>
      </c>
      <c r="P1921" s="63">
        <v>670172769</v>
      </c>
      <c r="Q1921" s="65">
        <v>0</v>
      </c>
      <c r="R1921" s="60">
        <v>0</v>
      </c>
      <c r="S1921" s="60" t="s">
        <v>3095</v>
      </c>
      <c r="T1921" s="132" t="s">
        <v>3604</v>
      </c>
      <c r="U1921" s="60" t="s">
        <v>3095</v>
      </c>
      <c r="V1921" s="60" t="s">
        <v>3605</v>
      </c>
      <c r="W1921" s="60" t="s">
        <v>3606</v>
      </c>
      <c r="X1921" s="60">
        <v>3241000</v>
      </c>
      <c r="Y1921" s="133" t="s">
        <v>3607</v>
      </c>
    </row>
    <row r="1922" spans="1:25" ht="60" x14ac:dyDescent="0.25">
      <c r="A1922" s="60" t="s">
        <v>3628</v>
      </c>
      <c r="B1922" s="60" t="str">
        <f>IFERROR(VLOOKUP(VALUE(MID(A1922,1,IF(VALUE(MID(A1922,1,3))=898,3,4))),[43]Hoja1!$A$3:$K$222,2,0),"")</f>
        <v>1071 Gestión educativa institucional</v>
      </c>
      <c r="C1922" s="60" t="s">
        <v>297</v>
      </c>
      <c r="D1922" s="60" t="s">
        <v>545</v>
      </c>
      <c r="E1922" s="130">
        <v>80131501</v>
      </c>
      <c r="F1922" s="131" t="s">
        <v>3629</v>
      </c>
      <c r="G1922" s="93">
        <v>5</v>
      </c>
      <c r="H1922" s="62">
        <v>5</v>
      </c>
      <c r="I1922" s="60">
        <v>7</v>
      </c>
      <c r="J1922" s="60">
        <v>1</v>
      </c>
      <c r="K1922" s="60" t="s">
        <v>21</v>
      </c>
      <c r="L1922" s="60" t="str">
        <f>IF(K1922=[43]Hoja3!$B$2,[43]Hoja3!$A$2,IF(K1922=[43]Hoja3!$B$3,[43]Hoja3!$A$3,IF(K1922=[43]Hoja3!$B$4,[43]Hoja3!$A$4,IF(K1922=[43]Hoja3!$B$5,[43]Hoja3!$A$5,IF(K1922=[43]Hoja3!$B$6,[43]Hoja3!$A$6,IF(K1922=[43]Hoja3!$B$7,[43]Hoja3!$A$7,IF(K1922=[43]Hoja3!$B$8,[43]Hoja3!$A$8,IF(K1922=[43]Hoja3!$B$9,[43]Hoja3!$A$9,IF(K1922=[43]Hoja3!$B$10,[43]Hoja3!$A$10,IF(K1922=[43]Hoja3!$B$11,[43]Hoja3!$A$11,IF(K1922=[43]Hoja3!$B$12,[43]Hoja3!$A$12,IF(K1922=[43]Hoja3!$B$13,[43]Hoja3!$A$13,IF(K1922=[43]Hoja3!$B$14,[43]Hoja3!$A$14,IF(K1922=[43]Hoja3!$B$15,[43]Hoja3!$A$15,IF(K1922=[43]Hoja3!$B$16,[43]Hoja3!$A$16,IF(K1922=[43]Hoja3!$B$17,[43]Hoja3!$A$17,IF(K1922=[43]Hoja3!$B$18,[43]Hoja3!$A$18,IF(K1922=[43]Hoja3!$B$19,[43]Hoja3!$A$19,IF(K1922=[43]Hoja3!$B$20,[43]Hoja3!$A$20,IF(K1922=[43]Hoja3!$B$21,[43]Hoja3!$A$21,""))))))))))))))))))))</f>
        <v>CCE-16</v>
      </c>
      <c r="M1922" s="60" t="s">
        <v>61</v>
      </c>
      <c r="N1922" s="60">
        <v>0</v>
      </c>
      <c r="O1922" s="63">
        <v>397016134</v>
      </c>
      <c r="P1922" s="63">
        <v>397016134.20000005</v>
      </c>
      <c r="Q1922" s="65">
        <v>0</v>
      </c>
      <c r="R1922" s="60">
        <v>0</v>
      </c>
      <c r="S1922" s="60" t="s">
        <v>3095</v>
      </c>
      <c r="T1922" s="132" t="s">
        <v>3604</v>
      </c>
      <c r="U1922" s="60" t="s">
        <v>3095</v>
      </c>
      <c r="V1922" s="60" t="s">
        <v>3605</v>
      </c>
      <c r="W1922" s="60" t="s">
        <v>3606</v>
      </c>
      <c r="X1922" s="60">
        <v>3241000</v>
      </c>
      <c r="Y1922" s="133" t="s">
        <v>3607</v>
      </c>
    </row>
    <row r="1923" spans="1:25" ht="60" x14ac:dyDescent="0.25">
      <c r="A1923" s="60" t="s">
        <v>3630</v>
      </c>
      <c r="B1923" s="60" t="str">
        <f>IFERROR(VLOOKUP(VALUE(MID(A1923,1,IF(VALUE(MID(A1923,1,3))=898,3,4))),[43]Hoja1!$A$3:$K$222,2,0),"")</f>
        <v>1071 Gestión educativa institucional</v>
      </c>
      <c r="C1923" s="60" t="s">
        <v>297</v>
      </c>
      <c r="D1923" s="60" t="s">
        <v>545</v>
      </c>
      <c r="E1923" s="130">
        <v>80131501</v>
      </c>
      <c r="F1923" s="131" t="s">
        <v>3631</v>
      </c>
      <c r="G1923" s="93">
        <v>5</v>
      </c>
      <c r="H1923" s="62">
        <v>5</v>
      </c>
      <c r="I1923" s="60">
        <v>7</v>
      </c>
      <c r="J1923" s="60">
        <v>1</v>
      </c>
      <c r="K1923" s="60" t="s">
        <v>21</v>
      </c>
      <c r="L1923" s="60" t="str">
        <f>IF(K1923=[43]Hoja3!$B$2,[43]Hoja3!$A$2,IF(K1923=[43]Hoja3!$B$3,[43]Hoja3!$A$3,IF(K1923=[43]Hoja3!$B$4,[43]Hoja3!$A$4,IF(K1923=[43]Hoja3!$B$5,[43]Hoja3!$A$5,IF(K1923=[43]Hoja3!$B$6,[43]Hoja3!$A$6,IF(K1923=[43]Hoja3!$B$7,[43]Hoja3!$A$7,IF(K1923=[43]Hoja3!$B$8,[43]Hoja3!$A$8,IF(K1923=[43]Hoja3!$B$9,[43]Hoja3!$A$9,IF(K1923=[43]Hoja3!$B$10,[43]Hoja3!$A$10,IF(K1923=[43]Hoja3!$B$11,[43]Hoja3!$A$11,IF(K1923=[43]Hoja3!$B$12,[43]Hoja3!$A$12,IF(K1923=[43]Hoja3!$B$13,[43]Hoja3!$A$13,IF(K1923=[43]Hoja3!$B$14,[43]Hoja3!$A$14,IF(K1923=[43]Hoja3!$B$15,[43]Hoja3!$A$15,IF(K1923=[43]Hoja3!$B$16,[43]Hoja3!$A$16,IF(K1923=[43]Hoja3!$B$17,[43]Hoja3!$A$17,IF(K1923=[43]Hoja3!$B$18,[43]Hoja3!$A$18,IF(K1923=[43]Hoja3!$B$19,[43]Hoja3!$A$19,IF(K1923=[43]Hoja3!$B$20,[43]Hoja3!$A$20,IF(K1923=[43]Hoja3!$B$21,[43]Hoja3!$A$21,""))))))))))))))))))))</f>
        <v>CCE-16</v>
      </c>
      <c r="M1923" s="60" t="s">
        <v>61</v>
      </c>
      <c r="N1923" s="60">
        <v>0</v>
      </c>
      <c r="O1923" s="63">
        <v>48393273</v>
      </c>
      <c r="P1923" s="63">
        <v>48393273.600000001</v>
      </c>
      <c r="Q1923" s="65">
        <v>0</v>
      </c>
      <c r="R1923" s="60">
        <v>0</v>
      </c>
      <c r="S1923" s="60" t="s">
        <v>3095</v>
      </c>
      <c r="T1923" s="132" t="s">
        <v>3604</v>
      </c>
      <c r="U1923" s="60" t="s">
        <v>3095</v>
      </c>
      <c r="V1923" s="60" t="s">
        <v>3605</v>
      </c>
      <c r="W1923" s="60" t="s">
        <v>3606</v>
      </c>
      <c r="X1923" s="60">
        <v>3241000</v>
      </c>
      <c r="Y1923" s="133" t="s">
        <v>3607</v>
      </c>
    </row>
    <row r="1924" spans="1:25" ht="60" x14ac:dyDescent="0.25">
      <c r="A1924" s="60" t="s">
        <v>3632</v>
      </c>
      <c r="B1924" s="60" t="str">
        <f>IFERROR(VLOOKUP(VALUE(MID(A1924,1,IF(VALUE(MID(A1924,1,3))=898,3,4))),[43]Hoja1!$A$3:$K$222,2,0),"")</f>
        <v>1071 Gestión educativa institucional</v>
      </c>
      <c r="C1924" s="60" t="s">
        <v>297</v>
      </c>
      <c r="D1924" s="60" t="s">
        <v>545</v>
      </c>
      <c r="E1924" s="130">
        <v>80131501</v>
      </c>
      <c r="F1924" s="131" t="s">
        <v>3633</v>
      </c>
      <c r="G1924" s="93">
        <v>5</v>
      </c>
      <c r="H1924" s="62">
        <v>5</v>
      </c>
      <c r="I1924" s="60">
        <v>7</v>
      </c>
      <c r="J1924" s="60">
        <v>1</v>
      </c>
      <c r="K1924" s="60" t="s">
        <v>21</v>
      </c>
      <c r="L1924" s="60" t="str">
        <f>IF(K1924=[43]Hoja3!$B$2,[43]Hoja3!$A$2,IF(K1924=[43]Hoja3!$B$3,[43]Hoja3!$A$3,IF(K1924=[43]Hoja3!$B$4,[43]Hoja3!$A$4,IF(K1924=[43]Hoja3!$B$5,[43]Hoja3!$A$5,IF(K1924=[43]Hoja3!$B$6,[43]Hoja3!$A$6,IF(K1924=[43]Hoja3!$B$7,[43]Hoja3!$A$7,IF(K1924=[43]Hoja3!$B$8,[43]Hoja3!$A$8,IF(K1924=[43]Hoja3!$B$9,[43]Hoja3!$A$9,IF(K1924=[43]Hoja3!$B$10,[43]Hoja3!$A$10,IF(K1924=[43]Hoja3!$B$11,[43]Hoja3!$A$11,IF(K1924=[43]Hoja3!$B$12,[43]Hoja3!$A$12,IF(K1924=[43]Hoja3!$B$13,[43]Hoja3!$A$13,IF(K1924=[43]Hoja3!$B$14,[43]Hoja3!$A$14,IF(K1924=[43]Hoja3!$B$15,[43]Hoja3!$A$15,IF(K1924=[43]Hoja3!$B$16,[43]Hoja3!$A$16,IF(K1924=[43]Hoja3!$B$17,[43]Hoja3!$A$17,IF(K1924=[43]Hoja3!$B$18,[43]Hoja3!$A$18,IF(K1924=[43]Hoja3!$B$19,[43]Hoja3!$A$19,IF(K1924=[43]Hoja3!$B$20,[43]Hoja3!$A$20,IF(K1924=[43]Hoja3!$B$21,[43]Hoja3!$A$21,""))))))))))))))))))))</f>
        <v>CCE-16</v>
      </c>
      <c r="M1924" s="60" t="s">
        <v>61</v>
      </c>
      <c r="N1924" s="60">
        <v>0</v>
      </c>
      <c r="O1924" s="63">
        <v>40048470</v>
      </c>
      <c r="P1924" s="63">
        <v>40048470</v>
      </c>
      <c r="Q1924" s="65">
        <v>0</v>
      </c>
      <c r="R1924" s="60">
        <v>0</v>
      </c>
      <c r="S1924" s="60" t="s">
        <v>3095</v>
      </c>
      <c r="T1924" s="132" t="s">
        <v>3604</v>
      </c>
      <c r="U1924" s="60" t="s">
        <v>3095</v>
      </c>
      <c r="V1924" s="60" t="s">
        <v>3605</v>
      </c>
      <c r="W1924" s="60" t="s">
        <v>3606</v>
      </c>
      <c r="X1924" s="60">
        <v>3241000</v>
      </c>
      <c r="Y1924" s="133" t="s">
        <v>3607</v>
      </c>
    </row>
    <row r="1925" spans="1:25" ht="60" x14ac:dyDescent="0.25">
      <c r="A1925" s="60" t="s">
        <v>3634</v>
      </c>
      <c r="B1925" s="60" t="str">
        <f>IFERROR(VLOOKUP(VALUE(MID(A1925,1,IF(VALUE(MID(A1925,1,3))=898,3,4))),[43]Hoja1!$A$3:$K$222,2,0),"")</f>
        <v>1071 Gestión educativa institucional</v>
      </c>
      <c r="C1925" s="60" t="s">
        <v>297</v>
      </c>
      <c r="D1925" s="60" t="s">
        <v>545</v>
      </c>
      <c r="E1925" s="130">
        <v>80131501</v>
      </c>
      <c r="F1925" s="131" t="s">
        <v>3635</v>
      </c>
      <c r="G1925" s="93">
        <v>1</v>
      </c>
      <c r="H1925" s="62">
        <v>1</v>
      </c>
      <c r="I1925" s="60">
        <v>12</v>
      </c>
      <c r="J1925" s="60">
        <v>1</v>
      </c>
      <c r="K1925" s="60" t="s">
        <v>21</v>
      </c>
      <c r="L1925" s="60" t="str">
        <f>IF(K1925=[43]Hoja3!$B$2,[43]Hoja3!$A$2,IF(K1925=[43]Hoja3!$B$3,[43]Hoja3!$A$3,IF(K1925=[43]Hoja3!$B$4,[43]Hoja3!$A$4,IF(K1925=[43]Hoja3!$B$5,[43]Hoja3!$A$5,IF(K1925=[43]Hoja3!$B$6,[43]Hoja3!$A$6,IF(K1925=[43]Hoja3!$B$7,[43]Hoja3!$A$7,IF(K1925=[43]Hoja3!$B$8,[43]Hoja3!$A$8,IF(K1925=[43]Hoja3!$B$9,[43]Hoja3!$A$9,IF(K1925=[43]Hoja3!$B$10,[43]Hoja3!$A$10,IF(K1925=[43]Hoja3!$B$11,[43]Hoja3!$A$11,IF(K1925=[43]Hoja3!$B$12,[43]Hoja3!$A$12,IF(K1925=[43]Hoja3!$B$13,[43]Hoja3!$A$13,IF(K1925=[43]Hoja3!$B$14,[43]Hoja3!$A$14,IF(K1925=[43]Hoja3!$B$15,[43]Hoja3!$A$15,IF(K1925=[43]Hoja3!$B$16,[43]Hoja3!$A$16,IF(K1925=[43]Hoja3!$B$17,[43]Hoja3!$A$17,IF(K1925=[43]Hoja3!$B$18,[43]Hoja3!$A$18,IF(K1925=[43]Hoja3!$B$19,[43]Hoja3!$A$19,IF(K1925=[43]Hoja3!$B$20,[43]Hoja3!$A$20,IF(K1925=[43]Hoja3!$B$21,[43]Hoja3!$A$21,""))))))))))))))))))))</f>
        <v>CCE-16</v>
      </c>
      <c r="M1925" s="60" t="s">
        <v>61</v>
      </c>
      <c r="N1925" s="60">
        <v>0</v>
      </c>
      <c r="O1925" s="63">
        <v>144268740</v>
      </c>
      <c r="P1925" s="63">
        <v>144268740</v>
      </c>
      <c r="Q1925" s="65">
        <v>0</v>
      </c>
      <c r="R1925" s="60">
        <v>0</v>
      </c>
      <c r="S1925" s="60" t="s">
        <v>3095</v>
      </c>
      <c r="T1925" s="132" t="s">
        <v>3604</v>
      </c>
      <c r="U1925" s="60" t="s">
        <v>3095</v>
      </c>
      <c r="V1925" s="60" t="s">
        <v>3605</v>
      </c>
      <c r="W1925" s="60" t="s">
        <v>3606</v>
      </c>
      <c r="X1925" s="60">
        <v>3241000</v>
      </c>
      <c r="Y1925" s="133" t="s">
        <v>3607</v>
      </c>
    </row>
    <row r="1926" spans="1:25" ht="60" x14ac:dyDescent="0.25">
      <c r="A1926" s="60" t="s">
        <v>3636</v>
      </c>
      <c r="B1926" s="60" t="str">
        <f>IFERROR(VLOOKUP(VALUE(MID(A1926,1,IF(VALUE(MID(A1926,1,3))=898,3,4))),[43]Hoja1!$A$3:$K$222,2,0),"")</f>
        <v>1071 Gestión educativa institucional</v>
      </c>
      <c r="C1926" s="60" t="s">
        <v>297</v>
      </c>
      <c r="D1926" s="60" t="s">
        <v>545</v>
      </c>
      <c r="E1926" s="130">
        <v>80131501</v>
      </c>
      <c r="F1926" s="131" t="s">
        <v>3637</v>
      </c>
      <c r="G1926" s="93">
        <v>5</v>
      </c>
      <c r="H1926" s="62">
        <v>5</v>
      </c>
      <c r="I1926" s="60">
        <v>7</v>
      </c>
      <c r="J1926" s="60">
        <v>1</v>
      </c>
      <c r="K1926" s="60" t="s">
        <v>21</v>
      </c>
      <c r="L1926" s="60" t="str">
        <f>IF(K1926=[43]Hoja3!$B$2,[43]Hoja3!$A$2,IF(K1926=[43]Hoja3!$B$3,[43]Hoja3!$A$3,IF(K1926=[43]Hoja3!$B$4,[43]Hoja3!$A$4,IF(K1926=[43]Hoja3!$B$5,[43]Hoja3!$A$5,IF(K1926=[43]Hoja3!$B$6,[43]Hoja3!$A$6,IF(K1926=[43]Hoja3!$B$7,[43]Hoja3!$A$7,IF(K1926=[43]Hoja3!$B$8,[43]Hoja3!$A$8,IF(K1926=[43]Hoja3!$B$9,[43]Hoja3!$A$9,IF(K1926=[43]Hoja3!$B$10,[43]Hoja3!$A$10,IF(K1926=[43]Hoja3!$B$11,[43]Hoja3!$A$11,IF(K1926=[43]Hoja3!$B$12,[43]Hoja3!$A$12,IF(K1926=[43]Hoja3!$B$13,[43]Hoja3!$A$13,IF(K1926=[43]Hoja3!$B$14,[43]Hoja3!$A$14,IF(K1926=[43]Hoja3!$B$15,[43]Hoja3!$A$15,IF(K1926=[43]Hoja3!$B$16,[43]Hoja3!$A$16,IF(K1926=[43]Hoja3!$B$17,[43]Hoja3!$A$17,IF(K1926=[43]Hoja3!$B$18,[43]Hoja3!$A$18,IF(K1926=[43]Hoja3!$B$19,[43]Hoja3!$A$19,IF(K1926=[43]Hoja3!$B$20,[43]Hoja3!$A$20,IF(K1926=[43]Hoja3!$B$21,[43]Hoja3!$A$21,""))))))))))))))))))))</f>
        <v>CCE-16</v>
      </c>
      <c r="M1926" s="60" t="s">
        <v>61</v>
      </c>
      <c r="N1926" s="60">
        <v>0</v>
      </c>
      <c r="O1926" s="63">
        <v>62553065</v>
      </c>
      <c r="P1926" s="63">
        <v>62553065.400000006</v>
      </c>
      <c r="Q1926" s="65">
        <v>0</v>
      </c>
      <c r="R1926" s="60">
        <v>0</v>
      </c>
      <c r="S1926" s="60" t="s">
        <v>3095</v>
      </c>
      <c r="T1926" s="132" t="s">
        <v>3604</v>
      </c>
      <c r="U1926" s="60" t="s">
        <v>3095</v>
      </c>
      <c r="V1926" s="60" t="s">
        <v>3605</v>
      </c>
      <c r="W1926" s="60" t="s">
        <v>3606</v>
      </c>
      <c r="X1926" s="60">
        <v>3241000</v>
      </c>
      <c r="Y1926" s="133" t="s">
        <v>3607</v>
      </c>
    </row>
    <row r="1927" spans="1:25" ht="60" x14ac:dyDescent="0.25">
      <c r="A1927" s="60" t="s">
        <v>3638</v>
      </c>
      <c r="B1927" s="60" t="str">
        <f>IFERROR(VLOOKUP(VALUE(MID(A1927,1,IF(VALUE(MID(A1927,1,3))=898,3,4))),[43]Hoja1!$A$3:$K$222,2,0),"")</f>
        <v>1071 Gestión educativa institucional</v>
      </c>
      <c r="C1927" s="60" t="s">
        <v>297</v>
      </c>
      <c r="D1927" s="60" t="s">
        <v>545</v>
      </c>
      <c r="E1927" s="130">
        <v>80131501</v>
      </c>
      <c r="F1927" s="131" t="s">
        <v>3639</v>
      </c>
      <c r="G1927" s="93">
        <v>5</v>
      </c>
      <c r="H1927" s="62">
        <v>5</v>
      </c>
      <c r="I1927" s="60">
        <v>7</v>
      </c>
      <c r="J1927" s="60">
        <v>1</v>
      </c>
      <c r="K1927" s="60" t="s">
        <v>21</v>
      </c>
      <c r="L1927" s="60" t="str">
        <f>IF(K1927=[43]Hoja3!$B$2,[43]Hoja3!$A$2,IF(K1927=[43]Hoja3!$B$3,[43]Hoja3!$A$3,IF(K1927=[43]Hoja3!$B$4,[43]Hoja3!$A$4,IF(K1927=[43]Hoja3!$B$5,[43]Hoja3!$A$5,IF(K1927=[43]Hoja3!$B$6,[43]Hoja3!$A$6,IF(K1927=[43]Hoja3!$B$7,[43]Hoja3!$A$7,IF(K1927=[43]Hoja3!$B$8,[43]Hoja3!$A$8,IF(K1927=[43]Hoja3!$B$9,[43]Hoja3!$A$9,IF(K1927=[43]Hoja3!$B$10,[43]Hoja3!$A$10,IF(K1927=[43]Hoja3!$B$11,[43]Hoja3!$A$11,IF(K1927=[43]Hoja3!$B$12,[43]Hoja3!$A$12,IF(K1927=[43]Hoja3!$B$13,[43]Hoja3!$A$13,IF(K1927=[43]Hoja3!$B$14,[43]Hoja3!$A$14,IF(K1927=[43]Hoja3!$B$15,[43]Hoja3!$A$15,IF(K1927=[43]Hoja3!$B$16,[43]Hoja3!$A$16,IF(K1927=[43]Hoja3!$B$17,[43]Hoja3!$A$17,IF(K1927=[43]Hoja3!$B$18,[43]Hoja3!$A$18,IF(K1927=[43]Hoja3!$B$19,[43]Hoja3!$A$19,IF(K1927=[43]Hoja3!$B$20,[43]Hoja3!$A$20,IF(K1927=[43]Hoja3!$B$21,[43]Hoja3!$A$21,""))))))))))))))))))))</f>
        <v>CCE-16</v>
      </c>
      <c r="M1927" s="60" t="s">
        <v>61</v>
      </c>
      <c r="N1927" s="60">
        <v>0</v>
      </c>
      <c r="O1927" s="63">
        <v>108566274</v>
      </c>
      <c r="P1927" s="63">
        <v>108566274.60000001</v>
      </c>
      <c r="Q1927" s="65">
        <v>0</v>
      </c>
      <c r="R1927" s="60">
        <v>0</v>
      </c>
      <c r="S1927" s="60" t="s">
        <v>3095</v>
      </c>
      <c r="T1927" s="132" t="s">
        <v>3604</v>
      </c>
      <c r="U1927" s="60" t="s">
        <v>3095</v>
      </c>
      <c r="V1927" s="60" t="s">
        <v>3605</v>
      </c>
      <c r="W1927" s="60" t="s">
        <v>3606</v>
      </c>
      <c r="X1927" s="60">
        <v>3241000</v>
      </c>
      <c r="Y1927" s="133" t="s">
        <v>3607</v>
      </c>
    </row>
    <row r="1928" spans="1:25" ht="60" x14ac:dyDescent="0.25">
      <c r="A1928" s="60" t="s">
        <v>3640</v>
      </c>
      <c r="B1928" s="60" t="str">
        <f>IFERROR(VLOOKUP(VALUE(MID(A1928,1,IF(VALUE(MID(A1928,1,3))=898,3,4))),[43]Hoja1!$A$3:$K$222,2,0),"")</f>
        <v>1071 Gestión educativa institucional</v>
      </c>
      <c r="C1928" s="60" t="s">
        <v>297</v>
      </c>
      <c r="D1928" s="60" t="s">
        <v>545</v>
      </c>
      <c r="E1928" s="130">
        <v>80131501</v>
      </c>
      <c r="F1928" s="131" t="s">
        <v>3641</v>
      </c>
      <c r="G1928" s="93">
        <v>5</v>
      </c>
      <c r="H1928" s="62">
        <v>5</v>
      </c>
      <c r="I1928" s="60">
        <v>7</v>
      </c>
      <c r="J1928" s="60">
        <v>1</v>
      </c>
      <c r="K1928" s="60" t="s">
        <v>21</v>
      </c>
      <c r="L1928" s="60" t="str">
        <f>IF(K1928=[43]Hoja3!$B$2,[43]Hoja3!$A$2,IF(K1928=[43]Hoja3!$B$3,[43]Hoja3!$A$3,IF(K1928=[43]Hoja3!$B$4,[43]Hoja3!$A$4,IF(K1928=[43]Hoja3!$B$5,[43]Hoja3!$A$5,IF(K1928=[43]Hoja3!$B$6,[43]Hoja3!$A$6,IF(K1928=[43]Hoja3!$B$7,[43]Hoja3!$A$7,IF(K1928=[43]Hoja3!$B$8,[43]Hoja3!$A$8,IF(K1928=[43]Hoja3!$B$9,[43]Hoja3!$A$9,IF(K1928=[43]Hoja3!$B$10,[43]Hoja3!$A$10,IF(K1928=[43]Hoja3!$B$11,[43]Hoja3!$A$11,IF(K1928=[43]Hoja3!$B$12,[43]Hoja3!$A$12,IF(K1928=[43]Hoja3!$B$13,[43]Hoja3!$A$13,IF(K1928=[43]Hoja3!$B$14,[43]Hoja3!$A$14,IF(K1928=[43]Hoja3!$B$15,[43]Hoja3!$A$15,IF(K1928=[43]Hoja3!$B$16,[43]Hoja3!$A$16,IF(K1928=[43]Hoja3!$B$17,[43]Hoja3!$A$17,IF(K1928=[43]Hoja3!$B$18,[43]Hoja3!$A$18,IF(K1928=[43]Hoja3!$B$19,[43]Hoja3!$A$19,IF(K1928=[43]Hoja3!$B$20,[43]Hoja3!$A$20,IF(K1928=[43]Hoja3!$B$21,[43]Hoja3!$A$21,""))))))))))))))))))))</f>
        <v>CCE-16</v>
      </c>
      <c r="M1928" s="60" t="s">
        <v>61</v>
      </c>
      <c r="N1928" s="60">
        <v>0</v>
      </c>
      <c r="O1928" s="63">
        <v>70041610</v>
      </c>
      <c r="P1928" s="63">
        <v>70041610.800000012</v>
      </c>
      <c r="Q1928" s="65">
        <v>0</v>
      </c>
      <c r="R1928" s="60">
        <v>0</v>
      </c>
      <c r="S1928" s="60" t="s">
        <v>3095</v>
      </c>
      <c r="T1928" s="132" t="s">
        <v>3604</v>
      </c>
      <c r="U1928" s="60" t="s">
        <v>3095</v>
      </c>
      <c r="V1928" s="60" t="s">
        <v>3605</v>
      </c>
      <c r="W1928" s="60" t="s">
        <v>3606</v>
      </c>
      <c r="X1928" s="60">
        <v>3241000</v>
      </c>
      <c r="Y1928" s="133" t="s">
        <v>3607</v>
      </c>
    </row>
    <row r="1929" spans="1:25" ht="60" x14ac:dyDescent="0.25">
      <c r="A1929" s="60" t="s">
        <v>3642</v>
      </c>
      <c r="B1929" s="60" t="str">
        <f>IFERROR(VLOOKUP(VALUE(MID(A1929,1,IF(VALUE(MID(A1929,1,3))=898,3,4))),[43]Hoja1!$A$3:$K$222,2,0),"")</f>
        <v>1071 Gestión educativa institucional</v>
      </c>
      <c r="C1929" s="60" t="s">
        <v>297</v>
      </c>
      <c r="D1929" s="60" t="s">
        <v>545</v>
      </c>
      <c r="E1929" s="130">
        <v>80131501</v>
      </c>
      <c r="F1929" s="131" t="s">
        <v>3643</v>
      </c>
      <c r="G1929" s="93">
        <v>5</v>
      </c>
      <c r="H1929" s="62">
        <v>5</v>
      </c>
      <c r="I1929" s="60">
        <v>7</v>
      </c>
      <c r="J1929" s="60">
        <v>1</v>
      </c>
      <c r="K1929" s="60" t="s">
        <v>21</v>
      </c>
      <c r="L1929" s="60" t="str">
        <f>IF(K1929=[43]Hoja3!$B$2,[43]Hoja3!$A$2,IF(K1929=[43]Hoja3!$B$3,[43]Hoja3!$A$3,IF(K1929=[43]Hoja3!$B$4,[43]Hoja3!$A$4,IF(K1929=[43]Hoja3!$B$5,[43]Hoja3!$A$5,IF(K1929=[43]Hoja3!$B$6,[43]Hoja3!$A$6,IF(K1929=[43]Hoja3!$B$7,[43]Hoja3!$A$7,IF(K1929=[43]Hoja3!$B$8,[43]Hoja3!$A$8,IF(K1929=[43]Hoja3!$B$9,[43]Hoja3!$A$9,IF(K1929=[43]Hoja3!$B$10,[43]Hoja3!$A$10,IF(K1929=[43]Hoja3!$B$11,[43]Hoja3!$A$11,IF(K1929=[43]Hoja3!$B$12,[43]Hoja3!$A$12,IF(K1929=[43]Hoja3!$B$13,[43]Hoja3!$A$13,IF(K1929=[43]Hoja3!$B$14,[43]Hoja3!$A$14,IF(K1929=[43]Hoja3!$B$15,[43]Hoja3!$A$15,IF(K1929=[43]Hoja3!$B$16,[43]Hoja3!$A$16,IF(K1929=[43]Hoja3!$B$17,[43]Hoja3!$A$17,IF(K1929=[43]Hoja3!$B$18,[43]Hoja3!$A$18,IF(K1929=[43]Hoja3!$B$19,[43]Hoja3!$A$19,IF(K1929=[43]Hoja3!$B$20,[43]Hoja3!$A$20,IF(K1929=[43]Hoja3!$B$21,[43]Hoja3!$A$21,""))))))))))))))))))))</f>
        <v>CCE-16</v>
      </c>
      <c r="M1929" s="60" t="s">
        <v>61</v>
      </c>
      <c r="N1929" s="60">
        <v>0</v>
      </c>
      <c r="O1929" s="63">
        <v>155371557</v>
      </c>
      <c r="P1929" s="63">
        <v>155371557.60000002</v>
      </c>
      <c r="Q1929" s="65">
        <v>0</v>
      </c>
      <c r="R1929" s="60">
        <v>0</v>
      </c>
      <c r="S1929" s="60" t="s">
        <v>3095</v>
      </c>
      <c r="T1929" s="132" t="s">
        <v>3604</v>
      </c>
      <c r="U1929" s="60" t="s">
        <v>3095</v>
      </c>
      <c r="V1929" s="60" t="s">
        <v>3605</v>
      </c>
      <c r="W1929" s="60" t="s">
        <v>3606</v>
      </c>
      <c r="X1929" s="60">
        <v>3241000</v>
      </c>
      <c r="Y1929" s="133" t="s">
        <v>3607</v>
      </c>
    </row>
    <row r="1930" spans="1:25" ht="60" x14ac:dyDescent="0.25">
      <c r="A1930" s="60" t="s">
        <v>3644</v>
      </c>
      <c r="B1930" s="60" t="str">
        <f>IFERROR(VLOOKUP(VALUE(MID(A1930,1,IF(VALUE(MID(A1930,1,3))=898,3,4))),[43]Hoja1!$A$3:$K$222,2,0),"")</f>
        <v>1071 Gestión educativa institucional</v>
      </c>
      <c r="C1930" s="60" t="s">
        <v>297</v>
      </c>
      <c r="D1930" s="60" t="s">
        <v>545</v>
      </c>
      <c r="E1930" s="130">
        <v>80131501</v>
      </c>
      <c r="F1930" s="131" t="s">
        <v>3645</v>
      </c>
      <c r="G1930" s="93">
        <v>7</v>
      </c>
      <c r="H1930" s="62">
        <v>7</v>
      </c>
      <c r="I1930" s="60">
        <v>135</v>
      </c>
      <c r="J1930" s="60">
        <v>0</v>
      </c>
      <c r="K1930" s="60" t="s">
        <v>21</v>
      </c>
      <c r="L1930" s="60" t="str">
        <f>IF(K1930=[43]Hoja3!$B$2,[43]Hoja3!$A$2,IF(K1930=[43]Hoja3!$B$3,[43]Hoja3!$A$3,IF(K1930=[43]Hoja3!$B$4,[43]Hoja3!$A$4,IF(K1930=[43]Hoja3!$B$5,[43]Hoja3!$A$5,IF(K1930=[43]Hoja3!$B$6,[43]Hoja3!$A$6,IF(K1930=[43]Hoja3!$B$7,[43]Hoja3!$A$7,IF(K1930=[43]Hoja3!$B$8,[43]Hoja3!$A$8,IF(K1930=[43]Hoja3!$B$9,[43]Hoja3!$A$9,IF(K1930=[43]Hoja3!$B$10,[43]Hoja3!$A$10,IF(K1930=[43]Hoja3!$B$11,[43]Hoja3!$A$11,IF(K1930=[43]Hoja3!$B$12,[43]Hoja3!$A$12,IF(K1930=[43]Hoja3!$B$13,[43]Hoja3!$A$13,IF(K1930=[43]Hoja3!$B$14,[43]Hoja3!$A$14,IF(K1930=[43]Hoja3!$B$15,[43]Hoja3!$A$15,IF(K1930=[43]Hoja3!$B$16,[43]Hoja3!$A$16,IF(K1930=[43]Hoja3!$B$17,[43]Hoja3!$A$17,IF(K1930=[43]Hoja3!$B$18,[43]Hoja3!$A$18,IF(K1930=[43]Hoja3!$B$19,[43]Hoja3!$A$19,IF(K1930=[43]Hoja3!$B$20,[43]Hoja3!$A$20,IF(K1930=[43]Hoja3!$B$21,[43]Hoja3!$A$21,""))))))))))))))))))))</f>
        <v>CCE-16</v>
      </c>
      <c r="M1930" s="60" t="s">
        <v>61</v>
      </c>
      <c r="N1930" s="60">
        <v>0</v>
      </c>
      <c r="O1930" s="63">
        <v>36393663</v>
      </c>
      <c r="P1930" s="63">
        <v>36393663.600000001</v>
      </c>
      <c r="Q1930" s="65">
        <v>0</v>
      </c>
      <c r="R1930" s="60">
        <v>0</v>
      </c>
      <c r="S1930" s="60" t="s">
        <v>3095</v>
      </c>
      <c r="T1930" s="132" t="s">
        <v>3604</v>
      </c>
      <c r="U1930" s="60" t="s">
        <v>3095</v>
      </c>
      <c r="V1930" s="60" t="s">
        <v>3605</v>
      </c>
      <c r="W1930" s="60" t="s">
        <v>3606</v>
      </c>
      <c r="X1930" s="60">
        <v>3241000</v>
      </c>
      <c r="Y1930" s="133" t="s">
        <v>3607</v>
      </c>
    </row>
    <row r="1931" spans="1:25" ht="60" x14ac:dyDescent="0.25">
      <c r="A1931" s="60" t="s">
        <v>3646</v>
      </c>
      <c r="B1931" s="60" t="str">
        <f>IFERROR(VLOOKUP(VALUE(MID(A1931,1,IF(VALUE(MID(A1931,1,3))=898,3,4))),[43]Hoja1!$A$3:$K$222,2,0),"")</f>
        <v>1071 Gestión educativa institucional</v>
      </c>
      <c r="C1931" s="60" t="s">
        <v>297</v>
      </c>
      <c r="D1931" s="60" t="s">
        <v>545</v>
      </c>
      <c r="E1931" s="130">
        <v>80131501</v>
      </c>
      <c r="F1931" s="131" t="s">
        <v>3647</v>
      </c>
      <c r="G1931" s="93">
        <v>5</v>
      </c>
      <c r="H1931" s="62">
        <v>5</v>
      </c>
      <c r="I1931" s="60">
        <v>7</v>
      </c>
      <c r="J1931" s="60">
        <v>1</v>
      </c>
      <c r="K1931" s="60" t="s">
        <v>21</v>
      </c>
      <c r="L1931" s="60" t="str">
        <f>IF(K1931=[43]Hoja3!$B$2,[43]Hoja3!$A$2,IF(K1931=[43]Hoja3!$B$3,[43]Hoja3!$A$3,IF(K1931=[43]Hoja3!$B$4,[43]Hoja3!$A$4,IF(K1931=[43]Hoja3!$B$5,[43]Hoja3!$A$5,IF(K1931=[43]Hoja3!$B$6,[43]Hoja3!$A$6,IF(K1931=[43]Hoja3!$B$7,[43]Hoja3!$A$7,IF(K1931=[43]Hoja3!$B$8,[43]Hoja3!$A$8,IF(K1931=[43]Hoja3!$B$9,[43]Hoja3!$A$9,IF(K1931=[43]Hoja3!$B$10,[43]Hoja3!$A$10,IF(K1931=[43]Hoja3!$B$11,[43]Hoja3!$A$11,IF(K1931=[43]Hoja3!$B$12,[43]Hoja3!$A$12,IF(K1931=[43]Hoja3!$B$13,[43]Hoja3!$A$13,IF(K1931=[43]Hoja3!$B$14,[43]Hoja3!$A$14,IF(K1931=[43]Hoja3!$B$15,[43]Hoja3!$A$15,IF(K1931=[43]Hoja3!$B$16,[43]Hoja3!$A$16,IF(K1931=[43]Hoja3!$B$17,[43]Hoja3!$A$17,IF(K1931=[43]Hoja3!$B$18,[43]Hoja3!$A$18,IF(K1931=[43]Hoja3!$B$19,[43]Hoja3!$A$19,IF(K1931=[43]Hoja3!$B$20,[43]Hoja3!$A$20,IF(K1931=[43]Hoja3!$B$21,[43]Hoja3!$A$21,""))))))))))))))))))))</f>
        <v>CCE-16</v>
      </c>
      <c r="M1931" s="60" t="s">
        <v>61</v>
      </c>
      <c r="N1931" s="60">
        <v>0</v>
      </c>
      <c r="O1931" s="63">
        <v>101518111</v>
      </c>
      <c r="P1931" s="63">
        <v>101518111.80000001</v>
      </c>
      <c r="Q1931" s="65">
        <v>0</v>
      </c>
      <c r="R1931" s="60">
        <v>0</v>
      </c>
      <c r="S1931" s="60" t="s">
        <v>3095</v>
      </c>
      <c r="T1931" s="132" t="s">
        <v>3604</v>
      </c>
      <c r="U1931" s="60" t="s">
        <v>3095</v>
      </c>
      <c r="V1931" s="60" t="s">
        <v>3605</v>
      </c>
      <c r="W1931" s="60" t="s">
        <v>3606</v>
      </c>
      <c r="X1931" s="60">
        <v>3241000</v>
      </c>
      <c r="Y1931" s="133" t="s">
        <v>3607</v>
      </c>
    </row>
    <row r="1932" spans="1:25" ht="60" x14ac:dyDescent="0.25">
      <c r="A1932" s="60" t="s">
        <v>3648</v>
      </c>
      <c r="B1932" s="60" t="str">
        <f>IFERROR(VLOOKUP(VALUE(MID(A1932,1,IF(VALUE(MID(A1932,1,3))=898,3,4))),[43]Hoja1!$A$3:$K$222,2,0),"")</f>
        <v>1071 Gestión educativa institucional</v>
      </c>
      <c r="C1932" s="60" t="s">
        <v>297</v>
      </c>
      <c r="D1932" s="60" t="s">
        <v>545</v>
      </c>
      <c r="E1932" s="130">
        <v>80131501</v>
      </c>
      <c r="F1932" s="131" t="s">
        <v>3649</v>
      </c>
      <c r="G1932" s="93">
        <v>5</v>
      </c>
      <c r="H1932" s="62">
        <v>5</v>
      </c>
      <c r="I1932" s="60">
        <v>7</v>
      </c>
      <c r="J1932" s="60">
        <v>1</v>
      </c>
      <c r="K1932" s="60" t="s">
        <v>21</v>
      </c>
      <c r="L1932" s="60" t="str">
        <f>IF(K1932=[43]Hoja3!$B$2,[43]Hoja3!$A$2,IF(K1932=[43]Hoja3!$B$3,[43]Hoja3!$A$3,IF(K1932=[43]Hoja3!$B$4,[43]Hoja3!$A$4,IF(K1932=[43]Hoja3!$B$5,[43]Hoja3!$A$5,IF(K1932=[43]Hoja3!$B$6,[43]Hoja3!$A$6,IF(K1932=[43]Hoja3!$B$7,[43]Hoja3!$A$7,IF(K1932=[43]Hoja3!$B$8,[43]Hoja3!$A$8,IF(K1932=[43]Hoja3!$B$9,[43]Hoja3!$A$9,IF(K1932=[43]Hoja3!$B$10,[43]Hoja3!$A$10,IF(K1932=[43]Hoja3!$B$11,[43]Hoja3!$A$11,IF(K1932=[43]Hoja3!$B$12,[43]Hoja3!$A$12,IF(K1932=[43]Hoja3!$B$13,[43]Hoja3!$A$13,IF(K1932=[43]Hoja3!$B$14,[43]Hoja3!$A$14,IF(K1932=[43]Hoja3!$B$15,[43]Hoja3!$A$15,IF(K1932=[43]Hoja3!$B$16,[43]Hoja3!$A$16,IF(K1932=[43]Hoja3!$B$17,[43]Hoja3!$A$17,IF(K1932=[43]Hoja3!$B$18,[43]Hoja3!$A$18,IF(K1932=[43]Hoja3!$B$19,[43]Hoja3!$A$19,IF(K1932=[43]Hoja3!$B$20,[43]Hoja3!$A$20,IF(K1932=[43]Hoja3!$B$21,[43]Hoja3!$A$21,""))))))))))))))))))))</f>
        <v>CCE-16</v>
      </c>
      <c r="M1932" s="60" t="s">
        <v>61</v>
      </c>
      <c r="N1932" s="60">
        <v>0</v>
      </c>
      <c r="O1932" s="63">
        <v>63000000</v>
      </c>
      <c r="P1932" s="63">
        <v>63000000</v>
      </c>
      <c r="Q1932" s="65">
        <v>0</v>
      </c>
      <c r="R1932" s="60">
        <v>0</v>
      </c>
      <c r="S1932" s="60" t="s">
        <v>3095</v>
      </c>
      <c r="T1932" s="132" t="s">
        <v>3604</v>
      </c>
      <c r="U1932" s="60" t="s">
        <v>3095</v>
      </c>
      <c r="V1932" s="60" t="s">
        <v>3605</v>
      </c>
      <c r="W1932" s="60" t="s">
        <v>3606</v>
      </c>
      <c r="X1932" s="60">
        <v>3241000</v>
      </c>
      <c r="Y1932" s="133" t="s">
        <v>3607</v>
      </c>
    </row>
    <row r="1933" spans="1:25" ht="60" x14ac:dyDescent="0.25">
      <c r="A1933" s="60" t="s">
        <v>3650</v>
      </c>
      <c r="B1933" s="60" t="str">
        <f>IFERROR(VLOOKUP(VALUE(MID(A1933,1,IF(VALUE(MID(A1933,1,3))=898,3,4))),[43]Hoja1!$A$3:$K$222,2,0),"")</f>
        <v>1071 Gestión educativa institucional</v>
      </c>
      <c r="C1933" s="60" t="s">
        <v>297</v>
      </c>
      <c r="D1933" s="60" t="s">
        <v>545</v>
      </c>
      <c r="E1933" s="130">
        <v>80131501</v>
      </c>
      <c r="F1933" s="131" t="s">
        <v>3651</v>
      </c>
      <c r="G1933" s="93">
        <v>1</v>
      </c>
      <c r="H1933" s="62">
        <v>1</v>
      </c>
      <c r="I1933" s="60">
        <v>12</v>
      </c>
      <c r="J1933" s="60">
        <v>1</v>
      </c>
      <c r="K1933" s="60" t="s">
        <v>21</v>
      </c>
      <c r="L1933" s="60" t="str">
        <f>IF(K1933=[43]Hoja3!$B$2,[43]Hoja3!$A$2,IF(K1933=[43]Hoja3!$B$3,[43]Hoja3!$A$3,IF(K1933=[43]Hoja3!$B$4,[43]Hoja3!$A$4,IF(K1933=[43]Hoja3!$B$5,[43]Hoja3!$A$5,IF(K1933=[43]Hoja3!$B$6,[43]Hoja3!$A$6,IF(K1933=[43]Hoja3!$B$7,[43]Hoja3!$A$7,IF(K1933=[43]Hoja3!$B$8,[43]Hoja3!$A$8,IF(K1933=[43]Hoja3!$B$9,[43]Hoja3!$A$9,IF(K1933=[43]Hoja3!$B$10,[43]Hoja3!$A$10,IF(K1933=[43]Hoja3!$B$11,[43]Hoja3!$A$11,IF(K1933=[43]Hoja3!$B$12,[43]Hoja3!$A$12,IF(K1933=[43]Hoja3!$B$13,[43]Hoja3!$A$13,IF(K1933=[43]Hoja3!$B$14,[43]Hoja3!$A$14,IF(K1933=[43]Hoja3!$B$15,[43]Hoja3!$A$15,IF(K1933=[43]Hoja3!$B$16,[43]Hoja3!$A$16,IF(K1933=[43]Hoja3!$B$17,[43]Hoja3!$A$17,IF(K1933=[43]Hoja3!$B$18,[43]Hoja3!$A$18,IF(K1933=[43]Hoja3!$B$19,[43]Hoja3!$A$19,IF(K1933=[43]Hoja3!$B$20,[43]Hoja3!$A$20,IF(K1933=[43]Hoja3!$B$21,[43]Hoja3!$A$21,""))))))))))))))))))))</f>
        <v>CCE-16</v>
      </c>
      <c r="M1933" s="60" t="s">
        <v>61</v>
      </c>
      <c r="N1933" s="60">
        <v>0</v>
      </c>
      <c r="O1933" s="63">
        <v>506954422</v>
      </c>
      <c r="P1933" s="63">
        <v>506954422.79999995</v>
      </c>
      <c r="Q1933" s="65">
        <v>0</v>
      </c>
      <c r="R1933" s="60">
        <v>0</v>
      </c>
      <c r="S1933" s="60" t="s">
        <v>3095</v>
      </c>
      <c r="T1933" s="132" t="s">
        <v>3604</v>
      </c>
      <c r="U1933" s="60" t="s">
        <v>3095</v>
      </c>
      <c r="V1933" s="60" t="s">
        <v>3605</v>
      </c>
      <c r="W1933" s="60" t="s">
        <v>3606</v>
      </c>
      <c r="X1933" s="60">
        <v>3241000</v>
      </c>
      <c r="Y1933" s="133" t="s">
        <v>3607</v>
      </c>
    </row>
    <row r="1934" spans="1:25" ht="60" x14ac:dyDescent="0.25">
      <c r="A1934" s="60" t="s">
        <v>3652</v>
      </c>
      <c r="B1934" s="60" t="str">
        <f>IFERROR(VLOOKUP(VALUE(MID(A1934,1,IF(VALUE(MID(A1934,1,3))=898,3,4))),[43]Hoja1!$A$3:$K$222,2,0),"")</f>
        <v>1071 Gestión educativa institucional</v>
      </c>
      <c r="C1934" s="60" t="s">
        <v>297</v>
      </c>
      <c r="D1934" s="60" t="s">
        <v>545</v>
      </c>
      <c r="E1934" s="130">
        <v>80131501</v>
      </c>
      <c r="F1934" s="131" t="s">
        <v>3653</v>
      </c>
      <c r="G1934" s="93">
        <v>5</v>
      </c>
      <c r="H1934" s="62">
        <v>5</v>
      </c>
      <c r="I1934" s="60">
        <v>7</v>
      </c>
      <c r="J1934" s="60">
        <v>1</v>
      </c>
      <c r="K1934" s="60" t="s">
        <v>21</v>
      </c>
      <c r="L1934" s="60" t="str">
        <f>IF(K1934=[43]Hoja3!$B$2,[43]Hoja3!$A$2,IF(K1934=[43]Hoja3!$B$3,[43]Hoja3!$A$3,IF(K1934=[43]Hoja3!$B$4,[43]Hoja3!$A$4,IF(K1934=[43]Hoja3!$B$5,[43]Hoja3!$A$5,IF(K1934=[43]Hoja3!$B$6,[43]Hoja3!$A$6,IF(K1934=[43]Hoja3!$B$7,[43]Hoja3!$A$7,IF(K1934=[43]Hoja3!$B$8,[43]Hoja3!$A$8,IF(K1934=[43]Hoja3!$B$9,[43]Hoja3!$A$9,IF(K1934=[43]Hoja3!$B$10,[43]Hoja3!$A$10,IF(K1934=[43]Hoja3!$B$11,[43]Hoja3!$A$11,IF(K1934=[43]Hoja3!$B$12,[43]Hoja3!$A$12,IF(K1934=[43]Hoja3!$B$13,[43]Hoja3!$A$13,IF(K1934=[43]Hoja3!$B$14,[43]Hoja3!$A$14,IF(K1934=[43]Hoja3!$B$15,[43]Hoja3!$A$15,IF(K1934=[43]Hoja3!$B$16,[43]Hoja3!$A$16,IF(K1934=[43]Hoja3!$B$17,[43]Hoja3!$A$17,IF(K1934=[43]Hoja3!$B$18,[43]Hoja3!$A$18,IF(K1934=[43]Hoja3!$B$19,[43]Hoja3!$A$19,IF(K1934=[43]Hoja3!$B$20,[43]Hoja3!$A$20,IF(K1934=[43]Hoja3!$B$21,[43]Hoja3!$A$21,""))))))))))))))))))))</f>
        <v>CCE-16</v>
      </c>
      <c r="M1934" s="60" t="s">
        <v>61</v>
      </c>
      <c r="N1934" s="60">
        <v>0</v>
      </c>
      <c r="O1934" s="63">
        <v>37786858</v>
      </c>
      <c r="P1934" s="63">
        <v>37786858.200000003</v>
      </c>
      <c r="Q1934" s="65">
        <v>0</v>
      </c>
      <c r="R1934" s="60">
        <v>0</v>
      </c>
      <c r="S1934" s="60" t="s">
        <v>3095</v>
      </c>
      <c r="T1934" s="132" t="s">
        <v>3604</v>
      </c>
      <c r="U1934" s="60" t="s">
        <v>3095</v>
      </c>
      <c r="V1934" s="60" t="s">
        <v>3605</v>
      </c>
      <c r="W1934" s="60" t="s">
        <v>3606</v>
      </c>
      <c r="X1934" s="60">
        <v>3241000</v>
      </c>
      <c r="Y1934" s="133" t="s">
        <v>3607</v>
      </c>
    </row>
    <row r="1935" spans="1:25" ht="60" x14ac:dyDescent="0.25">
      <c r="A1935" s="60" t="s">
        <v>3654</v>
      </c>
      <c r="B1935" s="60" t="str">
        <f>IFERROR(VLOOKUP(VALUE(MID(A1935,1,IF(VALUE(MID(A1935,1,3))=898,3,4))),[43]Hoja1!$A$3:$K$222,2,0),"")</f>
        <v>1071 Gestión educativa institucional</v>
      </c>
      <c r="C1935" s="60" t="s">
        <v>297</v>
      </c>
      <c r="D1935" s="60" t="s">
        <v>545</v>
      </c>
      <c r="E1935" s="130">
        <v>80131501</v>
      </c>
      <c r="F1935" s="131" t="s">
        <v>3655</v>
      </c>
      <c r="G1935" s="93">
        <v>5</v>
      </c>
      <c r="H1935" s="62">
        <v>5</v>
      </c>
      <c r="I1935" s="60">
        <v>7</v>
      </c>
      <c r="J1935" s="60">
        <v>1</v>
      </c>
      <c r="K1935" s="60" t="s">
        <v>21</v>
      </c>
      <c r="L1935" s="60" t="str">
        <f>IF(K1935=[43]Hoja3!$B$2,[43]Hoja3!$A$2,IF(K1935=[43]Hoja3!$B$3,[43]Hoja3!$A$3,IF(K1935=[43]Hoja3!$B$4,[43]Hoja3!$A$4,IF(K1935=[43]Hoja3!$B$5,[43]Hoja3!$A$5,IF(K1935=[43]Hoja3!$B$6,[43]Hoja3!$A$6,IF(K1935=[43]Hoja3!$B$7,[43]Hoja3!$A$7,IF(K1935=[43]Hoja3!$B$8,[43]Hoja3!$A$8,IF(K1935=[43]Hoja3!$B$9,[43]Hoja3!$A$9,IF(K1935=[43]Hoja3!$B$10,[43]Hoja3!$A$10,IF(K1935=[43]Hoja3!$B$11,[43]Hoja3!$A$11,IF(K1935=[43]Hoja3!$B$12,[43]Hoja3!$A$12,IF(K1935=[43]Hoja3!$B$13,[43]Hoja3!$A$13,IF(K1935=[43]Hoja3!$B$14,[43]Hoja3!$A$14,IF(K1935=[43]Hoja3!$B$15,[43]Hoja3!$A$15,IF(K1935=[43]Hoja3!$B$16,[43]Hoja3!$A$16,IF(K1935=[43]Hoja3!$B$17,[43]Hoja3!$A$17,IF(K1935=[43]Hoja3!$B$18,[43]Hoja3!$A$18,IF(K1935=[43]Hoja3!$B$19,[43]Hoja3!$A$19,IF(K1935=[43]Hoja3!$B$20,[43]Hoja3!$A$20,IF(K1935=[43]Hoja3!$B$21,[43]Hoja3!$A$21,""))))))))))))))))))))</f>
        <v>CCE-16</v>
      </c>
      <c r="M1935" s="60" t="s">
        <v>61</v>
      </c>
      <c r="N1935" s="60">
        <v>0</v>
      </c>
      <c r="O1935" s="63">
        <v>39375000</v>
      </c>
      <c r="P1935" s="63">
        <v>39375000</v>
      </c>
      <c r="Q1935" s="65">
        <v>0</v>
      </c>
      <c r="R1935" s="60">
        <v>0</v>
      </c>
      <c r="S1935" s="60" t="s">
        <v>3095</v>
      </c>
      <c r="T1935" s="132" t="s">
        <v>3604</v>
      </c>
      <c r="U1935" s="60" t="s">
        <v>3095</v>
      </c>
      <c r="V1935" s="60" t="s">
        <v>3605</v>
      </c>
      <c r="W1935" s="60" t="s">
        <v>3606</v>
      </c>
      <c r="X1935" s="60">
        <v>3241000</v>
      </c>
      <c r="Y1935" s="133" t="s">
        <v>3607</v>
      </c>
    </row>
    <row r="1936" spans="1:25" ht="60" x14ac:dyDescent="0.25">
      <c r="A1936" s="60" t="s">
        <v>3656</v>
      </c>
      <c r="B1936" s="60" t="str">
        <f>IFERROR(VLOOKUP(VALUE(MID(A1936,1,IF(VALUE(MID(A1936,1,3))=898,3,4))),[43]Hoja1!$A$3:$K$222,2,0),"")</f>
        <v>1071 Gestión educativa institucional</v>
      </c>
      <c r="C1936" s="60" t="s">
        <v>297</v>
      </c>
      <c r="D1936" s="60" t="s">
        <v>545</v>
      </c>
      <c r="E1936" s="130">
        <v>80131501</v>
      </c>
      <c r="F1936" s="131" t="s">
        <v>3657</v>
      </c>
      <c r="G1936" s="93">
        <v>5</v>
      </c>
      <c r="H1936" s="62">
        <v>5</v>
      </c>
      <c r="I1936" s="60">
        <v>7</v>
      </c>
      <c r="J1936" s="60">
        <v>1</v>
      </c>
      <c r="K1936" s="60" t="s">
        <v>21</v>
      </c>
      <c r="L1936" s="60" t="str">
        <f>IF(K1936=[43]Hoja3!$B$2,[43]Hoja3!$A$2,IF(K1936=[43]Hoja3!$B$3,[43]Hoja3!$A$3,IF(K1936=[43]Hoja3!$B$4,[43]Hoja3!$A$4,IF(K1936=[43]Hoja3!$B$5,[43]Hoja3!$A$5,IF(K1936=[43]Hoja3!$B$6,[43]Hoja3!$A$6,IF(K1936=[43]Hoja3!$B$7,[43]Hoja3!$A$7,IF(K1936=[43]Hoja3!$B$8,[43]Hoja3!$A$8,IF(K1936=[43]Hoja3!$B$9,[43]Hoja3!$A$9,IF(K1936=[43]Hoja3!$B$10,[43]Hoja3!$A$10,IF(K1936=[43]Hoja3!$B$11,[43]Hoja3!$A$11,IF(K1936=[43]Hoja3!$B$12,[43]Hoja3!$A$12,IF(K1936=[43]Hoja3!$B$13,[43]Hoja3!$A$13,IF(K1936=[43]Hoja3!$B$14,[43]Hoja3!$A$14,IF(K1936=[43]Hoja3!$B$15,[43]Hoja3!$A$15,IF(K1936=[43]Hoja3!$B$16,[43]Hoja3!$A$16,IF(K1936=[43]Hoja3!$B$17,[43]Hoja3!$A$17,IF(K1936=[43]Hoja3!$B$18,[43]Hoja3!$A$18,IF(K1936=[43]Hoja3!$B$19,[43]Hoja3!$A$19,IF(K1936=[43]Hoja3!$B$20,[43]Hoja3!$A$20,IF(K1936=[43]Hoja3!$B$21,[43]Hoja3!$A$21,""))))))))))))))))))))</f>
        <v>CCE-16</v>
      </c>
      <c r="M1936" s="60" t="s">
        <v>61</v>
      </c>
      <c r="N1936" s="60">
        <v>0</v>
      </c>
      <c r="O1936" s="63">
        <v>831600000</v>
      </c>
      <c r="P1936" s="63">
        <v>831600000</v>
      </c>
      <c r="Q1936" s="65">
        <v>0</v>
      </c>
      <c r="R1936" s="60">
        <v>0</v>
      </c>
      <c r="S1936" s="60" t="s">
        <v>3095</v>
      </c>
      <c r="T1936" s="132" t="s">
        <v>3604</v>
      </c>
      <c r="U1936" s="60" t="s">
        <v>3095</v>
      </c>
      <c r="V1936" s="60" t="s">
        <v>3605</v>
      </c>
      <c r="W1936" s="60" t="s">
        <v>3606</v>
      </c>
      <c r="X1936" s="60">
        <v>3241000</v>
      </c>
      <c r="Y1936" s="133" t="s">
        <v>3607</v>
      </c>
    </row>
    <row r="1937" spans="1:25" ht="60" x14ac:dyDescent="0.25">
      <c r="A1937" s="60" t="s">
        <v>3658</v>
      </c>
      <c r="B1937" s="60" t="str">
        <f>IFERROR(VLOOKUP(VALUE(MID(A1937,1,IF(VALUE(MID(A1937,1,3))=898,3,4))),[43]Hoja1!$A$3:$K$222,2,0),"")</f>
        <v>1071 Gestión educativa institucional</v>
      </c>
      <c r="C1937" s="60" t="s">
        <v>297</v>
      </c>
      <c r="D1937" s="60" t="s">
        <v>545</v>
      </c>
      <c r="E1937" s="130">
        <v>80131501</v>
      </c>
      <c r="F1937" s="131" t="s">
        <v>3659</v>
      </c>
      <c r="G1937" s="93">
        <v>8</v>
      </c>
      <c r="H1937" s="62">
        <v>8</v>
      </c>
      <c r="I1937" s="60">
        <v>3</v>
      </c>
      <c r="J1937" s="60">
        <v>1</v>
      </c>
      <c r="K1937" s="60" t="s">
        <v>21</v>
      </c>
      <c r="L1937" s="60" t="str">
        <f>IF(K1937=[43]Hoja3!$B$2,[43]Hoja3!$A$2,IF(K1937=[43]Hoja3!$B$3,[43]Hoja3!$A$3,IF(K1937=[43]Hoja3!$B$4,[43]Hoja3!$A$4,IF(K1937=[43]Hoja3!$B$5,[43]Hoja3!$A$5,IF(K1937=[43]Hoja3!$B$6,[43]Hoja3!$A$6,IF(K1937=[43]Hoja3!$B$7,[43]Hoja3!$A$7,IF(K1937=[43]Hoja3!$B$8,[43]Hoja3!$A$8,IF(K1937=[43]Hoja3!$B$9,[43]Hoja3!$A$9,IF(K1937=[43]Hoja3!$B$10,[43]Hoja3!$A$10,IF(K1937=[43]Hoja3!$B$11,[43]Hoja3!$A$11,IF(K1937=[43]Hoja3!$B$12,[43]Hoja3!$A$12,IF(K1937=[43]Hoja3!$B$13,[43]Hoja3!$A$13,IF(K1937=[43]Hoja3!$B$14,[43]Hoja3!$A$14,IF(K1937=[43]Hoja3!$B$15,[43]Hoja3!$A$15,IF(K1937=[43]Hoja3!$B$16,[43]Hoja3!$A$16,IF(K1937=[43]Hoja3!$B$17,[43]Hoja3!$A$17,IF(K1937=[43]Hoja3!$B$18,[43]Hoja3!$A$18,IF(K1937=[43]Hoja3!$B$19,[43]Hoja3!$A$19,IF(K1937=[43]Hoja3!$B$20,[43]Hoja3!$A$20,IF(K1937=[43]Hoja3!$B$21,[43]Hoja3!$A$21,""))))))))))))))))))))</f>
        <v>CCE-16</v>
      </c>
      <c r="M1937" s="60" t="s">
        <v>61</v>
      </c>
      <c r="N1937" s="60">
        <v>0</v>
      </c>
      <c r="O1937" s="63">
        <v>50053424</v>
      </c>
      <c r="P1937" s="63">
        <v>50053424.400000006</v>
      </c>
      <c r="Q1937" s="65">
        <v>0</v>
      </c>
      <c r="R1937" s="60">
        <v>0</v>
      </c>
      <c r="S1937" s="60" t="s">
        <v>3095</v>
      </c>
      <c r="T1937" s="132" t="s">
        <v>3604</v>
      </c>
      <c r="U1937" s="60" t="s">
        <v>3095</v>
      </c>
      <c r="V1937" s="60" t="s">
        <v>3605</v>
      </c>
      <c r="W1937" s="60" t="s">
        <v>3606</v>
      </c>
      <c r="X1937" s="60">
        <v>3241000</v>
      </c>
      <c r="Y1937" s="133" t="s">
        <v>3607</v>
      </c>
    </row>
    <row r="1938" spans="1:25" ht="60" x14ac:dyDescent="0.25">
      <c r="A1938" s="60" t="s">
        <v>3660</v>
      </c>
      <c r="B1938" s="60" t="str">
        <f>IFERROR(VLOOKUP(VALUE(MID(A1938,1,IF(VALUE(MID(A1938,1,3))=898,3,4))),[43]Hoja1!$A$3:$K$222,2,0),"")</f>
        <v>1071 Gestión educativa institucional</v>
      </c>
      <c r="C1938" s="60" t="s">
        <v>297</v>
      </c>
      <c r="D1938" s="60" t="s">
        <v>545</v>
      </c>
      <c r="E1938" s="130">
        <v>80131501</v>
      </c>
      <c r="F1938" s="131" t="s">
        <v>3661</v>
      </c>
      <c r="G1938" s="93">
        <v>8</v>
      </c>
      <c r="H1938" s="62">
        <v>8</v>
      </c>
      <c r="I1938" s="60">
        <v>3</v>
      </c>
      <c r="J1938" s="60">
        <v>1</v>
      </c>
      <c r="K1938" s="60" t="s">
        <v>21</v>
      </c>
      <c r="L1938" s="60" t="str">
        <f>IF(K1938=[43]Hoja3!$B$2,[43]Hoja3!$A$2,IF(K1938=[43]Hoja3!$B$3,[43]Hoja3!$A$3,IF(K1938=[43]Hoja3!$B$4,[43]Hoja3!$A$4,IF(K1938=[43]Hoja3!$B$5,[43]Hoja3!$A$5,IF(K1938=[43]Hoja3!$B$6,[43]Hoja3!$A$6,IF(K1938=[43]Hoja3!$B$7,[43]Hoja3!$A$7,IF(K1938=[43]Hoja3!$B$8,[43]Hoja3!$A$8,IF(K1938=[43]Hoja3!$B$9,[43]Hoja3!$A$9,IF(K1938=[43]Hoja3!$B$10,[43]Hoja3!$A$10,IF(K1938=[43]Hoja3!$B$11,[43]Hoja3!$A$11,IF(K1938=[43]Hoja3!$B$12,[43]Hoja3!$A$12,IF(K1938=[43]Hoja3!$B$13,[43]Hoja3!$A$13,IF(K1938=[43]Hoja3!$B$14,[43]Hoja3!$A$14,IF(K1938=[43]Hoja3!$B$15,[43]Hoja3!$A$15,IF(K1938=[43]Hoja3!$B$16,[43]Hoja3!$A$16,IF(K1938=[43]Hoja3!$B$17,[43]Hoja3!$A$17,IF(K1938=[43]Hoja3!$B$18,[43]Hoja3!$A$18,IF(K1938=[43]Hoja3!$B$19,[43]Hoja3!$A$19,IF(K1938=[43]Hoja3!$B$20,[43]Hoja3!$A$20,IF(K1938=[43]Hoja3!$B$21,[43]Hoja3!$A$21,""))))))))))))))))))))</f>
        <v>CCE-16</v>
      </c>
      <c r="M1938" s="60" t="s">
        <v>61</v>
      </c>
      <c r="N1938" s="60">
        <v>0</v>
      </c>
      <c r="O1938" s="63">
        <v>60433808</v>
      </c>
      <c r="P1938" s="63">
        <v>60433808.400000006</v>
      </c>
      <c r="Q1938" s="65">
        <v>0</v>
      </c>
      <c r="R1938" s="60">
        <v>0</v>
      </c>
      <c r="S1938" s="60" t="s">
        <v>3095</v>
      </c>
      <c r="T1938" s="132" t="s">
        <v>3604</v>
      </c>
      <c r="U1938" s="60" t="s">
        <v>3095</v>
      </c>
      <c r="V1938" s="60" t="s">
        <v>3605</v>
      </c>
      <c r="W1938" s="60" t="s">
        <v>3606</v>
      </c>
      <c r="X1938" s="60">
        <v>3241000</v>
      </c>
      <c r="Y1938" s="133" t="s">
        <v>3607</v>
      </c>
    </row>
    <row r="1939" spans="1:25" ht="60" x14ac:dyDescent="0.25">
      <c r="A1939" s="60" t="s">
        <v>3662</v>
      </c>
      <c r="B1939" s="60" t="str">
        <f>IFERROR(VLOOKUP(VALUE(MID(A1939,1,IF(VALUE(MID(A1939,1,3))=898,3,4))),[43]Hoja1!$A$3:$K$222,2,0),"")</f>
        <v>1071 Gestión educativa institucional</v>
      </c>
      <c r="C1939" s="60" t="s">
        <v>297</v>
      </c>
      <c r="D1939" s="60" t="s">
        <v>545</v>
      </c>
      <c r="E1939" s="130">
        <v>80131501</v>
      </c>
      <c r="F1939" s="131" t="s">
        <v>3663</v>
      </c>
      <c r="G1939" s="93">
        <v>5</v>
      </c>
      <c r="H1939" s="62">
        <v>5</v>
      </c>
      <c r="I1939" s="60">
        <v>7</v>
      </c>
      <c r="J1939" s="60">
        <v>1</v>
      </c>
      <c r="K1939" s="60" t="s">
        <v>21</v>
      </c>
      <c r="L1939" s="60" t="str">
        <f>IF(K1939=[43]Hoja3!$B$2,[43]Hoja3!$A$2,IF(K1939=[43]Hoja3!$B$3,[43]Hoja3!$A$3,IF(K1939=[43]Hoja3!$B$4,[43]Hoja3!$A$4,IF(K1939=[43]Hoja3!$B$5,[43]Hoja3!$A$5,IF(K1939=[43]Hoja3!$B$6,[43]Hoja3!$A$6,IF(K1939=[43]Hoja3!$B$7,[43]Hoja3!$A$7,IF(K1939=[43]Hoja3!$B$8,[43]Hoja3!$A$8,IF(K1939=[43]Hoja3!$B$9,[43]Hoja3!$A$9,IF(K1939=[43]Hoja3!$B$10,[43]Hoja3!$A$10,IF(K1939=[43]Hoja3!$B$11,[43]Hoja3!$A$11,IF(K1939=[43]Hoja3!$B$12,[43]Hoja3!$A$12,IF(K1939=[43]Hoja3!$B$13,[43]Hoja3!$A$13,IF(K1939=[43]Hoja3!$B$14,[43]Hoja3!$A$14,IF(K1939=[43]Hoja3!$B$15,[43]Hoja3!$A$15,IF(K1939=[43]Hoja3!$B$16,[43]Hoja3!$A$16,IF(K1939=[43]Hoja3!$B$17,[43]Hoja3!$A$17,IF(K1939=[43]Hoja3!$B$18,[43]Hoja3!$A$18,IF(K1939=[43]Hoja3!$B$19,[43]Hoja3!$A$19,IF(K1939=[43]Hoja3!$B$20,[43]Hoja3!$A$20,IF(K1939=[43]Hoja3!$B$21,[43]Hoja3!$A$21,""))))))))))))))))))))</f>
        <v>CCE-16</v>
      </c>
      <c r="M1939" s="60" t="s">
        <v>61</v>
      </c>
      <c r="N1939" s="60">
        <v>0</v>
      </c>
      <c r="O1939" s="63">
        <v>260067931</v>
      </c>
      <c r="P1939" s="63">
        <v>260067931.20000002</v>
      </c>
      <c r="Q1939" s="65">
        <v>0</v>
      </c>
      <c r="R1939" s="60">
        <v>0</v>
      </c>
      <c r="S1939" s="60" t="s">
        <v>3095</v>
      </c>
      <c r="T1939" s="132" t="s">
        <v>3604</v>
      </c>
      <c r="U1939" s="60" t="s">
        <v>3095</v>
      </c>
      <c r="V1939" s="60" t="s">
        <v>3605</v>
      </c>
      <c r="W1939" s="60" t="s">
        <v>3606</v>
      </c>
      <c r="X1939" s="60">
        <v>3241000</v>
      </c>
      <c r="Y1939" s="133" t="s">
        <v>3607</v>
      </c>
    </row>
    <row r="1940" spans="1:25" ht="60" x14ac:dyDescent="0.25">
      <c r="A1940" s="60" t="s">
        <v>3664</v>
      </c>
      <c r="B1940" s="60" t="str">
        <f>IFERROR(VLOOKUP(VALUE(MID(A1940,1,IF(VALUE(MID(A1940,1,3))=898,3,4))),[43]Hoja1!$A$3:$K$222,2,0),"")</f>
        <v>1071 Gestión educativa institucional</v>
      </c>
      <c r="C1940" s="60" t="s">
        <v>297</v>
      </c>
      <c r="D1940" s="60" t="s">
        <v>545</v>
      </c>
      <c r="E1940" s="130">
        <v>80131501</v>
      </c>
      <c r="F1940" s="131" t="s">
        <v>3665</v>
      </c>
      <c r="G1940" s="93">
        <v>7</v>
      </c>
      <c r="H1940" s="62">
        <v>7</v>
      </c>
      <c r="I1940" s="60">
        <v>4</v>
      </c>
      <c r="J1940" s="60">
        <v>1</v>
      </c>
      <c r="K1940" s="60" t="s">
        <v>21</v>
      </c>
      <c r="L1940" s="60" t="str">
        <f>IF(K1940=[43]Hoja3!$B$2,[43]Hoja3!$A$2,IF(K1940=[43]Hoja3!$B$3,[43]Hoja3!$A$3,IF(K1940=[43]Hoja3!$B$4,[43]Hoja3!$A$4,IF(K1940=[43]Hoja3!$B$5,[43]Hoja3!$A$5,IF(K1940=[43]Hoja3!$B$6,[43]Hoja3!$A$6,IF(K1940=[43]Hoja3!$B$7,[43]Hoja3!$A$7,IF(K1940=[43]Hoja3!$B$8,[43]Hoja3!$A$8,IF(K1940=[43]Hoja3!$B$9,[43]Hoja3!$A$9,IF(K1940=[43]Hoja3!$B$10,[43]Hoja3!$A$10,IF(K1940=[43]Hoja3!$B$11,[43]Hoja3!$A$11,IF(K1940=[43]Hoja3!$B$12,[43]Hoja3!$A$12,IF(K1940=[43]Hoja3!$B$13,[43]Hoja3!$A$13,IF(K1940=[43]Hoja3!$B$14,[43]Hoja3!$A$14,IF(K1940=[43]Hoja3!$B$15,[43]Hoja3!$A$15,IF(K1940=[43]Hoja3!$B$16,[43]Hoja3!$A$16,IF(K1940=[43]Hoja3!$B$17,[43]Hoja3!$A$17,IF(K1940=[43]Hoja3!$B$18,[43]Hoja3!$A$18,IF(K1940=[43]Hoja3!$B$19,[43]Hoja3!$A$19,IF(K1940=[43]Hoja3!$B$20,[43]Hoja3!$A$20,IF(K1940=[43]Hoja3!$B$21,[43]Hoja3!$A$21,""))))))))))))))))))))</f>
        <v>CCE-16</v>
      </c>
      <c r="M1940" s="60" t="s">
        <v>61</v>
      </c>
      <c r="N1940" s="60">
        <v>0</v>
      </c>
      <c r="O1940" s="63">
        <v>49984023</v>
      </c>
      <c r="P1940" s="63">
        <v>49984023.600000001</v>
      </c>
      <c r="Q1940" s="65">
        <v>0</v>
      </c>
      <c r="R1940" s="60">
        <v>0</v>
      </c>
      <c r="S1940" s="60" t="s">
        <v>3095</v>
      </c>
      <c r="T1940" s="132" t="s">
        <v>3604</v>
      </c>
      <c r="U1940" s="60" t="s">
        <v>3095</v>
      </c>
      <c r="V1940" s="60" t="s">
        <v>3605</v>
      </c>
      <c r="W1940" s="60" t="s">
        <v>3606</v>
      </c>
      <c r="X1940" s="60">
        <v>3241000</v>
      </c>
      <c r="Y1940" s="133" t="s">
        <v>3607</v>
      </c>
    </row>
    <row r="1941" spans="1:25" ht="60" x14ac:dyDescent="0.25">
      <c r="A1941" s="60" t="s">
        <v>3666</v>
      </c>
      <c r="B1941" s="60" t="str">
        <f>IFERROR(VLOOKUP(VALUE(MID(A1941,1,IF(VALUE(MID(A1941,1,3))=898,3,4))),[43]Hoja1!$A$3:$K$222,2,0),"")</f>
        <v>1071 Gestión educativa institucional</v>
      </c>
      <c r="C1941" s="60" t="s">
        <v>297</v>
      </c>
      <c r="D1941" s="60" t="s">
        <v>545</v>
      </c>
      <c r="E1941" s="130">
        <v>80131501</v>
      </c>
      <c r="F1941" s="131" t="s">
        <v>3667</v>
      </c>
      <c r="G1941" s="93">
        <v>4</v>
      </c>
      <c r="H1941" s="62">
        <v>4</v>
      </c>
      <c r="I1941" s="60">
        <v>7</v>
      </c>
      <c r="J1941" s="60">
        <v>1</v>
      </c>
      <c r="K1941" s="60" t="s">
        <v>21</v>
      </c>
      <c r="L1941" s="60" t="str">
        <f>IF(K1941=[43]Hoja3!$B$2,[43]Hoja3!$A$2,IF(K1941=[43]Hoja3!$B$3,[43]Hoja3!$A$3,IF(K1941=[43]Hoja3!$B$4,[43]Hoja3!$A$4,IF(K1941=[43]Hoja3!$B$5,[43]Hoja3!$A$5,IF(K1941=[43]Hoja3!$B$6,[43]Hoja3!$A$6,IF(K1941=[43]Hoja3!$B$7,[43]Hoja3!$A$7,IF(K1941=[43]Hoja3!$B$8,[43]Hoja3!$A$8,IF(K1941=[43]Hoja3!$B$9,[43]Hoja3!$A$9,IF(K1941=[43]Hoja3!$B$10,[43]Hoja3!$A$10,IF(K1941=[43]Hoja3!$B$11,[43]Hoja3!$A$11,IF(K1941=[43]Hoja3!$B$12,[43]Hoja3!$A$12,IF(K1941=[43]Hoja3!$B$13,[43]Hoja3!$A$13,IF(K1941=[43]Hoja3!$B$14,[43]Hoja3!$A$14,IF(K1941=[43]Hoja3!$B$15,[43]Hoja3!$A$15,IF(K1941=[43]Hoja3!$B$16,[43]Hoja3!$A$16,IF(K1941=[43]Hoja3!$B$17,[43]Hoja3!$A$17,IF(K1941=[43]Hoja3!$B$18,[43]Hoja3!$A$18,IF(K1941=[43]Hoja3!$B$19,[43]Hoja3!$A$19,IF(K1941=[43]Hoja3!$B$20,[43]Hoja3!$A$20,IF(K1941=[43]Hoja3!$B$21,[43]Hoja3!$A$21,""))))))))))))))))))))</f>
        <v>CCE-16</v>
      </c>
      <c r="M1941" s="60" t="s">
        <v>61</v>
      </c>
      <c r="N1941" s="60">
        <v>0</v>
      </c>
      <c r="O1941" s="63">
        <v>40016264</v>
      </c>
      <c r="P1941" s="63">
        <v>40016264.400000006</v>
      </c>
      <c r="Q1941" s="65">
        <v>0</v>
      </c>
      <c r="R1941" s="60">
        <v>0</v>
      </c>
      <c r="S1941" s="60" t="s">
        <v>3095</v>
      </c>
      <c r="T1941" s="132" t="s">
        <v>3604</v>
      </c>
      <c r="U1941" s="60" t="s">
        <v>3095</v>
      </c>
      <c r="V1941" s="60" t="s">
        <v>3605</v>
      </c>
      <c r="W1941" s="60" t="s">
        <v>3606</v>
      </c>
      <c r="X1941" s="60">
        <v>3241000</v>
      </c>
      <c r="Y1941" s="133" t="s">
        <v>3607</v>
      </c>
    </row>
    <row r="1942" spans="1:25" ht="75" x14ac:dyDescent="0.25">
      <c r="A1942" s="60" t="s">
        <v>3668</v>
      </c>
      <c r="B1942" s="60" t="str">
        <f>IFERROR(VLOOKUP(VALUE(MID(A1942,1,IF(VALUE(MID(A1942,1,3))=898,3,4))),[43]Hoja1!$A$3:$K$222,2,0),"")</f>
        <v>1071 Gestión educativa institucional</v>
      </c>
      <c r="C1942" s="60" t="s">
        <v>297</v>
      </c>
      <c r="D1942" s="60" t="s">
        <v>545</v>
      </c>
      <c r="E1942" s="130">
        <v>80131501</v>
      </c>
      <c r="F1942" s="131" t="s">
        <v>3669</v>
      </c>
      <c r="G1942" s="93">
        <v>5</v>
      </c>
      <c r="H1942" s="62">
        <v>5</v>
      </c>
      <c r="I1942" s="60">
        <v>7</v>
      </c>
      <c r="J1942" s="60">
        <v>1</v>
      </c>
      <c r="K1942" s="60" t="s">
        <v>21</v>
      </c>
      <c r="L1942" s="60" t="str">
        <f>IF(K1942=[43]Hoja3!$B$2,[43]Hoja3!$A$2,IF(K1942=[43]Hoja3!$B$3,[43]Hoja3!$A$3,IF(K1942=[43]Hoja3!$B$4,[43]Hoja3!$A$4,IF(K1942=[43]Hoja3!$B$5,[43]Hoja3!$A$5,IF(K1942=[43]Hoja3!$B$6,[43]Hoja3!$A$6,IF(K1942=[43]Hoja3!$B$7,[43]Hoja3!$A$7,IF(K1942=[43]Hoja3!$B$8,[43]Hoja3!$A$8,IF(K1942=[43]Hoja3!$B$9,[43]Hoja3!$A$9,IF(K1942=[43]Hoja3!$B$10,[43]Hoja3!$A$10,IF(K1942=[43]Hoja3!$B$11,[43]Hoja3!$A$11,IF(K1942=[43]Hoja3!$B$12,[43]Hoja3!$A$12,IF(K1942=[43]Hoja3!$B$13,[43]Hoja3!$A$13,IF(K1942=[43]Hoja3!$B$14,[43]Hoja3!$A$14,IF(K1942=[43]Hoja3!$B$15,[43]Hoja3!$A$15,IF(K1942=[43]Hoja3!$B$16,[43]Hoja3!$A$16,IF(K1942=[43]Hoja3!$B$17,[43]Hoja3!$A$17,IF(K1942=[43]Hoja3!$B$18,[43]Hoja3!$A$18,IF(K1942=[43]Hoja3!$B$19,[43]Hoja3!$A$19,IF(K1942=[43]Hoja3!$B$20,[43]Hoja3!$A$20,IF(K1942=[43]Hoja3!$B$21,[43]Hoja3!$A$21,""))))))))))))))))))))</f>
        <v>CCE-16</v>
      </c>
      <c r="M1942" s="60" t="s">
        <v>61</v>
      </c>
      <c r="N1942" s="60">
        <v>0</v>
      </c>
      <c r="O1942" s="63">
        <v>289800000</v>
      </c>
      <c r="P1942" s="63">
        <v>289800000</v>
      </c>
      <c r="Q1942" s="65">
        <v>0</v>
      </c>
      <c r="R1942" s="60">
        <v>0</v>
      </c>
      <c r="S1942" s="60" t="s">
        <v>3095</v>
      </c>
      <c r="T1942" s="132" t="s">
        <v>3604</v>
      </c>
      <c r="U1942" s="60" t="s">
        <v>3095</v>
      </c>
      <c r="V1942" s="60" t="s">
        <v>3605</v>
      </c>
      <c r="W1942" s="60" t="s">
        <v>3606</v>
      </c>
      <c r="X1942" s="60">
        <v>3241000</v>
      </c>
      <c r="Y1942" s="133" t="s">
        <v>3607</v>
      </c>
    </row>
    <row r="1943" spans="1:25" ht="60" x14ac:dyDescent="0.25">
      <c r="A1943" s="60" t="s">
        <v>3670</v>
      </c>
      <c r="B1943" s="60" t="str">
        <f>IFERROR(VLOOKUP(VALUE(MID(A1943,1,IF(VALUE(MID(A1943,1,3))=898,3,4))),[43]Hoja1!$A$3:$K$222,2,0),"")</f>
        <v>1071 Gestión educativa institucional</v>
      </c>
      <c r="C1943" s="60" t="s">
        <v>297</v>
      </c>
      <c r="D1943" s="60" t="s">
        <v>545</v>
      </c>
      <c r="E1943" s="130">
        <v>80131501</v>
      </c>
      <c r="F1943" s="131" t="s">
        <v>3671</v>
      </c>
      <c r="G1943" s="93">
        <v>5</v>
      </c>
      <c r="H1943" s="62">
        <v>5</v>
      </c>
      <c r="I1943" s="60">
        <v>7</v>
      </c>
      <c r="J1943" s="60">
        <v>1</v>
      </c>
      <c r="K1943" s="60" t="s">
        <v>21</v>
      </c>
      <c r="L1943" s="60" t="str">
        <f>IF(K1943=[43]Hoja3!$B$2,[43]Hoja3!$A$2,IF(K1943=[43]Hoja3!$B$3,[43]Hoja3!$A$3,IF(K1943=[43]Hoja3!$B$4,[43]Hoja3!$A$4,IF(K1943=[43]Hoja3!$B$5,[43]Hoja3!$A$5,IF(K1943=[43]Hoja3!$B$6,[43]Hoja3!$A$6,IF(K1943=[43]Hoja3!$B$7,[43]Hoja3!$A$7,IF(K1943=[43]Hoja3!$B$8,[43]Hoja3!$A$8,IF(K1943=[43]Hoja3!$B$9,[43]Hoja3!$A$9,IF(K1943=[43]Hoja3!$B$10,[43]Hoja3!$A$10,IF(K1943=[43]Hoja3!$B$11,[43]Hoja3!$A$11,IF(K1943=[43]Hoja3!$B$12,[43]Hoja3!$A$12,IF(K1943=[43]Hoja3!$B$13,[43]Hoja3!$A$13,IF(K1943=[43]Hoja3!$B$14,[43]Hoja3!$A$14,IF(K1943=[43]Hoja3!$B$15,[43]Hoja3!$A$15,IF(K1943=[43]Hoja3!$B$16,[43]Hoja3!$A$16,IF(K1943=[43]Hoja3!$B$17,[43]Hoja3!$A$17,IF(K1943=[43]Hoja3!$B$18,[43]Hoja3!$A$18,IF(K1943=[43]Hoja3!$B$19,[43]Hoja3!$A$19,IF(K1943=[43]Hoja3!$B$20,[43]Hoja3!$A$20,IF(K1943=[43]Hoja3!$B$21,[43]Hoja3!$A$21,""))))))))))))))))))))</f>
        <v>CCE-16</v>
      </c>
      <c r="M1943" s="60" t="s">
        <v>61</v>
      </c>
      <c r="N1943" s="60">
        <v>0</v>
      </c>
      <c r="O1943" s="63">
        <v>315201020</v>
      </c>
      <c r="P1943" s="63">
        <v>315201020.39999998</v>
      </c>
      <c r="Q1943" s="65">
        <v>0</v>
      </c>
      <c r="R1943" s="60">
        <v>0</v>
      </c>
      <c r="S1943" s="60" t="s">
        <v>3095</v>
      </c>
      <c r="T1943" s="132" t="s">
        <v>3604</v>
      </c>
      <c r="U1943" s="60" t="s">
        <v>3095</v>
      </c>
      <c r="V1943" s="60" t="s">
        <v>3605</v>
      </c>
      <c r="W1943" s="60" t="s">
        <v>3606</v>
      </c>
      <c r="X1943" s="60">
        <v>3241000</v>
      </c>
      <c r="Y1943" s="133" t="s">
        <v>3607</v>
      </c>
    </row>
    <row r="1944" spans="1:25" ht="60" x14ac:dyDescent="0.25">
      <c r="A1944" s="60" t="s">
        <v>3672</v>
      </c>
      <c r="B1944" s="60" t="str">
        <f>IFERROR(VLOOKUP(VALUE(MID(A1944,1,IF(VALUE(MID(A1944,1,3))=898,3,4))),[43]Hoja1!$A$3:$K$222,2,0),"")</f>
        <v>1071 Gestión educativa institucional</v>
      </c>
      <c r="C1944" s="60" t="s">
        <v>297</v>
      </c>
      <c r="D1944" s="60" t="s">
        <v>545</v>
      </c>
      <c r="E1944" s="130">
        <v>80131501</v>
      </c>
      <c r="F1944" s="131" t="s">
        <v>3673</v>
      </c>
      <c r="G1944" s="93">
        <v>4</v>
      </c>
      <c r="H1944" s="62">
        <v>4</v>
      </c>
      <c r="I1944" s="60">
        <v>8</v>
      </c>
      <c r="J1944" s="60">
        <v>1</v>
      </c>
      <c r="K1944" s="60" t="s">
        <v>21</v>
      </c>
      <c r="L1944" s="60" t="str">
        <f>IF(K1944=[43]Hoja3!$B$2,[43]Hoja3!$A$2,IF(K1944=[43]Hoja3!$B$3,[43]Hoja3!$A$3,IF(K1944=[43]Hoja3!$B$4,[43]Hoja3!$A$4,IF(K1944=[43]Hoja3!$B$5,[43]Hoja3!$A$5,IF(K1944=[43]Hoja3!$B$6,[43]Hoja3!$A$6,IF(K1944=[43]Hoja3!$B$7,[43]Hoja3!$A$7,IF(K1944=[43]Hoja3!$B$8,[43]Hoja3!$A$8,IF(K1944=[43]Hoja3!$B$9,[43]Hoja3!$A$9,IF(K1944=[43]Hoja3!$B$10,[43]Hoja3!$A$10,IF(K1944=[43]Hoja3!$B$11,[43]Hoja3!$A$11,IF(K1944=[43]Hoja3!$B$12,[43]Hoja3!$A$12,IF(K1944=[43]Hoja3!$B$13,[43]Hoja3!$A$13,IF(K1944=[43]Hoja3!$B$14,[43]Hoja3!$A$14,IF(K1944=[43]Hoja3!$B$15,[43]Hoja3!$A$15,IF(K1944=[43]Hoja3!$B$16,[43]Hoja3!$A$16,IF(K1944=[43]Hoja3!$B$17,[43]Hoja3!$A$17,IF(K1944=[43]Hoja3!$B$18,[43]Hoja3!$A$18,IF(K1944=[43]Hoja3!$B$19,[43]Hoja3!$A$19,IF(K1944=[43]Hoja3!$B$20,[43]Hoja3!$A$20,IF(K1944=[43]Hoja3!$B$21,[43]Hoja3!$A$21,""))))))))))))))))))))</f>
        <v>CCE-16</v>
      </c>
      <c r="M1944" s="60" t="s">
        <v>61</v>
      </c>
      <c r="N1944" s="60">
        <v>0</v>
      </c>
      <c r="O1944" s="63">
        <v>606299400</v>
      </c>
      <c r="P1944" s="63">
        <v>606299400</v>
      </c>
      <c r="Q1944" s="65">
        <v>0</v>
      </c>
      <c r="R1944" s="60">
        <v>0</v>
      </c>
      <c r="S1944" s="60" t="s">
        <v>3095</v>
      </c>
      <c r="T1944" s="132" t="s">
        <v>3604</v>
      </c>
      <c r="U1944" s="60" t="s">
        <v>3095</v>
      </c>
      <c r="V1944" s="60" t="s">
        <v>3605</v>
      </c>
      <c r="W1944" s="60" t="s">
        <v>3606</v>
      </c>
      <c r="X1944" s="60">
        <v>3241000</v>
      </c>
      <c r="Y1944" s="133" t="s">
        <v>3607</v>
      </c>
    </row>
    <row r="1945" spans="1:25" ht="60" x14ac:dyDescent="0.25">
      <c r="A1945" s="60" t="s">
        <v>3674</v>
      </c>
      <c r="B1945" s="60" t="str">
        <f>IFERROR(VLOOKUP(VALUE(MID(A1945,1,IF(VALUE(MID(A1945,1,3))=898,3,4))),[43]Hoja1!$A$3:$K$222,2,0),"")</f>
        <v>1071 Gestión educativa institucional</v>
      </c>
      <c r="C1945" s="60" t="s">
        <v>297</v>
      </c>
      <c r="D1945" s="60" t="s">
        <v>545</v>
      </c>
      <c r="E1945" s="130">
        <v>80131501</v>
      </c>
      <c r="F1945" s="131" t="s">
        <v>3675</v>
      </c>
      <c r="G1945" s="93">
        <v>5</v>
      </c>
      <c r="H1945" s="62">
        <v>5</v>
      </c>
      <c r="I1945" s="60">
        <v>7</v>
      </c>
      <c r="J1945" s="60">
        <v>1</v>
      </c>
      <c r="K1945" s="60" t="s">
        <v>21</v>
      </c>
      <c r="L1945" s="60" t="str">
        <f>IF(K1945=[43]Hoja3!$B$2,[43]Hoja3!$A$2,IF(K1945=[43]Hoja3!$B$3,[43]Hoja3!$A$3,IF(K1945=[43]Hoja3!$B$4,[43]Hoja3!$A$4,IF(K1945=[43]Hoja3!$B$5,[43]Hoja3!$A$5,IF(K1945=[43]Hoja3!$B$6,[43]Hoja3!$A$6,IF(K1945=[43]Hoja3!$B$7,[43]Hoja3!$A$7,IF(K1945=[43]Hoja3!$B$8,[43]Hoja3!$A$8,IF(K1945=[43]Hoja3!$B$9,[43]Hoja3!$A$9,IF(K1945=[43]Hoja3!$B$10,[43]Hoja3!$A$10,IF(K1945=[43]Hoja3!$B$11,[43]Hoja3!$A$11,IF(K1945=[43]Hoja3!$B$12,[43]Hoja3!$A$12,IF(K1945=[43]Hoja3!$B$13,[43]Hoja3!$A$13,IF(K1945=[43]Hoja3!$B$14,[43]Hoja3!$A$14,IF(K1945=[43]Hoja3!$B$15,[43]Hoja3!$A$15,IF(K1945=[43]Hoja3!$B$16,[43]Hoja3!$A$16,IF(K1945=[43]Hoja3!$B$17,[43]Hoja3!$A$17,IF(K1945=[43]Hoja3!$B$18,[43]Hoja3!$A$18,IF(K1945=[43]Hoja3!$B$19,[43]Hoja3!$A$19,IF(K1945=[43]Hoja3!$B$20,[43]Hoja3!$A$20,IF(K1945=[43]Hoja3!$B$21,[43]Hoja3!$A$21,""))))))))))))))))))))</f>
        <v>CCE-16</v>
      </c>
      <c r="M1945" s="60" t="s">
        <v>61</v>
      </c>
      <c r="N1945" s="60">
        <v>0</v>
      </c>
      <c r="O1945" s="63">
        <v>176400000</v>
      </c>
      <c r="P1945" s="63">
        <v>176400000</v>
      </c>
      <c r="Q1945" s="65">
        <v>0</v>
      </c>
      <c r="R1945" s="60">
        <v>0</v>
      </c>
      <c r="S1945" s="60" t="s">
        <v>3095</v>
      </c>
      <c r="T1945" s="132" t="s">
        <v>3604</v>
      </c>
      <c r="U1945" s="60" t="s">
        <v>3095</v>
      </c>
      <c r="V1945" s="60" t="s">
        <v>3605</v>
      </c>
      <c r="W1945" s="60" t="s">
        <v>3606</v>
      </c>
      <c r="X1945" s="60">
        <v>3241000</v>
      </c>
      <c r="Y1945" s="133" t="s">
        <v>3607</v>
      </c>
    </row>
    <row r="1946" spans="1:25" ht="60" x14ac:dyDescent="0.25">
      <c r="A1946" s="60" t="s">
        <v>3676</v>
      </c>
      <c r="B1946" s="60" t="str">
        <f>IFERROR(VLOOKUP(VALUE(MID(A1946,1,IF(VALUE(MID(A1946,1,3))=898,3,4))),[43]Hoja1!$A$3:$K$222,2,0),"")</f>
        <v>1071 Gestión educativa institucional</v>
      </c>
      <c r="C1946" s="60" t="s">
        <v>297</v>
      </c>
      <c r="D1946" s="60" t="s">
        <v>545</v>
      </c>
      <c r="E1946" s="130">
        <v>80131501</v>
      </c>
      <c r="F1946" s="131" t="s">
        <v>3677</v>
      </c>
      <c r="G1946" s="93">
        <v>5</v>
      </c>
      <c r="H1946" s="62">
        <v>5</v>
      </c>
      <c r="I1946" s="60">
        <v>7</v>
      </c>
      <c r="J1946" s="60">
        <v>1</v>
      </c>
      <c r="K1946" s="60" t="s">
        <v>21</v>
      </c>
      <c r="L1946" s="60" t="str">
        <f>IF(K1946=[43]Hoja3!$B$2,[43]Hoja3!$A$2,IF(K1946=[43]Hoja3!$B$3,[43]Hoja3!$A$3,IF(K1946=[43]Hoja3!$B$4,[43]Hoja3!$A$4,IF(K1946=[43]Hoja3!$B$5,[43]Hoja3!$A$5,IF(K1946=[43]Hoja3!$B$6,[43]Hoja3!$A$6,IF(K1946=[43]Hoja3!$B$7,[43]Hoja3!$A$7,IF(K1946=[43]Hoja3!$B$8,[43]Hoja3!$A$8,IF(K1946=[43]Hoja3!$B$9,[43]Hoja3!$A$9,IF(K1946=[43]Hoja3!$B$10,[43]Hoja3!$A$10,IF(K1946=[43]Hoja3!$B$11,[43]Hoja3!$A$11,IF(K1946=[43]Hoja3!$B$12,[43]Hoja3!$A$12,IF(K1946=[43]Hoja3!$B$13,[43]Hoja3!$A$13,IF(K1946=[43]Hoja3!$B$14,[43]Hoja3!$A$14,IF(K1946=[43]Hoja3!$B$15,[43]Hoja3!$A$15,IF(K1946=[43]Hoja3!$B$16,[43]Hoja3!$A$16,IF(K1946=[43]Hoja3!$B$17,[43]Hoja3!$A$17,IF(K1946=[43]Hoja3!$B$18,[43]Hoja3!$A$18,IF(K1946=[43]Hoja3!$B$19,[43]Hoja3!$A$19,IF(K1946=[43]Hoja3!$B$20,[43]Hoja3!$A$20,IF(K1946=[43]Hoja3!$B$21,[43]Hoja3!$A$21,""))))))))))))))))))))</f>
        <v>CCE-16</v>
      </c>
      <c r="M1946" s="60" t="s">
        <v>61</v>
      </c>
      <c r="N1946" s="60">
        <v>0</v>
      </c>
      <c r="O1946" s="63">
        <v>132661657</v>
      </c>
      <c r="P1946" s="63">
        <v>132661657.80000001</v>
      </c>
      <c r="Q1946" s="65">
        <v>0</v>
      </c>
      <c r="R1946" s="60">
        <v>0</v>
      </c>
      <c r="S1946" s="60" t="s">
        <v>3095</v>
      </c>
      <c r="T1946" s="132" t="s">
        <v>3604</v>
      </c>
      <c r="U1946" s="60" t="s">
        <v>3095</v>
      </c>
      <c r="V1946" s="60" t="s">
        <v>3605</v>
      </c>
      <c r="W1946" s="60" t="s">
        <v>3606</v>
      </c>
      <c r="X1946" s="60">
        <v>3241000</v>
      </c>
      <c r="Y1946" s="133" t="s">
        <v>3607</v>
      </c>
    </row>
    <row r="1947" spans="1:25" ht="60" x14ac:dyDescent="0.25">
      <c r="A1947" s="60" t="s">
        <v>3678</v>
      </c>
      <c r="B1947" s="60" t="str">
        <f>IFERROR(VLOOKUP(VALUE(MID(A1947,1,IF(VALUE(MID(A1947,1,3))=898,3,4))),[43]Hoja1!$A$3:$K$222,2,0),"")</f>
        <v>1071 Gestión educativa institucional</v>
      </c>
      <c r="C1947" s="60" t="s">
        <v>297</v>
      </c>
      <c r="D1947" s="60" t="s">
        <v>545</v>
      </c>
      <c r="E1947" s="130">
        <v>80131501</v>
      </c>
      <c r="F1947" s="131" t="s">
        <v>3679</v>
      </c>
      <c r="G1947" s="93">
        <v>5</v>
      </c>
      <c r="H1947" s="62">
        <v>5</v>
      </c>
      <c r="I1947" s="60">
        <v>7</v>
      </c>
      <c r="J1947" s="60">
        <v>1</v>
      </c>
      <c r="K1947" s="60" t="s">
        <v>21</v>
      </c>
      <c r="L1947" s="60" t="str">
        <f>IF(K1947=[43]Hoja3!$B$2,[43]Hoja3!$A$2,IF(K1947=[43]Hoja3!$B$3,[43]Hoja3!$A$3,IF(K1947=[43]Hoja3!$B$4,[43]Hoja3!$A$4,IF(K1947=[43]Hoja3!$B$5,[43]Hoja3!$A$5,IF(K1947=[43]Hoja3!$B$6,[43]Hoja3!$A$6,IF(K1947=[43]Hoja3!$B$7,[43]Hoja3!$A$7,IF(K1947=[43]Hoja3!$B$8,[43]Hoja3!$A$8,IF(K1947=[43]Hoja3!$B$9,[43]Hoja3!$A$9,IF(K1947=[43]Hoja3!$B$10,[43]Hoja3!$A$10,IF(K1947=[43]Hoja3!$B$11,[43]Hoja3!$A$11,IF(K1947=[43]Hoja3!$B$12,[43]Hoja3!$A$12,IF(K1947=[43]Hoja3!$B$13,[43]Hoja3!$A$13,IF(K1947=[43]Hoja3!$B$14,[43]Hoja3!$A$14,IF(K1947=[43]Hoja3!$B$15,[43]Hoja3!$A$15,IF(K1947=[43]Hoja3!$B$16,[43]Hoja3!$A$16,IF(K1947=[43]Hoja3!$B$17,[43]Hoja3!$A$17,IF(K1947=[43]Hoja3!$B$18,[43]Hoja3!$A$18,IF(K1947=[43]Hoja3!$B$19,[43]Hoja3!$A$19,IF(K1947=[43]Hoja3!$B$20,[43]Hoja3!$A$20,IF(K1947=[43]Hoja3!$B$21,[43]Hoja3!$A$21,""))))))))))))))))))))</f>
        <v>CCE-16</v>
      </c>
      <c r="M1947" s="60" t="s">
        <v>61</v>
      </c>
      <c r="N1947" s="60">
        <v>0</v>
      </c>
      <c r="O1947" s="63">
        <v>35268143</v>
      </c>
      <c r="P1947" s="63">
        <v>35268143.400000006</v>
      </c>
      <c r="Q1947" s="65">
        <v>0</v>
      </c>
      <c r="R1947" s="60">
        <v>0</v>
      </c>
      <c r="S1947" s="60" t="s">
        <v>3095</v>
      </c>
      <c r="T1947" s="132" t="s">
        <v>3604</v>
      </c>
      <c r="U1947" s="60" t="s">
        <v>3095</v>
      </c>
      <c r="V1947" s="60" t="s">
        <v>3605</v>
      </c>
      <c r="W1947" s="60" t="s">
        <v>3606</v>
      </c>
      <c r="X1947" s="60">
        <v>3241000</v>
      </c>
      <c r="Y1947" s="133" t="s">
        <v>3607</v>
      </c>
    </row>
    <row r="1948" spans="1:25" ht="60" x14ac:dyDescent="0.25">
      <c r="A1948" s="60" t="s">
        <v>3680</v>
      </c>
      <c r="B1948" s="60" t="str">
        <f>IFERROR(VLOOKUP(VALUE(MID(A1948,1,IF(VALUE(MID(A1948,1,3))=898,3,4))),[43]Hoja1!$A$3:$K$222,2,0),"")</f>
        <v>1071 Gestión educativa institucional</v>
      </c>
      <c r="C1948" s="60" t="s">
        <v>297</v>
      </c>
      <c r="D1948" s="60" t="s">
        <v>545</v>
      </c>
      <c r="E1948" s="130">
        <v>80131501</v>
      </c>
      <c r="F1948" s="131" t="s">
        <v>3681</v>
      </c>
      <c r="G1948" s="93">
        <v>5</v>
      </c>
      <c r="H1948" s="62">
        <v>5</v>
      </c>
      <c r="I1948" s="60">
        <v>7</v>
      </c>
      <c r="J1948" s="60">
        <v>1</v>
      </c>
      <c r="K1948" s="60" t="s">
        <v>21</v>
      </c>
      <c r="L1948" s="60" t="str">
        <f>IF(K1948=[43]Hoja3!$B$2,[43]Hoja3!$A$2,IF(K1948=[43]Hoja3!$B$3,[43]Hoja3!$A$3,IF(K1948=[43]Hoja3!$B$4,[43]Hoja3!$A$4,IF(K1948=[43]Hoja3!$B$5,[43]Hoja3!$A$5,IF(K1948=[43]Hoja3!$B$6,[43]Hoja3!$A$6,IF(K1948=[43]Hoja3!$B$7,[43]Hoja3!$A$7,IF(K1948=[43]Hoja3!$B$8,[43]Hoja3!$A$8,IF(K1948=[43]Hoja3!$B$9,[43]Hoja3!$A$9,IF(K1948=[43]Hoja3!$B$10,[43]Hoja3!$A$10,IF(K1948=[43]Hoja3!$B$11,[43]Hoja3!$A$11,IF(K1948=[43]Hoja3!$B$12,[43]Hoja3!$A$12,IF(K1948=[43]Hoja3!$B$13,[43]Hoja3!$A$13,IF(K1948=[43]Hoja3!$B$14,[43]Hoja3!$A$14,IF(K1948=[43]Hoja3!$B$15,[43]Hoja3!$A$15,IF(K1948=[43]Hoja3!$B$16,[43]Hoja3!$A$16,IF(K1948=[43]Hoja3!$B$17,[43]Hoja3!$A$17,IF(K1948=[43]Hoja3!$B$18,[43]Hoja3!$A$18,IF(K1948=[43]Hoja3!$B$19,[43]Hoja3!$A$19,IF(K1948=[43]Hoja3!$B$20,[43]Hoja3!$A$20,IF(K1948=[43]Hoja3!$B$21,[43]Hoja3!$A$21,""))))))))))))))))))))</f>
        <v>CCE-16</v>
      </c>
      <c r="M1948" s="60" t="s">
        <v>61</v>
      </c>
      <c r="N1948" s="60">
        <v>0</v>
      </c>
      <c r="O1948" s="63">
        <v>577663506</v>
      </c>
      <c r="P1948" s="63">
        <v>577663506</v>
      </c>
      <c r="Q1948" s="65">
        <v>0</v>
      </c>
      <c r="R1948" s="60">
        <v>0</v>
      </c>
      <c r="S1948" s="60" t="s">
        <v>3095</v>
      </c>
      <c r="T1948" s="132" t="s">
        <v>3604</v>
      </c>
      <c r="U1948" s="60" t="s">
        <v>3095</v>
      </c>
      <c r="V1948" s="60" t="s">
        <v>3605</v>
      </c>
      <c r="W1948" s="60" t="s">
        <v>3606</v>
      </c>
      <c r="X1948" s="60">
        <v>3241000</v>
      </c>
      <c r="Y1948" s="133" t="s">
        <v>3607</v>
      </c>
    </row>
    <row r="1949" spans="1:25" ht="60" x14ac:dyDescent="0.25">
      <c r="A1949" s="60" t="s">
        <v>3682</v>
      </c>
      <c r="B1949" s="60" t="str">
        <f>IFERROR(VLOOKUP(VALUE(MID(A1949,1,IF(VALUE(MID(A1949,1,3))=898,3,4))),[43]Hoja1!$A$3:$K$222,2,0),"")</f>
        <v>1071 Gestión educativa institucional</v>
      </c>
      <c r="C1949" s="60" t="s">
        <v>297</v>
      </c>
      <c r="D1949" s="60" t="s">
        <v>545</v>
      </c>
      <c r="E1949" s="130">
        <v>80131501</v>
      </c>
      <c r="F1949" s="131" t="s">
        <v>3683</v>
      </c>
      <c r="G1949" s="93">
        <v>5</v>
      </c>
      <c r="H1949" s="62">
        <v>5</v>
      </c>
      <c r="I1949" s="60">
        <v>7</v>
      </c>
      <c r="J1949" s="60">
        <v>1</v>
      </c>
      <c r="K1949" s="60" t="s">
        <v>21</v>
      </c>
      <c r="L1949" s="60" t="str">
        <f>IF(K1949=[43]Hoja3!$B$2,[43]Hoja3!$A$2,IF(K1949=[43]Hoja3!$B$3,[43]Hoja3!$A$3,IF(K1949=[43]Hoja3!$B$4,[43]Hoja3!$A$4,IF(K1949=[43]Hoja3!$B$5,[43]Hoja3!$A$5,IF(K1949=[43]Hoja3!$B$6,[43]Hoja3!$A$6,IF(K1949=[43]Hoja3!$B$7,[43]Hoja3!$A$7,IF(K1949=[43]Hoja3!$B$8,[43]Hoja3!$A$8,IF(K1949=[43]Hoja3!$B$9,[43]Hoja3!$A$9,IF(K1949=[43]Hoja3!$B$10,[43]Hoja3!$A$10,IF(K1949=[43]Hoja3!$B$11,[43]Hoja3!$A$11,IF(K1949=[43]Hoja3!$B$12,[43]Hoja3!$A$12,IF(K1949=[43]Hoja3!$B$13,[43]Hoja3!$A$13,IF(K1949=[43]Hoja3!$B$14,[43]Hoja3!$A$14,IF(K1949=[43]Hoja3!$B$15,[43]Hoja3!$A$15,IF(K1949=[43]Hoja3!$B$16,[43]Hoja3!$A$16,IF(K1949=[43]Hoja3!$B$17,[43]Hoja3!$A$17,IF(K1949=[43]Hoja3!$B$18,[43]Hoja3!$A$18,IF(K1949=[43]Hoja3!$B$19,[43]Hoja3!$A$19,IF(K1949=[43]Hoja3!$B$20,[43]Hoja3!$A$20,IF(K1949=[43]Hoja3!$B$21,[43]Hoja3!$A$21,""))))))))))))))))))))</f>
        <v>CCE-16</v>
      </c>
      <c r="M1949" s="60" t="s">
        <v>61</v>
      </c>
      <c r="N1949" s="60">
        <v>0</v>
      </c>
      <c r="O1949" s="63">
        <v>44100000</v>
      </c>
      <c r="P1949" s="63">
        <v>44100000</v>
      </c>
      <c r="Q1949" s="65">
        <v>0</v>
      </c>
      <c r="R1949" s="60">
        <v>0</v>
      </c>
      <c r="S1949" s="60" t="s">
        <v>3095</v>
      </c>
      <c r="T1949" s="132" t="s">
        <v>3604</v>
      </c>
      <c r="U1949" s="60" t="s">
        <v>3095</v>
      </c>
      <c r="V1949" s="60" t="s">
        <v>3605</v>
      </c>
      <c r="W1949" s="60" t="s">
        <v>3606</v>
      </c>
      <c r="X1949" s="60">
        <v>3241000</v>
      </c>
      <c r="Y1949" s="133" t="s">
        <v>3607</v>
      </c>
    </row>
    <row r="1950" spans="1:25" ht="60" x14ac:dyDescent="0.25">
      <c r="A1950" s="60" t="s">
        <v>3684</v>
      </c>
      <c r="B1950" s="60" t="str">
        <f>IFERROR(VLOOKUP(VALUE(MID(A1950,1,IF(VALUE(MID(A1950,1,3))=898,3,4))),[43]Hoja1!$A$3:$K$222,2,0),"")</f>
        <v>1071 Gestión educativa institucional</v>
      </c>
      <c r="C1950" s="60" t="s">
        <v>297</v>
      </c>
      <c r="D1950" s="60" t="s">
        <v>545</v>
      </c>
      <c r="E1950" s="130">
        <v>80131501</v>
      </c>
      <c r="F1950" s="131" t="s">
        <v>3685</v>
      </c>
      <c r="G1950" s="93">
        <v>4</v>
      </c>
      <c r="H1950" s="62">
        <v>4</v>
      </c>
      <c r="I1950" s="60">
        <v>7</v>
      </c>
      <c r="J1950" s="60">
        <v>1</v>
      </c>
      <c r="K1950" s="60" t="s">
        <v>21</v>
      </c>
      <c r="L1950" s="60" t="str">
        <f>IF(K1950=[43]Hoja3!$B$2,[43]Hoja3!$A$2,IF(K1950=[43]Hoja3!$B$3,[43]Hoja3!$A$3,IF(K1950=[43]Hoja3!$B$4,[43]Hoja3!$A$4,IF(K1950=[43]Hoja3!$B$5,[43]Hoja3!$A$5,IF(K1950=[43]Hoja3!$B$6,[43]Hoja3!$A$6,IF(K1950=[43]Hoja3!$B$7,[43]Hoja3!$A$7,IF(K1950=[43]Hoja3!$B$8,[43]Hoja3!$A$8,IF(K1950=[43]Hoja3!$B$9,[43]Hoja3!$A$9,IF(K1950=[43]Hoja3!$B$10,[43]Hoja3!$A$10,IF(K1950=[43]Hoja3!$B$11,[43]Hoja3!$A$11,IF(K1950=[43]Hoja3!$B$12,[43]Hoja3!$A$12,IF(K1950=[43]Hoja3!$B$13,[43]Hoja3!$A$13,IF(K1950=[43]Hoja3!$B$14,[43]Hoja3!$A$14,IF(K1950=[43]Hoja3!$B$15,[43]Hoja3!$A$15,IF(K1950=[43]Hoja3!$B$16,[43]Hoja3!$A$16,IF(K1950=[43]Hoja3!$B$17,[43]Hoja3!$A$17,IF(K1950=[43]Hoja3!$B$18,[43]Hoja3!$A$18,IF(K1950=[43]Hoja3!$B$19,[43]Hoja3!$A$19,IF(K1950=[43]Hoja3!$B$20,[43]Hoja3!$A$20,IF(K1950=[43]Hoja3!$B$21,[43]Hoja3!$A$21,""))))))))))))))))))))</f>
        <v>CCE-16</v>
      </c>
      <c r="M1950" s="60" t="s">
        <v>61</v>
      </c>
      <c r="N1950" s="60">
        <v>0</v>
      </c>
      <c r="O1950" s="63">
        <v>728563033</v>
      </c>
      <c r="P1950" s="63">
        <v>728563033.80000007</v>
      </c>
      <c r="Q1950" s="65">
        <v>0</v>
      </c>
      <c r="R1950" s="60">
        <v>0</v>
      </c>
      <c r="S1950" s="60" t="s">
        <v>3095</v>
      </c>
      <c r="T1950" s="132" t="s">
        <v>3604</v>
      </c>
      <c r="U1950" s="60" t="s">
        <v>3095</v>
      </c>
      <c r="V1950" s="60" t="s">
        <v>3605</v>
      </c>
      <c r="W1950" s="60" t="s">
        <v>3606</v>
      </c>
      <c r="X1950" s="60">
        <v>3241000</v>
      </c>
      <c r="Y1950" s="133" t="s">
        <v>3607</v>
      </c>
    </row>
    <row r="1951" spans="1:25" ht="60" x14ac:dyDescent="0.25">
      <c r="A1951" s="60" t="s">
        <v>3686</v>
      </c>
      <c r="B1951" s="60" t="str">
        <f>IFERROR(VLOOKUP(VALUE(MID(A1951,1,IF(VALUE(MID(A1951,1,3))=898,3,4))),[43]Hoja1!$A$3:$K$222,2,0),"")</f>
        <v>1071 Gestión educativa institucional</v>
      </c>
      <c r="C1951" s="60" t="s">
        <v>297</v>
      </c>
      <c r="D1951" s="60" t="s">
        <v>545</v>
      </c>
      <c r="E1951" s="130">
        <v>80131501</v>
      </c>
      <c r="F1951" s="131" t="s">
        <v>3687</v>
      </c>
      <c r="G1951" s="93">
        <v>4</v>
      </c>
      <c r="H1951" s="62">
        <v>4</v>
      </c>
      <c r="I1951" s="60">
        <v>7</v>
      </c>
      <c r="J1951" s="60">
        <v>1</v>
      </c>
      <c r="K1951" s="60" t="s">
        <v>21</v>
      </c>
      <c r="L1951" s="60" t="str">
        <f>IF(K1951=[43]Hoja3!$B$2,[43]Hoja3!$A$2,IF(K1951=[43]Hoja3!$B$3,[43]Hoja3!$A$3,IF(K1951=[43]Hoja3!$B$4,[43]Hoja3!$A$4,IF(K1951=[43]Hoja3!$B$5,[43]Hoja3!$A$5,IF(K1951=[43]Hoja3!$B$6,[43]Hoja3!$A$6,IF(K1951=[43]Hoja3!$B$7,[43]Hoja3!$A$7,IF(K1951=[43]Hoja3!$B$8,[43]Hoja3!$A$8,IF(K1951=[43]Hoja3!$B$9,[43]Hoja3!$A$9,IF(K1951=[43]Hoja3!$B$10,[43]Hoja3!$A$10,IF(K1951=[43]Hoja3!$B$11,[43]Hoja3!$A$11,IF(K1951=[43]Hoja3!$B$12,[43]Hoja3!$A$12,IF(K1951=[43]Hoja3!$B$13,[43]Hoja3!$A$13,IF(K1951=[43]Hoja3!$B$14,[43]Hoja3!$A$14,IF(K1951=[43]Hoja3!$B$15,[43]Hoja3!$A$15,IF(K1951=[43]Hoja3!$B$16,[43]Hoja3!$A$16,IF(K1951=[43]Hoja3!$B$17,[43]Hoja3!$A$17,IF(K1951=[43]Hoja3!$B$18,[43]Hoja3!$A$18,IF(K1951=[43]Hoja3!$B$19,[43]Hoja3!$A$19,IF(K1951=[43]Hoja3!$B$20,[43]Hoja3!$A$20,IF(K1951=[43]Hoja3!$B$21,[43]Hoja3!$A$21,""))))))))))))))))))))</f>
        <v>CCE-16</v>
      </c>
      <c r="M1951" s="60" t="s">
        <v>61</v>
      </c>
      <c r="N1951" s="60">
        <v>0</v>
      </c>
      <c r="O1951" s="63">
        <v>31722276</v>
      </c>
      <c r="P1951" s="63">
        <v>31722276.600000001</v>
      </c>
      <c r="Q1951" s="65">
        <v>0</v>
      </c>
      <c r="R1951" s="60">
        <v>0</v>
      </c>
      <c r="S1951" s="60" t="s">
        <v>3095</v>
      </c>
      <c r="T1951" s="132" t="s">
        <v>3604</v>
      </c>
      <c r="U1951" s="60" t="s">
        <v>3095</v>
      </c>
      <c r="V1951" s="60" t="s">
        <v>3605</v>
      </c>
      <c r="W1951" s="60" t="s">
        <v>3606</v>
      </c>
      <c r="X1951" s="60">
        <v>3241000</v>
      </c>
      <c r="Y1951" s="133" t="s">
        <v>3607</v>
      </c>
    </row>
    <row r="1952" spans="1:25" ht="60" x14ac:dyDescent="0.25">
      <c r="A1952" s="60" t="s">
        <v>3688</v>
      </c>
      <c r="B1952" s="60" t="str">
        <f>IFERROR(VLOOKUP(VALUE(MID(A1952,1,IF(VALUE(MID(A1952,1,3))=898,3,4))),[43]Hoja1!$A$3:$K$222,2,0),"")</f>
        <v>1071 Gestión educativa institucional</v>
      </c>
      <c r="C1952" s="60" t="s">
        <v>297</v>
      </c>
      <c r="D1952" s="60" t="s">
        <v>545</v>
      </c>
      <c r="E1952" s="130">
        <v>80131501</v>
      </c>
      <c r="F1952" s="131" t="s">
        <v>3689</v>
      </c>
      <c r="G1952" s="93">
        <v>4</v>
      </c>
      <c r="H1952" s="62">
        <v>4</v>
      </c>
      <c r="I1952" s="60">
        <v>7</v>
      </c>
      <c r="J1952" s="60">
        <v>1</v>
      </c>
      <c r="K1952" s="60" t="s">
        <v>21</v>
      </c>
      <c r="L1952" s="60" t="str">
        <f>IF(K1952=[43]Hoja3!$B$2,[43]Hoja3!$A$2,IF(K1952=[43]Hoja3!$B$3,[43]Hoja3!$A$3,IF(K1952=[43]Hoja3!$B$4,[43]Hoja3!$A$4,IF(K1952=[43]Hoja3!$B$5,[43]Hoja3!$A$5,IF(K1952=[43]Hoja3!$B$6,[43]Hoja3!$A$6,IF(K1952=[43]Hoja3!$B$7,[43]Hoja3!$A$7,IF(K1952=[43]Hoja3!$B$8,[43]Hoja3!$A$8,IF(K1952=[43]Hoja3!$B$9,[43]Hoja3!$A$9,IF(K1952=[43]Hoja3!$B$10,[43]Hoja3!$A$10,IF(K1952=[43]Hoja3!$B$11,[43]Hoja3!$A$11,IF(K1952=[43]Hoja3!$B$12,[43]Hoja3!$A$12,IF(K1952=[43]Hoja3!$B$13,[43]Hoja3!$A$13,IF(K1952=[43]Hoja3!$B$14,[43]Hoja3!$A$14,IF(K1952=[43]Hoja3!$B$15,[43]Hoja3!$A$15,IF(K1952=[43]Hoja3!$B$16,[43]Hoja3!$A$16,IF(K1952=[43]Hoja3!$B$17,[43]Hoja3!$A$17,IF(K1952=[43]Hoja3!$B$18,[43]Hoja3!$A$18,IF(K1952=[43]Hoja3!$B$19,[43]Hoja3!$A$19,IF(K1952=[43]Hoja3!$B$20,[43]Hoja3!$A$20,IF(K1952=[43]Hoja3!$B$21,[43]Hoja3!$A$21,""))))))))))))))))))))</f>
        <v>CCE-16</v>
      </c>
      <c r="M1952" s="60" t="s">
        <v>61</v>
      </c>
      <c r="N1952" s="60">
        <v>0</v>
      </c>
      <c r="O1952" s="63">
        <v>323412692</v>
      </c>
      <c r="P1952" s="63">
        <v>323412692.40000004</v>
      </c>
      <c r="Q1952" s="65">
        <v>0</v>
      </c>
      <c r="R1952" s="60">
        <v>0</v>
      </c>
      <c r="S1952" s="60" t="s">
        <v>3095</v>
      </c>
      <c r="T1952" s="132" t="s">
        <v>3604</v>
      </c>
      <c r="U1952" s="60" t="s">
        <v>3095</v>
      </c>
      <c r="V1952" s="60" t="s">
        <v>3605</v>
      </c>
      <c r="W1952" s="60" t="s">
        <v>3606</v>
      </c>
      <c r="X1952" s="60">
        <v>3241000</v>
      </c>
      <c r="Y1952" s="133" t="s">
        <v>3607</v>
      </c>
    </row>
    <row r="1953" spans="1:25" ht="60" x14ac:dyDescent="0.25">
      <c r="A1953" s="60" t="s">
        <v>3690</v>
      </c>
      <c r="B1953" s="60" t="str">
        <f>IFERROR(VLOOKUP(VALUE(MID(A1953,1,IF(VALUE(MID(A1953,1,3))=898,3,4))),[43]Hoja1!$A$3:$K$222,2,0),"")</f>
        <v>1071 Gestión educativa institucional</v>
      </c>
      <c r="C1953" s="60" t="s">
        <v>297</v>
      </c>
      <c r="D1953" s="60" t="s">
        <v>545</v>
      </c>
      <c r="E1953" s="130">
        <v>80131501</v>
      </c>
      <c r="F1953" s="131" t="s">
        <v>3691</v>
      </c>
      <c r="G1953" s="93">
        <v>2</v>
      </c>
      <c r="H1953" s="62">
        <v>2</v>
      </c>
      <c r="I1953" s="60">
        <v>9</v>
      </c>
      <c r="J1953" s="60">
        <v>1</v>
      </c>
      <c r="K1953" s="60" t="s">
        <v>21</v>
      </c>
      <c r="L1953" s="60" t="str">
        <f>IF(K1953=[43]Hoja3!$B$2,[43]Hoja3!$A$2,IF(K1953=[43]Hoja3!$B$3,[43]Hoja3!$A$3,IF(K1953=[43]Hoja3!$B$4,[43]Hoja3!$A$4,IF(K1953=[43]Hoja3!$B$5,[43]Hoja3!$A$5,IF(K1953=[43]Hoja3!$B$6,[43]Hoja3!$A$6,IF(K1953=[43]Hoja3!$B$7,[43]Hoja3!$A$7,IF(K1953=[43]Hoja3!$B$8,[43]Hoja3!$A$8,IF(K1953=[43]Hoja3!$B$9,[43]Hoja3!$A$9,IF(K1953=[43]Hoja3!$B$10,[43]Hoja3!$A$10,IF(K1953=[43]Hoja3!$B$11,[43]Hoja3!$A$11,IF(K1953=[43]Hoja3!$B$12,[43]Hoja3!$A$12,IF(K1953=[43]Hoja3!$B$13,[43]Hoja3!$A$13,IF(K1953=[43]Hoja3!$B$14,[43]Hoja3!$A$14,IF(K1953=[43]Hoja3!$B$15,[43]Hoja3!$A$15,IF(K1953=[43]Hoja3!$B$16,[43]Hoja3!$A$16,IF(K1953=[43]Hoja3!$B$17,[43]Hoja3!$A$17,IF(K1953=[43]Hoja3!$B$18,[43]Hoja3!$A$18,IF(K1953=[43]Hoja3!$B$19,[43]Hoja3!$A$19,IF(K1953=[43]Hoja3!$B$20,[43]Hoja3!$A$20,IF(K1953=[43]Hoja3!$B$21,[43]Hoja3!$A$21,""))))))))))))))))))))</f>
        <v>CCE-16</v>
      </c>
      <c r="M1953" s="60" t="s">
        <v>61</v>
      </c>
      <c r="N1953" s="60">
        <v>0</v>
      </c>
      <c r="O1953" s="63">
        <v>124595730</v>
      </c>
      <c r="P1953" s="63">
        <v>124595730</v>
      </c>
      <c r="Q1953" s="65">
        <v>0</v>
      </c>
      <c r="R1953" s="60">
        <v>0</v>
      </c>
      <c r="S1953" s="60" t="s">
        <v>3095</v>
      </c>
      <c r="T1953" s="132" t="s">
        <v>3604</v>
      </c>
      <c r="U1953" s="60" t="s">
        <v>3095</v>
      </c>
      <c r="V1953" s="60" t="s">
        <v>3605</v>
      </c>
      <c r="W1953" s="60" t="s">
        <v>3606</v>
      </c>
      <c r="X1953" s="60">
        <v>3241000</v>
      </c>
      <c r="Y1953" s="133" t="s">
        <v>3607</v>
      </c>
    </row>
    <row r="1954" spans="1:25" ht="60" x14ac:dyDescent="0.25">
      <c r="A1954" s="60" t="s">
        <v>3692</v>
      </c>
      <c r="B1954" s="60" t="str">
        <f>IFERROR(VLOOKUP(VALUE(MID(A1954,1,IF(VALUE(MID(A1954,1,3))=898,3,4))),[43]Hoja1!$A$3:$K$222,2,0),"")</f>
        <v>1071 Gestión educativa institucional</v>
      </c>
      <c r="C1954" s="60" t="s">
        <v>297</v>
      </c>
      <c r="D1954" s="60" t="s">
        <v>545</v>
      </c>
      <c r="E1954" s="130">
        <v>80131501</v>
      </c>
      <c r="F1954" s="131" t="s">
        <v>3693</v>
      </c>
      <c r="G1954" s="93">
        <v>4</v>
      </c>
      <c r="H1954" s="62">
        <v>4</v>
      </c>
      <c r="I1954" s="60">
        <v>7</v>
      </c>
      <c r="J1954" s="60">
        <v>1</v>
      </c>
      <c r="K1954" s="60" t="s">
        <v>21</v>
      </c>
      <c r="L1954" s="60" t="str">
        <f>IF(K1954=[43]Hoja3!$B$2,[43]Hoja3!$A$2,IF(K1954=[43]Hoja3!$B$3,[43]Hoja3!$A$3,IF(K1954=[43]Hoja3!$B$4,[43]Hoja3!$A$4,IF(K1954=[43]Hoja3!$B$5,[43]Hoja3!$A$5,IF(K1954=[43]Hoja3!$B$6,[43]Hoja3!$A$6,IF(K1954=[43]Hoja3!$B$7,[43]Hoja3!$A$7,IF(K1954=[43]Hoja3!$B$8,[43]Hoja3!$A$8,IF(K1954=[43]Hoja3!$B$9,[43]Hoja3!$A$9,IF(K1954=[43]Hoja3!$B$10,[43]Hoja3!$A$10,IF(K1954=[43]Hoja3!$B$11,[43]Hoja3!$A$11,IF(K1954=[43]Hoja3!$B$12,[43]Hoja3!$A$12,IF(K1954=[43]Hoja3!$B$13,[43]Hoja3!$A$13,IF(K1954=[43]Hoja3!$B$14,[43]Hoja3!$A$14,IF(K1954=[43]Hoja3!$B$15,[43]Hoja3!$A$15,IF(K1954=[43]Hoja3!$B$16,[43]Hoja3!$A$16,IF(K1954=[43]Hoja3!$B$17,[43]Hoja3!$A$17,IF(K1954=[43]Hoja3!$B$18,[43]Hoja3!$A$18,IF(K1954=[43]Hoja3!$B$19,[43]Hoja3!$A$19,IF(K1954=[43]Hoja3!$B$20,[43]Hoja3!$A$20,IF(K1954=[43]Hoja3!$B$21,[43]Hoja3!$A$21,""))))))))))))))))))))</f>
        <v>CCE-16</v>
      </c>
      <c r="M1954" s="60" t="s">
        <v>61</v>
      </c>
      <c r="N1954" s="60">
        <v>0</v>
      </c>
      <c r="O1954" s="63">
        <v>105774858</v>
      </c>
      <c r="P1954" s="63">
        <v>105774858</v>
      </c>
      <c r="Q1954" s="65">
        <v>0</v>
      </c>
      <c r="R1954" s="60">
        <v>0</v>
      </c>
      <c r="S1954" s="60" t="s">
        <v>3095</v>
      </c>
      <c r="T1954" s="132" t="s">
        <v>3604</v>
      </c>
      <c r="U1954" s="60" t="s">
        <v>3095</v>
      </c>
      <c r="V1954" s="60" t="s">
        <v>3605</v>
      </c>
      <c r="W1954" s="60" t="s">
        <v>3606</v>
      </c>
      <c r="X1954" s="60">
        <v>3241000</v>
      </c>
      <c r="Y1954" s="133" t="s">
        <v>3607</v>
      </c>
    </row>
    <row r="1955" spans="1:25" ht="60" x14ac:dyDescent="0.25">
      <c r="A1955" s="60" t="s">
        <v>3694</v>
      </c>
      <c r="B1955" s="60" t="str">
        <f>IFERROR(VLOOKUP(VALUE(MID(A1955,1,IF(VALUE(MID(A1955,1,3))=898,3,4))),[43]Hoja1!$A$3:$K$222,2,0),"")</f>
        <v>1071 Gestión educativa institucional</v>
      </c>
      <c r="C1955" s="60" t="s">
        <v>297</v>
      </c>
      <c r="D1955" s="60" t="s">
        <v>545</v>
      </c>
      <c r="E1955" s="130">
        <v>80131501</v>
      </c>
      <c r="F1955" s="131" t="s">
        <v>3695</v>
      </c>
      <c r="G1955" s="93">
        <v>4</v>
      </c>
      <c r="H1955" s="62">
        <v>4</v>
      </c>
      <c r="I1955" s="60">
        <v>7</v>
      </c>
      <c r="J1955" s="60">
        <v>1</v>
      </c>
      <c r="K1955" s="60" t="s">
        <v>21</v>
      </c>
      <c r="L1955" s="60" t="str">
        <f>IF(K1955=[43]Hoja3!$B$2,[43]Hoja3!$A$2,IF(K1955=[43]Hoja3!$B$3,[43]Hoja3!$A$3,IF(K1955=[43]Hoja3!$B$4,[43]Hoja3!$A$4,IF(K1955=[43]Hoja3!$B$5,[43]Hoja3!$A$5,IF(K1955=[43]Hoja3!$B$6,[43]Hoja3!$A$6,IF(K1955=[43]Hoja3!$B$7,[43]Hoja3!$A$7,IF(K1955=[43]Hoja3!$B$8,[43]Hoja3!$A$8,IF(K1955=[43]Hoja3!$B$9,[43]Hoja3!$A$9,IF(K1955=[43]Hoja3!$B$10,[43]Hoja3!$A$10,IF(K1955=[43]Hoja3!$B$11,[43]Hoja3!$A$11,IF(K1955=[43]Hoja3!$B$12,[43]Hoja3!$A$12,IF(K1955=[43]Hoja3!$B$13,[43]Hoja3!$A$13,IF(K1955=[43]Hoja3!$B$14,[43]Hoja3!$A$14,IF(K1955=[43]Hoja3!$B$15,[43]Hoja3!$A$15,IF(K1955=[43]Hoja3!$B$16,[43]Hoja3!$A$16,IF(K1955=[43]Hoja3!$B$17,[43]Hoja3!$A$17,IF(K1955=[43]Hoja3!$B$18,[43]Hoja3!$A$18,IF(K1955=[43]Hoja3!$B$19,[43]Hoja3!$A$19,IF(K1955=[43]Hoja3!$B$20,[43]Hoja3!$A$20,IF(K1955=[43]Hoja3!$B$21,[43]Hoja3!$A$21,""))))))))))))))))))))</f>
        <v>CCE-16</v>
      </c>
      <c r="M1955" s="60" t="s">
        <v>61</v>
      </c>
      <c r="N1955" s="60">
        <v>0</v>
      </c>
      <c r="O1955" s="63">
        <v>50400000</v>
      </c>
      <c r="P1955" s="63">
        <v>50400000</v>
      </c>
      <c r="Q1955" s="65">
        <v>0</v>
      </c>
      <c r="R1955" s="60">
        <v>0</v>
      </c>
      <c r="S1955" s="60" t="s">
        <v>3095</v>
      </c>
      <c r="T1955" s="132" t="s">
        <v>3604</v>
      </c>
      <c r="U1955" s="60" t="s">
        <v>3095</v>
      </c>
      <c r="V1955" s="60" t="s">
        <v>3605</v>
      </c>
      <c r="W1955" s="60" t="s">
        <v>3606</v>
      </c>
      <c r="X1955" s="60">
        <v>3241000</v>
      </c>
      <c r="Y1955" s="133" t="s">
        <v>3607</v>
      </c>
    </row>
    <row r="1956" spans="1:25" ht="60" x14ac:dyDescent="0.25">
      <c r="A1956" s="60" t="s">
        <v>3696</v>
      </c>
      <c r="B1956" s="60" t="str">
        <f>IFERROR(VLOOKUP(VALUE(MID(A1956,1,IF(VALUE(MID(A1956,1,3))=898,3,4))),[43]Hoja1!$A$3:$K$222,2,0),"")</f>
        <v>1071 Gestión educativa institucional</v>
      </c>
      <c r="C1956" s="60" t="s">
        <v>297</v>
      </c>
      <c r="D1956" s="60" t="s">
        <v>545</v>
      </c>
      <c r="E1956" s="130">
        <v>80131501</v>
      </c>
      <c r="F1956" s="131" t="s">
        <v>3697</v>
      </c>
      <c r="G1956" s="93">
        <v>5</v>
      </c>
      <c r="H1956" s="62">
        <v>5</v>
      </c>
      <c r="I1956" s="60">
        <v>7</v>
      </c>
      <c r="J1956" s="60">
        <v>1</v>
      </c>
      <c r="K1956" s="60" t="s">
        <v>21</v>
      </c>
      <c r="L1956" s="60" t="str">
        <f>IF(K1956=[43]Hoja3!$B$2,[43]Hoja3!$A$2,IF(K1956=[43]Hoja3!$B$3,[43]Hoja3!$A$3,IF(K1956=[43]Hoja3!$B$4,[43]Hoja3!$A$4,IF(K1956=[43]Hoja3!$B$5,[43]Hoja3!$A$5,IF(K1956=[43]Hoja3!$B$6,[43]Hoja3!$A$6,IF(K1956=[43]Hoja3!$B$7,[43]Hoja3!$A$7,IF(K1956=[43]Hoja3!$B$8,[43]Hoja3!$A$8,IF(K1956=[43]Hoja3!$B$9,[43]Hoja3!$A$9,IF(K1956=[43]Hoja3!$B$10,[43]Hoja3!$A$10,IF(K1956=[43]Hoja3!$B$11,[43]Hoja3!$A$11,IF(K1956=[43]Hoja3!$B$12,[43]Hoja3!$A$12,IF(K1956=[43]Hoja3!$B$13,[43]Hoja3!$A$13,IF(K1956=[43]Hoja3!$B$14,[43]Hoja3!$A$14,IF(K1956=[43]Hoja3!$B$15,[43]Hoja3!$A$15,IF(K1956=[43]Hoja3!$B$16,[43]Hoja3!$A$16,IF(K1956=[43]Hoja3!$B$17,[43]Hoja3!$A$17,IF(K1956=[43]Hoja3!$B$18,[43]Hoja3!$A$18,IF(K1956=[43]Hoja3!$B$19,[43]Hoja3!$A$19,IF(K1956=[43]Hoja3!$B$20,[43]Hoja3!$A$20,IF(K1956=[43]Hoja3!$B$21,[43]Hoja3!$A$21,""))))))))))))))))))))</f>
        <v>CCE-16</v>
      </c>
      <c r="M1956" s="60" t="s">
        <v>61</v>
      </c>
      <c r="N1956" s="60">
        <v>0</v>
      </c>
      <c r="O1956" s="63">
        <v>48648034</v>
      </c>
      <c r="P1956" s="63">
        <v>48648034</v>
      </c>
      <c r="Q1956" s="65">
        <v>0</v>
      </c>
      <c r="R1956" s="60">
        <v>0</v>
      </c>
      <c r="S1956" s="60" t="s">
        <v>3095</v>
      </c>
      <c r="T1956" s="132" t="s">
        <v>3604</v>
      </c>
      <c r="U1956" s="60" t="s">
        <v>3095</v>
      </c>
      <c r="V1956" s="60" t="s">
        <v>3605</v>
      </c>
      <c r="W1956" s="60" t="s">
        <v>3606</v>
      </c>
      <c r="X1956" s="60">
        <v>3241000</v>
      </c>
      <c r="Y1956" s="133" t="s">
        <v>3607</v>
      </c>
    </row>
    <row r="1957" spans="1:25" ht="60" x14ac:dyDescent="0.25">
      <c r="A1957" s="60" t="s">
        <v>3698</v>
      </c>
      <c r="B1957" s="60" t="str">
        <f>IFERROR(VLOOKUP(VALUE(MID(A1957,1,IF(VALUE(MID(A1957,1,3))=898,3,4))),[43]Hoja1!$A$3:$K$222,2,0),"")</f>
        <v>1071 Gestión educativa institucional</v>
      </c>
      <c r="C1957" s="60" t="s">
        <v>297</v>
      </c>
      <c r="D1957" s="60" t="s">
        <v>545</v>
      </c>
      <c r="E1957" s="130">
        <v>80131501</v>
      </c>
      <c r="F1957" s="131" t="s">
        <v>3699</v>
      </c>
      <c r="G1957" s="93">
        <v>2</v>
      </c>
      <c r="H1957" s="62">
        <v>2</v>
      </c>
      <c r="I1957" s="60">
        <v>9</v>
      </c>
      <c r="J1957" s="60">
        <v>1</v>
      </c>
      <c r="K1957" s="60" t="s">
        <v>21</v>
      </c>
      <c r="L1957" s="60" t="str">
        <f>IF(K1957=[43]Hoja3!$B$2,[43]Hoja3!$A$2,IF(K1957=[43]Hoja3!$B$3,[43]Hoja3!$A$3,IF(K1957=[43]Hoja3!$B$4,[43]Hoja3!$A$4,IF(K1957=[43]Hoja3!$B$5,[43]Hoja3!$A$5,IF(K1957=[43]Hoja3!$B$6,[43]Hoja3!$A$6,IF(K1957=[43]Hoja3!$B$7,[43]Hoja3!$A$7,IF(K1957=[43]Hoja3!$B$8,[43]Hoja3!$A$8,IF(K1957=[43]Hoja3!$B$9,[43]Hoja3!$A$9,IF(K1957=[43]Hoja3!$B$10,[43]Hoja3!$A$10,IF(K1957=[43]Hoja3!$B$11,[43]Hoja3!$A$11,IF(K1957=[43]Hoja3!$B$12,[43]Hoja3!$A$12,IF(K1957=[43]Hoja3!$B$13,[43]Hoja3!$A$13,IF(K1957=[43]Hoja3!$B$14,[43]Hoja3!$A$14,IF(K1957=[43]Hoja3!$B$15,[43]Hoja3!$A$15,IF(K1957=[43]Hoja3!$B$16,[43]Hoja3!$A$16,IF(K1957=[43]Hoja3!$B$17,[43]Hoja3!$A$17,IF(K1957=[43]Hoja3!$B$18,[43]Hoja3!$A$18,IF(K1957=[43]Hoja3!$B$19,[43]Hoja3!$A$19,IF(K1957=[43]Hoja3!$B$20,[43]Hoja3!$A$20,IF(K1957=[43]Hoja3!$B$21,[43]Hoja3!$A$21,""))))))))))))))))))))</f>
        <v>CCE-16</v>
      </c>
      <c r="M1957" s="60" t="s">
        <v>61</v>
      </c>
      <c r="N1957" s="60">
        <v>0</v>
      </c>
      <c r="O1957" s="63">
        <v>84616257</v>
      </c>
      <c r="P1957" s="63">
        <v>84616257.600000009</v>
      </c>
      <c r="Q1957" s="65">
        <v>0</v>
      </c>
      <c r="R1957" s="60">
        <v>0</v>
      </c>
      <c r="S1957" s="60" t="s">
        <v>3095</v>
      </c>
      <c r="T1957" s="132" t="s">
        <v>3604</v>
      </c>
      <c r="U1957" s="60" t="s">
        <v>3095</v>
      </c>
      <c r="V1957" s="60" t="s">
        <v>3605</v>
      </c>
      <c r="W1957" s="60" t="s">
        <v>3606</v>
      </c>
      <c r="X1957" s="60">
        <v>3241000</v>
      </c>
      <c r="Y1957" s="133" t="s">
        <v>3607</v>
      </c>
    </row>
    <row r="1958" spans="1:25" ht="60" x14ac:dyDescent="0.25">
      <c r="A1958" s="60" t="s">
        <v>3700</v>
      </c>
      <c r="B1958" s="60" t="str">
        <f>IFERROR(VLOOKUP(VALUE(MID(A1958,1,IF(VALUE(MID(A1958,1,3))=898,3,4))),[43]Hoja1!$A$3:$K$222,2,0),"")</f>
        <v>1071 Gestión educativa institucional</v>
      </c>
      <c r="C1958" s="60" t="s">
        <v>297</v>
      </c>
      <c r="D1958" s="60" t="s">
        <v>545</v>
      </c>
      <c r="E1958" s="130">
        <v>80131501</v>
      </c>
      <c r="F1958" s="131" t="s">
        <v>3701</v>
      </c>
      <c r="G1958" s="93">
        <v>2</v>
      </c>
      <c r="H1958" s="62">
        <v>2</v>
      </c>
      <c r="I1958" s="60">
        <v>9</v>
      </c>
      <c r="J1958" s="60">
        <v>1</v>
      </c>
      <c r="K1958" s="60" t="s">
        <v>21</v>
      </c>
      <c r="L1958" s="60" t="str">
        <f>IF(K1958=[43]Hoja3!$B$2,[43]Hoja3!$A$2,IF(K1958=[43]Hoja3!$B$3,[43]Hoja3!$A$3,IF(K1958=[43]Hoja3!$B$4,[43]Hoja3!$A$4,IF(K1958=[43]Hoja3!$B$5,[43]Hoja3!$A$5,IF(K1958=[43]Hoja3!$B$6,[43]Hoja3!$A$6,IF(K1958=[43]Hoja3!$B$7,[43]Hoja3!$A$7,IF(K1958=[43]Hoja3!$B$8,[43]Hoja3!$A$8,IF(K1958=[43]Hoja3!$B$9,[43]Hoja3!$A$9,IF(K1958=[43]Hoja3!$B$10,[43]Hoja3!$A$10,IF(K1958=[43]Hoja3!$B$11,[43]Hoja3!$A$11,IF(K1958=[43]Hoja3!$B$12,[43]Hoja3!$A$12,IF(K1958=[43]Hoja3!$B$13,[43]Hoja3!$A$13,IF(K1958=[43]Hoja3!$B$14,[43]Hoja3!$A$14,IF(K1958=[43]Hoja3!$B$15,[43]Hoja3!$A$15,IF(K1958=[43]Hoja3!$B$16,[43]Hoja3!$A$16,IF(K1958=[43]Hoja3!$B$17,[43]Hoja3!$A$17,IF(K1958=[43]Hoja3!$B$18,[43]Hoja3!$A$18,IF(K1958=[43]Hoja3!$B$19,[43]Hoja3!$A$19,IF(K1958=[43]Hoja3!$B$20,[43]Hoja3!$A$20,IF(K1958=[43]Hoja3!$B$21,[43]Hoja3!$A$21,""))))))))))))))))))))</f>
        <v>CCE-16</v>
      </c>
      <c r="M1958" s="60" t="s">
        <v>61</v>
      </c>
      <c r="N1958" s="60">
        <v>0</v>
      </c>
      <c r="O1958" s="63">
        <v>83588828</v>
      </c>
      <c r="P1958" s="63">
        <v>83588828.400000006</v>
      </c>
      <c r="Q1958" s="65">
        <v>0</v>
      </c>
      <c r="R1958" s="60">
        <v>0</v>
      </c>
      <c r="S1958" s="60" t="s">
        <v>3095</v>
      </c>
      <c r="T1958" s="132" t="s">
        <v>3604</v>
      </c>
      <c r="U1958" s="60" t="s">
        <v>3095</v>
      </c>
      <c r="V1958" s="60" t="s">
        <v>3605</v>
      </c>
      <c r="W1958" s="60" t="s">
        <v>3606</v>
      </c>
      <c r="X1958" s="60">
        <v>3241000</v>
      </c>
      <c r="Y1958" s="133" t="s">
        <v>3607</v>
      </c>
    </row>
    <row r="1959" spans="1:25" ht="60" x14ac:dyDescent="0.25">
      <c r="A1959" s="60" t="s">
        <v>3702</v>
      </c>
      <c r="B1959" s="60" t="str">
        <f>IFERROR(VLOOKUP(VALUE(MID(A1959,1,IF(VALUE(MID(A1959,1,3))=898,3,4))),[43]Hoja1!$A$3:$K$222,2,0),"")</f>
        <v>1071 Gestión educativa institucional</v>
      </c>
      <c r="C1959" s="60" t="s">
        <v>297</v>
      </c>
      <c r="D1959" s="60" t="s">
        <v>545</v>
      </c>
      <c r="E1959" s="130">
        <v>80131501</v>
      </c>
      <c r="F1959" s="131" t="s">
        <v>3703</v>
      </c>
      <c r="G1959" s="93">
        <v>5</v>
      </c>
      <c r="H1959" s="62">
        <v>5</v>
      </c>
      <c r="I1959" s="60">
        <v>7</v>
      </c>
      <c r="J1959" s="60">
        <v>1</v>
      </c>
      <c r="K1959" s="60" t="s">
        <v>21</v>
      </c>
      <c r="L1959" s="60" t="str">
        <f>IF(K1959=[43]Hoja3!$B$2,[43]Hoja3!$A$2,IF(K1959=[43]Hoja3!$B$3,[43]Hoja3!$A$3,IF(K1959=[43]Hoja3!$B$4,[43]Hoja3!$A$4,IF(K1959=[43]Hoja3!$B$5,[43]Hoja3!$A$5,IF(K1959=[43]Hoja3!$B$6,[43]Hoja3!$A$6,IF(K1959=[43]Hoja3!$B$7,[43]Hoja3!$A$7,IF(K1959=[43]Hoja3!$B$8,[43]Hoja3!$A$8,IF(K1959=[43]Hoja3!$B$9,[43]Hoja3!$A$9,IF(K1959=[43]Hoja3!$B$10,[43]Hoja3!$A$10,IF(K1959=[43]Hoja3!$B$11,[43]Hoja3!$A$11,IF(K1959=[43]Hoja3!$B$12,[43]Hoja3!$A$12,IF(K1959=[43]Hoja3!$B$13,[43]Hoja3!$A$13,IF(K1959=[43]Hoja3!$B$14,[43]Hoja3!$A$14,IF(K1959=[43]Hoja3!$B$15,[43]Hoja3!$A$15,IF(K1959=[43]Hoja3!$B$16,[43]Hoja3!$A$16,IF(K1959=[43]Hoja3!$B$17,[43]Hoja3!$A$17,IF(K1959=[43]Hoja3!$B$18,[43]Hoja3!$A$18,IF(K1959=[43]Hoja3!$B$19,[43]Hoja3!$A$19,IF(K1959=[43]Hoja3!$B$20,[43]Hoja3!$A$20,IF(K1959=[43]Hoja3!$B$21,[43]Hoja3!$A$21,""))))))))))))))))))))</f>
        <v>CCE-16</v>
      </c>
      <c r="M1959" s="60" t="s">
        <v>61</v>
      </c>
      <c r="N1959" s="60">
        <v>0</v>
      </c>
      <c r="O1959" s="63">
        <v>63022377</v>
      </c>
      <c r="P1959" s="63">
        <v>63022377.599999994</v>
      </c>
      <c r="Q1959" s="65">
        <v>0</v>
      </c>
      <c r="R1959" s="60">
        <v>0</v>
      </c>
      <c r="S1959" s="60" t="s">
        <v>3095</v>
      </c>
      <c r="T1959" s="132" t="s">
        <v>3604</v>
      </c>
      <c r="U1959" s="60" t="s">
        <v>3095</v>
      </c>
      <c r="V1959" s="60" t="s">
        <v>3605</v>
      </c>
      <c r="W1959" s="60" t="s">
        <v>3606</v>
      </c>
      <c r="X1959" s="60">
        <v>3241000</v>
      </c>
      <c r="Y1959" s="133" t="s">
        <v>3607</v>
      </c>
    </row>
    <row r="1960" spans="1:25" ht="60" x14ac:dyDescent="0.25">
      <c r="A1960" s="60" t="s">
        <v>3704</v>
      </c>
      <c r="B1960" s="60" t="str">
        <f>IFERROR(VLOOKUP(VALUE(MID(A1960,1,IF(VALUE(MID(A1960,1,3))=898,3,4))),[43]Hoja1!$A$3:$K$222,2,0),"")</f>
        <v>1071 Gestión educativa institucional</v>
      </c>
      <c r="C1960" s="60" t="s">
        <v>297</v>
      </c>
      <c r="D1960" s="60" t="s">
        <v>545</v>
      </c>
      <c r="E1960" s="130">
        <v>80131501</v>
      </c>
      <c r="F1960" s="131" t="s">
        <v>3705</v>
      </c>
      <c r="G1960" s="93">
        <v>4</v>
      </c>
      <c r="H1960" s="62">
        <v>4</v>
      </c>
      <c r="I1960" s="60">
        <v>7</v>
      </c>
      <c r="J1960" s="60">
        <v>1</v>
      </c>
      <c r="K1960" s="60" t="s">
        <v>21</v>
      </c>
      <c r="L1960" s="60" t="str">
        <f>IF(K1960=[43]Hoja3!$B$2,[43]Hoja3!$A$2,IF(K1960=[43]Hoja3!$B$3,[43]Hoja3!$A$3,IF(K1960=[43]Hoja3!$B$4,[43]Hoja3!$A$4,IF(K1960=[43]Hoja3!$B$5,[43]Hoja3!$A$5,IF(K1960=[43]Hoja3!$B$6,[43]Hoja3!$A$6,IF(K1960=[43]Hoja3!$B$7,[43]Hoja3!$A$7,IF(K1960=[43]Hoja3!$B$8,[43]Hoja3!$A$8,IF(K1960=[43]Hoja3!$B$9,[43]Hoja3!$A$9,IF(K1960=[43]Hoja3!$B$10,[43]Hoja3!$A$10,IF(K1960=[43]Hoja3!$B$11,[43]Hoja3!$A$11,IF(K1960=[43]Hoja3!$B$12,[43]Hoja3!$A$12,IF(K1960=[43]Hoja3!$B$13,[43]Hoja3!$A$13,IF(K1960=[43]Hoja3!$B$14,[43]Hoja3!$A$14,IF(K1960=[43]Hoja3!$B$15,[43]Hoja3!$A$15,IF(K1960=[43]Hoja3!$B$16,[43]Hoja3!$A$16,IF(K1960=[43]Hoja3!$B$17,[43]Hoja3!$A$17,IF(K1960=[43]Hoja3!$B$18,[43]Hoja3!$A$18,IF(K1960=[43]Hoja3!$B$19,[43]Hoja3!$A$19,IF(K1960=[43]Hoja3!$B$20,[43]Hoja3!$A$20,IF(K1960=[43]Hoja3!$B$21,[43]Hoja3!$A$21,""))))))))))))))))))))</f>
        <v>CCE-16</v>
      </c>
      <c r="M1960" s="60" t="s">
        <v>61</v>
      </c>
      <c r="N1960" s="60">
        <v>0</v>
      </c>
      <c r="O1960" s="63">
        <v>80003574</v>
      </c>
      <c r="P1960" s="63">
        <v>80003574</v>
      </c>
      <c r="Q1960" s="65">
        <v>0</v>
      </c>
      <c r="R1960" s="60">
        <v>0</v>
      </c>
      <c r="S1960" s="60" t="s">
        <v>3095</v>
      </c>
      <c r="T1960" s="132" t="s">
        <v>3604</v>
      </c>
      <c r="U1960" s="60" t="s">
        <v>3095</v>
      </c>
      <c r="V1960" s="60" t="s">
        <v>3605</v>
      </c>
      <c r="W1960" s="60" t="s">
        <v>3606</v>
      </c>
      <c r="X1960" s="60">
        <v>3241000</v>
      </c>
      <c r="Y1960" s="133" t="s">
        <v>3607</v>
      </c>
    </row>
    <row r="1961" spans="1:25" ht="60" x14ac:dyDescent="0.25">
      <c r="A1961" s="60" t="s">
        <v>3706</v>
      </c>
      <c r="B1961" s="60" t="str">
        <f>IFERROR(VLOOKUP(VALUE(MID(A1961,1,IF(VALUE(MID(A1961,1,3))=898,3,4))),[43]Hoja1!$A$3:$K$222,2,0),"")</f>
        <v>1071 Gestión educativa institucional</v>
      </c>
      <c r="C1961" s="60" t="s">
        <v>297</v>
      </c>
      <c r="D1961" s="60" t="s">
        <v>545</v>
      </c>
      <c r="E1961" s="130">
        <v>80131501</v>
      </c>
      <c r="F1961" s="134" t="s">
        <v>3707</v>
      </c>
      <c r="G1961" s="93">
        <v>2</v>
      </c>
      <c r="H1961" s="62">
        <v>2</v>
      </c>
      <c r="I1961" s="60">
        <v>10</v>
      </c>
      <c r="J1961" s="60">
        <v>1</v>
      </c>
      <c r="K1961" s="60" t="s">
        <v>21</v>
      </c>
      <c r="L1961" s="60" t="str">
        <f>IF(K1961=[43]Hoja3!$B$2,[43]Hoja3!$A$2,IF(K1961=[43]Hoja3!$B$3,[43]Hoja3!$A$3,IF(K1961=[43]Hoja3!$B$4,[43]Hoja3!$A$4,IF(K1961=[43]Hoja3!$B$5,[43]Hoja3!$A$5,IF(K1961=[43]Hoja3!$B$6,[43]Hoja3!$A$6,IF(K1961=[43]Hoja3!$B$7,[43]Hoja3!$A$7,IF(K1961=[43]Hoja3!$B$8,[43]Hoja3!$A$8,IF(K1961=[43]Hoja3!$B$9,[43]Hoja3!$A$9,IF(K1961=[43]Hoja3!$B$10,[43]Hoja3!$A$10,IF(K1961=[43]Hoja3!$B$11,[43]Hoja3!$A$11,IF(K1961=[43]Hoja3!$B$12,[43]Hoja3!$A$12,IF(K1961=[43]Hoja3!$B$13,[43]Hoja3!$A$13,IF(K1961=[43]Hoja3!$B$14,[43]Hoja3!$A$14,IF(K1961=[43]Hoja3!$B$15,[43]Hoja3!$A$15,IF(K1961=[43]Hoja3!$B$16,[43]Hoja3!$A$16,IF(K1961=[43]Hoja3!$B$17,[43]Hoja3!$A$17,IF(K1961=[43]Hoja3!$B$18,[43]Hoja3!$A$18,IF(K1961=[43]Hoja3!$B$19,[43]Hoja3!$A$19,IF(K1961=[43]Hoja3!$B$20,[43]Hoja3!$A$20,IF(K1961=[43]Hoja3!$B$21,[43]Hoja3!$A$21,""))))))))))))))))))))</f>
        <v>CCE-16</v>
      </c>
      <c r="M1961" s="60" t="s">
        <v>61</v>
      </c>
      <c r="N1961" s="60">
        <v>0</v>
      </c>
      <c r="O1961" s="63">
        <v>52920000</v>
      </c>
      <c r="P1961" s="63">
        <v>52920000</v>
      </c>
      <c r="Q1961" s="65">
        <v>0</v>
      </c>
      <c r="R1961" s="60">
        <v>0</v>
      </c>
      <c r="S1961" s="60" t="s">
        <v>3095</v>
      </c>
      <c r="T1961" s="132" t="s">
        <v>3604</v>
      </c>
      <c r="U1961" s="60" t="s">
        <v>3095</v>
      </c>
      <c r="V1961" s="60" t="s">
        <v>3605</v>
      </c>
      <c r="W1961" s="60" t="s">
        <v>3606</v>
      </c>
      <c r="X1961" s="60">
        <v>3241000</v>
      </c>
      <c r="Y1961" s="133" t="s">
        <v>3607</v>
      </c>
    </row>
    <row r="1962" spans="1:25" ht="60" x14ac:dyDescent="0.25">
      <c r="A1962" s="60" t="s">
        <v>3708</v>
      </c>
      <c r="B1962" s="60" t="str">
        <f>IFERROR(VLOOKUP(VALUE(MID(A1962,1,IF(VALUE(MID(A1962,1,3))=898,3,4))),[43]Hoja1!$A$3:$K$222,2,0),"")</f>
        <v>1071 Gestión educativa institucional</v>
      </c>
      <c r="C1962" s="60" t="s">
        <v>297</v>
      </c>
      <c r="D1962" s="60" t="s">
        <v>545</v>
      </c>
      <c r="E1962" s="130">
        <v>80131501</v>
      </c>
      <c r="F1962" s="131" t="s">
        <v>3709</v>
      </c>
      <c r="G1962" s="93">
        <v>3</v>
      </c>
      <c r="H1962" s="62">
        <v>3</v>
      </c>
      <c r="I1962" s="60">
        <v>9</v>
      </c>
      <c r="J1962" s="60">
        <v>1</v>
      </c>
      <c r="K1962" s="60" t="s">
        <v>21</v>
      </c>
      <c r="L1962" s="60" t="str">
        <f>IF(K1962=[43]Hoja3!$B$2,[43]Hoja3!$A$2,IF(K1962=[43]Hoja3!$B$3,[43]Hoja3!$A$3,IF(K1962=[43]Hoja3!$B$4,[43]Hoja3!$A$4,IF(K1962=[43]Hoja3!$B$5,[43]Hoja3!$A$5,IF(K1962=[43]Hoja3!$B$6,[43]Hoja3!$A$6,IF(K1962=[43]Hoja3!$B$7,[43]Hoja3!$A$7,IF(K1962=[43]Hoja3!$B$8,[43]Hoja3!$A$8,IF(K1962=[43]Hoja3!$B$9,[43]Hoja3!$A$9,IF(K1962=[43]Hoja3!$B$10,[43]Hoja3!$A$10,IF(K1962=[43]Hoja3!$B$11,[43]Hoja3!$A$11,IF(K1962=[43]Hoja3!$B$12,[43]Hoja3!$A$12,IF(K1962=[43]Hoja3!$B$13,[43]Hoja3!$A$13,IF(K1962=[43]Hoja3!$B$14,[43]Hoja3!$A$14,IF(K1962=[43]Hoja3!$B$15,[43]Hoja3!$A$15,IF(K1962=[43]Hoja3!$B$16,[43]Hoja3!$A$16,IF(K1962=[43]Hoja3!$B$17,[43]Hoja3!$A$17,IF(K1962=[43]Hoja3!$B$18,[43]Hoja3!$A$18,IF(K1962=[43]Hoja3!$B$19,[43]Hoja3!$A$19,IF(K1962=[43]Hoja3!$B$20,[43]Hoja3!$A$20,IF(K1962=[43]Hoja3!$B$21,[43]Hoja3!$A$21,""))))))))))))))))))))</f>
        <v>CCE-16</v>
      </c>
      <c r="M1962" s="60" t="s">
        <v>61</v>
      </c>
      <c r="N1962" s="60">
        <v>0</v>
      </c>
      <c r="O1962" s="63">
        <v>153521285</v>
      </c>
      <c r="P1962" s="63">
        <v>153521285.40000001</v>
      </c>
      <c r="Q1962" s="65">
        <v>0</v>
      </c>
      <c r="R1962" s="60">
        <v>0</v>
      </c>
      <c r="S1962" s="60" t="s">
        <v>3095</v>
      </c>
      <c r="T1962" s="132" t="s">
        <v>3604</v>
      </c>
      <c r="U1962" s="60" t="s">
        <v>3095</v>
      </c>
      <c r="V1962" s="60" t="s">
        <v>3605</v>
      </c>
      <c r="W1962" s="60" t="s">
        <v>3606</v>
      </c>
      <c r="X1962" s="60">
        <v>3241000</v>
      </c>
      <c r="Y1962" s="133" t="s">
        <v>3607</v>
      </c>
    </row>
    <row r="1963" spans="1:25" ht="75" x14ac:dyDescent="0.25">
      <c r="A1963" s="60" t="s">
        <v>3710</v>
      </c>
      <c r="B1963" s="60" t="str">
        <f>IFERROR(VLOOKUP(VALUE(MID(A1963,1,IF(VALUE(MID(A1963,1,3))=898,3,4))),[43]Hoja1!$A$3:$K$222,2,0),"")</f>
        <v>1071 Gestión educativa institucional</v>
      </c>
      <c r="C1963" s="60" t="s">
        <v>297</v>
      </c>
      <c r="D1963" s="60" t="s">
        <v>545</v>
      </c>
      <c r="E1963" s="130">
        <v>80131501</v>
      </c>
      <c r="F1963" s="134" t="s">
        <v>3711</v>
      </c>
      <c r="G1963" s="93">
        <v>5</v>
      </c>
      <c r="H1963" s="62">
        <v>5</v>
      </c>
      <c r="I1963" s="60">
        <v>7</v>
      </c>
      <c r="J1963" s="60">
        <v>1</v>
      </c>
      <c r="K1963" s="60" t="s">
        <v>21</v>
      </c>
      <c r="L1963" s="60" t="str">
        <f>IF(K1963=[43]Hoja3!$B$2,[43]Hoja3!$A$2,IF(K1963=[43]Hoja3!$B$3,[43]Hoja3!$A$3,IF(K1963=[43]Hoja3!$B$4,[43]Hoja3!$A$4,IF(K1963=[43]Hoja3!$B$5,[43]Hoja3!$A$5,IF(K1963=[43]Hoja3!$B$6,[43]Hoja3!$A$6,IF(K1963=[43]Hoja3!$B$7,[43]Hoja3!$A$7,IF(K1963=[43]Hoja3!$B$8,[43]Hoja3!$A$8,IF(K1963=[43]Hoja3!$B$9,[43]Hoja3!$A$9,IF(K1963=[43]Hoja3!$B$10,[43]Hoja3!$A$10,IF(K1963=[43]Hoja3!$B$11,[43]Hoja3!$A$11,IF(K1963=[43]Hoja3!$B$12,[43]Hoja3!$A$12,IF(K1963=[43]Hoja3!$B$13,[43]Hoja3!$A$13,IF(K1963=[43]Hoja3!$B$14,[43]Hoja3!$A$14,IF(K1963=[43]Hoja3!$B$15,[43]Hoja3!$A$15,IF(K1963=[43]Hoja3!$B$16,[43]Hoja3!$A$16,IF(K1963=[43]Hoja3!$B$17,[43]Hoja3!$A$17,IF(K1963=[43]Hoja3!$B$18,[43]Hoja3!$A$18,IF(K1963=[43]Hoja3!$B$19,[43]Hoja3!$A$19,IF(K1963=[43]Hoja3!$B$20,[43]Hoja3!$A$20,IF(K1963=[43]Hoja3!$B$21,[43]Hoja3!$A$21,""))))))))))))))))))))</f>
        <v>CCE-16</v>
      </c>
      <c r="M1963" s="60" t="s">
        <v>61</v>
      </c>
      <c r="N1963" s="60">
        <v>0</v>
      </c>
      <c r="O1963" s="63">
        <v>293140663</v>
      </c>
      <c r="P1963" s="63">
        <v>293140663.20000005</v>
      </c>
      <c r="Q1963" s="65">
        <v>0</v>
      </c>
      <c r="R1963" s="60">
        <v>0</v>
      </c>
      <c r="S1963" s="60" t="s">
        <v>3095</v>
      </c>
      <c r="T1963" s="132" t="s">
        <v>3604</v>
      </c>
      <c r="U1963" s="60" t="s">
        <v>3095</v>
      </c>
      <c r="V1963" s="60" t="s">
        <v>3605</v>
      </c>
      <c r="W1963" s="60" t="s">
        <v>3606</v>
      </c>
      <c r="X1963" s="60">
        <v>3241000</v>
      </c>
      <c r="Y1963" s="133" t="s">
        <v>3607</v>
      </c>
    </row>
    <row r="1964" spans="1:25" ht="60" x14ac:dyDescent="0.25">
      <c r="A1964" s="60" t="s">
        <v>3712</v>
      </c>
      <c r="B1964" s="60" t="str">
        <f>IFERROR(VLOOKUP(VALUE(MID(A1964,1,IF(VALUE(MID(A1964,1,3))=898,3,4))),[43]Hoja1!$A$3:$K$222,2,0),"")</f>
        <v>1071 Gestión educativa institucional</v>
      </c>
      <c r="C1964" s="60" t="s">
        <v>297</v>
      </c>
      <c r="D1964" s="60" t="s">
        <v>545</v>
      </c>
      <c r="E1964" s="130">
        <v>80131501</v>
      </c>
      <c r="F1964" s="134" t="s">
        <v>3713</v>
      </c>
      <c r="G1964" s="93">
        <v>6</v>
      </c>
      <c r="H1964" s="62">
        <v>6</v>
      </c>
      <c r="I1964" s="60">
        <v>6</v>
      </c>
      <c r="J1964" s="60">
        <v>1</v>
      </c>
      <c r="K1964" s="60" t="s">
        <v>21</v>
      </c>
      <c r="L1964" s="60" t="str">
        <f>IF(K1964=[43]Hoja3!$B$2,[43]Hoja3!$A$2,IF(K1964=[43]Hoja3!$B$3,[43]Hoja3!$A$3,IF(K1964=[43]Hoja3!$B$4,[43]Hoja3!$A$4,IF(K1964=[43]Hoja3!$B$5,[43]Hoja3!$A$5,IF(K1964=[43]Hoja3!$B$6,[43]Hoja3!$A$6,IF(K1964=[43]Hoja3!$B$7,[43]Hoja3!$A$7,IF(K1964=[43]Hoja3!$B$8,[43]Hoja3!$A$8,IF(K1964=[43]Hoja3!$B$9,[43]Hoja3!$A$9,IF(K1964=[43]Hoja3!$B$10,[43]Hoja3!$A$10,IF(K1964=[43]Hoja3!$B$11,[43]Hoja3!$A$11,IF(K1964=[43]Hoja3!$B$12,[43]Hoja3!$A$12,IF(K1964=[43]Hoja3!$B$13,[43]Hoja3!$A$13,IF(K1964=[43]Hoja3!$B$14,[43]Hoja3!$A$14,IF(K1964=[43]Hoja3!$B$15,[43]Hoja3!$A$15,IF(K1964=[43]Hoja3!$B$16,[43]Hoja3!$A$16,IF(K1964=[43]Hoja3!$B$17,[43]Hoja3!$A$17,IF(K1964=[43]Hoja3!$B$18,[43]Hoja3!$A$18,IF(K1964=[43]Hoja3!$B$19,[43]Hoja3!$A$19,IF(K1964=[43]Hoja3!$B$20,[43]Hoja3!$A$20,IF(K1964=[43]Hoja3!$B$21,[43]Hoja3!$A$21,""))))))))))))))))))))</f>
        <v>CCE-16</v>
      </c>
      <c r="M1964" s="60" t="s">
        <v>61</v>
      </c>
      <c r="N1964" s="60">
        <v>0</v>
      </c>
      <c r="O1964" s="63">
        <v>624290184</v>
      </c>
      <c r="P1964" s="63">
        <v>624290184</v>
      </c>
      <c r="Q1964" s="65">
        <v>0</v>
      </c>
      <c r="R1964" s="60">
        <v>0</v>
      </c>
      <c r="S1964" s="60" t="s">
        <v>3095</v>
      </c>
      <c r="T1964" s="132" t="s">
        <v>3604</v>
      </c>
      <c r="U1964" s="60" t="s">
        <v>3095</v>
      </c>
      <c r="V1964" s="60" t="s">
        <v>3605</v>
      </c>
      <c r="W1964" s="60" t="s">
        <v>3606</v>
      </c>
      <c r="X1964" s="60">
        <v>3241000</v>
      </c>
      <c r="Y1964" s="133" t="s">
        <v>3607</v>
      </c>
    </row>
    <row r="1965" spans="1:25" ht="60" x14ac:dyDescent="0.25">
      <c r="A1965" s="60" t="s">
        <v>3714</v>
      </c>
      <c r="B1965" s="60" t="str">
        <f>IFERROR(VLOOKUP(VALUE(MID(A1965,1,IF(VALUE(MID(A1965,1,3))=898,3,4))),[43]Hoja1!$A$3:$K$222,2,0),"")</f>
        <v>1071 Gestión educativa institucional</v>
      </c>
      <c r="C1965" s="60" t="s">
        <v>297</v>
      </c>
      <c r="D1965" s="60" t="s">
        <v>545</v>
      </c>
      <c r="E1965" s="130">
        <v>80131501</v>
      </c>
      <c r="F1965" s="134" t="s">
        <v>3715</v>
      </c>
      <c r="G1965" s="93">
        <v>2</v>
      </c>
      <c r="H1965" s="62">
        <v>2</v>
      </c>
      <c r="I1965" s="60">
        <v>10</v>
      </c>
      <c r="J1965" s="60">
        <v>1</v>
      </c>
      <c r="K1965" s="60" t="s">
        <v>21</v>
      </c>
      <c r="L1965" s="60" t="str">
        <f>IF(K1965=[43]Hoja3!$B$2,[43]Hoja3!$A$2,IF(K1965=[43]Hoja3!$B$3,[43]Hoja3!$A$3,IF(K1965=[43]Hoja3!$B$4,[43]Hoja3!$A$4,IF(K1965=[43]Hoja3!$B$5,[43]Hoja3!$A$5,IF(K1965=[43]Hoja3!$B$6,[43]Hoja3!$A$6,IF(K1965=[43]Hoja3!$B$7,[43]Hoja3!$A$7,IF(K1965=[43]Hoja3!$B$8,[43]Hoja3!$A$8,IF(K1965=[43]Hoja3!$B$9,[43]Hoja3!$A$9,IF(K1965=[43]Hoja3!$B$10,[43]Hoja3!$A$10,IF(K1965=[43]Hoja3!$B$11,[43]Hoja3!$A$11,IF(K1965=[43]Hoja3!$B$12,[43]Hoja3!$A$12,IF(K1965=[43]Hoja3!$B$13,[43]Hoja3!$A$13,IF(K1965=[43]Hoja3!$B$14,[43]Hoja3!$A$14,IF(K1965=[43]Hoja3!$B$15,[43]Hoja3!$A$15,IF(K1965=[43]Hoja3!$B$16,[43]Hoja3!$A$16,IF(K1965=[43]Hoja3!$B$17,[43]Hoja3!$A$17,IF(K1965=[43]Hoja3!$B$18,[43]Hoja3!$A$18,IF(K1965=[43]Hoja3!$B$19,[43]Hoja3!$A$19,IF(K1965=[43]Hoja3!$B$20,[43]Hoja3!$A$20,IF(K1965=[43]Hoja3!$B$21,[43]Hoja3!$A$21,""))))))))))))))))))))</f>
        <v>CCE-16</v>
      </c>
      <c r="M1965" s="60" t="s">
        <v>61</v>
      </c>
      <c r="N1965" s="60">
        <v>0</v>
      </c>
      <c r="O1965" s="63">
        <v>529999369</v>
      </c>
      <c r="P1965" s="63">
        <v>529999369.20000005</v>
      </c>
      <c r="Q1965" s="65">
        <v>0</v>
      </c>
      <c r="R1965" s="60">
        <v>0</v>
      </c>
      <c r="S1965" s="60" t="s">
        <v>3095</v>
      </c>
      <c r="T1965" s="132" t="s">
        <v>3604</v>
      </c>
      <c r="U1965" s="60" t="s">
        <v>3095</v>
      </c>
      <c r="V1965" s="60" t="s">
        <v>3605</v>
      </c>
      <c r="W1965" s="60" t="s">
        <v>3606</v>
      </c>
      <c r="X1965" s="60">
        <v>3241000</v>
      </c>
      <c r="Y1965" s="133" t="s">
        <v>3607</v>
      </c>
    </row>
    <row r="1966" spans="1:25" ht="60" x14ac:dyDescent="0.25">
      <c r="A1966" s="60" t="s">
        <v>3716</v>
      </c>
      <c r="B1966" s="60" t="str">
        <f>IFERROR(VLOOKUP(VALUE(MID(A1966,1,IF(VALUE(MID(A1966,1,3))=898,3,4))),[43]Hoja1!$A$3:$K$222,2,0),"")</f>
        <v>1071 Gestión educativa institucional</v>
      </c>
      <c r="C1966" s="60" t="s">
        <v>297</v>
      </c>
      <c r="D1966" s="60" t="s">
        <v>545</v>
      </c>
      <c r="E1966" s="130">
        <v>80131501</v>
      </c>
      <c r="F1966" s="134" t="s">
        <v>3717</v>
      </c>
      <c r="G1966" s="93">
        <v>4</v>
      </c>
      <c r="H1966" s="62">
        <v>4</v>
      </c>
      <c r="I1966" s="60">
        <v>7</v>
      </c>
      <c r="J1966" s="60">
        <v>1</v>
      </c>
      <c r="K1966" s="60" t="s">
        <v>21</v>
      </c>
      <c r="L1966" s="60" t="str">
        <f>IF(K1966=[43]Hoja3!$B$2,[43]Hoja3!$A$2,IF(K1966=[43]Hoja3!$B$3,[43]Hoja3!$A$3,IF(K1966=[43]Hoja3!$B$4,[43]Hoja3!$A$4,IF(K1966=[43]Hoja3!$B$5,[43]Hoja3!$A$5,IF(K1966=[43]Hoja3!$B$6,[43]Hoja3!$A$6,IF(K1966=[43]Hoja3!$B$7,[43]Hoja3!$A$7,IF(K1966=[43]Hoja3!$B$8,[43]Hoja3!$A$8,IF(K1966=[43]Hoja3!$B$9,[43]Hoja3!$A$9,IF(K1966=[43]Hoja3!$B$10,[43]Hoja3!$A$10,IF(K1966=[43]Hoja3!$B$11,[43]Hoja3!$A$11,IF(K1966=[43]Hoja3!$B$12,[43]Hoja3!$A$12,IF(K1966=[43]Hoja3!$B$13,[43]Hoja3!$A$13,IF(K1966=[43]Hoja3!$B$14,[43]Hoja3!$A$14,IF(K1966=[43]Hoja3!$B$15,[43]Hoja3!$A$15,IF(K1966=[43]Hoja3!$B$16,[43]Hoja3!$A$16,IF(K1966=[43]Hoja3!$B$17,[43]Hoja3!$A$17,IF(K1966=[43]Hoja3!$B$18,[43]Hoja3!$A$18,IF(K1966=[43]Hoja3!$B$19,[43]Hoja3!$A$19,IF(K1966=[43]Hoja3!$B$20,[43]Hoja3!$A$20,IF(K1966=[43]Hoja3!$B$21,[43]Hoja3!$A$21,""))))))))))))))))))))</f>
        <v>CCE-16</v>
      </c>
      <c r="M1966" s="60" t="s">
        <v>61</v>
      </c>
      <c r="N1966" s="60">
        <v>0</v>
      </c>
      <c r="O1966" s="63">
        <v>184256578</v>
      </c>
      <c r="P1966" s="63">
        <v>184256578.80000001</v>
      </c>
      <c r="Q1966" s="65">
        <v>0</v>
      </c>
      <c r="R1966" s="60">
        <v>0</v>
      </c>
      <c r="S1966" s="60" t="s">
        <v>3095</v>
      </c>
      <c r="T1966" s="132" t="s">
        <v>3604</v>
      </c>
      <c r="U1966" s="60" t="s">
        <v>3095</v>
      </c>
      <c r="V1966" s="60" t="s">
        <v>3605</v>
      </c>
      <c r="W1966" s="60" t="s">
        <v>3606</v>
      </c>
      <c r="X1966" s="60">
        <v>3241000</v>
      </c>
      <c r="Y1966" s="133" t="s">
        <v>3607</v>
      </c>
    </row>
    <row r="1967" spans="1:25" ht="60" x14ac:dyDescent="0.25">
      <c r="A1967" s="60" t="s">
        <v>3718</v>
      </c>
      <c r="B1967" s="60" t="str">
        <f>IFERROR(VLOOKUP(VALUE(MID(A1967,1,IF(VALUE(MID(A1967,1,3))=898,3,4))),[43]Hoja1!$A$3:$K$222,2,0),"")</f>
        <v>1071 Gestión educativa institucional</v>
      </c>
      <c r="C1967" s="60" t="s">
        <v>297</v>
      </c>
      <c r="D1967" s="60" t="s">
        <v>545</v>
      </c>
      <c r="E1967" s="130">
        <v>80131501</v>
      </c>
      <c r="F1967" s="134" t="s">
        <v>3719</v>
      </c>
      <c r="G1967" s="93">
        <v>4</v>
      </c>
      <c r="H1967" s="62">
        <v>4</v>
      </c>
      <c r="I1967" s="60">
        <v>7</v>
      </c>
      <c r="J1967" s="60">
        <v>1</v>
      </c>
      <c r="K1967" s="60" t="s">
        <v>21</v>
      </c>
      <c r="L1967" s="60" t="str">
        <f>IF(K1967=[43]Hoja3!$B$2,[43]Hoja3!$A$2,IF(K1967=[43]Hoja3!$B$3,[43]Hoja3!$A$3,IF(K1967=[43]Hoja3!$B$4,[43]Hoja3!$A$4,IF(K1967=[43]Hoja3!$B$5,[43]Hoja3!$A$5,IF(K1967=[43]Hoja3!$B$6,[43]Hoja3!$A$6,IF(K1967=[43]Hoja3!$B$7,[43]Hoja3!$A$7,IF(K1967=[43]Hoja3!$B$8,[43]Hoja3!$A$8,IF(K1967=[43]Hoja3!$B$9,[43]Hoja3!$A$9,IF(K1967=[43]Hoja3!$B$10,[43]Hoja3!$A$10,IF(K1967=[43]Hoja3!$B$11,[43]Hoja3!$A$11,IF(K1967=[43]Hoja3!$B$12,[43]Hoja3!$A$12,IF(K1967=[43]Hoja3!$B$13,[43]Hoja3!$A$13,IF(K1967=[43]Hoja3!$B$14,[43]Hoja3!$A$14,IF(K1967=[43]Hoja3!$B$15,[43]Hoja3!$A$15,IF(K1967=[43]Hoja3!$B$16,[43]Hoja3!$A$16,IF(K1967=[43]Hoja3!$B$17,[43]Hoja3!$A$17,IF(K1967=[43]Hoja3!$B$18,[43]Hoja3!$A$18,IF(K1967=[43]Hoja3!$B$19,[43]Hoja3!$A$19,IF(K1967=[43]Hoja3!$B$20,[43]Hoja3!$A$20,IF(K1967=[43]Hoja3!$B$21,[43]Hoja3!$A$21,""))))))))))))))))))))</f>
        <v>CCE-16</v>
      </c>
      <c r="M1967" s="60" t="s">
        <v>61</v>
      </c>
      <c r="N1967" s="60">
        <v>0</v>
      </c>
      <c r="O1967" s="63">
        <v>144268740</v>
      </c>
      <c r="P1967" s="63">
        <v>144268740</v>
      </c>
      <c r="Q1967" s="65">
        <v>0</v>
      </c>
      <c r="R1967" s="60">
        <v>0</v>
      </c>
      <c r="S1967" s="60" t="s">
        <v>3095</v>
      </c>
      <c r="T1967" s="132" t="s">
        <v>3604</v>
      </c>
      <c r="U1967" s="60" t="s">
        <v>3095</v>
      </c>
      <c r="V1967" s="60" t="s">
        <v>3605</v>
      </c>
      <c r="W1967" s="60" t="s">
        <v>3606</v>
      </c>
      <c r="X1967" s="60">
        <v>3241000</v>
      </c>
      <c r="Y1967" s="133" t="s">
        <v>3607</v>
      </c>
    </row>
    <row r="1968" spans="1:25" ht="60" x14ac:dyDescent="0.25">
      <c r="A1968" s="60" t="s">
        <v>3720</v>
      </c>
      <c r="B1968" s="60" t="str">
        <f>IFERROR(VLOOKUP(VALUE(MID(A1968,1,IF(VALUE(MID(A1968,1,3))=898,3,4))),[43]Hoja1!$A$3:$K$222,2,0),"")</f>
        <v>1071 Gestión educativa institucional</v>
      </c>
      <c r="C1968" s="60" t="s">
        <v>297</v>
      </c>
      <c r="D1968" s="60" t="s">
        <v>545</v>
      </c>
      <c r="E1968" s="130">
        <v>80131501</v>
      </c>
      <c r="F1968" s="134" t="s">
        <v>3721</v>
      </c>
      <c r="G1968" s="93">
        <v>4</v>
      </c>
      <c r="H1968" s="62">
        <v>4</v>
      </c>
      <c r="I1968" s="60">
        <v>7</v>
      </c>
      <c r="J1968" s="60">
        <v>1</v>
      </c>
      <c r="K1968" s="60" t="s">
        <v>21</v>
      </c>
      <c r="L1968" s="60" t="str">
        <f>IF(K1968=[43]Hoja3!$B$2,[43]Hoja3!$A$2,IF(K1968=[43]Hoja3!$B$3,[43]Hoja3!$A$3,IF(K1968=[43]Hoja3!$B$4,[43]Hoja3!$A$4,IF(K1968=[43]Hoja3!$B$5,[43]Hoja3!$A$5,IF(K1968=[43]Hoja3!$B$6,[43]Hoja3!$A$6,IF(K1968=[43]Hoja3!$B$7,[43]Hoja3!$A$7,IF(K1968=[43]Hoja3!$B$8,[43]Hoja3!$A$8,IF(K1968=[43]Hoja3!$B$9,[43]Hoja3!$A$9,IF(K1968=[43]Hoja3!$B$10,[43]Hoja3!$A$10,IF(K1968=[43]Hoja3!$B$11,[43]Hoja3!$A$11,IF(K1968=[43]Hoja3!$B$12,[43]Hoja3!$A$12,IF(K1968=[43]Hoja3!$B$13,[43]Hoja3!$A$13,IF(K1968=[43]Hoja3!$B$14,[43]Hoja3!$A$14,IF(K1968=[43]Hoja3!$B$15,[43]Hoja3!$A$15,IF(K1968=[43]Hoja3!$B$16,[43]Hoja3!$A$16,IF(K1968=[43]Hoja3!$B$17,[43]Hoja3!$A$17,IF(K1968=[43]Hoja3!$B$18,[43]Hoja3!$A$18,IF(K1968=[43]Hoja3!$B$19,[43]Hoja3!$A$19,IF(K1968=[43]Hoja3!$B$20,[43]Hoja3!$A$20,IF(K1968=[43]Hoja3!$B$21,[43]Hoja3!$A$21,""))))))))))))))))))))</f>
        <v>CCE-16</v>
      </c>
      <c r="M1968" s="60" t="s">
        <v>61</v>
      </c>
      <c r="N1968" s="60">
        <v>0</v>
      </c>
      <c r="O1968" s="63">
        <v>248737129</v>
      </c>
      <c r="P1968" s="63">
        <v>248737129.20000002</v>
      </c>
      <c r="Q1968" s="65">
        <v>0</v>
      </c>
      <c r="R1968" s="60">
        <v>0</v>
      </c>
      <c r="S1968" s="60" t="s">
        <v>3095</v>
      </c>
      <c r="T1968" s="132" t="s">
        <v>3604</v>
      </c>
      <c r="U1968" s="60" t="s">
        <v>3095</v>
      </c>
      <c r="V1968" s="60" t="s">
        <v>3605</v>
      </c>
      <c r="W1968" s="60" t="s">
        <v>3606</v>
      </c>
      <c r="X1968" s="60">
        <v>3241000</v>
      </c>
      <c r="Y1968" s="133" t="s">
        <v>3607</v>
      </c>
    </row>
    <row r="1969" spans="1:25" ht="60" x14ac:dyDescent="0.25">
      <c r="A1969" s="60" t="s">
        <v>3722</v>
      </c>
      <c r="B1969" s="60" t="str">
        <f>IFERROR(VLOOKUP(VALUE(MID(A1969,1,IF(VALUE(MID(A1969,1,3))=898,3,4))),[43]Hoja1!$A$3:$K$222,2,0),"")</f>
        <v>1071 Gestión educativa institucional</v>
      </c>
      <c r="C1969" s="60" t="s">
        <v>297</v>
      </c>
      <c r="D1969" s="60" t="s">
        <v>545</v>
      </c>
      <c r="E1969" s="130">
        <v>80131501</v>
      </c>
      <c r="F1969" s="134" t="s">
        <v>3723</v>
      </c>
      <c r="G1969" s="93">
        <v>2</v>
      </c>
      <c r="H1969" s="62">
        <v>2</v>
      </c>
      <c r="I1969" s="60">
        <v>10</v>
      </c>
      <c r="J1969" s="60">
        <v>1</v>
      </c>
      <c r="K1969" s="60" t="s">
        <v>21</v>
      </c>
      <c r="L1969" s="60" t="str">
        <f>IF(K1969=[43]Hoja3!$B$2,[43]Hoja3!$A$2,IF(K1969=[43]Hoja3!$B$3,[43]Hoja3!$A$3,IF(K1969=[43]Hoja3!$B$4,[43]Hoja3!$A$4,IF(K1969=[43]Hoja3!$B$5,[43]Hoja3!$A$5,IF(K1969=[43]Hoja3!$B$6,[43]Hoja3!$A$6,IF(K1969=[43]Hoja3!$B$7,[43]Hoja3!$A$7,IF(K1969=[43]Hoja3!$B$8,[43]Hoja3!$A$8,IF(K1969=[43]Hoja3!$B$9,[43]Hoja3!$A$9,IF(K1969=[43]Hoja3!$B$10,[43]Hoja3!$A$10,IF(K1969=[43]Hoja3!$B$11,[43]Hoja3!$A$11,IF(K1969=[43]Hoja3!$B$12,[43]Hoja3!$A$12,IF(K1969=[43]Hoja3!$B$13,[43]Hoja3!$A$13,IF(K1969=[43]Hoja3!$B$14,[43]Hoja3!$A$14,IF(K1969=[43]Hoja3!$B$15,[43]Hoja3!$A$15,IF(K1969=[43]Hoja3!$B$16,[43]Hoja3!$A$16,IF(K1969=[43]Hoja3!$B$17,[43]Hoja3!$A$17,IF(K1969=[43]Hoja3!$B$18,[43]Hoja3!$A$18,IF(K1969=[43]Hoja3!$B$19,[43]Hoja3!$A$19,IF(K1969=[43]Hoja3!$B$20,[43]Hoja3!$A$20,IF(K1969=[43]Hoja3!$B$21,[43]Hoja3!$A$21,""))))))))))))))))))))</f>
        <v>CCE-16</v>
      </c>
      <c r="M1969" s="60" t="s">
        <v>61</v>
      </c>
      <c r="N1969" s="60">
        <v>0</v>
      </c>
      <c r="O1969" s="63">
        <v>78773952</v>
      </c>
      <c r="P1969" s="63">
        <v>78773952.599999994</v>
      </c>
      <c r="Q1969" s="65">
        <v>0</v>
      </c>
      <c r="R1969" s="60">
        <v>0</v>
      </c>
      <c r="S1969" s="60" t="s">
        <v>3095</v>
      </c>
      <c r="T1969" s="132" t="s">
        <v>3604</v>
      </c>
      <c r="U1969" s="60" t="s">
        <v>3095</v>
      </c>
      <c r="V1969" s="60" t="s">
        <v>3605</v>
      </c>
      <c r="W1969" s="60" t="s">
        <v>3606</v>
      </c>
      <c r="X1969" s="60">
        <v>3241000</v>
      </c>
      <c r="Y1969" s="133" t="s">
        <v>3607</v>
      </c>
    </row>
    <row r="1970" spans="1:25" ht="60" x14ac:dyDescent="0.25">
      <c r="A1970" s="60" t="s">
        <v>3724</v>
      </c>
      <c r="B1970" s="60" t="str">
        <f>IFERROR(VLOOKUP(VALUE(MID(A1970,1,IF(VALUE(MID(A1970,1,3))=898,3,4))),[43]Hoja1!$A$3:$K$222,2,0),"")</f>
        <v>1071 Gestión educativa institucional</v>
      </c>
      <c r="C1970" s="60" t="s">
        <v>297</v>
      </c>
      <c r="D1970" s="60" t="s">
        <v>545</v>
      </c>
      <c r="E1970" s="130">
        <v>80131501</v>
      </c>
      <c r="F1970" s="134" t="s">
        <v>3725</v>
      </c>
      <c r="G1970" s="93">
        <v>2</v>
      </c>
      <c r="H1970" s="62">
        <v>2</v>
      </c>
      <c r="I1970" s="60">
        <v>10</v>
      </c>
      <c r="J1970" s="60">
        <v>1</v>
      </c>
      <c r="K1970" s="60" t="s">
        <v>21</v>
      </c>
      <c r="L1970" s="60" t="str">
        <f>IF(K1970=[43]Hoja3!$B$2,[43]Hoja3!$A$2,IF(K1970=[43]Hoja3!$B$3,[43]Hoja3!$A$3,IF(K1970=[43]Hoja3!$B$4,[43]Hoja3!$A$4,IF(K1970=[43]Hoja3!$B$5,[43]Hoja3!$A$5,IF(K1970=[43]Hoja3!$B$6,[43]Hoja3!$A$6,IF(K1970=[43]Hoja3!$B$7,[43]Hoja3!$A$7,IF(K1970=[43]Hoja3!$B$8,[43]Hoja3!$A$8,IF(K1970=[43]Hoja3!$B$9,[43]Hoja3!$A$9,IF(K1970=[43]Hoja3!$B$10,[43]Hoja3!$A$10,IF(K1970=[43]Hoja3!$B$11,[43]Hoja3!$A$11,IF(K1970=[43]Hoja3!$B$12,[43]Hoja3!$A$12,IF(K1970=[43]Hoja3!$B$13,[43]Hoja3!$A$13,IF(K1970=[43]Hoja3!$B$14,[43]Hoja3!$A$14,IF(K1970=[43]Hoja3!$B$15,[43]Hoja3!$A$15,IF(K1970=[43]Hoja3!$B$16,[43]Hoja3!$A$16,IF(K1970=[43]Hoja3!$B$17,[43]Hoja3!$A$17,IF(K1970=[43]Hoja3!$B$18,[43]Hoja3!$A$18,IF(K1970=[43]Hoja3!$B$19,[43]Hoja3!$A$19,IF(K1970=[43]Hoja3!$B$20,[43]Hoja3!$A$20,IF(K1970=[43]Hoja3!$B$21,[43]Hoja3!$A$21,""))))))))))))))))))))</f>
        <v>CCE-16</v>
      </c>
      <c r="M1970" s="60" t="s">
        <v>61</v>
      </c>
      <c r="N1970" s="60">
        <v>0</v>
      </c>
      <c r="O1970" s="63">
        <v>54759574</v>
      </c>
      <c r="P1970" s="63">
        <v>54759574.800000004</v>
      </c>
      <c r="Q1970" s="65">
        <v>0</v>
      </c>
      <c r="R1970" s="60">
        <v>0</v>
      </c>
      <c r="S1970" s="60" t="s">
        <v>3095</v>
      </c>
      <c r="T1970" s="132" t="s">
        <v>3604</v>
      </c>
      <c r="U1970" s="60" t="s">
        <v>3095</v>
      </c>
      <c r="V1970" s="60" t="s">
        <v>3605</v>
      </c>
      <c r="W1970" s="60" t="s">
        <v>3606</v>
      </c>
      <c r="X1970" s="60">
        <v>3241000</v>
      </c>
      <c r="Y1970" s="133" t="s">
        <v>3607</v>
      </c>
    </row>
    <row r="1971" spans="1:25" ht="60" x14ac:dyDescent="0.25">
      <c r="A1971" s="60" t="s">
        <v>3726</v>
      </c>
      <c r="B1971" s="60" t="str">
        <f>IFERROR(VLOOKUP(VALUE(MID(A1971,1,IF(VALUE(MID(A1971,1,3))=898,3,4))),[43]Hoja1!$A$3:$K$222,2,0),"")</f>
        <v>1071 Gestión educativa institucional</v>
      </c>
      <c r="C1971" s="60" t="s">
        <v>297</v>
      </c>
      <c r="D1971" s="60" t="s">
        <v>545</v>
      </c>
      <c r="E1971" s="130">
        <v>80131501</v>
      </c>
      <c r="F1971" s="134" t="s">
        <v>3727</v>
      </c>
      <c r="G1971" s="93">
        <v>2</v>
      </c>
      <c r="H1971" s="62">
        <v>2</v>
      </c>
      <c r="I1971" s="60">
        <v>10</v>
      </c>
      <c r="J1971" s="60">
        <v>1</v>
      </c>
      <c r="K1971" s="60" t="s">
        <v>21</v>
      </c>
      <c r="L1971" s="60" t="str">
        <f>IF(K1971=[43]Hoja3!$B$2,[43]Hoja3!$A$2,IF(K1971=[43]Hoja3!$B$3,[43]Hoja3!$A$3,IF(K1971=[43]Hoja3!$B$4,[43]Hoja3!$A$4,IF(K1971=[43]Hoja3!$B$5,[43]Hoja3!$A$5,IF(K1971=[43]Hoja3!$B$6,[43]Hoja3!$A$6,IF(K1971=[43]Hoja3!$B$7,[43]Hoja3!$A$7,IF(K1971=[43]Hoja3!$B$8,[43]Hoja3!$A$8,IF(K1971=[43]Hoja3!$B$9,[43]Hoja3!$A$9,IF(K1971=[43]Hoja3!$B$10,[43]Hoja3!$A$10,IF(K1971=[43]Hoja3!$B$11,[43]Hoja3!$A$11,IF(K1971=[43]Hoja3!$B$12,[43]Hoja3!$A$12,IF(K1971=[43]Hoja3!$B$13,[43]Hoja3!$A$13,IF(K1971=[43]Hoja3!$B$14,[43]Hoja3!$A$14,IF(K1971=[43]Hoja3!$B$15,[43]Hoja3!$A$15,IF(K1971=[43]Hoja3!$B$16,[43]Hoja3!$A$16,IF(K1971=[43]Hoja3!$B$17,[43]Hoja3!$A$17,IF(K1971=[43]Hoja3!$B$18,[43]Hoja3!$A$18,IF(K1971=[43]Hoja3!$B$19,[43]Hoja3!$A$19,IF(K1971=[43]Hoja3!$B$20,[43]Hoja3!$A$20,IF(K1971=[43]Hoja3!$B$21,[43]Hoja3!$A$21,""))))))))))))))))))))</f>
        <v>CCE-16</v>
      </c>
      <c r="M1971" s="60" t="s">
        <v>61</v>
      </c>
      <c r="N1971" s="60">
        <v>0</v>
      </c>
      <c r="O1971" s="63">
        <v>308174794</v>
      </c>
      <c r="P1971" s="63">
        <v>308174794.20000005</v>
      </c>
      <c r="Q1971" s="65">
        <v>0</v>
      </c>
      <c r="R1971" s="60">
        <v>0</v>
      </c>
      <c r="S1971" s="60" t="s">
        <v>3095</v>
      </c>
      <c r="T1971" s="132" t="s">
        <v>3604</v>
      </c>
      <c r="U1971" s="60" t="s">
        <v>3095</v>
      </c>
      <c r="V1971" s="60" t="s">
        <v>3605</v>
      </c>
      <c r="W1971" s="60" t="s">
        <v>3606</v>
      </c>
      <c r="X1971" s="60">
        <v>3241000</v>
      </c>
      <c r="Y1971" s="133" t="s">
        <v>3607</v>
      </c>
    </row>
    <row r="1972" spans="1:25" ht="75" x14ac:dyDescent="0.25">
      <c r="A1972" s="60" t="s">
        <v>3728</v>
      </c>
      <c r="B1972" s="60" t="str">
        <f>IFERROR(VLOOKUP(VALUE(MID(A1972,1,IF(VALUE(MID(A1972,1,3))=898,3,4))),[43]Hoja1!$A$3:$K$222,2,0),"")</f>
        <v>1071 Gestión educativa institucional</v>
      </c>
      <c r="C1972" s="60" t="s">
        <v>297</v>
      </c>
      <c r="D1972" s="60" t="s">
        <v>545</v>
      </c>
      <c r="E1972" s="130">
        <v>80131501</v>
      </c>
      <c r="F1972" s="134" t="s">
        <v>3729</v>
      </c>
      <c r="G1972" s="93">
        <v>3</v>
      </c>
      <c r="H1972" s="62">
        <v>3</v>
      </c>
      <c r="I1972" s="60">
        <v>9</v>
      </c>
      <c r="J1972" s="60">
        <v>1</v>
      </c>
      <c r="K1972" s="60" t="s">
        <v>21</v>
      </c>
      <c r="L1972" s="60" t="str">
        <f>IF(K1972=[43]Hoja3!$B$2,[43]Hoja3!$A$2,IF(K1972=[43]Hoja3!$B$3,[43]Hoja3!$A$3,IF(K1972=[43]Hoja3!$B$4,[43]Hoja3!$A$4,IF(K1972=[43]Hoja3!$B$5,[43]Hoja3!$A$5,IF(K1972=[43]Hoja3!$B$6,[43]Hoja3!$A$6,IF(K1972=[43]Hoja3!$B$7,[43]Hoja3!$A$7,IF(K1972=[43]Hoja3!$B$8,[43]Hoja3!$A$8,IF(K1972=[43]Hoja3!$B$9,[43]Hoja3!$A$9,IF(K1972=[43]Hoja3!$B$10,[43]Hoja3!$A$10,IF(K1972=[43]Hoja3!$B$11,[43]Hoja3!$A$11,IF(K1972=[43]Hoja3!$B$12,[43]Hoja3!$A$12,IF(K1972=[43]Hoja3!$B$13,[43]Hoja3!$A$13,IF(K1972=[43]Hoja3!$B$14,[43]Hoja3!$A$14,IF(K1972=[43]Hoja3!$B$15,[43]Hoja3!$A$15,IF(K1972=[43]Hoja3!$B$16,[43]Hoja3!$A$16,IF(K1972=[43]Hoja3!$B$17,[43]Hoja3!$A$17,IF(K1972=[43]Hoja3!$B$18,[43]Hoja3!$A$18,IF(K1972=[43]Hoja3!$B$19,[43]Hoja3!$A$19,IF(K1972=[43]Hoja3!$B$20,[43]Hoja3!$A$20,IF(K1972=[43]Hoja3!$B$21,[43]Hoja3!$A$21,""))))))))))))))))))))</f>
        <v>CCE-16</v>
      </c>
      <c r="M1972" s="60" t="s">
        <v>61</v>
      </c>
      <c r="N1972" s="60">
        <v>0</v>
      </c>
      <c r="O1972" s="63">
        <v>108195255</v>
      </c>
      <c r="P1972" s="63">
        <v>108195255</v>
      </c>
      <c r="Q1972" s="65">
        <v>0</v>
      </c>
      <c r="R1972" s="60">
        <v>0</v>
      </c>
      <c r="S1972" s="60" t="s">
        <v>3095</v>
      </c>
      <c r="T1972" s="132" t="s">
        <v>3604</v>
      </c>
      <c r="U1972" s="60" t="s">
        <v>3095</v>
      </c>
      <c r="V1972" s="60" t="s">
        <v>3605</v>
      </c>
      <c r="W1972" s="60" t="s">
        <v>3606</v>
      </c>
      <c r="X1972" s="60">
        <v>3241000</v>
      </c>
      <c r="Y1972" s="133" t="s">
        <v>3607</v>
      </c>
    </row>
    <row r="1973" spans="1:25" ht="60" x14ac:dyDescent="0.25">
      <c r="A1973" s="60" t="s">
        <v>3730</v>
      </c>
      <c r="B1973" s="60" t="str">
        <f>IFERROR(VLOOKUP(VALUE(MID(A1973,1,IF(VALUE(MID(A1973,1,3))=898,3,4))),[43]Hoja1!$A$3:$K$222,2,0),"")</f>
        <v>1071 Gestión educativa institucional</v>
      </c>
      <c r="C1973" s="60" t="s">
        <v>297</v>
      </c>
      <c r="D1973" s="60" t="s">
        <v>545</v>
      </c>
      <c r="E1973" s="130">
        <v>80131501</v>
      </c>
      <c r="F1973" s="134" t="s">
        <v>3731</v>
      </c>
      <c r="G1973" s="93">
        <v>2</v>
      </c>
      <c r="H1973" s="62">
        <v>2</v>
      </c>
      <c r="I1973" s="60">
        <v>10</v>
      </c>
      <c r="J1973" s="60">
        <v>1</v>
      </c>
      <c r="K1973" s="60" t="s">
        <v>21</v>
      </c>
      <c r="L1973" s="60" t="str">
        <f>IF(K1973=[43]Hoja3!$B$2,[43]Hoja3!$A$2,IF(K1973=[43]Hoja3!$B$3,[43]Hoja3!$A$3,IF(K1973=[43]Hoja3!$B$4,[43]Hoja3!$A$4,IF(K1973=[43]Hoja3!$B$5,[43]Hoja3!$A$5,IF(K1973=[43]Hoja3!$B$6,[43]Hoja3!$A$6,IF(K1973=[43]Hoja3!$B$7,[43]Hoja3!$A$7,IF(K1973=[43]Hoja3!$B$8,[43]Hoja3!$A$8,IF(K1973=[43]Hoja3!$B$9,[43]Hoja3!$A$9,IF(K1973=[43]Hoja3!$B$10,[43]Hoja3!$A$10,IF(K1973=[43]Hoja3!$B$11,[43]Hoja3!$A$11,IF(K1973=[43]Hoja3!$B$12,[43]Hoja3!$A$12,IF(K1973=[43]Hoja3!$B$13,[43]Hoja3!$A$13,IF(K1973=[43]Hoja3!$B$14,[43]Hoja3!$A$14,IF(K1973=[43]Hoja3!$B$15,[43]Hoja3!$A$15,IF(K1973=[43]Hoja3!$B$16,[43]Hoja3!$A$16,IF(K1973=[43]Hoja3!$B$17,[43]Hoja3!$A$17,IF(K1973=[43]Hoja3!$B$18,[43]Hoja3!$A$18,IF(K1973=[43]Hoja3!$B$19,[43]Hoja3!$A$19,IF(K1973=[43]Hoja3!$B$20,[43]Hoja3!$A$20,IF(K1973=[43]Hoja3!$B$21,[43]Hoja3!$A$21,""))))))))))))))))))))</f>
        <v>CCE-16</v>
      </c>
      <c r="M1973" s="60" t="s">
        <v>61</v>
      </c>
      <c r="N1973" s="60">
        <v>0</v>
      </c>
      <c r="O1973" s="63">
        <v>187287055</v>
      </c>
      <c r="P1973" s="63">
        <v>187287055.20000002</v>
      </c>
      <c r="Q1973" s="65">
        <v>0</v>
      </c>
      <c r="R1973" s="60">
        <v>0</v>
      </c>
      <c r="S1973" s="60" t="s">
        <v>3095</v>
      </c>
      <c r="T1973" s="132" t="s">
        <v>3604</v>
      </c>
      <c r="U1973" s="60" t="s">
        <v>3095</v>
      </c>
      <c r="V1973" s="60" t="s">
        <v>3605</v>
      </c>
      <c r="W1973" s="60" t="s">
        <v>3606</v>
      </c>
      <c r="X1973" s="60">
        <v>3241000</v>
      </c>
      <c r="Y1973" s="133" t="s">
        <v>3607</v>
      </c>
    </row>
    <row r="1974" spans="1:25" ht="90" x14ac:dyDescent="0.25">
      <c r="A1974" s="60" t="s">
        <v>3732</v>
      </c>
      <c r="B1974" s="60" t="str">
        <f>IFERROR(VLOOKUP(VALUE(MID(A1974,1,IF(VALUE(MID(A1974,1,3))=898,3,4))),[43]Hoja1!$A$3:$K$222,2,0),"")</f>
        <v>1071 Gestión educativa institucional</v>
      </c>
      <c r="C1974" s="60" t="s">
        <v>297</v>
      </c>
      <c r="D1974" s="60" t="s">
        <v>545</v>
      </c>
      <c r="E1974" s="130">
        <v>80131501</v>
      </c>
      <c r="F1974" s="134" t="s">
        <v>3733</v>
      </c>
      <c r="G1974" s="93">
        <v>5</v>
      </c>
      <c r="H1974" s="62">
        <v>5</v>
      </c>
      <c r="I1974" s="60">
        <v>7</v>
      </c>
      <c r="J1974" s="60">
        <v>1</v>
      </c>
      <c r="K1974" s="60" t="s">
        <v>21</v>
      </c>
      <c r="L1974" s="60" t="str">
        <f>IF(K1974=[43]Hoja3!$B$2,[43]Hoja3!$A$2,IF(K1974=[43]Hoja3!$B$3,[43]Hoja3!$A$3,IF(K1974=[43]Hoja3!$B$4,[43]Hoja3!$A$4,IF(K1974=[43]Hoja3!$B$5,[43]Hoja3!$A$5,IF(K1974=[43]Hoja3!$B$6,[43]Hoja3!$A$6,IF(K1974=[43]Hoja3!$B$7,[43]Hoja3!$A$7,IF(K1974=[43]Hoja3!$B$8,[43]Hoja3!$A$8,IF(K1974=[43]Hoja3!$B$9,[43]Hoja3!$A$9,IF(K1974=[43]Hoja3!$B$10,[43]Hoja3!$A$10,IF(K1974=[43]Hoja3!$B$11,[43]Hoja3!$A$11,IF(K1974=[43]Hoja3!$B$12,[43]Hoja3!$A$12,IF(K1974=[43]Hoja3!$B$13,[43]Hoja3!$A$13,IF(K1974=[43]Hoja3!$B$14,[43]Hoja3!$A$14,IF(K1974=[43]Hoja3!$B$15,[43]Hoja3!$A$15,IF(K1974=[43]Hoja3!$B$16,[43]Hoja3!$A$16,IF(K1974=[43]Hoja3!$B$17,[43]Hoja3!$A$17,IF(K1974=[43]Hoja3!$B$18,[43]Hoja3!$A$18,IF(K1974=[43]Hoja3!$B$19,[43]Hoja3!$A$19,IF(K1974=[43]Hoja3!$B$20,[43]Hoja3!$A$20,IF(K1974=[43]Hoja3!$B$21,[43]Hoja3!$A$21,""))))))))))))))))))))</f>
        <v>CCE-16</v>
      </c>
      <c r="M1974" s="60" t="s">
        <v>61</v>
      </c>
      <c r="N1974" s="60">
        <v>0</v>
      </c>
      <c r="O1974" s="63">
        <v>246975170</v>
      </c>
      <c r="P1974" s="63">
        <v>246975170.39999998</v>
      </c>
      <c r="Q1974" s="65">
        <v>0</v>
      </c>
      <c r="R1974" s="60">
        <v>0</v>
      </c>
      <c r="S1974" s="60" t="s">
        <v>3095</v>
      </c>
      <c r="T1974" s="132" t="s">
        <v>3604</v>
      </c>
      <c r="U1974" s="60" t="s">
        <v>3095</v>
      </c>
      <c r="V1974" s="60" t="s">
        <v>3605</v>
      </c>
      <c r="W1974" s="60" t="s">
        <v>3606</v>
      </c>
      <c r="X1974" s="60">
        <v>3241000</v>
      </c>
      <c r="Y1974" s="133" t="s">
        <v>3607</v>
      </c>
    </row>
    <row r="1975" spans="1:25" ht="60" x14ac:dyDescent="0.25">
      <c r="A1975" s="60" t="s">
        <v>3734</v>
      </c>
      <c r="B1975" s="60" t="str">
        <f>IFERROR(VLOOKUP(VALUE(MID(A1975,1,IF(VALUE(MID(A1975,1,3))=898,3,4))),[43]Hoja1!$A$3:$K$222,2,0),"")</f>
        <v>1071 Gestión educativa institucional</v>
      </c>
      <c r="C1975" s="60" t="s">
        <v>297</v>
      </c>
      <c r="D1975" s="60" t="s">
        <v>545</v>
      </c>
      <c r="E1975" s="130">
        <v>80131501</v>
      </c>
      <c r="F1975" s="134" t="s">
        <v>3735</v>
      </c>
      <c r="G1975" s="93">
        <v>2</v>
      </c>
      <c r="H1975" s="62">
        <v>2</v>
      </c>
      <c r="I1975" s="60">
        <v>10</v>
      </c>
      <c r="J1975" s="60">
        <v>1</v>
      </c>
      <c r="K1975" s="60" t="s">
        <v>21</v>
      </c>
      <c r="L1975" s="60" t="str">
        <f>IF(K1975=[43]Hoja3!$B$2,[43]Hoja3!$A$2,IF(K1975=[43]Hoja3!$B$3,[43]Hoja3!$A$3,IF(K1975=[43]Hoja3!$B$4,[43]Hoja3!$A$4,IF(K1975=[43]Hoja3!$B$5,[43]Hoja3!$A$5,IF(K1975=[43]Hoja3!$B$6,[43]Hoja3!$A$6,IF(K1975=[43]Hoja3!$B$7,[43]Hoja3!$A$7,IF(K1975=[43]Hoja3!$B$8,[43]Hoja3!$A$8,IF(K1975=[43]Hoja3!$B$9,[43]Hoja3!$A$9,IF(K1975=[43]Hoja3!$B$10,[43]Hoja3!$A$10,IF(K1975=[43]Hoja3!$B$11,[43]Hoja3!$A$11,IF(K1975=[43]Hoja3!$B$12,[43]Hoja3!$A$12,IF(K1975=[43]Hoja3!$B$13,[43]Hoja3!$A$13,IF(K1975=[43]Hoja3!$B$14,[43]Hoja3!$A$14,IF(K1975=[43]Hoja3!$B$15,[43]Hoja3!$A$15,IF(K1975=[43]Hoja3!$B$16,[43]Hoja3!$A$16,IF(K1975=[43]Hoja3!$B$17,[43]Hoja3!$A$17,IF(K1975=[43]Hoja3!$B$18,[43]Hoja3!$A$18,IF(K1975=[43]Hoja3!$B$19,[43]Hoja3!$A$19,IF(K1975=[43]Hoja3!$B$20,[43]Hoja3!$A$20,IF(K1975=[43]Hoja3!$B$21,[43]Hoja3!$A$21,""))))))))))))))))))))</f>
        <v>CCE-16</v>
      </c>
      <c r="M1975" s="60" t="s">
        <v>61</v>
      </c>
      <c r="N1975" s="60">
        <v>0</v>
      </c>
      <c r="O1975" s="63">
        <v>70966816</v>
      </c>
      <c r="P1975" s="63">
        <v>70966816.200000003</v>
      </c>
      <c r="Q1975" s="65">
        <v>0</v>
      </c>
      <c r="R1975" s="60">
        <v>0</v>
      </c>
      <c r="S1975" s="60" t="s">
        <v>3095</v>
      </c>
      <c r="T1975" s="132" t="s">
        <v>3604</v>
      </c>
      <c r="U1975" s="60" t="s">
        <v>3095</v>
      </c>
      <c r="V1975" s="60" t="s">
        <v>3605</v>
      </c>
      <c r="W1975" s="60" t="s">
        <v>3606</v>
      </c>
      <c r="X1975" s="60">
        <v>3241000</v>
      </c>
      <c r="Y1975" s="133" t="s">
        <v>3607</v>
      </c>
    </row>
    <row r="1976" spans="1:25" ht="60" x14ac:dyDescent="0.25">
      <c r="A1976" s="60" t="s">
        <v>3736</v>
      </c>
      <c r="B1976" s="60" t="str">
        <f>IFERROR(VLOOKUP(VALUE(MID(A1976,1,IF(VALUE(MID(A1976,1,3))=898,3,4))),[43]Hoja1!$A$3:$K$222,2,0),"")</f>
        <v>1071 Gestión educativa institucional</v>
      </c>
      <c r="C1976" s="60" t="s">
        <v>297</v>
      </c>
      <c r="D1976" s="60" t="s">
        <v>545</v>
      </c>
      <c r="E1976" s="130">
        <v>80131501</v>
      </c>
      <c r="F1976" s="134" t="s">
        <v>3737</v>
      </c>
      <c r="G1976" s="93">
        <v>3</v>
      </c>
      <c r="H1976" s="62">
        <v>3</v>
      </c>
      <c r="I1976" s="60">
        <v>8</v>
      </c>
      <c r="J1976" s="60">
        <v>1</v>
      </c>
      <c r="K1976" s="60" t="s">
        <v>21</v>
      </c>
      <c r="L1976" s="60" t="str">
        <f>IF(K1976=[43]Hoja3!$B$2,[43]Hoja3!$A$2,IF(K1976=[43]Hoja3!$B$3,[43]Hoja3!$A$3,IF(K1976=[43]Hoja3!$B$4,[43]Hoja3!$A$4,IF(K1976=[43]Hoja3!$B$5,[43]Hoja3!$A$5,IF(K1976=[43]Hoja3!$B$6,[43]Hoja3!$A$6,IF(K1976=[43]Hoja3!$B$7,[43]Hoja3!$A$7,IF(K1976=[43]Hoja3!$B$8,[43]Hoja3!$A$8,IF(K1976=[43]Hoja3!$B$9,[43]Hoja3!$A$9,IF(K1976=[43]Hoja3!$B$10,[43]Hoja3!$A$10,IF(K1976=[43]Hoja3!$B$11,[43]Hoja3!$A$11,IF(K1976=[43]Hoja3!$B$12,[43]Hoja3!$A$12,IF(K1976=[43]Hoja3!$B$13,[43]Hoja3!$A$13,IF(K1976=[43]Hoja3!$B$14,[43]Hoja3!$A$14,IF(K1976=[43]Hoja3!$B$15,[43]Hoja3!$A$15,IF(K1976=[43]Hoja3!$B$16,[43]Hoja3!$A$16,IF(K1976=[43]Hoja3!$B$17,[43]Hoja3!$A$17,IF(K1976=[43]Hoja3!$B$18,[43]Hoja3!$A$18,IF(K1976=[43]Hoja3!$B$19,[43]Hoja3!$A$19,IF(K1976=[43]Hoja3!$B$20,[43]Hoja3!$A$20,IF(K1976=[43]Hoja3!$B$21,[43]Hoja3!$A$21,""))))))))))))))))))))</f>
        <v>CCE-16</v>
      </c>
      <c r="M1976" s="60" t="s">
        <v>61</v>
      </c>
      <c r="N1976" s="60">
        <v>0</v>
      </c>
      <c r="O1976" s="63">
        <v>491400000</v>
      </c>
      <c r="P1976" s="63">
        <v>491400000</v>
      </c>
      <c r="Q1976" s="65">
        <v>0</v>
      </c>
      <c r="R1976" s="60">
        <v>0</v>
      </c>
      <c r="S1976" s="60" t="s">
        <v>3095</v>
      </c>
      <c r="T1976" s="132" t="s">
        <v>3604</v>
      </c>
      <c r="U1976" s="60" t="s">
        <v>3095</v>
      </c>
      <c r="V1976" s="60" t="s">
        <v>3605</v>
      </c>
      <c r="W1976" s="60" t="s">
        <v>3606</v>
      </c>
      <c r="X1976" s="60">
        <v>3241000</v>
      </c>
      <c r="Y1976" s="133" t="s">
        <v>3607</v>
      </c>
    </row>
    <row r="1977" spans="1:25" ht="60" x14ac:dyDescent="0.25">
      <c r="A1977" s="60" t="s">
        <v>3738</v>
      </c>
      <c r="B1977" s="60" t="str">
        <f>IFERROR(VLOOKUP(VALUE(MID(A1977,1,IF(VALUE(MID(A1977,1,3))=898,3,4))),[43]Hoja1!$A$3:$K$222,2,0),"")</f>
        <v>1071 Gestión educativa institucional</v>
      </c>
      <c r="C1977" s="60" t="s">
        <v>297</v>
      </c>
      <c r="D1977" s="60" t="s">
        <v>545</v>
      </c>
      <c r="E1977" s="130">
        <v>80131501</v>
      </c>
      <c r="F1977" s="134" t="s">
        <v>3739</v>
      </c>
      <c r="G1977" s="93">
        <v>1</v>
      </c>
      <c r="H1977" s="62">
        <v>1</v>
      </c>
      <c r="I1977" s="60">
        <v>12</v>
      </c>
      <c r="J1977" s="60">
        <v>1</v>
      </c>
      <c r="K1977" s="60" t="s">
        <v>21</v>
      </c>
      <c r="L1977" s="60" t="str">
        <f>IF(K1977=[43]Hoja3!$B$2,[43]Hoja3!$A$2,IF(K1977=[43]Hoja3!$B$3,[43]Hoja3!$A$3,IF(K1977=[43]Hoja3!$B$4,[43]Hoja3!$A$4,IF(K1977=[43]Hoja3!$B$5,[43]Hoja3!$A$5,IF(K1977=[43]Hoja3!$B$6,[43]Hoja3!$A$6,IF(K1977=[43]Hoja3!$B$7,[43]Hoja3!$A$7,IF(K1977=[43]Hoja3!$B$8,[43]Hoja3!$A$8,IF(K1977=[43]Hoja3!$B$9,[43]Hoja3!$A$9,IF(K1977=[43]Hoja3!$B$10,[43]Hoja3!$A$10,IF(K1977=[43]Hoja3!$B$11,[43]Hoja3!$A$11,IF(K1977=[43]Hoja3!$B$12,[43]Hoja3!$A$12,IF(K1977=[43]Hoja3!$B$13,[43]Hoja3!$A$13,IF(K1977=[43]Hoja3!$B$14,[43]Hoja3!$A$14,IF(K1977=[43]Hoja3!$B$15,[43]Hoja3!$A$15,IF(K1977=[43]Hoja3!$B$16,[43]Hoja3!$A$16,IF(K1977=[43]Hoja3!$B$17,[43]Hoja3!$A$17,IF(K1977=[43]Hoja3!$B$18,[43]Hoja3!$A$18,IF(K1977=[43]Hoja3!$B$19,[43]Hoja3!$A$19,IF(K1977=[43]Hoja3!$B$20,[43]Hoja3!$A$20,IF(K1977=[43]Hoja3!$B$21,[43]Hoja3!$A$21,""))))))))))))))))))))</f>
        <v>CCE-16</v>
      </c>
      <c r="M1977" s="60" t="s">
        <v>61</v>
      </c>
      <c r="N1977" s="60">
        <v>0</v>
      </c>
      <c r="O1977" s="63">
        <v>66942288</v>
      </c>
      <c r="P1977" s="63">
        <v>66942288</v>
      </c>
      <c r="Q1977" s="65">
        <v>0</v>
      </c>
      <c r="R1977" s="60">
        <v>0</v>
      </c>
      <c r="S1977" s="60" t="s">
        <v>3095</v>
      </c>
      <c r="T1977" s="132" t="s">
        <v>3604</v>
      </c>
      <c r="U1977" s="60" t="s">
        <v>3095</v>
      </c>
      <c r="V1977" s="60" t="s">
        <v>3605</v>
      </c>
      <c r="W1977" s="60" t="s">
        <v>3606</v>
      </c>
      <c r="X1977" s="60">
        <v>3241000</v>
      </c>
      <c r="Y1977" s="133" t="s">
        <v>3607</v>
      </c>
    </row>
    <row r="1978" spans="1:25" ht="60" x14ac:dyDescent="0.25">
      <c r="A1978" s="60" t="s">
        <v>3740</v>
      </c>
      <c r="B1978" s="60" t="str">
        <f>IFERROR(VLOOKUP(VALUE(MID(A1978,1,IF(VALUE(MID(A1978,1,3))=898,3,4))),[43]Hoja1!$A$3:$K$222,2,0),"")</f>
        <v>1071 Gestión educativa institucional</v>
      </c>
      <c r="C1978" s="60" t="s">
        <v>297</v>
      </c>
      <c r="D1978" s="60" t="s">
        <v>545</v>
      </c>
      <c r="E1978" s="130">
        <v>80131501</v>
      </c>
      <c r="F1978" s="134" t="s">
        <v>3741</v>
      </c>
      <c r="G1978" s="93">
        <v>1</v>
      </c>
      <c r="H1978" s="62">
        <v>1</v>
      </c>
      <c r="I1978" s="60">
        <v>12</v>
      </c>
      <c r="J1978" s="60">
        <v>1</v>
      </c>
      <c r="K1978" s="60" t="s">
        <v>21</v>
      </c>
      <c r="L1978" s="60" t="str">
        <f>IF(K1978=[43]Hoja3!$B$2,[43]Hoja3!$A$2,IF(K1978=[43]Hoja3!$B$3,[43]Hoja3!$A$3,IF(K1978=[43]Hoja3!$B$4,[43]Hoja3!$A$4,IF(K1978=[43]Hoja3!$B$5,[43]Hoja3!$A$5,IF(K1978=[43]Hoja3!$B$6,[43]Hoja3!$A$6,IF(K1978=[43]Hoja3!$B$7,[43]Hoja3!$A$7,IF(K1978=[43]Hoja3!$B$8,[43]Hoja3!$A$8,IF(K1978=[43]Hoja3!$B$9,[43]Hoja3!$A$9,IF(K1978=[43]Hoja3!$B$10,[43]Hoja3!$A$10,IF(K1978=[43]Hoja3!$B$11,[43]Hoja3!$A$11,IF(K1978=[43]Hoja3!$B$12,[43]Hoja3!$A$12,IF(K1978=[43]Hoja3!$B$13,[43]Hoja3!$A$13,IF(K1978=[43]Hoja3!$B$14,[43]Hoja3!$A$14,IF(K1978=[43]Hoja3!$B$15,[43]Hoja3!$A$15,IF(K1978=[43]Hoja3!$B$16,[43]Hoja3!$A$16,IF(K1978=[43]Hoja3!$B$17,[43]Hoja3!$A$17,IF(K1978=[43]Hoja3!$B$18,[43]Hoja3!$A$18,IF(K1978=[43]Hoja3!$B$19,[43]Hoja3!$A$19,IF(K1978=[43]Hoja3!$B$20,[43]Hoja3!$A$20,IF(K1978=[43]Hoja3!$B$21,[43]Hoja3!$A$21,""))))))))))))))))))))</f>
        <v>CCE-16</v>
      </c>
      <c r="M1978" s="60" t="s">
        <v>61</v>
      </c>
      <c r="N1978" s="60">
        <v>0</v>
      </c>
      <c r="O1978" s="63">
        <v>88200000</v>
      </c>
      <c r="P1978" s="63">
        <v>88200000</v>
      </c>
      <c r="Q1978" s="65">
        <v>0</v>
      </c>
      <c r="R1978" s="60">
        <v>0</v>
      </c>
      <c r="S1978" s="60" t="s">
        <v>3095</v>
      </c>
      <c r="T1978" s="132" t="s">
        <v>3604</v>
      </c>
      <c r="U1978" s="60" t="s">
        <v>3095</v>
      </c>
      <c r="V1978" s="60" t="s">
        <v>3605</v>
      </c>
      <c r="W1978" s="60" t="s">
        <v>3606</v>
      </c>
      <c r="X1978" s="60">
        <v>3241000</v>
      </c>
      <c r="Y1978" s="133" t="s">
        <v>3607</v>
      </c>
    </row>
    <row r="1979" spans="1:25" ht="60" x14ac:dyDescent="0.25">
      <c r="A1979" s="60" t="s">
        <v>3742</v>
      </c>
      <c r="B1979" s="60" t="str">
        <f>IFERROR(VLOOKUP(VALUE(MID(A1979,1,IF(VALUE(MID(A1979,1,3))=898,3,4))),[43]Hoja1!$A$3:$K$222,2,0),"")</f>
        <v>1071 Gestión educativa institucional</v>
      </c>
      <c r="C1979" s="60" t="s">
        <v>297</v>
      </c>
      <c r="D1979" s="60" t="s">
        <v>545</v>
      </c>
      <c r="E1979" s="130">
        <v>80131501</v>
      </c>
      <c r="F1979" s="134" t="s">
        <v>3743</v>
      </c>
      <c r="G1979" s="93">
        <v>1</v>
      </c>
      <c r="H1979" s="62">
        <v>1</v>
      </c>
      <c r="I1979" s="60">
        <v>12</v>
      </c>
      <c r="J1979" s="60">
        <v>1</v>
      </c>
      <c r="K1979" s="60" t="s">
        <v>21</v>
      </c>
      <c r="L1979" s="60" t="str">
        <f>IF(K1979=[43]Hoja3!$B$2,[43]Hoja3!$A$2,IF(K1979=[43]Hoja3!$B$3,[43]Hoja3!$A$3,IF(K1979=[43]Hoja3!$B$4,[43]Hoja3!$A$4,IF(K1979=[43]Hoja3!$B$5,[43]Hoja3!$A$5,IF(K1979=[43]Hoja3!$B$6,[43]Hoja3!$A$6,IF(K1979=[43]Hoja3!$B$7,[43]Hoja3!$A$7,IF(K1979=[43]Hoja3!$B$8,[43]Hoja3!$A$8,IF(K1979=[43]Hoja3!$B$9,[43]Hoja3!$A$9,IF(K1979=[43]Hoja3!$B$10,[43]Hoja3!$A$10,IF(K1979=[43]Hoja3!$B$11,[43]Hoja3!$A$11,IF(K1979=[43]Hoja3!$B$12,[43]Hoja3!$A$12,IF(K1979=[43]Hoja3!$B$13,[43]Hoja3!$A$13,IF(K1979=[43]Hoja3!$B$14,[43]Hoja3!$A$14,IF(K1979=[43]Hoja3!$B$15,[43]Hoja3!$A$15,IF(K1979=[43]Hoja3!$B$16,[43]Hoja3!$A$16,IF(K1979=[43]Hoja3!$B$17,[43]Hoja3!$A$17,IF(K1979=[43]Hoja3!$B$18,[43]Hoja3!$A$18,IF(K1979=[43]Hoja3!$B$19,[43]Hoja3!$A$19,IF(K1979=[43]Hoja3!$B$20,[43]Hoja3!$A$20,IF(K1979=[43]Hoja3!$B$21,[43]Hoja3!$A$21,""))))))))))))))))))))</f>
        <v>CCE-16</v>
      </c>
      <c r="M1979" s="60" t="s">
        <v>61</v>
      </c>
      <c r="N1979" s="60">
        <v>0</v>
      </c>
      <c r="O1979" s="63">
        <v>41969088</v>
      </c>
      <c r="P1979" s="63">
        <v>41969088</v>
      </c>
      <c r="Q1979" s="65">
        <v>0</v>
      </c>
      <c r="R1979" s="60">
        <v>0</v>
      </c>
      <c r="S1979" s="60" t="s">
        <v>3095</v>
      </c>
      <c r="T1979" s="132" t="s">
        <v>3604</v>
      </c>
      <c r="U1979" s="60" t="s">
        <v>3095</v>
      </c>
      <c r="V1979" s="60" t="s">
        <v>3605</v>
      </c>
      <c r="W1979" s="60" t="s">
        <v>3606</v>
      </c>
      <c r="X1979" s="60">
        <v>3241000</v>
      </c>
      <c r="Y1979" s="133" t="s">
        <v>3607</v>
      </c>
    </row>
    <row r="1980" spans="1:25" ht="60" x14ac:dyDescent="0.25">
      <c r="A1980" s="60" t="s">
        <v>3744</v>
      </c>
      <c r="B1980" s="60" t="str">
        <f>IFERROR(VLOOKUP(VALUE(MID(A1980,1,IF(VALUE(MID(A1980,1,3))=898,3,4))),[43]Hoja1!$A$3:$K$222,2,0),"")</f>
        <v>1071 Gestión educativa institucional</v>
      </c>
      <c r="C1980" s="60" t="s">
        <v>297</v>
      </c>
      <c r="D1980" s="60" t="s">
        <v>545</v>
      </c>
      <c r="E1980" s="130">
        <v>80131501</v>
      </c>
      <c r="F1980" s="134" t="s">
        <v>3745</v>
      </c>
      <c r="G1980" s="93">
        <v>1</v>
      </c>
      <c r="H1980" s="62">
        <v>1</v>
      </c>
      <c r="I1980" s="60">
        <v>12</v>
      </c>
      <c r="J1980" s="60">
        <v>1</v>
      </c>
      <c r="K1980" s="60" t="s">
        <v>21</v>
      </c>
      <c r="L1980" s="60" t="str">
        <f>IF(K1980=[43]Hoja3!$B$2,[43]Hoja3!$A$2,IF(K1980=[43]Hoja3!$B$3,[43]Hoja3!$A$3,IF(K1980=[43]Hoja3!$B$4,[43]Hoja3!$A$4,IF(K1980=[43]Hoja3!$B$5,[43]Hoja3!$A$5,IF(K1980=[43]Hoja3!$B$6,[43]Hoja3!$A$6,IF(K1980=[43]Hoja3!$B$7,[43]Hoja3!$A$7,IF(K1980=[43]Hoja3!$B$8,[43]Hoja3!$A$8,IF(K1980=[43]Hoja3!$B$9,[43]Hoja3!$A$9,IF(K1980=[43]Hoja3!$B$10,[43]Hoja3!$A$10,IF(K1980=[43]Hoja3!$B$11,[43]Hoja3!$A$11,IF(K1980=[43]Hoja3!$B$12,[43]Hoja3!$A$12,IF(K1980=[43]Hoja3!$B$13,[43]Hoja3!$A$13,IF(K1980=[43]Hoja3!$B$14,[43]Hoja3!$A$14,IF(K1980=[43]Hoja3!$B$15,[43]Hoja3!$A$15,IF(K1980=[43]Hoja3!$B$16,[43]Hoja3!$A$16,IF(K1980=[43]Hoja3!$B$17,[43]Hoja3!$A$17,IF(K1980=[43]Hoja3!$B$18,[43]Hoja3!$A$18,IF(K1980=[43]Hoja3!$B$19,[43]Hoja3!$A$19,IF(K1980=[43]Hoja3!$B$20,[43]Hoja3!$A$20,IF(K1980=[43]Hoja3!$B$21,[43]Hoja3!$A$21,""))))))))))))))))))))</f>
        <v>CCE-16</v>
      </c>
      <c r="M1980" s="60" t="s">
        <v>61</v>
      </c>
      <c r="N1980" s="60">
        <v>0</v>
      </c>
      <c r="O1980" s="63">
        <v>352800000</v>
      </c>
      <c r="P1980" s="63">
        <v>352800000</v>
      </c>
      <c r="Q1980" s="65">
        <v>0</v>
      </c>
      <c r="R1980" s="60">
        <v>0</v>
      </c>
      <c r="S1980" s="60" t="s">
        <v>3095</v>
      </c>
      <c r="T1980" s="132" t="s">
        <v>3604</v>
      </c>
      <c r="U1980" s="60" t="s">
        <v>3095</v>
      </c>
      <c r="V1980" s="60" t="s">
        <v>3605</v>
      </c>
      <c r="W1980" s="60" t="s">
        <v>3606</v>
      </c>
      <c r="X1980" s="60">
        <v>3241000</v>
      </c>
      <c r="Y1980" s="133" t="s">
        <v>3607</v>
      </c>
    </row>
    <row r="1981" spans="1:25" ht="60" x14ac:dyDescent="0.25">
      <c r="A1981" s="60" t="s">
        <v>3746</v>
      </c>
      <c r="B1981" s="60" t="str">
        <f>IFERROR(VLOOKUP(VALUE(MID(A1981,1,IF(VALUE(MID(A1981,1,3))=898,3,4))),[43]Hoja1!$A$3:$K$222,2,0),"")</f>
        <v>1071 Gestión educativa institucional</v>
      </c>
      <c r="C1981" s="60" t="s">
        <v>297</v>
      </c>
      <c r="D1981" s="60" t="s">
        <v>545</v>
      </c>
      <c r="E1981" s="130">
        <v>80131501</v>
      </c>
      <c r="F1981" s="134" t="s">
        <v>3747</v>
      </c>
      <c r="G1981" s="93">
        <v>1</v>
      </c>
      <c r="H1981" s="62">
        <v>1</v>
      </c>
      <c r="I1981" s="60">
        <v>12</v>
      </c>
      <c r="J1981" s="60">
        <v>1</v>
      </c>
      <c r="K1981" s="60" t="s">
        <v>21</v>
      </c>
      <c r="L1981" s="60" t="str">
        <f>IF(K1981=[43]Hoja3!$B$2,[43]Hoja3!$A$2,IF(K1981=[43]Hoja3!$B$3,[43]Hoja3!$A$3,IF(K1981=[43]Hoja3!$B$4,[43]Hoja3!$A$4,IF(K1981=[43]Hoja3!$B$5,[43]Hoja3!$A$5,IF(K1981=[43]Hoja3!$B$6,[43]Hoja3!$A$6,IF(K1981=[43]Hoja3!$B$7,[43]Hoja3!$A$7,IF(K1981=[43]Hoja3!$B$8,[43]Hoja3!$A$8,IF(K1981=[43]Hoja3!$B$9,[43]Hoja3!$A$9,IF(K1981=[43]Hoja3!$B$10,[43]Hoja3!$A$10,IF(K1981=[43]Hoja3!$B$11,[43]Hoja3!$A$11,IF(K1981=[43]Hoja3!$B$12,[43]Hoja3!$A$12,IF(K1981=[43]Hoja3!$B$13,[43]Hoja3!$A$13,IF(K1981=[43]Hoja3!$B$14,[43]Hoja3!$A$14,IF(K1981=[43]Hoja3!$B$15,[43]Hoja3!$A$15,IF(K1981=[43]Hoja3!$B$16,[43]Hoja3!$A$16,IF(K1981=[43]Hoja3!$B$17,[43]Hoja3!$A$17,IF(K1981=[43]Hoja3!$B$18,[43]Hoja3!$A$18,IF(K1981=[43]Hoja3!$B$19,[43]Hoja3!$A$19,IF(K1981=[43]Hoja3!$B$20,[43]Hoja3!$A$20,IF(K1981=[43]Hoja3!$B$21,[43]Hoja3!$A$21,""))))))))))))))))))))</f>
        <v>CCE-16</v>
      </c>
      <c r="M1981" s="60" t="s">
        <v>61</v>
      </c>
      <c r="N1981" s="60">
        <v>0</v>
      </c>
      <c r="O1981" s="63">
        <v>61380937</v>
      </c>
      <c r="P1981" s="63">
        <v>61380937.800000004</v>
      </c>
      <c r="Q1981" s="65">
        <v>0</v>
      </c>
      <c r="R1981" s="60">
        <v>0</v>
      </c>
      <c r="S1981" s="60" t="s">
        <v>3095</v>
      </c>
      <c r="T1981" s="132" t="s">
        <v>3604</v>
      </c>
      <c r="U1981" s="60" t="s">
        <v>3095</v>
      </c>
      <c r="V1981" s="60" t="s">
        <v>3605</v>
      </c>
      <c r="W1981" s="60" t="s">
        <v>3606</v>
      </c>
      <c r="X1981" s="60">
        <v>3241000</v>
      </c>
      <c r="Y1981" s="133" t="s">
        <v>3607</v>
      </c>
    </row>
    <row r="1982" spans="1:25" ht="60" x14ac:dyDescent="0.25">
      <c r="A1982" s="60" t="s">
        <v>3748</v>
      </c>
      <c r="B1982" s="60" t="str">
        <f>IFERROR(VLOOKUP(VALUE(MID(A1982,1,IF(VALUE(MID(A1982,1,3))=898,3,4))),[43]Hoja1!$A$3:$K$222,2,0),"")</f>
        <v>1071 Gestión educativa institucional</v>
      </c>
      <c r="C1982" s="60" t="s">
        <v>297</v>
      </c>
      <c r="D1982" s="60" t="s">
        <v>545</v>
      </c>
      <c r="E1982" s="130">
        <v>80131501</v>
      </c>
      <c r="F1982" s="134" t="s">
        <v>3749</v>
      </c>
      <c r="G1982" s="93">
        <v>1</v>
      </c>
      <c r="H1982" s="62">
        <v>1</v>
      </c>
      <c r="I1982" s="60">
        <v>12</v>
      </c>
      <c r="J1982" s="60">
        <v>1</v>
      </c>
      <c r="K1982" s="60" t="s">
        <v>21</v>
      </c>
      <c r="L1982" s="60" t="str">
        <f>IF(K1982=[43]Hoja3!$B$2,[43]Hoja3!$A$2,IF(K1982=[43]Hoja3!$B$3,[43]Hoja3!$A$3,IF(K1982=[43]Hoja3!$B$4,[43]Hoja3!$A$4,IF(K1982=[43]Hoja3!$B$5,[43]Hoja3!$A$5,IF(K1982=[43]Hoja3!$B$6,[43]Hoja3!$A$6,IF(K1982=[43]Hoja3!$B$7,[43]Hoja3!$A$7,IF(K1982=[43]Hoja3!$B$8,[43]Hoja3!$A$8,IF(K1982=[43]Hoja3!$B$9,[43]Hoja3!$A$9,IF(K1982=[43]Hoja3!$B$10,[43]Hoja3!$A$10,IF(K1982=[43]Hoja3!$B$11,[43]Hoja3!$A$11,IF(K1982=[43]Hoja3!$B$12,[43]Hoja3!$A$12,IF(K1982=[43]Hoja3!$B$13,[43]Hoja3!$A$13,IF(K1982=[43]Hoja3!$B$14,[43]Hoja3!$A$14,IF(K1982=[43]Hoja3!$B$15,[43]Hoja3!$A$15,IF(K1982=[43]Hoja3!$B$16,[43]Hoja3!$A$16,IF(K1982=[43]Hoja3!$B$17,[43]Hoja3!$A$17,IF(K1982=[43]Hoja3!$B$18,[43]Hoja3!$A$18,IF(K1982=[43]Hoja3!$B$19,[43]Hoja3!$A$19,IF(K1982=[43]Hoja3!$B$20,[43]Hoja3!$A$20,IF(K1982=[43]Hoja3!$B$21,[43]Hoja3!$A$21,""))))))))))))))))))))</f>
        <v>CCE-16</v>
      </c>
      <c r="M1982" s="60" t="s">
        <v>61</v>
      </c>
      <c r="N1982" s="60">
        <v>0</v>
      </c>
      <c r="O1982" s="63">
        <v>160378722</v>
      </c>
      <c r="P1982" s="63">
        <v>160378722</v>
      </c>
      <c r="Q1982" s="65">
        <v>0</v>
      </c>
      <c r="R1982" s="60">
        <v>0</v>
      </c>
      <c r="S1982" s="60" t="s">
        <v>3095</v>
      </c>
      <c r="T1982" s="132" t="s">
        <v>3604</v>
      </c>
      <c r="U1982" s="60" t="s">
        <v>3095</v>
      </c>
      <c r="V1982" s="60" t="s">
        <v>3605</v>
      </c>
      <c r="W1982" s="60" t="s">
        <v>3606</v>
      </c>
      <c r="X1982" s="60">
        <v>3241000</v>
      </c>
      <c r="Y1982" s="133" t="s">
        <v>3607</v>
      </c>
    </row>
    <row r="1983" spans="1:25" ht="60" x14ac:dyDescent="0.25">
      <c r="A1983" s="60" t="s">
        <v>3750</v>
      </c>
      <c r="B1983" s="60" t="str">
        <f>IFERROR(VLOOKUP(VALUE(MID(A1983,1,IF(VALUE(MID(A1983,1,3))=898,3,4))),[43]Hoja1!$A$3:$K$222,2,0),"")</f>
        <v>1071 Gestión educativa institucional</v>
      </c>
      <c r="C1983" s="60" t="s">
        <v>297</v>
      </c>
      <c r="D1983" s="60" t="s">
        <v>545</v>
      </c>
      <c r="E1983" s="130">
        <v>80131501</v>
      </c>
      <c r="F1983" s="134" t="s">
        <v>3751</v>
      </c>
      <c r="G1983" s="93">
        <v>1</v>
      </c>
      <c r="H1983" s="62">
        <v>1</v>
      </c>
      <c r="I1983" s="60">
        <v>12</v>
      </c>
      <c r="J1983" s="60">
        <v>1</v>
      </c>
      <c r="K1983" s="60" t="s">
        <v>21</v>
      </c>
      <c r="L1983" s="60" t="str">
        <f>IF(K1983=[43]Hoja3!$B$2,[43]Hoja3!$A$2,IF(K1983=[43]Hoja3!$B$3,[43]Hoja3!$A$3,IF(K1983=[43]Hoja3!$B$4,[43]Hoja3!$A$4,IF(K1983=[43]Hoja3!$B$5,[43]Hoja3!$A$5,IF(K1983=[43]Hoja3!$B$6,[43]Hoja3!$A$6,IF(K1983=[43]Hoja3!$B$7,[43]Hoja3!$A$7,IF(K1983=[43]Hoja3!$B$8,[43]Hoja3!$A$8,IF(K1983=[43]Hoja3!$B$9,[43]Hoja3!$A$9,IF(K1983=[43]Hoja3!$B$10,[43]Hoja3!$A$10,IF(K1983=[43]Hoja3!$B$11,[43]Hoja3!$A$11,IF(K1983=[43]Hoja3!$B$12,[43]Hoja3!$A$12,IF(K1983=[43]Hoja3!$B$13,[43]Hoja3!$A$13,IF(K1983=[43]Hoja3!$B$14,[43]Hoja3!$A$14,IF(K1983=[43]Hoja3!$B$15,[43]Hoja3!$A$15,IF(K1983=[43]Hoja3!$B$16,[43]Hoja3!$A$16,IF(K1983=[43]Hoja3!$B$17,[43]Hoja3!$A$17,IF(K1983=[43]Hoja3!$B$18,[43]Hoja3!$A$18,IF(K1983=[43]Hoja3!$B$19,[43]Hoja3!$A$19,IF(K1983=[43]Hoja3!$B$20,[43]Hoja3!$A$20,IF(K1983=[43]Hoja3!$B$21,[43]Hoja3!$A$21,""))))))))))))))))))))</f>
        <v>CCE-16</v>
      </c>
      <c r="M1983" s="60" t="s">
        <v>61</v>
      </c>
      <c r="N1983" s="60">
        <v>0</v>
      </c>
      <c r="O1983" s="63">
        <v>214200000</v>
      </c>
      <c r="P1983" s="63">
        <v>214200000</v>
      </c>
      <c r="Q1983" s="65">
        <v>0</v>
      </c>
      <c r="R1983" s="60">
        <v>0</v>
      </c>
      <c r="S1983" s="60" t="s">
        <v>3095</v>
      </c>
      <c r="T1983" s="132" t="s">
        <v>3604</v>
      </c>
      <c r="U1983" s="60" t="s">
        <v>3095</v>
      </c>
      <c r="V1983" s="60" t="s">
        <v>3605</v>
      </c>
      <c r="W1983" s="60" t="s">
        <v>3606</v>
      </c>
      <c r="X1983" s="60">
        <v>3241000</v>
      </c>
      <c r="Y1983" s="133" t="s">
        <v>3607</v>
      </c>
    </row>
    <row r="1984" spans="1:25" ht="60" x14ac:dyDescent="0.25">
      <c r="A1984" s="60" t="s">
        <v>3752</v>
      </c>
      <c r="B1984" s="60" t="str">
        <f>IFERROR(VLOOKUP(VALUE(MID(A1984,1,IF(VALUE(MID(A1984,1,3))=898,3,4))),[43]Hoja1!$A$3:$K$222,2,0),"")</f>
        <v>1071 Gestión educativa institucional</v>
      </c>
      <c r="C1984" s="60" t="s">
        <v>297</v>
      </c>
      <c r="D1984" s="60" t="s">
        <v>545</v>
      </c>
      <c r="E1984" s="130">
        <v>80131501</v>
      </c>
      <c r="F1984" s="134" t="s">
        <v>3753</v>
      </c>
      <c r="G1984" s="93">
        <v>1</v>
      </c>
      <c r="H1984" s="62">
        <v>1</v>
      </c>
      <c r="I1984" s="60">
        <v>12</v>
      </c>
      <c r="J1984" s="60">
        <v>1</v>
      </c>
      <c r="K1984" s="60" t="s">
        <v>21</v>
      </c>
      <c r="L1984" s="60" t="str">
        <f>IF(K1984=[43]Hoja3!$B$2,[43]Hoja3!$A$2,IF(K1984=[43]Hoja3!$B$3,[43]Hoja3!$A$3,IF(K1984=[43]Hoja3!$B$4,[43]Hoja3!$A$4,IF(K1984=[43]Hoja3!$B$5,[43]Hoja3!$A$5,IF(K1984=[43]Hoja3!$B$6,[43]Hoja3!$A$6,IF(K1984=[43]Hoja3!$B$7,[43]Hoja3!$A$7,IF(K1984=[43]Hoja3!$B$8,[43]Hoja3!$A$8,IF(K1984=[43]Hoja3!$B$9,[43]Hoja3!$A$9,IF(K1984=[43]Hoja3!$B$10,[43]Hoja3!$A$10,IF(K1984=[43]Hoja3!$B$11,[43]Hoja3!$A$11,IF(K1984=[43]Hoja3!$B$12,[43]Hoja3!$A$12,IF(K1984=[43]Hoja3!$B$13,[43]Hoja3!$A$13,IF(K1984=[43]Hoja3!$B$14,[43]Hoja3!$A$14,IF(K1984=[43]Hoja3!$B$15,[43]Hoja3!$A$15,IF(K1984=[43]Hoja3!$B$16,[43]Hoja3!$A$16,IF(K1984=[43]Hoja3!$B$17,[43]Hoja3!$A$17,IF(K1984=[43]Hoja3!$B$18,[43]Hoja3!$A$18,IF(K1984=[43]Hoja3!$B$19,[43]Hoja3!$A$19,IF(K1984=[43]Hoja3!$B$20,[43]Hoja3!$A$20,IF(K1984=[43]Hoja3!$B$21,[43]Hoja3!$A$21,""))))))))))))))))))))</f>
        <v>CCE-16</v>
      </c>
      <c r="M1984" s="60" t="s">
        <v>61</v>
      </c>
      <c r="N1984" s="60">
        <v>0</v>
      </c>
      <c r="O1984" s="63">
        <v>25200000</v>
      </c>
      <c r="P1984" s="63">
        <v>25200000</v>
      </c>
      <c r="Q1984" s="65">
        <v>0</v>
      </c>
      <c r="R1984" s="60">
        <v>0</v>
      </c>
      <c r="S1984" s="60" t="s">
        <v>3095</v>
      </c>
      <c r="T1984" s="132" t="s">
        <v>3604</v>
      </c>
      <c r="U1984" s="60" t="s">
        <v>3095</v>
      </c>
      <c r="V1984" s="60" t="s">
        <v>3605</v>
      </c>
      <c r="W1984" s="60" t="s">
        <v>3606</v>
      </c>
      <c r="X1984" s="60">
        <v>3241000</v>
      </c>
      <c r="Y1984" s="133" t="s">
        <v>3607</v>
      </c>
    </row>
    <row r="1985" spans="1:25" ht="60" x14ac:dyDescent="0.25">
      <c r="A1985" s="60" t="s">
        <v>3754</v>
      </c>
      <c r="B1985" s="60" t="str">
        <f>IFERROR(VLOOKUP(VALUE(MID(A1985,1,IF(VALUE(MID(A1985,1,3))=898,3,4))),[43]Hoja1!$A$3:$K$222,2,0),"")</f>
        <v>1071 Gestión educativa institucional</v>
      </c>
      <c r="C1985" s="60" t="s">
        <v>297</v>
      </c>
      <c r="D1985" s="60" t="s">
        <v>545</v>
      </c>
      <c r="E1985" s="130">
        <v>80131501</v>
      </c>
      <c r="F1985" s="134" t="s">
        <v>3755</v>
      </c>
      <c r="G1985" s="93">
        <v>1</v>
      </c>
      <c r="H1985" s="62">
        <v>1</v>
      </c>
      <c r="I1985" s="60">
        <v>12</v>
      </c>
      <c r="J1985" s="60">
        <v>1</v>
      </c>
      <c r="K1985" s="60" t="s">
        <v>21</v>
      </c>
      <c r="L1985" s="60" t="str">
        <f>IF(K1985=[43]Hoja3!$B$2,[43]Hoja3!$A$2,IF(K1985=[43]Hoja3!$B$3,[43]Hoja3!$A$3,IF(K1985=[43]Hoja3!$B$4,[43]Hoja3!$A$4,IF(K1985=[43]Hoja3!$B$5,[43]Hoja3!$A$5,IF(K1985=[43]Hoja3!$B$6,[43]Hoja3!$A$6,IF(K1985=[43]Hoja3!$B$7,[43]Hoja3!$A$7,IF(K1985=[43]Hoja3!$B$8,[43]Hoja3!$A$8,IF(K1985=[43]Hoja3!$B$9,[43]Hoja3!$A$9,IF(K1985=[43]Hoja3!$B$10,[43]Hoja3!$A$10,IF(K1985=[43]Hoja3!$B$11,[43]Hoja3!$A$11,IF(K1985=[43]Hoja3!$B$12,[43]Hoja3!$A$12,IF(K1985=[43]Hoja3!$B$13,[43]Hoja3!$A$13,IF(K1985=[43]Hoja3!$B$14,[43]Hoja3!$A$14,IF(K1985=[43]Hoja3!$B$15,[43]Hoja3!$A$15,IF(K1985=[43]Hoja3!$B$16,[43]Hoja3!$A$16,IF(K1985=[43]Hoja3!$B$17,[43]Hoja3!$A$17,IF(K1985=[43]Hoja3!$B$18,[43]Hoja3!$A$18,IF(K1985=[43]Hoja3!$B$19,[43]Hoja3!$A$19,IF(K1985=[43]Hoja3!$B$20,[43]Hoja3!$A$20,IF(K1985=[43]Hoja3!$B$21,[43]Hoja3!$A$21,""))))))))))))))))))))</f>
        <v>CCE-16</v>
      </c>
      <c r="M1985" s="60" t="s">
        <v>61</v>
      </c>
      <c r="N1985" s="60">
        <v>0</v>
      </c>
      <c r="O1985" s="63">
        <v>56700000</v>
      </c>
      <c r="P1985" s="63">
        <v>56700000</v>
      </c>
      <c r="Q1985" s="65">
        <v>0</v>
      </c>
      <c r="R1985" s="60">
        <v>0</v>
      </c>
      <c r="S1985" s="60" t="s">
        <v>3095</v>
      </c>
      <c r="T1985" s="132" t="s">
        <v>3604</v>
      </c>
      <c r="U1985" s="60" t="s">
        <v>3095</v>
      </c>
      <c r="V1985" s="60" t="s">
        <v>3605</v>
      </c>
      <c r="W1985" s="60" t="s">
        <v>3606</v>
      </c>
      <c r="X1985" s="60">
        <v>3241000</v>
      </c>
      <c r="Y1985" s="133" t="s">
        <v>3607</v>
      </c>
    </row>
    <row r="1986" spans="1:25" ht="60" x14ac:dyDescent="0.25">
      <c r="A1986" s="60" t="s">
        <v>3756</v>
      </c>
      <c r="B1986" s="60" t="str">
        <f>IFERROR(VLOOKUP(VALUE(MID(A1986,1,IF(VALUE(MID(A1986,1,3))=898,3,4))),[43]Hoja1!$A$3:$K$222,2,0),"")</f>
        <v>1071 Gestión educativa institucional</v>
      </c>
      <c r="C1986" s="60" t="s">
        <v>297</v>
      </c>
      <c r="D1986" s="60" t="s">
        <v>545</v>
      </c>
      <c r="E1986" s="130">
        <v>80131501</v>
      </c>
      <c r="F1986" s="134" t="s">
        <v>3757</v>
      </c>
      <c r="G1986" s="93">
        <v>1</v>
      </c>
      <c r="H1986" s="62">
        <v>1</v>
      </c>
      <c r="I1986" s="60">
        <v>12</v>
      </c>
      <c r="J1986" s="60">
        <v>1</v>
      </c>
      <c r="K1986" s="60" t="s">
        <v>21</v>
      </c>
      <c r="L1986" s="60" t="str">
        <f>IF(K1986=[43]Hoja3!$B$2,[43]Hoja3!$A$2,IF(K1986=[43]Hoja3!$B$3,[43]Hoja3!$A$3,IF(K1986=[43]Hoja3!$B$4,[43]Hoja3!$A$4,IF(K1986=[43]Hoja3!$B$5,[43]Hoja3!$A$5,IF(K1986=[43]Hoja3!$B$6,[43]Hoja3!$A$6,IF(K1986=[43]Hoja3!$B$7,[43]Hoja3!$A$7,IF(K1986=[43]Hoja3!$B$8,[43]Hoja3!$A$8,IF(K1986=[43]Hoja3!$B$9,[43]Hoja3!$A$9,IF(K1986=[43]Hoja3!$B$10,[43]Hoja3!$A$10,IF(K1986=[43]Hoja3!$B$11,[43]Hoja3!$A$11,IF(K1986=[43]Hoja3!$B$12,[43]Hoja3!$A$12,IF(K1986=[43]Hoja3!$B$13,[43]Hoja3!$A$13,IF(K1986=[43]Hoja3!$B$14,[43]Hoja3!$A$14,IF(K1986=[43]Hoja3!$B$15,[43]Hoja3!$A$15,IF(K1986=[43]Hoja3!$B$16,[43]Hoja3!$A$16,IF(K1986=[43]Hoja3!$B$17,[43]Hoja3!$A$17,IF(K1986=[43]Hoja3!$B$18,[43]Hoja3!$A$18,IF(K1986=[43]Hoja3!$B$19,[43]Hoja3!$A$19,IF(K1986=[43]Hoja3!$B$20,[43]Hoja3!$A$20,IF(K1986=[43]Hoja3!$B$21,[43]Hoja3!$A$21,""))))))))))))))))))))</f>
        <v>CCE-16</v>
      </c>
      <c r="M1986" s="60" t="s">
        <v>61</v>
      </c>
      <c r="N1986" s="60">
        <v>0</v>
      </c>
      <c r="O1986" s="63">
        <v>34099884</v>
      </c>
      <c r="P1986" s="63">
        <v>34099884</v>
      </c>
      <c r="Q1986" s="65">
        <v>0</v>
      </c>
      <c r="R1986" s="60">
        <v>0</v>
      </c>
      <c r="S1986" s="60" t="s">
        <v>3095</v>
      </c>
      <c r="T1986" s="132" t="s">
        <v>3604</v>
      </c>
      <c r="U1986" s="60" t="s">
        <v>3095</v>
      </c>
      <c r="V1986" s="60" t="s">
        <v>3605</v>
      </c>
      <c r="W1986" s="60" t="s">
        <v>3606</v>
      </c>
      <c r="X1986" s="60">
        <v>3241000</v>
      </c>
      <c r="Y1986" s="133" t="s">
        <v>3607</v>
      </c>
    </row>
    <row r="1987" spans="1:25" ht="60" x14ac:dyDescent="0.25">
      <c r="A1987" s="60" t="s">
        <v>3758</v>
      </c>
      <c r="B1987" s="60" t="str">
        <f>IFERROR(VLOOKUP(VALUE(MID(A1987,1,IF(VALUE(MID(A1987,1,3))=898,3,4))),[43]Hoja1!$A$3:$K$222,2,0),"")</f>
        <v>1071 Gestión educativa institucional</v>
      </c>
      <c r="C1987" s="60" t="s">
        <v>300</v>
      </c>
      <c r="D1987" s="60" t="s">
        <v>3759</v>
      </c>
      <c r="E1987" s="130">
        <v>78111800</v>
      </c>
      <c r="F1987" s="131" t="s">
        <v>3760</v>
      </c>
      <c r="G1987" s="93">
        <v>1</v>
      </c>
      <c r="H1987" s="62">
        <v>2</v>
      </c>
      <c r="I1987" s="60">
        <v>9</v>
      </c>
      <c r="J1987" s="60">
        <v>1</v>
      </c>
      <c r="K1987" s="60" t="s">
        <v>59</v>
      </c>
      <c r="L1987" s="60" t="str">
        <f>IF(K1987=[43]Hoja3!$B$2,[43]Hoja3!$A$2,IF(K1987=[43]Hoja3!$B$3,[43]Hoja3!$A$3,IF(K1987=[43]Hoja3!$B$4,[43]Hoja3!$A$4,IF(K1987=[43]Hoja3!$B$5,[43]Hoja3!$A$5,IF(K1987=[43]Hoja3!$B$6,[43]Hoja3!$A$6,IF(K1987=[43]Hoja3!$B$7,[43]Hoja3!$A$7,IF(K1987=[43]Hoja3!$B$8,[43]Hoja3!$A$8,IF(K1987=[43]Hoja3!$B$9,[43]Hoja3!$A$9,IF(K1987=[43]Hoja3!$B$10,[43]Hoja3!$A$10,IF(K1987=[43]Hoja3!$B$11,[43]Hoja3!$A$11,IF(K1987=[43]Hoja3!$B$12,[43]Hoja3!$A$12,IF(K1987=[43]Hoja3!$B$13,[43]Hoja3!$A$13,IF(K1987=[43]Hoja3!$B$14,[43]Hoja3!$A$14,IF(K1987=[43]Hoja3!$B$15,[43]Hoja3!$A$15,IF(K1987=[43]Hoja3!$B$16,[43]Hoja3!$A$16,IF(K1987=[43]Hoja3!$B$17,[43]Hoja3!$A$17,IF(K1987=[43]Hoja3!$B$18,[43]Hoja3!$A$18,IF(K1987=[43]Hoja3!$B$19,[43]Hoja3!$A$19,IF(K1987=[43]Hoja3!$B$20,[43]Hoja3!$A$20,IF(K1987=[43]Hoja3!$B$21,[43]Hoja3!$A$21,""))))))))))))))))))))</f>
        <v>CCE-07</v>
      </c>
      <c r="M1987" s="60" t="s">
        <v>585</v>
      </c>
      <c r="N1987" s="60">
        <v>0</v>
      </c>
      <c r="O1987" s="63">
        <v>720000000</v>
      </c>
      <c r="P1987" s="63">
        <v>720000000</v>
      </c>
      <c r="Q1987" s="65">
        <v>0</v>
      </c>
      <c r="R1987" s="60">
        <v>0</v>
      </c>
      <c r="S1987" s="60" t="s">
        <v>3095</v>
      </c>
      <c r="T1987" s="132" t="s">
        <v>3604</v>
      </c>
      <c r="U1987" s="60" t="s">
        <v>3095</v>
      </c>
      <c r="V1987" s="60" t="s">
        <v>3605</v>
      </c>
      <c r="W1987" s="60" t="s">
        <v>3606</v>
      </c>
      <c r="X1987" s="60">
        <v>3241000</v>
      </c>
      <c r="Y1987" s="133" t="s">
        <v>3607</v>
      </c>
    </row>
    <row r="1988" spans="1:25" ht="60" x14ac:dyDescent="0.25">
      <c r="A1988" s="60" t="s">
        <v>3761</v>
      </c>
      <c r="B1988" s="60" t="str">
        <f>IFERROR(VLOOKUP(VALUE(MID(A1988,1,IF(VALUE(MID(A1988,1,3))=898,3,4))),[43]Hoja1!$A$3:$K$222,2,0),"")</f>
        <v>1071 Gestión educativa institucional</v>
      </c>
      <c r="C1988" s="60" t="s">
        <v>300</v>
      </c>
      <c r="D1988" s="60" t="s">
        <v>3762</v>
      </c>
      <c r="E1988" s="130">
        <v>80141607</v>
      </c>
      <c r="F1988" s="131" t="s">
        <v>3763</v>
      </c>
      <c r="G1988" s="93">
        <v>1</v>
      </c>
      <c r="H1988" s="62">
        <v>4</v>
      </c>
      <c r="I1988" s="60">
        <v>8</v>
      </c>
      <c r="J1988" s="60">
        <v>1</v>
      </c>
      <c r="K1988" s="60" t="s">
        <v>13</v>
      </c>
      <c r="L1988" s="60" t="str">
        <f>IF(K1988=[43]Hoja3!$B$2,[43]Hoja3!$A$2,IF(K1988=[43]Hoja3!$B$3,[43]Hoja3!$A$3,IF(K1988=[43]Hoja3!$B$4,[43]Hoja3!$A$4,IF(K1988=[43]Hoja3!$B$5,[43]Hoja3!$A$5,IF(K1988=[43]Hoja3!$B$6,[43]Hoja3!$A$6,IF(K1988=[43]Hoja3!$B$7,[43]Hoja3!$A$7,IF(K1988=[43]Hoja3!$B$8,[43]Hoja3!$A$8,IF(K1988=[43]Hoja3!$B$9,[43]Hoja3!$A$9,IF(K1988=[43]Hoja3!$B$10,[43]Hoja3!$A$10,IF(K1988=[43]Hoja3!$B$11,[43]Hoja3!$A$11,IF(K1988=[43]Hoja3!$B$12,[43]Hoja3!$A$12,IF(K1988=[43]Hoja3!$B$13,[43]Hoja3!$A$13,IF(K1988=[43]Hoja3!$B$14,[43]Hoja3!$A$14,IF(K1988=[43]Hoja3!$B$15,[43]Hoja3!$A$15,IF(K1988=[43]Hoja3!$B$16,[43]Hoja3!$A$16,IF(K1988=[43]Hoja3!$B$17,[43]Hoja3!$A$17,IF(K1988=[43]Hoja3!$B$18,[43]Hoja3!$A$18,IF(K1988=[43]Hoja3!$B$19,[43]Hoja3!$A$19,IF(K1988=[43]Hoja3!$B$20,[43]Hoja3!$A$20,IF(K1988=[43]Hoja3!$B$21,[43]Hoja3!$A$21,""))))))))))))))))))))</f>
        <v>CCE-02</v>
      </c>
      <c r="M1988" s="60" t="s">
        <v>585</v>
      </c>
      <c r="N1988" s="60">
        <v>0</v>
      </c>
      <c r="O1988" s="63">
        <v>7735988000</v>
      </c>
      <c r="P1988" s="64">
        <v>7735988000</v>
      </c>
      <c r="Q1988" s="65">
        <v>0</v>
      </c>
      <c r="R1988" s="60">
        <v>0</v>
      </c>
      <c r="S1988" s="60" t="s">
        <v>3095</v>
      </c>
      <c r="T1988" s="132" t="s">
        <v>3604</v>
      </c>
      <c r="U1988" s="60" t="s">
        <v>3095</v>
      </c>
      <c r="V1988" s="60" t="s">
        <v>3605</v>
      </c>
      <c r="W1988" s="60" t="s">
        <v>3606</v>
      </c>
      <c r="X1988" s="60">
        <v>3241000</v>
      </c>
      <c r="Y1988" s="133" t="s">
        <v>3607</v>
      </c>
    </row>
    <row r="1989" spans="1:25" ht="75" x14ac:dyDescent="0.25">
      <c r="A1989" s="60" t="s">
        <v>3764</v>
      </c>
      <c r="B1989" s="60" t="str">
        <f>IFERROR(VLOOKUP(VALUE(MID(A1989,1,IF(VALUE(MID(A1989,1,3))=898,3,4))),[43]Hoja1!$A$3:$K$222,2,0),"")</f>
        <v>1071 Gestión educativa institucional</v>
      </c>
      <c r="C1989" s="60" t="s">
        <v>300</v>
      </c>
      <c r="D1989" s="60" t="s">
        <v>3762</v>
      </c>
      <c r="E1989" s="130">
        <v>80141900</v>
      </c>
      <c r="F1989" s="131" t="s">
        <v>3765</v>
      </c>
      <c r="G1989" s="93">
        <v>1</v>
      </c>
      <c r="H1989" s="62">
        <v>4</v>
      </c>
      <c r="I1989" s="60">
        <v>8</v>
      </c>
      <c r="J1989" s="60">
        <v>1</v>
      </c>
      <c r="K1989" s="60" t="s">
        <v>19</v>
      </c>
      <c r="L1989" s="60" t="str">
        <f>IF(K1989=[43]Hoja3!$B$2,[43]Hoja3!$A$2,IF(K1989=[43]Hoja3!$B$3,[43]Hoja3!$A$3,IF(K1989=[43]Hoja3!$B$4,[43]Hoja3!$A$4,IF(K1989=[43]Hoja3!$B$5,[43]Hoja3!$A$5,IF(K1989=[43]Hoja3!$B$6,[43]Hoja3!$A$6,IF(K1989=[43]Hoja3!$B$7,[43]Hoja3!$A$7,IF(K1989=[43]Hoja3!$B$8,[43]Hoja3!$A$8,IF(K1989=[43]Hoja3!$B$9,[43]Hoja3!$A$9,IF(K1989=[43]Hoja3!$B$10,[43]Hoja3!$A$10,IF(K1989=[43]Hoja3!$B$11,[43]Hoja3!$A$11,IF(K1989=[43]Hoja3!$B$12,[43]Hoja3!$A$12,IF(K1989=[43]Hoja3!$B$13,[43]Hoja3!$A$13,IF(K1989=[43]Hoja3!$B$14,[43]Hoja3!$A$14,IF(K1989=[43]Hoja3!$B$15,[43]Hoja3!$A$15,IF(K1989=[43]Hoja3!$B$16,[43]Hoja3!$A$16,IF(K1989=[43]Hoja3!$B$17,[43]Hoja3!$A$17,IF(K1989=[43]Hoja3!$B$18,[43]Hoja3!$A$18,IF(K1989=[43]Hoja3!$B$19,[43]Hoja3!$A$19,IF(K1989=[43]Hoja3!$B$20,[43]Hoja3!$A$20,IF(K1989=[43]Hoja3!$B$21,[43]Hoja3!$A$21,""))))))))))))))))))))</f>
        <v>CCE-04</v>
      </c>
      <c r="M1989" s="60" t="s">
        <v>65</v>
      </c>
      <c r="N1989" s="60">
        <v>0</v>
      </c>
      <c r="O1989" s="63">
        <v>773599000</v>
      </c>
      <c r="P1989" s="64">
        <v>773599000</v>
      </c>
      <c r="Q1989" s="65">
        <v>0</v>
      </c>
      <c r="R1989" s="60">
        <v>0</v>
      </c>
      <c r="S1989" s="60" t="s">
        <v>3095</v>
      </c>
      <c r="T1989" s="132" t="s">
        <v>3604</v>
      </c>
      <c r="U1989" s="60" t="s">
        <v>3095</v>
      </c>
      <c r="V1989" s="60" t="s">
        <v>3605</v>
      </c>
      <c r="W1989" s="60" t="s">
        <v>3606</v>
      </c>
      <c r="X1989" s="60">
        <v>3241000</v>
      </c>
      <c r="Y1989" s="133" t="s">
        <v>3607</v>
      </c>
    </row>
    <row r="1990" spans="1:25" ht="60" x14ac:dyDescent="0.25">
      <c r="A1990" s="60" t="s">
        <v>3766</v>
      </c>
      <c r="B1990" s="60" t="str">
        <f>IFERROR(VLOOKUP(VALUE(MID(A1990,1,IF(VALUE(MID(A1990,1,3))=898,3,4))),[43]Hoja1!$A$3:$K$222,2,0),"")</f>
        <v>1071 Gestión educativa institucional</v>
      </c>
      <c r="C1990" s="60" t="s">
        <v>300</v>
      </c>
      <c r="D1990" s="60" t="s">
        <v>548</v>
      </c>
      <c r="E1990" s="135">
        <v>80111607</v>
      </c>
      <c r="F1990" s="131" t="s">
        <v>3767</v>
      </c>
      <c r="G1990" s="93">
        <v>1</v>
      </c>
      <c r="H1990" s="62">
        <v>1</v>
      </c>
      <c r="I1990" s="60">
        <v>344</v>
      </c>
      <c r="J1990" s="60">
        <v>0</v>
      </c>
      <c r="K1990" s="60" t="s">
        <v>21</v>
      </c>
      <c r="L1990" s="60" t="str">
        <f>IF(K1990=[43]Hoja3!$B$2,[43]Hoja3!$A$2,IF(K1990=[43]Hoja3!$B$3,[43]Hoja3!$A$3,IF(K1990=[43]Hoja3!$B$4,[43]Hoja3!$A$4,IF(K1990=[43]Hoja3!$B$5,[43]Hoja3!$A$5,IF(K1990=[43]Hoja3!$B$6,[43]Hoja3!$A$6,IF(K1990=[43]Hoja3!$B$7,[43]Hoja3!$A$7,IF(K1990=[43]Hoja3!$B$8,[43]Hoja3!$A$8,IF(K1990=[43]Hoja3!$B$9,[43]Hoja3!$A$9,IF(K1990=[43]Hoja3!$B$10,[43]Hoja3!$A$10,IF(K1990=[43]Hoja3!$B$11,[43]Hoja3!$A$11,IF(K1990=[43]Hoja3!$B$12,[43]Hoja3!$A$12,IF(K1990=[43]Hoja3!$B$13,[43]Hoja3!$A$13,IF(K1990=[43]Hoja3!$B$14,[43]Hoja3!$A$14,IF(K1990=[43]Hoja3!$B$15,[43]Hoja3!$A$15,IF(K1990=[43]Hoja3!$B$16,[43]Hoja3!$A$16,IF(K1990=[43]Hoja3!$B$17,[43]Hoja3!$A$17,IF(K1990=[43]Hoja3!$B$18,[43]Hoja3!$A$18,IF(K1990=[43]Hoja3!$B$19,[43]Hoja3!$A$19,IF(K1990=[43]Hoja3!$B$20,[43]Hoja3!$A$20,IF(K1990=[43]Hoja3!$B$21,[43]Hoja3!$A$21,""))))))))))))))))))))</f>
        <v>CCE-16</v>
      </c>
      <c r="M1990" s="60" t="s">
        <v>63</v>
      </c>
      <c r="N1990" s="60">
        <v>0</v>
      </c>
      <c r="O1990" s="63">
        <v>85981653</v>
      </c>
      <c r="P1990" s="63">
        <v>85981653</v>
      </c>
      <c r="Q1990" s="65">
        <v>0</v>
      </c>
      <c r="R1990" s="60">
        <v>0</v>
      </c>
      <c r="S1990" s="60" t="s">
        <v>3095</v>
      </c>
      <c r="T1990" s="132" t="s">
        <v>3604</v>
      </c>
      <c r="U1990" s="60" t="s">
        <v>3095</v>
      </c>
      <c r="V1990" s="60" t="s">
        <v>3605</v>
      </c>
      <c r="W1990" s="60" t="s">
        <v>3606</v>
      </c>
      <c r="X1990" s="60">
        <v>3241000</v>
      </c>
      <c r="Y1990" s="133" t="s">
        <v>3607</v>
      </c>
    </row>
    <row r="1991" spans="1:25" ht="75" x14ac:dyDescent="0.25">
      <c r="A1991" s="60" t="s">
        <v>3768</v>
      </c>
      <c r="B1991" s="60" t="str">
        <f>IFERROR(VLOOKUP(VALUE(MID(A1991,1,IF(VALUE(MID(A1991,1,3))=898,3,4))),[43]Hoja1!$A$3:$K$222,2,0),"")</f>
        <v>1071 Gestión educativa institucional</v>
      </c>
      <c r="C1991" s="60" t="s">
        <v>300</v>
      </c>
      <c r="D1991" s="60" t="s">
        <v>548</v>
      </c>
      <c r="E1991" s="135">
        <v>80101604</v>
      </c>
      <c r="F1991" s="131" t="s">
        <v>3769</v>
      </c>
      <c r="G1991" s="93">
        <v>1</v>
      </c>
      <c r="H1991" s="62">
        <v>1</v>
      </c>
      <c r="I1991" s="60">
        <v>357</v>
      </c>
      <c r="J1991" s="60">
        <v>0</v>
      </c>
      <c r="K1991" s="60" t="s">
        <v>21</v>
      </c>
      <c r="L1991" s="60" t="str">
        <f>IF(K1991=[43]Hoja3!$B$2,[43]Hoja3!$A$2,IF(K1991=[43]Hoja3!$B$3,[43]Hoja3!$A$3,IF(K1991=[43]Hoja3!$B$4,[43]Hoja3!$A$4,IF(K1991=[43]Hoja3!$B$5,[43]Hoja3!$A$5,IF(K1991=[43]Hoja3!$B$6,[43]Hoja3!$A$6,IF(K1991=[43]Hoja3!$B$7,[43]Hoja3!$A$7,IF(K1991=[43]Hoja3!$B$8,[43]Hoja3!$A$8,IF(K1991=[43]Hoja3!$B$9,[43]Hoja3!$A$9,IF(K1991=[43]Hoja3!$B$10,[43]Hoja3!$A$10,IF(K1991=[43]Hoja3!$B$11,[43]Hoja3!$A$11,IF(K1991=[43]Hoja3!$B$12,[43]Hoja3!$A$12,IF(K1991=[43]Hoja3!$B$13,[43]Hoja3!$A$13,IF(K1991=[43]Hoja3!$B$14,[43]Hoja3!$A$14,IF(K1991=[43]Hoja3!$B$15,[43]Hoja3!$A$15,IF(K1991=[43]Hoja3!$B$16,[43]Hoja3!$A$16,IF(K1991=[43]Hoja3!$B$17,[43]Hoja3!$A$17,IF(K1991=[43]Hoja3!$B$18,[43]Hoja3!$A$18,IF(K1991=[43]Hoja3!$B$19,[43]Hoja3!$A$19,IF(K1991=[43]Hoja3!$B$20,[43]Hoja3!$A$20,IF(K1991=[43]Hoja3!$B$21,[43]Hoja3!$A$21,""))))))))))))))))))))</f>
        <v>CCE-16</v>
      </c>
      <c r="M1991" s="60" t="s">
        <v>63</v>
      </c>
      <c r="N1991" s="60">
        <v>0</v>
      </c>
      <c r="O1991" s="63">
        <v>86171612</v>
      </c>
      <c r="P1991" s="63">
        <v>86171612.799999997</v>
      </c>
      <c r="Q1991" s="65">
        <v>0</v>
      </c>
      <c r="R1991" s="60">
        <v>0</v>
      </c>
      <c r="S1991" s="60" t="s">
        <v>3095</v>
      </c>
      <c r="T1991" s="132" t="s">
        <v>3604</v>
      </c>
      <c r="U1991" s="60" t="s">
        <v>3095</v>
      </c>
      <c r="V1991" s="60" t="s">
        <v>3605</v>
      </c>
      <c r="W1991" s="60" t="s">
        <v>3606</v>
      </c>
      <c r="X1991" s="60">
        <v>3241000</v>
      </c>
      <c r="Y1991" s="133" t="s">
        <v>3607</v>
      </c>
    </row>
    <row r="1992" spans="1:25" ht="75" x14ac:dyDescent="0.25">
      <c r="A1992" s="60" t="s">
        <v>3770</v>
      </c>
      <c r="B1992" s="60" t="str">
        <f>IFERROR(VLOOKUP(VALUE(MID(A1992,1,IF(VALUE(MID(A1992,1,3))=898,3,4))),[43]Hoja1!$A$3:$K$222,2,0),"")</f>
        <v>1071 Gestión educativa institucional</v>
      </c>
      <c r="C1992" s="60" t="s">
        <v>300</v>
      </c>
      <c r="D1992" s="60" t="s">
        <v>548</v>
      </c>
      <c r="E1992" s="135">
        <v>77101503</v>
      </c>
      <c r="F1992" s="131" t="s">
        <v>3771</v>
      </c>
      <c r="G1992" s="93">
        <v>1</v>
      </c>
      <c r="H1992" s="62">
        <v>1</v>
      </c>
      <c r="I1992" s="60">
        <v>357</v>
      </c>
      <c r="J1992" s="60">
        <v>0</v>
      </c>
      <c r="K1992" s="60" t="s">
        <v>21</v>
      </c>
      <c r="L1992" s="60" t="str">
        <f>IF(K1992=[43]Hoja3!$B$2,[43]Hoja3!$A$2,IF(K1992=[43]Hoja3!$B$3,[43]Hoja3!$A$3,IF(K1992=[43]Hoja3!$B$4,[43]Hoja3!$A$4,IF(K1992=[43]Hoja3!$B$5,[43]Hoja3!$A$5,IF(K1992=[43]Hoja3!$B$6,[43]Hoja3!$A$6,IF(K1992=[43]Hoja3!$B$7,[43]Hoja3!$A$7,IF(K1992=[43]Hoja3!$B$8,[43]Hoja3!$A$8,IF(K1992=[43]Hoja3!$B$9,[43]Hoja3!$A$9,IF(K1992=[43]Hoja3!$B$10,[43]Hoja3!$A$10,IF(K1992=[43]Hoja3!$B$11,[43]Hoja3!$A$11,IF(K1992=[43]Hoja3!$B$12,[43]Hoja3!$A$12,IF(K1992=[43]Hoja3!$B$13,[43]Hoja3!$A$13,IF(K1992=[43]Hoja3!$B$14,[43]Hoja3!$A$14,IF(K1992=[43]Hoja3!$B$15,[43]Hoja3!$A$15,IF(K1992=[43]Hoja3!$B$16,[43]Hoja3!$A$16,IF(K1992=[43]Hoja3!$B$17,[43]Hoja3!$A$17,IF(K1992=[43]Hoja3!$B$18,[43]Hoja3!$A$18,IF(K1992=[43]Hoja3!$B$19,[43]Hoja3!$A$19,IF(K1992=[43]Hoja3!$B$20,[43]Hoja3!$A$20,IF(K1992=[43]Hoja3!$B$21,[43]Hoja3!$A$21,""))))))))))))))))))))</f>
        <v>CCE-16</v>
      </c>
      <c r="M1992" s="60" t="s">
        <v>63</v>
      </c>
      <c r="N1992" s="60">
        <v>0</v>
      </c>
      <c r="O1992" s="63">
        <v>79543027</v>
      </c>
      <c r="P1992" s="63">
        <v>79543027.200000003</v>
      </c>
      <c r="Q1992" s="65">
        <v>0</v>
      </c>
      <c r="R1992" s="60">
        <v>0</v>
      </c>
      <c r="S1992" s="60" t="s">
        <v>3095</v>
      </c>
      <c r="T1992" s="132" t="s">
        <v>3604</v>
      </c>
      <c r="U1992" s="60" t="s">
        <v>3095</v>
      </c>
      <c r="V1992" s="60" t="s">
        <v>3605</v>
      </c>
      <c r="W1992" s="60" t="s">
        <v>3606</v>
      </c>
      <c r="X1992" s="60">
        <v>3241000</v>
      </c>
      <c r="Y1992" s="133" t="s">
        <v>3607</v>
      </c>
    </row>
    <row r="1993" spans="1:25" ht="90" x14ac:dyDescent="0.25">
      <c r="A1993" s="60" t="s">
        <v>3772</v>
      </c>
      <c r="B1993" s="60" t="str">
        <f>IFERROR(VLOOKUP(VALUE(MID(A1993,1,IF(VALUE(MID(A1993,1,3))=898,3,4))),[43]Hoja1!$A$3:$K$222,2,0),"")</f>
        <v>1071 Gestión educativa institucional</v>
      </c>
      <c r="C1993" s="60" t="s">
        <v>300</v>
      </c>
      <c r="D1993" s="60" t="s">
        <v>548</v>
      </c>
      <c r="E1993" s="135">
        <v>80111604</v>
      </c>
      <c r="F1993" s="131" t="s">
        <v>3773</v>
      </c>
      <c r="G1993" s="93">
        <v>1</v>
      </c>
      <c r="H1993" s="62">
        <v>1</v>
      </c>
      <c r="I1993" s="60">
        <v>357</v>
      </c>
      <c r="J1993" s="60">
        <v>0</v>
      </c>
      <c r="K1993" s="60" t="s">
        <v>21</v>
      </c>
      <c r="L1993" s="60" t="str">
        <f>IF(K1993=[43]Hoja3!$B$2,[43]Hoja3!$A$2,IF(K1993=[43]Hoja3!$B$3,[43]Hoja3!$A$3,IF(K1993=[43]Hoja3!$B$4,[43]Hoja3!$A$4,IF(K1993=[43]Hoja3!$B$5,[43]Hoja3!$A$5,IF(K1993=[43]Hoja3!$B$6,[43]Hoja3!$A$6,IF(K1993=[43]Hoja3!$B$7,[43]Hoja3!$A$7,IF(K1993=[43]Hoja3!$B$8,[43]Hoja3!$A$8,IF(K1993=[43]Hoja3!$B$9,[43]Hoja3!$A$9,IF(K1993=[43]Hoja3!$B$10,[43]Hoja3!$A$10,IF(K1993=[43]Hoja3!$B$11,[43]Hoja3!$A$11,IF(K1993=[43]Hoja3!$B$12,[43]Hoja3!$A$12,IF(K1993=[43]Hoja3!$B$13,[43]Hoja3!$A$13,IF(K1993=[43]Hoja3!$B$14,[43]Hoja3!$A$14,IF(K1993=[43]Hoja3!$B$15,[43]Hoja3!$A$15,IF(K1993=[43]Hoja3!$B$16,[43]Hoja3!$A$16,IF(K1993=[43]Hoja3!$B$17,[43]Hoja3!$A$17,IF(K1993=[43]Hoja3!$B$18,[43]Hoja3!$A$18,IF(K1993=[43]Hoja3!$B$19,[43]Hoja3!$A$19,IF(K1993=[43]Hoja3!$B$20,[43]Hoja3!$A$20,IF(K1993=[43]Hoja3!$B$21,[43]Hoja3!$A$21,""))))))))))))))))))))</f>
        <v>CCE-16</v>
      </c>
      <c r="M1993" s="60" t="s">
        <v>63</v>
      </c>
      <c r="N1993" s="60">
        <v>0</v>
      </c>
      <c r="O1993" s="63">
        <v>85799000</v>
      </c>
      <c r="P1993" s="63">
        <v>85799000</v>
      </c>
      <c r="Q1993" s="65">
        <v>0</v>
      </c>
      <c r="R1993" s="60">
        <v>0</v>
      </c>
      <c r="S1993" s="60" t="s">
        <v>3095</v>
      </c>
      <c r="T1993" s="132" t="s">
        <v>3604</v>
      </c>
      <c r="U1993" s="60" t="s">
        <v>3095</v>
      </c>
      <c r="V1993" s="60" t="s">
        <v>3605</v>
      </c>
      <c r="W1993" s="60" t="s">
        <v>3606</v>
      </c>
      <c r="X1993" s="60">
        <v>3241000</v>
      </c>
      <c r="Y1993" s="133" t="s">
        <v>3607</v>
      </c>
    </row>
    <row r="1994" spans="1:25" ht="75" x14ac:dyDescent="0.25">
      <c r="A1994" s="60" t="s">
        <v>3774</v>
      </c>
      <c r="B1994" s="60" t="str">
        <f>IFERROR(VLOOKUP(VALUE(MID(A1994,1,IF(VALUE(MID(A1994,1,3))=898,3,4))),[43]Hoja1!$A$3:$K$222,2,0),"")</f>
        <v>1071 Gestión educativa institucional</v>
      </c>
      <c r="C1994" s="60" t="s">
        <v>300</v>
      </c>
      <c r="D1994" s="60" t="s">
        <v>548</v>
      </c>
      <c r="E1994" s="135">
        <v>81101700</v>
      </c>
      <c r="F1994" s="131" t="s">
        <v>3775</v>
      </c>
      <c r="G1994" s="93">
        <v>1</v>
      </c>
      <c r="H1994" s="62">
        <v>1</v>
      </c>
      <c r="I1994" s="60">
        <v>357</v>
      </c>
      <c r="J1994" s="60">
        <v>0</v>
      </c>
      <c r="K1994" s="60" t="s">
        <v>21</v>
      </c>
      <c r="L1994" s="60" t="str">
        <f>IF(K1994=[43]Hoja3!$B$2,[43]Hoja3!$A$2,IF(K1994=[43]Hoja3!$B$3,[43]Hoja3!$A$3,IF(K1994=[43]Hoja3!$B$4,[43]Hoja3!$A$4,IF(K1994=[43]Hoja3!$B$5,[43]Hoja3!$A$5,IF(K1994=[43]Hoja3!$B$6,[43]Hoja3!$A$6,IF(K1994=[43]Hoja3!$B$7,[43]Hoja3!$A$7,IF(K1994=[43]Hoja3!$B$8,[43]Hoja3!$A$8,IF(K1994=[43]Hoja3!$B$9,[43]Hoja3!$A$9,IF(K1994=[43]Hoja3!$B$10,[43]Hoja3!$A$10,IF(K1994=[43]Hoja3!$B$11,[43]Hoja3!$A$11,IF(K1994=[43]Hoja3!$B$12,[43]Hoja3!$A$12,IF(K1994=[43]Hoja3!$B$13,[43]Hoja3!$A$13,IF(K1994=[43]Hoja3!$B$14,[43]Hoja3!$A$14,IF(K1994=[43]Hoja3!$B$15,[43]Hoja3!$A$15,IF(K1994=[43]Hoja3!$B$16,[43]Hoja3!$A$16,IF(K1994=[43]Hoja3!$B$17,[43]Hoja3!$A$17,IF(K1994=[43]Hoja3!$B$18,[43]Hoja3!$A$18,IF(K1994=[43]Hoja3!$B$19,[43]Hoja3!$A$19,IF(K1994=[43]Hoja3!$B$20,[43]Hoja3!$A$20,IF(K1994=[43]Hoja3!$B$21,[43]Hoja3!$A$21,""))))))))))))))))))))</f>
        <v>CCE-16</v>
      </c>
      <c r="M1994" s="60" t="s">
        <v>63</v>
      </c>
      <c r="N1994" s="60">
        <v>0</v>
      </c>
      <c r="O1994" s="63">
        <v>79543027</v>
      </c>
      <c r="P1994" s="63">
        <v>79543027.200000003</v>
      </c>
      <c r="Q1994" s="65">
        <v>0</v>
      </c>
      <c r="R1994" s="60">
        <v>0</v>
      </c>
      <c r="S1994" s="60" t="s">
        <v>3095</v>
      </c>
      <c r="T1994" s="132" t="s">
        <v>3604</v>
      </c>
      <c r="U1994" s="60" t="s">
        <v>3095</v>
      </c>
      <c r="V1994" s="60" t="s">
        <v>3605</v>
      </c>
      <c r="W1994" s="60" t="s">
        <v>3606</v>
      </c>
      <c r="X1994" s="60">
        <v>3241000</v>
      </c>
      <c r="Y1994" s="133" t="s">
        <v>3607</v>
      </c>
    </row>
    <row r="1995" spans="1:25" ht="60" x14ac:dyDescent="0.25">
      <c r="A1995" s="60" t="s">
        <v>3776</v>
      </c>
      <c r="B1995" s="60" t="str">
        <f>IFERROR(VLOOKUP(VALUE(MID(A1995,1,IF(VALUE(MID(A1995,1,3))=898,3,4))),[43]Hoja1!$A$3:$K$222,2,0),"")</f>
        <v>1071 Gestión educativa institucional</v>
      </c>
      <c r="C1995" s="60" t="s">
        <v>300</v>
      </c>
      <c r="D1995" s="60" t="s">
        <v>548</v>
      </c>
      <c r="E1995" s="135">
        <v>80101604</v>
      </c>
      <c r="F1995" s="131" t="s">
        <v>3777</v>
      </c>
      <c r="G1995" s="93">
        <v>1</v>
      </c>
      <c r="H1995" s="62">
        <v>1</v>
      </c>
      <c r="I1995" s="60">
        <v>350</v>
      </c>
      <c r="J1995" s="60">
        <v>0</v>
      </c>
      <c r="K1995" s="60" t="s">
        <v>21</v>
      </c>
      <c r="L1995" s="60" t="str">
        <f>IF(K1995=[43]Hoja3!$B$2,[43]Hoja3!$A$2,IF(K1995=[43]Hoja3!$B$3,[43]Hoja3!$A$3,IF(K1995=[43]Hoja3!$B$4,[43]Hoja3!$A$4,IF(K1995=[43]Hoja3!$B$5,[43]Hoja3!$A$5,IF(K1995=[43]Hoja3!$B$6,[43]Hoja3!$A$6,IF(K1995=[43]Hoja3!$B$7,[43]Hoja3!$A$7,IF(K1995=[43]Hoja3!$B$8,[43]Hoja3!$A$8,IF(K1995=[43]Hoja3!$B$9,[43]Hoja3!$A$9,IF(K1995=[43]Hoja3!$B$10,[43]Hoja3!$A$10,IF(K1995=[43]Hoja3!$B$11,[43]Hoja3!$A$11,IF(K1995=[43]Hoja3!$B$12,[43]Hoja3!$A$12,IF(K1995=[43]Hoja3!$B$13,[43]Hoja3!$A$13,IF(K1995=[43]Hoja3!$B$14,[43]Hoja3!$A$14,IF(K1995=[43]Hoja3!$B$15,[43]Hoja3!$A$15,IF(K1995=[43]Hoja3!$B$16,[43]Hoja3!$A$16,IF(K1995=[43]Hoja3!$B$17,[43]Hoja3!$A$17,IF(K1995=[43]Hoja3!$B$18,[43]Hoja3!$A$18,IF(K1995=[43]Hoja3!$B$19,[43]Hoja3!$A$19,IF(K1995=[43]Hoja3!$B$20,[43]Hoja3!$A$20,IF(K1995=[43]Hoja3!$B$21,[43]Hoja3!$A$21,""))))))))))))))))))))</f>
        <v>CCE-16</v>
      </c>
      <c r="M1995" s="60" t="s">
        <v>63</v>
      </c>
      <c r="N1995" s="60">
        <v>0</v>
      </c>
      <c r="O1995" s="63">
        <v>88200000</v>
      </c>
      <c r="P1995" s="63">
        <v>88200000</v>
      </c>
      <c r="Q1995" s="65">
        <v>0</v>
      </c>
      <c r="R1995" s="60">
        <v>0</v>
      </c>
      <c r="S1995" s="60" t="s">
        <v>3095</v>
      </c>
      <c r="T1995" s="132" t="s">
        <v>3604</v>
      </c>
      <c r="U1995" s="60" t="s">
        <v>3095</v>
      </c>
      <c r="V1995" s="60" t="s">
        <v>3605</v>
      </c>
      <c r="W1995" s="60" t="s">
        <v>3606</v>
      </c>
      <c r="X1995" s="60">
        <v>3241000</v>
      </c>
      <c r="Y1995" s="133" t="s">
        <v>3607</v>
      </c>
    </row>
    <row r="1996" spans="1:25" ht="75" x14ac:dyDescent="0.25">
      <c r="A1996" s="60" t="s">
        <v>3778</v>
      </c>
      <c r="B1996" s="60" t="str">
        <f>IFERROR(VLOOKUP(VALUE(MID(A1996,1,IF(VALUE(MID(A1996,1,3))=898,3,4))),[43]Hoja1!$A$3:$K$222,2,0),"")</f>
        <v>1071 Gestión educativa institucional</v>
      </c>
      <c r="C1996" s="60" t="s">
        <v>300</v>
      </c>
      <c r="D1996" s="60" t="s">
        <v>548</v>
      </c>
      <c r="E1996" s="135">
        <v>80111607</v>
      </c>
      <c r="F1996" s="131" t="s">
        <v>3779</v>
      </c>
      <c r="G1996" s="93">
        <v>1</v>
      </c>
      <c r="H1996" s="62">
        <v>1</v>
      </c>
      <c r="I1996" s="60">
        <v>357</v>
      </c>
      <c r="J1996" s="60">
        <v>0</v>
      </c>
      <c r="K1996" s="60" t="s">
        <v>21</v>
      </c>
      <c r="L1996" s="60" t="str">
        <f>IF(K1996=[43]Hoja3!$B$2,[43]Hoja3!$A$2,IF(K1996=[43]Hoja3!$B$3,[43]Hoja3!$A$3,IF(K1996=[43]Hoja3!$B$4,[43]Hoja3!$A$4,IF(K1996=[43]Hoja3!$B$5,[43]Hoja3!$A$5,IF(K1996=[43]Hoja3!$B$6,[43]Hoja3!$A$6,IF(K1996=[43]Hoja3!$B$7,[43]Hoja3!$A$7,IF(K1996=[43]Hoja3!$B$8,[43]Hoja3!$A$8,IF(K1996=[43]Hoja3!$B$9,[43]Hoja3!$A$9,IF(K1996=[43]Hoja3!$B$10,[43]Hoja3!$A$10,IF(K1996=[43]Hoja3!$B$11,[43]Hoja3!$A$11,IF(K1996=[43]Hoja3!$B$12,[43]Hoja3!$A$12,IF(K1996=[43]Hoja3!$B$13,[43]Hoja3!$A$13,IF(K1996=[43]Hoja3!$B$14,[43]Hoja3!$A$14,IF(K1996=[43]Hoja3!$B$15,[43]Hoja3!$A$15,IF(K1996=[43]Hoja3!$B$16,[43]Hoja3!$A$16,IF(K1996=[43]Hoja3!$B$17,[43]Hoja3!$A$17,IF(K1996=[43]Hoja3!$B$18,[43]Hoja3!$A$18,IF(K1996=[43]Hoja3!$B$19,[43]Hoja3!$A$19,IF(K1996=[43]Hoja3!$B$20,[43]Hoja3!$A$20,IF(K1996=[43]Hoja3!$B$21,[43]Hoja3!$A$21,""))))))))))))))))))))</f>
        <v>CCE-16</v>
      </c>
      <c r="M1996" s="60" t="s">
        <v>63</v>
      </c>
      <c r="N1996" s="60">
        <v>0</v>
      </c>
      <c r="O1996" s="63">
        <v>103916986</v>
      </c>
      <c r="P1996" s="63">
        <v>103916986.56248</v>
      </c>
      <c r="Q1996" s="65">
        <v>0</v>
      </c>
      <c r="R1996" s="60">
        <v>0</v>
      </c>
      <c r="S1996" s="60" t="s">
        <v>3095</v>
      </c>
      <c r="T1996" s="132" t="s">
        <v>3604</v>
      </c>
      <c r="U1996" s="60" t="s">
        <v>3095</v>
      </c>
      <c r="V1996" s="60" t="s">
        <v>3605</v>
      </c>
      <c r="W1996" s="60" t="s">
        <v>3606</v>
      </c>
      <c r="X1996" s="60">
        <v>3241000</v>
      </c>
      <c r="Y1996" s="133" t="s">
        <v>3607</v>
      </c>
    </row>
    <row r="1997" spans="1:25" ht="60" x14ac:dyDescent="0.25">
      <c r="A1997" s="60" t="s">
        <v>3780</v>
      </c>
      <c r="B1997" s="60" t="str">
        <f>IFERROR(VLOOKUP(VALUE(MID(A1997,1,IF(VALUE(MID(A1997,1,3))=898,3,4))),[43]Hoja1!$A$3:$K$222,2,0),"")</f>
        <v>1071 Gestión educativa institucional</v>
      </c>
      <c r="C1997" s="60" t="s">
        <v>300</v>
      </c>
      <c r="D1997" s="60" t="s">
        <v>548</v>
      </c>
      <c r="E1997" s="135">
        <v>80111607</v>
      </c>
      <c r="F1997" s="131" t="s">
        <v>3781</v>
      </c>
      <c r="G1997" s="93">
        <v>1</v>
      </c>
      <c r="H1997" s="62">
        <v>1</v>
      </c>
      <c r="I1997" s="60">
        <v>357</v>
      </c>
      <c r="J1997" s="60">
        <v>0</v>
      </c>
      <c r="K1997" s="60" t="s">
        <v>21</v>
      </c>
      <c r="L1997" s="60" t="str">
        <f>IF(K1997=[43]Hoja3!$B$2,[43]Hoja3!$A$2,IF(K1997=[43]Hoja3!$B$3,[43]Hoja3!$A$3,IF(K1997=[43]Hoja3!$B$4,[43]Hoja3!$A$4,IF(K1997=[43]Hoja3!$B$5,[43]Hoja3!$A$5,IF(K1997=[43]Hoja3!$B$6,[43]Hoja3!$A$6,IF(K1997=[43]Hoja3!$B$7,[43]Hoja3!$A$7,IF(K1997=[43]Hoja3!$B$8,[43]Hoja3!$A$8,IF(K1997=[43]Hoja3!$B$9,[43]Hoja3!$A$9,IF(K1997=[43]Hoja3!$B$10,[43]Hoja3!$A$10,IF(K1997=[43]Hoja3!$B$11,[43]Hoja3!$A$11,IF(K1997=[43]Hoja3!$B$12,[43]Hoja3!$A$12,IF(K1997=[43]Hoja3!$B$13,[43]Hoja3!$A$13,IF(K1997=[43]Hoja3!$B$14,[43]Hoja3!$A$14,IF(K1997=[43]Hoja3!$B$15,[43]Hoja3!$A$15,IF(K1997=[43]Hoja3!$B$16,[43]Hoja3!$A$16,IF(K1997=[43]Hoja3!$B$17,[43]Hoja3!$A$17,IF(K1997=[43]Hoja3!$B$18,[43]Hoja3!$A$18,IF(K1997=[43]Hoja3!$B$19,[43]Hoja3!$A$19,IF(K1997=[43]Hoja3!$B$20,[43]Hoja3!$A$20,IF(K1997=[43]Hoja3!$B$21,[43]Hoja3!$A$21,""))))))))))))))))))))</f>
        <v>CCE-16</v>
      </c>
      <c r="M1997" s="60" t="s">
        <v>63</v>
      </c>
      <c r="N1997" s="60">
        <v>0</v>
      </c>
      <c r="O1997" s="63">
        <v>108351880</v>
      </c>
      <c r="P1997" s="63">
        <v>108351880</v>
      </c>
      <c r="Q1997" s="65">
        <v>0</v>
      </c>
      <c r="R1997" s="60">
        <v>0</v>
      </c>
      <c r="S1997" s="60" t="s">
        <v>3095</v>
      </c>
      <c r="T1997" s="132" t="s">
        <v>3604</v>
      </c>
      <c r="U1997" s="60" t="s">
        <v>3095</v>
      </c>
      <c r="V1997" s="60" t="s">
        <v>3605</v>
      </c>
      <c r="W1997" s="60" t="s">
        <v>3606</v>
      </c>
      <c r="X1997" s="60">
        <v>3241000</v>
      </c>
      <c r="Y1997" s="133" t="s">
        <v>3607</v>
      </c>
    </row>
    <row r="1998" spans="1:25" ht="75" x14ac:dyDescent="0.25">
      <c r="A1998" s="60" t="s">
        <v>3782</v>
      </c>
      <c r="B1998" s="60" t="str">
        <f>IFERROR(VLOOKUP(VALUE(MID(A1998,1,IF(VALUE(MID(A1998,1,3))=898,3,4))),[43]Hoja1!$A$3:$K$222,2,0),"")</f>
        <v>1071 Gestión educativa institucional</v>
      </c>
      <c r="C1998" s="60" t="s">
        <v>300</v>
      </c>
      <c r="D1998" s="60" t="s">
        <v>548</v>
      </c>
      <c r="E1998" s="135">
        <v>80101604</v>
      </c>
      <c r="F1998" s="131" t="s">
        <v>3783</v>
      </c>
      <c r="G1998" s="93">
        <v>1</v>
      </c>
      <c r="H1998" s="62">
        <v>1</v>
      </c>
      <c r="I1998" s="60">
        <v>357</v>
      </c>
      <c r="J1998" s="60">
        <v>0</v>
      </c>
      <c r="K1998" s="60" t="s">
        <v>21</v>
      </c>
      <c r="L1998" s="60" t="str">
        <f>IF(K1998=[43]Hoja3!$B$2,[43]Hoja3!$A$2,IF(K1998=[43]Hoja3!$B$3,[43]Hoja3!$A$3,IF(K1998=[43]Hoja3!$B$4,[43]Hoja3!$A$4,IF(K1998=[43]Hoja3!$B$5,[43]Hoja3!$A$5,IF(K1998=[43]Hoja3!$B$6,[43]Hoja3!$A$6,IF(K1998=[43]Hoja3!$B$7,[43]Hoja3!$A$7,IF(K1998=[43]Hoja3!$B$8,[43]Hoja3!$A$8,IF(K1998=[43]Hoja3!$B$9,[43]Hoja3!$A$9,IF(K1998=[43]Hoja3!$B$10,[43]Hoja3!$A$10,IF(K1998=[43]Hoja3!$B$11,[43]Hoja3!$A$11,IF(K1998=[43]Hoja3!$B$12,[43]Hoja3!$A$12,IF(K1998=[43]Hoja3!$B$13,[43]Hoja3!$A$13,IF(K1998=[43]Hoja3!$B$14,[43]Hoja3!$A$14,IF(K1998=[43]Hoja3!$B$15,[43]Hoja3!$A$15,IF(K1998=[43]Hoja3!$B$16,[43]Hoja3!$A$16,IF(K1998=[43]Hoja3!$B$17,[43]Hoja3!$A$17,IF(K1998=[43]Hoja3!$B$18,[43]Hoja3!$A$18,IF(K1998=[43]Hoja3!$B$19,[43]Hoja3!$A$19,IF(K1998=[43]Hoja3!$B$20,[43]Hoja3!$A$20,IF(K1998=[43]Hoja3!$B$21,[43]Hoja3!$A$21,""))))))))))))))))))))</f>
        <v>CCE-16</v>
      </c>
      <c r="M1998" s="60" t="s">
        <v>63</v>
      </c>
      <c r="N1998" s="60">
        <v>0</v>
      </c>
      <c r="O1998" s="63">
        <v>76483680</v>
      </c>
      <c r="P1998" s="63">
        <v>76483680</v>
      </c>
      <c r="Q1998" s="65">
        <v>0</v>
      </c>
      <c r="R1998" s="60">
        <v>0</v>
      </c>
      <c r="S1998" s="60" t="s">
        <v>3095</v>
      </c>
      <c r="T1998" s="132" t="s">
        <v>3604</v>
      </c>
      <c r="U1998" s="60" t="s">
        <v>3095</v>
      </c>
      <c r="V1998" s="60" t="s">
        <v>3605</v>
      </c>
      <c r="W1998" s="60" t="s">
        <v>3606</v>
      </c>
      <c r="X1998" s="60">
        <v>3241000</v>
      </c>
      <c r="Y1998" s="133" t="s">
        <v>3607</v>
      </c>
    </row>
    <row r="1999" spans="1:25" ht="105" x14ac:dyDescent="0.25">
      <c r="A1999" s="60" t="s">
        <v>3784</v>
      </c>
      <c r="B1999" s="60" t="str">
        <f>IFERROR(VLOOKUP(VALUE(MID(A1999,1,IF(VALUE(MID(A1999,1,3))=898,3,4))),[43]Hoja1!$A$3:$K$222,2,0),"")</f>
        <v>1071 Gestión educativa institucional</v>
      </c>
      <c r="C1999" s="60" t="s">
        <v>300</v>
      </c>
      <c r="D1999" s="60" t="s">
        <v>548</v>
      </c>
      <c r="E1999" s="135">
        <v>80111617</v>
      </c>
      <c r="F1999" s="131" t="s">
        <v>3785</v>
      </c>
      <c r="G1999" s="93">
        <v>1</v>
      </c>
      <c r="H1999" s="62">
        <v>1</v>
      </c>
      <c r="I1999" s="60">
        <v>357</v>
      </c>
      <c r="J1999" s="60">
        <v>0</v>
      </c>
      <c r="K1999" s="60" t="s">
        <v>21</v>
      </c>
      <c r="L1999" s="60" t="str">
        <f>IF(K1999=[43]Hoja3!$B$2,[43]Hoja3!$A$2,IF(K1999=[43]Hoja3!$B$3,[43]Hoja3!$A$3,IF(K1999=[43]Hoja3!$B$4,[43]Hoja3!$A$4,IF(K1999=[43]Hoja3!$B$5,[43]Hoja3!$A$5,IF(K1999=[43]Hoja3!$B$6,[43]Hoja3!$A$6,IF(K1999=[43]Hoja3!$B$7,[43]Hoja3!$A$7,IF(K1999=[43]Hoja3!$B$8,[43]Hoja3!$A$8,IF(K1999=[43]Hoja3!$B$9,[43]Hoja3!$A$9,IF(K1999=[43]Hoja3!$B$10,[43]Hoja3!$A$10,IF(K1999=[43]Hoja3!$B$11,[43]Hoja3!$A$11,IF(K1999=[43]Hoja3!$B$12,[43]Hoja3!$A$12,IF(K1999=[43]Hoja3!$B$13,[43]Hoja3!$A$13,IF(K1999=[43]Hoja3!$B$14,[43]Hoja3!$A$14,IF(K1999=[43]Hoja3!$B$15,[43]Hoja3!$A$15,IF(K1999=[43]Hoja3!$B$16,[43]Hoja3!$A$16,IF(K1999=[43]Hoja3!$B$17,[43]Hoja3!$A$17,IF(K1999=[43]Hoja3!$B$18,[43]Hoja3!$A$18,IF(K1999=[43]Hoja3!$B$19,[43]Hoja3!$A$19,IF(K1999=[43]Hoja3!$B$20,[43]Hoja3!$A$20,IF(K1999=[43]Hoja3!$B$21,[43]Hoja3!$A$21,""))))))))))))))))))))</f>
        <v>CCE-16</v>
      </c>
      <c r="M1999" s="60" t="s">
        <v>63</v>
      </c>
      <c r="N1999" s="60">
        <v>0</v>
      </c>
      <c r="O1999" s="63">
        <v>79543027</v>
      </c>
      <c r="P1999" s="63">
        <v>79543027.200000003</v>
      </c>
      <c r="Q1999" s="65">
        <v>0</v>
      </c>
      <c r="R1999" s="60">
        <v>0</v>
      </c>
      <c r="S1999" s="60" t="s">
        <v>3095</v>
      </c>
      <c r="T1999" s="132" t="s">
        <v>3604</v>
      </c>
      <c r="U1999" s="60" t="s">
        <v>3095</v>
      </c>
      <c r="V1999" s="60" t="s">
        <v>3605</v>
      </c>
      <c r="W1999" s="60" t="s">
        <v>3606</v>
      </c>
      <c r="X1999" s="60">
        <v>3241000</v>
      </c>
      <c r="Y1999" s="133" t="s">
        <v>3607</v>
      </c>
    </row>
    <row r="2000" spans="1:25" ht="90" x14ac:dyDescent="0.25">
      <c r="A2000" s="60" t="s">
        <v>3786</v>
      </c>
      <c r="B2000" s="60" t="str">
        <f>IFERROR(VLOOKUP(VALUE(MID(A2000,1,IF(VALUE(MID(A2000,1,3))=898,3,4))),[43]Hoja1!$A$3:$K$222,2,0),"")</f>
        <v>1071 Gestión educativa institucional</v>
      </c>
      <c r="C2000" s="60" t="s">
        <v>300</v>
      </c>
      <c r="D2000" s="60" t="s">
        <v>548</v>
      </c>
      <c r="E2000" s="135">
        <v>78181505</v>
      </c>
      <c r="F2000" s="131" t="s">
        <v>3787</v>
      </c>
      <c r="G2000" s="93">
        <v>1</v>
      </c>
      <c r="H2000" s="62">
        <v>1</v>
      </c>
      <c r="I2000" s="60">
        <v>357</v>
      </c>
      <c r="J2000" s="60">
        <v>0</v>
      </c>
      <c r="K2000" s="60" t="s">
        <v>21</v>
      </c>
      <c r="L2000" s="60" t="str">
        <f>IF(K2000=[43]Hoja3!$B$2,[43]Hoja3!$A$2,IF(K2000=[43]Hoja3!$B$3,[43]Hoja3!$A$3,IF(K2000=[43]Hoja3!$B$4,[43]Hoja3!$A$4,IF(K2000=[43]Hoja3!$B$5,[43]Hoja3!$A$5,IF(K2000=[43]Hoja3!$B$6,[43]Hoja3!$A$6,IF(K2000=[43]Hoja3!$B$7,[43]Hoja3!$A$7,IF(K2000=[43]Hoja3!$B$8,[43]Hoja3!$A$8,IF(K2000=[43]Hoja3!$B$9,[43]Hoja3!$A$9,IF(K2000=[43]Hoja3!$B$10,[43]Hoja3!$A$10,IF(K2000=[43]Hoja3!$B$11,[43]Hoja3!$A$11,IF(K2000=[43]Hoja3!$B$12,[43]Hoja3!$A$12,IF(K2000=[43]Hoja3!$B$13,[43]Hoja3!$A$13,IF(K2000=[43]Hoja3!$B$14,[43]Hoja3!$A$14,IF(K2000=[43]Hoja3!$B$15,[43]Hoja3!$A$15,IF(K2000=[43]Hoja3!$B$16,[43]Hoja3!$A$16,IF(K2000=[43]Hoja3!$B$17,[43]Hoja3!$A$17,IF(K2000=[43]Hoja3!$B$18,[43]Hoja3!$A$18,IF(K2000=[43]Hoja3!$B$19,[43]Hoja3!$A$19,IF(K2000=[43]Hoja3!$B$20,[43]Hoja3!$A$20,IF(K2000=[43]Hoja3!$B$21,[43]Hoja3!$A$21,""))))))))))))))))))))</f>
        <v>CCE-16</v>
      </c>
      <c r="M2000" s="60" t="s">
        <v>575</v>
      </c>
      <c r="N2000" s="60">
        <v>0</v>
      </c>
      <c r="O2000" s="63">
        <v>38241840</v>
      </c>
      <c r="P2000" s="63">
        <v>38241840</v>
      </c>
      <c r="Q2000" s="65">
        <v>0</v>
      </c>
      <c r="R2000" s="60">
        <v>0</v>
      </c>
      <c r="S2000" s="60" t="s">
        <v>3095</v>
      </c>
      <c r="T2000" s="132" t="s">
        <v>3604</v>
      </c>
      <c r="U2000" s="60" t="s">
        <v>3095</v>
      </c>
      <c r="V2000" s="60" t="s">
        <v>3605</v>
      </c>
      <c r="W2000" s="60" t="s">
        <v>3606</v>
      </c>
      <c r="X2000" s="60">
        <v>3241000</v>
      </c>
      <c r="Y2000" s="133" t="s">
        <v>3607</v>
      </c>
    </row>
    <row r="2001" spans="1:25" ht="90" x14ac:dyDescent="0.25">
      <c r="A2001" s="60" t="s">
        <v>3788</v>
      </c>
      <c r="B2001" s="60" t="str">
        <f>IFERROR(VLOOKUP(VALUE(MID(A2001,1,IF(VALUE(MID(A2001,1,3))=898,3,4))),[43]Hoja1!$A$3:$K$222,2,0),"")</f>
        <v>1071 Gestión educativa institucional</v>
      </c>
      <c r="C2001" s="60" t="s">
        <v>300</v>
      </c>
      <c r="D2001" s="60" t="s">
        <v>548</v>
      </c>
      <c r="E2001" s="135">
        <v>80101603</v>
      </c>
      <c r="F2001" s="131" t="s">
        <v>3789</v>
      </c>
      <c r="G2001" s="93">
        <v>1</v>
      </c>
      <c r="H2001" s="62">
        <v>1</v>
      </c>
      <c r="I2001" s="60">
        <v>357</v>
      </c>
      <c r="J2001" s="60">
        <v>0</v>
      </c>
      <c r="K2001" s="60" t="s">
        <v>21</v>
      </c>
      <c r="L2001" s="60" t="str">
        <f>IF(K2001=[43]Hoja3!$B$2,[43]Hoja3!$A$2,IF(K2001=[43]Hoja3!$B$3,[43]Hoja3!$A$3,IF(K2001=[43]Hoja3!$B$4,[43]Hoja3!$A$4,IF(K2001=[43]Hoja3!$B$5,[43]Hoja3!$A$5,IF(K2001=[43]Hoja3!$B$6,[43]Hoja3!$A$6,IF(K2001=[43]Hoja3!$B$7,[43]Hoja3!$A$7,IF(K2001=[43]Hoja3!$B$8,[43]Hoja3!$A$8,IF(K2001=[43]Hoja3!$B$9,[43]Hoja3!$A$9,IF(K2001=[43]Hoja3!$B$10,[43]Hoja3!$A$10,IF(K2001=[43]Hoja3!$B$11,[43]Hoja3!$A$11,IF(K2001=[43]Hoja3!$B$12,[43]Hoja3!$A$12,IF(K2001=[43]Hoja3!$B$13,[43]Hoja3!$A$13,IF(K2001=[43]Hoja3!$B$14,[43]Hoja3!$A$14,IF(K2001=[43]Hoja3!$B$15,[43]Hoja3!$A$15,IF(K2001=[43]Hoja3!$B$16,[43]Hoja3!$A$16,IF(K2001=[43]Hoja3!$B$17,[43]Hoja3!$A$17,IF(K2001=[43]Hoja3!$B$18,[43]Hoja3!$A$18,IF(K2001=[43]Hoja3!$B$19,[43]Hoja3!$A$19,IF(K2001=[43]Hoja3!$B$20,[43]Hoja3!$A$20,IF(K2001=[43]Hoja3!$B$21,[43]Hoja3!$A$21,""))))))))))))))))))))</f>
        <v>CCE-16</v>
      </c>
      <c r="M2001" s="60" t="s">
        <v>63</v>
      </c>
      <c r="N2001" s="60">
        <v>0</v>
      </c>
      <c r="O2001" s="63">
        <v>76483680</v>
      </c>
      <c r="P2001" s="63">
        <v>76483680</v>
      </c>
      <c r="Q2001" s="65">
        <v>0</v>
      </c>
      <c r="R2001" s="60">
        <v>0</v>
      </c>
      <c r="S2001" s="60" t="s">
        <v>3095</v>
      </c>
      <c r="T2001" s="132" t="s">
        <v>3604</v>
      </c>
      <c r="U2001" s="60" t="s">
        <v>3095</v>
      </c>
      <c r="V2001" s="60" t="s">
        <v>3605</v>
      </c>
      <c r="W2001" s="60" t="s">
        <v>3606</v>
      </c>
      <c r="X2001" s="60">
        <v>3241000</v>
      </c>
      <c r="Y2001" s="133" t="s">
        <v>3607</v>
      </c>
    </row>
    <row r="2002" spans="1:25" ht="60" x14ac:dyDescent="0.25">
      <c r="A2002" s="60" t="s">
        <v>3790</v>
      </c>
      <c r="B2002" s="60" t="str">
        <f>IFERROR(VLOOKUP(VALUE(MID(A2002,1,IF(VALUE(MID(A2002,1,3))=898,3,4))),[43]Hoja1!$A$3:$K$222,2,0),"")</f>
        <v>1071 Gestión educativa institucional</v>
      </c>
      <c r="C2002" s="60" t="s">
        <v>300</v>
      </c>
      <c r="D2002" s="60" t="s">
        <v>548</v>
      </c>
      <c r="E2002" s="135">
        <v>80101604</v>
      </c>
      <c r="F2002" s="131" t="s">
        <v>3791</v>
      </c>
      <c r="G2002" s="93">
        <v>1</v>
      </c>
      <c r="H2002" s="62">
        <v>1</v>
      </c>
      <c r="I2002" s="60">
        <v>357</v>
      </c>
      <c r="J2002" s="60">
        <v>0</v>
      </c>
      <c r="K2002" s="60" t="s">
        <v>21</v>
      </c>
      <c r="L2002" s="60" t="str">
        <f>IF(K2002=[43]Hoja3!$B$2,[43]Hoja3!$A$2,IF(K2002=[43]Hoja3!$B$3,[43]Hoja3!$A$3,IF(K2002=[43]Hoja3!$B$4,[43]Hoja3!$A$4,IF(K2002=[43]Hoja3!$B$5,[43]Hoja3!$A$5,IF(K2002=[43]Hoja3!$B$6,[43]Hoja3!$A$6,IF(K2002=[43]Hoja3!$B$7,[43]Hoja3!$A$7,IF(K2002=[43]Hoja3!$B$8,[43]Hoja3!$A$8,IF(K2002=[43]Hoja3!$B$9,[43]Hoja3!$A$9,IF(K2002=[43]Hoja3!$B$10,[43]Hoja3!$A$10,IF(K2002=[43]Hoja3!$B$11,[43]Hoja3!$A$11,IF(K2002=[43]Hoja3!$B$12,[43]Hoja3!$A$12,IF(K2002=[43]Hoja3!$B$13,[43]Hoja3!$A$13,IF(K2002=[43]Hoja3!$B$14,[43]Hoja3!$A$14,IF(K2002=[43]Hoja3!$B$15,[43]Hoja3!$A$15,IF(K2002=[43]Hoja3!$B$16,[43]Hoja3!$A$16,IF(K2002=[43]Hoja3!$B$17,[43]Hoja3!$A$17,IF(K2002=[43]Hoja3!$B$18,[43]Hoja3!$A$18,IF(K2002=[43]Hoja3!$B$19,[43]Hoja3!$A$19,IF(K2002=[43]Hoja3!$B$20,[43]Hoja3!$A$20,IF(K2002=[43]Hoja3!$B$21,[43]Hoja3!$A$21,""))))))))))))))))))))</f>
        <v>CCE-16</v>
      </c>
      <c r="M2002" s="60" t="s">
        <v>575</v>
      </c>
      <c r="N2002" s="60">
        <v>0</v>
      </c>
      <c r="O2002" s="63">
        <v>38241840</v>
      </c>
      <c r="P2002" s="63">
        <v>38241840</v>
      </c>
      <c r="Q2002" s="65">
        <v>0</v>
      </c>
      <c r="R2002" s="60">
        <v>0</v>
      </c>
      <c r="S2002" s="60" t="s">
        <v>3095</v>
      </c>
      <c r="T2002" s="60" t="s">
        <v>3604</v>
      </c>
      <c r="U2002" s="60" t="s">
        <v>3095</v>
      </c>
      <c r="V2002" s="60" t="s">
        <v>3605</v>
      </c>
      <c r="W2002" s="60" t="s">
        <v>3606</v>
      </c>
      <c r="X2002" s="60">
        <v>3241000</v>
      </c>
      <c r="Y2002" s="133" t="s">
        <v>3607</v>
      </c>
    </row>
    <row r="2003" spans="1:25" ht="60" x14ac:dyDescent="0.25">
      <c r="A2003" s="60" t="s">
        <v>3792</v>
      </c>
      <c r="B2003" s="60" t="str">
        <f>IFERROR(VLOOKUP(VALUE(MID(A2003,1,IF(VALUE(MID(A2003,1,3))=898,3,4))),[43]Hoja1!$A$3:$K$222,2,0),"")</f>
        <v>1071 Gestión educativa institucional</v>
      </c>
      <c r="C2003" s="60" t="s">
        <v>300</v>
      </c>
      <c r="D2003" s="60" t="s">
        <v>548</v>
      </c>
      <c r="E2003" s="135">
        <v>80101604</v>
      </c>
      <c r="F2003" s="131" t="s">
        <v>3793</v>
      </c>
      <c r="G2003" s="93">
        <v>1</v>
      </c>
      <c r="H2003" s="62">
        <v>1</v>
      </c>
      <c r="I2003" s="60">
        <v>270</v>
      </c>
      <c r="J2003" s="60">
        <v>0</v>
      </c>
      <c r="K2003" s="60" t="s">
        <v>21</v>
      </c>
      <c r="L2003" s="60" t="str">
        <f>IF(K2003=[43]Hoja3!$B$2,[43]Hoja3!$A$2,IF(K2003=[43]Hoja3!$B$3,[43]Hoja3!$A$3,IF(K2003=[43]Hoja3!$B$4,[43]Hoja3!$A$4,IF(K2003=[43]Hoja3!$B$5,[43]Hoja3!$A$5,IF(K2003=[43]Hoja3!$B$6,[43]Hoja3!$A$6,IF(K2003=[43]Hoja3!$B$7,[43]Hoja3!$A$7,IF(K2003=[43]Hoja3!$B$8,[43]Hoja3!$A$8,IF(K2003=[43]Hoja3!$B$9,[43]Hoja3!$A$9,IF(K2003=[43]Hoja3!$B$10,[43]Hoja3!$A$10,IF(K2003=[43]Hoja3!$B$11,[43]Hoja3!$A$11,IF(K2003=[43]Hoja3!$B$12,[43]Hoja3!$A$12,IF(K2003=[43]Hoja3!$B$13,[43]Hoja3!$A$13,IF(K2003=[43]Hoja3!$B$14,[43]Hoja3!$A$14,IF(K2003=[43]Hoja3!$B$15,[43]Hoja3!$A$15,IF(K2003=[43]Hoja3!$B$16,[43]Hoja3!$A$16,IF(K2003=[43]Hoja3!$B$17,[43]Hoja3!$A$17,IF(K2003=[43]Hoja3!$B$18,[43]Hoja3!$A$18,IF(K2003=[43]Hoja3!$B$19,[43]Hoja3!$A$19,IF(K2003=[43]Hoja3!$B$20,[43]Hoja3!$A$20,IF(K2003=[43]Hoja3!$B$21,[43]Hoja3!$A$21,""))))))))))))))))))))</f>
        <v>CCE-16</v>
      </c>
      <c r="M2003" s="60" t="s">
        <v>575</v>
      </c>
      <c r="N2003" s="60">
        <v>0</v>
      </c>
      <c r="O2003" s="63">
        <v>18680386</v>
      </c>
      <c r="P2003" s="63">
        <v>18680386.237519979</v>
      </c>
      <c r="Q2003" s="65">
        <v>0</v>
      </c>
      <c r="R2003" s="60">
        <v>0</v>
      </c>
      <c r="S2003" s="60" t="s">
        <v>3095</v>
      </c>
      <c r="T2003" s="60" t="s">
        <v>3604</v>
      </c>
      <c r="U2003" s="60" t="s">
        <v>3095</v>
      </c>
      <c r="V2003" s="60" t="s">
        <v>3605</v>
      </c>
      <c r="W2003" s="60" t="s">
        <v>3606</v>
      </c>
      <c r="X2003" s="60">
        <v>3241000</v>
      </c>
      <c r="Y2003" s="133" t="s">
        <v>3607</v>
      </c>
    </row>
    <row r="2004" spans="1:25" ht="45" x14ac:dyDescent="0.25">
      <c r="A2004" s="94" t="s">
        <v>3794</v>
      </c>
      <c r="B2004" s="171" t="str">
        <f>IFERROR(VLOOKUP(VALUE(MID(A2004,1,IF(VALUE(MID(A2004,1,3))=898,3,4))),[44]Hoja1!$A$3:$K$222,2,0),"")</f>
        <v>1072 Evaluar para transformar y mejorar</v>
      </c>
      <c r="C2004" s="171" t="s">
        <v>302</v>
      </c>
      <c r="D2004" s="171" t="s">
        <v>551</v>
      </c>
      <c r="E2004" s="94">
        <v>80111501</v>
      </c>
      <c r="F2004" s="172" t="s">
        <v>3795</v>
      </c>
      <c r="G2004" s="173">
        <v>1</v>
      </c>
      <c r="H2004" s="173">
        <v>1</v>
      </c>
      <c r="I2004" s="94">
        <v>11.5</v>
      </c>
      <c r="J2004" s="94">
        <v>1</v>
      </c>
      <c r="K2004" s="94" t="s">
        <v>21</v>
      </c>
      <c r="L2004" s="94" t="s">
        <v>20</v>
      </c>
      <c r="M2004" s="171" t="s">
        <v>63</v>
      </c>
      <c r="N2004" s="94">
        <v>0</v>
      </c>
      <c r="O2004" s="174">
        <v>102483000</v>
      </c>
      <c r="P2004" s="175">
        <f>+O2004</f>
        <v>102483000</v>
      </c>
      <c r="Q2004" s="65">
        <v>0</v>
      </c>
      <c r="R2004" s="60">
        <v>0</v>
      </c>
      <c r="S2004" s="91" t="s">
        <v>1439</v>
      </c>
      <c r="T2004" s="149" t="s">
        <v>1440</v>
      </c>
      <c r="U2004" s="149" t="s">
        <v>3796</v>
      </c>
      <c r="V2004" s="149" t="s">
        <v>3797</v>
      </c>
      <c r="W2004" s="91" t="s">
        <v>3798</v>
      </c>
      <c r="X2004" s="94">
        <v>3241000</v>
      </c>
      <c r="Y2004" s="102" t="s">
        <v>3799</v>
      </c>
    </row>
    <row r="2005" spans="1:25" ht="60" x14ac:dyDescent="0.25">
      <c r="A2005" s="94" t="s">
        <v>3800</v>
      </c>
      <c r="B2005" s="171" t="str">
        <f>IFERROR(VLOOKUP(VALUE(MID(A2005,1,IF(VALUE(MID(A2005,1,3))=898,3,4))),[44]Hoja1!$A$3:$K$222,2,0),"")</f>
        <v>1072 Evaluar para transformar y mejorar</v>
      </c>
      <c r="C2005" s="171" t="s">
        <v>302</v>
      </c>
      <c r="D2005" s="171" t="s">
        <v>551</v>
      </c>
      <c r="E2005" s="94">
        <v>80111501</v>
      </c>
      <c r="F2005" s="172" t="s">
        <v>3801</v>
      </c>
      <c r="G2005" s="173">
        <v>1</v>
      </c>
      <c r="H2005" s="173">
        <v>1</v>
      </c>
      <c r="I2005" s="94">
        <v>11.5</v>
      </c>
      <c r="J2005" s="94">
        <v>1</v>
      </c>
      <c r="K2005" s="94" t="s">
        <v>21</v>
      </c>
      <c r="L2005" s="94" t="s">
        <v>20</v>
      </c>
      <c r="M2005" s="171" t="s">
        <v>63</v>
      </c>
      <c r="N2005" s="94">
        <v>0</v>
      </c>
      <c r="O2005" s="174">
        <v>80100000</v>
      </c>
      <c r="P2005" s="175">
        <f t="shared" ref="P2005:P2017" si="191">+O2005</f>
        <v>80100000</v>
      </c>
      <c r="Q2005" s="65">
        <v>0</v>
      </c>
      <c r="R2005" s="60">
        <v>0</v>
      </c>
      <c r="S2005" s="91" t="s">
        <v>1439</v>
      </c>
      <c r="T2005" s="149" t="s">
        <v>1440</v>
      </c>
      <c r="U2005" s="149" t="s">
        <v>3796</v>
      </c>
      <c r="V2005" s="149" t="s">
        <v>3797</v>
      </c>
      <c r="W2005" s="91" t="s">
        <v>3798</v>
      </c>
      <c r="X2005" s="94">
        <v>3241000</v>
      </c>
      <c r="Y2005" s="102" t="s">
        <v>3799</v>
      </c>
    </row>
    <row r="2006" spans="1:25" ht="30" x14ac:dyDescent="0.25">
      <c r="A2006" s="94" t="s">
        <v>3802</v>
      </c>
      <c r="B2006" s="171" t="str">
        <f>IFERROR(VLOOKUP(VALUE(MID(A2006,1,IF(VALUE(MID(A2006,1,3))=898,3,4))),[44]Hoja1!$A$3:$K$222,2,0),"")</f>
        <v>1072 Evaluar para transformar y mejorar</v>
      </c>
      <c r="C2006" s="171" t="s">
        <v>302</v>
      </c>
      <c r="D2006" s="171" t="s">
        <v>551</v>
      </c>
      <c r="E2006" s="94">
        <v>80111501</v>
      </c>
      <c r="F2006" s="172" t="s">
        <v>3803</v>
      </c>
      <c r="G2006" s="173">
        <v>1</v>
      </c>
      <c r="H2006" s="173">
        <v>1</v>
      </c>
      <c r="I2006" s="94">
        <v>11.5</v>
      </c>
      <c r="J2006" s="94">
        <v>1</v>
      </c>
      <c r="K2006" s="94" t="s">
        <v>21</v>
      </c>
      <c r="L2006" s="94" t="s">
        <v>20</v>
      </c>
      <c r="M2006" s="171" t="s">
        <v>63</v>
      </c>
      <c r="N2006" s="94">
        <v>0</v>
      </c>
      <c r="O2006" s="174">
        <v>102483000</v>
      </c>
      <c r="P2006" s="175">
        <f t="shared" si="191"/>
        <v>102483000</v>
      </c>
      <c r="Q2006" s="65">
        <v>0</v>
      </c>
      <c r="R2006" s="60">
        <v>0</v>
      </c>
      <c r="S2006" s="91" t="s">
        <v>1439</v>
      </c>
      <c r="T2006" s="149" t="s">
        <v>1440</v>
      </c>
      <c r="U2006" s="149" t="s">
        <v>3796</v>
      </c>
      <c r="V2006" s="149" t="s">
        <v>3797</v>
      </c>
      <c r="W2006" s="91" t="s">
        <v>3798</v>
      </c>
      <c r="X2006" s="94">
        <v>3241000</v>
      </c>
      <c r="Y2006" s="102" t="s">
        <v>3799</v>
      </c>
    </row>
    <row r="2007" spans="1:25" ht="45" x14ac:dyDescent="0.25">
      <c r="A2007" s="94" t="s">
        <v>3804</v>
      </c>
      <c r="B2007" s="171" t="str">
        <f>IFERROR(VLOOKUP(VALUE(MID(A2007,1,IF(VALUE(MID(A2007,1,3))=898,3,4))),[44]Hoja1!$A$3:$K$222,2,0),"")</f>
        <v>1072 Evaluar para transformar y mejorar</v>
      </c>
      <c r="C2007" s="171" t="s">
        <v>302</v>
      </c>
      <c r="D2007" s="171" t="s">
        <v>551</v>
      </c>
      <c r="E2007" s="94">
        <v>80111501</v>
      </c>
      <c r="F2007" s="172" t="s">
        <v>3805</v>
      </c>
      <c r="G2007" s="173">
        <v>1</v>
      </c>
      <c r="H2007" s="173">
        <v>1</v>
      </c>
      <c r="I2007" s="94">
        <v>11.5</v>
      </c>
      <c r="J2007" s="94">
        <v>1</v>
      </c>
      <c r="K2007" s="94" t="s">
        <v>21</v>
      </c>
      <c r="L2007" s="94" t="s">
        <v>20</v>
      </c>
      <c r="M2007" s="171" t="s">
        <v>63</v>
      </c>
      <c r="N2007" s="94">
        <v>0</v>
      </c>
      <c r="O2007" s="174">
        <v>115310000</v>
      </c>
      <c r="P2007" s="175">
        <f t="shared" si="191"/>
        <v>115310000</v>
      </c>
      <c r="Q2007" s="65">
        <v>0</v>
      </c>
      <c r="R2007" s="60">
        <v>0</v>
      </c>
      <c r="S2007" s="91" t="s">
        <v>1439</v>
      </c>
      <c r="T2007" s="149" t="s">
        <v>1440</v>
      </c>
      <c r="U2007" s="149" t="s">
        <v>3796</v>
      </c>
      <c r="V2007" s="149" t="s">
        <v>3797</v>
      </c>
      <c r="W2007" s="91" t="s">
        <v>3798</v>
      </c>
      <c r="X2007" s="94">
        <v>3241000</v>
      </c>
      <c r="Y2007" s="102" t="s">
        <v>3799</v>
      </c>
    </row>
    <row r="2008" spans="1:25" ht="45" x14ac:dyDescent="0.25">
      <c r="A2008" s="94" t="s">
        <v>3806</v>
      </c>
      <c r="B2008" s="171" t="str">
        <f>IFERROR(VLOOKUP(VALUE(MID(A2008,1,IF(VALUE(MID(A2008,1,3))=898,3,4))),[44]Hoja1!$A$3:$K$222,2,0),"")</f>
        <v>1072 Evaluar para transformar y mejorar</v>
      </c>
      <c r="C2008" s="171" t="s">
        <v>302</v>
      </c>
      <c r="D2008" s="171" t="s">
        <v>552</v>
      </c>
      <c r="E2008" s="94">
        <v>80111501</v>
      </c>
      <c r="F2008" s="172" t="s">
        <v>3807</v>
      </c>
      <c r="G2008" s="173">
        <v>1</v>
      </c>
      <c r="H2008" s="173">
        <v>1</v>
      </c>
      <c r="I2008" s="94">
        <v>11.5</v>
      </c>
      <c r="J2008" s="94">
        <v>1</v>
      </c>
      <c r="K2008" s="94" t="s">
        <v>21</v>
      </c>
      <c r="L2008" s="94" t="s">
        <v>20</v>
      </c>
      <c r="M2008" s="171" t="s">
        <v>63</v>
      </c>
      <c r="N2008" s="94">
        <v>0</v>
      </c>
      <c r="O2008" s="174">
        <v>55434600</v>
      </c>
      <c r="P2008" s="175">
        <f t="shared" si="191"/>
        <v>55434600</v>
      </c>
      <c r="Q2008" s="65">
        <v>0</v>
      </c>
      <c r="R2008" s="60">
        <v>0</v>
      </c>
      <c r="S2008" s="91" t="s">
        <v>1439</v>
      </c>
      <c r="T2008" s="149" t="s">
        <v>1440</v>
      </c>
      <c r="U2008" s="149" t="s">
        <v>3796</v>
      </c>
      <c r="V2008" s="149" t="s">
        <v>3797</v>
      </c>
      <c r="W2008" s="91" t="s">
        <v>3798</v>
      </c>
      <c r="X2008" s="94">
        <v>3241000</v>
      </c>
      <c r="Y2008" s="102" t="s">
        <v>3799</v>
      </c>
    </row>
    <row r="2009" spans="1:25" ht="45" x14ac:dyDescent="0.25">
      <c r="A2009" s="94" t="s">
        <v>3808</v>
      </c>
      <c r="B2009" s="171" t="str">
        <f>IFERROR(VLOOKUP(VALUE(MID(A2009,1,IF(VALUE(MID(A2009,1,3))=898,3,4))),[44]Hoja1!$A$3:$K$222,2,0),"")</f>
        <v>1072 Evaluar para transformar y mejorar</v>
      </c>
      <c r="C2009" s="171" t="s">
        <v>302</v>
      </c>
      <c r="D2009" s="171" t="s">
        <v>552</v>
      </c>
      <c r="E2009" s="94">
        <v>80111501</v>
      </c>
      <c r="F2009" s="172" t="s">
        <v>3809</v>
      </c>
      <c r="G2009" s="173">
        <v>1</v>
      </c>
      <c r="H2009" s="173">
        <v>1</v>
      </c>
      <c r="I2009" s="94">
        <v>11</v>
      </c>
      <c r="J2009" s="94">
        <v>1</v>
      </c>
      <c r="K2009" s="94" t="s">
        <v>21</v>
      </c>
      <c r="L2009" s="94" t="s">
        <v>20</v>
      </c>
      <c r="M2009" s="171" t="s">
        <v>63</v>
      </c>
      <c r="N2009" s="94">
        <v>0</v>
      </c>
      <c r="O2009" s="174">
        <f>+Z2009*I2009</f>
        <v>0</v>
      </c>
      <c r="P2009" s="175">
        <f t="shared" si="191"/>
        <v>0</v>
      </c>
      <c r="Q2009" s="65">
        <v>0</v>
      </c>
      <c r="R2009" s="60">
        <v>0</v>
      </c>
      <c r="S2009" s="91" t="s">
        <v>1439</v>
      </c>
      <c r="T2009" s="149" t="s">
        <v>1440</v>
      </c>
      <c r="U2009" s="149" t="s">
        <v>3796</v>
      </c>
      <c r="V2009" s="149" t="s">
        <v>3797</v>
      </c>
      <c r="W2009" s="91" t="s">
        <v>3798</v>
      </c>
      <c r="X2009" s="94">
        <v>3241000</v>
      </c>
      <c r="Y2009" s="102" t="s">
        <v>3799</v>
      </c>
    </row>
    <row r="2010" spans="1:25" ht="45" x14ac:dyDescent="0.25">
      <c r="A2010" s="94" t="s">
        <v>3810</v>
      </c>
      <c r="B2010" s="171" t="str">
        <f>IFERROR(VLOOKUP(VALUE(MID(A2010,1,IF(VALUE(MID(A2010,1,3))=898,3,4))),[44]Hoja1!$A$3:$K$222,2,0),"")</f>
        <v>1072 Evaluar para transformar y mejorar</v>
      </c>
      <c r="C2010" s="171" t="s">
        <v>302</v>
      </c>
      <c r="D2010" s="171" t="s">
        <v>552</v>
      </c>
      <c r="E2010" s="94">
        <v>80111501</v>
      </c>
      <c r="F2010" s="172" t="s">
        <v>3811</v>
      </c>
      <c r="G2010" s="173">
        <v>1</v>
      </c>
      <c r="H2010" s="173">
        <v>1</v>
      </c>
      <c r="I2010" s="94">
        <v>11</v>
      </c>
      <c r="J2010" s="94">
        <v>1</v>
      </c>
      <c r="K2010" s="94" t="s">
        <v>21</v>
      </c>
      <c r="L2010" s="94" t="s">
        <v>20</v>
      </c>
      <c r="M2010" s="171" t="s">
        <v>63</v>
      </c>
      <c r="N2010" s="94">
        <v>0</v>
      </c>
      <c r="O2010" s="174">
        <f>+Z2010*I2010</f>
        <v>0</v>
      </c>
      <c r="P2010" s="175">
        <f t="shared" si="191"/>
        <v>0</v>
      </c>
      <c r="Q2010" s="65">
        <v>0</v>
      </c>
      <c r="R2010" s="60">
        <v>0</v>
      </c>
      <c r="S2010" s="91" t="s">
        <v>1439</v>
      </c>
      <c r="T2010" s="149" t="s">
        <v>1440</v>
      </c>
      <c r="U2010" s="149" t="s">
        <v>3796</v>
      </c>
      <c r="V2010" s="149" t="s">
        <v>3797</v>
      </c>
      <c r="W2010" s="91" t="s">
        <v>3798</v>
      </c>
      <c r="X2010" s="94">
        <v>3241000</v>
      </c>
      <c r="Y2010" s="102" t="s">
        <v>3799</v>
      </c>
    </row>
    <row r="2011" spans="1:25" ht="45" x14ac:dyDescent="0.25">
      <c r="A2011" s="94" t="s">
        <v>3812</v>
      </c>
      <c r="B2011" s="171" t="str">
        <f>IFERROR(VLOOKUP(VALUE(MID(A2011,1,IF(VALUE(MID(A2011,1,3))=898,3,4))),[44]Hoja1!$A$3:$K$222,2,0),"")</f>
        <v>1072 Evaluar para transformar y mejorar</v>
      </c>
      <c r="C2011" s="171" t="s">
        <v>302</v>
      </c>
      <c r="D2011" s="171" t="s">
        <v>552</v>
      </c>
      <c r="E2011" s="94">
        <v>80111501</v>
      </c>
      <c r="F2011" s="172" t="s">
        <v>3811</v>
      </c>
      <c r="G2011" s="173">
        <v>1</v>
      </c>
      <c r="H2011" s="173">
        <v>1</v>
      </c>
      <c r="I2011" s="94">
        <v>11</v>
      </c>
      <c r="J2011" s="94">
        <v>1</v>
      </c>
      <c r="K2011" s="94" t="s">
        <v>21</v>
      </c>
      <c r="L2011" s="94" t="s">
        <v>20</v>
      </c>
      <c r="M2011" s="171" t="s">
        <v>63</v>
      </c>
      <c r="N2011" s="94">
        <v>0</v>
      </c>
      <c r="O2011" s="174">
        <f>+Z2011*I2011</f>
        <v>0</v>
      </c>
      <c r="P2011" s="175">
        <f t="shared" si="191"/>
        <v>0</v>
      </c>
      <c r="Q2011" s="65">
        <v>0</v>
      </c>
      <c r="R2011" s="60">
        <v>0</v>
      </c>
      <c r="S2011" s="91" t="s">
        <v>1439</v>
      </c>
      <c r="T2011" s="149" t="s">
        <v>1440</v>
      </c>
      <c r="U2011" s="149" t="s">
        <v>3796</v>
      </c>
      <c r="V2011" s="149" t="s">
        <v>3797</v>
      </c>
      <c r="W2011" s="91" t="s">
        <v>3798</v>
      </c>
      <c r="X2011" s="94">
        <v>3241000</v>
      </c>
      <c r="Y2011" s="102" t="s">
        <v>3799</v>
      </c>
    </row>
    <row r="2012" spans="1:25" ht="45" x14ac:dyDescent="0.25">
      <c r="A2012" s="94" t="s">
        <v>3813</v>
      </c>
      <c r="B2012" s="171" t="str">
        <f>IFERROR(VLOOKUP(VALUE(MID(A2012,1,IF(VALUE(MID(A2012,1,3))=898,3,4))),[44]Hoja1!$A$3:$K$222,2,0),"")</f>
        <v>1072 Evaluar para transformar y mejorar</v>
      </c>
      <c r="C2012" s="171" t="s">
        <v>302</v>
      </c>
      <c r="D2012" s="171" t="s">
        <v>552</v>
      </c>
      <c r="E2012" s="94">
        <v>80111501</v>
      </c>
      <c r="F2012" s="172" t="s">
        <v>3814</v>
      </c>
      <c r="G2012" s="173">
        <v>1</v>
      </c>
      <c r="H2012" s="173">
        <v>1</v>
      </c>
      <c r="I2012" s="94">
        <v>11.5</v>
      </c>
      <c r="J2012" s="94">
        <v>1</v>
      </c>
      <c r="K2012" s="94" t="s">
        <v>21</v>
      </c>
      <c r="L2012" s="94" t="s">
        <v>20</v>
      </c>
      <c r="M2012" s="171" t="s">
        <v>63</v>
      </c>
      <c r="N2012" s="94">
        <v>0</v>
      </c>
      <c r="O2012" s="174">
        <v>43119312</v>
      </c>
      <c r="P2012" s="175">
        <f t="shared" si="191"/>
        <v>43119312</v>
      </c>
      <c r="Q2012" s="65">
        <v>0</v>
      </c>
      <c r="R2012" s="60">
        <v>0</v>
      </c>
      <c r="S2012" s="91" t="s">
        <v>1439</v>
      </c>
      <c r="T2012" s="149" t="s">
        <v>1440</v>
      </c>
      <c r="U2012" s="149" t="s">
        <v>3796</v>
      </c>
      <c r="V2012" s="149" t="s">
        <v>3797</v>
      </c>
      <c r="W2012" s="91" t="s">
        <v>3798</v>
      </c>
      <c r="X2012" s="94">
        <v>3241000</v>
      </c>
      <c r="Y2012" s="102" t="s">
        <v>3799</v>
      </c>
    </row>
    <row r="2013" spans="1:25" ht="45" x14ac:dyDescent="0.25">
      <c r="A2013" s="94" t="s">
        <v>3815</v>
      </c>
      <c r="B2013" s="171" t="str">
        <f>IFERROR(VLOOKUP(VALUE(MID(A2013,1,IF(VALUE(MID(A2013,1,3))=898,3,4))),[44]Hoja1!$A$3:$K$222,2,0),"")</f>
        <v>1072 Evaluar para transformar y mejorar</v>
      </c>
      <c r="C2013" s="171" t="s">
        <v>302</v>
      </c>
      <c r="D2013" s="171" t="s">
        <v>552</v>
      </c>
      <c r="E2013" s="94">
        <v>80111501</v>
      </c>
      <c r="F2013" s="172" t="s">
        <v>3816</v>
      </c>
      <c r="G2013" s="173">
        <v>1</v>
      </c>
      <c r="H2013" s="173">
        <v>1</v>
      </c>
      <c r="I2013" s="94">
        <v>11.5</v>
      </c>
      <c r="J2013" s="94">
        <v>1</v>
      </c>
      <c r="K2013" s="94" t="s">
        <v>21</v>
      </c>
      <c r="L2013" s="94" t="s">
        <v>20</v>
      </c>
      <c r="M2013" s="171" t="s">
        <v>575</v>
      </c>
      <c r="N2013" s="94">
        <v>0</v>
      </c>
      <c r="O2013" s="174">
        <v>34592000</v>
      </c>
      <c r="P2013" s="175">
        <f t="shared" si="191"/>
        <v>34592000</v>
      </c>
      <c r="Q2013" s="65">
        <v>0</v>
      </c>
      <c r="R2013" s="60">
        <v>0</v>
      </c>
      <c r="S2013" s="91" t="s">
        <v>1439</v>
      </c>
      <c r="T2013" s="149" t="s">
        <v>1440</v>
      </c>
      <c r="U2013" s="149" t="s">
        <v>3796</v>
      </c>
      <c r="V2013" s="149" t="s">
        <v>3797</v>
      </c>
      <c r="W2013" s="91" t="s">
        <v>3798</v>
      </c>
      <c r="X2013" s="94">
        <v>3241000</v>
      </c>
      <c r="Y2013" s="102" t="s">
        <v>3799</v>
      </c>
    </row>
    <row r="2014" spans="1:25" ht="45" x14ac:dyDescent="0.25">
      <c r="A2014" s="94" t="s">
        <v>3817</v>
      </c>
      <c r="B2014" s="171" t="str">
        <f>IFERROR(VLOOKUP(VALUE(MID(A2014,1,IF(VALUE(MID(A2014,1,3))=898,3,4))),[44]Hoja1!$A$3:$K$222,2,0),"")</f>
        <v>1072 Evaluar para transformar y mejorar</v>
      </c>
      <c r="C2014" s="171" t="s">
        <v>302</v>
      </c>
      <c r="D2014" s="171" t="s">
        <v>552</v>
      </c>
      <c r="E2014" s="94">
        <v>80111501</v>
      </c>
      <c r="F2014" s="172" t="s">
        <v>3818</v>
      </c>
      <c r="G2014" s="173">
        <v>1</v>
      </c>
      <c r="H2014" s="173">
        <v>1</v>
      </c>
      <c r="I2014" s="94">
        <v>11.5</v>
      </c>
      <c r="J2014" s="94">
        <v>1</v>
      </c>
      <c r="K2014" s="94" t="s">
        <v>21</v>
      </c>
      <c r="L2014" s="94" t="s">
        <v>20</v>
      </c>
      <c r="M2014" s="171" t="s">
        <v>63</v>
      </c>
      <c r="N2014" s="94">
        <v>0</v>
      </c>
      <c r="O2014" s="174">
        <v>74307000</v>
      </c>
      <c r="P2014" s="175">
        <f t="shared" si="191"/>
        <v>74307000</v>
      </c>
      <c r="Q2014" s="65">
        <v>0</v>
      </c>
      <c r="R2014" s="60">
        <v>0</v>
      </c>
      <c r="S2014" s="91" t="s">
        <v>1439</v>
      </c>
      <c r="T2014" s="149" t="s">
        <v>1440</v>
      </c>
      <c r="U2014" s="149" t="s">
        <v>3796</v>
      </c>
      <c r="V2014" s="149" t="s">
        <v>3797</v>
      </c>
      <c r="W2014" s="91" t="s">
        <v>3798</v>
      </c>
      <c r="X2014" s="94">
        <v>3241000</v>
      </c>
      <c r="Y2014" s="102" t="s">
        <v>3799</v>
      </c>
    </row>
    <row r="2015" spans="1:25" ht="45" x14ac:dyDescent="0.25">
      <c r="A2015" s="94" t="s">
        <v>3819</v>
      </c>
      <c r="B2015" s="171" t="str">
        <f>IFERROR(VLOOKUP(VALUE(MID(A2015,1,IF(VALUE(MID(A2015,1,3))=898,3,4))),[44]Hoja1!$A$3:$K$222,2,0),"")</f>
        <v>1072 Evaluar para transformar y mejorar</v>
      </c>
      <c r="C2015" s="171" t="s">
        <v>302</v>
      </c>
      <c r="D2015" s="171" t="s">
        <v>552</v>
      </c>
      <c r="E2015" s="94">
        <v>80111501</v>
      </c>
      <c r="F2015" s="172" t="s">
        <v>3820</v>
      </c>
      <c r="G2015" s="173">
        <v>1</v>
      </c>
      <c r="H2015" s="173">
        <v>1</v>
      </c>
      <c r="I2015" s="94">
        <v>11</v>
      </c>
      <c r="J2015" s="94">
        <v>1</v>
      </c>
      <c r="K2015" s="94" t="s">
        <v>21</v>
      </c>
      <c r="L2015" s="94" t="s">
        <v>20</v>
      </c>
      <c r="M2015" s="171" t="s">
        <v>63</v>
      </c>
      <c r="N2015" s="94">
        <v>0</v>
      </c>
      <c r="O2015" s="174">
        <v>67552400</v>
      </c>
      <c r="P2015" s="175">
        <f t="shared" si="191"/>
        <v>67552400</v>
      </c>
      <c r="Q2015" s="65">
        <v>0</v>
      </c>
      <c r="R2015" s="60">
        <v>0</v>
      </c>
      <c r="S2015" s="91" t="s">
        <v>1439</v>
      </c>
      <c r="T2015" s="149" t="s">
        <v>1440</v>
      </c>
      <c r="U2015" s="149" t="s">
        <v>3796</v>
      </c>
      <c r="V2015" s="149" t="s">
        <v>3797</v>
      </c>
      <c r="W2015" s="91" t="s">
        <v>3798</v>
      </c>
      <c r="X2015" s="94">
        <v>3241000</v>
      </c>
      <c r="Y2015" s="102" t="s">
        <v>3799</v>
      </c>
    </row>
    <row r="2016" spans="1:25" ht="45" x14ac:dyDescent="0.25">
      <c r="A2016" s="94" t="s">
        <v>3821</v>
      </c>
      <c r="B2016" s="171" t="str">
        <f>IFERROR(VLOOKUP(VALUE(MID(A2016,1,IF(VALUE(MID(A2016,1,3))=898,3,4))),[44]Hoja1!$A$3:$K$222,2,0),"")</f>
        <v>1072 Evaluar para transformar y mejorar</v>
      </c>
      <c r="C2016" s="171" t="s">
        <v>302</v>
      </c>
      <c r="D2016" s="171" t="s">
        <v>552</v>
      </c>
      <c r="E2016" s="94">
        <v>80111501</v>
      </c>
      <c r="F2016" s="172" t="s">
        <v>3822</v>
      </c>
      <c r="G2016" s="173">
        <v>1</v>
      </c>
      <c r="H2016" s="173">
        <v>1</v>
      </c>
      <c r="I2016" s="94">
        <v>11.5</v>
      </c>
      <c r="J2016" s="94">
        <v>1</v>
      </c>
      <c r="K2016" s="94" t="s">
        <v>21</v>
      </c>
      <c r="L2016" s="94" t="s">
        <v>20</v>
      </c>
      <c r="M2016" s="171" t="s">
        <v>63</v>
      </c>
      <c r="N2016" s="94">
        <v>0</v>
      </c>
      <c r="O2016" s="174">
        <v>61594000</v>
      </c>
      <c r="P2016" s="175">
        <f t="shared" si="191"/>
        <v>61594000</v>
      </c>
      <c r="Q2016" s="65">
        <v>0</v>
      </c>
      <c r="R2016" s="60">
        <v>0</v>
      </c>
      <c r="S2016" s="91" t="s">
        <v>1439</v>
      </c>
      <c r="T2016" s="149" t="s">
        <v>1440</v>
      </c>
      <c r="U2016" s="149" t="s">
        <v>3796</v>
      </c>
      <c r="V2016" s="149" t="s">
        <v>3797</v>
      </c>
      <c r="W2016" s="91" t="s">
        <v>3798</v>
      </c>
      <c r="X2016" s="94">
        <v>3241000</v>
      </c>
      <c r="Y2016" s="102" t="s">
        <v>3799</v>
      </c>
    </row>
    <row r="2017" spans="1:25" ht="45" x14ac:dyDescent="0.25">
      <c r="A2017" s="94" t="s">
        <v>3823</v>
      </c>
      <c r="B2017" s="171" t="str">
        <f>IFERROR(VLOOKUP(VALUE(MID(A2017,1,IF(VALUE(MID(A2017,1,3))=898,3,4))),[44]Hoja1!$A$3:$K$222,2,0),"")</f>
        <v>1072 Evaluar para transformar y mejorar</v>
      </c>
      <c r="C2017" s="171" t="s">
        <v>302</v>
      </c>
      <c r="D2017" s="171" t="s">
        <v>552</v>
      </c>
      <c r="E2017" s="94">
        <v>80111501</v>
      </c>
      <c r="F2017" s="172" t="s">
        <v>3824</v>
      </c>
      <c r="G2017" s="173">
        <v>1</v>
      </c>
      <c r="H2017" s="173">
        <v>1</v>
      </c>
      <c r="I2017" s="94">
        <v>11.5</v>
      </c>
      <c r="J2017" s="94">
        <v>1</v>
      </c>
      <c r="K2017" s="94" t="s">
        <v>21</v>
      </c>
      <c r="L2017" s="94" t="s">
        <v>20</v>
      </c>
      <c r="M2017" s="171" t="s">
        <v>63</v>
      </c>
      <c r="N2017" s="94">
        <v>0</v>
      </c>
      <c r="O2017" s="174">
        <v>69000000</v>
      </c>
      <c r="P2017" s="175">
        <f t="shared" si="191"/>
        <v>69000000</v>
      </c>
      <c r="Q2017" s="65">
        <v>0</v>
      </c>
      <c r="R2017" s="60">
        <v>0</v>
      </c>
      <c r="S2017" s="91" t="s">
        <v>1439</v>
      </c>
      <c r="T2017" s="149" t="s">
        <v>1440</v>
      </c>
      <c r="U2017" s="149" t="s">
        <v>3796</v>
      </c>
      <c r="V2017" s="149" t="s">
        <v>3797</v>
      </c>
      <c r="W2017" s="91" t="s">
        <v>3798</v>
      </c>
      <c r="X2017" s="94">
        <v>3241000</v>
      </c>
      <c r="Y2017" s="102" t="s">
        <v>3799</v>
      </c>
    </row>
    <row r="2018" spans="1:25" ht="45" x14ac:dyDescent="0.25">
      <c r="A2018" s="94" t="s">
        <v>3825</v>
      </c>
      <c r="B2018" s="171" t="str">
        <f>IFERROR(VLOOKUP(VALUE(MID(A2018,1,IF(VALUE(MID(A2018,1,3))=898,3,4))),[44]Hoja1!$A$3:$K$222,2,0),"")</f>
        <v>1072 Evaluar para transformar y mejorar</v>
      </c>
      <c r="C2018" s="171" t="s">
        <v>306</v>
      </c>
      <c r="D2018" s="171" t="s">
        <v>555</v>
      </c>
      <c r="E2018" s="94">
        <v>86121500</v>
      </c>
      <c r="F2018" s="176" t="s">
        <v>3826</v>
      </c>
      <c r="G2018" s="173">
        <v>1</v>
      </c>
      <c r="H2018" s="173">
        <v>1</v>
      </c>
      <c r="I2018" s="94">
        <v>11</v>
      </c>
      <c r="J2018" s="94">
        <v>1</v>
      </c>
      <c r="K2018" s="94" t="s">
        <v>21</v>
      </c>
      <c r="L2018" s="94" t="s">
        <v>20</v>
      </c>
      <c r="M2018" s="177" t="s">
        <v>3827</v>
      </c>
      <c r="N2018" s="94">
        <v>0</v>
      </c>
      <c r="O2018" s="174">
        <v>5636000000</v>
      </c>
      <c r="P2018" s="175">
        <f>+O2018</f>
        <v>5636000000</v>
      </c>
      <c r="Q2018" s="65">
        <v>0</v>
      </c>
      <c r="R2018" s="60">
        <v>0</v>
      </c>
      <c r="S2018" s="91" t="s">
        <v>1439</v>
      </c>
      <c r="T2018" s="149" t="s">
        <v>1440</v>
      </c>
      <c r="U2018" s="149" t="s">
        <v>3796</v>
      </c>
      <c r="V2018" s="149" t="s">
        <v>3797</v>
      </c>
      <c r="W2018" s="91" t="s">
        <v>3798</v>
      </c>
      <c r="X2018" s="94">
        <v>3241000</v>
      </c>
      <c r="Y2018" s="102" t="s">
        <v>3799</v>
      </c>
    </row>
    <row r="2019" spans="1:25" ht="45" x14ac:dyDescent="0.25">
      <c r="A2019" s="94" t="s">
        <v>3828</v>
      </c>
      <c r="B2019" s="171" t="str">
        <f>IFERROR(VLOOKUP(VALUE(MID(A2019,1,IF(VALUE(MID(A2019,1,3))=898,3,4))),[44]Hoja1!$A$3:$K$222,2,0),"")</f>
        <v>1072 Evaluar para transformar y mejorar</v>
      </c>
      <c r="C2019" s="171" t="s">
        <v>306</v>
      </c>
      <c r="D2019" s="171" t="s">
        <v>554</v>
      </c>
      <c r="E2019" s="94" t="s">
        <v>3829</v>
      </c>
      <c r="F2019" s="176" t="s">
        <v>3830</v>
      </c>
      <c r="G2019" s="173">
        <v>1</v>
      </c>
      <c r="H2019" s="173">
        <v>2</v>
      </c>
      <c r="I2019" s="94">
        <v>11</v>
      </c>
      <c r="J2019" s="94">
        <v>1</v>
      </c>
      <c r="K2019" s="94" t="s">
        <v>13</v>
      </c>
      <c r="L2019" s="94" t="s">
        <v>12</v>
      </c>
      <c r="M2019" s="171" t="s">
        <v>63</v>
      </c>
      <c r="N2019" s="94">
        <v>0</v>
      </c>
      <c r="O2019" s="174">
        <v>1100000000</v>
      </c>
      <c r="P2019" s="175">
        <f>+O2019</f>
        <v>1100000000</v>
      </c>
      <c r="Q2019" s="65">
        <v>0</v>
      </c>
      <c r="R2019" s="60">
        <v>0</v>
      </c>
      <c r="S2019" s="91" t="s">
        <v>1439</v>
      </c>
      <c r="T2019" s="149" t="s">
        <v>1440</v>
      </c>
      <c r="U2019" s="149" t="s">
        <v>3796</v>
      </c>
      <c r="V2019" s="149" t="s">
        <v>3797</v>
      </c>
      <c r="W2019" s="91" t="s">
        <v>3798</v>
      </c>
      <c r="X2019" s="94">
        <v>3241000</v>
      </c>
      <c r="Y2019" s="102" t="s">
        <v>3799</v>
      </c>
    </row>
    <row r="2020" spans="1:25" ht="30" x14ac:dyDescent="0.25">
      <c r="A2020" s="178" t="s">
        <v>3831</v>
      </c>
      <c r="B2020" s="179" t="str">
        <f>IFERROR(VLOOKUP(VALUE(MID(A2020,1,IF(VALUE(MID(A2020,1,3))=898,3,4))),[44]Hoja1!$A$3:$K$222,2,0),"")</f>
        <v>1072 Evaluar para transformar y mejorar</v>
      </c>
      <c r="C2020" s="179" t="s">
        <v>304</v>
      </c>
      <c r="D2020" s="179" t="s">
        <v>553</v>
      </c>
      <c r="E2020" s="180" t="s">
        <v>3829</v>
      </c>
      <c r="F2020" s="181" t="s">
        <v>3832</v>
      </c>
      <c r="G2020" s="182">
        <v>1</v>
      </c>
      <c r="H2020" s="182">
        <v>1</v>
      </c>
      <c r="I2020" s="183">
        <v>10</v>
      </c>
      <c r="J2020" s="183">
        <v>1</v>
      </c>
      <c r="K2020" s="180" t="s">
        <v>21</v>
      </c>
      <c r="L2020" s="180" t="s">
        <v>20</v>
      </c>
      <c r="M2020" s="184" t="s">
        <v>577</v>
      </c>
      <c r="N2020" s="185">
        <v>0</v>
      </c>
      <c r="O2020" s="186">
        <v>200000000</v>
      </c>
      <c r="P2020" s="187">
        <f>+O2020</f>
        <v>200000000</v>
      </c>
      <c r="Q2020" s="97">
        <v>0</v>
      </c>
      <c r="R2020" s="96">
        <v>0</v>
      </c>
      <c r="S2020" s="165" t="s">
        <v>1439</v>
      </c>
      <c r="T2020" s="178" t="s">
        <v>1440</v>
      </c>
      <c r="U2020" s="178" t="s">
        <v>3796</v>
      </c>
      <c r="V2020" s="178" t="s">
        <v>3797</v>
      </c>
      <c r="W2020" s="165" t="s">
        <v>3798</v>
      </c>
      <c r="X2020" s="185">
        <v>3241000</v>
      </c>
      <c r="Y2020" s="188" t="s">
        <v>3799</v>
      </c>
    </row>
    <row r="2021" spans="1:25" ht="30" x14ac:dyDescent="0.25">
      <c r="A2021" s="149" t="s">
        <v>3831</v>
      </c>
      <c r="B2021" s="171" t="str">
        <f>IFERROR(VLOOKUP(VALUE(MID(A2021,1,IF(VALUE(MID(A2021,1,3))=898,3,4))),[44]Hoja1!$A$3:$K$222,2,0),"")</f>
        <v>1072 Evaluar para transformar y mejorar</v>
      </c>
      <c r="C2021" s="171" t="s">
        <v>309</v>
      </c>
      <c r="D2021" s="171" t="s">
        <v>556</v>
      </c>
      <c r="E2021" s="189"/>
      <c r="F2021" s="190"/>
      <c r="G2021" s="191"/>
      <c r="H2021" s="191"/>
      <c r="I2021" s="183"/>
      <c r="J2021" s="183"/>
      <c r="K2021" s="189"/>
      <c r="L2021" s="189"/>
      <c r="M2021" s="192"/>
      <c r="N2021" s="94">
        <v>0</v>
      </c>
      <c r="O2021" s="174">
        <v>160000000</v>
      </c>
      <c r="P2021" s="175">
        <f>+O2021</f>
        <v>160000000</v>
      </c>
      <c r="Q2021" s="65">
        <v>0</v>
      </c>
      <c r="R2021" s="60">
        <v>0</v>
      </c>
      <c r="S2021" s="91" t="s">
        <v>1439</v>
      </c>
      <c r="T2021" s="149" t="s">
        <v>1440</v>
      </c>
      <c r="U2021" s="149" t="s">
        <v>3796</v>
      </c>
      <c r="V2021" s="149" t="s">
        <v>3797</v>
      </c>
      <c r="W2021" s="91" t="s">
        <v>3798</v>
      </c>
      <c r="X2021" s="94">
        <v>3241000</v>
      </c>
      <c r="Y2021" s="102" t="s">
        <v>3799</v>
      </c>
    </row>
    <row r="2022" spans="1:25" ht="75" x14ac:dyDescent="0.25">
      <c r="A2022" s="60">
        <v>1</v>
      </c>
      <c r="B2022" s="131" t="s">
        <v>3833</v>
      </c>
      <c r="C2022" s="131" t="s">
        <v>311</v>
      </c>
      <c r="D2022" s="131" t="s">
        <v>563</v>
      </c>
      <c r="E2022" s="60">
        <v>80111501</v>
      </c>
      <c r="F2022" s="131" t="s">
        <v>3834</v>
      </c>
      <c r="G2022" s="62">
        <v>2</v>
      </c>
      <c r="H2022" s="62">
        <v>2</v>
      </c>
      <c r="I2022" s="94">
        <v>11.5</v>
      </c>
      <c r="J2022" s="60">
        <v>1</v>
      </c>
      <c r="K2022" s="60" t="s">
        <v>21</v>
      </c>
      <c r="L2022" s="60" t="str">
        <f>IF(K2022=[45]Hoja3!$B$2,[45]Hoja3!$A$2,IF(K2022=[45]Hoja3!$B$3,[45]Hoja3!$A$3,IF(K2022=[45]Hoja3!$B$4,[45]Hoja3!$A$4,IF(K2022=[45]Hoja3!$B$5,[45]Hoja3!$A$5,IF(K2022=[45]Hoja3!$B$6,[45]Hoja3!$A$6,IF(K2022=[45]Hoja3!$B$7,[45]Hoja3!$A$7,IF(K2022=[45]Hoja3!$B$8,[45]Hoja3!$A$8,IF(K2022=[45]Hoja3!$B$9,[45]Hoja3!$A$9,IF(K2022=[45]Hoja3!$B$10,[45]Hoja3!$A$10,IF(K2022=[45]Hoja3!$B$11,[45]Hoja3!$A$11,IF(K2022=[45]Hoja3!$B$12,[45]Hoja3!$A$12,IF(K2022=[45]Hoja3!$B$13,[45]Hoja3!$A$13,IF(K2022=[45]Hoja3!$B$14,[45]Hoja3!$A$14,"")))))))))))))</f>
        <v>CCE-05</v>
      </c>
      <c r="M2022" s="60" t="s">
        <v>63</v>
      </c>
      <c r="N2022" s="60">
        <v>0</v>
      </c>
      <c r="O2022" s="193">
        <v>92000000</v>
      </c>
      <c r="P2022" s="193">
        <v>92000000</v>
      </c>
      <c r="Q2022" s="65">
        <v>0</v>
      </c>
      <c r="R2022" s="60">
        <v>0</v>
      </c>
      <c r="S2022" s="60" t="s">
        <v>1439</v>
      </c>
      <c r="T2022" s="60" t="s">
        <v>3835</v>
      </c>
      <c r="U2022" s="60" t="s">
        <v>3836</v>
      </c>
      <c r="V2022" s="60" t="s">
        <v>3837</v>
      </c>
      <c r="W2022" s="194" t="s">
        <v>3838</v>
      </c>
      <c r="X2022" s="60">
        <v>3241000</v>
      </c>
      <c r="Y2022" s="60" t="s">
        <v>3839</v>
      </c>
    </row>
    <row r="2023" spans="1:25" ht="75" x14ac:dyDescent="0.25">
      <c r="A2023" s="60">
        <v>2</v>
      </c>
      <c r="B2023" s="131" t="s">
        <v>3833</v>
      </c>
      <c r="C2023" s="131" t="s">
        <v>311</v>
      </c>
      <c r="D2023" s="131" t="s">
        <v>563</v>
      </c>
      <c r="E2023" s="60">
        <v>80111501</v>
      </c>
      <c r="F2023" s="131" t="s">
        <v>3840</v>
      </c>
      <c r="G2023" s="62">
        <v>2</v>
      </c>
      <c r="H2023" s="62">
        <v>2</v>
      </c>
      <c r="I2023" s="94">
        <v>11.5</v>
      </c>
      <c r="J2023" s="60">
        <v>1</v>
      </c>
      <c r="K2023" s="60" t="s">
        <v>21</v>
      </c>
      <c r="L2023" s="60" t="str">
        <f>IF(K2023=[45]Hoja3!$B$2,[45]Hoja3!$A$2,IF(K2023=[45]Hoja3!$B$3,[45]Hoja3!$A$3,IF(K2023=[45]Hoja3!$B$4,[45]Hoja3!$A$4,IF(K2023=[45]Hoja3!$B$5,[45]Hoja3!$A$5,IF(K2023=[45]Hoja3!$B$6,[45]Hoja3!$A$6,IF(K2023=[45]Hoja3!$B$7,[45]Hoja3!$A$7,IF(K2023=[45]Hoja3!$B$8,[45]Hoja3!$A$8,IF(K2023=[45]Hoja3!$B$9,[45]Hoja3!$A$9,IF(K2023=[45]Hoja3!$B$10,[45]Hoja3!$A$10,IF(K2023=[45]Hoja3!$B$11,[45]Hoja3!$A$11,IF(K2023=[45]Hoja3!$B$12,[45]Hoja3!$A$12,IF(K2023=[45]Hoja3!$B$13,[45]Hoja3!$A$13,IF(K2023=[45]Hoja3!$B$14,[45]Hoja3!$A$14,"")))))))))))))</f>
        <v>CCE-05</v>
      </c>
      <c r="M2023" s="60" t="s">
        <v>63</v>
      </c>
      <c r="N2023" s="60">
        <v>0</v>
      </c>
      <c r="O2023" s="193">
        <v>82225000</v>
      </c>
      <c r="P2023" s="193">
        <v>82225000</v>
      </c>
      <c r="Q2023" s="65">
        <v>0</v>
      </c>
      <c r="R2023" s="60">
        <v>0</v>
      </c>
      <c r="S2023" s="60" t="s">
        <v>1439</v>
      </c>
      <c r="T2023" s="60" t="s">
        <v>3835</v>
      </c>
      <c r="U2023" s="60" t="s">
        <v>3836</v>
      </c>
      <c r="V2023" s="60" t="s">
        <v>3837</v>
      </c>
      <c r="W2023" s="194" t="s">
        <v>3838</v>
      </c>
      <c r="X2023" s="60">
        <v>3241000</v>
      </c>
      <c r="Y2023" s="60" t="s">
        <v>3839</v>
      </c>
    </row>
    <row r="2024" spans="1:25" ht="75" x14ac:dyDescent="0.25">
      <c r="A2024" s="60">
        <v>3</v>
      </c>
      <c r="B2024" s="131" t="s">
        <v>3833</v>
      </c>
      <c r="C2024" s="131" t="s">
        <v>311</v>
      </c>
      <c r="D2024" s="131" t="s">
        <v>563</v>
      </c>
      <c r="E2024" s="60">
        <v>80111501</v>
      </c>
      <c r="F2024" s="131" t="s">
        <v>3841</v>
      </c>
      <c r="G2024" s="62">
        <v>2</v>
      </c>
      <c r="H2024" s="62">
        <v>2</v>
      </c>
      <c r="I2024" s="94">
        <v>11.5</v>
      </c>
      <c r="J2024" s="60">
        <v>1</v>
      </c>
      <c r="K2024" s="60" t="s">
        <v>21</v>
      </c>
      <c r="L2024" s="60" t="str">
        <f>IF(K2024=[45]Hoja3!$B$2,[45]Hoja3!$A$2,IF(K2024=[45]Hoja3!$B$3,[45]Hoja3!$A$3,IF(K2024=[45]Hoja3!$B$4,[45]Hoja3!$A$4,IF(K2024=[45]Hoja3!$B$5,[45]Hoja3!$A$5,IF(K2024=[45]Hoja3!$B$6,[45]Hoja3!$A$6,IF(K2024=[45]Hoja3!$B$7,[45]Hoja3!$A$7,IF(K2024=[45]Hoja3!$B$8,[45]Hoja3!$A$8,IF(K2024=[45]Hoja3!$B$9,[45]Hoja3!$A$9,IF(K2024=[45]Hoja3!$B$10,[45]Hoja3!$A$10,IF(K2024=[45]Hoja3!$B$11,[45]Hoja3!$A$11,IF(K2024=[45]Hoja3!$B$12,[45]Hoja3!$A$12,IF(K2024=[45]Hoja3!$B$13,[45]Hoja3!$A$13,IF(K2024=[45]Hoja3!$B$14,[45]Hoja3!$A$14,"")))))))))))))</f>
        <v>CCE-05</v>
      </c>
      <c r="M2024" s="60" t="s">
        <v>63</v>
      </c>
      <c r="N2024" s="60">
        <v>0</v>
      </c>
      <c r="O2024" s="193">
        <v>82915000</v>
      </c>
      <c r="P2024" s="193">
        <v>82915000</v>
      </c>
      <c r="Q2024" s="65">
        <v>0</v>
      </c>
      <c r="R2024" s="60">
        <v>0</v>
      </c>
      <c r="S2024" s="60" t="s">
        <v>1439</v>
      </c>
      <c r="T2024" s="60" t="s">
        <v>3835</v>
      </c>
      <c r="U2024" s="60" t="s">
        <v>3836</v>
      </c>
      <c r="V2024" s="60" t="s">
        <v>3837</v>
      </c>
      <c r="W2024" s="194" t="s">
        <v>3838</v>
      </c>
      <c r="X2024" s="60">
        <v>3241000</v>
      </c>
      <c r="Y2024" s="60" t="s">
        <v>3839</v>
      </c>
    </row>
    <row r="2025" spans="1:25" ht="75" x14ac:dyDescent="0.25">
      <c r="A2025" s="60">
        <v>4</v>
      </c>
      <c r="B2025" s="131" t="s">
        <v>3833</v>
      </c>
      <c r="C2025" s="131" t="s">
        <v>311</v>
      </c>
      <c r="D2025" s="131" t="s">
        <v>563</v>
      </c>
      <c r="E2025" s="60">
        <v>80111501</v>
      </c>
      <c r="F2025" s="131" t="s">
        <v>3842</v>
      </c>
      <c r="G2025" s="62">
        <v>2</v>
      </c>
      <c r="H2025" s="62">
        <v>2</v>
      </c>
      <c r="I2025" s="94">
        <v>11.5</v>
      </c>
      <c r="J2025" s="60">
        <v>1</v>
      </c>
      <c r="K2025" s="60" t="s">
        <v>21</v>
      </c>
      <c r="L2025" s="60" t="str">
        <f>IF(K2025=[45]Hoja3!$B$2,[45]Hoja3!$A$2,IF(K2025=[45]Hoja3!$B$3,[45]Hoja3!$A$3,IF(K2025=[45]Hoja3!$B$4,[45]Hoja3!$A$4,IF(K2025=[45]Hoja3!$B$5,[45]Hoja3!$A$5,IF(K2025=[45]Hoja3!$B$6,[45]Hoja3!$A$6,IF(K2025=[45]Hoja3!$B$7,[45]Hoja3!$A$7,IF(K2025=[45]Hoja3!$B$8,[45]Hoja3!$A$8,IF(K2025=[45]Hoja3!$B$9,[45]Hoja3!$A$9,IF(K2025=[45]Hoja3!$B$10,[45]Hoja3!$A$10,IF(K2025=[45]Hoja3!$B$11,[45]Hoja3!$A$11,IF(K2025=[45]Hoja3!$B$12,[45]Hoja3!$A$12,IF(K2025=[45]Hoja3!$B$13,[45]Hoja3!$A$13,IF(K2025=[45]Hoja3!$B$14,[45]Hoja3!$A$14,"")))))))))))))</f>
        <v>CCE-05</v>
      </c>
      <c r="M2025" s="60" t="s">
        <v>63</v>
      </c>
      <c r="N2025" s="60">
        <v>0</v>
      </c>
      <c r="O2025" s="193">
        <v>86468500</v>
      </c>
      <c r="P2025" s="193">
        <v>86468500</v>
      </c>
      <c r="Q2025" s="65">
        <v>0</v>
      </c>
      <c r="R2025" s="60">
        <v>0</v>
      </c>
      <c r="S2025" s="60" t="s">
        <v>1439</v>
      </c>
      <c r="T2025" s="60" t="s">
        <v>3835</v>
      </c>
      <c r="U2025" s="60" t="s">
        <v>3836</v>
      </c>
      <c r="V2025" s="60" t="s">
        <v>3837</v>
      </c>
      <c r="W2025" s="194" t="s">
        <v>3838</v>
      </c>
      <c r="X2025" s="60">
        <v>3241000</v>
      </c>
      <c r="Y2025" s="60" t="s">
        <v>3839</v>
      </c>
    </row>
    <row r="2026" spans="1:25" ht="75" x14ac:dyDescent="0.25">
      <c r="A2026" s="60">
        <v>5</v>
      </c>
      <c r="B2026" s="131" t="s">
        <v>3833</v>
      </c>
      <c r="C2026" s="131" t="s">
        <v>311</v>
      </c>
      <c r="D2026" s="131" t="s">
        <v>563</v>
      </c>
      <c r="E2026" s="60">
        <v>80111501</v>
      </c>
      <c r="F2026" s="131" t="s">
        <v>3843</v>
      </c>
      <c r="G2026" s="62">
        <v>2</v>
      </c>
      <c r="H2026" s="62">
        <v>2</v>
      </c>
      <c r="I2026" s="94">
        <v>11.5</v>
      </c>
      <c r="J2026" s="60">
        <v>1</v>
      </c>
      <c r="K2026" s="60" t="s">
        <v>21</v>
      </c>
      <c r="L2026" s="60" t="str">
        <f>IF(K2026=[45]Hoja3!$B$2,[45]Hoja3!$A$2,IF(K2026=[45]Hoja3!$B$3,[45]Hoja3!$A$3,IF(K2026=[45]Hoja3!$B$4,[45]Hoja3!$A$4,IF(K2026=[45]Hoja3!$B$5,[45]Hoja3!$A$5,IF(K2026=[45]Hoja3!$B$6,[45]Hoja3!$A$6,IF(K2026=[45]Hoja3!$B$7,[45]Hoja3!$A$7,IF(K2026=[45]Hoja3!$B$8,[45]Hoja3!$A$8,IF(K2026=[45]Hoja3!$B$9,[45]Hoja3!$A$9,IF(K2026=[45]Hoja3!$B$10,[45]Hoja3!$A$10,IF(K2026=[45]Hoja3!$B$11,[45]Hoja3!$A$11,IF(K2026=[45]Hoja3!$B$12,[45]Hoja3!$A$12,IF(K2026=[45]Hoja3!$B$13,[45]Hoja3!$A$13,IF(K2026=[45]Hoja3!$B$14,[45]Hoja3!$A$14,"")))))))))))))</f>
        <v>CCE-05</v>
      </c>
      <c r="M2026" s="60" t="s">
        <v>63</v>
      </c>
      <c r="N2026" s="60">
        <v>0</v>
      </c>
      <c r="O2026" s="193">
        <v>80500000</v>
      </c>
      <c r="P2026" s="193">
        <v>80500000</v>
      </c>
      <c r="Q2026" s="65">
        <v>0</v>
      </c>
      <c r="R2026" s="60">
        <v>0</v>
      </c>
      <c r="S2026" s="60" t="s">
        <v>1439</v>
      </c>
      <c r="T2026" s="60" t="s">
        <v>3835</v>
      </c>
      <c r="U2026" s="60" t="s">
        <v>3836</v>
      </c>
      <c r="V2026" s="60" t="s">
        <v>3837</v>
      </c>
      <c r="W2026" s="194" t="s">
        <v>3838</v>
      </c>
      <c r="X2026" s="60">
        <v>3241000</v>
      </c>
      <c r="Y2026" s="60" t="s">
        <v>3839</v>
      </c>
    </row>
    <row r="2027" spans="1:25" ht="75" x14ac:dyDescent="0.25">
      <c r="A2027" s="60">
        <v>6</v>
      </c>
      <c r="B2027" s="131" t="s">
        <v>3833</v>
      </c>
      <c r="C2027" s="131" t="s">
        <v>311</v>
      </c>
      <c r="D2027" s="131" t="s">
        <v>563</v>
      </c>
      <c r="E2027" s="60">
        <v>80111501</v>
      </c>
      <c r="F2027" s="131" t="s">
        <v>3844</v>
      </c>
      <c r="G2027" s="62">
        <v>2</v>
      </c>
      <c r="H2027" s="62">
        <v>2</v>
      </c>
      <c r="I2027" s="94">
        <v>11.5</v>
      </c>
      <c r="J2027" s="60">
        <v>1</v>
      </c>
      <c r="K2027" s="60" t="s">
        <v>21</v>
      </c>
      <c r="L2027" s="60" t="str">
        <f>IF(K2027=[45]Hoja3!$B$2,[45]Hoja3!$A$2,IF(K2027=[45]Hoja3!$B$3,[45]Hoja3!$A$3,IF(K2027=[45]Hoja3!$B$4,[45]Hoja3!$A$4,IF(K2027=[45]Hoja3!$B$5,[45]Hoja3!$A$5,IF(K2027=[45]Hoja3!$B$6,[45]Hoja3!$A$6,IF(K2027=[45]Hoja3!$B$7,[45]Hoja3!$A$7,IF(K2027=[45]Hoja3!$B$8,[45]Hoja3!$A$8,IF(K2027=[45]Hoja3!$B$9,[45]Hoja3!$A$9,IF(K2027=[45]Hoja3!$B$10,[45]Hoja3!$A$10,IF(K2027=[45]Hoja3!$B$11,[45]Hoja3!$A$11,IF(K2027=[45]Hoja3!$B$12,[45]Hoja3!$A$12,IF(K2027=[45]Hoja3!$B$13,[45]Hoja3!$A$13,IF(K2027=[45]Hoja3!$B$14,[45]Hoja3!$A$14,"")))))))))))))</f>
        <v>CCE-05</v>
      </c>
      <c r="M2027" s="60" t="s">
        <v>63</v>
      </c>
      <c r="N2027" s="60">
        <v>0</v>
      </c>
      <c r="O2027" s="193">
        <v>63250000</v>
      </c>
      <c r="P2027" s="193">
        <v>63250000</v>
      </c>
      <c r="Q2027" s="65">
        <v>0</v>
      </c>
      <c r="R2027" s="60">
        <v>0</v>
      </c>
      <c r="S2027" s="60" t="s">
        <v>1439</v>
      </c>
      <c r="T2027" s="60" t="s">
        <v>3835</v>
      </c>
      <c r="U2027" s="60" t="s">
        <v>3836</v>
      </c>
      <c r="V2027" s="60" t="s">
        <v>3837</v>
      </c>
      <c r="W2027" s="194" t="s">
        <v>3838</v>
      </c>
      <c r="X2027" s="60">
        <v>3241000</v>
      </c>
      <c r="Y2027" s="60" t="s">
        <v>3839</v>
      </c>
    </row>
    <row r="2028" spans="1:25" ht="75" x14ac:dyDescent="0.25">
      <c r="A2028" s="60">
        <v>7</v>
      </c>
      <c r="B2028" s="131" t="s">
        <v>3833</v>
      </c>
      <c r="C2028" s="131" t="s">
        <v>311</v>
      </c>
      <c r="D2028" s="131" t="s">
        <v>563</v>
      </c>
      <c r="E2028" s="60">
        <v>80111501</v>
      </c>
      <c r="F2028" s="131" t="s">
        <v>3845</v>
      </c>
      <c r="G2028" s="62">
        <v>2</v>
      </c>
      <c r="H2028" s="62">
        <v>2</v>
      </c>
      <c r="I2028" s="94">
        <v>11</v>
      </c>
      <c r="J2028" s="60">
        <v>1</v>
      </c>
      <c r="K2028" s="60" t="s">
        <v>21</v>
      </c>
      <c r="L2028" s="60" t="str">
        <f>IF(K2028=[45]Hoja3!$B$2,[45]Hoja3!$A$2,IF(K2028=[45]Hoja3!$B$3,[45]Hoja3!$A$3,IF(K2028=[45]Hoja3!$B$4,[45]Hoja3!$A$4,IF(K2028=[45]Hoja3!$B$5,[45]Hoja3!$A$5,IF(K2028=[45]Hoja3!$B$6,[45]Hoja3!$A$6,IF(K2028=[45]Hoja3!$B$7,[45]Hoja3!$A$7,IF(K2028=[45]Hoja3!$B$8,[45]Hoja3!$A$8,IF(K2028=[45]Hoja3!$B$9,[45]Hoja3!$A$9,IF(K2028=[45]Hoja3!$B$10,[45]Hoja3!$A$10,IF(K2028=[45]Hoja3!$B$11,[45]Hoja3!$A$11,IF(K2028=[45]Hoja3!$B$12,[45]Hoja3!$A$12,IF(K2028=[45]Hoja3!$B$13,[45]Hoja3!$A$13,IF(K2028=[45]Hoja3!$B$14,[45]Hoja3!$A$14,"")))))))))))))</f>
        <v>CCE-05</v>
      </c>
      <c r="M2028" s="60" t="s">
        <v>575</v>
      </c>
      <c r="N2028" s="60">
        <v>0</v>
      </c>
      <c r="O2028" s="193">
        <v>16500000</v>
      </c>
      <c r="P2028" s="193">
        <v>16500000</v>
      </c>
      <c r="Q2028" s="65">
        <v>0</v>
      </c>
      <c r="R2028" s="60">
        <v>0</v>
      </c>
      <c r="S2028" s="60" t="s">
        <v>1439</v>
      </c>
      <c r="T2028" s="60" t="s">
        <v>3835</v>
      </c>
      <c r="U2028" s="60" t="s">
        <v>3836</v>
      </c>
      <c r="V2028" s="60" t="s">
        <v>3837</v>
      </c>
      <c r="W2028" s="194" t="s">
        <v>3838</v>
      </c>
      <c r="X2028" s="60">
        <v>3241000</v>
      </c>
      <c r="Y2028" s="60" t="s">
        <v>3839</v>
      </c>
    </row>
    <row r="2029" spans="1:25" ht="75" x14ac:dyDescent="0.25">
      <c r="A2029" s="60">
        <v>8</v>
      </c>
      <c r="B2029" s="131" t="s">
        <v>3833</v>
      </c>
      <c r="C2029" s="131" t="s">
        <v>311</v>
      </c>
      <c r="D2029" s="131" t="s">
        <v>563</v>
      </c>
      <c r="E2029" s="60">
        <v>80111501</v>
      </c>
      <c r="F2029" s="131" t="s">
        <v>3846</v>
      </c>
      <c r="G2029" s="62">
        <v>2</v>
      </c>
      <c r="H2029" s="62">
        <v>2</v>
      </c>
      <c r="I2029" s="94">
        <v>11.5</v>
      </c>
      <c r="J2029" s="60">
        <v>1</v>
      </c>
      <c r="K2029" s="60" t="s">
        <v>21</v>
      </c>
      <c r="L2029" s="60" t="str">
        <f>IF(K2029=[45]Hoja3!$B$2,[45]Hoja3!$A$2,IF(K2029=[45]Hoja3!$B$3,[45]Hoja3!$A$3,IF(K2029=[45]Hoja3!$B$4,[45]Hoja3!$A$4,IF(K2029=[45]Hoja3!$B$5,[45]Hoja3!$A$5,IF(K2029=[45]Hoja3!$B$6,[45]Hoja3!$A$6,IF(K2029=[45]Hoja3!$B$7,[45]Hoja3!$A$7,IF(K2029=[45]Hoja3!$B$8,[45]Hoja3!$A$8,IF(K2029=[45]Hoja3!$B$9,[45]Hoja3!$A$9,IF(K2029=[45]Hoja3!$B$10,[45]Hoja3!$A$10,IF(K2029=[45]Hoja3!$B$11,[45]Hoja3!$A$11,IF(K2029=[45]Hoja3!$B$12,[45]Hoja3!$A$12,IF(K2029=[45]Hoja3!$B$13,[45]Hoja3!$A$13,IF(K2029=[45]Hoja3!$B$14,[45]Hoja3!$A$14,"")))))))))))))</f>
        <v>CCE-05</v>
      </c>
      <c r="M2029" s="60" t="s">
        <v>63</v>
      </c>
      <c r="N2029" s="60">
        <v>0</v>
      </c>
      <c r="O2029" s="193">
        <v>65289640</v>
      </c>
      <c r="P2029" s="193">
        <v>65289640</v>
      </c>
      <c r="Q2029" s="65">
        <v>0</v>
      </c>
      <c r="R2029" s="60">
        <v>0</v>
      </c>
      <c r="S2029" s="60" t="s">
        <v>1439</v>
      </c>
      <c r="T2029" s="60" t="s">
        <v>3835</v>
      </c>
      <c r="U2029" s="60" t="s">
        <v>3836</v>
      </c>
      <c r="V2029" s="60" t="s">
        <v>3837</v>
      </c>
      <c r="W2029" s="194" t="s">
        <v>3838</v>
      </c>
      <c r="X2029" s="60">
        <v>3241000</v>
      </c>
      <c r="Y2029" s="60" t="s">
        <v>3839</v>
      </c>
    </row>
    <row r="2030" spans="1:25" ht="75" x14ac:dyDescent="0.25">
      <c r="A2030" s="60">
        <v>9</v>
      </c>
      <c r="B2030" s="131" t="s">
        <v>3833</v>
      </c>
      <c r="C2030" s="131" t="s">
        <v>311</v>
      </c>
      <c r="D2030" s="131" t="s">
        <v>563</v>
      </c>
      <c r="E2030" s="60">
        <v>80111501</v>
      </c>
      <c r="F2030" s="131" t="s">
        <v>3844</v>
      </c>
      <c r="G2030" s="62">
        <v>2</v>
      </c>
      <c r="H2030" s="62">
        <v>2</v>
      </c>
      <c r="I2030" s="94">
        <v>11.5</v>
      </c>
      <c r="J2030" s="60">
        <v>1</v>
      </c>
      <c r="K2030" s="60" t="s">
        <v>21</v>
      </c>
      <c r="L2030" s="60" t="str">
        <f>IF(K2030=[45]Hoja3!$B$2,[45]Hoja3!$A$2,IF(K2030=[45]Hoja3!$B$3,[45]Hoja3!$A$3,IF(K2030=[45]Hoja3!$B$4,[45]Hoja3!$A$4,IF(K2030=[45]Hoja3!$B$5,[45]Hoja3!$A$5,IF(K2030=[45]Hoja3!$B$6,[45]Hoja3!$A$6,IF(K2030=[45]Hoja3!$B$7,[45]Hoja3!$A$7,IF(K2030=[45]Hoja3!$B$8,[45]Hoja3!$A$8,IF(K2030=[45]Hoja3!$B$9,[45]Hoja3!$A$9,IF(K2030=[45]Hoja3!$B$10,[45]Hoja3!$A$10,IF(K2030=[45]Hoja3!$B$11,[45]Hoja3!$A$11,IF(K2030=[45]Hoja3!$B$12,[45]Hoja3!$A$12,IF(K2030=[45]Hoja3!$B$13,[45]Hoja3!$A$13,IF(K2030=[45]Hoja3!$B$14,[45]Hoja3!$A$14,"")))))))))))))</f>
        <v>CCE-05</v>
      </c>
      <c r="M2030" s="60" t="s">
        <v>63</v>
      </c>
      <c r="N2030" s="60">
        <v>0</v>
      </c>
      <c r="O2030" s="193">
        <v>63250000</v>
      </c>
      <c r="P2030" s="193">
        <v>63250000</v>
      </c>
      <c r="Q2030" s="65">
        <v>0</v>
      </c>
      <c r="R2030" s="60">
        <v>0</v>
      </c>
      <c r="S2030" s="60" t="s">
        <v>1439</v>
      </c>
      <c r="T2030" s="60" t="s">
        <v>3835</v>
      </c>
      <c r="U2030" s="60" t="s">
        <v>3836</v>
      </c>
      <c r="V2030" s="60" t="s">
        <v>3837</v>
      </c>
      <c r="W2030" s="194" t="s">
        <v>3838</v>
      </c>
      <c r="X2030" s="60">
        <v>3241000</v>
      </c>
      <c r="Y2030" s="60" t="s">
        <v>3839</v>
      </c>
    </row>
    <row r="2031" spans="1:25" ht="75" x14ac:dyDescent="0.25">
      <c r="A2031" s="60">
        <v>10</v>
      </c>
      <c r="B2031" s="131" t="s">
        <v>3833</v>
      </c>
      <c r="C2031" s="131" t="s">
        <v>311</v>
      </c>
      <c r="D2031" s="131" t="s">
        <v>563</v>
      </c>
      <c r="E2031" s="60">
        <v>80111501</v>
      </c>
      <c r="F2031" s="131" t="s">
        <v>3846</v>
      </c>
      <c r="G2031" s="62">
        <v>2</v>
      </c>
      <c r="H2031" s="62">
        <v>2</v>
      </c>
      <c r="I2031" s="94">
        <v>11.5</v>
      </c>
      <c r="J2031" s="60">
        <v>1</v>
      </c>
      <c r="K2031" s="60" t="s">
        <v>21</v>
      </c>
      <c r="L2031" s="60" t="str">
        <f>IF(K2031=[45]Hoja3!$B$2,[45]Hoja3!$A$2,IF(K2031=[45]Hoja3!$B$3,[45]Hoja3!$A$3,IF(K2031=[45]Hoja3!$B$4,[45]Hoja3!$A$4,IF(K2031=[45]Hoja3!$B$5,[45]Hoja3!$A$5,IF(K2031=[45]Hoja3!$B$6,[45]Hoja3!$A$6,IF(K2031=[45]Hoja3!$B$7,[45]Hoja3!$A$7,IF(K2031=[45]Hoja3!$B$8,[45]Hoja3!$A$8,IF(K2031=[45]Hoja3!$B$9,[45]Hoja3!$A$9,IF(K2031=[45]Hoja3!$B$10,[45]Hoja3!$A$10,IF(K2031=[45]Hoja3!$B$11,[45]Hoja3!$A$11,IF(K2031=[45]Hoja3!$B$12,[45]Hoja3!$A$12,IF(K2031=[45]Hoja3!$B$13,[45]Hoja3!$A$13,IF(K2031=[45]Hoja3!$B$14,[45]Hoja3!$A$14,"")))))))))))))</f>
        <v>CCE-05</v>
      </c>
      <c r="M2031" s="60" t="s">
        <v>63</v>
      </c>
      <c r="N2031" s="60">
        <v>0</v>
      </c>
      <c r="O2031" s="193">
        <v>63388000</v>
      </c>
      <c r="P2031" s="193">
        <v>63388000</v>
      </c>
      <c r="Q2031" s="65">
        <v>0</v>
      </c>
      <c r="R2031" s="60">
        <v>0</v>
      </c>
      <c r="S2031" s="60" t="s">
        <v>1439</v>
      </c>
      <c r="T2031" s="60" t="s">
        <v>3835</v>
      </c>
      <c r="U2031" s="60" t="s">
        <v>3836</v>
      </c>
      <c r="V2031" s="60" t="s">
        <v>3837</v>
      </c>
      <c r="W2031" s="194" t="s">
        <v>3838</v>
      </c>
      <c r="X2031" s="60">
        <v>3241000</v>
      </c>
      <c r="Y2031" s="60" t="s">
        <v>3839</v>
      </c>
    </row>
    <row r="2032" spans="1:25" ht="75" x14ac:dyDescent="0.25">
      <c r="A2032" s="60">
        <v>11</v>
      </c>
      <c r="B2032" s="131" t="s">
        <v>3833</v>
      </c>
      <c r="C2032" s="131" t="s">
        <v>311</v>
      </c>
      <c r="D2032" s="131" t="s">
        <v>563</v>
      </c>
      <c r="E2032" s="60">
        <v>80111501</v>
      </c>
      <c r="F2032" s="131" t="s">
        <v>3847</v>
      </c>
      <c r="G2032" s="62">
        <v>2</v>
      </c>
      <c r="H2032" s="62">
        <v>2</v>
      </c>
      <c r="I2032" s="94">
        <v>11.5</v>
      </c>
      <c r="J2032" s="60">
        <v>1</v>
      </c>
      <c r="K2032" s="60" t="s">
        <v>21</v>
      </c>
      <c r="L2032" s="60" t="str">
        <f>IF(K2032=[45]Hoja3!$B$2,[45]Hoja3!$A$2,IF(K2032=[45]Hoja3!$B$3,[45]Hoja3!$A$3,IF(K2032=[45]Hoja3!$B$4,[45]Hoja3!$A$4,IF(K2032=[45]Hoja3!$B$5,[45]Hoja3!$A$5,IF(K2032=[45]Hoja3!$B$6,[45]Hoja3!$A$6,IF(K2032=[45]Hoja3!$B$7,[45]Hoja3!$A$7,IF(K2032=[45]Hoja3!$B$8,[45]Hoja3!$A$8,IF(K2032=[45]Hoja3!$B$9,[45]Hoja3!$A$9,IF(K2032=[45]Hoja3!$B$10,[45]Hoja3!$A$10,IF(K2032=[45]Hoja3!$B$11,[45]Hoja3!$A$11,IF(K2032=[45]Hoja3!$B$12,[45]Hoja3!$A$12,IF(K2032=[45]Hoja3!$B$13,[45]Hoja3!$A$13,IF(K2032=[45]Hoja3!$B$14,[45]Hoja3!$A$14,"")))))))))))))</f>
        <v>CCE-05</v>
      </c>
      <c r="M2032" s="60" t="s">
        <v>63</v>
      </c>
      <c r="N2032" s="60">
        <v>0</v>
      </c>
      <c r="O2032" s="193">
        <v>62138870</v>
      </c>
      <c r="P2032" s="193">
        <v>62138870</v>
      </c>
      <c r="Q2032" s="65">
        <v>0</v>
      </c>
      <c r="R2032" s="60">
        <v>0</v>
      </c>
      <c r="S2032" s="60" t="s">
        <v>1439</v>
      </c>
      <c r="T2032" s="60" t="s">
        <v>3835</v>
      </c>
      <c r="U2032" s="60" t="s">
        <v>3836</v>
      </c>
      <c r="V2032" s="60" t="s">
        <v>3837</v>
      </c>
      <c r="W2032" s="194" t="s">
        <v>3838</v>
      </c>
      <c r="X2032" s="60">
        <v>3241000</v>
      </c>
      <c r="Y2032" s="60" t="s">
        <v>3839</v>
      </c>
    </row>
    <row r="2033" spans="1:25" ht="75" x14ac:dyDescent="0.25">
      <c r="A2033" s="60">
        <v>12</v>
      </c>
      <c r="B2033" s="131" t="s">
        <v>3833</v>
      </c>
      <c r="C2033" s="131" t="s">
        <v>311</v>
      </c>
      <c r="D2033" s="131" t="s">
        <v>563</v>
      </c>
      <c r="E2033" s="60">
        <v>80111501</v>
      </c>
      <c r="F2033" s="131" t="s">
        <v>3848</v>
      </c>
      <c r="G2033" s="62">
        <v>2</v>
      </c>
      <c r="H2033" s="62">
        <v>2</v>
      </c>
      <c r="I2033" s="94">
        <v>11.5</v>
      </c>
      <c r="J2033" s="60">
        <v>1</v>
      </c>
      <c r="K2033" s="60" t="s">
        <v>21</v>
      </c>
      <c r="L2033" s="60" t="str">
        <f>IF(K2033=[45]Hoja3!$B$2,[45]Hoja3!$A$2,IF(K2033=[45]Hoja3!$B$3,[45]Hoja3!$A$3,IF(K2033=[45]Hoja3!$B$4,[45]Hoja3!$A$4,IF(K2033=[45]Hoja3!$B$5,[45]Hoja3!$A$5,IF(K2033=[45]Hoja3!$B$6,[45]Hoja3!$A$6,IF(K2033=[45]Hoja3!$B$7,[45]Hoja3!$A$7,IF(K2033=[45]Hoja3!$B$8,[45]Hoja3!$A$8,IF(K2033=[45]Hoja3!$B$9,[45]Hoja3!$A$9,IF(K2033=[45]Hoja3!$B$10,[45]Hoja3!$A$10,IF(K2033=[45]Hoja3!$B$11,[45]Hoja3!$A$11,IF(K2033=[45]Hoja3!$B$12,[45]Hoja3!$A$12,IF(K2033=[45]Hoja3!$B$13,[45]Hoja3!$A$13,IF(K2033=[45]Hoja3!$B$14,[45]Hoja3!$A$14,"")))))))))))))</f>
        <v>CCE-05</v>
      </c>
      <c r="M2033" s="60" t="s">
        <v>63</v>
      </c>
      <c r="N2033" s="60">
        <v>0</v>
      </c>
      <c r="O2033" s="193">
        <v>65289640</v>
      </c>
      <c r="P2033" s="193">
        <v>65289640</v>
      </c>
      <c r="Q2033" s="65">
        <v>0</v>
      </c>
      <c r="R2033" s="60">
        <v>0</v>
      </c>
      <c r="S2033" s="60" t="s">
        <v>1439</v>
      </c>
      <c r="T2033" s="60" t="s">
        <v>3835</v>
      </c>
      <c r="U2033" s="60" t="s">
        <v>3836</v>
      </c>
      <c r="V2033" s="60" t="s">
        <v>3837</v>
      </c>
      <c r="W2033" s="194" t="s">
        <v>3838</v>
      </c>
      <c r="X2033" s="60">
        <v>3241000</v>
      </c>
      <c r="Y2033" s="60" t="s">
        <v>3839</v>
      </c>
    </row>
    <row r="2034" spans="1:25" ht="75" x14ac:dyDescent="0.25">
      <c r="A2034" s="60">
        <v>13</v>
      </c>
      <c r="B2034" s="131" t="s">
        <v>3833</v>
      </c>
      <c r="C2034" s="131" t="s">
        <v>311</v>
      </c>
      <c r="D2034" s="131" t="s">
        <v>563</v>
      </c>
      <c r="E2034" s="60">
        <v>80111501</v>
      </c>
      <c r="F2034" s="131" t="s">
        <v>3849</v>
      </c>
      <c r="G2034" s="62">
        <v>2</v>
      </c>
      <c r="H2034" s="62">
        <v>2</v>
      </c>
      <c r="I2034" s="94">
        <v>11.5</v>
      </c>
      <c r="J2034" s="60">
        <v>1</v>
      </c>
      <c r="K2034" s="60" t="s">
        <v>21</v>
      </c>
      <c r="L2034" s="60" t="str">
        <f>IF(K2034=[45]Hoja3!$B$2,[45]Hoja3!$A$2,IF(K2034=[45]Hoja3!$B$3,[45]Hoja3!$A$3,IF(K2034=[45]Hoja3!$B$4,[45]Hoja3!$A$4,IF(K2034=[45]Hoja3!$B$5,[45]Hoja3!$A$5,IF(K2034=[45]Hoja3!$B$6,[45]Hoja3!$A$6,IF(K2034=[45]Hoja3!$B$7,[45]Hoja3!$A$7,IF(K2034=[45]Hoja3!$B$8,[45]Hoja3!$A$8,IF(K2034=[45]Hoja3!$B$9,[45]Hoja3!$A$9,IF(K2034=[45]Hoja3!$B$10,[45]Hoja3!$A$10,IF(K2034=[45]Hoja3!$B$11,[45]Hoja3!$A$11,IF(K2034=[45]Hoja3!$B$12,[45]Hoja3!$A$12,IF(K2034=[45]Hoja3!$B$13,[45]Hoja3!$A$13,IF(K2034=[45]Hoja3!$B$14,[45]Hoja3!$A$14,"")))))))))))))</f>
        <v>CCE-05</v>
      </c>
      <c r="M2034" s="60" t="s">
        <v>575</v>
      </c>
      <c r="N2034" s="60">
        <v>0</v>
      </c>
      <c r="O2034" s="193">
        <v>41457500</v>
      </c>
      <c r="P2034" s="193">
        <v>41457500</v>
      </c>
      <c r="Q2034" s="65">
        <v>0</v>
      </c>
      <c r="R2034" s="60">
        <v>0</v>
      </c>
      <c r="S2034" s="60" t="s">
        <v>1439</v>
      </c>
      <c r="T2034" s="60" t="s">
        <v>3835</v>
      </c>
      <c r="U2034" s="60" t="s">
        <v>3836</v>
      </c>
      <c r="V2034" s="60" t="s">
        <v>3837</v>
      </c>
      <c r="W2034" s="194" t="s">
        <v>3838</v>
      </c>
      <c r="X2034" s="60">
        <v>3241000</v>
      </c>
      <c r="Y2034" s="60" t="s">
        <v>3839</v>
      </c>
    </row>
    <row r="2035" spans="1:25" ht="75" x14ac:dyDescent="0.25">
      <c r="A2035" s="60">
        <v>14</v>
      </c>
      <c r="B2035" s="131" t="s">
        <v>3833</v>
      </c>
      <c r="C2035" s="131" t="s">
        <v>311</v>
      </c>
      <c r="D2035" s="131" t="s">
        <v>563</v>
      </c>
      <c r="E2035" s="60">
        <v>80111501</v>
      </c>
      <c r="F2035" s="131" t="s">
        <v>3844</v>
      </c>
      <c r="G2035" s="62">
        <v>2</v>
      </c>
      <c r="H2035" s="62">
        <v>2</v>
      </c>
      <c r="I2035" s="94">
        <v>11.5</v>
      </c>
      <c r="J2035" s="60">
        <v>1</v>
      </c>
      <c r="K2035" s="60" t="s">
        <v>21</v>
      </c>
      <c r="L2035" s="60" t="str">
        <f>IF(K2035=[45]Hoja3!$B$2,[45]Hoja3!$A$2,IF(K2035=[45]Hoja3!$B$3,[45]Hoja3!$A$3,IF(K2035=[45]Hoja3!$B$4,[45]Hoja3!$A$4,IF(K2035=[45]Hoja3!$B$5,[45]Hoja3!$A$5,IF(K2035=[45]Hoja3!$B$6,[45]Hoja3!$A$6,IF(K2035=[45]Hoja3!$B$7,[45]Hoja3!$A$7,IF(K2035=[45]Hoja3!$B$8,[45]Hoja3!$A$8,IF(K2035=[45]Hoja3!$B$9,[45]Hoja3!$A$9,IF(K2035=[45]Hoja3!$B$10,[45]Hoja3!$A$10,IF(K2035=[45]Hoja3!$B$11,[45]Hoja3!$A$11,IF(K2035=[45]Hoja3!$B$12,[45]Hoja3!$A$12,IF(K2035=[45]Hoja3!$B$13,[45]Hoja3!$A$13,IF(K2035=[45]Hoja3!$B$14,[45]Hoja3!$A$14,"")))))))))))))</f>
        <v>CCE-05</v>
      </c>
      <c r="M2035" s="60" t="s">
        <v>63</v>
      </c>
      <c r="N2035" s="60">
        <v>0</v>
      </c>
      <c r="O2035" s="193">
        <v>63250000</v>
      </c>
      <c r="P2035" s="195">
        <v>63250000</v>
      </c>
      <c r="Q2035" s="65">
        <v>0</v>
      </c>
      <c r="R2035" s="60">
        <v>0</v>
      </c>
      <c r="S2035" s="60" t="s">
        <v>1439</v>
      </c>
      <c r="T2035" s="60" t="s">
        <v>3835</v>
      </c>
      <c r="U2035" s="60" t="s">
        <v>3836</v>
      </c>
      <c r="V2035" s="60" t="s">
        <v>3837</v>
      </c>
      <c r="W2035" s="194" t="s">
        <v>3838</v>
      </c>
      <c r="X2035" s="60">
        <v>3241000</v>
      </c>
      <c r="Y2035" s="60" t="s">
        <v>3839</v>
      </c>
    </row>
    <row r="2036" spans="1:25" ht="75" x14ac:dyDescent="0.25">
      <c r="A2036" s="60">
        <v>15</v>
      </c>
      <c r="B2036" s="131" t="s">
        <v>3833</v>
      </c>
      <c r="C2036" s="131" t="s">
        <v>311</v>
      </c>
      <c r="D2036" s="131" t="s">
        <v>563</v>
      </c>
      <c r="E2036" s="60">
        <v>80111501</v>
      </c>
      <c r="F2036" s="131" t="s">
        <v>3850</v>
      </c>
      <c r="G2036" s="62">
        <v>2</v>
      </c>
      <c r="H2036" s="62">
        <v>2</v>
      </c>
      <c r="I2036" s="94">
        <v>11.5</v>
      </c>
      <c r="J2036" s="60">
        <v>1</v>
      </c>
      <c r="K2036" s="60" t="s">
        <v>21</v>
      </c>
      <c r="L2036" s="60" t="str">
        <f>IF(K2036=[45]Hoja3!$B$2,[45]Hoja3!$A$2,IF(K2036=[45]Hoja3!$B$3,[45]Hoja3!$A$3,IF(K2036=[45]Hoja3!$B$4,[45]Hoja3!$A$4,IF(K2036=[45]Hoja3!$B$5,[45]Hoja3!$A$5,IF(K2036=[45]Hoja3!$B$6,[45]Hoja3!$A$6,IF(K2036=[45]Hoja3!$B$7,[45]Hoja3!$A$7,IF(K2036=[45]Hoja3!$B$8,[45]Hoja3!$A$8,IF(K2036=[45]Hoja3!$B$9,[45]Hoja3!$A$9,IF(K2036=[45]Hoja3!$B$10,[45]Hoja3!$A$10,IF(K2036=[45]Hoja3!$B$11,[45]Hoja3!$A$11,IF(K2036=[45]Hoja3!$B$12,[45]Hoja3!$A$12,IF(K2036=[45]Hoja3!$B$13,[45]Hoja3!$A$13,IF(K2036=[45]Hoja3!$B$14,[45]Hoja3!$A$14,"")))))))))))))</f>
        <v>CCE-05</v>
      </c>
      <c r="M2036" s="60" t="s">
        <v>63</v>
      </c>
      <c r="N2036" s="60">
        <v>0</v>
      </c>
      <c r="O2036" s="193">
        <v>61594000</v>
      </c>
      <c r="P2036" s="193">
        <v>61594000</v>
      </c>
      <c r="Q2036" s="65">
        <v>0</v>
      </c>
      <c r="R2036" s="60">
        <v>0</v>
      </c>
      <c r="S2036" s="60" t="s">
        <v>1439</v>
      </c>
      <c r="T2036" s="60" t="s">
        <v>3835</v>
      </c>
      <c r="U2036" s="60" t="s">
        <v>3836</v>
      </c>
      <c r="V2036" s="60" t="s">
        <v>3837</v>
      </c>
      <c r="W2036" s="194" t="s">
        <v>3838</v>
      </c>
      <c r="X2036" s="60">
        <v>3241000</v>
      </c>
      <c r="Y2036" s="60" t="s">
        <v>3839</v>
      </c>
    </row>
    <row r="2037" spans="1:25" ht="75" x14ac:dyDescent="0.25">
      <c r="A2037" s="60">
        <v>16</v>
      </c>
      <c r="B2037" s="131" t="s">
        <v>3833</v>
      </c>
      <c r="C2037" s="131" t="s">
        <v>311</v>
      </c>
      <c r="D2037" s="131" t="s">
        <v>563</v>
      </c>
      <c r="E2037" s="60">
        <v>80111501</v>
      </c>
      <c r="F2037" s="131" t="s">
        <v>3851</v>
      </c>
      <c r="G2037" s="62">
        <v>2</v>
      </c>
      <c r="H2037" s="62">
        <v>2</v>
      </c>
      <c r="I2037" s="94">
        <v>11.5</v>
      </c>
      <c r="J2037" s="60">
        <v>1</v>
      </c>
      <c r="K2037" s="60" t="s">
        <v>21</v>
      </c>
      <c r="L2037" s="60" t="str">
        <f>IF(K2037=[45]Hoja3!$B$2,[45]Hoja3!$A$2,IF(K2037=[45]Hoja3!$B$3,[45]Hoja3!$A$3,IF(K2037=[45]Hoja3!$B$4,[45]Hoja3!$A$4,IF(K2037=[45]Hoja3!$B$5,[45]Hoja3!$A$5,IF(K2037=[45]Hoja3!$B$6,[45]Hoja3!$A$6,IF(K2037=[45]Hoja3!$B$7,[45]Hoja3!$A$7,IF(K2037=[45]Hoja3!$B$8,[45]Hoja3!$A$8,IF(K2037=[45]Hoja3!$B$9,[45]Hoja3!$A$9,IF(K2037=[45]Hoja3!$B$10,[45]Hoja3!$A$10,IF(K2037=[45]Hoja3!$B$11,[45]Hoja3!$A$11,IF(K2037=[45]Hoja3!$B$12,[45]Hoja3!$A$12,IF(K2037=[45]Hoja3!$B$13,[45]Hoja3!$A$13,IF(K2037=[45]Hoja3!$B$14,[45]Hoja3!$A$14,"")))))))))))))</f>
        <v>CCE-05</v>
      </c>
      <c r="M2037" s="60" t="s">
        <v>63</v>
      </c>
      <c r="N2037" s="60">
        <v>0</v>
      </c>
      <c r="O2037" s="193">
        <v>65289640</v>
      </c>
      <c r="P2037" s="193">
        <v>65289640</v>
      </c>
      <c r="Q2037" s="65">
        <v>0</v>
      </c>
      <c r="R2037" s="60">
        <v>0</v>
      </c>
      <c r="S2037" s="60" t="s">
        <v>1439</v>
      </c>
      <c r="T2037" s="60" t="s">
        <v>3835</v>
      </c>
      <c r="U2037" s="60" t="s">
        <v>3836</v>
      </c>
      <c r="V2037" s="60" t="s">
        <v>3837</v>
      </c>
      <c r="W2037" s="194" t="s">
        <v>3838</v>
      </c>
      <c r="X2037" s="60">
        <v>3241000</v>
      </c>
      <c r="Y2037" s="60" t="s">
        <v>3839</v>
      </c>
    </row>
    <row r="2038" spans="1:25" ht="75" x14ac:dyDescent="0.25">
      <c r="A2038" s="60">
        <v>17</v>
      </c>
      <c r="B2038" s="131" t="s">
        <v>3833</v>
      </c>
      <c r="C2038" s="131" t="s">
        <v>311</v>
      </c>
      <c r="D2038" s="131" t="s">
        <v>563</v>
      </c>
      <c r="E2038" s="60">
        <v>80111501</v>
      </c>
      <c r="F2038" s="131" t="s">
        <v>3852</v>
      </c>
      <c r="G2038" s="62">
        <v>2</v>
      </c>
      <c r="H2038" s="62">
        <v>2</v>
      </c>
      <c r="I2038" s="94">
        <v>11.5</v>
      </c>
      <c r="J2038" s="60">
        <v>1</v>
      </c>
      <c r="K2038" s="60" t="s">
        <v>21</v>
      </c>
      <c r="L2038" s="60" t="str">
        <f>IF(K2038=[45]Hoja3!$B$2,[45]Hoja3!$A$2,IF(K2038=[45]Hoja3!$B$3,[45]Hoja3!$A$3,IF(K2038=[45]Hoja3!$B$4,[45]Hoja3!$A$4,IF(K2038=[45]Hoja3!$B$5,[45]Hoja3!$A$5,IF(K2038=[45]Hoja3!$B$6,[45]Hoja3!$A$6,IF(K2038=[45]Hoja3!$B$7,[45]Hoja3!$A$7,IF(K2038=[45]Hoja3!$B$8,[45]Hoja3!$A$8,IF(K2038=[45]Hoja3!$B$9,[45]Hoja3!$A$9,IF(K2038=[45]Hoja3!$B$10,[45]Hoja3!$A$10,IF(K2038=[45]Hoja3!$B$11,[45]Hoja3!$A$11,IF(K2038=[45]Hoja3!$B$12,[45]Hoja3!$A$12,IF(K2038=[45]Hoja3!$B$13,[45]Hoja3!$A$13,IF(K2038=[45]Hoja3!$B$14,[45]Hoja3!$A$14,"")))))))))))))</f>
        <v>CCE-05</v>
      </c>
      <c r="M2038" s="60" t="s">
        <v>63</v>
      </c>
      <c r="N2038" s="60">
        <v>0</v>
      </c>
      <c r="O2038" s="193">
        <v>65289640</v>
      </c>
      <c r="P2038" s="193">
        <v>65289640</v>
      </c>
      <c r="Q2038" s="65">
        <v>0</v>
      </c>
      <c r="R2038" s="60">
        <v>0</v>
      </c>
      <c r="S2038" s="60" t="s">
        <v>1439</v>
      </c>
      <c r="T2038" s="60" t="s">
        <v>3835</v>
      </c>
      <c r="U2038" s="60" t="s">
        <v>3836</v>
      </c>
      <c r="V2038" s="60" t="s">
        <v>3837</v>
      </c>
      <c r="W2038" s="194" t="s">
        <v>3838</v>
      </c>
      <c r="X2038" s="60">
        <v>3241000</v>
      </c>
      <c r="Y2038" s="60" t="s">
        <v>3839</v>
      </c>
    </row>
    <row r="2039" spans="1:25" ht="75" x14ac:dyDescent="0.25">
      <c r="A2039" s="60">
        <v>18</v>
      </c>
      <c r="B2039" s="131" t="s">
        <v>3833</v>
      </c>
      <c r="C2039" s="131" t="s">
        <v>311</v>
      </c>
      <c r="D2039" s="131" t="s">
        <v>563</v>
      </c>
      <c r="E2039" s="60">
        <v>80111501</v>
      </c>
      <c r="F2039" s="131" t="s">
        <v>3846</v>
      </c>
      <c r="G2039" s="62">
        <v>2</v>
      </c>
      <c r="H2039" s="62">
        <v>2</v>
      </c>
      <c r="I2039" s="94">
        <v>11.5</v>
      </c>
      <c r="J2039" s="60">
        <v>1</v>
      </c>
      <c r="K2039" s="60" t="s">
        <v>21</v>
      </c>
      <c r="L2039" s="60" t="str">
        <f>IF(K2039=[45]Hoja3!$B$2,[45]Hoja3!$A$2,IF(K2039=[45]Hoja3!$B$3,[45]Hoja3!$A$3,IF(K2039=[45]Hoja3!$B$4,[45]Hoja3!$A$4,IF(K2039=[45]Hoja3!$B$5,[45]Hoja3!$A$5,IF(K2039=[45]Hoja3!$B$6,[45]Hoja3!$A$6,IF(K2039=[45]Hoja3!$B$7,[45]Hoja3!$A$7,IF(K2039=[45]Hoja3!$B$8,[45]Hoja3!$A$8,IF(K2039=[45]Hoja3!$B$9,[45]Hoja3!$A$9,IF(K2039=[45]Hoja3!$B$10,[45]Hoja3!$A$10,IF(K2039=[45]Hoja3!$B$11,[45]Hoja3!$A$11,IF(K2039=[45]Hoja3!$B$12,[45]Hoja3!$A$12,IF(K2039=[45]Hoja3!$B$13,[45]Hoja3!$A$13,IF(K2039=[45]Hoja3!$B$14,[45]Hoja3!$A$14,"")))))))))))))</f>
        <v>CCE-05</v>
      </c>
      <c r="M2039" s="60" t="s">
        <v>63</v>
      </c>
      <c r="N2039" s="60">
        <v>0</v>
      </c>
      <c r="O2039" s="193">
        <v>65289640</v>
      </c>
      <c r="P2039" s="193">
        <v>65289640</v>
      </c>
      <c r="Q2039" s="65">
        <v>0</v>
      </c>
      <c r="R2039" s="60">
        <v>0</v>
      </c>
      <c r="S2039" s="60" t="s">
        <v>1439</v>
      </c>
      <c r="T2039" s="60" t="s">
        <v>3835</v>
      </c>
      <c r="U2039" s="60" t="s">
        <v>3836</v>
      </c>
      <c r="V2039" s="60" t="s">
        <v>3837</v>
      </c>
      <c r="W2039" s="194" t="s">
        <v>3838</v>
      </c>
      <c r="X2039" s="60">
        <v>3241000</v>
      </c>
      <c r="Y2039" s="60" t="s">
        <v>3839</v>
      </c>
    </row>
    <row r="2040" spans="1:25" ht="75" x14ac:dyDescent="0.25">
      <c r="A2040" s="60">
        <v>19</v>
      </c>
      <c r="B2040" s="131" t="s">
        <v>3833</v>
      </c>
      <c r="C2040" s="131" t="s">
        <v>311</v>
      </c>
      <c r="D2040" s="131" t="s">
        <v>563</v>
      </c>
      <c r="E2040" s="60">
        <v>80111501</v>
      </c>
      <c r="F2040" s="131" t="s">
        <v>3845</v>
      </c>
      <c r="G2040" s="62">
        <v>2</v>
      </c>
      <c r="H2040" s="62">
        <v>2</v>
      </c>
      <c r="I2040" s="94">
        <v>11</v>
      </c>
      <c r="J2040" s="60">
        <v>1</v>
      </c>
      <c r="K2040" s="60" t="s">
        <v>21</v>
      </c>
      <c r="L2040" s="60" t="str">
        <f>IF(K2040=[45]Hoja3!$B$2,[45]Hoja3!$A$2,IF(K2040=[45]Hoja3!$B$3,[45]Hoja3!$A$3,IF(K2040=[45]Hoja3!$B$4,[45]Hoja3!$A$4,IF(K2040=[45]Hoja3!$B$5,[45]Hoja3!$A$5,IF(K2040=[45]Hoja3!$B$6,[45]Hoja3!$A$6,IF(K2040=[45]Hoja3!$B$7,[45]Hoja3!$A$7,IF(K2040=[45]Hoja3!$B$8,[45]Hoja3!$A$8,IF(K2040=[45]Hoja3!$B$9,[45]Hoja3!$A$9,IF(K2040=[45]Hoja3!$B$10,[45]Hoja3!$A$10,IF(K2040=[45]Hoja3!$B$11,[45]Hoja3!$A$11,IF(K2040=[45]Hoja3!$B$12,[45]Hoja3!$A$12,IF(K2040=[45]Hoja3!$B$13,[45]Hoja3!$A$13,IF(K2040=[45]Hoja3!$B$14,[45]Hoja3!$A$14,"")))))))))))))</f>
        <v>CCE-05</v>
      </c>
      <c r="M2040" s="60" t="s">
        <v>575</v>
      </c>
      <c r="N2040" s="60">
        <v>0</v>
      </c>
      <c r="O2040" s="193">
        <v>14139840</v>
      </c>
      <c r="P2040" s="193">
        <v>14139840</v>
      </c>
      <c r="Q2040" s="65">
        <v>0</v>
      </c>
      <c r="R2040" s="60">
        <v>0</v>
      </c>
      <c r="S2040" s="60" t="s">
        <v>1439</v>
      </c>
      <c r="T2040" s="60" t="s">
        <v>3835</v>
      </c>
      <c r="U2040" s="60" t="s">
        <v>3836</v>
      </c>
      <c r="V2040" s="60" t="s">
        <v>3837</v>
      </c>
      <c r="W2040" s="194" t="s">
        <v>3838</v>
      </c>
      <c r="X2040" s="60">
        <v>3241000</v>
      </c>
      <c r="Y2040" s="60" t="s">
        <v>3839</v>
      </c>
    </row>
    <row r="2041" spans="1:25" ht="75" x14ac:dyDescent="0.25">
      <c r="A2041" s="60">
        <v>20</v>
      </c>
      <c r="B2041" s="131" t="s">
        <v>3833</v>
      </c>
      <c r="C2041" s="131" t="s">
        <v>311</v>
      </c>
      <c r="D2041" s="131" t="s">
        <v>563</v>
      </c>
      <c r="E2041" s="60">
        <v>80111501</v>
      </c>
      <c r="F2041" s="131" t="s">
        <v>3853</v>
      </c>
      <c r="G2041" s="62">
        <v>2</v>
      </c>
      <c r="H2041" s="62">
        <v>2</v>
      </c>
      <c r="I2041" s="94">
        <v>11.5</v>
      </c>
      <c r="J2041" s="60">
        <v>1</v>
      </c>
      <c r="K2041" s="60" t="s">
        <v>21</v>
      </c>
      <c r="L2041" s="60" t="str">
        <f>IF(K2041=[45]Hoja3!$B$2,[45]Hoja3!$A$2,IF(K2041=[45]Hoja3!$B$3,[45]Hoja3!$A$3,IF(K2041=[45]Hoja3!$B$4,[45]Hoja3!$A$4,IF(K2041=[45]Hoja3!$B$5,[45]Hoja3!$A$5,IF(K2041=[45]Hoja3!$B$6,[45]Hoja3!$A$6,IF(K2041=[45]Hoja3!$B$7,[45]Hoja3!$A$7,IF(K2041=[45]Hoja3!$B$8,[45]Hoja3!$A$8,IF(K2041=[45]Hoja3!$B$9,[45]Hoja3!$A$9,IF(K2041=[45]Hoja3!$B$10,[45]Hoja3!$A$10,IF(K2041=[45]Hoja3!$B$11,[45]Hoja3!$A$11,IF(K2041=[45]Hoja3!$B$12,[45]Hoja3!$A$12,IF(K2041=[45]Hoja3!$B$13,[45]Hoja3!$A$13,IF(K2041=[45]Hoja3!$B$14,[45]Hoja3!$A$14,"")))))))))))))</f>
        <v>CCE-05</v>
      </c>
      <c r="M2041" s="60" t="s">
        <v>63</v>
      </c>
      <c r="N2041" s="60">
        <v>0</v>
      </c>
      <c r="O2041" s="193">
        <v>89680864</v>
      </c>
      <c r="P2041" s="193">
        <v>89680864</v>
      </c>
      <c r="Q2041" s="65">
        <v>0</v>
      </c>
      <c r="R2041" s="60">
        <v>0</v>
      </c>
      <c r="S2041" s="60" t="s">
        <v>1439</v>
      </c>
      <c r="T2041" s="60" t="s">
        <v>3835</v>
      </c>
      <c r="U2041" s="60" t="s">
        <v>3836</v>
      </c>
      <c r="V2041" s="60" t="s">
        <v>3837</v>
      </c>
      <c r="W2041" s="194" t="s">
        <v>3838</v>
      </c>
      <c r="X2041" s="60">
        <v>3241000</v>
      </c>
      <c r="Y2041" s="60" t="s">
        <v>3839</v>
      </c>
    </row>
    <row r="2042" spans="1:25" ht="75" x14ac:dyDescent="0.25">
      <c r="A2042" s="60">
        <v>21</v>
      </c>
      <c r="B2042" s="131" t="s">
        <v>3833</v>
      </c>
      <c r="C2042" s="131" t="s">
        <v>311</v>
      </c>
      <c r="D2042" s="131" t="s">
        <v>563</v>
      </c>
      <c r="E2042" s="60">
        <v>80111501</v>
      </c>
      <c r="F2042" s="131" t="s">
        <v>3852</v>
      </c>
      <c r="G2042" s="62">
        <v>2</v>
      </c>
      <c r="H2042" s="62">
        <v>2</v>
      </c>
      <c r="I2042" s="94">
        <v>11.5</v>
      </c>
      <c r="J2042" s="60">
        <v>1</v>
      </c>
      <c r="K2042" s="60" t="s">
        <v>21</v>
      </c>
      <c r="L2042" s="60" t="str">
        <f>IF(K2042=[45]Hoja3!$B$2,[45]Hoja3!$A$2,IF(K2042=[45]Hoja3!$B$3,[45]Hoja3!$A$3,IF(K2042=[45]Hoja3!$B$4,[45]Hoja3!$A$4,IF(K2042=[45]Hoja3!$B$5,[45]Hoja3!$A$5,IF(K2042=[45]Hoja3!$B$6,[45]Hoja3!$A$6,IF(K2042=[45]Hoja3!$B$7,[45]Hoja3!$A$7,IF(K2042=[45]Hoja3!$B$8,[45]Hoja3!$A$8,IF(K2042=[45]Hoja3!$B$9,[45]Hoja3!$A$9,IF(K2042=[45]Hoja3!$B$10,[45]Hoja3!$A$10,IF(K2042=[45]Hoja3!$B$11,[45]Hoja3!$A$11,IF(K2042=[45]Hoja3!$B$12,[45]Hoja3!$A$12,IF(K2042=[45]Hoja3!$B$13,[45]Hoja3!$A$13,IF(K2042=[45]Hoja3!$B$14,[45]Hoja3!$A$14,"")))))))))))))</f>
        <v>CCE-05</v>
      </c>
      <c r="M2042" s="60" t="s">
        <v>63</v>
      </c>
      <c r="N2042" s="60">
        <v>0</v>
      </c>
      <c r="O2042" s="193">
        <v>68701000</v>
      </c>
      <c r="P2042" s="193">
        <v>68701000</v>
      </c>
      <c r="Q2042" s="65">
        <v>0</v>
      </c>
      <c r="R2042" s="60">
        <v>0</v>
      </c>
      <c r="S2042" s="60" t="s">
        <v>1439</v>
      </c>
      <c r="T2042" s="60" t="s">
        <v>3835</v>
      </c>
      <c r="U2042" s="60" t="s">
        <v>3836</v>
      </c>
      <c r="V2042" s="60" t="s">
        <v>3837</v>
      </c>
      <c r="W2042" s="194" t="s">
        <v>3838</v>
      </c>
      <c r="X2042" s="60">
        <v>3241000</v>
      </c>
      <c r="Y2042" s="60" t="s">
        <v>3839</v>
      </c>
    </row>
    <row r="2043" spans="1:25" ht="75" x14ac:dyDescent="0.25">
      <c r="A2043" s="60">
        <v>22</v>
      </c>
      <c r="B2043" s="131" t="s">
        <v>3833</v>
      </c>
      <c r="C2043" s="131" t="s">
        <v>311</v>
      </c>
      <c r="D2043" s="131" t="s">
        <v>563</v>
      </c>
      <c r="E2043" s="60">
        <v>80121704</v>
      </c>
      <c r="F2043" s="131" t="s">
        <v>3854</v>
      </c>
      <c r="G2043" s="62">
        <v>2</v>
      </c>
      <c r="H2043" s="62">
        <v>2</v>
      </c>
      <c r="I2043" s="94">
        <v>11.5</v>
      </c>
      <c r="J2043" s="60">
        <v>1</v>
      </c>
      <c r="K2043" s="60" t="s">
        <v>21</v>
      </c>
      <c r="L2043" s="60" t="str">
        <f>IF(K2043=[45]Hoja3!$B$2,[45]Hoja3!$A$2,IF(K2043=[45]Hoja3!$B$3,[45]Hoja3!$A$3,IF(K2043=[45]Hoja3!$B$4,[45]Hoja3!$A$4,IF(K2043=[45]Hoja3!$B$5,[45]Hoja3!$A$5,IF(K2043=[45]Hoja3!$B$6,[45]Hoja3!$A$6,IF(K2043=[45]Hoja3!$B$7,[45]Hoja3!$A$7,IF(K2043=[45]Hoja3!$B$8,[45]Hoja3!$A$8,IF(K2043=[45]Hoja3!$B$9,[45]Hoja3!$A$9,IF(K2043=[45]Hoja3!$B$10,[45]Hoja3!$A$10,IF(K2043=[45]Hoja3!$B$11,[45]Hoja3!$A$11,IF(K2043=[45]Hoja3!$B$12,[45]Hoja3!$A$12,IF(K2043=[45]Hoja3!$B$13,[45]Hoja3!$A$13,IF(K2043=[45]Hoja3!$B$14,[45]Hoja3!$A$14,"")))))))))))))</f>
        <v>CCE-05</v>
      </c>
      <c r="M2043" s="60" t="s">
        <v>63</v>
      </c>
      <c r="N2043" s="60">
        <v>0</v>
      </c>
      <c r="O2043" s="193">
        <v>82915000</v>
      </c>
      <c r="P2043" s="193">
        <v>82915000</v>
      </c>
      <c r="Q2043" s="65">
        <v>0</v>
      </c>
      <c r="R2043" s="60">
        <v>0</v>
      </c>
      <c r="S2043" s="60" t="s">
        <v>1439</v>
      </c>
      <c r="T2043" s="60" t="s">
        <v>3835</v>
      </c>
      <c r="U2043" s="60" t="s">
        <v>3836</v>
      </c>
      <c r="V2043" s="60" t="s">
        <v>3837</v>
      </c>
      <c r="W2043" s="194" t="s">
        <v>3838</v>
      </c>
      <c r="X2043" s="60">
        <v>3241000</v>
      </c>
      <c r="Y2043" s="60" t="s">
        <v>3839</v>
      </c>
    </row>
    <row r="2044" spans="1:25" ht="75" x14ac:dyDescent="0.25">
      <c r="A2044" s="60">
        <v>23</v>
      </c>
      <c r="B2044" s="131" t="s">
        <v>3833</v>
      </c>
      <c r="C2044" s="131" t="s">
        <v>311</v>
      </c>
      <c r="D2044" s="131" t="s">
        <v>563</v>
      </c>
      <c r="E2044" s="60">
        <v>80111501</v>
      </c>
      <c r="F2044" s="131" t="s">
        <v>3855</v>
      </c>
      <c r="G2044" s="62">
        <v>2</v>
      </c>
      <c r="H2044" s="62">
        <v>2</v>
      </c>
      <c r="I2044" s="94">
        <v>11.5</v>
      </c>
      <c r="J2044" s="60">
        <v>1</v>
      </c>
      <c r="K2044" s="60" t="s">
        <v>21</v>
      </c>
      <c r="L2044" s="60" t="str">
        <f>IF(K2044=[45]Hoja3!$B$2,[45]Hoja3!$A$2,IF(K2044=[45]Hoja3!$B$3,[45]Hoja3!$A$3,IF(K2044=[45]Hoja3!$B$4,[45]Hoja3!$A$4,IF(K2044=[45]Hoja3!$B$5,[45]Hoja3!$A$5,IF(K2044=[45]Hoja3!$B$6,[45]Hoja3!$A$6,IF(K2044=[45]Hoja3!$B$7,[45]Hoja3!$A$7,IF(K2044=[45]Hoja3!$B$8,[45]Hoja3!$A$8,IF(K2044=[45]Hoja3!$B$9,[45]Hoja3!$A$9,IF(K2044=[45]Hoja3!$B$10,[45]Hoja3!$A$10,IF(K2044=[45]Hoja3!$B$11,[45]Hoja3!$A$11,IF(K2044=[45]Hoja3!$B$12,[45]Hoja3!$A$12,IF(K2044=[45]Hoja3!$B$13,[45]Hoja3!$A$13,IF(K2044=[45]Hoja3!$B$14,[45]Hoja3!$A$14,"")))))))))))))</f>
        <v>CCE-05</v>
      </c>
      <c r="M2044" s="60" t="s">
        <v>575</v>
      </c>
      <c r="N2044" s="60">
        <v>0</v>
      </c>
      <c r="O2044" s="193">
        <v>34500000</v>
      </c>
      <c r="P2044" s="193">
        <v>34500000</v>
      </c>
      <c r="Q2044" s="65">
        <v>0</v>
      </c>
      <c r="R2044" s="60">
        <v>0</v>
      </c>
      <c r="S2044" s="60" t="s">
        <v>1439</v>
      </c>
      <c r="T2044" s="60" t="s">
        <v>3835</v>
      </c>
      <c r="U2044" s="60" t="s">
        <v>3836</v>
      </c>
      <c r="V2044" s="60" t="s">
        <v>3837</v>
      </c>
      <c r="W2044" s="194" t="s">
        <v>3838</v>
      </c>
      <c r="X2044" s="60">
        <v>3241000</v>
      </c>
      <c r="Y2044" s="60" t="s">
        <v>3839</v>
      </c>
    </row>
    <row r="2045" spans="1:25" ht="75" x14ac:dyDescent="0.25">
      <c r="A2045" s="60">
        <v>24</v>
      </c>
      <c r="B2045" s="131" t="s">
        <v>3833</v>
      </c>
      <c r="C2045" s="131" t="s">
        <v>311</v>
      </c>
      <c r="D2045" s="131" t="s">
        <v>563</v>
      </c>
      <c r="E2045" s="60">
        <v>80111501</v>
      </c>
      <c r="F2045" s="131" t="s">
        <v>3844</v>
      </c>
      <c r="G2045" s="62">
        <v>2</v>
      </c>
      <c r="H2045" s="62">
        <v>2</v>
      </c>
      <c r="I2045" s="94">
        <v>11.5</v>
      </c>
      <c r="J2045" s="60">
        <v>1</v>
      </c>
      <c r="K2045" s="60" t="s">
        <v>21</v>
      </c>
      <c r="L2045" s="60" t="str">
        <f>IF(K2045=[45]Hoja3!$B$2,[45]Hoja3!$A$2,IF(K2045=[45]Hoja3!$B$3,[45]Hoja3!$A$3,IF(K2045=[45]Hoja3!$B$4,[45]Hoja3!$A$4,IF(K2045=[45]Hoja3!$B$5,[45]Hoja3!$A$5,IF(K2045=[45]Hoja3!$B$6,[45]Hoja3!$A$6,IF(K2045=[45]Hoja3!$B$7,[45]Hoja3!$A$7,IF(K2045=[45]Hoja3!$B$8,[45]Hoja3!$A$8,IF(K2045=[45]Hoja3!$B$9,[45]Hoja3!$A$9,IF(K2045=[45]Hoja3!$B$10,[45]Hoja3!$A$10,IF(K2045=[45]Hoja3!$B$11,[45]Hoja3!$A$11,IF(K2045=[45]Hoja3!$B$12,[45]Hoja3!$A$12,IF(K2045=[45]Hoja3!$B$13,[45]Hoja3!$A$13,IF(K2045=[45]Hoja3!$B$14,[45]Hoja3!$A$14,"")))))))))))))</f>
        <v>CCE-05</v>
      </c>
      <c r="M2045" s="60" t="s">
        <v>63</v>
      </c>
      <c r="N2045" s="60">
        <v>0</v>
      </c>
      <c r="O2045" s="193">
        <v>63250000</v>
      </c>
      <c r="P2045" s="193">
        <v>63250000</v>
      </c>
      <c r="Q2045" s="65">
        <v>0</v>
      </c>
      <c r="R2045" s="60">
        <v>0</v>
      </c>
      <c r="S2045" s="60" t="s">
        <v>1439</v>
      </c>
      <c r="T2045" s="60" t="s">
        <v>3835</v>
      </c>
      <c r="U2045" s="60" t="s">
        <v>3836</v>
      </c>
      <c r="V2045" s="60" t="s">
        <v>3837</v>
      </c>
      <c r="W2045" s="194" t="s">
        <v>3838</v>
      </c>
      <c r="X2045" s="60">
        <v>3241000</v>
      </c>
      <c r="Y2045" s="60" t="s">
        <v>3839</v>
      </c>
    </row>
    <row r="2046" spans="1:25" ht="75" x14ac:dyDescent="0.25">
      <c r="A2046" s="60">
        <v>25</v>
      </c>
      <c r="B2046" s="131" t="s">
        <v>3833</v>
      </c>
      <c r="C2046" s="131" t="s">
        <v>311</v>
      </c>
      <c r="D2046" s="131" t="s">
        <v>563</v>
      </c>
      <c r="E2046" s="60">
        <v>80111501</v>
      </c>
      <c r="F2046" s="131" t="s">
        <v>3846</v>
      </c>
      <c r="G2046" s="62">
        <v>2</v>
      </c>
      <c r="H2046" s="62">
        <v>2</v>
      </c>
      <c r="I2046" s="94">
        <v>11.5</v>
      </c>
      <c r="J2046" s="60">
        <v>1</v>
      </c>
      <c r="K2046" s="60" t="s">
        <v>21</v>
      </c>
      <c r="L2046" s="60" t="str">
        <f>IF(K2046=[45]Hoja3!$B$2,[45]Hoja3!$A$2,IF(K2046=[45]Hoja3!$B$3,[45]Hoja3!$A$3,IF(K2046=[45]Hoja3!$B$4,[45]Hoja3!$A$4,IF(K2046=[45]Hoja3!$B$5,[45]Hoja3!$A$5,IF(K2046=[45]Hoja3!$B$6,[45]Hoja3!$A$6,IF(K2046=[45]Hoja3!$B$7,[45]Hoja3!$A$7,IF(K2046=[45]Hoja3!$B$8,[45]Hoja3!$A$8,IF(K2046=[45]Hoja3!$B$9,[45]Hoja3!$A$9,IF(K2046=[45]Hoja3!$B$10,[45]Hoja3!$A$10,IF(K2046=[45]Hoja3!$B$11,[45]Hoja3!$A$11,IF(K2046=[45]Hoja3!$B$12,[45]Hoja3!$A$12,IF(K2046=[45]Hoja3!$B$13,[45]Hoja3!$A$13,IF(K2046=[45]Hoja3!$B$14,[45]Hoja3!$A$14,"")))))))))))))</f>
        <v>CCE-05</v>
      </c>
      <c r="M2046" s="60" t="s">
        <v>63</v>
      </c>
      <c r="N2046" s="60">
        <v>0</v>
      </c>
      <c r="O2046" s="193">
        <v>62778500</v>
      </c>
      <c r="P2046" s="193">
        <v>62778500</v>
      </c>
      <c r="Q2046" s="65">
        <v>0</v>
      </c>
      <c r="R2046" s="60">
        <v>0</v>
      </c>
      <c r="S2046" s="60" t="s">
        <v>1439</v>
      </c>
      <c r="T2046" s="60" t="s">
        <v>3835</v>
      </c>
      <c r="U2046" s="60" t="s">
        <v>3836</v>
      </c>
      <c r="V2046" s="60" t="s">
        <v>3837</v>
      </c>
      <c r="W2046" s="194" t="s">
        <v>3838</v>
      </c>
      <c r="X2046" s="60">
        <v>3241000</v>
      </c>
      <c r="Y2046" s="60" t="s">
        <v>3839</v>
      </c>
    </row>
    <row r="2047" spans="1:25" ht="75" x14ac:dyDescent="0.25">
      <c r="A2047" s="60">
        <v>26</v>
      </c>
      <c r="B2047" s="131" t="s">
        <v>3833</v>
      </c>
      <c r="C2047" s="131" t="s">
        <v>311</v>
      </c>
      <c r="D2047" s="131" t="s">
        <v>563</v>
      </c>
      <c r="E2047" s="60">
        <v>80111501</v>
      </c>
      <c r="F2047" s="131" t="s">
        <v>3856</v>
      </c>
      <c r="G2047" s="62">
        <v>2</v>
      </c>
      <c r="H2047" s="62">
        <v>2</v>
      </c>
      <c r="I2047" s="94">
        <v>11.5</v>
      </c>
      <c r="J2047" s="60">
        <v>1</v>
      </c>
      <c r="K2047" s="60" t="s">
        <v>21</v>
      </c>
      <c r="L2047" s="60" t="str">
        <f>IF(K2047=[45]Hoja3!$B$2,[45]Hoja3!$A$2,IF(K2047=[45]Hoja3!$B$3,[45]Hoja3!$A$3,IF(K2047=[45]Hoja3!$B$4,[45]Hoja3!$A$4,IF(K2047=[45]Hoja3!$B$5,[45]Hoja3!$A$5,IF(K2047=[45]Hoja3!$B$6,[45]Hoja3!$A$6,IF(K2047=[45]Hoja3!$B$7,[45]Hoja3!$A$7,IF(K2047=[45]Hoja3!$B$8,[45]Hoja3!$A$8,IF(K2047=[45]Hoja3!$B$9,[45]Hoja3!$A$9,IF(K2047=[45]Hoja3!$B$10,[45]Hoja3!$A$10,IF(K2047=[45]Hoja3!$B$11,[45]Hoja3!$A$11,IF(K2047=[45]Hoja3!$B$12,[45]Hoja3!$A$12,IF(K2047=[45]Hoja3!$B$13,[45]Hoja3!$A$13,IF(K2047=[45]Hoja3!$B$14,[45]Hoja3!$A$14,"")))))))))))))</f>
        <v>CCE-05</v>
      </c>
      <c r="M2047" s="60" t="s">
        <v>63</v>
      </c>
      <c r="N2047" s="60">
        <v>0</v>
      </c>
      <c r="O2047" s="193">
        <v>47380000</v>
      </c>
      <c r="P2047" s="193">
        <v>47380000</v>
      </c>
      <c r="Q2047" s="65">
        <v>0</v>
      </c>
      <c r="R2047" s="60">
        <v>0</v>
      </c>
      <c r="S2047" s="60" t="s">
        <v>1439</v>
      </c>
      <c r="T2047" s="60" t="s">
        <v>3835</v>
      </c>
      <c r="U2047" s="60" t="s">
        <v>3836</v>
      </c>
      <c r="V2047" s="60" t="s">
        <v>3837</v>
      </c>
      <c r="W2047" s="194" t="s">
        <v>3838</v>
      </c>
      <c r="X2047" s="60">
        <v>3241000</v>
      </c>
      <c r="Y2047" s="60" t="s">
        <v>3839</v>
      </c>
    </row>
    <row r="2048" spans="1:25" ht="75" x14ac:dyDescent="0.25">
      <c r="A2048" s="60">
        <v>27</v>
      </c>
      <c r="B2048" s="131" t="s">
        <v>3833</v>
      </c>
      <c r="C2048" s="131" t="s">
        <v>311</v>
      </c>
      <c r="D2048" s="131" t="s">
        <v>563</v>
      </c>
      <c r="E2048" s="60">
        <v>80111501</v>
      </c>
      <c r="F2048" s="131" t="s">
        <v>3857</v>
      </c>
      <c r="G2048" s="62">
        <v>2</v>
      </c>
      <c r="H2048" s="62">
        <v>2</v>
      </c>
      <c r="I2048" s="94">
        <v>11.5</v>
      </c>
      <c r="J2048" s="60">
        <v>1</v>
      </c>
      <c r="K2048" s="60" t="s">
        <v>21</v>
      </c>
      <c r="L2048" s="60" t="str">
        <f>IF(K2048=[45]Hoja3!$B$2,[45]Hoja3!$A$2,IF(K2048=[45]Hoja3!$B$3,[45]Hoja3!$A$3,IF(K2048=[45]Hoja3!$B$4,[45]Hoja3!$A$4,IF(K2048=[45]Hoja3!$B$5,[45]Hoja3!$A$5,IF(K2048=[45]Hoja3!$B$6,[45]Hoja3!$A$6,IF(K2048=[45]Hoja3!$B$7,[45]Hoja3!$A$7,IF(K2048=[45]Hoja3!$B$8,[45]Hoja3!$A$8,IF(K2048=[45]Hoja3!$B$9,[45]Hoja3!$A$9,IF(K2048=[45]Hoja3!$B$10,[45]Hoja3!$A$10,IF(K2048=[45]Hoja3!$B$11,[45]Hoja3!$A$11,IF(K2048=[45]Hoja3!$B$12,[45]Hoja3!$A$12,IF(K2048=[45]Hoja3!$B$13,[45]Hoja3!$A$13,IF(K2048=[45]Hoja3!$B$14,[45]Hoja3!$A$14,"")))))))))))))</f>
        <v>CCE-05</v>
      </c>
      <c r="M2048" s="60" t="s">
        <v>63</v>
      </c>
      <c r="N2048" s="60">
        <v>0</v>
      </c>
      <c r="O2048" s="193">
        <v>89680864</v>
      </c>
      <c r="P2048" s="193">
        <v>89680864</v>
      </c>
      <c r="Q2048" s="65">
        <v>0</v>
      </c>
      <c r="R2048" s="60">
        <v>0</v>
      </c>
      <c r="S2048" s="60" t="s">
        <v>1439</v>
      </c>
      <c r="T2048" s="60" t="s">
        <v>3835</v>
      </c>
      <c r="U2048" s="60" t="s">
        <v>3836</v>
      </c>
      <c r="V2048" s="60" t="s">
        <v>3837</v>
      </c>
      <c r="W2048" s="194" t="s">
        <v>3838</v>
      </c>
      <c r="X2048" s="60">
        <v>3241000</v>
      </c>
      <c r="Y2048" s="60" t="s">
        <v>3839</v>
      </c>
    </row>
    <row r="2049" spans="1:25" ht="75" x14ac:dyDescent="0.25">
      <c r="A2049" s="60">
        <v>28</v>
      </c>
      <c r="B2049" s="131" t="s">
        <v>3833</v>
      </c>
      <c r="C2049" s="131" t="s">
        <v>311</v>
      </c>
      <c r="D2049" s="131" t="s">
        <v>563</v>
      </c>
      <c r="E2049" s="60">
        <v>80111501</v>
      </c>
      <c r="F2049" s="131" t="s">
        <v>3858</v>
      </c>
      <c r="G2049" s="62">
        <v>2</v>
      </c>
      <c r="H2049" s="62">
        <v>2</v>
      </c>
      <c r="I2049" s="94">
        <v>11.5</v>
      </c>
      <c r="J2049" s="60">
        <v>1</v>
      </c>
      <c r="K2049" s="60" t="s">
        <v>21</v>
      </c>
      <c r="L2049" s="60" t="str">
        <f>IF(K2049=[45]Hoja3!$B$2,[45]Hoja3!$A$2,IF(K2049=[45]Hoja3!$B$3,[45]Hoja3!$A$3,IF(K2049=[45]Hoja3!$B$4,[45]Hoja3!$A$4,IF(K2049=[45]Hoja3!$B$5,[45]Hoja3!$A$5,IF(K2049=[45]Hoja3!$B$6,[45]Hoja3!$A$6,IF(K2049=[45]Hoja3!$B$7,[45]Hoja3!$A$7,IF(K2049=[45]Hoja3!$B$8,[45]Hoja3!$A$8,IF(K2049=[45]Hoja3!$B$9,[45]Hoja3!$A$9,IF(K2049=[45]Hoja3!$B$10,[45]Hoja3!$A$10,IF(K2049=[45]Hoja3!$B$11,[45]Hoja3!$A$11,IF(K2049=[45]Hoja3!$B$12,[45]Hoja3!$A$12,IF(K2049=[45]Hoja3!$B$13,[45]Hoja3!$A$13,IF(K2049=[45]Hoja3!$B$14,[45]Hoja3!$A$14,"")))))))))))))</f>
        <v>CCE-05</v>
      </c>
      <c r="M2049" s="60" t="s">
        <v>575</v>
      </c>
      <c r="N2049" s="60">
        <v>0</v>
      </c>
      <c r="O2049" s="193">
        <v>14782560</v>
      </c>
      <c r="P2049" s="193">
        <v>14782560</v>
      </c>
      <c r="Q2049" s="65">
        <v>0</v>
      </c>
      <c r="R2049" s="60">
        <v>0</v>
      </c>
      <c r="S2049" s="60" t="s">
        <v>1439</v>
      </c>
      <c r="T2049" s="60" t="s">
        <v>3835</v>
      </c>
      <c r="U2049" s="60" t="s">
        <v>3836</v>
      </c>
      <c r="V2049" s="60" t="s">
        <v>3837</v>
      </c>
      <c r="W2049" s="194" t="s">
        <v>3838</v>
      </c>
      <c r="X2049" s="60">
        <v>3241000</v>
      </c>
      <c r="Y2049" s="60" t="s">
        <v>3839</v>
      </c>
    </row>
    <row r="2050" spans="1:25" ht="75" x14ac:dyDescent="0.25">
      <c r="A2050" s="60">
        <v>29</v>
      </c>
      <c r="B2050" s="131" t="s">
        <v>3833</v>
      </c>
      <c r="C2050" s="131" t="s">
        <v>311</v>
      </c>
      <c r="D2050" s="131" t="s">
        <v>563</v>
      </c>
      <c r="E2050" s="60">
        <v>80111501</v>
      </c>
      <c r="F2050" s="131" t="s">
        <v>3859</v>
      </c>
      <c r="G2050" s="62">
        <v>2</v>
      </c>
      <c r="H2050" s="62">
        <v>2</v>
      </c>
      <c r="I2050" s="94">
        <v>11.5</v>
      </c>
      <c r="J2050" s="60">
        <v>1</v>
      </c>
      <c r="K2050" s="60" t="s">
        <v>21</v>
      </c>
      <c r="L2050" s="60" t="str">
        <f>IF(K2050=[45]Hoja3!$B$2,[45]Hoja3!$A$2,IF(K2050=[45]Hoja3!$B$3,[45]Hoja3!$A$3,IF(K2050=[45]Hoja3!$B$4,[45]Hoja3!$A$4,IF(K2050=[45]Hoja3!$B$5,[45]Hoja3!$A$5,IF(K2050=[45]Hoja3!$B$6,[45]Hoja3!$A$6,IF(K2050=[45]Hoja3!$B$7,[45]Hoja3!$A$7,IF(K2050=[45]Hoja3!$B$8,[45]Hoja3!$A$8,IF(K2050=[45]Hoja3!$B$9,[45]Hoja3!$A$9,IF(K2050=[45]Hoja3!$B$10,[45]Hoja3!$A$10,IF(K2050=[45]Hoja3!$B$11,[45]Hoja3!$A$11,IF(K2050=[45]Hoja3!$B$12,[45]Hoja3!$A$12,IF(K2050=[45]Hoja3!$B$13,[45]Hoja3!$A$13,IF(K2050=[45]Hoja3!$B$14,[45]Hoja3!$A$14,"")))))))))))))</f>
        <v>CCE-05</v>
      </c>
      <c r="M2050" s="60" t="s">
        <v>63</v>
      </c>
      <c r="N2050" s="60">
        <v>0</v>
      </c>
      <c r="O2050" s="193">
        <v>74750000</v>
      </c>
      <c r="P2050" s="193">
        <v>74750000</v>
      </c>
      <c r="Q2050" s="65">
        <v>0</v>
      </c>
      <c r="R2050" s="60">
        <v>0</v>
      </c>
      <c r="S2050" s="60" t="s">
        <v>1439</v>
      </c>
      <c r="T2050" s="60" t="s">
        <v>3835</v>
      </c>
      <c r="U2050" s="60" t="s">
        <v>3836</v>
      </c>
      <c r="V2050" s="60" t="s">
        <v>3837</v>
      </c>
      <c r="W2050" s="194" t="s">
        <v>3838</v>
      </c>
      <c r="X2050" s="60">
        <v>3241000</v>
      </c>
      <c r="Y2050" s="60" t="s">
        <v>3839</v>
      </c>
    </row>
    <row r="2051" spans="1:25" ht="75" x14ac:dyDescent="0.25">
      <c r="A2051" s="60">
        <v>30</v>
      </c>
      <c r="B2051" s="131" t="s">
        <v>3833</v>
      </c>
      <c r="C2051" s="131" t="s">
        <v>311</v>
      </c>
      <c r="D2051" s="131" t="s">
        <v>563</v>
      </c>
      <c r="E2051" s="60">
        <v>80111501</v>
      </c>
      <c r="F2051" s="131" t="s">
        <v>3860</v>
      </c>
      <c r="G2051" s="62">
        <v>2</v>
      </c>
      <c r="H2051" s="62">
        <v>2</v>
      </c>
      <c r="I2051" s="94">
        <v>11.5</v>
      </c>
      <c r="J2051" s="60">
        <v>1</v>
      </c>
      <c r="K2051" s="60" t="s">
        <v>21</v>
      </c>
      <c r="L2051" s="60" t="str">
        <f>IF(K2051=[45]Hoja3!$B$2,[45]Hoja3!$A$2,IF(K2051=[45]Hoja3!$B$3,[45]Hoja3!$A$3,IF(K2051=[45]Hoja3!$B$4,[45]Hoja3!$A$4,IF(K2051=[45]Hoja3!$B$5,[45]Hoja3!$A$5,IF(K2051=[45]Hoja3!$B$6,[45]Hoja3!$A$6,IF(K2051=[45]Hoja3!$B$7,[45]Hoja3!$A$7,IF(K2051=[45]Hoja3!$B$8,[45]Hoja3!$A$8,IF(K2051=[45]Hoja3!$B$9,[45]Hoja3!$A$9,IF(K2051=[45]Hoja3!$B$10,[45]Hoja3!$A$10,IF(K2051=[45]Hoja3!$B$11,[45]Hoja3!$A$11,IF(K2051=[45]Hoja3!$B$12,[45]Hoja3!$A$12,IF(K2051=[45]Hoja3!$B$13,[45]Hoja3!$A$13,IF(K2051=[45]Hoja3!$B$14,[45]Hoja3!$A$14,"")))))))))))))</f>
        <v>CCE-05</v>
      </c>
      <c r="M2051" s="60" t="s">
        <v>63</v>
      </c>
      <c r="N2051" s="60">
        <v>0</v>
      </c>
      <c r="O2051" s="193">
        <v>37375000</v>
      </c>
      <c r="P2051" s="193">
        <v>37375000</v>
      </c>
      <c r="Q2051" s="65">
        <v>0</v>
      </c>
      <c r="R2051" s="60">
        <v>0</v>
      </c>
      <c r="S2051" s="60" t="s">
        <v>1439</v>
      </c>
      <c r="T2051" s="60" t="s">
        <v>3835</v>
      </c>
      <c r="U2051" s="60" t="s">
        <v>3836</v>
      </c>
      <c r="V2051" s="60" t="s">
        <v>3837</v>
      </c>
      <c r="W2051" s="194" t="s">
        <v>3838</v>
      </c>
      <c r="X2051" s="60">
        <v>3241000</v>
      </c>
      <c r="Y2051" s="60" t="s">
        <v>3839</v>
      </c>
    </row>
    <row r="2052" spans="1:25" ht="75" x14ac:dyDescent="0.25">
      <c r="A2052" s="60">
        <v>31</v>
      </c>
      <c r="B2052" s="131" t="s">
        <v>3833</v>
      </c>
      <c r="C2052" s="131" t="s">
        <v>311</v>
      </c>
      <c r="D2052" s="131" t="s">
        <v>563</v>
      </c>
      <c r="E2052" s="60">
        <v>80111501</v>
      </c>
      <c r="F2052" s="131" t="s">
        <v>3861</v>
      </c>
      <c r="G2052" s="62">
        <v>2</v>
      </c>
      <c r="H2052" s="62">
        <v>2</v>
      </c>
      <c r="I2052" s="94">
        <v>11.5</v>
      </c>
      <c r="J2052" s="60">
        <v>1</v>
      </c>
      <c r="K2052" s="60" t="s">
        <v>21</v>
      </c>
      <c r="L2052" s="60" t="str">
        <f>IF(K2052=[45]Hoja3!$B$2,[45]Hoja3!$A$2,IF(K2052=[45]Hoja3!$B$3,[45]Hoja3!$A$3,IF(K2052=[45]Hoja3!$B$4,[45]Hoja3!$A$4,IF(K2052=[45]Hoja3!$B$5,[45]Hoja3!$A$5,IF(K2052=[45]Hoja3!$B$6,[45]Hoja3!$A$6,IF(K2052=[45]Hoja3!$B$7,[45]Hoja3!$A$7,IF(K2052=[45]Hoja3!$B$8,[45]Hoja3!$A$8,IF(K2052=[45]Hoja3!$B$9,[45]Hoja3!$A$9,IF(K2052=[45]Hoja3!$B$10,[45]Hoja3!$A$10,IF(K2052=[45]Hoja3!$B$11,[45]Hoja3!$A$11,IF(K2052=[45]Hoja3!$B$12,[45]Hoja3!$A$12,IF(K2052=[45]Hoja3!$B$13,[45]Hoja3!$A$13,IF(K2052=[45]Hoja3!$B$14,[45]Hoja3!$A$14,"")))))))))))))</f>
        <v>CCE-05</v>
      </c>
      <c r="M2052" s="60" t="s">
        <v>63</v>
      </c>
      <c r="N2052" s="60">
        <v>0</v>
      </c>
      <c r="O2052" s="193">
        <v>63370750</v>
      </c>
      <c r="P2052" s="193">
        <v>63370750</v>
      </c>
      <c r="Q2052" s="65">
        <v>0</v>
      </c>
      <c r="R2052" s="60">
        <v>0</v>
      </c>
      <c r="S2052" s="60" t="s">
        <v>1439</v>
      </c>
      <c r="T2052" s="60" t="s">
        <v>3835</v>
      </c>
      <c r="U2052" s="60" t="s">
        <v>3836</v>
      </c>
      <c r="V2052" s="60" t="s">
        <v>3837</v>
      </c>
      <c r="W2052" s="194" t="s">
        <v>3838</v>
      </c>
      <c r="X2052" s="60">
        <v>3241000</v>
      </c>
      <c r="Y2052" s="60" t="s">
        <v>3839</v>
      </c>
    </row>
    <row r="2053" spans="1:25" ht="75" x14ac:dyDescent="0.25">
      <c r="A2053" s="60">
        <v>32</v>
      </c>
      <c r="B2053" s="131" t="s">
        <v>3833</v>
      </c>
      <c r="C2053" s="131" t="s">
        <v>311</v>
      </c>
      <c r="D2053" s="131" t="s">
        <v>563</v>
      </c>
      <c r="E2053" s="60">
        <v>80111501</v>
      </c>
      <c r="F2053" s="131" t="s">
        <v>3862</v>
      </c>
      <c r="G2053" s="62">
        <v>4</v>
      </c>
      <c r="H2053" s="62">
        <v>4</v>
      </c>
      <c r="I2053" s="94">
        <v>11</v>
      </c>
      <c r="J2053" s="60">
        <v>1</v>
      </c>
      <c r="K2053" s="60" t="s">
        <v>21</v>
      </c>
      <c r="L2053" s="60" t="str">
        <f>IF(K2053=[45]Hoja3!$B$2,[45]Hoja3!$A$2,IF(K2053=[45]Hoja3!$B$3,[45]Hoja3!$A$3,IF(K2053=[45]Hoja3!$B$4,[45]Hoja3!$A$4,IF(K2053=[45]Hoja3!$B$5,[45]Hoja3!$A$5,IF(K2053=[45]Hoja3!$B$6,[45]Hoja3!$A$6,IF(K2053=[45]Hoja3!$B$7,[45]Hoja3!$A$7,IF(K2053=[45]Hoja3!$B$8,[45]Hoja3!$A$8,IF(K2053=[45]Hoja3!$B$9,[45]Hoja3!$A$9,IF(K2053=[45]Hoja3!$B$10,[45]Hoja3!$A$10,IF(K2053=[45]Hoja3!$B$11,[45]Hoja3!$A$11,IF(K2053=[45]Hoja3!$B$12,[45]Hoja3!$A$12,IF(K2053=[45]Hoja3!$B$13,[45]Hoja3!$A$13,IF(K2053=[45]Hoja3!$B$14,[45]Hoja3!$A$14,"")))))))))))))</f>
        <v>CCE-05</v>
      </c>
      <c r="M2053" s="60" t="s">
        <v>63</v>
      </c>
      <c r="N2053" s="60">
        <v>0</v>
      </c>
      <c r="O2053" s="193">
        <v>49500000</v>
      </c>
      <c r="P2053" s="193">
        <v>49500000</v>
      </c>
      <c r="Q2053" s="65">
        <v>0</v>
      </c>
      <c r="R2053" s="60">
        <v>0</v>
      </c>
      <c r="S2053" s="60" t="s">
        <v>1439</v>
      </c>
      <c r="T2053" s="60" t="s">
        <v>3835</v>
      </c>
      <c r="U2053" s="60" t="s">
        <v>3836</v>
      </c>
      <c r="V2053" s="60" t="s">
        <v>3837</v>
      </c>
      <c r="W2053" s="194" t="s">
        <v>3838</v>
      </c>
      <c r="X2053" s="60">
        <v>3241000</v>
      </c>
      <c r="Y2053" s="60" t="s">
        <v>3839</v>
      </c>
    </row>
    <row r="2054" spans="1:25" ht="75" x14ac:dyDescent="0.25">
      <c r="A2054" s="60">
        <v>33</v>
      </c>
      <c r="B2054" s="131" t="s">
        <v>3833</v>
      </c>
      <c r="C2054" s="131" t="s">
        <v>312</v>
      </c>
      <c r="D2054" s="131" t="s">
        <v>565</v>
      </c>
      <c r="E2054" s="60">
        <v>80111501</v>
      </c>
      <c r="F2054" s="131" t="s">
        <v>3863</v>
      </c>
      <c r="G2054" s="62">
        <v>2</v>
      </c>
      <c r="H2054" s="62">
        <v>2</v>
      </c>
      <c r="I2054" s="94">
        <v>11.5</v>
      </c>
      <c r="J2054" s="60">
        <v>1</v>
      </c>
      <c r="K2054" s="60" t="s">
        <v>21</v>
      </c>
      <c r="L2054" s="60" t="str">
        <f>IF(K2054=[45]Hoja3!$B$2,[45]Hoja3!$A$2,IF(K2054=[45]Hoja3!$B$3,[45]Hoja3!$A$3,IF(K2054=[45]Hoja3!$B$4,[45]Hoja3!$A$4,IF(K2054=[45]Hoja3!$B$5,[45]Hoja3!$A$5,IF(K2054=[45]Hoja3!$B$6,[45]Hoja3!$A$6,IF(K2054=[45]Hoja3!$B$7,[45]Hoja3!$A$7,IF(K2054=[45]Hoja3!$B$8,[45]Hoja3!$A$8,IF(K2054=[45]Hoja3!$B$9,[45]Hoja3!$A$9,IF(K2054=[45]Hoja3!$B$10,[45]Hoja3!$A$10,IF(K2054=[45]Hoja3!$B$11,[45]Hoja3!$A$11,IF(K2054=[45]Hoja3!$B$12,[45]Hoja3!$A$12,IF(K2054=[45]Hoja3!$B$13,[45]Hoja3!$A$13,IF(K2054=[45]Hoja3!$B$14,[45]Hoja3!$A$14,"")))))))))))))</f>
        <v>CCE-05</v>
      </c>
      <c r="M2054" s="60" t="s">
        <v>63</v>
      </c>
      <c r="N2054" s="60">
        <v>0</v>
      </c>
      <c r="O2054" s="193">
        <v>61594000</v>
      </c>
      <c r="P2054" s="193">
        <v>61594000</v>
      </c>
      <c r="Q2054" s="65">
        <v>0</v>
      </c>
      <c r="R2054" s="60">
        <v>0</v>
      </c>
      <c r="S2054" s="60" t="s">
        <v>1439</v>
      </c>
      <c r="T2054" s="60" t="s">
        <v>3835</v>
      </c>
      <c r="U2054" s="60" t="s">
        <v>3836</v>
      </c>
      <c r="V2054" s="60" t="s">
        <v>3837</v>
      </c>
      <c r="W2054" s="194" t="s">
        <v>3838</v>
      </c>
      <c r="X2054" s="60">
        <v>3241000</v>
      </c>
      <c r="Y2054" s="60" t="s">
        <v>3839</v>
      </c>
    </row>
    <row r="2055" spans="1:25" ht="75" x14ac:dyDescent="0.25">
      <c r="A2055" s="60">
        <v>34</v>
      </c>
      <c r="B2055" s="131" t="s">
        <v>3833</v>
      </c>
      <c r="C2055" s="131" t="s">
        <v>312</v>
      </c>
      <c r="D2055" s="131" t="s">
        <v>565</v>
      </c>
      <c r="E2055" s="60">
        <v>80111501</v>
      </c>
      <c r="F2055" s="131" t="s">
        <v>3864</v>
      </c>
      <c r="G2055" s="62">
        <v>2</v>
      </c>
      <c r="H2055" s="62">
        <v>2</v>
      </c>
      <c r="I2055" s="94">
        <v>11.5</v>
      </c>
      <c r="J2055" s="60">
        <v>1</v>
      </c>
      <c r="K2055" s="60" t="s">
        <v>21</v>
      </c>
      <c r="L2055" s="60" t="str">
        <f>IF(K2055=[45]Hoja3!$B$2,[45]Hoja3!$A$2,IF(K2055=[45]Hoja3!$B$3,[45]Hoja3!$A$3,IF(K2055=[45]Hoja3!$B$4,[45]Hoja3!$A$4,IF(K2055=[45]Hoja3!$B$5,[45]Hoja3!$A$5,IF(K2055=[45]Hoja3!$B$6,[45]Hoja3!$A$6,IF(K2055=[45]Hoja3!$B$7,[45]Hoja3!$A$7,IF(K2055=[45]Hoja3!$B$8,[45]Hoja3!$A$8,IF(K2055=[45]Hoja3!$B$9,[45]Hoja3!$A$9,IF(K2055=[45]Hoja3!$B$10,[45]Hoja3!$A$10,IF(K2055=[45]Hoja3!$B$11,[45]Hoja3!$A$11,IF(K2055=[45]Hoja3!$B$12,[45]Hoja3!$A$12,IF(K2055=[45]Hoja3!$B$13,[45]Hoja3!$A$13,IF(K2055=[45]Hoja3!$B$14,[45]Hoja3!$A$14,"")))))))))))))</f>
        <v>CCE-05</v>
      </c>
      <c r="M2055" s="60" t="s">
        <v>63</v>
      </c>
      <c r="N2055" s="60">
        <v>0</v>
      </c>
      <c r="O2055" s="193">
        <v>57500000</v>
      </c>
      <c r="P2055" s="193">
        <v>57500000</v>
      </c>
      <c r="Q2055" s="65">
        <v>0</v>
      </c>
      <c r="R2055" s="60">
        <v>0</v>
      </c>
      <c r="S2055" s="60" t="s">
        <v>1439</v>
      </c>
      <c r="T2055" s="60" t="s">
        <v>3835</v>
      </c>
      <c r="U2055" s="60" t="s">
        <v>3836</v>
      </c>
      <c r="V2055" s="60" t="s">
        <v>3837</v>
      </c>
      <c r="W2055" s="194" t="s">
        <v>3838</v>
      </c>
      <c r="X2055" s="60">
        <v>3241000</v>
      </c>
      <c r="Y2055" s="60" t="s">
        <v>3839</v>
      </c>
    </row>
    <row r="2056" spans="1:25" ht="75" x14ac:dyDescent="0.25">
      <c r="A2056" s="60">
        <v>35</v>
      </c>
      <c r="B2056" s="131" t="s">
        <v>3833</v>
      </c>
      <c r="C2056" s="131" t="s">
        <v>312</v>
      </c>
      <c r="D2056" s="131" t="s">
        <v>565</v>
      </c>
      <c r="E2056" s="60">
        <v>80111501</v>
      </c>
      <c r="F2056" s="131" t="s">
        <v>3865</v>
      </c>
      <c r="G2056" s="62">
        <v>2</v>
      </c>
      <c r="H2056" s="62">
        <v>2</v>
      </c>
      <c r="I2056" s="94">
        <v>11.5</v>
      </c>
      <c r="J2056" s="60">
        <v>1</v>
      </c>
      <c r="K2056" s="60" t="s">
        <v>21</v>
      </c>
      <c r="L2056" s="60" t="str">
        <f>IF(K2056=[45]Hoja3!$B$2,[45]Hoja3!$A$2,IF(K2056=[45]Hoja3!$B$3,[45]Hoja3!$A$3,IF(K2056=[45]Hoja3!$B$4,[45]Hoja3!$A$4,IF(K2056=[45]Hoja3!$B$5,[45]Hoja3!$A$5,IF(K2056=[45]Hoja3!$B$6,[45]Hoja3!$A$6,IF(K2056=[45]Hoja3!$B$7,[45]Hoja3!$A$7,IF(K2056=[45]Hoja3!$B$8,[45]Hoja3!$A$8,IF(K2056=[45]Hoja3!$B$9,[45]Hoja3!$A$9,IF(K2056=[45]Hoja3!$B$10,[45]Hoja3!$A$10,IF(K2056=[45]Hoja3!$B$11,[45]Hoja3!$A$11,IF(K2056=[45]Hoja3!$B$12,[45]Hoja3!$A$12,IF(K2056=[45]Hoja3!$B$13,[45]Hoja3!$A$13,IF(K2056=[45]Hoja3!$B$14,[45]Hoja3!$A$14,"")))))))))))))</f>
        <v>CCE-05</v>
      </c>
      <c r="M2056" s="60" t="s">
        <v>63</v>
      </c>
      <c r="N2056" s="60">
        <v>0</v>
      </c>
      <c r="O2056" s="193">
        <v>41457500</v>
      </c>
      <c r="P2056" s="193">
        <v>41457500</v>
      </c>
      <c r="Q2056" s="65">
        <v>0</v>
      </c>
      <c r="R2056" s="60">
        <v>0</v>
      </c>
      <c r="S2056" s="60" t="s">
        <v>1439</v>
      </c>
      <c r="T2056" s="60" t="s">
        <v>3835</v>
      </c>
      <c r="U2056" s="60" t="s">
        <v>3836</v>
      </c>
      <c r="V2056" s="60" t="s">
        <v>3837</v>
      </c>
      <c r="W2056" s="194" t="s">
        <v>3838</v>
      </c>
      <c r="X2056" s="60">
        <v>3241000</v>
      </c>
      <c r="Y2056" s="60" t="s">
        <v>3839</v>
      </c>
    </row>
    <row r="2057" spans="1:25" ht="75" x14ac:dyDescent="0.25">
      <c r="A2057" s="60">
        <v>36</v>
      </c>
      <c r="B2057" s="131" t="s">
        <v>3833</v>
      </c>
      <c r="C2057" s="131" t="s">
        <v>312</v>
      </c>
      <c r="D2057" s="131" t="s">
        <v>565</v>
      </c>
      <c r="E2057" s="60">
        <v>80111501</v>
      </c>
      <c r="F2057" s="131" t="s">
        <v>3866</v>
      </c>
      <c r="G2057" s="62">
        <v>2</v>
      </c>
      <c r="H2057" s="62">
        <v>2</v>
      </c>
      <c r="I2057" s="94">
        <v>11.5</v>
      </c>
      <c r="J2057" s="60">
        <v>1</v>
      </c>
      <c r="K2057" s="60" t="s">
        <v>21</v>
      </c>
      <c r="L2057" s="60" t="str">
        <f>IF(K2057=[45]Hoja3!$B$2,[45]Hoja3!$A$2,IF(K2057=[45]Hoja3!$B$3,[45]Hoja3!$A$3,IF(K2057=[45]Hoja3!$B$4,[45]Hoja3!$A$4,IF(K2057=[45]Hoja3!$B$5,[45]Hoja3!$A$5,IF(K2057=[45]Hoja3!$B$6,[45]Hoja3!$A$6,IF(K2057=[45]Hoja3!$B$7,[45]Hoja3!$A$7,IF(K2057=[45]Hoja3!$B$8,[45]Hoja3!$A$8,IF(K2057=[45]Hoja3!$B$9,[45]Hoja3!$A$9,IF(K2057=[45]Hoja3!$B$10,[45]Hoja3!$A$10,IF(K2057=[45]Hoja3!$B$11,[45]Hoja3!$A$11,IF(K2057=[45]Hoja3!$B$12,[45]Hoja3!$A$12,IF(K2057=[45]Hoja3!$B$13,[45]Hoja3!$A$13,IF(K2057=[45]Hoja3!$B$14,[45]Hoja3!$A$14,"")))))))))))))</f>
        <v>CCE-05</v>
      </c>
      <c r="M2057" s="60" t="s">
        <v>63</v>
      </c>
      <c r="N2057" s="60">
        <v>0</v>
      </c>
      <c r="O2057" s="193">
        <v>63250000</v>
      </c>
      <c r="P2057" s="193">
        <v>63250000</v>
      </c>
      <c r="Q2057" s="65">
        <v>0</v>
      </c>
      <c r="R2057" s="60">
        <v>0</v>
      </c>
      <c r="S2057" s="60" t="s">
        <v>1439</v>
      </c>
      <c r="T2057" s="60" t="s">
        <v>3835</v>
      </c>
      <c r="U2057" s="60" t="s">
        <v>3836</v>
      </c>
      <c r="V2057" s="60" t="s">
        <v>3837</v>
      </c>
      <c r="W2057" s="194" t="s">
        <v>3838</v>
      </c>
      <c r="X2057" s="60">
        <v>3241000</v>
      </c>
      <c r="Y2057" s="60" t="s">
        <v>3839</v>
      </c>
    </row>
    <row r="2058" spans="1:25" ht="75" x14ac:dyDescent="0.25">
      <c r="A2058" s="60">
        <v>37</v>
      </c>
      <c r="B2058" s="131" t="s">
        <v>3833</v>
      </c>
      <c r="C2058" s="131" t="s">
        <v>312</v>
      </c>
      <c r="D2058" s="131" t="s">
        <v>565</v>
      </c>
      <c r="E2058" s="60">
        <v>80111501</v>
      </c>
      <c r="F2058" s="131" t="s">
        <v>3867</v>
      </c>
      <c r="G2058" s="62">
        <v>2</v>
      </c>
      <c r="H2058" s="62">
        <v>2</v>
      </c>
      <c r="I2058" s="94">
        <v>11.5</v>
      </c>
      <c r="J2058" s="60">
        <v>1</v>
      </c>
      <c r="K2058" s="60" t="s">
        <v>21</v>
      </c>
      <c r="L2058" s="60" t="str">
        <f>IF(K2058=[45]Hoja3!$B$2,[45]Hoja3!$A$2,IF(K2058=[45]Hoja3!$B$3,[45]Hoja3!$A$3,IF(K2058=[45]Hoja3!$B$4,[45]Hoja3!$A$4,IF(K2058=[45]Hoja3!$B$5,[45]Hoja3!$A$5,IF(K2058=[45]Hoja3!$B$6,[45]Hoja3!$A$6,IF(K2058=[45]Hoja3!$B$7,[45]Hoja3!$A$7,IF(K2058=[45]Hoja3!$B$8,[45]Hoja3!$A$8,IF(K2058=[45]Hoja3!$B$9,[45]Hoja3!$A$9,IF(K2058=[45]Hoja3!$B$10,[45]Hoja3!$A$10,IF(K2058=[45]Hoja3!$B$11,[45]Hoja3!$A$11,IF(K2058=[45]Hoja3!$B$12,[45]Hoja3!$A$12,IF(K2058=[45]Hoja3!$B$13,[45]Hoja3!$A$13,IF(K2058=[45]Hoja3!$B$14,[45]Hoja3!$A$14,"")))))))))))))</f>
        <v>CCE-05</v>
      </c>
      <c r="M2058" s="60" t="s">
        <v>63</v>
      </c>
      <c r="N2058" s="60">
        <v>0</v>
      </c>
      <c r="O2058" s="193">
        <v>79350000</v>
      </c>
      <c r="P2058" s="193">
        <v>79350000</v>
      </c>
      <c r="Q2058" s="65">
        <v>0</v>
      </c>
      <c r="R2058" s="60">
        <v>0</v>
      </c>
      <c r="S2058" s="60" t="s">
        <v>1439</v>
      </c>
      <c r="T2058" s="60" t="s">
        <v>3835</v>
      </c>
      <c r="U2058" s="60" t="s">
        <v>3836</v>
      </c>
      <c r="V2058" s="60" t="s">
        <v>3837</v>
      </c>
      <c r="W2058" s="194" t="s">
        <v>3838</v>
      </c>
      <c r="X2058" s="60">
        <v>3241000</v>
      </c>
      <c r="Y2058" s="60" t="s">
        <v>3839</v>
      </c>
    </row>
    <row r="2059" spans="1:25" ht="75" x14ac:dyDescent="0.25">
      <c r="A2059" s="60">
        <v>38</v>
      </c>
      <c r="B2059" s="131" t="s">
        <v>3833</v>
      </c>
      <c r="C2059" s="131" t="s">
        <v>312</v>
      </c>
      <c r="D2059" s="131" t="s">
        <v>565</v>
      </c>
      <c r="E2059" s="60">
        <v>80111501</v>
      </c>
      <c r="F2059" s="131" t="s">
        <v>3868</v>
      </c>
      <c r="G2059" s="62">
        <v>2</v>
      </c>
      <c r="H2059" s="62">
        <v>2</v>
      </c>
      <c r="I2059" s="94">
        <v>11.5</v>
      </c>
      <c r="J2059" s="60">
        <v>1</v>
      </c>
      <c r="K2059" s="60" t="s">
        <v>21</v>
      </c>
      <c r="L2059" s="60" t="str">
        <f>IF(K2059=[45]Hoja3!$B$2,[45]Hoja3!$A$2,IF(K2059=[45]Hoja3!$B$3,[45]Hoja3!$A$3,IF(K2059=[45]Hoja3!$B$4,[45]Hoja3!$A$4,IF(K2059=[45]Hoja3!$B$5,[45]Hoja3!$A$5,IF(K2059=[45]Hoja3!$B$6,[45]Hoja3!$A$6,IF(K2059=[45]Hoja3!$B$7,[45]Hoja3!$A$7,IF(K2059=[45]Hoja3!$B$8,[45]Hoja3!$A$8,IF(K2059=[45]Hoja3!$B$9,[45]Hoja3!$A$9,IF(K2059=[45]Hoja3!$B$10,[45]Hoja3!$A$10,IF(K2059=[45]Hoja3!$B$11,[45]Hoja3!$A$11,IF(K2059=[45]Hoja3!$B$12,[45]Hoja3!$A$12,IF(K2059=[45]Hoja3!$B$13,[45]Hoja3!$A$13,IF(K2059=[45]Hoja3!$B$14,[45]Hoja3!$A$14,"")))))))))))))</f>
        <v>CCE-05</v>
      </c>
      <c r="M2059" s="60" t="s">
        <v>63</v>
      </c>
      <c r="N2059" s="60">
        <v>0</v>
      </c>
      <c r="O2059" s="193">
        <v>63250000</v>
      </c>
      <c r="P2059" s="193">
        <v>63250000</v>
      </c>
      <c r="Q2059" s="65">
        <v>0</v>
      </c>
      <c r="R2059" s="60">
        <v>0</v>
      </c>
      <c r="S2059" s="60" t="s">
        <v>1439</v>
      </c>
      <c r="T2059" s="60" t="s">
        <v>3835</v>
      </c>
      <c r="U2059" s="60" t="s">
        <v>3836</v>
      </c>
      <c r="V2059" s="60" t="s">
        <v>3837</v>
      </c>
      <c r="W2059" s="194" t="s">
        <v>3838</v>
      </c>
      <c r="X2059" s="60">
        <v>3241000</v>
      </c>
      <c r="Y2059" s="60" t="s">
        <v>3839</v>
      </c>
    </row>
    <row r="2060" spans="1:25" ht="75" x14ac:dyDescent="0.25">
      <c r="A2060" s="60">
        <v>39</v>
      </c>
      <c r="B2060" s="131" t="s">
        <v>3833</v>
      </c>
      <c r="C2060" s="131" t="s">
        <v>312</v>
      </c>
      <c r="D2060" s="131" t="s">
        <v>565</v>
      </c>
      <c r="E2060" s="60">
        <v>80111501</v>
      </c>
      <c r="F2060" s="131" t="s">
        <v>3869</v>
      </c>
      <c r="G2060" s="62">
        <v>2</v>
      </c>
      <c r="H2060" s="62">
        <v>2</v>
      </c>
      <c r="I2060" s="94">
        <v>11.5</v>
      </c>
      <c r="J2060" s="60">
        <v>1</v>
      </c>
      <c r="K2060" s="60" t="s">
        <v>21</v>
      </c>
      <c r="L2060" s="60" t="str">
        <f>IF(K2060=[45]Hoja3!$B$2,[45]Hoja3!$A$2,IF(K2060=[45]Hoja3!$B$3,[45]Hoja3!$A$3,IF(K2060=[45]Hoja3!$B$4,[45]Hoja3!$A$4,IF(K2060=[45]Hoja3!$B$5,[45]Hoja3!$A$5,IF(K2060=[45]Hoja3!$B$6,[45]Hoja3!$A$6,IF(K2060=[45]Hoja3!$B$7,[45]Hoja3!$A$7,IF(K2060=[45]Hoja3!$B$8,[45]Hoja3!$A$8,IF(K2060=[45]Hoja3!$B$9,[45]Hoja3!$A$9,IF(K2060=[45]Hoja3!$B$10,[45]Hoja3!$A$10,IF(K2060=[45]Hoja3!$B$11,[45]Hoja3!$A$11,IF(K2060=[45]Hoja3!$B$12,[45]Hoja3!$A$12,IF(K2060=[45]Hoja3!$B$13,[45]Hoja3!$A$13,IF(K2060=[45]Hoja3!$B$14,[45]Hoja3!$A$14,"")))))))))))))</f>
        <v>CCE-05</v>
      </c>
      <c r="M2060" s="60" t="s">
        <v>575</v>
      </c>
      <c r="N2060" s="60">
        <v>0</v>
      </c>
      <c r="O2060" s="193">
        <v>32621130</v>
      </c>
      <c r="P2060" s="193">
        <v>32621130</v>
      </c>
      <c r="Q2060" s="65">
        <v>0</v>
      </c>
      <c r="R2060" s="60">
        <v>0</v>
      </c>
      <c r="S2060" s="60" t="s">
        <v>1439</v>
      </c>
      <c r="T2060" s="60" t="s">
        <v>3835</v>
      </c>
      <c r="U2060" s="60" t="s">
        <v>3836</v>
      </c>
      <c r="V2060" s="60" t="s">
        <v>3837</v>
      </c>
      <c r="W2060" s="194" t="s">
        <v>3838</v>
      </c>
      <c r="X2060" s="60">
        <v>3241000</v>
      </c>
      <c r="Y2060" s="60" t="s">
        <v>3839</v>
      </c>
    </row>
    <row r="2061" spans="1:25" ht="75" x14ac:dyDescent="0.25">
      <c r="A2061" s="60">
        <v>40</v>
      </c>
      <c r="B2061" s="131" t="s">
        <v>3833</v>
      </c>
      <c r="C2061" s="131" t="s">
        <v>312</v>
      </c>
      <c r="D2061" s="131" t="s">
        <v>565</v>
      </c>
      <c r="E2061" s="60">
        <v>80111501</v>
      </c>
      <c r="F2061" s="131" t="s">
        <v>3869</v>
      </c>
      <c r="G2061" s="62">
        <v>7</v>
      </c>
      <c r="H2061" s="62">
        <v>7</v>
      </c>
      <c r="I2061" s="60">
        <v>5</v>
      </c>
      <c r="J2061" s="60">
        <v>1</v>
      </c>
      <c r="K2061" s="60" t="s">
        <v>21</v>
      </c>
      <c r="L2061" s="60" t="str">
        <f>IF(K2061=[45]Hoja3!$B$2,[45]Hoja3!$A$2,IF(K2061=[45]Hoja3!$B$3,[45]Hoja3!$A$3,IF(K2061=[45]Hoja3!$B$4,[45]Hoja3!$A$4,IF(K2061=[45]Hoja3!$B$5,[45]Hoja3!$A$5,IF(K2061=[45]Hoja3!$B$6,[45]Hoja3!$A$6,IF(K2061=[45]Hoja3!$B$7,[45]Hoja3!$A$7,IF(K2061=[45]Hoja3!$B$8,[45]Hoja3!$A$8,IF(K2061=[45]Hoja3!$B$9,[45]Hoja3!$A$9,IF(K2061=[45]Hoja3!$B$10,[45]Hoja3!$A$10,IF(K2061=[45]Hoja3!$B$11,[45]Hoja3!$A$11,IF(K2061=[45]Hoja3!$B$12,[45]Hoja3!$A$12,IF(K2061=[45]Hoja3!$B$13,[45]Hoja3!$A$13,IF(K2061=[45]Hoja3!$B$14,[45]Hoja3!$A$14,"")))))))))))))</f>
        <v>CCE-05</v>
      </c>
      <c r="M2061" s="60" t="s">
        <v>575</v>
      </c>
      <c r="N2061" s="60">
        <v>0</v>
      </c>
      <c r="O2061" s="193">
        <v>6421370</v>
      </c>
      <c r="P2061" s="193">
        <v>6421370</v>
      </c>
      <c r="Q2061" s="65">
        <v>0</v>
      </c>
      <c r="R2061" s="60">
        <v>0</v>
      </c>
      <c r="S2061" s="60" t="s">
        <v>1439</v>
      </c>
      <c r="T2061" s="60" t="s">
        <v>3835</v>
      </c>
      <c r="U2061" s="60" t="s">
        <v>3836</v>
      </c>
      <c r="V2061" s="60" t="s">
        <v>3837</v>
      </c>
      <c r="W2061" s="194" t="s">
        <v>3838</v>
      </c>
      <c r="X2061" s="60">
        <v>3241000</v>
      </c>
      <c r="Y2061" s="60" t="s">
        <v>3839</v>
      </c>
    </row>
    <row r="2062" spans="1:25" ht="60" x14ac:dyDescent="0.25">
      <c r="A2062" s="60">
        <v>41</v>
      </c>
      <c r="B2062" s="131" t="s">
        <v>3833</v>
      </c>
      <c r="C2062" s="131" t="s">
        <v>312</v>
      </c>
      <c r="D2062" s="131" t="s">
        <v>566</v>
      </c>
      <c r="E2062" s="60" t="s">
        <v>3870</v>
      </c>
      <c r="F2062" s="131" t="s">
        <v>3871</v>
      </c>
      <c r="G2062" s="62">
        <v>4</v>
      </c>
      <c r="H2062" s="62">
        <v>4</v>
      </c>
      <c r="I2062" s="60">
        <v>9</v>
      </c>
      <c r="J2062" s="60">
        <v>1</v>
      </c>
      <c r="K2062" s="60" t="s">
        <v>24</v>
      </c>
      <c r="L2062" s="60" t="str">
        <f>IF(K2062=[45]Hoja3!$B$2,[45]Hoja3!$A$2,IF(K2062=[45]Hoja3!$B$3,[45]Hoja3!$A$3,IF(K2062=[45]Hoja3!$B$4,[45]Hoja3!$A$4,IF(K2062=[45]Hoja3!$B$5,[45]Hoja3!$A$5,IF(K2062=[45]Hoja3!$B$6,[45]Hoja3!$A$6,IF(K2062=[45]Hoja3!$B$7,[45]Hoja3!$A$7,IF(K2062=[45]Hoja3!$B$8,[45]Hoja3!$A$8,IF(K2062=[45]Hoja3!$B$9,[45]Hoja3!$A$9,IF(K2062=[45]Hoja3!$B$10,[45]Hoja3!$A$10,IF(K2062=[45]Hoja3!$B$11,[45]Hoja3!$A$11,IF(K2062=[45]Hoja3!$B$12,[45]Hoja3!$A$12,IF(K2062=[45]Hoja3!$B$13,[45]Hoja3!$A$13,IF(K2062=[45]Hoja3!$B$14,[45]Hoja3!$A$14,"")))))))))))))</f>
        <v>CCE-06</v>
      </c>
      <c r="M2062" s="60" t="s">
        <v>585</v>
      </c>
      <c r="N2062" s="60">
        <v>0</v>
      </c>
      <c r="O2062" s="193">
        <v>822722000</v>
      </c>
      <c r="P2062" s="193">
        <v>822722000</v>
      </c>
      <c r="Q2062" s="65">
        <v>0</v>
      </c>
      <c r="R2062" s="60">
        <v>0</v>
      </c>
      <c r="S2062" s="60" t="s">
        <v>1439</v>
      </c>
      <c r="T2062" s="60" t="s">
        <v>3835</v>
      </c>
      <c r="U2062" s="60" t="s">
        <v>3836</v>
      </c>
      <c r="V2062" s="60" t="s">
        <v>3837</v>
      </c>
      <c r="W2062" s="194" t="s">
        <v>3838</v>
      </c>
      <c r="X2062" s="60">
        <v>3241000</v>
      </c>
      <c r="Y2062" s="60" t="s">
        <v>3839</v>
      </c>
    </row>
    <row r="2063" spans="1:25" ht="60" x14ac:dyDescent="0.25">
      <c r="A2063" s="60">
        <v>42</v>
      </c>
      <c r="B2063" s="131" t="s">
        <v>3833</v>
      </c>
      <c r="C2063" s="131" t="s">
        <v>311</v>
      </c>
      <c r="D2063" s="131" t="s">
        <v>564</v>
      </c>
      <c r="E2063" s="60" t="s">
        <v>3872</v>
      </c>
      <c r="F2063" s="131" t="s">
        <v>3873</v>
      </c>
      <c r="G2063" s="62">
        <v>4</v>
      </c>
      <c r="H2063" s="62">
        <v>4</v>
      </c>
      <c r="I2063" s="60">
        <v>9</v>
      </c>
      <c r="J2063" s="60">
        <v>1</v>
      </c>
      <c r="K2063" s="60" t="s">
        <v>3874</v>
      </c>
      <c r="L2063" s="60" t="str">
        <f>IF(K2063=[45]Hoja3!$B$2,[45]Hoja3!$A$2,IF(K2063=[45]Hoja3!$B$3,[45]Hoja3!$A$3,IF(K2063=[45]Hoja3!$B$4,[45]Hoja3!$A$4,IF(K2063=[45]Hoja3!$B$5,[45]Hoja3!$A$5,IF(K2063=[45]Hoja3!$B$6,[45]Hoja3!$A$6,IF(K2063=[45]Hoja3!$B$7,[45]Hoja3!$A$7,IF(K2063=[45]Hoja3!$B$8,[45]Hoja3!$A$8,IF(K2063=[45]Hoja3!$B$9,[45]Hoja3!$A$9,IF(K2063=[45]Hoja3!$B$10,[45]Hoja3!$A$10,IF(K2063=[45]Hoja3!$B$11,[45]Hoja3!$A$11,IF(K2063=[45]Hoja3!$B$12,[45]Hoja3!$A$12,IF(K2063=[45]Hoja3!$B$13,[45]Hoja3!$A$13,IF(K2063=[45]Hoja3!$B$14,[45]Hoja3!$A$14,"")))))))))))))</f>
        <v>CCE-11||03</v>
      </c>
      <c r="M2063" s="60" t="s">
        <v>578</v>
      </c>
      <c r="N2063" s="60">
        <v>0</v>
      </c>
      <c r="O2063" s="193">
        <v>1294205453</v>
      </c>
      <c r="P2063" s="193">
        <v>1294205453</v>
      </c>
      <c r="Q2063" s="65">
        <v>0</v>
      </c>
      <c r="R2063" s="60">
        <v>0</v>
      </c>
      <c r="S2063" s="60" t="s">
        <v>1439</v>
      </c>
      <c r="T2063" s="60" t="s">
        <v>3835</v>
      </c>
      <c r="U2063" s="60" t="s">
        <v>3836</v>
      </c>
      <c r="V2063" s="60" t="s">
        <v>3837</v>
      </c>
      <c r="W2063" s="194" t="s">
        <v>3838</v>
      </c>
      <c r="X2063" s="60">
        <v>3241000</v>
      </c>
      <c r="Y2063" s="60" t="s">
        <v>3839</v>
      </c>
    </row>
    <row r="2064" spans="1:25" ht="60" x14ac:dyDescent="0.25">
      <c r="A2064" s="60">
        <v>43</v>
      </c>
      <c r="B2064" s="131" t="s">
        <v>3833</v>
      </c>
      <c r="C2064" s="131" t="s">
        <v>311</v>
      </c>
      <c r="D2064" s="131" t="s">
        <v>564</v>
      </c>
      <c r="E2064" s="60" t="s">
        <v>3872</v>
      </c>
      <c r="F2064" s="131" t="s">
        <v>3873</v>
      </c>
      <c r="G2064" s="62">
        <v>4</v>
      </c>
      <c r="H2064" s="62">
        <v>4</v>
      </c>
      <c r="I2064" s="60">
        <v>9</v>
      </c>
      <c r="J2064" s="60">
        <v>1</v>
      </c>
      <c r="K2064" s="60" t="s">
        <v>3874</v>
      </c>
      <c r="L2064" s="60" t="str">
        <f>IF(K2064=[45]Hoja3!$B$2,[45]Hoja3!$A$2,IF(K2064=[45]Hoja3!$B$3,[45]Hoja3!$A$3,IF(K2064=[45]Hoja3!$B$4,[45]Hoja3!$A$4,IF(K2064=[45]Hoja3!$B$5,[45]Hoja3!$A$5,IF(K2064=[45]Hoja3!$B$6,[45]Hoja3!$A$6,IF(K2064=[45]Hoja3!$B$7,[45]Hoja3!$A$7,IF(K2064=[45]Hoja3!$B$8,[45]Hoja3!$A$8,IF(K2064=[45]Hoja3!$B$9,[45]Hoja3!$A$9,IF(K2064=[45]Hoja3!$B$10,[45]Hoja3!$A$10,IF(K2064=[45]Hoja3!$B$11,[45]Hoja3!$A$11,IF(K2064=[45]Hoja3!$B$12,[45]Hoja3!$A$12,IF(K2064=[45]Hoja3!$B$13,[45]Hoja3!$A$13,IF(K2064=[45]Hoja3!$B$14,[45]Hoja3!$A$14,"")))))))))))))</f>
        <v>CCE-11||03</v>
      </c>
      <c r="M2064" s="60" t="s">
        <v>578</v>
      </c>
      <c r="N2064" s="60">
        <v>0</v>
      </c>
      <c r="O2064" s="193">
        <v>1039440600</v>
      </c>
      <c r="P2064" s="193">
        <v>1039440600</v>
      </c>
      <c r="Q2064" s="65">
        <v>0</v>
      </c>
      <c r="R2064" s="60">
        <v>0</v>
      </c>
      <c r="S2064" s="60" t="s">
        <v>1439</v>
      </c>
      <c r="T2064" s="60" t="s">
        <v>3835</v>
      </c>
      <c r="U2064" s="60" t="s">
        <v>3836</v>
      </c>
      <c r="V2064" s="60" t="s">
        <v>3837</v>
      </c>
      <c r="W2064" s="194" t="s">
        <v>3838</v>
      </c>
      <c r="X2064" s="60">
        <v>3241000</v>
      </c>
      <c r="Y2064" s="60" t="s">
        <v>3839</v>
      </c>
    </row>
    <row r="2065" spans="1:25" ht="60" x14ac:dyDescent="0.25">
      <c r="A2065" s="60">
        <v>44</v>
      </c>
      <c r="B2065" s="131" t="s">
        <v>3833</v>
      </c>
      <c r="C2065" s="131" t="s">
        <v>311</v>
      </c>
      <c r="D2065" s="131" t="s">
        <v>564</v>
      </c>
      <c r="E2065" s="60" t="s">
        <v>3872</v>
      </c>
      <c r="F2065" s="131" t="s">
        <v>3873</v>
      </c>
      <c r="G2065" s="62">
        <v>4</v>
      </c>
      <c r="H2065" s="62">
        <v>4</v>
      </c>
      <c r="I2065" s="60">
        <v>9</v>
      </c>
      <c r="J2065" s="60">
        <v>1</v>
      </c>
      <c r="K2065" s="60" t="s">
        <v>3874</v>
      </c>
      <c r="L2065" s="60" t="str">
        <f>IF(K2065=[45]Hoja3!$B$2,[45]Hoja3!$A$2,IF(K2065=[45]Hoja3!$B$3,[45]Hoja3!$A$3,IF(K2065=[45]Hoja3!$B$4,[45]Hoja3!$A$4,IF(K2065=[45]Hoja3!$B$5,[45]Hoja3!$A$5,IF(K2065=[45]Hoja3!$B$6,[45]Hoja3!$A$6,IF(K2065=[45]Hoja3!$B$7,[45]Hoja3!$A$7,IF(K2065=[45]Hoja3!$B$8,[45]Hoja3!$A$8,IF(K2065=[45]Hoja3!$B$9,[45]Hoja3!$A$9,IF(K2065=[45]Hoja3!$B$10,[45]Hoja3!$A$10,IF(K2065=[45]Hoja3!$B$11,[45]Hoja3!$A$11,IF(K2065=[45]Hoja3!$B$12,[45]Hoja3!$A$12,IF(K2065=[45]Hoja3!$B$13,[45]Hoja3!$A$13,IF(K2065=[45]Hoja3!$B$14,[45]Hoja3!$A$14,"")))))))))))))</f>
        <v>CCE-11||03</v>
      </c>
      <c r="M2065" s="60" t="s">
        <v>578</v>
      </c>
      <c r="N2065" s="60">
        <v>0</v>
      </c>
      <c r="O2065" s="193">
        <v>1039440600</v>
      </c>
      <c r="P2065" s="193">
        <v>1039440600</v>
      </c>
      <c r="Q2065" s="65">
        <v>0</v>
      </c>
      <c r="R2065" s="60">
        <v>0</v>
      </c>
      <c r="S2065" s="60" t="s">
        <v>1439</v>
      </c>
      <c r="T2065" s="60" t="s">
        <v>3835</v>
      </c>
      <c r="U2065" s="60" t="s">
        <v>3836</v>
      </c>
      <c r="V2065" s="60" t="s">
        <v>3837</v>
      </c>
      <c r="W2065" s="194" t="s">
        <v>3838</v>
      </c>
      <c r="X2065" s="60">
        <v>3241000</v>
      </c>
      <c r="Y2065" s="60" t="s">
        <v>3839</v>
      </c>
    </row>
    <row r="2066" spans="1:25" ht="60" x14ac:dyDescent="0.25">
      <c r="A2066" s="60">
        <v>45</v>
      </c>
      <c r="B2066" s="131" t="s">
        <v>3833</v>
      </c>
      <c r="C2066" s="131" t="s">
        <v>311</v>
      </c>
      <c r="D2066" s="131" t="s">
        <v>564</v>
      </c>
      <c r="E2066" s="60" t="s">
        <v>3872</v>
      </c>
      <c r="F2066" s="131" t="s">
        <v>3873</v>
      </c>
      <c r="G2066" s="62">
        <v>4</v>
      </c>
      <c r="H2066" s="62">
        <v>4</v>
      </c>
      <c r="I2066" s="60">
        <v>9</v>
      </c>
      <c r="J2066" s="60">
        <v>1</v>
      </c>
      <c r="K2066" s="60" t="s">
        <v>3874</v>
      </c>
      <c r="L2066" s="60" t="str">
        <f>IF(K2066=[45]Hoja3!$B$2,[45]Hoja3!$A$2,IF(K2066=[45]Hoja3!$B$3,[45]Hoja3!$A$3,IF(K2066=[45]Hoja3!$B$4,[45]Hoja3!$A$4,IF(K2066=[45]Hoja3!$B$5,[45]Hoja3!$A$5,IF(K2066=[45]Hoja3!$B$6,[45]Hoja3!$A$6,IF(K2066=[45]Hoja3!$B$7,[45]Hoja3!$A$7,IF(K2066=[45]Hoja3!$B$8,[45]Hoja3!$A$8,IF(K2066=[45]Hoja3!$B$9,[45]Hoja3!$A$9,IF(K2066=[45]Hoja3!$B$10,[45]Hoja3!$A$10,IF(K2066=[45]Hoja3!$B$11,[45]Hoja3!$A$11,IF(K2066=[45]Hoja3!$B$12,[45]Hoja3!$A$12,IF(K2066=[45]Hoja3!$B$13,[45]Hoja3!$A$13,IF(K2066=[45]Hoja3!$B$14,[45]Hoja3!$A$14,"")))))))))))))</f>
        <v>CCE-11||03</v>
      </c>
      <c r="M2066" s="60" t="s">
        <v>578</v>
      </c>
      <c r="N2066" s="60">
        <v>0</v>
      </c>
      <c r="O2066" s="193">
        <v>540101488</v>
      </c>
      <c r="P2066" s="193">
        <v>540101488</v>
      </c>
      <c r="Q2066" s="65">
        <v>0</v>
      </c>
      <c r="R2066" s="60">
        <v>0</v>
      </c>
      <c r="S2066" s="60" t="s">
        <v>1439</v>
      </c>
      <c r="T2066" s="60" t="s">
        <v>3835</v>
      </c>
      <c r="U2066" s="60" t="s">
        <v>3836</v>
      </c>
      <c r="V2066" s="60" t="s">
        <v>3837</v>
      </c>
      <c r="W2066" s="194" t="s">
        <v>3838</v>
      </c>
      <c r="X2066" s="60">
        <v>3241000</v>
      </c>
      <c r="Y2066" s="60" t="s">
        <v>3839</v>
      </c>
    </row>
    <row r="2067" spans="1:25" ht="60" x14ac:dyDescent="0.25">
      <c r="A2067" s="60">
        <v>46</v>
      </c>
      <c r="B2067" s="131" t="s">
        <v>3833</v>
      </c>
      <c r="C2067" s="131" t="s">
        <v>311</v>
      </c>
      <c r="D2067" s="131" t="s">
        <v>564</v>
      </c>
      <c r="E2067" s="60" t="s">
        <v>3872</v>
      </c>
      <c r="F2067" s="131" t="s">
        <v>3873</v>
      </c>
      <c r="G2067" s="62">
        <v>4</v>
      </c>
      <c r="H2067" s="62">
        <v>4</v>
      </c>
      <c r="I2067" s="60">
        <v>9</v>
      </c>
      <c r="J2067" s="60">
        <v>1</v>
      </c>
      <c r="K2067" s="60" t="s">
        <v>3874</v>
      </c>
      <c r="L2067" s="60" t="str">
        <f>IF(K2067=[45]Hoja3!$B$2,[45]Hoja3!$A$2,IF(K2067=[45]Hoja3!$B$3,[45]Hoja3!$A$3,IF(K2067=[45]Hoja3!$B$4,[45]Hoja3!$A$4,IF(K2067=[45]Hoja3!$B$5,[45]Hoja3!$A$5,IF(K2067=[45]Hoja3!$B$6,[45]Hoja3!$A$6,IF(K2067=[45]Hoja3!$B$7,[45]Hoja3!$A$7,IF(K2067=[45]Hoja3!$B$8,[45]Hoja3!$A$8,IF(K2067=[45]Hoja3!$B$9,[45]Hoja3!$A$9,IF(K2067=[45]Hoja3!$B$10,[45]Hoja3!$A$10,IF(K2067=[45]Hoja3!$B$11,[45]Hoja3!$A$11,IF(K2067=[45]Hoja3!$B$12,[45]Hoja3!$A$12,IF(K2067=[45]Hoja3!$B$13,[45]Hoja3!$A$13,IF(K2067=[45]Hoja3!$B$14,[45]Hoja3!$A$14,"")))))))))))))</f>
        <v>CCE-11||03</v>
      </c>
      <c r="M2067" s="60" t="s">
        <v>578</v>
      </c>
      <c r="N2067" s="60">
        <v>0</v>
      </c>
      <c r="O2067" s="193">
        <v>937534659</v>
      </c>
      <c r="P2067" s="193">
        <v>937534659</v>
      </c>
      <c r="Q2067" s="65">
        <v>0</v>
      </c>
      <c r="R2067" s="60">
        <v>0</v>
      </c>
      <c r="S2067" s="60" t="s">
        <v>1439</v>
      </c>
      <c r="T2067" s="60" t="s">
        <v>3835</v>
      </c>
      <c r="U2067" s="60" t="s">
        <v>3836</v>
      </c>
      <c r="V2067" s="60" t="s">
        <v>3837</v>
      </c>
      <c r="W2067" s="194" t="s">
        <v>3838</v>
      </c>
      <c r="X2067" s="60">
        <v>3241000</v>
      </c>
      <c r="Y2067" s="60" t="s">
        <v>3839</v>
      </c>
    </row>
    <row r="2068" spans="1:25" ht="60" x14ac:dyDescent="0.25">
      <c r="A2068" s="60">
        <v>47</v>
      </c>
      <c r="B2068" s="131" t="s">
        <v>3833</v>
      </c>
      <c r="C2068" s="131" t="s">
        <v>311</v>
      </c>
      <c r="D2068" s="131" t="s">
        <v>564</v>
      </c>
      <c r="E2068" s="60" t="s">
        <v>3872</v>
      </c>
      <c r="F2068" s="131" t="s">
        <v>3873</v>
      </c>
      <c r="G2068" s="62">
        <v>4</v>
      </c>
      <c r="H2068" s="62">
        <v>4</v>
      </c>
      <c r="I2068" s="60">
        <v>9</v>
      </c>
      <c r="J2068" s="60">
        <v>1</v>
      </c>
      <c r="K2068" s="60" t="s">
        <v>3874</v>
      </c>
      <c r="L2068" s="60" t="str">
        <f>IF(K2068=[45]Hoja3!$B$2,[45]Hoja3!$A$2,IF(K2068=[45]Hoja3!$B$3,[45]Hoja3!$A$3,IF(K2068=[45]Hoja3!$B$4,[45]Hoja3!$A$4,IF(K2068=[45]Hoja3!$B$5,[45]Hoja3!$A$5,IF(K2068=[45]Hoja3!$B$6,[45]Hoja3!$A$6,IF(K2068=[45]Hoja3!$B$7,[45]Hoja3!$A$7,IF(K2068=[45]Hoja3!$B$8,[45]Hoja3!$A$8,IF(K2068=[45]Hoja3!$B$9,[45]Hoja3!$A$9,IF(K2068=[45]Hoja3!$B$10,[45]Hoja3!$A$10,IF(K2068=[45]Hoja3!$B$11,[45]Hoja3!$A$11,IF(K2068=[45]Hoja3!$B$12,[45]Hoja3!$A$12,IF(K2068=[45]Hoja3!$B$13,[45]Hoja3!$A$13,IF(K2068=[45]Hoja3!$B$14,[45]Hoja3!$A$14,"")))))))))))))</f>
        <v>CCE-11||03</v>
      </c>
      <c r="M2068" s="60" t="s">
        <v>578</v>
      </c>
      <c r="N2068" s="60">
        <v>0</v>
      </c>
      <c r="O2068" s="193">
        <v>540101488</v>
      </c>
      <c r="P2068" s="193">
        <v>540101488</v>
      </c>
      <c r="Q2068" s="65">
        <v>0</v>
      </c>
      <c r="R2068" s="60">
        <v>0</v>
      </c>
      <c r="S2068" s="60" t="s">
        <v>1439</v>
      </c>
      <c r="T2068" s="60" t="s">
        <v>3835</v>
      </c>
      <c r="U2068" s="60" t="s">
        <v>3836</v>
      </c>
      <c r="V2068" s="60" t="s">
        <v>3837</v>
      </c>
      <c r="W2068" s="194" t="s">
        <v>3838</v>
      </c>
      <c r="X2068" s="60">
        <v>3241000</v>
      </c>
      <c r="Y2068" s="60" t="s">
        <v>3839</v>
      </c>
    </row>
    <row r="2069" spans="1:25" ht="60" x14ac:dyDescent="0.25">
      <c r="A2069" s="60">
        <v>48</v>
      </c>
      <c r="B2069" s="131" t="s">
        <v>3833</v>
      </c>
      <c r="C2069" s="131" t="s">
        <v>311</v>
      </c>
      <c r="D2069" s="131" t="s">
        <v>564</v>
      </c>
      <c r="E2069" s="60" t="s">
        <v>3872</v>
      </c>
      <c r="F2069" s="131" t="s">
        <v>3873</v>
      </c>
      <c r="G2069" s="62">
        <v>4</v>
      </c>
      <c r="H2069" s="62">
        <v>4</v>
      </c>
      <c r="I2069" s="60">
        <v>9</v>
      </c>
      <c r="J2069" s="60">
        <v>1</v>
      </c>
      <c r="K2069" s="60" t="s">
        <v>3874</v>
      </c>
      <c r="L2069" s="60" t="str">
        <f>IF(K2069=[45]Hoja3!$B$2,[45]Hoja3!$A$2,IF(K2069=[45]Hoja3!$B$3,[45]Hoja3!$A$3,IF(K2069=[45]Hoja3!$B$4,[45]Hoja3!$A$4,IF(K2069=[45]Hoja3!$B$5,[45]Hoja3!$A$5,IF(K2069=[45]Hoja3!$B$6,[45]Hoja3!$A$6,IF(K2069=[45]Hoja3!$B$7,[45]Hoja3!$A$7,IF(K2069=[45]Hoja3!$B$8,[45]Hoja3!$A$8,IF(K2069=[45]Hoja3!$B$9,[45]Hoja3!$A$9,IF(K2069=[45]Hoja3!$B$10,[45]Hoja3!$A$10,IF(K2069=[45]Hoja3!$B$11,[45]Hoja3!$A$11,IF(K2069=[45]Hoja3!$B$12,[45]Hoja3!$A$12,IF(K2069=[45]Hoja3!$B$13,[45]Hoja3!$A$13,IF(K2069=[45]Hoja3!$B$14,[45]Hoja3!$A$14,"")))))))))))))</f>
        <v>CCE-11||03</v>
      </c>
      <c r="M2069" s="60" t="s">
        <v>578</v>
      </c>
      <c r="N2069" s="60">
        <v>0</v>
      </c>
      <c r="O2069" s="193">
        <v>1039440600</v>
      </c>
      <c r="P2069" s="193">
        <v>1039440600</v>
      </c>
      <c r="Q2069" s="65">
        <v>0</v>
      </c>
      <c r="R2069" s="60">
        <v>0</v>
      </c>
      <c r="S2069" s="60" t="s">
        <v>1439</v>
      </c>
      <c r="T2069" s="60" t="s">
        <v>3835</v>
      </c>
      <c r="U2069" s="60" t="s">
        <v>3836</v>
      </c>
      <c r="V2069" s="60" t="s">
        <v>3837</v>
      </c>
      <c r="W2069" s="194" t="s">
        <v>3838</v>
      </c>
      <c r="X2069" s="60">
        <v>3241000</v>
      </c>
      <c r="Y2069" s="60" t="s">
        <v>3839</v>
      </c>
    </row>
    <row r="2070" spans="1:25" ht="60" x14ac:dyDescent="0.25">
      <c r="A2070" s="60">
        <v>49</v>
      </c>
      <c r="B2070" s="131" t="s">
        <v>3833</v>
      </c>
      <c r="C2070" s="131" t="s">
        <v>311</v>
      </c>
      <c r="D2070" s="131" t="s">
        <v>564</v>
      </c>
      <c r="E2070" s="60" t="s">
        <v>3872</v>
      </c>
      <c r="F2070" s="131" t="s">
        <v>3873</v>
      </c>
      <c r="G2070" s="62">
        <v>4</v>
      </c>
      <c r="H2070" s="62">
        <v>4</v>
      </c>
      <c r="I2070" s="60">
        <v>9</v>
      </c>
      <c r="J2070" s="60">
        <v>1</v>
      </c>
      <c r="K2070" s="60" t="s">
        <v>3874</v>
      </c>
      <c r="L2070" s="60" t="str">
        <f>IF(K2070=[45]Hoja3!$B$2,[45]Hoja3!$A$2,IF(K2070=[45]Hoja3!$B$3,[45]Hoja3!$A$3,IF(K2070=[45]Hoja3!$B$4,[45]Hoja3!$A$4,IF(K2070=[45]Hoja3!$B$5,[45]Hoja3!$A$5,IF(K2070=[45]Hoja3!$B$6,[45]Hoja3!$A$6,IF(K2070=[45]Hoja3!$B$7,[45]Hoja3!$A$7,IF(K2070=[45]Hoja3!$B$8,[45]Hoja3!$A$8,IF(K2070=[45]Hoja3!$B$9,[45]Hoja3!$A$9,IF(K2070=[45]Hoja3!$B$10,[45]Hoja3!$A$10,IF(K2070=[45]Hoja3!$B$11,[45]Hoja3!$A$11,IF(K2070=[45]Hoja3!$B$12,[45]Hoja3!$A$12,IF(K2070=[45]Hoja3!$B$13,[45]Hoja3!$A$13,IF(K2070=[45]Hoja3!$B$14,[45]Hoja3!$A$14,"")))))))))))))</f>
        <v>CCE-11||03</v>
      </c>
      <c r="M2070" s="60" t="s">
        <v>578</v>
      </c>
      <c r="N2070" s="60">
        <v>0</v>
      </c>
      <c r="O2070" s="193">
        <v>601245053</v>
      </c>
      <c r="P2070" s="193">
        <v>601245053</v>
      </c>
      <c r="Q2070" s="65">
        <v>0</v>
      </c>
      <c r="R2070" s="60">
        <v>0</v>
      </c>
      <c r="S2070" s="60" t="s">
        <v>1439</v>
      </c>
      <c r="T2070" s="60" t="s">
        <v>3835</v>
      </c>
      <c r="U2070" s="60" t="s">
        <v>3836</v>
      </c>
      <c r="V2070" s="60" t="s">
        <v>3837</v>
      </c>
      <c r="W2070" s="194" t="s">
        <v>3838</v>
      </c>
      <c r="X2070" s="60">
        <v>3241000</v>
      </c>
      <c r="Y2070" s="60" t="s">
        <v>3839</v>
      </c>
    </row>
    <row r="2071" spans="1:25" ht="60" x14ac:dyDescent="0.25">
      <c r="A2071" s="60">
        <v>50</v>
      </c>
      <c r="B2071" s="131" t="s">
        <v>3833</v>
      </c>
      <c r="C2071" s="131" t="s">
        <v>311</v>
      </c>
      <c r="D2071" s="131" t="s">
        <v>564</v>
      </c>
      <c r="E2071" s="60" t="s">
        <v>3872</v>
      </c>
      <c r="F2071" s="131" t="s">
        <v>3873</v>
      </c>
      <c r="G2071" s="62">
        <v>4</v>
      </c>
      <c r="H2071" s="62">
        <v>4</v>
      </c>
      <c r="I2071" s="60">
        <v>9</v>
      </c>
      <c r="J2071" s="60">
        <v>1</v>
      </c>
      <c r="K2071" s="60" t="s">
        <v>3874</v>
      </c>
      <c r="L2071" s="60" t="str">
        <f>IF(K2071=[45]Hoja3!$B$2,[45]Hoja3!$A$2,IF(K2071=[45]Hoja3!$B$3,[45]Hoja3!$A$3,IF(K2071=[45]Hoja3!$B$4,[45]Hoja3!$A$4,IF(K2071=[45]Hoja3!$B$5,[45]Hoja3!$A$5,IF(K2071=[45]Hoja3!$B$6,[45]Hoja3!$A$6,IF(K2071=[45]Hoja3!$B$7,[45]Hoja3!$A$7,IF(K2071=[45]Hoja3!$B$8,[45]Hoja3!$A$8,IF(K2071=[45]Hoja3!$B$9,[45]Hoja3!$A$9,IF(K2071=[45]Hoja3!$B$10,[45]Hoja3!$A$10,IF(K2071=[45]Hoja3!$B$11,[45]Hoja3!$A$11,IF(K2071=[45]Hoja3!$B$12,[45]Hoja3!$A$12,IF(K2071=[45]Hoja3!$B$13,[45]Hoja3!$A$13,IF(K2071=[45]Hoja3!$B$14,[45]Hoja3!$A$14,"")))))))))))))</f>
        <v>CCE-11||03</v>
      </c>
      <c r="M2071" s="60" t="s">
        <v>578</v>
      </c>
      <c r="N2071" s="60">
        <v>0</v>
      </c>
      <c r="O2071" s="193">
        <v>499339112</v>
      </c>
      <c r="P2071" s="193">
        <v>499339112</v>
      </c>
      <c r="Q2071" s="65">
        <v>0</v>
      </c>
      <c r="R2071" s="60">
        <v>0</v>
      </c>
      <c r="S2071" s="60" t="s">
        <v>1439</v>
      </c>
      <c r="T2071" s="60" t="s">
        <v>3835</v>
      </c>
      <c r="U2071" s="60" t="s">
        <v>3836</v>
      </c>
      <c r="V2071" s="60" t="s">
        <v>3837</v>
      </c>
      <c r="W2071" s="194" t="s">
        <v>3838</v>
      </c>
      <c r="X2071" s="60">
        <v>3241000</v>
      </c>
      <c r="Y2071" s="60" t="s">
        <v>3839</v>
      </c>
    </row>
    <row r="2072" spans="1:25" ht="60" x14ac:dyDescent="0.25">
      <c r="A2072" s="60">
        <v>51</v>
      </c>
      <c r="B2072" s="131" t="s">
        <v>3833</v>
      </c>
      <c r="C2072" s="131" t="s">
        <v>311</v>
      </c>
      <c r="D2072" s="131" t="s">
        <v>564</v>
      </c>
      <c r="E2072" s="60" t="s">
        <v>3872</v>
      </c>
      <c r="F2072" s="131" t="s">
        <v>3873</v>
      </c>
      <c r="G2072" s="62">
        <v>4</v>
      </c>
      <c r="H2072" s="62">
        <v>4</v>
      </c>
      <c r="I2072" s="60">
        <v>9</v>
      </c>
      <c r="J2072" s="60">
        <v>1</v>
      </c>
      <c r="K2072" s="60" t="s">
        <v>3874</v>
      </c>
      <c r="L2072" s="60" t="str">
        <f>IF(K2072=[45]Hoja3!$B$2,[45]Hoja3!$A$2,IF(K2072=[45]Hoja3!$B$3,[45]Hoja3!$A$3,IF(K2072=[45]Hoja3!$B$4,[45]Hoja3!$A$4,IF(K2072=[45]Hoja3!$B$5,[45]Hoja3!$A$5,IF(K2072=[45]Hoja3!$B$6,[45]Hoja3!$A$6,IF(K2072=[45]Hoja3!$B$7,[45]Hoja3!$A$7,IF(K2072=[45]Hoja3!$B$8,[45]Hoja3!$A$8,IF(K2072=[45]Hoja3!$B$9,[45]Hoja3!$A$9,IF(K2072=[45]Hoja3!$B$10,[45]Hoja3!$A$10,IF(K2072=[45]Hoja3!$B$11,[45]Hoja3!$A$11,IF(K2072=[45]Hoja3!$B$12,[45]Hoja3!$A$12,IF(K2072=[45]Hoja3!$B$13,[45]Hoja3!$A$13,IF(K2072=[45]Hoja3!$B$14,[45]Hoja3!$A$14,"")))))))))))))</f>
        <v>CCE-11||03</v>
      </c>
      <c r="M2072" s="60" t="s">
        <v>578</v>
      </c>
      <c r="N2072" s="60">
        <v>0</v>
      </c>
      <c r="O2072" s="193">
        <v>417814359</v>
      </c>
      <c r="P2072" s="193">
        <v>417814359</v>
      </c>
      <c r="Q2072" s="65">
        <v>0</v>
      </c>
      <c r="R2072" s="60">
        <v>0</v>
      </c>
      <c r="S2072" s="60" t="s">
        <v>1439</v>
      </c>
      <c r="T2072" s="60" t="s">
        <v>3835</v>
      </c>
      <c r="U2072" s="60" t="s">
        <v>3836</v>
      </c>
      <c r="V2072" s="60" t="s">
        <v>3837</v>
      </c>
      <c r="W2072" s="194" t="s">
        <v>3838</v>
      </c>
      <c r="X2072" s="60">
        <v>3241000</v>
      </c>
      <c r="Y2072" s="60" t="s">
        <v>3839</v>
      </c>
    </row>
    <row r="2073" spans="1:25" ht="60" x14ac:dyDescent="0.25">
      <c r="A2073" s="60">
        <v>52</v>
      </c>
      <c r="B2073" s="131" t="s">
        <v>3833</v>
      </c>
      <c r="C2073" s="131" t="s">
        <v>311</v>
      </c>
      <c r="D2073" s="131" t="s">
        <v>564</v>
      </c>
      <c r="E2073" s="60" t="s">
        <v>3872</v>
      </c>
      <c r="F2073" s="131" t="s">
        <v>3873</v>
      </c>
      <c r="G2073" s="62">
        <v>4</v>
      </c>
      <c r="H2073" s="62">
        <v>4</v>
      </c>
      <c r="I2073" s="60">
        <v>9</v>
      </c>
      <c r="J2073" s="60">
        <v>1</v>
      </c>
      <c r="K2073" s="60" t="s">
        <v>3874</v>
      </c>
      <c r="L2073" s="60" t="str">
        <f>IF(K2073=[45]Hoja3!$B$2,[45]Hoja3!$A$2,IF(K2073=[45]Hoja3!$B$3,[45]Hoja3!$A$3,IF(K2073=[45]Hoja3!$B$4,[45]Hoja3!$A$4,IF(K2073=[45]Hoja3!$B$5,[45]Hoja3!$A$5,IF(K2073=[45]Hoja3!$B$6,[45]Hoja3!$A$6,IF(K2073=[45]Hoja3!$B$7,[45]Hoja3!$A$7,IF(K2073=[45]Hoja3!$B$8,[45]Hoja3!$A$8,IF(K2073=[45]Hoja3!$B$9,[45]Hoja3!$A$9,IF(K2073=[45]Hoja3!$B$10,[45]Hoja3!$A$10,IF(K2073=[45]Hoja3!$B$11,[45]Hoja3!$A$11,IF(K2073=[45]Hoja3!$B$12,[45]Hoja3!$A$12,IF(K2073=[45]Hoja3!$B$13,[45]Hoja3!$A$13,IF(K2073=[45]Hoja3!$B$14,[45]Hoja3!$A$14,"")))))))))))))</f>
        <v>CCE-11||03</v>
      </c>
      <c r="M2073" s="60" t="s">
        <v>578</v>
      </c>
      <c r="N2073" s="60">
        <v>0</v>
      </c>
      <c r="O2073" s="193">
        <v>377561512</v>
      </c>
      <c r="P2073" s="193">
        <v>377561512</v>
      </c>
      <c r="Q2073" s="65">
        <v>0</v>
      </c>
      <c r="R2073" s="60">
        <v>0</v>
      </c>
      <c r="S2073" s="60" t="s">
        <v>1439</v>
      </c>
      <c r="T2073" s="60" t="s">
        <v>3835</v>
      </c>
      <c r="U2073" s="60" t="s">
        <v>3836</v>
      </c>
      <c r="V2073" s="60" t="s">
        <v>3837</v>
      </c>
      <c r="W2073" s="194" t="s">
        <v>3838</v>
      </c>
      <c r="X2073" s="60">
        <v>3241000</v>
      </c>
      <c r="Y2073" s="60" t="s">
        <v>3839</v>
      </c>
    </row>
    <row r="2074" spans="1:25" ht="60" x14ac:dyDescent="0.25">
      <c r="A2074" s="60">
        <v>53</v>
      </c>
      <c r="B2074" s="131" t="s">
        <v>3833</v>
      </c>
      <c r="C2074" s="131" t="s">
        <v>311</v>
      </c>
      <c r="D2074" s="131" t="s">
        <v>564</v>
      </c>
      <c r="E2074" s="60" t="s">
        <v>3872</v>
      </c>
      <c r="F2074" s="131" t="s">
        <v>3873</v>
      </c>
      <c r="G2074" s="62">
        <v>4</v>
      </c>
      <c r="H2074" s="62">
        <v>4</v>
      </c>
      <c r="I2074" s="60">
        <v>9</v>
      </c>
      <c r="J2074" s="60">
        <v>1</v>
      </c>
      <c r="K2074" s="60" t="s">
        <v>3874</v>
      </c>
      <c r="L2074" s="60" t="str">
        <f>IF(K2074=[45]Hoja3!$B$2,[45]Hoja3!$A$2,IF(K2074=[45]Hoja3!$B$3,[45]Hoja3!$A$3,IF(K2074=[45]Hoja3!$B$4,[45]Hoja3!$A$4,IF(K2074=[45]Hoja3!$B$5,[45]Hoja3!$A$5,IF(K2074=[45]Hoja3!$B$6,[45]Hoja3!$A$6,IF(K2074=[45]Hoja3!$B$7,[45]Hoja3!$A$7,IF(K2074=[45]Hoja3!$B$8,[45]Hoja3!$A$8,IF(K2074=[45]Hoja3!$B$9,[45]Hoja3!$A$9,IF(K2074=[45]Hoja3!$B$10,[45]Hoja3!$A$10,IF(K2074=[45]Hoja3!$B$11,[45]Hoja3!$A$11,IF(K2074=[45]Hoja3!$B$12,[45]Hoja3!$A$12,IF(K2074=[45]Hoja3!$B$13,[45]Hoja3!$A$13,IF(K2074=[45]Hoja3!$B$14,[45]Hoja3!$A$14,"")))))))))))))</f>
        <v>CCE-11||03</v>
      </c>
      <c r="M2074" s="60" t="s">
        <v>578</v>
      </c>
      <c r="N2074" s="60">
        <v>0</v>
      </c>
      <c r="O2074" s="193">
        <v>463672032</v>
      </c>
      <c r="P2074" s="193">
        <v>463672032</v>
      </c>
      <c r="Q2074" s="65">
        <v>0</v>
      </c>
      <c r="R2074" s="60">
        <v>0</v>
      </c>
      <c r="S2074" s="60" t="s">
        <v>1439</v>
      </c>
      <c r="T2074" s="60" t="s">
        <v>3835</v>
      </c>
      <c r="U2074" s="60" t="s">
        <v>3836</v>
      </c>
      <c r="V2074" s="60" t="s">
        <v>3837</v>
      </c>
      <c r="W2074" s="194" t="s">
        <v>3838</v>
      </c>
      <c r="X2074" s="60">
        <v>3241000</v>
      </c>
      <c r="Y2074" s="60" t="s">
        <v>3839</v>
      </c>
    </row>
    <row r="2075" spans="1:25" ht="60" x14ac:dyDescent="0.25">
      <c r="A2075" s="60">
        <v>54</v>
      </c>
      <c r="B2075" s="131" t="s">
        <v>3833</v>
      </c>
      <c r="C2075" s="131" t="s">
        <v>311</v>
      </c>
      <c r="D2075" s="131" t="s">
        <v>564</v>
      </c>
      <c r="E2075" s="60" t="s">
        <v>3872</v>
      </c>
      <c r="F2075" s="131" t="s">
        <v>3873</v>
      </c>
      <c r="G2075" s="62">
        <v>4</v>
      </c>
      <c r="H2075" s="62">
        <v>4</v>
      </c>
      <c r="I2075" s="60">
        <v>9</v>
      </c>
      <c r="J2075" s="60">
        <v>1</v>
      </c>
      <c r="K2075" s="60" t="s">
        <v>3874</v>
      </c>
      <c r="L2075" s="60" t="str">
        <f>IF(K2075=[45]Hoja3!$B$2,[45]Hoja3!$A$2,IF(K2075=[45]Hoja3!$B$3,[45]Hoja3!$A$3,IF(K2075=[45]Hoja3!$B$4,[45]Hoja3!$A$4,IF(K2075=[45]Hoja3!$B$5,[45]Hoja3!$A$5,IF(K2075=[45]Hoja3!$B$6,[45]Hoja3!$A$6,IF(K2075=[45]Hoja3!$B$7,[45]Hoja3!$A$7,IF(K2075=[45]Hoja3!$B$8,[45]Hoja3!$A$8,IF(K2075=[45]Hoja3!$B$9,[45]Hoja3!$A$9,IF(K2075=[45]Hoja3!$B$10,[45]Hoja3!$A$10,IF(K2075=[45]Hoja3!$B$11,[45]Hoja3!$A$11,IF(K2075=[45]Hoja3!$B$12,[45]Hoja3!$A$12,IF(K2075=[45]Hoja3!$B$13,[45]Hoja3!$A$13,IF(K2075=[45]Hoja3!$B$14,[45]Hoja3!$A$14,"")))))))))))))</f>
        <v>CCE-11||03</v>
      </c>
      <c r="M2075" s="60" t="s">
        <v>578</v>
      </c>
      <c r="N2075" s="60">
        <v>0</v>
      </c>
      <c r="O2075" s="193">
        <v>480450845</v>
      </c>
      <c r="P2075" s="193">
        <v>480450845</v>
      </c>
      <c r="Q2075" s="65">
        <v>0</v>
      </c>
      <c r="R2075" s="60">
        <v>0</v>
      </c>
      <c r="S2075" s="60" t="s">
        <v>1439</v>
      </c>
      <c r="T2075" s="60" t="s">
        <v>3835</v>
      </c>
      <c r="U2075" s="60" t="s">
        <v>3836</v>
      </c>
      <c r="V2075" s="60" t="s">
        <v>3837</v>
      </c>
      <c r="W2075" s="194" t="s">
        <v>3838</v>
      </c>
      <c r="X2075" s="60">
        <v>3241000</v>
      </c>
      <c r="Y2075" s="60" t="s">
        <v>3839</v>
      </c>
    </row>
    <row r="2076" spans="1:25" ht="75" x14ac:dyDescent="0.25">
      <c r="A2076" s="60">
        <v>55</v>
      </c>
      <c r="B2076" s="131" t="s">
        <v>3833</v>
      </c>
      <c r="C2076" s="131" t="s">
        <v>311</v>
      </c>
      <c r="D2076" s="131" t="s">
        <v>564</v>
      </c>
      <c r="E2076" s="60" t="s">
        <v>3875</v>
      </c>
      <c r="F2076" s="131" t="s">
        <v>4122</v>
      </c>
      <c r="G2076" s="62">
        <v>4</v>
      </c>
      <c r="H2076" s="62">
        <v>4</v>
      </c>
      <c r="I2076" s="60">
        <v>9</v>
      </c>
      <c r="J2076" s="60">
        <v>1</v>
      </c>
      <c r="K2076" s="60" t="s">
        <v>16</v>
      </c>
      <c r="L2076" s="60" t="str">
        <f>IF(K2076=[45]Hoja3!$B$2,[45]Hoja3!$A$2,IF(K2076=[45]Hoja3!$B$3,[45]Hoja3!$A$3,IF(K2076=[45]Hoja3!$B$4,[45]Hoja3!$A$4,IF(K2076=[45]Hoja3!$B$5,[45]Hoja3!$A$5,IF(K2076=[45]Hoja3!$B$6,[45]Hoja3!$A$6,IF(K2076=[45]Hoja3!$B$7,[45]Hoja3!$A$7,IF(K2076=[45]Hoja3!$B$8,[45]Hoja3!$A$8,IF(K2076=[45]Hoja3!$B$9,[45]Hoja3!$A$9,IF(K2076=[45]Hoja3!$B$10,[45]Hoja3!$A$10,IF(K2076=[45]Hoja3!$B$11,[45]Hoja3!$A$11,IF(K2076=[45]Hoja3!$B$12,[45]Hoja3!$A$12,IF(K2076=[45]Hoja3!$B$13,[45]Hoja3!$A$13,IF(K2076=[45]Hoja3!$B$14,[45]Hoja3!$A$14,"")))))))))))))</f>
        <v>CCE-03</v>
      </c>
      <c r="M2076" s="60" t="s">
        <v>65</v>
      </c>
      <c r="N2076" s="60">
        <v>0</v>
      </c>
      <c r="O2076" s="193">
        <v>806117200</v>
      </c>
      <c r="P2076" s="193">
        <v>806117200</v>
      </c>
      <c r="Q2076" s="65">
        <v>0</v>
      </c>
      <c r="R2076" s="60">
        <v>0</v>
      </c>
      <c r="S2076" s="60" t="s">
        <v>1439</v>
      </c>
      <c r="T2076" s="60" t="s">
        <v>3835</v>
      </c>
      <c r="U2076" s="60" t="s">
        <v>3836</v>
      </c>
      <c r="V2076" s="60" t="s">
        <v>3837</v>
      </c>
      <c r="W2076" s="194" t="s">
        <v>3838</v>
      </c>
      <c r="X2076" s="60">
        <v>3241000</v>
      </c>
      <c r="Y2076" s="60" t="s">
        <v>3839</v>
      </c>
    </row>
    <row r="2077" spans="1:25" ht="75" x14ac:dyDescent="0.25">
      <c r="A2077" s="102" t="s">
        <v>3876</v>
      </c>
      <c r="B2077" s="102" t="str">
        <f>IFERROR(VLOOKUP(VALUE(MID(A2077,1,IF(VALUE(MID(A2077,1,3))=898,3,4))),[46]Hoja1!$A$3:$K$222,2,0),"")</f>
        <v>1074 Educación superior para una ciudad de conocimiento</v>
      </c>
      <c r="C2077" s="102" t="s">
        <v>318</v>
      </c>
      <c r="D2077" s="102" t="s">
        <v>3877</v>
      </c>
      <c r="E2077" s="68">
        <v>86101710</v>
      </c>
      <c r="F2077" s="196" t="s">
        <v>3878</v>
      </c>
      <c r="G2077" s="197">
        <v>1</v>
      </c>
      <c r="H2077" s="197">
        <v>2</v>
      </c>
      <c r="I2077" s="102">
        <v>9</v>
      </c>
      <c r="J2077" s="102">
        <v>1</v>
      </c>
      <c r="K2077" s="102" t="s">
        <v>595</v>
      </c>
      <c r="L2077" s="102" t="str">
        <f>IF(K2077=[46]Hoja3!$B$2,[46]Hoja3!$A$2,IF(K2077=[46]Hoja3!$B$3,[46]Hoja3!$A$3,IF(K2077=[46]Hoja3!$B$4,[46]Hoja3!$A$4,IF(K2077=[46]Hoja3!$B$5,[46]Hoja3!$A$5,IF(K2077=[46]Hoja3!$B$6,[46]Hoja3!$A$6,IF(K2077=[46]Hoja3!$B$7,[46]Hoja3!$A$7,IF(K2077=[46]Hoja3!$B$8,[46]Hoja3!$A$8,IF(K2077=[46]Hoja3!$B$9,[46]Hoja3!$A$9,IF(K2077=[46]Hoja3!$B$10,[46]Hoja3!$A$10,IF(K2077=[46]Hoja3!$B$11,[46]Hoja3!$A$11,IF(K2077=[46]Hoja3!$B$12,[46]Hoja3!$A$12,IF(K2077=[46]Hoja3!$B$13,[46]Hoja3!$A$13,IF(K2077=[46]Hoja3!$B$14,[46]Hoja3!$A$14,IF(K2077=[46]Hoja3!$B$15,[46]Hoja3!$A$15,IF(K2077=[46]Hoja3!$B$16,[46]Hoja3!$A$16,IF(K2077=[46]Hoja3!$B$17,[46]Hoja3!$A$17,IF(K2077=[46]Hoja3!$B$18,[46]Hoja3!$A$18,IF(K2077=[46]Hoja3!$B$19,[46]Hoja3!$A$19,IF(K2077=[46]Hoja3!$B$20,[46]Hoja3!$A$20,IF(K2077=[46]Hoja3!$B$21,[46]Hoja3!$A$21,""))))))))))))))))))))</f>
        <v>CCE-11||03</v>
      </c>
      <c r="M2077" s="102" t="s">
        <v>585</v>
      </c>
      <c r="N2077" s="102">
        <v>0</v>
      </c>
      <c r="O2077" s="198">
        <v>150000000</v>
      </c>
      <c r="P2077" s="198">
        <v>150000000</v>
      </c>
      <c r="Q2077" s="199">
        <v>0</v>
      </c>
      <c r="R2077" s="102">
        <v>0</v>
      </c>
      <c r="S2077" s="102" t="s">
        <v>3446</v>
      </c>
      <c r="T2077" s="102" t="s">
        <v>3879</v>
      </c>
      <c r="U2077" s="102" t="s">
        <v>3880</v>
      </c>
      <c r="V2077" s="102" t="s">
        <v>3881</v>
      </c>
      <c r="W2077" s="102" t="s">
        <v>3882</v>
      </c>
      <c r="X2077" s="102" t="s">
        <v>3883</v>
      </c>
      <c r="Y2077" s="200" t="s">
        <v>3884</v>
      </c>
    </row>
    <row r="2078" spans="1:25" ht="75" x14ac:dyDescent="0.25">
      <c r="A2078" s="102" t="s">
        <v>3885</v>
      </c>
      <c r="B2078" s="102" t="str">
        <f>IFERROR(VLOOKUP(VALUE(MID(A2078,1,IF(VALUE(MID(A2078,1,3))=898,3,4))),[46]Hoja1!$A$3:$K$222,2,0),"")</f>
        <v>1074 Educación superior para una ciudad de conocimiento</v>
      </c>
      <c r="C2078" s="102" t="s">
        <v>318</v>
      </c>
      <c r="D2078" s="102" t="s">
        <v>3877</v>
      </c>
      <c r="E2078" s="60">
        <v>80101500</v>
      </c>
      <c r="F2078" s="201" t="s">
        <v>3886</v>
      </c>
      <c r="G2078" s="197">
        <v>1</v>
      </c>
      <c r="H2078" s="197">
        <v>2</v>
      </c>
      <c r="I2078" s="102">
        <v>9</v>
      </c>
      <c r="J2078" s="102">
        <v>1</v>
      </c>
      <c r="K2078" s="102" t="s">
        <v>24</v>
      </c>
      <c r="L2078" s="102" t="str">
        <f>IF(K2078=[46]Hoja3!$B$2,[46]Hoja3!$A$2,IF(K2078=[46]Hoja3!$B$3,[46]Hoja3!$A$3,IF(K2078=[46]Hoja3!$B$4,[46]Hoja3!$A$4,IF(K2078=[46]Hoja3!$B$5,[46]Hoja3!$A$5,IF(K2078=[46]Hoja3!$B$6,[46]Hoja3!$A$6,IF(K2078=[46]Hoja3!$B$7,[46]Hoja3!$A$7,IF(K2078=[46]Hoja3!$B$8,[46]Hoja3!$A$8,IF(K2078=[46]Hoja3!$B$9,[46]Hoja3!$A$9,IF(K2078=[46]Hoja3!$B$10,[46]Hoja3!$A$10,IF(K2078=[46]Hoja3!$B$11,[46]Hoja3!$A$11,IF(K2078=[46]Hoja3!$B$12,[46]Hoja3!$A$12,IF(K2078=[46]Hoja3!$B$13,[46]Hoja3!$A$13,IF(K2078=[46]Hoja3!$B$14,[46]Hoja3!$A$14,IF(K2078=[46]Hoja3!$B$15,[46]Hoja3!$A$15,IF(K2078=[46]Hoja3!$B$16,[46]Hoja3!$A$16,IF(K2078=[46]Hoja3!$B$17,[46]Hoja3!$A$17,IF(K2078=[46]Hoja3!$B$18,[46]Hoja3!$A$18,IF(K2078=[46]Hoja3!$B$19,[46]Hoja3!$A$19,IF(K2078=[46]Hoja3!$B$20,[46]Hoja3!$A$20,IF(K2078=[46]Hoja3!$B$21,[46]Hoja3!$A$21,""))))))))))))))))))))</f>
        <v>CCE-06</v>
      </c>
      <c r="M2078" s="102" t="s">
        <v>585</v>
      </c>
      <c r="N2078" s="102">
        <v>0</v>
      </c>
      <c r="O2078" s="198">
        <v>200000000</v>
      </c>
      <c r="P2078" s="198">
        <v>200000000</v>
      </c>
      <c r="Q2078" s="199">
        <v>0</v>
      </c>
      <c r="R2078" s="102">
        <v>0</v>
      </c>
      <c r="S2078" s="102" t="s">
        <v>3446</v>
      </c>
      <c r="T2078" s="102" t="s">
        <v>3879</v>
      </c>
      <c r="U2078" s="102" t="s">
        <v>3880</v>
      </c>
      <c r="V2078" s="102" t="s">
        <v>3881</v>
      </c>
      <c r="W2078" s="102" t="s">
        <v>3882</v>
      </c>
      <c r="X2078" s="102" t="s">
        <v>3883</v>
      </c>
      <c r="Y2078" s="200" t="s">
        <v>3884</v>
      </c>
    </row>
    <row r="2079" spans="1:25" ht="75" x14ac:dyDescent="0.25">
      <c r="A2079" s="102" t="s">
        <v>3887</v>
      </c>
      <c r="B2079" s="102" t="str">
        <f>IFERROR(VLOOKUP(VALUE(MID(A2079,1,IF(VALUE(MID(A2079,1,3))=898,3,4))),[46]Hoja1!$A$3:$K$222,2,0),"")</f>
        <v>1074 Educación superior para una ciudad de conocimiento</v>
      </c>
      <c r="C2079" s="102" t="s">
        <v>318</v>
      </c>
      <c r="D2079" s="102" t="s">
        <v>3877</v>
      </c>
      <c r="E2079" s="60">
        <v>80101600</v>
      </c>
      <c r="F2079" s="201" t="s">
        <v>4123</v>
      </c>
      <c r="G2079" s="197">
        <v>1</v>
      </c>
      <c r="H2079" s="197">
        <v>2</v>
      </c>
      <c r="I2079" s="102">
        <v>9</v>
      </c>
      <c r="J2079" s="102">
        <v>1</v>
      </c>
      <c r="K2079" s="102" t="s">
        <v>24</v>
      </c>
      <c r="L2079" s="102" t="str">
        <f>IF(K2079=[46]Hoja3!$B$2,[46]Hoja3!$A$2,IF(K2079=[46]Hoja3!$B$3,[46]Hoja3!$A$3,IF(K2079=[46]Hoja3!$B$4,[46]Hoja3!$A$4,IF(K2079=[46]Hoja3!$B$5,[46]Hoja3!$A$5,IF(K2079=[46]Hoja3!$B$6,[46]Hoja3!$A$6,IF(K2079=[46]Hoja3!$B$7,[46]Hoja3!$A$7,IF(K2079=[46]Hoja3!$B$8,[46]Hoja3!$A$8,IF(K2079=[46]Hoja3!$B$9,[46]Hoja3!$A$9,IF(K2079=[46]Hoja3!$B$10,[46]Hoja3!$A$10,IF(K2079=[46]Hoja3!$B$11,[46]Hoja3!$A$11,IF(K2079=[46]Hoja3!$B$12,[46]Hoja3!$A$12,IF(K2079=[46]Hoja3!$B$13,[46]Hoja3!$A$13,IF(K2079=[46]Hoja3!$B$14,[46]Hoja3!$A$14,IF(K2079=[46]Hoja3!$B$15,[46]Hoja3!$A$15,IF(K2079=[46]Hoja3!$B$16,[46]Hoja3!$A$16,IF(K2079=[46]Hoja3!$B$17,[46]Hoja3!$A$17,IF(K2079=[46]Hoja3!$B$18,[46]Hoja3!$A$18,IF(K2079=[46]Hoja3!$B$19,[46]Hoja3!$A$19,IF(K2079=[46]Hoja3!$B$20,[46]Hoja3!$A$20,IF(K2079=[46]Hoja3!$B$21,[46]Hoja3!$A$21,""))))))))))))))))))))</f>
        <v>CCE-06</v>
      </c>
      <c r="M2079" s="102" t="s">
        <v>585</v>
      </c>
      <c r="N2079" s="102">
        <v>0</v>
      </c>
      <c r="O2079" s="198">
        <v>150000000</v>
      </c>
      <c r="P2079" s="198">
        <v>150000000</v>
      </c>
      <c r="Q2079" s="199">
        <v>0</v>
      </c>
      <c r="R2079" s="102">
        <v>0</v>
      </c>
      <c r="S2079" s="102" t="s">
        <v>3446</v>
      </c>
      <c r="T2079" s="102" t="s">
        <v>3879</v>
      </c>
      <c r="U2079" s="102" t="s">
        <v>3880</v>
      </c>
      <c r="V2079" s="102" t="s">
        <v>3881</v>
      </c>
      <c r="W2079" s="102" t="s">
        <v>3882</v>
      </c>
      <c r="X2079" s="102" t="s">
        <v>3883</v>
      </c>
      <c r="Y2079" s="200" t="s">
        <v>3884</v>
      </c>
    </row>
    <row r="2080" spans="1:25" ht="60" x14ac:dyDescent="0.25">
      <c r="A2080" s="102" t="s">
        <v>3888</v>
      </c>
      <c r="B2080" s="102" t="str">
        <f>IFERROR(VLOOKUP(VALUE(MID(A2080,1,IF(VALUE(MID(A2080,1,3))=898,3,4))),[46]Hoja1!$A$3:$K$222,2,0),"")</f>
        <v>1074 Educación superior para una ciudad de conocimiento</v>
      </c>
      <c r="C2080" s="102" t="s">
        <v>318</v>
      </c>
      <c r="D2080" s="102" t="s">
        <v>572</v>
      </c>
      <c r="E2080" s="60">
        <v>80111501</v>
      </c>
      <c r="F2080" s="102" t="s">
        <v>3889</v>
      </c>
      <c r="G2080" s="197">
        <v>1</v>
      </c>
      <c r="H2080" s="197">
        <v>2</v>
      </c>
      <c r="I2080" s="102">
        <v>11</v>
      </c>
      <c r="J2080" s="102">
        <v>1</v>
      </c>
      <c r="K2080" s="102" t="s">
        <v>21</v>
      </c>
      <c r="L2080" s="102" t="str">
        <f>IF(K2080=[46]Hoja3!$B$2,[46]Hoja3!$A$2,IF(K2080=[46]Hoja3!$B$3,[46]Hoja3!$A$3,IF(K2080=[46]Hoja3!$B$4,[46]Hoja3!$A$4,IF(K2080=[46]Hoja3!$B$5,[46]Hoja3!$A$5,IF(K2080=[46]Hoja3!$B$6,[46]Hoja3!$A$6,IF(K2080=[46]Hoja3!$B$7,[46]Hoja3!$A$7,IF(K2080=[46]Hoja3!$B$8,[46]Hoja3!$A$8,IF(K2080=[46]Hoja3!$B$9,[46]Hoja3!$A$9,IF(K2080=[46]Hoja3!$B$10,[46]Hoja3!$A$10,IF(K2080=[46]Hoja3!$B$11,[46]Hoja3!$A$11,IF(K2080=[46]Hoja3!$B$12,[46]Hoja3!$A$12,IF(K2080=[46]Hoja3!$B$13,[46]Hoja3!$A$13,IF(K2080=[46]Hoja3!$B$14,[46]Hoja3!$A$14,IF(K2080=[46]Hoja3!$B$15,[46]Hoja3!$A$15,IF(K2080=[46]Hoja3!$B$16,[46]Hoja3!$A$16,IF(K2080=[46]Hoja3!$B$17,[46]Hoja3!$A$17,IF(K2080=[46]Hoja3!$B$18,[46]Hoja3!$A$18,IF(K2080=[46]Hoja3!$B$19,[46]Hoja3!$A$19,IF(K2080=[46]Hoja3!$B$20,[46]Hoja3!$A$20,IF(K2080=[46]Hoja3!$B$21,[46]Hoja3!$A$21,""))))))))))))))))))))</f>
        <v>CCE-16</v>
      </c>
      <c r="M2080" s="102" t="s">
        <v>63</v>
      </c>
      <c r="N2080" s="102">
        <v>0</v>
      </c>
      <c r="O2080" s="198">
        <v>67650000</v>
      </c>
      <c r="P2080" s="198">
        <v>67650000</v>
      </c>
      <c r="Q2080" s="199">
        <v>0</v>
      </c>
      <c r="R2080" s="102">
        <v>0</v>
      </c>
      <c r="S2080" s="102" t="s">
        <v>3446</v>
      </c>
      <c r="T2080" s="102" t="s">
        <v>3879</v>
      </c>
      <c r="U2080" s="102" t="s">
        <v>3880</v>
      </c>
      <c r="V2080" s="102" t="s">
        <v>3881</v>
      </c>
      <c r="W2080" s="102" t="s">
        <v>3882</v>
      </c>
      <c r="X2080" s="102" t="s">
        <v>3883</v>
      </c>
      <c r="Y2080" s="200" t="s">
        <v>3884</v>
      </c>
    </row>
    <row r="2081" spans="1:25" ht="45" x14ac:dyDescent="0.25">
      <c r="A2081" s="102" t="s">
        <v>3890</v>
      </c>
      <c r="B2081" s="102" t="str">
        <f>IFERROR(VLOOKUP(VALUE(MID(A2081,1,IF(VALUE(MID(A2081,1,3))=898,3,4))),[46]Hoja1!$A$3:$K$222,2,0),"")</f>
        <v>1074 Educación superior para una ciudad de conocimiento</v>
      </c>
      <c r="C2081" s="102" t="s">
        <v>318</v>
      </c>
      <c r="D2081" s="102" t="s">
        <v>572</v>
      </c>
      <c r="E2081" s="60">
        <v>80111501</v>
      </c>
      <c r="F2081" s="67" t="s">
        <v>3891</v>
      </c>
      <c r="G2081" s="197">
        <v>1</v>
      </c>
      <c r="H2081" s="197">
        <v>1</v>
      </c>
      <c r="I2081" s="102">
        <v>11</v>
      </c>
      <c r="J2081" s="102">
        <v>1</v>
      </c>
      <c r="K2081" s="102" t="s">
        <v>21</v>
      </c>
      <c r="L2081" s="102" t="str">
        <f>IF(K2081=[46]Hoja3!$B$2,[46]Hoja3!$A$2,IF(K2081=[46]Hoja3!$B$3,[46]Hoja3!$A$3,IF(K2081=[46]Hoja3!$B$4,[46]Hoja3!$A$4,IF(K2081=[46]Hoja3!$B$5,[46]Hoja3!$A$5,IF(K2081=[46]Hoja3!$B$6,[46]Hoja3!$A$6,IF(K2081=[46]Hoja3!$B$7,[46]Hoja3!$A$7,IF(K2081=[46]Hoja3!$B$8,[46]Hoja3!$A$8,IF(K2081=[46]Hoja3!$B$9,[46]Hoja3!$A$9,IF(K2081=[46]Hoja3!$B$10,[46]Hoja3!$A$10,IF(K2081=[46]Hoja3!$B$11,[46]Hoja3!$A$11,IF(K2081=[46]Hoja3!$B$12,[46]Hoja3!$A$12,IF(K2081=[46]Hoja3!$B$13,[46]Hoja3!$A$13,IF(K2081=[46]Hoja3!$B$14,[46]Hoja3!$A$14,IF(K2081=[46]Hoja3!$B$15,[46]Hoja3!$A$15,IF(K2081=[46]Hoja3!$B$16,[46]Hoja3!$A$16,IF(K2081=[46]Hoja3!$B$17,[46]Hoja3!$A$17,IF(K2081=[46]Hoja3!$B$18,[46]Hoja3!$A$18,IF(K2081=[46]Hoja3!$B$19,[46]Hoja3!$A$19,IF(K2081=[46]Hoja3!$B$20,[46]Hoja3!$A$20,IF(K2081=[46]Hoja3!$B$21,[46]Hoja3!$A$21,""))))))))))))))))))))</f>
        <v>CCE-16</v>
      </c>
      <c r="M2081" s="102" t="s">
        <v>63</v>
      </c>
      <c r="N2081" s="102">
        <v>0</v>
      </c>
      <c r="O2081" s="198">
        <v>70928000</v>
      </c>
      <c r="P2081" s="198">
        <v>70928000</v>
      </c>
      <c r="Q2081" s="199">
        <v>0</v>
      </c>
      <c r="R2081" s="102">
        <v>0</v>
      </c>
      <c r="S2081" s="102" t="s">
        <v>3446</v>
      </c>
      <c r="T2081" s="102" t="s">
        <v>3879</v>
      </c>
      <c r="U2081" s="102" t="s">
        <v>3880</v>
      </c>
      <c r="V2081" s="102" t="s">
        <v>3881</v>
      </c>
      <c r="W2081" s="102" t="s">
        <v>3882</v>
      </c>
      <c r="X2081" s="102" t="s">
        <v>3883</v>
      </c>
      <c r="Y2081" s="200" t="s">
        <v>3884</v>
      </c>
    </row>
    <row r="2082" spans="1:25" ht="60" x14ac:dyDescent="0.25">
      <c r="A2082" s="102" t="s">
        <v>3892</v>
      </c>
      <c r="B2082" s="102" t="str">
        <f>IFERROR(VLOOKUP(VALUE(MID(A2082,1,IF(VALUE(MID(A2082,1,3))=898,3,4))),[46]Hoja1!$A$3:$K$222,2,0),"")</f>
        <v>1074 Educación superior para una ciudad de conocimiento</v>
      </c>
      <c r="C2082" s="102" t="s">
        <v>318</v>
      </c>
      <c r="D2082" s="102" t="s">
        <v>572</v>
      </c>
      <c r="E2082" s="60">
        <v>80111501</v>
      </c>
      <c r="F2082" s="67" t="s">
        <v>3893</v>
      </c>
      <c r="G2082" s="197">
        <v>1</v>
      </c>
      <c r="H2082" s="197">
        <v>1</v>
      </c>
      <c r="I2082" s="102">
        <v>11</v>
      </c>
      <c r="J2082" s="102">
        <v>1</v>
      </c>
      <c r="K2082" s="102" t="s">
        <v>21</v>
      </c>
      <c r="L2082" s="102" t="str">
        <f>IF(K2082=[46]Hoja3!$B$2,[46]Hoja3!$A$2,IF(K2082=[46]Hoja3!$B$3,[46]Hoja3!$A$3,IF(K2082=[46]Hoja3!$B$4,[46]Hoja3!$A$4,IF(K2082=[46]Hoja3!$B$5,[46]Hoja3!$A$5,IF(K2082=[46]Hoja3!$B$6,[46]Hoja3!$A$6,IF(K2082=[46]Hoja3!$B$7,[46]Hoja3!$A$7,IF(K2082=[46]Hoja3!$B$8,[46]Hoja3!$A$8,IF(K2082=[46]Hoja3!$B$9,[46]Hoja3!$A$9,IF(K2082=[46]Hoja3!$B$10,[46]Hoja3!$A$10,IF(K2082=[46]Hoja3!$B$11,[46]Hoja3!$A$11,IF(K2082=[46]Hoja3!$B$12,[46]Hoja3!$A$12,IF(K2082=[46]Hoja3!$B$13,[46]Hoja3!$A$13,IF(K2082=[46]Hoja3!$B$14,[46]Hoja3!$A$14,IF(K2082=[46]Hoja3!$B$15,[46]Hoja3!$A$15,IF(K2082=[46]Hoja3!$B$16,[46]Hoja3!$A$16,IF(K2082=[46]Hoja3!$B$17,[46]Hoja3!$A$17,IF(K2082=[46]Hoja3!$B$18,[46]Hoja3!$A$18,IF(K2082=[46]Hoja3!$B$19,[46]Hoja3!$A$19,IF(K2082=[46]Hoja3!$B$20,[46]Hoja3!$A$20,IF(K2082=[46]Hoja3!$B$21,[46]Hoja3!$A$21,""))))))))))))))))))))</f>
        <v>CCE-16</v>
      </c>
      <c r="M2082" s="102" t="s">
        <v>63</v>
      </c>
      <c r="N2082" s="102">
        <v>0</v>
      </c>
      <c r="O2082" s="198">
        <v>45100000</v>
      </c>
      <c r="P2082" s="198">
        <v>45100000</v>
      </c>
      <c r="Q2082" s="199">
        <v>0</v>
      </c>
      <c r="R2082" s="102">
        <v>0</v>
      </c>
      <c r="S2082" s="102" t="s">
        <v>3446</v>
      </c>
      <c r="T2082" s="102" t="s">
        <v>3879</v>
      </c>
      <c r="U2082" s="102" t="s">
        <v>3880</v>
      </c>
      <c r="V2082" s="102" t="s">
        <v>3881</v>
      </c>
      <c r="W2082" s="102" t="s">
        <v>3882</v>
      </c>
      <c r="X2082" s="102" t="s">
        <v>3883</v>
      </c>
      <c r="Y2082" s="200" t="s">
        <v>3884</v>
      </c>
    </row>
    <row r="2083" spans="1:25" ht="60" x14ac:dyDescent="0.25">
      <c r="A2083" s="102" t="s">
        <v>3894</v>
      </c>
      <c r="B2083" s="102" t="str">
        <f>IFERROR(VLOOKUP(VALUE(MID(A2083,1,IF(VALUE(MID(A2083,1,3))=898,3,4))),[46]Hoja1!$A$3:$K$222,2,0),"")</f>
        <v>1074 Educación superior para una ciudad de conocimiento</v>
      </c>
      <c r="C2083" s="102" t="s">
        <v>318</v>
      </c>
      <c r="D2083" s="102" t="s">
        <v>572</v>
      </c>
      <c r="E2083" s="60">
        <v>80111501</v>
      </c>
      <c r="F2083" s="67" t="s">
        <v>3893</v>
      </c>
      <c r="G2083" s="197">
        <v>1</v>
      </c>
      <c r="H2083" s="197">
        <v>1</v>
      </c>
      <c r="I2083" s="102">
        <v>11</v>
      </c>
      <c r="J2083" s="102">
        <v>1</v>
      </c>
      <c r="K2083" s="102" t="s">
        <v>21</v>
      </c>
      <c r="L2083" s="102" t="str">
        <f>IF(K2083=[46]Hoja3!$B$2,[46]Hoja3!$A$2,IF(K2083=[46]Hoja3!$B$3,[46]Hoja3!$A$3,IF(K2083=[46]Hoja3!$B$4,[46]Hoja3!$A$4,IF(K2083=[46]Hoja3!$B$5,[46]Hoja3!$A$5,IF(K2083=[46]Hoja3!$B$6,[46]Hoja3!$A$6,IF(K2083=[46]Hoja3!$B$7,[46]Hoja3!$A$7,IF(K2083=[46]Hoja3!$B$8,[46]Hoja3!$A$8,IF(K2083=[46]Hoja3!$B$9,[46]Hoja3!$A$9,IF(K2083=[46]Hoja3!$B$10,[46]Hoja3!$A$10,IF(K2083=[46]Hoja3!$B$11,[46]Hoja3!$A$11,IF(K2083=[46]Hoja3!$B$12,[46]Hoja3!$A$12,IF(K2083=[46]Hoja3!$B$13,[46]Hoja3!$A$13,IF(K2083=[46]Hoja3!$B$14,[46]Hoja3!$A$14,IF(K2083=[46]Hoja3!$B$15,[46]Hoja3!$A$15,IF(K2083=[46]Hoja3!$B$16,[46]Hoja3!$A$16,IF(K2083=[46]Hoja3!$B$17,[46]Hoja3!$A$17,IF(K2083=[46]Hoja3!$B$18,[46]Hoja3!$A$18,IF(K2083=[46]Hoja3!$B$19,[46]Hoja3!$A$19,IF(K2083=[46]Hoja3!$B$20,[46]Hoja3!$A$20,IF(K2083=[46]Hoja3!$B$21,[46]Hoja3!$A$21,""))))))))))))))))))))</f>
        <v>CCE-16</v>
      </c>
      <c r="M2083" s="102" t="s">
        <v>63</v>
      </c>
      <c r="N2083" s="102">
        <v>0</v>
      </c>
      <c r="O2083" s="198">
        <v>45100000</v>
      </c>
      <c r="P2083" s="198">
        <v>45100000</v>
      </c>
      <c r="Q2083" s="199">
        <v>0</v>
      </c>
      <c r="R2083" s="102">
        <v>0</v>
      </c>
      <c r="S2083" s="102" t="s">
        <v>3446</v>
      </c>
      <c r="T2083" s="102" t="s">
        <v>3879</v>
      </c>
      <c r="U2083" s="102" t="s">
        <v>3880</v>
      </c>
      <c r="V2083" s="102" t="s">
        <v>3881</v>
      </c>
      <c r="W2083" s="102" t="s">
        <v>3882</v>
      </c>
      <c r="X2083" s="102" t="s">
        <v>3883</v>
      </c>
      <c r="Y2083" s="200" t="s">
        <v>3884</v>
      </c>
    </row>
    <row r="2084" spans="1:25" ht="60" x14ac:dyDescent="0.25">
      <c r="A2084" s="102" t="s">
        <v>3895</v>
      </c>
      <c r="B2084" s="102" t="str">
        <f>IFERROR(VLOOKUP(VALUE(MID(A2084,1,IF(VALUE(MID(A2084,1,3))=898,3,4))),[46]Hoja1!$A$3:$K$222,2,0),"")</f>
        <v>1074 Educación superior para una ciudad de conocimiento</v>
      </c>
      <c r="C2084" s="102" t="s">
        <v>318</v>
      </c>
      <c r="D2084" s="102" t="s">
        <v>572</v>
      </c>
      <c r="E2084" s="60">
        <v>80111501</v>
      </c>
      <c r="F2084" s="67" t="s">
        <v>3893</v>
      </c>
      <c r="G2084" s="197">
        <v>1</v>
      </c>
      <c r="H2084" s="197">
        <v>1</v>
      </c>
      <c r="I2084" s="102">
        <v>11</v>
      </c>
      <c r="J2084" s="102">
        <v>1</v>
      </c>
      <c r="K2084" s="102" t="s">
        <v>21</v>
      </c>
      <c r="L2084" s="102" t="str">
        <f>IF(K2084=[46]Hoja3!$B$2,[46]Hoja3!$A$2,IF(K2084=[46]Hoja3!$B$3,[46]Hoja3!$A$3,IF(K2084=[46]Hoja3!$B$4,[46]Hoja3!$A$4,IF(K2084=[46]Hoja3!$B$5,[46]Hoja3!$A$5,IF(K2084=[46]Hoja3!$B$6,[46]Hoja3!$A$6,IF(K2084=[46]Hoja3!$B$7,[46]Hoja3!$A$7,IF(K2084=[46]Hoja3!$B$8,[46]Hoja3!$A$8,IF(K2084=[46]Hoja3!$B$9,[46]Hoja3!$A$9,IF(K2084=[46]Hoja3!$B$10,[46]Hoja3!$A$10,IF(K2084=[46]Hoja3!$B$11,[46]Hoja3!$A$11,IF(K2084=[46]Hoja3!$B$12,[46]Hoja3!$A$12,IF(K2084=[46]Hoja3!$B$13,[46]Hoja3!$A$13,IF(K2084=[46]Hoja3!$B$14,[46]Hoja3!$A$14,IF(K2084=[46]Hoja3!$B$15,[46]Hoja3!$A$15,IF(K2084=[46]Hoja3!$B$16,[46]Hoja3!$A$16,IF(K2084=[46]Hoja3!$B$17,[46]Hoja3!$A$17,IF(K2084=[46]Hoja3!$B$18,[46]Hoja3!$A$18,IF(K2084=[46]Hoja3!$B$19,[46]Hoja3!$A$19,IF(K2084=[46]Hoja3!$B$20,[46]Hoja3!$A$20,IF(K2084=[46]Hoja3!$B$21,[46]Hoja3!$A$21,""))))))))))))))))))))</f>
        <v>CCE-16</v>
      </c>
      <c r="M2084" s="102" t="s">
        <v>63</v>
      </c>
      <c r="N2084" s="102">
        <v>0</v>
      </c>
      <c r="O2084" s="198">
        <v>45100000</v>
      </c>
      <c r="P2084" s="198">
        <v>45100000</v>
      </c>
      <c r="Q2084" s="199">
        <v>0</v>
      </c>
      <c r="R2084" s="102">
        <v>0</v>
      </c>
      <c r="S2084" s="102" t="s">
        <v>3446</v>
      </c>
      <c r="T2084" s="102" t="s">
        <v>3879</v>
      </c>
      <c r="U2084" s="102" t="s">
        <v>3880</v>
      </c>
      <c r="V2084" s="102" t="s">
        <v>3881</v>
      </c>
      <c r="W2084" s="102" t="s">
        <v>3882</v>
      </c>
      <c r="X2084" s="102" t="s">
        <v>3883</v>
      </c>
      <c r="Y2084" s="200" t="s">
        <v>3884</v>
      </c>
    </row>
    <row r="2085" spans="1:25" ht="60" x14ac:dyDescent="0.25">
      <c r="A2085" s="102" t="s">
        <v>3896</v>
      </c>
      <c r="B2085" s="102" t="str">
        <f>IFERROR(VLOOKUP(VALUE(MID(A2085,1,IF(VALUE(MID(A2085,1,3))=898,3,4))),[46]Hoja1!$A$3:$K$222,2,0),"")</f>
        <v>1074 Educación superior para una ciudad de conocimiento</v>
      </c>
      <c r="C2085" s="102" t="s">
        <v>318</v>
      </c>
      <c r="D2085" s="102" t="s">
        <v>572</v>
      </c>
      <c r="E2085" s="60">
        <v>80111501</v>
      </c>
      <c r="F2085" s="67" t="s">
        <v>3893</v>
      </c>
      <c r="G2085" s="197">
        <v>1</v>
      </c>
      <c r="H2085" s="197">
        <v>1</v>
      </c>
      <c r="I2085" s="102">
        <v>11</v>
      </c>
      <c r="J2085" s="102">
        <v>1</v>
      </c>
      <c r="K2085" s="102" t="s">
        <v>21</v>
      </c>
      <c r="L2085" s="102" t="str">
        <f>IF(K2085=[46]Hoja3!$B$2,[46]Hoja3!$A$2,IF(K2085=[46]Hoja3!$B$3,[46]Hoja3!$A$3,IF(K2085=[46]Hoja3!$B$4,[46]Hoja3!$A$4,IF(K2085=[46]Hoja3!$B$5,[46]Hoja3!$A$5,IF(K2085=[46]Hoja3!$B$6,[46]Hoja3!$A$6,IF(K2085=[46]Hoja3!$B$7,[46]Hoja3!$A$7,IF(K2085=[46]Hoja3!$B$8,[46]Hoja3!$A$8,IF(K2085=[46]Hoja3!$B$9,[46]Hoja3!$A$9,IF(K2085=[46]Hoja3!$B$10,[46]Hoja3!$A$10,IF(K2085=[46]Hoja3!$B$11,[46]Hoja3!$A$11,IF(K2085=[46]Hoja3!$B$12,[46]Hoja3!$A$12,IF(K2085=[46]Hoja3!$B$13,[46]Hoja3!$A$13,IF(K2085=[46]Hoja3!$B$14,[46]Hoja3!$A$14,IF(K2085=[46]Hoja3!$B$15,[46]Hoja3!$A$15,IF(K2085=[46]Hoja3!$B$16,[46]Hoja3!$A$16,IF(K2085=[46]Hoja3!$B$17,[46]Hoja3!$A$17,IF(K2085=[46]Hoja3!$B$18,[46]Hoja3!$A$18,IF(K2085=[46]Hoja3!$B$19,[46]Hoja3!$A$19,IF(K2085=[46]Hoja3!$B$20,[46]Hoja3!$A$20,IF(K2085=[46]Hoja3!$B$21,[46]Hoja3!$A$21,""))))))))))))))))))))</f>
        <v>CCE-16</v>
      </c>
      <c r="M2085" s="102" t="s">
        <v>63</v>
      </c>
      <c r="N2085" s="102">
        <v>0</v>
      </c>
      <c r="O2085" s="198">
        <v>48505600</v>
      </c>
      <c r="P2085" s="198">
        <v>48505600</v>
      </c>
      <c r="Q2085" s="199">
        <v>0</v>
      </c>
      <c r="R2085" s="102">
        <v>0</v>
      </c>
      <c r="S2085" s="102" t="s">
        <v>3446</v>
      </c>
      <c r="T2085" s="102" t="s">
        <v>3879</v>
      </c>
      <c r="U2085" s="102" t="s">
        <v>3880</v>
      </c>
      <c r="V2085" s="102" t="s">
        <v>3881</v>
      </c>
      <c r="W2085" s="102" t="s">
        <v>3882</v>
      </c>
      <c r="X2085" s="102" t="s">
        <v>3883</v>
      </c>
      <c r="Y2085" s="200" t="s">
        <v>3884</v>
      </c>
    </row>
    <row r="2086" spans="1:25" ht="60" x14ac:dyDescent="0.25">
      <c r="A2086" s="102" t="s">
        <v>3897</v>
      </c>
      <c r="B2086" s="102" t="str">
        <f>IFERROR(VLOOKUP(VALUE(MID(A2086,1,IF(VALUE(MID(A2086,1,3))=898,3,4))),[46]Hoja1!$A$3:$K$222,2,0),"")</f>
        <v>1074 Educación superior para una ciudad de conocimiento</v>
      </c>
      <c r="C2086" s="102" t="s">
        <v>318</v>
      </c>
      <c r="D2086" s="102" t="s">
        <v>572</v>
      </c>
      <c r="E2086" s="60">
        <v>80121704</v>
      </c>
      <c r="F2086" s="67" t="s">
        <v>4124</v>
      </c>
      <c r="G2086" s="197">
        <v>1</v>
      </c>
      <c r="H2086" s="197">
        <v>1</v>
      </c>
      <c r="I2086" s="102">
        <v>11</v>
      </c>
      <c r="J2086" s="102">
        <v>1</v>
      </c>
      <c r="K2086" s="102" t="s">
        <v>21</v>
      </c>
      <c r="L2086" s="102" t="str">
        <f>IF(K2086=[46]Hoja3!$B$2,[46]Hoja3!$A$2,IF(K2086=[46]Hoja3!$B$3,[46]Hoja3!$A$3,IF(K2086=[46]Hoja3!$B$4,[46]Hoja3!$A$4,IF(K2086=[46]Hoja3!$B$5,[46]Hoja3!$A$5,IF(K2086=[46]Hoja3!$B$6,[46]Hoja3!$A$6,IF(K2086=[46]Hoja3!$B$7,[46]Hoja3!$A$7,IF(K2086=[46]Hoja3!$B$8,[46]Hoja3!$A$8,IF(K2086=[46]Hoja3!$B$9,[46]Hoja3!$A$9,IF(K2086=[46]Hoja3!$B$10,[46]Hoja3!$A$10,IF(K2086=[46]Hoja3!$B$11,[46]Hoja3!$A$11,IF(K2086=[46]Hoja3!$B$12,[46]Hoja3!$A$12,IF(K2086=[46]Hoja3!$B$13,[46]Hoja3!$A$13,IF(K2086=[46]Hoja3!$B$14,[46]Hoja3!$A$14,IF(K2086=[46]Hoja3!$B$15,[46]Hoja3!$A$15,IF(K2086=[46]Hoja3!$B$16,[46]Hoja3!$A$16,IF(K2086=[46]Hoja3!$B$17,[46]Hoja3!$A$17,IF(K2086=[46]Hoja3!$B$18,[46]Hoja3!$A$18,IF(K2086=[46]Hoja3!$B$19,[46]Hoja3!$A$19,IF(K2086=[46]Hoja3!$B$20,[46]Hoja3!$A$20,IF(K2086=[46]Hoja3!$B$21,[46]Hoja3!$A$21,""))))))))))))))))))))</f>
        <v>CCE-16</v>
      </c>
      <c r="M2086" s="102" t="s">
        <v>63</v>
      </c>
      <c r="N2086" s="102">
        <v>0</v>
      </c>
      <c r="O2086" s="198">
        <v>88000000</v>
      </c>
      <c r="P2086" s="198">
        <v>88000000</v>
      </c>
      <c r="Q2086" s="199">
        <v>0</v>
      </c>
      <c r="R2086" s="102">
        <v>0</v>
      </c>
      <c r="S2086" s="102" t="s">
        <v>3446</v>
      </c>
      <c r="T2086" s="102" t="s">
        <v>3879</v>
      </c>
      <c r="U2086" s="102" t="s">
        <v>3880</v>
      </c>
      <c r="V2086" s="102" t="s">
        <v>3881</v>
      </c>
      <c r="W2086" s="102" t="s">
        <v>3882</v>
      </c>
      <c r="X2086" s="102" t="s">
        <v>3883</v>
      </c>
      <c r="Y2086" s="200" t="s">
        <v>3884</v>
      </c>
    </row>
    <row r="2087" spans="1:25" ht="60" x14ac:dyDescent="0.25">
      <c r="A2087" s="102" t="s">
        <v>3898</v>
      </c>
      <c r="B2087" s="102" t="str">
        <f>IFERROR(VLOOKUP(VALUE(MID(A2087,1,IF(VALUE(MID(A2087,1,3))=898,3,4))),[46]Hoja1!$A$3:$K$222,2,0),"")</f>
        <v>1074 Educación superior para una ciudad de conocimiento</v>
      </c>
      <c r="C2087" s="102" t="s">
        <v>318</v>
      </c>
      <c r="D2087" s="102" t="s">
        <v>572</v>
      </c>
      <c r="E2087" s="60">
        <v>80111501</v>
      </c>
      <c r="F2087" s="67" t="s">
        <v>3893</v>
      </c>
      <c r="G2087" s="197">
        <v>1</v>
      </c>
      <c r="H2087" s="197">
        <v>1</v>
      </c>
      <c r="I2087" s="102">
        <v>11</v>
      </c>
      <c r="J2087" s="102">
        <v>1</v>
      </c>
      <c r="K2087" s="102" t="s">
        <v>21</v>
      </c>
      <c r="L2087" s="102" t="str">
        <f>IF(K2087=[46]Hoja3!$B$2,[46]Hoja3!$A$2,IF(K2087=[46]Hoja3!$B$3,[46]Hoja3!$A$3,IF(K2087=[46]Hoja3!$B$4,[46]Hoja3!$A$4,IF(K2087=[46]Hoja3!$B$5,[46]Hoja3!$A$5,IF(K2087=[46]Hoja3!$B$6,[46]Hoja3!$A$6,IF(K2087=[46]Hoja3!$B$7,[46]Hoja3!$A$7,IF(K2087=[46]Hoja3!$B$8,[46]Hoja3!$A$8,IF(K2087=[46]Hoja3!$B$9,[46]Hoja3!$A$9,IF(K2087=[46]Hoja3!$B$10,[46]Hoja3!$A$10,IF(K2087=[46]Hoja3!$B$11,[46]Hoja3!$A$11,IF(K2087=[46]Hoja3!$B$12,[46]Hoja3!$A$12,IF(K2087=[46]Hoja3!$B$13,[46]Hoja3!$A$13,IF(K2087=[46]Hoja3!$B$14,[46]Hoja3!$A$14,IF(K2087=[46]Hoja3!$B$15,[46]Hoja3!$A$15,IF(K2087=[46]Hoja3!$B$16,[46]Hoja3!$A$16,IF(K2087=[46]Hoja3!$B$17,[46]Hoja3!$A$17,IF(K2087=[46]Hoja3!$B$18,[46]Hoja3!$A$18,IF(K2087=[46]Hoja3!$B$19,[46]Hoja3!$A$19,IF(K2087=[46]Hoja3!$B$20,[46]Hoja3!$A$20,IF(K2087=[46]Hoja3!$B$21,[46]Hoja3!$A$21,""))))))))))))))))))))</f>
        <v>CCE-16</v>
      </c>
      <c r="M2087" s="102" t="s">
        <v>63</v>
      </c>
      <c r="N2087" s="102">
        <v>0</v>
      </c>
      <c r="O2087" s="198">
        <v>40040000</v>
      </c>
      <c r="P2087" s="198">
        <v>40040000</v>
      </c>
      <c r="Q2087" s="199">
        <v>0</v>
      </c>
      <c r="R2087" s="102">
        <v>0</v>
      </c>
      <c r="S2087" s="102" t="s">
        <v>3446</v>
      </c>
      <c r="T2087" s="102" t="s">
        <v>3879</v>
      </c>
      <c r="U2087" s="102" t="s">
        <v>3880</v>
      </c>
      <c r="V2087" s="102" t="s">
        <v>3881</v>
      </c>
      <c r="W2087" s="102" t="s">
        <v>3882</v>
      </c>
      <c r="X2087" s="102" t="s">
        <v>3883</v>
      </c>
      <c r="Y2087" s="200" t="s">
        <v>3884</v>
      </c>
    </row>
    <row r="2088" spans="1:25" ht="75" x14ac:dyDescent="0.25">
      <c r="A2088" s="102" t="s">
        <v>3899</v>
      </c>
      <c r="B2088" s="102" t="str">
        <f>IFERROR(VLOOKUP(VALUE(MID(A2088,1,IF(VALUE(MID(A2088,1,3))=898,3,4))),[46]Hoja1!$A$3:$K$222,2,0),"")</f>
        <v>1074 Educación superior para una ciudad de conocimiento</v>
      </c>
      <c r="C2088" s="102" t="s">
        <v>318</v>
      </c>
      <c r="D2088" s="102" t="s">
        <v>572</v>
      </c>
      <c r="E2088" s="60">
        <v>80111501</v>
      </c>
      <c r="F2088" s="102" t="s">
        <v>3900</v>
      </c>
      <c r="G2088" s="197">
        <v>1</v>
      </c>
      <c r="H2088" s="197">
        <v>1</v>
      </c>
      <c r="I2088" s="102">
        <v>11</v>
      </c>
      <c r="J2088" s="102">
        <v>1</v>
      </c>
      <c r="K2088" s="102" t="s">
        <v>21</v>
      </c>
      <c r="L2088" s="102" t="str">
        <f>IF(K2088=[46]Hoja3!$B$2,[46]Hoja3!$A$2,IF(K2088=[46]Hoja3!$B$3,[46]Hoja3!$A$3,IF(K2088=[46]Hoja3!$B$4,[46]Hoja3!$A$4,IF(K2088=[46]Hoja3!$B$5,[46]Hoja3!$A$5,IF(K2088=[46]Hoja3!$B$6,[46]Hoja3!$A$6,IF(K2088=[46]Hoja3!$B$7,[46]Hoja3!$A$7,IF(K2088=[46]Hoja3!$B$8,[46]Hoja3!$A$8,IF(K2088=[46]Hoja3!$B$9,[46]Hoja3!$A$9,IF(K2088=[46]Hoja3!$B$10,[46]Hoja3!$A$10,IF(K2088=[46]Hoja3!$B$11,[46]Hoja3!$A$11,IF(K2088=[46]Hoja3!$B$12,[46]Hoja3!$A$12,IF(K2088=[46]Hoja3!$B$13,[46]Hoja3!$A$13,IF(K2088=[46]Hoja3!$B$14,[46]Hoja3!$A$14,IF(K2088=[46]Hoja3!$B$15,[46]Hoja3!$A$15,IF(K2088=[46]Hoja3!$B$16,[46]Hoja3!$A$16,IF(K2088=[46]Hoja3!$B$17,[46]Hoja3!$A$17,IF(K2088=[46]Hoja3!$B$18,[46]Hoja3!$A$18,IF(K2088=[46]Hoja3!$B$19,[46]Hoja3!$A$19,IF(K2088=[46]Hoja3!$B$20,[46]Hoja3!$A$20,IF(K2088=[46]Hoja3!$B$21,[46]Hoja3!$A$21,""))))))))))))))))))))</f>
        <v>CCE-16</v>
      </c>
      <c r="M2088" s="102" t="s">
        <v>63</v>
      </c>
      <c r="N2088" s="102">
        <v>0</v>
      </c>
      <c r="O2088" s="198">
        <v>103002600</v>
      </c>
      <c r="P2088" s="198">
        <v>103002600</v>
      </c>
      <c r="Q2088" s="199">
        <v>0</v>
      </c>
      <c r="R2088" s="102">
        <v>0</v>
      </c>
      <c r="S2088" s="102" t="s">
        <v>3446</v>
      </c>
      <c r="T2088" s="102" t="s">
        <v>3879</v>
      </c>
      <c r="U2088" s="102" t="s">
        <v>3880</v>
      </c>
      <c r="V2088" s="102" t="s">
        <v>3881</v>
      </c>
      <c r="W2088" s="102" t="s">
        <v>3882</v>
      </c>
      <c r="X2088" s="102" t="s">
        <v>3883</v>
      </c>
      <c r="Y2088" s="200" t="s">
        <v>3884</v>
      </c>
    </row>
    <row r="2089" spans="1:25" ht="60" x14ac:dyDescent="0.25">
      <c r="A2089" s="102" t="s">
        <v>3901</v>
      </c>
      <c r="B2089" s="102" t="str">
        <f>IFERROR(VLOOKUP(VALUE(MID(A2089,1,IF(VALUE(MID(A2089,1,3))=898,3,4))),[46]Hoja1!$A$3:$K$222,2,0),"")</f>
        <v>1074 Educación superior para una ciudad de conocimiento</v>
      </c>
      <c r="C2089" s="102" t="s">
        <v>318</v>
      </c>
      <c r="D2089" s="102" t="s">
        <v>572</v>
      </c>
      <c r="E2089" s="60">
        <v>80111501</v>
      </c>
      <c r="F2089" s="67" t="s">
        <v>3902</v>
      </c>
      <c r="G2089" s="197">
        <v>1</v>
      </c>
      <c r="H2089" s="197">
        <v>1</v>
      </c>
      <c r="I2089" s="102">
        <v>11</v>
      </c>
      <c r="J2089" s="102">
        <v>1</v>
      </c>
      <c r="K2089" s="102" t="s">
        <v>21</v>
      </c>
      <c r="L2089" s="102" t="str">
        <f>IF(K2089=[46]Hoja3!$B$2,[46]Hoja3!$A$2,IF(K2089=[46]Hoja3!$B$3,[46]Hoja3!$A$3,IF(K2089=[46]Hoja3!$B$4,[46]Hoja3!$A$4,IF(K2089=[46]Hoja3!$B$5,[46]Hoja3!$A$5,IF(K2089=[46]Hoja3!$B$6,[46]Hoja3!$A$6,IF(K2089=[46]Hoja3!$B$7,[46]Hoja3!$A$7,IF(K2089=[46]Hoja3!$B$8,[46]Hoja3!$A$8,IF(K2089=[46]Hoja3!$B$9,[46]Hoja3!$A$9,IF(K2089=[46]Hoja3!$B$10,[46]Hoja3!$A$10,IF(K2089=[46]Hoja3!$B$11,[46]Hoja3!$A$11,IF(K2089=[46]Hoja3!$B$12,[46]Hoja3!$A$12,IF(K2089=[46]Hoja3!$B$13,[46]Hoja3!$A$13,IF(K2089=[46]Hoja3!$B$14,[46]Hoja3!$A$14,IF(K2089=[46]Hoja3!$B$15,[46]Hoja3!$A$15,IF(K2089=[46]Hoja3!$B$16,[46]Hoja3!$A$16,IF(K2089=[46]Hoja3!$B$17,[46]Hoja3!$A$17,IF(K2089=[46]Hoja3!$B$18,[46]Hoja3!$A$18,IF(K2089=[46]Hoja3!$B$19,[46]Hoja3!$A$19,IF(K2089=[46]Hoja3!$B$20,[46]Hoja3!$A$20,IF(K2089=[46]Hoja3!$B$21,[46]Hoja3!$A$21,""))))))))))))))))))))</f>
        <v>CCE-16</v>
      </c>
      <c r="M2089" s="102" t="s">
        <v>63</v>
      </c>
      <c r="N2089" s="102">
        <v>0</v>
      </c>
      <c r="O2089" s="198">
        <v>67100000</v>
      </c>
      <c r="P2089" s="198">
        <v>67100000</v>
      </c>
      <c r="Q2089" s="199">
        <v>0</v>
      </c>
      <c r="R2089" s="102">
        <v>0</v>
      </c>
      <c r="S2089" s="102" t="s">
        <v>3446</v>
      </c>
      <c r="T2089" s="102" t="s">
        <v>3879</v>
      </c>
      <c r="U2089" s="102" t="s">
        <v>3880</v>
      </c>
      <c r="V2089" s="102" t="s">
        <v>3881</v>
      </c>
      <c r="W2089" s="102" t="s">
        <v>3882</v>
      </c>
      <c r="X2089" s="102" t="s">
        <v>3883</v>
      </c>
      <c r="Y2089" s="200" t="s">
        <v>3884</v>
      </c>
    </row>
    <row r="2090" spans="1:25" ht="60" x14ac:dyDescent="0.25">
      <c r="A2090" s="102" t="s">
        <v>3903</v>
      </c>
      <c r="B2090" s="102" t="str">
        <f>IFERROR(VLOOKUP(VALUE(MID(A2090,1,IF(VALUE(MID(A2090,1,3))=898,3,4))),[46]Hoja1!$A$3:$K$222,2,0),"")</f>
        <v>1074 Educación superior para una ciudad de conocimiento</v>
      </c>
      <c r="C2090" s="102" t="s">
        <v>318</v>
      </c>
      <c r="D2090" s="102" t="s">
        <v>572</v>
      </c>
      <c r="E2090" s="60">
        <v>80111501</v>
      </c>
      <c r="F2090" s="67" t="s">
        <v>3904</v>
      </c>
      <c r="G2090" s="197">
        <v>1</v>
      </c>
      <c r="H2090" s="197">
        <v>1</v>
      </c>
      <c r="I2090" s="102">
        <v>11</v>
      </c>
      <c r="J2090" s="102">
        <v>1</v>
      </c>
      <c r="K2090" s="102" t="s">
        <v>21</v>
      </c>
      <c r="L2090" s="102" t="str">
        <f>IF(K2090=[46]Hoja3!$B$2,[46]Hoja3!$A$2,IF(K2090=[46]Hoja3!$B$3,[46]Hoja3!$A$3,IF(K2090=[46]Hoja3!$B$4,[46]Hoja3!$A$4,IF(K2090=[46]Hoja3!$B$5,[46]Hoja3!$A$5,IF(K2090=[46]Hoja3!$B$6,[46]Hoja3!$A$6,IF(K2090=[46]Hoja3!$B$7,[46]Hoja3!$A$7,IF(K2090=[46]Hoja3!$B$8,[46]Hoja3!$A$8,IF(K2090=[46]Hoja3!$B$9,[46]Hoja3!$A$9,IF(K2090=[46]Hoja3!$B$10,[46]Hoja3!$A$10,IF(K2090=[46]Hoja3!$B$11,[46]Hoja3!$A$11,IF(K2090=[46]Hoja3!$B$12,[46]Hoja3!$A$12,IF(K2090=[46]Hoja3!$B$13,[46]Hoja3!$A$13,IF(K2090=[46]Hoja3!$B$14,[46]Hoja3!$A$14,IF(K2090=[46]Hoja3!$B$15,[46]Hoja3!$A$15,IF(K2090=[46]Hoja3!$B$16,[46]Hoja3!$A$16,IF(K2090=[46]Hoja3!$B$17,[46]Hoja3!$A$17,IF(K2090=[46]Hoja3!$B$18,[46]Hoja3!$A$18,IF(K2090=[46]Hoja3!$B$19,[46]Hoja3!$A$19,IF(K2090=[46]Hoja3!$B$20,[46]Hoja3!$A$20,IF(K2090=[46]Hoja3!$B$21,[46]Hoja3!$A$21,""))))))))))))))))))))</f>
        <v>CCE-16</v>
      </c>
      <c r="M2090" s="102" t="s">
        <v>63</v>
      </c>
      <c r="N2090" s="102">
        <v>0</v>
      </c>
      <c r="O2090" s="198">
        <v>95180800</v>
      </c>
      <c r="P2090" s="198">
        <v>95180800</v>
      </c>
      <c r="Q2090" s="199">
        <v>0</v>
      </c>
      <c r="R2090" s="102">
        <v>0</v>
      </c>
      <c r="S2090" s="102" t="s">
        <v>3446</v>
      </c>
      <c r="T2090" s="102" t="s">
        <v>3879</v>
      </c>
      <c r="U2090" s="102" t="s">
        <v>3880</v>
      </c>
      <c r="V2090" s="102" t="s">
        <v>3881</v>
      </c>
      <c r="W2090" s="102" t="s">
        <v>3882</v>
      </c>
      <c r="X2090" s="102" t="s">
        <v>3883</v>
      </c>
      <c r="Y2090" s="200" t="s">
        <v>3884</v>
      </c>
    </row>
    <row r="2091" spans="1:25" ht="60" x14ac:dyDescent="0.25">
      <c r="A2091" s="102" t="s">
        <v>3905</v>
      </c>
      <c r="B2091" s="102" t="str">
        <f>IFERROR(VLOOKUP(VALUE(MID(A2091,1,IF(VALUE(MID(A2091,1,3))=898,3,4))),[46]Hoja1!$A$3:$K$222,2,0),"")</f>
        <v>1074 Educación superior para una ciudad de conocimiento</v>
      </c>
      <c r="C2091" s="102" t="s">
        <v>318</v>
      </c>
      <c r="D2091" s="102" t="s">
        <v>572</v>
      </c>
      <c r="E2091" s="60">
        <v>80111501</v>
      </c>
      <c r="F2091" s="102" t="s">
        <v>3906</v>
      </c>
      <c r="G2091" s="197">
        <v>1</v>
      </c>
      <c r="H2091" s="197">
        <v>1</v>
      </c>
      <c r="I2091" s="102">
        <v>11</v>
      </c>
      <c r="J2091" s="102">
        <v>1</v>
      </c>
      <c r="K2091" s="102" t="s">
        <v>21</v>
      </c>
      <c r="L2091" s="102" t="str">
        <f>IF(K2091=[46]Hoja3!$B$2,[46]Hoja3!$A$2,IF(K2091=[46]Hoja3!$B$3,[46]Hoja3!$A$3,IF(K2091=[46]Hoja3!$B$4,[46]Hoja3!$A$4,IF(K2091=[46]Hoja3!$B$5,[46]Hoja3!$A$5,IF(K2091=[46]Hoja3!$B$6,[46]Hoja3!$A$6,IF(K2091=[46]Hoja3!$B$7,[46]Hoja3!$A$7,IF(K2091=[46]Hoja3!$B$8,[46]Hoja3!$A$8,IF(K2091=[46]Hoja3!$B$9,[46]Hoja3!$A$9,IF(K2091=[46]Hoja3!$B$10,[46]Hoja3!$A$10,IF(K2091=[46]Hoja3!$B$11,[46]Hoja3!$A$11,IF(K2091=[46]Hoja3!$B$12,[46]Hoja3!$A$12,IF(K2091=[46]Hoja3!$B$13,[46]Hoja3!$A$13,IF(K2091=[46]Hoja3!$B$14,[46]Hoja3!$A$14,IF(K2091=[46]Hoja3!$B$15,[46]Hoja3!$A$15,IF(K2091=[46]Hoja3!$B$16,[46]Hoja3!$A$16,IF(K2091=[46]Hoja3!$B$17,[46]Hoja3!$A$17,IF(K2091=[46]Hoja3!$B$18,[46]Hoja3!$A$18,IF(K2091=[46]Hoja3!$B$19,[46]Hoja3!$A$19,IF(K2091=[46]Hoja3!$B$20,[46]Hoja3!$A$20,IF(K2091=[46]Hoja3!$B$21,[46]Hoja3!$A$21,""))))))))))))))))))))</f>
        <v>CCE-16</v>
      </c>
      <c r="M2091" s="102" t="s">
        <v>63</v>
      </c>
      <c r="N2091" s="102">
        <v>0</v>
      </c>
      <c r="O2091" s="198">
        <v>99000000</v>
      </c>
      <c r="P2091" s="198">
        <v>99000000</v>
      </c>
      <c r="Q2091" s="199">
        <v>0</v>
      </c>
      <c r="R2091" s="102">
        <v>0</v>
      </c>
      <c r="S2091" s="102" t="s">
        <v>3446</v>
      </c>
      <c r="T2091" s="102" t="s">
        <v>3879</v>
      </c>
      <c r="U2091" s="102" t="s">
        <v>3880</v>
      </c>
      <c r="V2091" s="102" t="s">
        <v>3881</v>
      </c>
      <c r="W2091" s="102" t="s">
        <v>3882</v>
      </c>
      <c r="X2091" s="102" t="s">
        <v>3883</v>
      </c>
      <c r="Y2091" s="200" t="s">
        <v>3884</v>
      </c>
    </row>
    <row r="2092" spans="1:25" ht="60" x14ac:dyDescent="0.25">
      <c r="A2092" s="102" t="s">
        <v>3907</v>
      </c>
      <c r="B2092" s="102" t="str">
        <f>IFERROR(VLOOKUP(VALUE(MID(A2092,1,IF(VALUE(MID(A2092,1,3))=898,3,4))),[46]Hoja1!$A$3:$K$222,2,0),"")</f>
        <v>1074 Educación superior para una ciudad de conocimiento</v>
      </c>
      <c r="C2092" s="102" t="s">
        <v>318</v>
      </c>
      <c r="D2092" s="102" t="s">
        <v>572</v>
      </c>
      <c r="E2092" s="60">
        <v>80111501</v>
      </c>
      <c r="F2092" s="67" t="s">
        <v>3908</v>
      </c>
      <c r="G2092" s="197">
        <v>1</v>
      </c>
      <c r="H2092" s="197">
        <v>1</v>
      </c>
      <c r="I2092" s="102">
        <v>11</v>
      </c>
      <c r="J2092" s="102">
        <v>1</v>
      </c>
      <c r="K2092" s="102" t="s">
        <v>21</v>
      </c>
      <c r="L2092" s="102" t="str">
        <f>IF(K2092=[46]Hoja3!$B$2,[46]Hoja3!$A$2,IF(K2092=[46]Hoja3!$B$3,[46]Hoja3!$A$3,IF(K2092=[46]Hoja3!$B$4,[46]Hoja3!$A$4,IF(K2092=[46]Hoja3!$B$5,[46]Hoja3!$A$5,IF(K2092=[46]Hoja3!$B$6,[46]Hoja3!$A$6,IF(K2092=[46]Hoja3!$B$7,[46]Hoja3!$A$7,IF(K2092=[46]Hoja3!$B$8,[46]Hoja3!$A$8,IF(K2092=[46]Hoja3!$B$9,[46]Hoja3!$A$9,IF(K2092=[46]Hoja3!$B$10,[46]Hoja3!$A$10,IF(K2092=[46]Hoja3!$B$11,[46]Hoja3!$A$11,IF(K2092=[46]Hoja3!$B$12,[46]Hoja3!$A$12,IF(K2092=[46]Hoja3!$B$13,[46]Hoja3!$A$13,IF(K2092=[46]Hoja3!$B$14,[46]Hoja3!$A$14,IF(K2092=[46]Hoja3!$B$15,[46]Hoja3!$A$15,IF(K2092=[46]Hoja3!$B$16,[46]Hoja3!$A$16,IF(K2092=[46]Hoja3!$B$17,[46]Hoja3!$A$17,IF(K2092=[46]Hoja3!$B$18,[46]Hoja3!$A$18,IF(K2092=[46]Hoja3!$B$19,[46]Hoja3!$A$19,IF(K2092=[46]Hoja3!$B$20,[46]Hoja3!$A$20,IF(K2092=[46]Hoja3!$B$21,[46]Hoja3!$A$21,""))))))))))))))))))))</f>
        <v>CCE-16</v>
      </c>
      <c r="M2092" s="102" t="s">
        <v>63</v>
      </c>
      <c r="N2092" s="102">
        <v>0</v>
      </c>
      <c r="O2092" s="198">
        <v>72072000</v>
      </c>
      <c r="P2092" s="198">
        <v>72072000</v>
      </c>
      <c r="Q2092" s="199">
        <v>0</v>
      </c>
      <c r="R2092" s="102">
        <v>0</v>
      </c>
      <c r="S2092" s="102" t="s">
        <v>3446</v>
      </c>
      <c r="T2092" s="102" t="s">
        <v>3879</v>
      </c>
      <c r="U2092" s="102" t="s">
        <v>3880</v>
      </c>
      <c r="V2092" s="102" t="s">
        <v>3881</v>
      </c>
      <c r="W2092" s="102" t="s">
        <v>3882</v>
      </c>
      <c r="X2092" s="102" t="s">
        <v>3883</v>
      </c>
      <c r="Y2092" s="200" t="s">
        <v>3884</v>
      </c>
    </row>
    <row r="2093" spans="1:25" ht="60" x14ac:dyDescent="0.25">
      <c r="A2093" s="102" t="s">
        <v>3909</v>
      </c>
      <c r="B2093" s="102" t="str">
        <f>IFERROR(VLOOKUP(VALUE(MID(A2093,1,IF(VALUE(MID(A2093,1,3))=898,3,4))),[46]Hoja1!$A$3:$K$222,2,0),"")</f>
        <v>1074 Educación superior para una ciudad de conocimiento</v>
      </c>
      <c r="C2093" s="102" t="s">
        <v>318</v>
      </c>
      <c r="D2093" s="102" t="s">
        <v>572</v>
      </c>
      <c r="E2093" s="60">
        <v>80111501</v>
      </c>
      <c r="F2093" s="67" t="s">
        <v>4125</v>
      </c>
      <c r="G2093" s="197">
        <v>1</v>
      </c>
      <c r="H2093" s="197">
        <v>1</v>
      </c>
      <c r="I2093" s="102">
        <v>11</v>
      </c>
      <c r="J2093" s="102">
        <v>1</v>
      </c>
      <c r="K2093" s="102" t="s">
        <v>21</v>
      </c>
      <c r="L2093" s="102" t="str">
        <f>IF(K2093=[46]Hoja3!$B$2,[46]Hoja3!$A$2,IF(K2093=[46]Hoja3!$B$3,[46]Hoja3!$A$3,IF(K2093=[46]Hoja3!$B$4,[46]Hoja3!$A$4,IF(K2093=[46]Hoja3!$B$5,[46]Hoja3!$A$5,IF(K2093=[46]Hoja3!$B$6,[46]Hoja3!$A$6,IF(K2093=[46]Hoja3!$B$7,[46]Hoja3!$A$7,IF(K2093=[46]Hoja3!$B$8,[46]Hoja3!$A$8,IF(K2093=[46]Hoja3!$B$9,[46]Hoja3!$A$9,IF(K2093=[46]Hoja3!$B$10,[46]Hoja3!$A$10,IF(K2093=[46]Hoja3!$B$11,[46]Hoja3!$A$11,IF(K2093=[46]Hoja3!$B$12,[46]Hoja3!$A$12,IF(K2093=[46]Hoja3!$B$13,[46]Hoja3!$A$13,IF(K2093=[46]Hoja3!$B$14,[46]Hoja3!$A$14,IF(K2093=[46]Hoja3!$B$15,[46]Hoja3!$A$15,IF(K2093=[46]Hoja3!$B$16,[46]Hoja3!$A$16,IF(K2093=[46]Hoja3!$B$17,[46]Hoja3!$A$17,IF(K2093=[46]Hoja3!$B$18,[46]Hoja3!$A$18,IF(K2093=[46]Hoja3!$B$19,[46]Hoja3!$A$19,IF(K2093=[46]Hoja3!$B$20,[46]Hoja3!$A$20,IF(K2093=[46]Hoja3!$B$21,[46]Hoja3!$A$21,""))))))))))))))))))))</f>
        <v>CCE-16</v>
      </c>
      <c r="M2093" s="102" t="s">
        <v>63</v>
      </c>
      <c r="N2093" s="102">
        <v>0</v>
      </c>
      <c r="O2093" s="198">
        <v>40040000</v>
      </c>
      <c r="P2093" s="198">
        <v>40040000</v>
      </c>
      <c r="Q2093" s="199">
        <v>0</v>
      </c>
      <c r="R2093" s="102">
        <v>0</v>
      </c>
      <c r="S2093" s="102" t="s">
        <v>3446</v>
      </c>
      <c r="T2093" s="102" t="s">
        <v>3879</v>
      </c>
      <c r="U2093" s="102" t="s">
        <v>3880</v>
      </c>
      <c r="V2093" s="102" t="s">
        <v>3881</v>
      </c>
      <c r="W2093" s="102" t="s">
        <v>3882</v>
      </c>
      <c r="X2093" s="102" t="s">
        <v>3883</v>
      </c>
      <c r="Y2093" s="200" t="s">
        <v>3884</v>
      </c>
    </row>
    <row r="2094" spans="1:25" ht="45" x14ac:dyDescent="0.25">
      <c r="A2094" s="102" t="s">
        <v>3910</v>
      </c>
      <c r="B2094" s="102" t="str">
        <f>IFERROR(VLOOKUP(VALUE(MID(A2094,1,IF(VALUE(MID(A2094,1,3))=898,3,4))),[46]Hoja1!$A$3:$K$222,2,0),"")</f>
        <v>1074 Educación superior para una ciudad de conocimiento</v>
      </c>
      <c r="C2094" s="102" t="s">
        <v>318</v>
      </c>
      <c r="D2094" s="102" t="s">
        <v>572</v>
      </c>
      <c r="E2094" s="60">
        <v>80111501</v>
      </c>
      <c r="F2094" s="67" t="s">
        <v>4126</v>
      </c>
      <c r="G2094" s="197">
        <v>1</v>
      </c>
      <c r="H2094" s="197">
        <v>1</v>
      </c>
      <c r="I2094" s="102">
        <v>11</v>
      </c>
      <c r="J2094" s="102">
        <v>1</v>
      </c>
      <c r="K2094" s="102" t="s">
        <v>21</v>
      </c>
      <c r="L2094" s="102" t="str">
        <f>IF(K2094=[46]Hoja3!$B$2,[46]Hoja3!$A$2,IF(K2094=[46]Hoja3!$B$3,[46]Hoja3!$A$3,IF(K2094=[46]Hoja3!$B$4,[46]Hoja3!$A$4,IF(K2094=[46]Hoja3!$B$5,[46]Hoja3!$A$5,IF(K2094=[46]Hoja3!$B$6,[46]Hoja3!$A$6,IF(K2094=[46]Hoja3!$B$7,[46]Hoja3!$A$7,IF(K2094=[46]Hoja3!$B$8,[46]Hoja3!$A$8,IF(K2094=[46]Hoja3!$B$9,[46]Hoja3!$A$9,IF(K2094=[46]Hoja3!$B$10,[46]Hoja3!$A$10,IF(K2094=[46]Hoja3!$B$11,[46]Hoja3!$A$11,IF(K2094=[46]Hoja3!$B$12,[46]Hoja3!$A$12,IF(K2094=[46]Hoja3!$B$13,[46]Hoja3!$A$13,IF(K2094=[46]Hoja3!$B$14,[46]Hoja3!$A$14,IF(K2094=[46]Hoja3!$B$15,[46]Hoja3!$A$15,IF(K2094=[46]Hoja3!$B$16,[46]Hoja3!$A$16,IF(K2094=[46]Hoja3!$B$17,[46]Hoja3!$A$17,IF(K2094=[46]Hoja3!$B$18,[46]Hoja3!$A$18,IF(K2094=[46]Hoja3!$B$19,[46]Hoja3!$A$19,IF(K2094=[46]Hoja3!$B$20,[46]Hoja3!$A$20,IF(K2094=[46]Hoja3!$B$21,[46]Hoja3!$A$21,""))))))))))))))))))))</f>
        <v>CCE-16</v>
      </c>
      <c r="M2094" s="102" t="s">
        <v>63</v>
      </c>
      <c r="N2094" s="102">
        <v>0</v>
      </c>
      <c r="O2094" s="198">
        <v>99000000</v>
      </c>
      <c r="P2094" s="198">
        <v>99000000</v>
      </c>
      <c r="Q2094" s="199">
        <v>0</v>
      </c>
      <c r="R2094" s="102">
        <v>0</v>
      </c>
      <c r="S2094" s="102" t="s">
        <v>3446</v>
      </c>
      <c r="T2094" s="102" t="s">
        <v>3879</v>
      </c>
      <c r="U2094" s="102" t="s">
        <v>3880</v>
      </c>
      <c r="V2094" s="102" t="s">
        <v>3881</v>
      </c>
      <c r="W2094" s="102" t="s">
        <v>3882</v>
      </c>
      <c r="X2094" s="102" t="s">
        <v>3883</v>
      </c>
      <c r="Y2094" s="200" t="s">
        <v>3884</v>
      </c>
    </row>
    <row r="2095" spans="1:25" ht="60" x14ac:dyDescent="0.25">
      <c r="A2095" s="102" t="s">
        <v>3911</v>
      </c>
      <c r="B2095" s="102" t="str">
        <f>IFERROR(VLOOKUP(VALUE(MID(A2095,1,IF(VALUE(MID(A2095,1,3))=898,3,4))),[46]Hoja1!$A$3:$K$222,2,0),"")</f>
        <v>1074 Educación superior para una ciudad de conocimiento</v>
      </c>
      <c r="C2095" s="102" t="s">
        <v>318</v>
      </c>
      <c r="D2095" s="102" t="s">
        <v>572</v>
      </c>
      <c r="E2095" s="60">
        <v>80111501</v>
      </c>
      <c r="F2095" s="67" t="s">
        <v>3912</v>
      </c>
      <c r="G2095" s="197">
        <v>1</v>
      </c>
      <c r="H2095" s="197">
        <v>1</v>
      </c>
      <c r="I2095" s="102">
        <v>11</v>
      </c>
      <c r="J2095" s="102">
        <v>1</v>
      </c>
      <c r="K2095" s="102" t="s">
        <v>21</v>
      </c>
      <c r="L2095" s="102" t="str">
        <f>IF(K2095=[46]Hoja3!$B$2,[46]Hoja3!$A$2,IF(K2095=[46]Hoja3!$B$3,[46]Hoja3!$A$3,IF(K2095=[46]Hoja3!$B$4,[46]Hoja3!$A$4,IF(K2095=[46]Hoja3!$B$5,[46]Hoja3!$A$5,IF(K2095=[46]Hoja3!$B$6,[46]Hoja3!$A$6,IF(K2095=[46]Hoja3!$B$7,[46]Hoja3!$A$7,IF(K2095=[46]Hoja3!$B$8,[46]Hoja3!$A$8,IF(K2095=[46]Hoja3!$B$9,[46]Hoja3!$A$9,IF(K2095=[46]Hoja3!$B$10,[46]Hoja3!$A$10,IF(K2095=[46]Hoja3!$B$11,[46]Hoja3!$A$11,IF(K2095=[46]Hoja3!$B$12,[46]Hoja3!$A$12,IF(K2095=[46]Hoja3!$B$13,[46]Hoja3!$A$13,IF(K2095=[46]Hoja3!$B$14,[46]Hoja3!$A$14,IF(K2095=[46]Hoja3!$B$15,[46]Hoja3!$A$15,IF(K2095=[46]Hoja3!$B$16,[46]Hoja3!$A$16,IF(K2095=[46]Hoja3!$B$17,[46]Hoja3!$A$17,IF(K2095=[46]Hoja3!$B$18,[46]Hoja3!$A$18,IF(K2095=[46]Hoja3!$B$19,[46]Hoja3!$A$19,IF(K2095=[46]Hoja3!$B$20,[46]Hoja3!$A$20,IF(K2095=[46]Hoja3!$B$21,[46]Hoja3!$A$21,""))))))))))))))))))))</f>
        <v>CCE-16</v>
      </c>
      <c r="M2095" s="102" t="s">
        <v>63</v>
      </c>
      <c r="N2095" s="102">
        <v>0</v>
      </c>
      <c r="O2095" s="198">
        <v>71500000</v>
      </c>
      <c r="P2095" s="198">
        <v>71500000</v>
      </c>
      <c r="Q2095" s="199">
        <v>0</v>
      </c>
      <c r="R2095" s="102">
        <v>0</v>
      </c>
      <c r="S2095" s="102" t="s">
        <v>3446</v>
      </c>
      <c r="T2095" s="102" t="s">
        <v>3879</v>
      </c>
      <c r="U2095" s="102" t="s">
        <v>3880</v>
      </c>
      <c r="V2095" s="102" t="s">
        <v>3881</v>
      </c>
      <c r="W2095" s="102" t="s">
        <v>3882</v>
      </c>
      <c r="X2095" s="102" t="s">
        <v>3883</v>
      </c>
      <c r="Y2095" s="200" t="s">
        <v>3884</v>
      </c>
    </row>
    <row r="2096" spans="1:25" ht="60" x14ac:dyDescent="0.25">
      <c r="A2096" s="102" t="s">
        <v>3913</v>
      </c>
      <c r="B2096" s="102" t="str">
        <f>IFERROR(VLOOKUP(VALUE(MID(A2096,1,IF(VALUE(MID(A2096,1,3))=898,3,4))),[46]Hoja1!$A$3:$K$222,2,0),"")</f>
        <v>1074 Educación superior para una ciudad de conocimiento</v>
      </c>
      <c r="C2096" s="102" t="s">
        <v>318</v>
      </c>
      <c r="D2096" s="102" t="s">
        <v>572</v>
      </c>
      <c r="E2096" s="60">
        <v>80121704</v>
      </c>
      <c r="F2096" s="67" t="s">
        <v>3914</v>
      </c>
      <c r="G2096" s="197">
        <v>1</v>
      </c>
      <c r="H2096" s="197">
        <v>1</v>
      </c>
      <c r="I2096" s="102">
        <v>11</v>
      </c>
      <c r="J2096" s="102">
        <v>1</v>
      </c>
      <c r="K2096" s="102" t="s">
        <v>21</v>
      </c>
      <c r="L2096" s="102" t="str">
        <f>IF(K2096=[46]Hoja3!$B$2,[46]Hoja3!$A$2,IF(K2096=[46]Hoja3!$B$3,[46]Hoja3!$A$3,IF(K2096=[46]Hoja3!$B$4,[46]Hoja3!$A$4,IF(K2096=[46]Hoja3!$B$5,[46]Hoja3!$A$5,IF(K2096=[46]Hoja3!$B$6,[46]Hoja3!$A$6,IF(K2096=[46]Hoja3!$B$7,[46]Hoja3!$A$7,IF(K2096=[46]Hoja3!$B$8,[46]Hoja3!$A$8,IF(K2096=[46]Hoja3!$B$9,[46]Hoja3!$A$9,IF(K2096=[46]Hoja3!$B$10,[46]Hoja3!$A$10,IF(K2096=[46]Hoja3!$B$11,[46]Hoja3!$A$11,IF(K2096=[46]Hoja3!$B$12,[46]Hoja3!$A$12,IF(K2096=[46]Hoja3!$B$13,[46]Hoja3!$A$13,IF(K2096=[46]Hoja3!$B$14,[46]Hoja3!$A$14,IF(K2096=[46]Hoja3!$B$15,[46]Hoja3!$A$15,IF(K2096=[46]Hoja3!$B$16,[46]Hoja3!$A$16,IF(K2096=[46]Hoja3!$B$17,[46]Hoja3!$A$17,IF(K2096=[46]Hoja3!$B$18,[46]Hoja3!$A$18,IF(K2096=[46]Hoja3!$B$19,[46]Hoja3!$A$19,IF(K2096=[46]Hoja3!$B$20,[46]Hoja3!$A$20,IF(K2096=[46]Hoja3!$B$21,[46]Hoja3!$A$21,""))))))))))))))))))))</f>
        <v>CCE-16</v>
      </c>
      <c r="M2096" s="102" t="s">
        <v>63</v>
      </c>
      <c r="N2096" s="102">
        <v>0</v>
      </c>
      <c r="O2096" s="198">
        <v>88000000</v>
      </c>
      <c r="P2096" s="198">
        <v>88000000</v>
      </c>
      <c r="Q2096" s="199">
        <v>0</v>
      </c>
      <c r="R2096" s="102">
        <v>0</v>
      </c>
      <c r="S2096" s="102" t="s">
        <v>3446</v>
      </c>
      <c r="T2096" s="102" t="s">
        <v>3879</v>
      </c>
      <c r="U2096" s="102" t="s">
        <v>3880</v>
      </c>
      <c r="V2096" s="102" t="s">
        <v>3881</v>
      </c>
      <c r="W2096" s="102" t="s">
        <v>3882</v>
      </c>
      <c r="X2096" s="102" t="s">
        <v>3883</v>
      </c>
      <c r="Y2096" s="200" t="s">
        <v>3884</v>
      </c>
    </row>
    <row r="2097" spans="1:25" ht="60" x14ac:dyDescent="0.25">
      <c r="A2097" s="102" t="s">
        <v>3915</v>
      </c>
      <c r="B2097" s="102" t="str">
        <f>IFERROR(VLOOKUP(VALUE(MID(A2097,1,IF(VALUE(MID(A2097,1,3))=898,3,4))),[46]Hoja1!$A$3:$K$222,2,0),"")</f>
        <v>1074 Educación superior para una ciudad de conocimiento</v>
      </c>
      <c r="C2097" s="102" t="s">
        <v>318</v>
      </c>
      <c r="D2097" s="102" t="s">
        <v>572</v>
      </c>
      <c r="E2097" s="60">
        <v>80111501</v>
      </c>
      <c r="F2097" s="67" t="s">
        <v>3916</v>
      </c>
      <c r="G2097" s="197">
        <v>1</v>
      </c>
      <c r="H2097" s="197">
        <v>1</v>
      </c>
      <c r="I2097" s="102">
        <v>11</v>
      </c>
      <c r="J2097" s="102">
        <v>1</v>
      </c>
      <c r="K2097" s="102" t="s">
        <v>21</v>
      </c>
      <c r="L2097" s="102" t="str">
        <f>IF(K2097=[46]Hoja3!$B$2,[46]Hoja3!$A$2,IF(K2097=[46]Hoja3!$B$3,[46]Hoja3!$A$3,IF(K2097=[46]Hoja3!$B$4,[46]Hoja3!$A$4,IF(K2097=[46]Hoja3!$B$5,[46]Hoja3!$A$5,IF(K2097=[46]Hoja3!$B$6,[46]Hoja3!$A$6,IF(K2097=[46]Hoja3!$B$7,[46]Hoja3!$A$7,IF(K2097=[46]Hoja3!$B$8,[46]Hoja3!$A$8,IF(K2097=[46]Hoja3!$B$9,[46]Hoja3!$A$9,IF(K2097=[46]Hoja3!$B$10,[46]Hoja3!$A$10,IF(K2097=[46]Hoja3!$B$11,[46]Hoja3!$A$11,IF(K2097=[46]Hoja3!$B$12,[46]Hoja3!$A$12,IF(K2097=[46]Hoja3!$B$13,[46]Hoja3!$A$13,IF(K2097=[46]Hoja3!$B$14,[46]Hoja3!$A$14,IF(K2097=[46]Hoja3!$B$15,[46]Hoja3!$A$15,IF(K2097=[46]Hoja3!$B$16,[46]Hoja3!$A$16,IF(K2097=[46]Hoja3!$B$17,[46]Hoja3!$A$17,IF(K2097=[46]Hoja3!$B$18,[46]Hoja3!$A$18,IF(K2097=[46]Hoja3!$B$19,[46]Hoja3!$A$19,IF(K2097=[46]Hoja3!$B$20,[46]Hoja3!$A$20,IF(K2097=[46]Hoja3!$B$21,[46]Hoja3!$A$21,""))))))))))))))))))))</f>
        <v>CCE-16</v>
      </c>
      <c r="M2097" s="102" t="s">
        <v>63</v>
      </c>
      <c r="N2097" s="102">
        <v>0</v>
      </c>
      <c r="O2097" s="198">
        <v>66000000</v>
      </c>
      <c r="P2097" s="198">
        <v>66000000</v>
      </c>
      <c r="Q2097" s="199">
        <v>0</v>
      </c>
      <c r="R2097" s="102">
        <v>0</v>
      </c>
      <c r="S2097" s="102" t="s">
        <v>3446</v>
      </c>
      <c r="T2097" s="102" t="s">
        <v>3879</v>
      </c>
      <c r="U2097" s="102" t="s">
        <v>3880</v>
      </c>
      <c r="V2097" s="102" t="s">
        <v>3881</v>
      </c>
      <c r="W2097" s="102" t="s">
        <v>3882</v>
      </c>
      <c r="X2097" s="102" t="s">
        <v>3883</v>
      </c>
      <c r="Y2097" s="200" t="s">
        <v>3884</v>
      </c>
    </row>
    <row r="2098" spans="1:25" ht="60" x14ac:dyDescent="0.25">
      <c r="A2098" s="102" t="s">
        <v>3917</v>
      </c>
      <c r="B2098" s="102" t="str">
        <f>IFERROR(VLOOKUP(VALUE(MID(A2098,1,IF(VALUE(MID(A2098,1,3))=898,3,4))),[46]Hoja1!$A$3:$K$222,2,0),"")</f>
        <v>1074 Educación superior para una ciudad de conocimiento</v>
      </c>
      <c r="C2098" s="102" t="s">
        <v>318</v>
      </c>
      <c r="D2098" s="102" t="s">
        <v>572</v>
      </c>
      <c r="E2098" s="60">
        <v>80121704</v>
      </c>
      <c r="F2098" s="67" t="s">
        <v>4127</v>
      </c>
      <c r="G2098" s="197">
        <v>1</v>
      </c>
      <c r="H2098" s="197">
        <v>1</v>
      </c>
      <c r="I2098" s="102">
        <v>11</v>
      </c>
      <c r="J2098" s="102">
        <v>1</v>
      </c>
      <c r="K2098" s="102" t="s">
        <v>21</v>
      </c>
      <c r="L2098" s="102" t="str">
        <f>IF(K2098=[46]Hoja3!$B$2,[46]Hoja3!$A$2,IF(K2098=[46]Hoja3!$B$3,[46]Hoja3!$A$3,IF(K2098=[46]Hoja3!$B$4,[46]Hoja3!$A$4,IF(K2098=[46]Hoja3!$B$5,[46]Hoja3!$A$5,IF(K2098=[46]Hoja3!$B$6,[46]Hoja3!$A$6,IF(K2098=[46]Hoja3!$B$7,[46]Hoja3!$A$7,IF(K2098=[46]Hoja3!$B$8,[46]Hoja3!$A$8,IF(K2098=[46]Hoja3!$B$9,[46]Hoja3!$A$9,IF(K2098=[46]Hoja3!$B$10,[46]Hoja3!$A$10,IF(K2098=[46]Hoja3!$B$11,[46]Hoja3!$A$11,IF(K2098=[46]Hoja3!$B$12,[46]Hoja3!$A$12,IF(K2098=[46]Hoja3!$B$13,[46]Hoja3!$A$13,IF(K2098=[46]Hoja3!$B$14,[46]Hoja3!$A$14,IF(K2098=[46]Hoja3!$B$15,[46]Hoja3!$A$15,IF(K2098=[46]Hoja3!$B$16,[46]Hoja3!$A$16,IF(K2098=[46]Hoja3!$B$17,[46]Hoja3!$A$17,IF(K2098=[46]Hoja3!$B$18,[46]Hoja3!$A$18,IF(K2098=[46]Hoja3!$B$19,[46]Hoja3!$A$19,IF(K2098=[46]Hoja3!$B$20,[46]Hoja3!$A$20,IF(K2098=[46]Hoja3!$B$21,[46]Hoja3!$A$21,""))))))))))))))))))))</f>
        <v>CCE-16</v>
      </c>
      <c r="M2098" s="102" t="s">
        <v>63</v>
      </c>
      <c r="N2098" s="102">
        <v>0</v>
      </c>
      <c r="O2098" s="198">
        <v>45100000</v>
      </c>
      <c r="P2098" s="198">
        <v>45100000</v>
      </c>
      <c r="Q2098" s="199">
        <v>0</v>
      </c>
      <c r="R2098" s="102">
        <v>0</v>
      </c>
      <c r="S2098" s="102" t="s">
        <v>3446</v>
      </c>
      <c r="T2098" s="102" t="s">
        <v>3879</v>
      </c>
      <c r="U2098" s="102" t="s">
        <v>3880</v>
      </c>
      <c r="V2098" s="102" t="s">
        <v>3881</v>
      </c>
      <c r="W2098" s="102" t="s">
        <v>3882</v>
      </c>
      <c r="X2098" s="102" t="s">
        <v>3883</v>
      </c>
      <c r="Y2098" s="200" t="s">
        <v>3884</v>
      </c>
    </row>
    <row r="2099" spans="1:25" ht="75" x14ac:dyDescent="0.25">
      <c r="A2099" s="102" t="s">
        <v>3918</v>
      </c>
      <c r="B2099" s="102" t="str">
        <f>IFERROR(VLOOKUP(VALUE(MID(A2099,1,IF(VALUE(MID(A2099,1,3))=898,3,4))),[46]Hoja1!$A$3:$K$222,2,0),"")</f>
        <v>1074 Educación superior para una ciudad de conocimiento</v>
      </c>
      <c r="C2099" s="102" t="s">
        <v>318</v>
      </c>
      <c r="D2099" s="102" t="s">
        <v>572</v>
      </c>
      <c r="E2099" s="60">
        <v>80111501</v>
      </c>
      <c r="F2099" s="67" t="s">
        <v>3919</v>
      </c>
      <c r="G2099" s="197">
        <v>1</v>
      </c>
      <c r="H2099" s="197">
        <v>1</v>
      </c>
      <c r="I2099" s="102">
        <v>11</v>
      </c>
      <c r="J2099" s="102">
        <v>1</v>
      </c>
      <c r="K2099" s="102" t="s">
        <v>21</v>
      </c>
      <c r="L2099" s="102" t="str">
        <f>IF(K2099=[46]Hoja3!$B$2,[46]Hoja3!$A$2,IF(K2099=[46]Hoja3!$B$3,[46]Hoja3!$A$3,IF(K2099=[46]Hoja3!$B$4,[46]Hoja3!$A$4,IF(K2099=[46]Hoja3!$B$5,[46]Hoja3!$A$5,IF(K2099=[46]Hoja3!$B$6,[46]Hoja3!$A$6,IF(K2099=[46]Hoja3!$B$7,[46]Hoja3!$A$7,IF(K2099=[46]Hoja3!$B$8,[46]Hoja3!$A$8,IF(K2099=[46]Hoja3!$B$9,[46]Hoja3!$A$9,IF(K2099=[46]Hoja3!$B$10,[46]Hoja3!$A$10,IF(K2099=[46]Hoja3!$B$11,[46]Hoja3!$A$11,IF(K2099=[46]Hoja3!$B$12,[46]Hoja3!$A$12,IF(K2099=[46]Hoja3!$B$13,[46]Hoja3!$A$13,IF(K2099=[46]Hoja3!$B$14,[46]Hoja3!$A$14,IF(K2099=[46]Hoja3!$B$15,[46]Hoja3!$A$15,IF(K2099=[46]Hoja3!$B$16,[46]Hoja3!$A$16,IF(K2099=[46]Hoja3!$B$17,[46]Hoja3!$A$17,IF(K2099=[46]Hoja3!$B$18,[46]Hoja3!$A$18,IF(K2099=[46]Hoja3!$B$19,[46]Hoja3!$A$19,IF(K2099=[46]Hoja3!$B$20,[46]Hoja3!$A$20,IF(K2099=[46]Hoja3!$B$21,[46]Hoja3!$A$21,""))))))))))))))))))))</f>
        <v>CCE-16</v>
      </c>
      <c r="M2099" s="102" t="s">
        <v>63</v>
      </c>
      <c r="N2099" s="102">
        <v>0</v>
      </c>
      <c r="O2099" s="198">
        <v>67100000</v>
      </c>
      <c r="P2099" s="202">
        <v>67100000</v>
      </c>
      <c r="Q2099" s="199">
        <v>0</v>
      </c>
      <c r="R2099" s="102">
        <v>0</v>
      </c>
      <c r="S2099" s="102" t="s">
        <v>3446</v>
      </c>
      <c r="T2099" s="102" t="s">
        <v>3879</v>
      </c>
      <c r="U2099" s="102" t="s">
        <v>3880</v>
      </c>
      <c r="V2099" s="102" t="s">
        <v>3881</v>
      </c>
      <c r="W2099" s="102" t="s">
        <v>3882</v>
      </c>
      <c r="X2099" s="102" t="s">
        <v>3883</v>
      </c>
      <c r="Y2099" s="200" t="s">
        <v>3884</v>
      </c>
    </row>
    <row r="2100" spans="1:25" ht="75" x14ac:dyDescent="0.25">
      <c r="A2100" s="60" t="s">
        <v>3920</v>
      </c>
      <c r="B2100" s="60" t="s">
        <v>3921</v>
      </c>
      <c r="C2100" s="60" t="str">
        <f t="shared" ref="C2100:C2102" si="192">IF(B2100="","",IFERROR(IF(VALUE(MID(B2100,1,4))&gt;0,"",""),"N/A"))</f>
        <v>N/A</v>
      </c>
      <c r="D2100" s="60" t="str">
        <f t="shared" ref="D2100:D2102" si="193">IF(B2100="","",IFERROR(IF(VALUE(MID(B2100,1,4))&gt;0,"",""),"N/A"))</f>
        <v>N/A</v>
      </c>
      <c r="E2100" s="60">
        <v>86101705</v>
      </c>
      <c r="F2100" s="61" t="s">
        <v>3922</v>
      </c>
      <c r="G2100" s="62">
        <v>1</v>
      </c>
      <c r="H2100" s="62"/>
      <c r="I2100" s="60">
        <v>11</v>
      </c>
      <c r="J2100" s="60">
        <v>1</v>
      </c>
      <c r="K2100" s="60" t="s">
        <v>21</v>
      </c>
      <c r="L2100" s="60" t="str">
        <f>IF(K2100=[47]Hoja3!$B$2,[47]Hoja3!$A$2,IF(K2100=[47]Hoja3!$B$3,[47]Hoja3!$A$3,IF(K2100=[47]Hoja3!$B$4,[47]Hoja3!$A$4,IF(K2100=[47]Hoja3!$B$5,[47]Hoja3!$A$5,IF(K2100=[47]Hoja3!$B$6,[47]Hoja3!$A$6,IF(K2100=[47]Hoja3!$B$7,[47]Hoja3!$A$7,IF(K2100=[47]Hoja3!$B$8,[47]Hoja3!$A$8,IF(K2100=[47]Hoja3!$B$9,[47]Hoja3!$A$9,IF(K2100=[47]Hoja3!$B$10,[47]Hoja3!$A$10,IF(K2100=[47]Hoja3!$B$11,[47]Hoja3!$A$11,IF(K2100=[47]Hoja3!$B$12,[47]Hoja3!$A$12,IF(K2100=[47]Hoja3!$B$13,[47]Hoja3!$A$13,IF(K2100=[47]Hoja3!$B$14,[47]Hoja3!$A$14,"")))))))))))))</f>
        <v>CCE-05</v>
      </c>
      <c r="M2100" s="60" t="s">
        <v>647</v>
      </c>
      <c r="N2100" s="60">
        <v>0</v>
      </c>
      <c r="O2100" s="63">
        <v>300000000</v>
      </c>
      <c r="P2100" s="63">
        <v>300000000</v>
      </c>
      <c r="Q2100" s="65">
        <v>0</v>
      </c>
      <c r="R2100" s="60">
        <v>0</v>
      </c>
      <c r="S2100" s="60" t="s">
        <v>648</v>
      </c>
      <c r="T2100" s="60" t="s">
        <v>649</v>
      </c>
      <c r="U2100" s="60" t="s">
        <v>650</v>
      </c>
      <c r="V2100" s="60" t="s">
        <v>651</v>
      </c>
      <c r="W2100" s="60" t="s">
        <v>3923</v>
      </c>
      <c r="X2100" s="60">
        <v>3241000</v>
      </c>
      <c r="Y2100" s="133" t="s">
        <v>653</v>
      </c>
    </row>
    <row r="2101" spans="1:25" ht="45" x14ac:dyDescent="0.25">
      <c r="A2101" s="60" t="s">
        <v>3924</v>
      </c>
      <c r="B2101" s="60" t="s">
        <v>3925</v>
      </c>
      <c r="C2101" s="60" t="str">
        <f t="shared" si="192"/>
        <v>N/A</v>
      </c>
      <c r="D2101" s="60" t="str">
        <f t="shared" si="193"/>
        <v>N/A</v>
      </c>
      <c r="E2101" s="60" t="s">
        <v>3926</v>
      </c>
      <c r="F2101" s="61" t="s">
        <v>3927</v>
      </c>
      <c r="G2101" s="62">
        <v>2</v>
      </c>
      <c r="H2101" s="62">
        <v>4</v>
      </c>
      <c r="I2101" s="60">
        <v>9</v>
      </c>
      <c r="J2101" s="60">
        <v>1</v>
      </c>
      <c r="K2101" s="60" t="s">
        <v>59</v>
      </c>
      <c r="L2101" s="60" t="str">
        <f>IF(K2101=[47]Hoja3!$B$2,[47]Hoja3!$A$2,IF(K2101=[47]Hoja3!$B$3,[47]Hoja3!$A$3,IF(K2101=[47]Hoja3!$B$4,[47]Hoja3!$A$4,IF(K2101=[47]Hoja3!$B$5,[47]Hoja3!$A$5,IF(K2101=[47]Hoja3!$B$6,[47]Hoja3!$A$6,IF(K2101=[47]Hoja3!$B$7,[47]Hoja3!$A$7,IF(K2101=[47]Hoja3!$B$8,[47]Hoja3!$A$8,IF(K2101=[47]Hoja3!$B$9,[47]Hoja3!$A$9,IF(K2101=[47]Hoja3!$B$10,[47]Hoja3!$A$10,IF(K2101=[47]Hoja3!$B$11,[47]Hoja3!$A$11,IF(K2101=[47]Hoja3!$B$12,[47]Hoja3!$A$12,IF(K2101=[47]Hoja3!$B$13,[47]Hoja3!$A$13,IF(K2101=[47]Hoja3!$B$14,[47]Hoja3!$A$14,"")))))))))))))</f>
        <v>CCE-07</v>
      </c>
      <c r="M2101" s="60" t="s">
        <v>71</v>
      </c>
      <c r="N2101" s="60">
        <v>0</v>
      </c>
      <c r="O2101" s="63">
        <v>161689886</v>
      </c>
      <c r="P2101" s="64">
        <f>+O2101</f>
        <v>161689886</v>
      </c>
      <c r="Q2101" s="65">
        <v>0</v>
      </c>
      <c r="R2101" s="60">
        <v>0</v>
      </c>
      <c r="S2101" s="60" t="s">
        <v>648</v>
      </c>
      <c r="T2101" s="60" t="s">
        <v>649</v>
      </c>
      <c r="U2101" s="60" t="s">
        <v>650</v>
      </c>
      <c r="V2101" s="60" t="s">
        <v>651</v>
      </c>
      <c r="W2101" s="60" t="s">
        <v>3923</v>
      </c>
      <c r="X2101" s="60">
        <v>3241000</v>
      </c>
      <c r="Y2101" s="133" t="s">
        <v>653</v>
      </c>
    </row>
    <row r="2102" spans="1:25" ht="75.75" thickBot="1" x14ac:dyDescent="0.3">
      <c r="A2102" s="136" t="s">
        <v>3928</v>
      </c>
      <c r="B2102" s="137" t="s">
        <v>3929</v>
      </c>
      <c r="C2102" s="60" t="str">
        <f t="shared" si="192"/>
        <v>N/A</v>
      </c>
      <c r="D2102" s="60" t="str">
        <f t="shared" si="193"/>
        <v>N/A</v>
      </c>
      <c r="E2102" s="137">
        <v>86101705</v>
      </c>
      <c r="F2102" s="203" t="s">
        <v>3922</v>
      </c>
      <c r="G2102" s="138">
        <v>1</v>
      </c>
      <c r="H2102" s="138"/>
      <c r="I2102" s="137">
        <v>11</v>
      </c>
      <c r="J2102" s="137">
        <v>1</v>
      </c>
      <c r="K2102" s="137" t="s">
        <v>21</v>
      </c>
      <c r="L2102" s="137" t="str">
        <f>IF(K2102=[47]Hoja3!$B$2,[47]Hoja3!$A$2,IF(K2102=[47]Hoja3!$B$3,[47]Hoja3!$A$3,IF(K2102=[47]Hoja3!$B$4,[47]Hoja3!$A$4,IF(K2102=[47]Hoja3!$B$5,[47]Hoja3!$A$5,IF(K2102=[47]Hoja3!$B$6,[47]Hoja3!$A$6,IF(K2102=[47]Hoja3!$B$7,[47]Hoja3!$A$7,IF(K2102=[47]Hoja3!$B$8,[47]Hoja3!$A$8,IF(K2102=[47]Hoja3!$B$9,[47]Hoja3!$A$9,IF(K2102=[47]Hoja3!$B$10,[47]Hoja3!$A$10,IF(K2102=[47]Hoja3!$B$11,[47]Hoja3!$A$11,IF(K2102=[47]Hoja3!$B$12,[47]Hoja3!$A$12,IF(K2102=[47]Hoja3!$B$13,[47]Hoja3!$A$13,IF(K2102=[47]Hoja3!$B$14,[47]Hoja3!$A$14,"")))))))))))))</f>
        <v>CCE-05</v>
      </c>
      <c r="M2102" s="137" t="s">
        <v>647</v>
      </c>
      <c r="N2102" s="137">
        <v>0</v>
      </c>
      <c r="O2102" s="139">
        <v>300000000</v>
      </c>
      <c r="P2102" s="139">
        <v>300000000</v>
      </c>
      <c r="Q2102" s="140">
        <v>0</v>
      </c>
      <c r="R2102" s="137">
        <v>0</v>
      </c>
      <c r="S2102" s="137" t="s">
        <v>3930</v>
      </c>
      <c r="T2102" s="137" t="s">
        <v>649</v>
      </c>
      <c r="U2102" s="137" t="s">
        <v>650</v>
      </c>
      <c r="V2102" s="137" t="s">
        <v>651</v>
      </c>
      <c r="W2102" s="137" t="s">
        <v>3923</v>
      </c>
      <c r="X2102" s="137">
        <v>3241000</v>
      </c>
      <c r="Y2102" s="204" t="s">
        <v>653</v>
      </c>
    </row>
    <row r="2103" spans="1:25" ht="30" x14ac:dyDescent="0.25">
      <c r="A2103" s="60">
        <v>1</v>
      </c>
      <c r="B2103" s="60" t="s">
        <v>3931</v>
      </c>
      <c r="C2103" s="60" t="s">
        <v>40</v>
      </c>
      <c r="D2103" s="60" t="s">
        <v>40</v>
      </c>
      <c r="E2103" s="60">
        <v>84131500</v>
      </c>
      <c r="F2103" s="90" t="s">
        <v>3932</v>
      </c>
      <c r="G2103" s="62">
        <v>1</v>
      </c>
      <c r="H2103" s="62">
        <v>1</v>
      </c>
      <c r="I2103" s="60">
        <v>12</v>
      </c>
      <c r="J2103" s="60">
        <v>1</v>
      </c>
      <c r="K2103" s="60" t="s">
        <v>79</v>
      </c>
      <c r="L2103" s="60" t="str">
        <f>IF(K2103=[49]Hoja3!$B$2,[49]Hoja3!$A$2,IF(K2103=[49]Hoja3!$B$3,[49]Hoja3!$A$3,IF(K2103=[49]Hoja3!$B$4,[49]Hoja3!$A$4,IF(K2103=[49]Hoja3!$B$5,[49]Hoja3!$A$5,IF(K2103=[49]Hoja3!$B$6,[49]Hoja3!$A$6,IF(K2103=[49]Hoja3!$B$7,[49]Hoja3!$A$7,IF(K2103=[49]Hoja3!$B$8,[49]Hoja3!$A$8,IF(K2103=[49]Hoja3!$B$9,[49]Hoja3!$A$9,IF(K2103=[49]Hoja3!$B$10,[49]Hoja3!$A$10,IF(K2103=[49]Hoja3!$B$11,[49]Hoja3!$A$11,IF(K2103=[49]Hoja3!$B$12,[49]Hoja3!$A$12,IF(K2103=[49]Hoja3!$B$13,[49]Hoja3!$A$13,IF(K2103=[49]Hoja3!$B$14,[49]Hoja3!$A$14,IF(K2103=[49]Hoja3!$B$15,[49]Hoja3!$A$15,IF(K2103=[49]Hoja3!$B$16,[49]Hoja3!$A$16,IF(K2103=[49]Hoja3!$B$17,[49]Hoja3!$A$17,IF(K2103=[49]Hoja3!$B$18,[49]Hoja3!$A$18,IF(K2103=[49]Hoja3!$B$19,[49]Hoja3!$A$19,IF(K2103=[49]Hoja3!$B$20,[49]Hoja3!$A$20,IF(K2103=[49]Hoja3!$B$21,[49]Hoja3!$A$21,""))))))))))))))))))))</f>
        <v>CCE-99</v>
      </c>
      <c r="M2103" s="60" t="s">
        <v>68</v>
      </c>
      <c r="N2103" s="60">
        <v>0</v>
      </c>
      <c r="O2103" s="141">
        <v>13354000</v>
      </c>
      <c r="P2103" s="141">
        <v>13354000</v>
      </c>
      <c r="Q2103" s="65">
        <v>0</v>
      </c>
      <c r="R2103" s="60">
        <v>0</v>
      </c>
      <c r="S2103" s="60" t="s">
        <v>1624</v>
      </c>
      <c r="T2103" s="60" t="s">
        <v>3933</v>
      </c>
      <c r="U2103" s="60" t="s">
        <v>3934</v>
      </c>
      <c r="V2103" s="60" t="s">
        <v>3935</v>
      </c>
      <c r="W2103" s="60" t="s">
        <v>3936</v>
      </c>
      <c r="X2103" s="60" t="s">
        <v>3937</v>
      </c>
      <c r="Y2103" s="133" t="s">
        <v>3938</v>
      </c>
    </row>
    <row r="2104" spans="1:25" ht="30" x14ac:dyDescent="0.25">
      <c r="A2104" s="60">
        <v>2</v>
      </c>
      <c r="B2104" s="60" t="s">
        <v>3931</v>
      </c>
      <c r="C2104" s="60" t="s">
        <v>40</v>
      </c>
      <c r="D2104" s="60" t="s">
        <v>40</v>
      </c>
      <c r="E2104" s="60">
        <v>84131500</v>
      </c>
      <c r="F2104" s="90" t="s">
        <v>3939</v>
      </c>
      <c r="G2104" s="62">
        <v>3</v>
      </c>
      <c r="H2104" s="62">
        <v>3</v>
      </c>
      <c r="I2104" s="60">
        <v>12</v>
      </c>
      <c r="J2104" s="60">
        <v>1</v>
      </c>
      <c r="K2104" s="60" t="s">
        <v>13</v>
      </c>
      <c r="L2104" s="60" t="str">
        <f>IF(K2104=[49]Hoja3!$B$2,[49]Hoja3!$A$2,IF(K2104=[49]Hoja3!$B$3,[49]Hoja3!$A$3,IF(K2104=[49]Hoja3!$B$4,[49]Hoja3!$A$4,IF(K2104=[49]Hoja3!$B$5,[49]Hoja3!$A$5,IF(K2104=[49]Hoja3!$B$6,[49]Hoja3!$A$6,IF(K2104=[49]Hoja3!$B$7,[49]Hoja3!$A$7,IF(K2104=[49]Hoja3!$B$8,[49]Hoja3!$A$8,IF(K2104=[49]Hoja3!$B$9,[49]Hoja3!$A$9,IF(K2104=[49]Hoja3!$B$10,[49]Hoja3!$A$10,IF(K2104=[49]Hoja3!$B$11,[49]Hoja3!$A$11,IF(K2104=[49]Hoja3!$B$12,[49]Hoja3!$A$12,IF(K2104=[49]Hoja3!$B$13,[49]Hoja3!$A$13,IF(K2104=[49]Hoja3!$B$14,[49]Hoja3!$A$14,IF(K2104=[49]Hoja3!$B$15,[49]Hoja3!$A$15,IF(K2104=[49]Hoja3!$B$16,[49]Hoja3!$A$16,IF(K2104=[49]Hoja3!$B$17,[49]Hoja3!$A$17,IF(K2104=[49]Hoja3!$B$18,[49]Hoja3!$A$18,IF(K2104=[49]Hoja3!$B$19,[49]Hoja3!$A$19,IF(K2104=[49]Hoja3!$B$20,[49]Hoja3!$A$20,IF(K2104=[49]Hoja3!$B$21,[49]Hoja3!$A$21,""))))))))))))))))))))</f>
        <v>CCE-02</v>
      </c>
      <c r="M2104" s="60" t="s">
        <v>68</v>
      </c>
      <c r="N2104" s="60">
        <v>0</v>
      </c>
      <c r="O2104" s="141">
        <v>6039937000</v>
      </c>
      <c r="P2104" s="142">
        <v>6039937000</v>
      </c>
      <c r="Q2104" s="65">
        <v>0</v>
      </c>
      <c r="R2104" s="60">
        <v>0</v>
      </c>
      <c r="S2104" s="60" t="s">
        <v>1624</v>
      </c>
      <c r="T2104" s="60" t="s">
        <v>3933</v>
      </c>
      <c r="U2104" s="60" t="s">
        <v>3934</v>
      </c>
      <c r="V2104" s="60" t="s">
        <v>3935</v>
      </c>
      <c r="W2104" s="60" t="s">
        <v>3936</v>
      </c>
      <c r="X2104" s="60" t="s">
        <v>3937</v>
      </c>
      <c r="Y2104" s="133" t="s">
        <v>3938</v>
      </c>
    </row>
    <row r="2105" spans="1:25" ht="30" x14ac:dyDescent="0.25">
      <c r="A2105" s="143">
        <v>3</v>
      </c>
      <c r="B2105" s="143" t="s">
        <v>3931</v>
      </c>
      <c r="C2105" s="143" t="s">
        <v>40</v>
      </c>
      <c r="D2105" s="143" t="s">
        <v>40</v>
      </c>
      <c r="E2105" s="143">
        <v>84131500</v>
      </c>
      <c r="F2105" s="90" t="s">
        <v>3940</v>
      </c>
      <c r="G2105" s="62">
        <v>1</v>
      </c>
      <c r="H2105" s="62">
        <v>1</v>
      </c>
      <c r="I2105" s="60">
        <v>12</v>
      </c>
      <c r="J2105" s="60">
        <v>1</v>
      </c>
      <c r="K2105" s="60" t="s">
        <v>24</v>
      </c>
      <c r="L2105" s="60" t="str">
        <f>IF(K2105=[49]Hoja3!$B$2,[49]Hoja3!$A$2,IF(K2105=[49]Hoja3!$B$3,[49]Hoja3!$A$3,IF(K2105=[49]Hoja3!$B$4,[49]Hoja3!$A$4,IF(K2105=[49]Hoja3!$B$5,[49]Hoja3!$A$5,IF(K2105=[49]Hoja3!$B$6,[49]Hoja3!$A$6,IF(K2105=[49]Hoja3!$B$7,[49]Hoja3!$A$7,IF(K2105=[49]Hoja3!$B$8,[49]Hoja3!$A$8,IF(K2105=[49]Hoja3!$B$9,[49]Hoja3!$A$9,IF(K2105=[49]Hoja3!$B$10,[49]Hoja3!$A$10,IF(K2105=[49]Hoja3!$B$11,[49]Hoja3!$A$11,IF(K2105=[49]Hoja3!$B$12,[49]Hoja3!$A$12,IF(K2105=[49]Hoja3!$B$13,[49]Hoja3!$A$13,IF(K2105=[49]Hoja3!$B$14,[49]Hoja3!$A$14,IF(K2105=[49]Hoja3!$B$15,[49]Hoja3!$A$15,IF(K2105=[49]Hoja3!$B$16,[49]Hoja3!$A$16,IF(K2105=[49]Hoja3!$B$17,[49]Hoja3!$A$17,IF(K2105=[49]Hoja3!$B$18,[49]Hoja3!$A$18,IF(K2105=[49]Hoja3!$B$19,[49]Hoja3!$A$19,IF(K2105=[49]Hoja3!$B$20,[49]Hoja3!$A$20,IF(K2105=[49]Hoja3!$B$21,[49]Hoja3!$A$21,""))))))))))))))))))))</f>
        <v>CCE-06</v>
      </c>
      <c r="M2105" s="60" t="s">
        <v>68</v>
      </c>
      <c r="N2105" s="60">
        <v>0</v>
      </c>
      <c r="O2105" s="141">
        <v>130456000</v>
      </c>
      <c r="P2105" s="142">
        <v>130456000</v>
      </c>
      <c r="Q2105" s="65">
        <v>0</v>
      </c>
      <c r="R2105" s="60">
        <v>0</v>
      </c>
      <c r="S2105" s="60" t="s">
        <v>1624</v>
      </c>
      <c r="T2105" s="60" t="s">
        <v>3933</v>
      </c>
      <c r="U2105" s="60" t="s">
        <v>3934</v>
      </c>
      <c r="V2105" s="60" t="s">
        <v>3935</v>
      </c>
      <c r="W2105" s="60" t="s">
        <v>3936</v>
      </c>
      <c r="X2105" s="60" t="s">
        <v>3937</v>
      </c>
      <c r="Y2105" s="133" t="s">
        <v>3938</v>
      </c>
    </row>
    <row r="2106" spans="1:25" ht="75" x14ac:dyDescent="0.25">
      <c r="A2106" s="60" t="s">
        <v>3941</v>
      </c>
      <c r="B2106" s="60" t="s">
        <v>3942</v>
      </c>
      <c r="C2106" s="60" t="str">
        <f t="shared" ref="C2106:C2169" si="194">IF(B2106="","",IFERROR(IF(VALUE(MID(B2106,1,4))&gt;0,"",""),"N/A"))</f>
        <v>N/A</v>
      </c>
      <c r="D2106" s="60" t="str">
        <f t="shared" ref="D2106:D2169" si="195">IF(B2106="","",IFERROR(IF(VALUE(MID(B2106,1,4))&gt;0,"",""),"N/A"))</f>
        <v>N/A</v>
      </c>
      <c r="E2106" s="60">
        <v>80101509</v>
      </c>
      <c r="F2106" s="60" t="s">
        <v>3943</v>
      </c>
      <c r="G2106" s="62">
        <v>1</v>
      </c>
      <c r="H2106" s="62">
        <v>1</v>
      </c>
      <c r="I2106" s="60">
        <f>11.8666666666667*30</f>
        <v>356.00000000000097</v>
      </c>
      <c r="J2106" s="60">
        <v>0</v>
      </c>
      <c r="K2106" s="60" t="s">
        <v>21</v>
      </c>
      <c r="L2106" s="60" t="s">
        <v>20</v>
      </c>
      <c r="M2106" s="60" t="s">
        <v>63</v>
      </c>
      <c r="N2106" s="60">
        <v>0</v>
      </c>
      <c r="O2106" s="63">
        <v>173953467</v>
      </c>
      <c r="P2106" s="64">
        <v>173953467</v>
      </c>
      <c r="Q2106" s="65">
        <v>0</v>
      </c>
      <c r="R2106" s="60">
        <v>0</v>
      </c>
      <c r="S2106" s="60" t="s">
        <v>1180</v>
      </c>
      <c r="T2106" s="60" t="s">
        <v>655</v>
      </c>
      <c r="U2106" s="60" t="s">
        <v>1180</v>
      </c>
      <c r="V2106" s="60" t="s">
        <v>668</v>
      </c>
      <c r="W2106" s="60" t="s">
        <v>3944</v>
      </c>
      <c r="X2106" s="60" t="s">
        <v>3945</v>
      </c>
      <c r="Y2106" s="60" t="s">
        <v>3097</v>
      </c>
    </row>
    <row r="2107" spans="1:25" ht="105" x14ac:dyDescent="0.25">
      <c r="A2107" s="60" t="s">
        <v>3946</v>
      </c>
      <c r="B2107" s="60" t="s">
        <v>3942</v>
      </c>
      <c r="C2107" s="60" t="str">
        <f t="shared" si="194"/>
        <v>N/A</v>
      </c>
      <c r="D2107" s="60" t="str">
        <f t="shared" si="195"/>
        <v>N/A</v>
      </c>
      <c r="E2107" s="60">
        <v>80101504</v>
      </c>
      <c r="F2107" s="60" t="s">
        <v>3947</v>
      </c>
      <c r="G2107" s="62">
        <v>1</v>
      </c>
      <c r="H2107" s="62">
        <v>1</v>
      </c>
      <c r="I2107" s="60">
        <f>11.2666666666667*30</f>
        <v>338.00000000000097</v>
      </c>
      <c r="J2107" s="60">
        <v>0</v>
      </c>
      <c r="K2107" s="60" t="s">
        <v>21</v>
      </c>
      <c r="L2107" s="60" t="s">
        <v>20</v>
      </c>
      <c r="M2107" s="60" t="s">
        <v>63</v>
      </c>
      <c r="N2107" s="60">
        <v>0</v>
      </c>
      <c r="O2107" s="63">
        <v>75903533</v>
      </c>
      <c r="P2107" s="64">
        <v>75903533</v>
      </c>
      <c r="Q2107" s="65">
        <v>0</v>
      </c>
      <c r="R2107" s="60">
        <v>0</v>
      </c>
      <c r="S2107" s="60" t="s">
        <v>1180</v>
      </c>
      <c r="T2107" s="60" t="s">
        <v>655</v>
      </c>
      <c r="U2107" s="60" t="s">
        <v>1180</v>
      </c>
      <c r="V2107" s="60" t="s">
        <v>668</v>
      </c>
      <c r="W2107" s="60" t="s">
        <v>3944</v>
      </c>
      <c r="X2107" s="60" t="s">
        <v>3945</v>
      </c>
      <c r="Y2107" s="60" t="s">
        <v>3097</v>
      </c>
    </row>
    <row r="2108" spans="1:25" ht="135" x14ac:dyDescent="0.25">
      <c r="A2108" s="60" t="s">
        <v>3948</v>
      </c>
      <c r="B2108" s="60" t="s">
        <v>3942</v>
      </c>
      <c r="C2108" s="60" t="str">
        <f t="shared" si="194"/>
        <v>N/A</v>
      </c>
      <c r="D2108" s="60" t="str">
        <f t="shared" si="195"/>
        <v>N/A</v>
      </c>
      <c r="E2108" s="60">
        <v>80101504</v>
      </c>
      <c r="F2108" s="60" t="s">
        <v>3949</v>
      </c>
      <c r="G2108" s="62">
        <v>1</v>
      </c>
      <c r="H2108" s="62">
        <v>1</v>
      </c>
      <c r="I2108" s="60">
        <f>11.8*30</f>
        <v>354</v>
      </c>
      <c r="J2108" s="60">
        <v>0</v>
      </c>
      <c r="K2108" s="60" t="s">
        <v>21</v>
      </c>
      <c r="L2108" s="60" t="s">
        <v>20</v>
      </c>
      <c r="M2108" s="60" t="s">
        <v>63</v>
      </c>
      <c r="N2108" s="60">
        <v>0</v>
      </c>
      <c r="O2108" s="63">
        <v>98589000</v>
      </c>
      <c r="P2108" s="64">
        <v>98589000</v>
      </c>
      <c r="Q2108" s="65">
        <v>0</v>
      </c>
      <c r="R2108" s="60">
        <v>0</v>
      </c>
      <c r="S2108" s="60" t="s">
        <v>1180</v>
      </c>
      <c r="T2108" s="60" t="s">
        <v>655</v>
      </c>
      <c r="U2108" s="60" t="s">
        <v>1180</v>
      </c>
      <c r="V2108" s="60" t="s">
        <v>668</v>
      </c>
      <c r="W2108" s="60" t="s">
        <v>3944</v>
      </c>
      <c r="X2108" s="60" t="s">
        <v>3945</v>
      </c>
      <c r="Y2108" s="60" t="s">
        <v>3097</v>
      </c>
    </row>
    <row r="2109" spans="1:25" ht="120" x14ac:dyDescent="0.25">
      <c r="A2109" s="60" t="s">
        <v>3950</v>
      </c>
      <c r="B2109" s="60" t="s">
        <v>3942</v>
      </c>
      <c r="C2109" s="60" t="str">
        <f t="shared" si="194"/>
        <v>N/A</v>
      </c>
      <c r="D2109" s="60" t="str">
        <f t="shared" si="195"/>
        <v>N/A</v>
      </c>
      <c r="E2109" s="60">
        <v>80101509</v>
      </c>
      <c r="F2109" s="60" t="s">
        <v>3951</v>
      </c>
      <c r="G2109" s="62">
        <v>1</v>
      </c>
      <c r="H2109" s="62">
        <v>1</v>
      </c>
      <c r="I2109" s="60">
        <f>11.8*30</f>
        <v>354</v>
      </c>
      <c r="J2109" s="60">
        <v>0</v>
      </c>
      <c r="K2109" s="60" t="s">
        <v>21</v>
      </c>
      <c r="L2109" s="60" t="s">
        <v>20</v>
      </c>
      <c r="M2109" s="60" t="s">
        <v>63</v>
      </c>
      <c r="N2109" s="60">
        <v>0</v>
      </c>
      <c r="O2109" s="63">
        <v>179902800</v>
      </c>
      <c r="P2109" s="64">
        <v>179902800</v>
      </c>
      <c r="Q2109" s="65">
        <v>0</v>
      </c>
      <c r="R2109" s="60">
        <v>0</v>
      </c>
      <c r="S2109" s="60" t="s">
        <v>1180</v>
      </c>
      <c r="T2109" s="60" t="s">
        <v>655</v>
      </c>
      <c r="U2109" s="60" t="s">
        <v>1180</v>
      </c>
      <c r="V2109" s="60" t="s">
        <v>668</v>
      </c>
      <c r="W2109" s="60" t="s">
        <v>3944</v>
      </c>
      <c r="X2109" s="60" t="s">
        <v>3945</v>
      </c>
      <c r="Y2109" s="60" t="s">
        <v>3097</v>
      </c>
    </row>
    <row r="2110" spans="1:25" ht="120" x14ac:dyDescent="0.25">
      <c r="A2110" s="60" t="s">
        <v>3952</v>
      </c>
      <c r="B2110" s="60" t="s">
        <v>3942</v>
      </c>
      <c r="C2110" s="60" t="str">
        <f t="shared" si="194"/>
        <v>N/A</v>
      </c>
      <c r="D2110" s="60" t="str">
        <f t="shared" si="195"/>
        <v>N/A</v>
      </c>
      <c r="E2110" s="60">
        <v>80101509</v>
      </c>
      <c r="F2110" s="60" t="s">
        <v>3953</v>
      </c>
      <c r="G2110" s="62">
        <v>1</v>
      </c>
      <c r="H2110" s="62">
        <v>1</v>
      </c>
      <c r="I2110" s="60">
        <f>11.8*30</f>
        <v>354</v>
      </c>
      <c r="J2110" s="60">
        <v>0</v>
      </c>
      <c r="K2110" s="60" t="s">
        <v>21</v>
      </c>
      <c r="L2110" s="60" t="s">
        <v>20</v>
      </c>
      <c r="M2110" s="60" t="s">
        <v>63</v>
      </c>
      <c r="N2110" s="60">
        <v>0</v>
      </c>
      <c r="O2110" s="63">
        <v>126401600</v>
      </c>
      <c r="P2110" s="64">
        <v>126401600</v>
      </c>
      <c r="Q2110" s="65">
        <v>0</v>
      </c>
      <c r="R2110" s="60">
        <v>0</v>
      </c>
      <c r="S2110" s="60" t="s">
        <v>1180</v>
      </c>
      <c r="T2110" s="60" t="s">
        <v>655</v>
      </c>
      <c r="U2110" s="60" t="s">
        <v>1180</v>
      </c>
      <c r="V2110" s="60" t="s">
        <v>668</v>
      </c>
      <c r="W2110" s="60" t="s">
        <v>3944</v>
      </c>
      <c r="X2110" s="60" t="s">
        <v>3945</v>
      </c>
      <c r="Y2110" s="60" t="s">
        <v>3097</v>
      </c>
    </row>
    <row r="2111" spans="1:25" ht="75" x14ac:dyDescent="0.25">
      <c r="A2111" s="60" t="s">
        <v>3954</v>
      </c>
      <c r="B2111" s="60" t="s">
        <v>3942</v>
      </c>
      <c r="C2111" s="60" t="str">
        <f t="shared" si="194"/>
        <v>N/A</v>
      </c>
      <c r="D2111" s="60" t="str">
        <f t="shared" si="195"/>
        <v>N/A</v>
      </c>
      <c r="E2111" s="60">
        <v>80101509</v>
      </c>
      <c r="F2111" s="60" t="s">
        <v>3955</v>
      </c>
      <c r="G2111" s="62">
        <v>1</v>
      </c>
      <c r="H2111" s="62">
        <v>1</v>
      </c>
      <c r="I2111" s="60">
        <f>11.8*30</f>
        <v>354</v>
      </c>
      <c r="J2111" s="60">
        <v>0</v>
      </c>
      <c r="K2111" s="60" t="s">
        <v>21</v>
      </c>
      <c r="L2111" s="60" t="s">
        <v>20</v>
      </c>
      <c r="M2111" s="60" t="s">
        <v>63</v>
      </c>
      <c r="N2111" s="60">
        <v>0</v>
      </c>
      <c r="O2111" s="63">
        <v>79496600</v>
      </c>
      <c r="P2111" s="64">
        <v>79496600</v>
      </c>
      <c r="Q2111" s="65">
        <v>0</v>
      </c>
      <c r="R2111" s="60">
        <v>0</v>
      </c>
      <c r="S2111" s="60" t="s">
        <v>1180</v>
      </c>
      <c r="T2111" s="60" t="s">
        <v>655</v>
      </c>
      <c r="U2111" s="60" t="s">
        <v>1180</v>
      </c>
      <c r="V2111" s="60" t="s">
        <v>668</v>
      </c>
      <c r="W2111" s="60" t="s">
        <v>3944</v>
      </c>
      <c r="X2111" s="60" t="s">
        <v>3945</v>
      </c>
      <c r="Y2111" s="60" t="s">
        <v>3097</v>
      </c>
    </row>
    <row r="2112" spans="1:25" ht="75" x14ac:dyDescent="0.25">
      <c r="A2112" s="60" t="s">
        <v>3956</v>
      </c>
      <c r="B2112" s="60" t="s">
        <v>3942</v>
      </c>
      <c r="C2112" s="60" t="str">
        <f t="shared" si="194"/>
        <v>N/A</v>
      </c>
      <c r="D2112" s="60" t="str">
        <f t="shared" si="195"/>
        <v>N/A</v>
      </c>
      <c r="E2112" s="60">
        <v>80101509</v>
      </c>
      <c r="F2112" s="60" t="s">
        <v>3955</v>
      </c>
      <c r="G2112" s="62">
        <v>1</v>
      </c>
      <c r="H2112" s="62">
        <v>1</v>
      </c>
      <c r="I2112" s="60">
        <f>11.5*30</f>
        <v>345</v>
      </c>
      <c r="J2112" s="60">
        <v>0</v>
      </c>
      <c r="K2112" s="60" t="s">
        <v>21</v>
      </c>
      <c r="L2112" s="60" t="s">
        <v>20</v>
      </c>
      <c r="M2112" s="60" t="s">
        <v>63</v>
      </c>
      <c r="N2112" s="60">
        <v>0</v>
      </c>
      <c r="O2112" s="63">
        <v>170440600</v>
      </c>
      <c r="P2112" s="64">
        <v>170440600</v>
      </c>
      <c r="Q2112" s="65">
        <v>0</v>
      </c>
      <c r="R2112" s="60">
        <v>0</v>
      </c>
      <c r="S2112" s="60" t="s">
        <v>1180</v>
      </c>
      <c r="T2112" s="60" t="s">
        <v>655</v>
      </c>
      <c r="U2112" s="60" t="s">
        <v>1180</v>
      </c>
      <c r="V2112" s="60" t="s">
        <v>668</v>
      </c>
      <c r="W2112" s="60" t="s">
        <v>3944</v>
      </c>
      <c r="X2112" s="60" t="s">
        <v>3945</v>
      </c>
      <c r="Y2112" s="60" t="s">
        <v>3097</v>
      </c>
    </row>
    <row r="2113" spans="1:25" ht="60" x14ac:dyDescent="0.25">
      <c r="A2113" s="60" t="s">
        <v>3957</v>
      </c>
      <c r="B2113" s="60" t="s">
        <v>3942</v>
      </c>
      <c r="C2113" s="60" t="str">
        <f t="shared" si="194"/>
        <v>N/A</v>
      </c>
      <c r="D2113" s="60" t="str">
        <f t="shared" si="195"/>
        <v>N/A</v>
      </c>
      <c r="E2113" s="60">
        <v>80101511</v>
      </c>
      <c r="F2113" s="60" t="s">
        <v>3958</v>
      </c>
      <c r="G2113" s="62">
        <v>1</v>
      </c>
      <c r="H2113" s="62">
        <v>1</v>
      </c>
      <c r="I2113" s="60">
        <v>345</v>
      </c>
      <c r="J2113" s="60">
        <v>0</v>
      </c>
      <c r="K2113" s="60" t="s">
        <v>21</v>
      </c>
      <c r="L2113" s="60" t="s">
        <v>20</v>
      </c>
      <c r="M2113" s="60" t="s">
        <v>63</v>
      </c>
      <c r="N2113" s="60">
        <v>0</v>
      </c>
      <c r="O2113" s="63">
        <v>166549900</v>
      </c>
      <c r="P2113" s="64">
        <v>166549900</v>
      </c>
      <c r="Q2113" s="65">
        <v>0</v>
      </c>
      <c r="R2113" s="60">
        <v>0</v>
      </c>
      <c r="S2113" s="60" t="s">
        <v>1180</v>
      </c>
      <c r="T2113" s="60" t="s">
        <v>655</v>
      </c>
      <c r="U2113" s="60" t="s">
        <v>1180</v>
      </c>
      <c r="V2113" s="60" t="s">
        <v>668</v>
      </c>
      <c r="W2113" s="60" t="s">
        <v>3944</v>
      </c>
      <c r="X2113" s="60" t="s">
        <v>3945</v>
      </c>
      <c r="Y2113" s="60" t="s">
        <v>3097</v>
      </c>
    </row>
    <row r="2114" spans="1:25" ht="75" x14ac:dyDescent="0.25">
      <c r="A2114" s="60" t="s">
        <v>3959</v>
      </c>
      <c r="B2114" s="60" t="s">
        <v>3942</v>
      </c>
      <c r="C2114" s="60" t="str">
        <f t="shared" si="194"/>
        <v>N/A</v>
      </c>
      <c r="D2114" s="60" t="str">
        <f t="shared" si="195"/>
        <v>N/A</v>
      </c>
      <c r="E2114" s="60">
        <v>80101509</v>
      </c>
      <c r="F2114" s="60" t="s">
        <v>3960</v>
      </c>
      <c r="G2114" s="62">
        <v>1</v>
      </c>
      <c r="H2114" s="62">
        <v>1</v>
      </c>
      <c r="I2114" s="60">
        <v>345</v>
      </c>
      <c r="J2114" s="60">
        <v>0</v>
      </c>
      <c r="K2114" s="60" t="s">
        <v>21</v>
      </c>
      <c r="L2114" s="60" t="s">
        <v>20</v>
      </c>
      <c r="M2114" s="60" t="s">
        <v>63</v>
      </c>
      <c r="N2114" s="60">
        <v>0</v>
      </c>
      <c r="O2114" s="63">
        <v>172463200</v>
      </c>
      <c r="P2114" s="64">
        <v>172463200</v>
      </c>
      <c r="Q2114" s="65">
        <v>0</v>
      </c>
      <c r="R2114" s="60">
        <v>0</v>
      </c>
      <c r="S2114" s="60" t="s">
        <v>1180</v>
      </c>
      <c r="T2114" s="60" t="s">
        <v>655</v>
      </c>
      <c r="U2114" s="60" t="s">
        <v>1180</v>
      </c>
      <c r="V2114" s="60" t="s">
        <v>668</v>
      </c>
      <c r="W2114" s="60" t="s">
        <v>3944</v>
      </c>
      <c r="X2114" s="60" t="s">
        <v>3945</v>
      </c>
      <c r="Y2114" s="60" t="s">
        <v>3097</v>
      </c>
    </row>
    <row r="2115" spans="1:25" ht="60" x14ac:dyDescent="0.25">
      <c r="A2115" s="60" t="s">
        <v>3961</v>
      </c>
      <c r="B2115" s="60" t="s">
        <v>3942</v>
      </c>
      <c r="C2115" s="60" t="str">
        <f t="shared" si="194"/>
        <v>N/A</v>
      </c>
      <c r="D2115" s="60" t="str">
        <f t="shared" si="195"/>
        <v>N/A</v>
      </c>
      <c r="E2115" s="60">
        <v>80121609</v>
      </c>
      <c r="F2115" s="60" t="s">
        <v>3962</v>
      </c>
      <c r="G2115" s="62">
        <v>1</v>
      </c>
      <c r="H2115" s="62">
        <v>1</v>
      </c>
      <c r="I2115" s="60">
        <v>345</v>
      </c>
      <c r="J2115" s="60">
        <v>0</v>
      </c>
      <c r="K2115" s="60" t="s">
        <v>21</v>
      </c>
      <c r="L2115" s="60" t="s">
        <v>20</v>
      </c>
      <c r="M2115" s="60" t="s">
        <v>63</v>
      </c>
      <c r="N2115" s="60">
        <v>0</v>
      </c>
      <c r="O2115" s="63">
        <v>140926750</v>
      </c>
      <c r="P2115" s="64">
        <v>140926750</v>
      </c>
      <c r="Q2115" s="65">
        <v>0</v>
      </c>
      <c r="R2115" s="60">
        <v>0</v>
      </c>
      <c r="S2115" s="60" t="s">
        <v>1180</v>
      </c>
      <c r="T2115" s="60" t="s">
        <v>655</v>
      </c>
      <c r="U2115" s="60" t="s">
        <v>1180</v>
      </c>
      <c r="V2115" s="60" t="s">
        <v>668</v>
      </c>
      <c r="W2115" s="60" t="s">
        <v>3944</v>
      </c>
      <c r="X2115" s="60" t="s">
        <v>3945</v>
      </c>
      <c r="Y2115" s="60" t="s">
        <v>3097</v>
      </c>
    </row>
    <row r="2116" spans="1:25" ht="45" x14ac:dyDescent="0.25">
      <c r="A2116" s="60" t="s">
        <v>3963</v>
      </c>
      <c r="B2116" s="60" t="s">
        <v>3942</v>
      </c>
      <c r="C2116" s="60" t="str">
        <f t="shared" si="194"/>
        <v>N/A</v>
      </c>
      <c r="D2116" s="60" t="str">
        <f t="shared" si="195"/>
        <v>N/A</v>
      </c>
      <c r="E2116" s="60">
        <v>80121706</v>
      </c>
      <c r="F2116" s="60" t="s">
        <v>3964</v>
      </c>
      <c r="G2116" s="62">
        <v>1</v>
      </c>
      <c r="H2116" s="62">
        <v>1</v>
      </c>
      <c r="I2116" s="60">
        <v>345</v>
      </c>
      <c r="J2116" s="60">
        <v>0</v>
      </c>
      <c r="K2116" s="60" t="s">
        <v>21</v>
      </c>
      <c r="L2116" s="60" t="s">
        <v>20</v>
      </c>
      <c r="M2116" s="60" t="s">
        <v>63</v>
      </c>
      <c r="N2116" s="60">
        <v>0</v>
      </c>
      <c r="O2116" s="63">
        <v>153737750</v>
      </c>
      <c r="P2116" s="64">
        <v>153737750</v>
      </c>
      <c r="Q2116" s="65">
        <v>0</v>
      </c>
      <c r="R2116" s="60">
        <v>0</v>
      </c>
      <c r="S2116" s="60" t="s">
        <v>1180</v>
      </c>
      <c r="T2116" s="60" t="s">
        <v>655</v>
      </c>
      <c r="U2116" s="60" t="s">
        <v>1180</v>
      </c>
      <c r="V2116" s="60" t="s">
        <v>668</v>
      </c>
      <c r="W2116" s="60" t="s">
        <v>3944</v>
      </c>
      <c r="X2116" s="60" t="s">
        <v>3945</v>
      </c>
      <c r="Y2116" s="60" t="s">
        <v>3097</v>
      </c>
    </row>
    <row r="2117" spans="1:25" ht="30" x14ac:dyDescent="0.25">
      <c r="A2117" s="60" t="s">
        <v>3965</v>
      </c>
      <c r="B2117" s="90" t="s">
        <v>3966</v>
      </c>
      <c r="C2117" s="60" t="str">
        <f t="shared" si="194"/>
        <v>N/A</v>
      </c>
      <c r="D2117" s="60" t="str">
        <f t="shared" si="195"/>
        <v>N/A</v>
      </c>
      <c r="E2117" s="60">
        <v>15101506</v>
      </c>
      <c r="F2117" s="90" t="s">
        <v>3967</v>
      </c>
      <c r="G2117" s="62">
        <v>8</v>
      </c>
      <c r="H2117" s="62">
        <v>8</v>
      </c>
      <c r="I2117" s="60">
        <v>10</v>
      </c>
      <c r="J2117" s="60">
        <v>1</v>
      </c>
      <c r="K2117" s="60" t="s">
        <v>79</v>
      </c>
      <c r="L2117" s="60" t="str">
        <f>IF(K2117=[51]Hoja3!$B$2,[51]Hoja3!$A$2,IF(K2117=[51]Hoja3!$B$3,[51]Hoja3!$A$3,IF(K2117=[51]Hoja3!$B$4,[51]Hoja3!$A$4,IF(K2117=[51]Hoja3!$B$5,[51]Hoja3!$A$5,IF(K2117=[51]Hoja3!$B$6,[51]Hoja3!$A$6,IF(K2117=[51]Hoja3!$B$7,[51]Hoja3!$A$7,IF(K2117=[51]Hoja3!$B$8,[51]Hoja3!$A$8,IF(K2117=[51]Hoja3!$B$9,[51]Hoja3!$A$9,IF(K2117=[51]Hoja3!$B$10,[51]Hoja3!$A$10,IF(K2117=[51]Hoja3!$B$11,[51]Hoja3!$A$11,IF(K2117=[51]Hoja3!$B$12,[51]Hoja3!$A$12,IF(K2117=[51]Hoja3!$B$13,[51]Hoja3!$A$13,IF(K2117=[51]Hoja3!$B$14,[51]Hoja3!$A$14,IF(K2117=[51]Hoja3!$B$15,[51]Hoja3!$A$15,IF(K2117=[51]Hoja3!$B$16,[51]Hoja3!$A$16,IF(K2117=[51]Hoja3!$B$17,[51]Hoja3!$A$17,IF(K2117=[51]Hoja3!$B$18,[51]Hoja3!$A$18,IF(K2117=[51]Hoja3!$B$19,[51]Hoja3!$A$19,IF(K2117=[51]Hoja3!$B$20,[51]Hoja3!$A$20,IF(K2117=[51]Hoja3!$B$21,[51]Hoja3!$A$21,""))))))))))))))))))))</f>
        <v>CCE-99</v>
      </c>
      <c r="M2117" s="60" t="s">
        <v>71</v>
      </c>
      <c r="N2117" s="60">
        <v>0</v>
      </c>
      <c r="O2117" s="63">
        <v>138156000</v>
      </c>
      <c r="P2117" s="64">
        <v>138156000</v>
      </c>
      <c r="Q2117" s="65">
        <v>0</v>
      </c>
      <c r="R2117" s="60">
        <v>0</v>
      </c>
      <c r="S2117" s="60" t="s">
        <v>648</v>
      </c>
      <c r="T2117" s="132" t="s">
        <v>3968</v>
      </c>
      <c r="U2117" s="60" t="s">
        <v>3969</v>
      </c>
      <c r="V2117" s="60" t="s">
        <v>3970</v>
      </c>
      <c r="W2117" s="60" t="s">
        <v>3971</v>
      </c>
      <c r="X2117" s="60">
        <v>3241000</v>
      </c>
      <c r="Y2117" s="133" t="s">
        <v>3972</v>
      </c>
    </row>
    <row r="2118" spans="1:25" ht="30" x14ac:dyDescent="0.25">
      <c r="A2118" s="60" t="s">
        <v>3973</v>
      </c>
      <c r="B2118" s="90" t="s">
        <v>3966</v>
      </c>
      <c r="C2118" s="60" t="str">
        <f t="shared" si="194"/>
        <v>N/A</v>
      </c>
      <c r="D2118" s="60" t="str">
        <f t="shared" si="195"/>
        <v>N/A</v>
      </c>
      <c r="E2118" s="60">
        <v>25172504</v>
      </c>
      <c r="F2118" s="90" t="s">
        <v>3974</v>
      </c>
      <c r="G2118" s="62">
        <v>10</v>
      </c>
      <c r="H2118" s="62">
        <v>10</v>
      </c>
      <c r="I2118" s="60">
        <v>15</v>
      </c>
      <c r="J2118" s="60">
        <v>1</v>
      </c>
      <c r="K2118" s="60" t="s">
        <v>29</v>
      </c>
      <c r="L2118" s="60" t="str">
        <f>IF(K2118=[51]Hoja3!$B$2,[51]Hoja3!$A$2,IF(K2118=[51]Hoja3!$B$3,[51]Hoja3!$A$3,IF(K2118=[51]Hoja3!$B$4,[51]Hoja3!$A$4,IF(K2118=[51]Hoja3!$B$5,[51]Hoja3!$A$5,IF(K2118=[51]Hoja3!$B$6,[51]Hoja3!$A$6,IF(K2118=[51]Hoja3!$B$7,[51]Hoja3!$A$7,IF(K2118=[51]Hoja3!$B$8,[51]Hoja3!$A$8,IF(K2118=[51]Hoja3!$B$9,[51]Hoja3!$A$9,IF(K2118=[51]Hoja3!$B$10,[51]Hoja3!$A$10,IF(K2118=[51]Hoja3!$B$11,[51]Hoja3!$A$11,IF(K2118=[51]Hoja3!$B$12,[51]Hoja3!$A$12,IF(K2118=[51]Hoja3!$B$13,[51]Hoja3!$A$13,IF(K2118=[51]Hoja3!$B$14,[51]Hoja3!$A$14,IF(K2118=[51]Hoja3!$B$15,[51]Hoja3!$A$15,IF(K2118=[51]Hoja3!$B$16,[51]Hoja3!$A$16,IF(K2118=[51]Hoja3!$B$17,[51]Hoja3!$A$17,IF(K2118=[51]Hoja3!$B$18,[51]Hoja3!$A$18,IF(K2118=[51]Hoja3!$B$19,[51]Hoja3!$A$19,IF(K2118=[51]Hoja3!$B$20,[51]Hoja3!$A$20,IF(K2118=[51]Hoja3!$B$21,[51]Hoja3!$A$21,""))))))))))))))))))))</f>
        <v>CCE-10</v>
      </c>
      <c r="M2118" s="60" t="s">
        <v>70</v>
      </c>
      <c r="N2118" s="60">
        <v>0</v>
      </c>
      <c r="O2118" s="63">
        <v>6844000</v>
      </c>
      <c r="P2118" s="64">
        <v>6844000</v>
      </c>
      <c r="Q2118" s="65">
        <v>0</v>
      </c>
      <c r="R2118" s="60">
        <v>0</v>
      </c>
      <c r="S2118" s="60" t="s">
        <v>648</v>
      </c>
      <c r="T2118" s="132" t="s">
        <v>3975</v>
      </c>
      <c r="U2118" s="60" t="s">
        <v>3969</v>
      </c>
      <c r="V2118" s="60" t="s">
        <v>3976</v>
      </c>
      <c r="W2118" s="60" t="s">
        <v>3971</v>
      </c>
      <c r="X2118" s="60">
        <v>3241000</v>
      </c>
      <c r="Y2118" s="133" t="s">
        <v>3972</v>
      </c>
    </row>
    <row r="2119" spans="1:25" ht="30" x14ac:dyDescent="0.25">
      <c r="A2119" s="60" t="s">
        <v>3977</v>
      </c>
      <c r="B2119" s="90" t="s">
        <v>3978</v>
      </c>
      <c r="C2119" s="60" t="str">
        <f t="shared" si="194"/>
        <v>N/A</v>
      </c>
      <c r="D2119" s="60" t="str">
        <f t="shared" si="195"/>
        <v>N/A</v>
      </c>
      <c r="E2119" s="60">
        <v>44121600</v>
      </c>
      <c r="F2119" s="90" t="s">
        <v>3979</v>
      </c>
      <c r="G2119" s="62">
        <v>3</v>
      </c>
      <c r="H2119" s="62">
        <v>3</v>
      </c>
      <c r="I2119" s="60">
        <v>9</v>
      </c>
      <c r="J2119" s="60">
        <v>1</v>
      </c>
      <c r="K2119" s="60" t="s">
        <v>79</v>
      </c>
      <c r="L2119" s="60" t="str">
        <f>IF(K2119=[51]Hoja3!$B$2,[51]Hoja3!$A$2,IF(K2119=[51]Hoja3!$B$3,[51]Hoja3!$A$3,IF(K2119=[51]Hoja3!$B$4,[51]Hoja3!$A$4,IF(K2119=[51]Hoja3!$B$5,[51]Hoja3!$A$5,IF(K2119=[51]Hoja3!$B$6,[51]Hoja3!$A$6,IF(K2119=[51]Hoja3!$B$7,[51]Hoja3!$A$7,IF(K2119=[51]Hoja3!$B$8,[51]Hoja3!$A$8,IF(K2119=[51]Hoja3!$B$9,[51]Hoja3!$A$9,IF(K2119=[51]Hoja3!$B$10,[51]Hoja3!$A$10,IF(K2119=[51]Hoja3!$B$11,[51]Hoja3!$A$11,IF(K2119=[51]Hoja3!$B$12,[51]Hoja3!$A$12,IF(K2119=[51]Hoja3!$B$13,[51]Hoja3!$A$13,IF(K2119=[51]Hoja3!$B$14,[51]Hoja3!$A$14,IF(K2119=[51]Hoja3!$B$15,[51]Hoja3!$A$15,IF(K2119=[51]Hoja3!$B$16,[51]Hoja3!$A$16,IF(K2119=[51]Hoja3!$B$17,[51]Hoja3!$A$17,IF(K2119=[51]Hoja3!$B$18,[51]Hoja3!$A$18,IF(K2119=[51]Hoja3!$B$19,[51]Hoja3!$A$19,IF(K2119=[51]Hoja3!$B$20,[51]Hoja3!$A$20,IF(K2119=[51]Hoja3!$B$21,[51]Hoja3!$A$21,""))))))))))))))))))))</f>
        <v>CCE-99</v>
      </c>
      <c r="M2119" s="60" t="s">
        <v>71</v>
      </c>
      <c r="N2119" s="60">
        <v>0</v>
      </c>
      <c r="O2119" s="63">
        <v>424796000</v>
      </c>
      <c r="P2119" s="64">
        <v>424796000</v>
      </c>
      <c r="Q2119" s="65">
        <v>0</v>
      </c>
      <c r="R2119" s="60">
        <v>0</v>
      </c>
      <c r="S2119" s="60" t="s">
        <v>648</v>
      </c>
      <c r="T2119" s="132" t="s">
        <v>3968</v>
      </c>
      <c r="U2119" s="60" t="s">
        <v>3969</v>
      </c>
      <c r="V2119" s="60" t="s">
        <v>3970</v>
      </c>
      <c r="W2119" s="60" t="s">
        <v>3980</v>
      </c>
      <c r="X2119" s="60">
        <v>3241000</v>
      </c>
      <c r="Y2119" s="133" t="s">
        <v>3981</v>
      </c>
    </row>
    <row r="2120" spans="1:25" ht="30" x14ac:dyDescent="0.25">
      <c r="A2120" s="60" t="s">
        <v>3982</v>
      </c>
      <c r="B2120" s="90" t="s">
        <v>3978</v>
      </c>
      <c r="C2120" s="60" t="str">
        <f t="shared" si="194"/>
        <v>N/A</v>
      </c>
      <c r="D2120" s="60" t="str">
        <f t="shared" si="195"/>
        <v>N/A</v>
      </c>
      <c r="E2120" s="60">
        <v>48101702</v>
      </c>
      <c r="F2120" s="90" t="s">
        <v>3983</v>
      </c>
      <c r="G2120" s="62">
        <v>3</v>
      </c>
      <c r="H2120" s="62">
        <v>4</v>
      </c>
      <c r="I2120" s="60">
        <v>10</v>
      </c>
      <c r="J2120" s="60">
        <v>1</v>
      </c>
      <c r="K2120" s="60" t="s">
        <v>59</v>
      </c>
      <c r="L2120" s="60" t="str">
        <f>IF(K2120=[51]Hoja3!$B$2,[51]Hoja3!$A$2,IF(K2120=[51]Hoja3!$B$3,[51]Hoja3!$A$3,IF(K2120=[51]Hoja3!$B$4,[51]Hoja3!$A$4,IF(K2120=[51]Hoja3!$B$5,[51]Hoja3!$A$5,IF(K2120=[51]Hoja3!$B$6,[51]Hoja3!$A$6,IF(K2120=[51]Hoja3!$B$7,[51]Hoja3!$A$7,IF(K2120=[51]Hoja3!$B$8,[51]Hoja3!$A$8,IF(K2120=[51]Hoja3!$B$9,[51]Hoja3!$A$9,IF(K2120=[51]Hoja3!$B$10,[51]Hoja3!$A$10,IF(K2120=[51]Hoja3!$B$11,[51]Hoja3!$A$11,IF(K2120=[51]Hoja3!$B$12,[51]Hoja3!$A$12,IF(K2120=[51]Hoja3!$B$13,[51]Hoja3!$A$13,IF(K2120=[51]Hoja3!$B$14,[51]Hoja3!$A$14,IF(K2120=[51]Hoja3!$B$15,[51]Hoja3!$A$15,IF(K2120=[51]Hoja3!$B$16,[51]Hoja3!$A$16,IF(K2120=[51]Hoja3!$B$17,[51]Hoja3!$A$17,IF(K2120=[51]Hoja3!$B$18,[51]Hoja3!$A$18,IF(K2120=[51]Hoja3!$B$19,[51]Hoja3!$A$19,IF(K2120=[51]Hoja3!$B$20,[51]Hoja3!$A$20,IF(K2120=[51]Hoja3!$B$21,[51]Hoja3!$A$21,""))))))))))))))))))))</f>
        <v>CCE-07</v>
      </c>
      <c r="M2120" s="60" t="s">
        <v>585</v>
      </c>
      <c r="N2120" s="60">
        <v>0</v>
      </c>
      <c r="O2120" s="63">
        <v>212004000</v>
      </c>
      <c r="P2120" s="64">
        <v>212004000</v>
      </c>
      <c r="Q2120" s="65">
        <v>0</v>
      </c>
      <c r="R2120" s="60">
        <v>0</v>
      </c>
      <c r="S2120" s="60" t="s">
        <v>648</v>
      </c>
      <c r="T2120" s="132" t="s">
        <v>3975</v>
      </c>
      <c r="U2120" s="60" t="s">
        <v>3969</v>
      </c>
      <c r="V2120" s="60" t="s">
        <v>3976</v>
      </c>
      <c r="W2120" s="60" t="s">
        <v>3984</v>
      </c>
      <c r="X2120" s="60">
        <v>3241000</v>
      </c>
      <c r="Y2120" s="133" t="s">
        <v>3985</v>
      </c>
    </row>
    <row r="2121" spans="1:25" ht="45" x14ac:dyDescent="0.25">
      <c r="A2121" s="60" t="s">
        <v>3986</v>
      </c>
      <c r="B2121" s="60" t="s">
        <v>3987</v>
      </c>
      <c r="C2121" s="60" t="str">
        <f t="shared" si="194"/>
        <v>N/A</v>
      </c>
      <c r="D2121" s="60" t="str">
        <f t="shared" si="195"/>
        <v>N/A</v>
      </c>
      <c r="E2121" s="60">
        <v>80131501</v>
      </c>
      <c r="F2121" s="90" t="s">
        <v>3988</v>
      </c>
      <c r="G2121" s="62">
        <v>1</v>
      </c>
      <c r="H2121" s="62">
        <v>1</v>
      </c>
      <c r="I2121" s="60">
        <v>12</v>
      </c>
      <c r="J2121" s="60">
        <v>1</v>
      </c>
      <c r="K2121" s="60" t="s">
        <v>21</v>
      </c>
      <c r="L2121" s="60" t="str">
        <f>IF(K2121=[51]Hoja3!$B$2,[51]Hoja3!$A$2,IF(K2121=[51]Hoja3!$B$3,[51]Hoja3!$A$3,IF(K2121=[51]Hoja3!$B$4,[51]Hoja3!$A$4,IF(K2121=[51]Hoja3!$B$5,[51]Hoja3!$A$5,IF(K2121=[51]Hoja3!$B$6,[51]Hoja3!$A$6,IF(K2121=[51]Hoja3!$B$7,[51]Hoja3!$A$7,IF(K2121=[51]Hoja3!$B$8,[51]Hoja3!$A$8,IF(K2121=[51]Hoja3!$B$9,[51]Hoja3!$A$9,IF(K2121=[51]Hoja3!$B$10,[51]Hoja3!$A$10,IF(K2121=[51]Hoja3!$B$11,[51]Hoja3!$A$11,IF(K2121=[51]Hoja3!$B$12,[51]Hoja3!$A$12,IF(K2121=[51]Hoja3!$B$13,[51]Hoja3!$A$13,IF(K2121=[51]Hoja3!$B$14,[51]Hoja3!$A$14,IF(K2121=[51]Hoja3!$B$15,[51]Hoja3!$A$15,IF(K2121=[51]Hoja3!$B$16,[51]Hoja3!$A$16,IF(K2121=[51]Hoja3!$B$17,[51]Hoja3!$A$17,IF(K2121=[51]Hoja3!$B$18,[51]Hoja3!$A$18,IF(K2121=[51]Hoja3!$B$19,[51]Hoja3!$A$19,IF(K2121=[51]Hoja3!$B$20,[51]Hoja3!$A$20,IF(K2121=[51]Hoja3!$B$21,[51]Hoja3!$A$21,""))))))))))))))))))))</f>
        <v>CCE-16</v>
      </c>
      <c r="M2121" s="60" t="s">
        <v>61</v>
      </c>
      <c r="N2121" s="60">
        <v>0</v>
      </c>
      <c r="O2121" s="65">
        <v>1084843000</v>
      </c>
      <c r="P2121" s="65">
        <v>1084843000</v>
      </c>
      <c r="Q2121" s="65">
        <v>0</v>
      </c>
      <c r="R2121" s="60">
        <v>0</v>
      </c>
      <c r="S2121" s="60" t="s">
        <v>648</v>
      </c>
      <c r="T2121" s="132" t="s">
        <v>3968</v>
      </c>
      <c r="U2121" s="60" t="s">
        <v>3969</v>
      </c>
      <c r="V2121" s="60" t="s">
        <v>3970</v>
      </c>
      <c r="W2121" s="60" t="s">
        <v>3989</v>
      </c>
      <c r="X2121" s="60">
        <v>3241000</v>
      </c>
      <c r="Y2121" s="133" t="s">
        <v>3990</v>
      </c>
    </row>
    <row r="2122" spans="1:25" ht="135" x14ac:dyDescent="0.25">
      <c r="A2122" s="60" t="s">
        <v>3991</v>
      </c>
      <c r="B2122" s="60" t="s">
        <v>3987</v>
      </c>
      <c r="C2122" s="60" t="str">
        <f t="shared" si="194"/>
        <v>N/A</v>
      </c>
      <c r="D2122" s="60" t="str">
        <f t="shared" si="195"/>
        <v>N/A</v>
      </c>
      <c r="E2122" s="60">
        <v>80131501</v>
      </c>
      <c r="F2122" s="90" t="s">
        <v>3992</v>
      </c>
      <c r="G2122" s="62">
        <v>1</v>
      </c>
      <c r="H2122" s="62">
        <v>1</v>
      </c>
      <c r="I2122" s="60">
        <v>12</v>
      </c>
      <c r="J2122" s="60">
        <v>1</v>
      </c>
      <c r="K2122" s="60" t="s">
        <v>21</v>
      </c>
      <c r="L2122" s="60" t="str">
        <f>IF(K2122=[51]Hoja3!$B$2,[51]Hoja3!$A$2,IF(K2122=[51]Hoja3!$B$3,[51]Hoja3!$A$3,IF(K2122=[51]Hoja3!$B$4,[51]Hoja3!$A$4,IF(K2122=[51]Hoja3!$B$5,[51]Hoja3!$A$5,IF(K2122=[51]Hoja3!$B$6,[51]Hoja3!$A$6,IF(K2122=[51]Hoja3!$B$7,[51]Hoja3!$A$7,IF(K2122=[51]Hoja3!$B$8,[51]Hoja3!$A$8,IF(K2122=[51]Hoja3!$B$9,[51]Hoja3!$A$9,IF(K2122=[51]Hoja3!$B$10,[51]Hoja3!$A$10,IF(K2122=[51]Hoja3!$B$11,[51]Hoja3!$A$11,IF(K2122=[51]Hoja3!$B$12,[51]Hoja3!$A$12,IF(K2122=[51]Hoja3!$B$13,[51]Hoja3!$A$13,IF(K2122=[51]Hoja3!$B$14,[51]Hoja3!$A$14,IF(K2122=[51]Hoja3!$B$15,[51]Hoja3!$A$15,IF(K2122=[51]Hoja3!$B$16,[51]Hoja3!$A$16,IF(K2122=[51]Hoja3!$B$17,[51]Hoja3!$A$17,IF(K2122=[51]Hoja3!$B$18,[51]Hoja3!$A$18,IF(K2122=[51]Hoja3!$B$19,[51]Hoja3!$A$19,IF(K2122=[51]Hoja3!$B$20,[51]Hoja3!$A$20,IF(K2122=[51]Hoja3!$B$21,[51]Hoja3!$A$21,""))))))))))))))))))))</f>
        <v>CCE-16</v>
      </c>
      <c r="M2122" s="60" t="s">
        <v>61</v>
      </c>
      <c r="N2122" s="60">
        <v>0</v>
      </c>
      <c r="O2122" s="128">
        <v>11826650000</v>
      </c>
      <c r="P2122" s="128">
        <v>11826650000</v>
      </c>
      <c r="Q2122" s="65">
        <v>0</v>
      </c>
      <c r="R2122" s="60">
        <v>0</v>
      </c>
      <c r="S2122" s="60" t="s">
        <v>648</v>
      </c>
      <c r="T2122" s="132" t="s">
        <v>3968</v>
      </c>
      <c r="U2122" s="60" t="s">
        <v>3969</v>
      </c>
      <c r="V2122" s="60" t="s">
        <v>3970</v>
      </c>
      <c r="W2122" s="60" t="s">
        <v>3989</v>
      </c>
      <c r="X2122" s="60">
        <v>3241000</v>
      </c>
      <c r="Y2122" s="133" t="s">
        <v>3990</v>
      </c>
    </row>
    <row r="2123" spans="1:25" ht="60" x14ac:dyDescent="0.25">
      <c r="A2123" s="60" t="s">
        <v>3993</v>
      </c>
      <c r="B2123" s="60" t="s">
        <v>3987</v>
      </c>
      <c r="C2123" s="60" t="str">
        <f t="shared" si="194"/>
        <v>N/A</v>
      </c>
      <c r="D2123" s="60" t="str">
        <f t="shared" si="195"/>
        <v>N/A</v>
      </c>
      <c r="E2123" s="60">
        <v>80131501</v>
      </c>
      <c r="F2123" s="90" t="s">
        <v>3994</v>
      </c>
      <c r="G2123" s="62">
        <v>2</v>
      </c>
      <c r="H2123" s="62">
        <v>2</v>
      </c>
      <c r="I2123" s="60">
        <v>12</v>
      </c>
      <c r="J2123" s="60">
        <v>1</v>
      </c>
      <c r="K2123" s="60" t="s">
        <v>21</v>
      </c>
      <c r="L2123" s="60" t="str">
        <f>IF(K2123=[51]Hoja3!$B$2,[51]Hoja3!$A$2,IF(K2123=[51]Hoja3!$B$3,[51]Hoja3!$A$3,IF(K2123=[51]Hoja3!$B$4,[51]Hoja3!$A$4,IF(K2123=[51]Hoja3!$B$5,[51]Hoja3!$A$5,IF(K2123=[51]Hoja3!$B$6,[51]Hoja3!$A$6,IF(K2123=[51]Hoja3!$B$7,[51]Hoja3!$A$7,IF(K2123=[51]Hoja3!$B$8,[51]Hoja3!$A$8,IF(K2123=[51]Hoja3!$B$9,[51]Hoja3!$A$9,IF(K2123=[51]Hoja3!$B$10,[51]Hoja3!$A$10,IF(K2123=[51]Hoja3!$B$11,[51]Hoja3!$A$11,IF(K2123=[51]Hoja3!$B$12,[51]Hoja3!$A$12,IF(K2123=[51]Hoja3!$B$13,[51]Hoja3!$A$13,IF(K2123=[51]Hoja3!$B$14,[51]Hoja3!$A$14,IF(K2123=[51]Hoja3!$B$15,[51]Hoja3!$A$15,IF(K2123=[51]Hoja3!$B$16,[51]Hoja3!$A$16,IF(K2123=[51]Hoja3!$B$17,[51]Hoja3!$A$17,IF(K2123=[51]Hoja3!$B$18,[51]Hoja3!$A$18,IF(K2123=[51]Hoja3!$B$19,[51]Hoja3!$A$19,IF(K2123=[51]Hoja3!$B$20,[51]Hoja3!$A$20,IF(K2123=[51]Hoja3!$B$21,[51]Hoja3!$A$21,""))))))))))))))))))))</f>
        <v>CCE-16</v>
      </c>
      <c r="M2123" s="60" t="s">
        <v>61</v>
      </c>
      <c r="N2123" s="60">
        <v>0</v>
      </c>
      <c r="O2123" s="65">
        <v>112455000</v>
      </c>
      <c r="P2123" s="65">
        <v>112455000</v>
      </c>
      <c r="Q2123" s="65">
        <v>0</v>
      </c>
      <c r="R2123" s="60">
        <v>0</v>
      </c>
      <c r="S2123" s="60" t="s">
        <v>648</v>
      </c>
      <c r="T2123" s="132" t="s">
        <v>3968</v>
      </c>
      <c r="U2123" s="60" t="s">
        <v>3969</v>
      </c>
      <c r="V2123" s="60" t="s">
        <v>3970</v>
      </c>
      <c r="W2123" s="60" t="s">
        <v>3989</v>
      </c>
      <c r="X2123" s="60">
        <v>3241000</v>
      </c>
      <c r="Y2123" s="133" t="s">
        <v>3990</v>
      </c>
    </row>
    <row r="2124" spans="1:25" ht="45" x14ac:dyDescent="0.25">
      <c r="A2124" s="60" t="s">
        <v>3995</v>
      </c>
      <c r="B2124" s="60" t="s">
        <v>3987</v>
      </c>
      <c r="C2124" s="60" t="str">
        <f t="shared" si="194"/>
        <v>N/A</v>
      </c>
      <c r="D2124" s="60" t="str">
        <f t="shared" si="195"/>
        <v>N/A</v>
      </c>
      <c r="E2124" s="60">
        <v>80131501</v>
      </c>
      <c r="F2124" s="90" t="s">
        <v>3996</v>
      </c>
      <c r="G2124" s="62">
        <v>5</v>
      </c>
      <c r="H2124" s="62">
        <v>5</v>
      </c>
      <c r="I2124" s="60">
        <v>12</v>
      </c>
      <c r="J2124" s="60">
        <v>1</v>
      </c>
      <c r="K2124" s="60" t="s">
        <v>21</v>
      </c>
      <c r="L2124" s="60" t="str">
        <f>IF(K2124=[51]Hoja3!$B$2,[51]Hoja3!$A$2,IF(K2124=[51]Hoja3!$B$3,[51]Hoja3!$A$3,IF(K2124=[51]Hoja3!$B$4,[51]Hoja3!$A$4,IF(K2124=[51]Hoja3!$B$5,[51]Hoja3!$A$5,IF(K2124=[51]Hoja3!$B$6,[51]Hoja3!$A$6,IF(K2124=[51]Hoja3!$B$7,[51]Hoja3!$A$7,IF(K2124=[51]Hoja3!$B$8,[51]Hoja3!$A$8,IF(K2124=[51]Hoja3!$B$9,[51]Hoja3!$A$9,IF(K2124=[51]Hoja3!$B$10,[51]Hoja3!$A$10,IF(K2124=[51]Hoja3!$B$11,[51]Hoja3!$A$11,IF(K2124=[51]Hoja3!$B$12,[51]Hoja3!$A$12,IF(K2124=[51]Hoja3!$B$13,[51]Hoja3!$A$13,IF(K2124=[51]Hoja3!$B$14,[51]Hoja3!$A$14,IF(K2124=[51]Hoja3!$B$15,[51]Hoja3!$A$15,IF(K2124=[51]Hoja3!$B$16,[51]Hoja3!$A$16,IF(K2124=[51]Hoja3!$B$17,[51]Hoja3!$A$17,IF(K2124=[51]Hoja3!$B$18,[51]Hoja3!$A$18,IF(K2124=[51]Hoja3!$B$19,[51]Hoja3!$A$19,IF(K2124=[51]Hoja3!$B$20,[51]Hoja3!$A$20,IF(K2124=[51]Hoja3!$B$21,[51]Hoja3!$A$21,""))))))))))))))))))))</f>
        <v>CCE-16</v>
      </c>
      <c r="M2124" s="60" t="s">
        <v>61</v>
      </c>
      <c r="N2124" s="60">
        <v>0</v>
      </c>
      <c r="O2124" s="65">
        <v>11771583</v>
      </c>
      <c r="P2124" s="65">
        <v>11771583</v>
      </c>
      <c r="Q2124" s="65">
        <v>0</v>
      </c>
      <c r="R2124" s="60">
        <v>0</v>
      </c>
      <c r="S2124" s="60" t="s">
        <v>648</v>
      </c>
      <c r="T2124" s="132" t="s">
        <v>3968</v>
      </c>
      <c r="U2124" s="60" t="s">
        <v>3969</v>
      </c>
      <c r="V2124" s="60" t="s">
        <v>3970</v>
      </c>
      <c r="W2124" s="60" t="s">
        <v>3989</v>
      </c>
      <c r="X2124" s="60">
        <v>3241000</v>
      </c>
      <c r="Y2124" s="133" t="s">
        <v>3990</v>
      </c>
    </row>
    <row r="2125" spans="1:25" ht="60" x14ac:dyDescent="0.25">
      <c r="A2125" s="60" t="s">
        <v>3997</v>
      </c>
      <c r="B2125" s="60" t="s">
        <v>3987</v>
      </c>
      <c r="C2125" s="60" t="str">
        <f t="shared" si="194"/>
        <v>N/A</v>
      </c>
      <c r="D2125" s="60" t="str">
        <f t="shared" si="195"/>
        <v>N/A</v>
      </c>
      <c r="E2125" s="60">
        <v>80131501</v>
      </c>
      <c r="F2125" s="90" t="s">
        <v>3998</v>
      </c>
      <c r="G2125" s="62">
        <v>5</v>
      </c>
      <c r="H2125" s="62">
        <v>5</v>
      </c>
      <c r="I2125" s="60">
        <v>12</v>
      </c>
      <c r="J2125" s="60">
        <v>1</v>
      </c>
      <c r="K2125" s="60" t="s">
        <v>21</v>
      </c>
      <c r="L2125" s="60" t="str">
        <f>IF(K2125=[51]Hoja3!$B$2,[51]Hoja3!$A$2,IF(K2125=[51]Hoja3!$B$3,[51]Hoja3!$A$3,IF(K2125=[51]Hoja3!$B$4,[51]Hoja3!$A$4,IF(K2125=[51]Hoja3!$B$5,[51]Hoja3!$A$5,IF(K2125=[51]Hoja3!$B$6,[51]Hoja3!$A$6,IF(K2125=[51]Hoja3!$B$7,[51]Hoja3!$A$7,IF(K2125=[51]Hoja3!$B$8,[51]Hoja3!$A$8,IF(K2125=[51]Hoja3!$B$9,[51]Hoja3!$A$9,IF(K2125=[51]Hoja3!$B$10,[51]Hoja3!$A$10,IF(K2125=[51]Hoja3!$B$11,[51]Hoja3!$A$11,IF(K2125=[51]Hoja3!$B$12,[51]Hoja3!$A$12,IF(K2125=[51]Hoja3!$B$13,[51]Hoja3!$A$13,IF(K2125=[51]Hoja3!$B$14,[51]Hoja3!$A$14,IF(K2125=[51]Hoja3!$B$15,[51]Hoja3!$A$15,IF(K2125=[51]Hoja3!$B$16,[51]Hoja3!$A$16,IF(K2125=[51]Hoja3!$B$17,[51]Hoja3!$A$17,IF(K2125=[51]Hoja3!$B$18,[51]Hoja3!$A$18,IF(K2125=[51]Hoja3!$B$19,[51]Hoja3!$A$19,IF(K2125=[51]Hoja3!$B$20,[51]Hoja3!$A$20,IF(K2125=[51]Hoja3!$B$21,[51]Hoja3!$A$21,""))))))))))))))))))))</f>
        <v>CCE-16</v>
      </c>
      <c r="M2125" s="60" t="s">
        <v>61</v>
      </c>
      <c r="N2125" s="60">
        <v>0</v>
      </c>
      <c r="O2125" s="65">
        <v>93984000</v>
      </c>
      <c r="P2125" s="65">
        <v>93984000</v>
      </c>
      <c r="Q2125" s="65">
        <v>0</v>
      </c>
      <c r="R2125" s="60">
        <v>0</v>
      </c>
      <c r="S2125" s="60" t="s">
        <v>648</v>
      </c>
      <c r="T2125" s="132" t="s">
        <v>3968</v>
      </c>
      <c r="U2125" s="60" t="s">
        <v>3969</v>
      </c>
      <c r="V2125" s="60" t="s">
        <v>3970</v>
      </c>
      <c r="W2125" s="60" t="s">
        <v>3989</v>
      </c>
      <c r="X2125" s="60">
        <v>3241000</v>
      </c>
      <c r="Y2125" s="133" t="s">
        <v>3990</v>
      </c>
    </row>
    <row r="2126" spans="1:25" ht="45" x14ac:dyDescent="0.25">
      <c r="A2126" s="60" t="s">
        <v>3999</v>
      </c>
      <c r="B2126" s="60" t="s">
        <v>3987</v>
      </c>
      <c r="C2126" s="60" t="str">
        <f t="shared" si="194"/>
        <v>N/A</v>
      </c>
      <c r="D2126" s="60" t="str">
        <f t="shared" si="195"/>
        <v>N/A</v>
      </c>
      <c r="E2126" s="60">
        <v>80131501</v>
      </c>
      <c r="F2126" s="90" t="s">
        <v>4000</v>
      </c>
      <c r="G2126" s="62">
        <v>8</v>
      </c>
      <c r="H2126" s="62">
        <v>8</v>
      </c>
      <c r="I2126" s="60">
        <v>12</v>
      </c>
      <c r="J2126" s="60">
        <v>1</v>
      </c>
      <c r="K2126" s="60" t="s">
        <v>21</v>
      </c>
      <c r="L2126" s="60" t="str">
        <f>IF(K2126=[51]Hoja3!$B$2,[51]Hoja3!$A$2,IF(K2126=[51]Hoja3!$B$3,[51]Hoja3!$A$3,IF(K2126=[51]Hoja3!$B$4,[51]Hoja3!$A$4,IF(K2126=[51]Hoja3!$B$5,[51]Hoja3!$A$5,IF(K2126=[51]Hoja3!$B$6,[51]Hoja3!$A$6,IF(K2126=[51]Hoja3!$B$7,[51]Hoja3!$A$7,IF(K2126=[51]Hoja3!$B$8,[51]Hoja3!$A$8,IF(K2126=[51]Hoja3!$B$9,[51]Hoja3!$A$9,IF(K2126=[51]Hoja3!$B$10,[51]Hoja3!$A$10,IF(K2126=[51]Hoja3!$B$11,[51]Hoja3!$A$11,IF(K2126=[51]Hoja3!$B$12,[51]Hoja3!$A$12,IF(K2126=[51]Hoja3!$B$13,[51]Hoja3!$A$13,IF(K2126=[51]Hoja3!$B$14,[51]Hoja3!$A$14,IF(K2126=[51]Hoja3!$B$15,[51]Hoja3!$A$15,IF(K2126=[51]Hoja3!$B$16,[51]Hoja3!$A$16,IF(K2126=[51]Hoja3!$B$17,[51]Hoja3!$A$17,IF(K2126=[51]Hoja3!$B$18,[51]Hoja3!$A$18,IF(K2126=[51]Hoja3!$B$19,[51]Hoja3!$A$19,IF(K2126=[51]Hoja3!$B$20,[51]Hoja3!$A$20,IF(K2126=[51]Hoja3!$B$21,[51]Hoja3!$A$21,""))))))))))))))))))))</f>
        <v>CCE-16</v>
      </c>
      <c r="M2126" s="60" t="s">
        <v>61</v>
      </c>
      <c r="N2126" s="60">
        <v>0</v>
      </c>
      <c r="O2126" s="65">
        <v>44100000</v>
      </c>
      <c r="P2126" s="65">
        <v>44100000</v>
      </c>
      <c r="Q2126" s="65">
        <v>0</v>
      </c>
      <c r="R2126" s="60">
        <v>0</v>
      </c>
      <c r="S2126" s="60" t="s">
        <v>648</v>
      </c>
      <c r="T2126" s="132" t="s">
        <v>3968</v>
      </c>
      <c r="U2126" s="60" t="s">
        <v>3969</v>
      </c>
      <c r="V2126" s="60" t="s">
        <v>3970</v>
      </c>
      <c r="W2126" s="60" t="s">
        <v>3989</v>
      </c>
      <c r="X2126" s="60">
        <v>3241000</v>
      </c>
      <c r="Y2126" s="133" t="s">
        <v>3990</v>
      </c>
    </row>
    <row r="2127" spans="1:25" ht="45" x14ac:dyDescent="0.25">
      <c r="A2127" s="60" t="s">
        <v>4001</v>
      </c>
      <c r="B2127" s="60" t="s">
        <v>3987</v>
      </c>
      <c r="C2127" s="60" t="str">
        <f t="shared" si="194"/>
        <v>N/A</v>
      </c>
      <c r="D2127" s="60" t="str">
        <f t="shared" si="195"/>
        <v>N/A</v>
      </c>
      <c r="E2127" s="60">
        <v>80131501</v>
      </c>
      <c r="F2127" s="90" t="s">
        <v>4002</v>
      </c>
      <c r="G2127" s="62">
        <v>1</v>
      </c>
      <c r="H2127" s="62">
        <v>1</v>
      </c>
      <c r="I2127" s="60">
        <v>12</v>
      </c>
      <c r="J2127" s="60">
        <v>1</v>
      </c>
      <c r="K2127" s="60" t="s">
        <v>21</v>
      </c>
      <c r="L2127" s="60" t="str">
        <f>IF(K2127=[51]Hoja3!$B$2,[51]Hoja3!$A$2,IF(K2127=[51]Hoja3!$B$3,[51]Hoja3!$A$3,IF(K2127=[51]Hoja3!$B$4,[51]Hoja3!$A$4,IF(K2127=[51]Hoja3!$B$5,[51]Hoja3!$A$5,IF(K2127=[51]Hoja3!$B$6,[51]Hoja3!$A$6,IF(K2127=[51]Hoja3!$B$7,[51]Hoja3!$A$7,IF(K2127=[51]Hoja3!$B$8,[51]Hoja3!$A$8,IF(K2127=[51]Hoja3!$B$9,[51]Hoja3!$A$9,IF(K2127=[51]Hoja3!$B$10,[51]Hoja3!$A$10,IF(K2127=[51]Hoja3!$B$11,[51]Hoja3!$A$11,IF(K2127=[51]Hoja3!$B$12,[51]Hoja3!$A$12,IF(K2127=[51]Hoja3!$B$13,[51]Hoja3!$A$13,IF(K2127=[51]Hoja3!$B$14,[51]Hoja3!$A$14,IF(K2127=[51]Hoja3!$B$15,[51]Hoja3!$A$15,IF(K2127=[51]Hoja3!$B$16,[51]Hoja3!$A$16,IF(K2127=[51]Hoja3!$B$17,[51]Hoja3!$A$17,IF(K2127=[51]Hoja3!$B$18,[51]Hoja3!$A$18,IF(K2127=[51]Hoja3!$B$19,[51]Hoja3!$A$19,IF(K2127=[51]Hoja3!$B$20,[51]Hoja3!$A$20,IF(K2127=[51]Hoja3!$B$21,[51]Hoja3!$A$21,""))))))))))))))))))))</f>
        <v>CCE-16</v>
      </c>
      <c r="M2127" s="60" t="s">
        <v>61</v>
      </c>
      <c r="N2127" s="60">
        <v>0</v>
      </c>
      <c r="O2127" s="65">
        <v>72000000</v>
      </c>
      <c r="P2127" s="65">
        <v>72000000</v>
      </c>
      <c r="Q2127" s="65">
        <v>0</v>
      </c>
      <c r="R2127" s="60">
        <v>0</v>
      </c>
      <c r="S2127" s="60" t="s">
        <v>648</v>
      </c>
      <c r="T2127" s="132" t="s">
        <v>3968</v>
      </c>
      <c r="U2127" s="60" t="s">
        <v>3969</v>
      </c>
      <c r="V2127" s="60" t="s">
        <v>3970</v>
      </c>
      <c r="W2127" s="60" t="s">
        <v>3989</v>
      </c>
      <c r="X2127" s="60">
        <v>3241000</v>
      </c>
      <c r="Y2127" s="133" t="s">
        <v>3990</v>
      </c>
    </row>
    <row r="2128" spans="1:25" ht="45" x14ac:dyDescent="0.25">
      <c r="A2128" s="60" t="s">
        <v>4003</v>
      </c>
      <c r="B2128" s="60" t="s">
        <v>3987</v>
      </c>
      <c r="C2128" s="60" t="str">
        <f t="shared" si="194"/>
        <v>N/A</v>
      </c>
      <c r="D2128" s="60" t="str">
        <f t="shared" si="195"/>
        <v>N/A</v>
      </c>
      <c r="E2128" s="60">
        <v>80131501</v>
      </c>
      <c r="F2128" s="90" t="s">
        <v>4004</v>
      </c>
      <c r="G2128" s="62">
        <v>1</v>
      </c>
      <c r="H2128" s="62">
        <v>1</v>
      </c>
      <c r="I2128" s="60">
        <v>12</v>
      </c>
      <c r="J2128" s="60">
        <v>1</v>
      </c>
      <c r="K2128" s="60" t="s">
        <v>21</v>
      </c>
      <c r="L2128" s="60" t="str">
        <f>IF(K2128=[51]Hoja3!$B$2,[51]Hoja3!$A$2,IF(K2128=[51]Hoja3!$B$3,[51]Hoja3!$A$3,IF(K2128=[51]Hoja3!$B$4,[51]Hoja3!$A$4,IF(K2128=[51]Hoja3!$B$5,[51]Hoja3!$A$5,IF(K2128=[51]Hoja3!$B$6,[51]Hoja3!$A$6,IF(K2128=[51]Hoja3!$B$7,[51]Hoja3!$A$7,IF(K2128=[51]Hoja3!$B$8,[51]Hoja3!$A$8,IF(K2128=[51]Hoja3!$B$9,[51]Hoja3!$A$9,IF(K2128=[51]Hoja3!$B$10,[51]Hoja3!$A$10,IF(K2128=[51]Hoja3!$B$11,[51]Hoja3!$A$11,IF(K2128=[51]Hoja3!$B$12,[51]Hoja3!$A$12,IF(K2128=[51]Hoja3!$B$13,[51]Hoja3!$A$13,IF(K2128=[51]Hoja3!$B$14,[51]Hoja3!$A$14,IF(K2128=[51]Hoja3!$B$15,[51]Hoja3!$A$15,IF(K2128=[51]Hoja3!$B$16,[51]Hoja3!$A$16,IF(K2128=[51]Hoja3!$B$17,[51]Hoja3!$A$17,IF(K2128=[51]Hoja3!$B$18,[51]Hoja3!$A$18,IF(K2128=[51]Hoja3!$B$19,[51]Hoja3!$A$19,IF(K2128=[51]Hoja3!$B$20,[51]Hoja3!$A$20,IF(K2128=[51]Hoja3!$B$21,[51]Hoja3!$A$21,""))))))))))))))))))))</f>
        <v>CCE-16</v>
      </c>
      <c r="M2128" s="60" t="s">
        <v>61</v>
      </c>
      <c r="N2128" s="60">
        <v>0</v>
      </c>
      <c r="O2128" s="65">
        <v>72000000</v>
      </c>
      <c r="P2128" s="65">
        <v>72000000</v>
      </c>
      <c r="Q2128" s="65">
        <v>0</v>
      </c>
      <c r="R2128" s="60">
        <v>0</v>
      </c>
      <c r="S2128" s="60" t="s">
        <v>648</v>
      </c>
      <c r="T2128" s="132" t="s">
        <v>3968</v>
      </c>
      <c r="U2128" s="60" t="s">
        <v>3969</v>
      </c>
      <c r="V2128" s="60" t="s">
        <v>3970</v>
      </c>
      <c r="W2128" s="60" t="s">
        <v>3989</v>
      </c>
      <c r="X2128" s="60">
        <v>3241000</v>
      </c>
      <c r="Y2128" s="133" t="s">
        <v>3990</v>
      </c>
    </row>
    <row r="2129" spans="1:25" ht="30" x14ac:dyDescent="0.25">
      <c r="A2129" s="60" t="s">
        <v>4005</v>
      </c>
      <c r="B2129" s="90" t="s">
        <v>4006</v>
      </c>
      <c r="C2129" s="60" t="str">
        <f t="shared" si="194"/>
        <v>N/A</v>
      </c>
      <c r="D2129" s="60" t="str">
        <f t="shared" si="195"/>
        <v>N/A</v>
      </c>
      <c r="E2129" s="60">
        <v>78111800</v>
      </c>
      <c r="F2129" s="90" t="s">
        <v>4007</v>
      </c>
      <c r="G2129" s="62">
        <v>1</v>
      </c>
      <c r="H2129" s="62">
        <v>2</v>
      </c>
      <c r="I2129" s="60">
        <v>9</v>
      </c>
      <c r="J2129" s="60">
        <v>1</v>
      </c>
      <c r="K2129" s="60" t="s">
        <v>59</v>
      </c>
      <c r="L2129" s="60" t="str">
        <f>IF(K2129=[51]Hoja3!$B$2,[51]Hoja3!$A$2,IF(K2129=[51]Hoja3!$B$3,[51]Hoja3!$A$3,IF(K2129=[51]Hoja3!$B$4,[51]Hoja3!$A$4,IF(K2129=[51]Hoja3!$B$5,[51]Hoja3!$A$5,IF(K2129=[51]Hoja3!$B$6,[51]Hoja3!$A$6,IF(K2129=[51]Hoja3!$B$7,[51]Hoja3!$A$7,IF(K2129=[51]Hoja3!$B$8,[51]Hoja3!$A$8,IF(K2129=[51]Hoja3!$B$9,[51]Hoja3!$A$9,IF(K2129=[51]Hoja3!$B$10,[51]Hoja3!$A$10,IF(K2129=[51]Hoja3!$B$11,[51]Hoja3!$A$11,IF(K2129=[51]Hoja3!$B$12,[51]Hoja3!$A$12,IF(K2129=[51]Hoja3!$B$13,[51]Hoja3!$A$13,IF(K2129=[51]Hoja3!$B$14,[51]Hoja3!$A$14,IF(K2129=[51]Hoja3!$B$15,[51]Hoja3!$A$15,IF(K2129=[51]Hoja3!$B$16,[51]Hoja3!$A$16,IF(K2129=[51]Hoja3!$B$17,[51]Hoja3!$A$17,IF(K2129=[51]Hoja3!$B$18,[51]Hoja3!$A$18,IF(K2129=[51]Hoja3!$B$19,[51]Hoja3!$A$19,IF(K2129=[51]Hoja3!$B$20,[51]Hoja3!$A$20,IF(K2129=[51]Hoja3!$B$21,[51]Hoja3!$A$21,""))))))))))))))))))))</f>
        <v>CCE-07</v>
      </c>
      <c r="M2129" s="60" t="s">
        <v>585</v>
      </c>
      <c r="N2129" s="60">
        <v>0</v>
      </c>
      <c r="O2129" s="63">
        <v>156000000</v>
      </c>
      <c r="P2129" s="64">
        <v>156000000</v>
      </c>
      <c r="Q2129" s="65">
        <v>0</v>
      </c>
      <c r="R2129" s="60">
        <v>0</v>
      </c>
      <c r="S2129" s="60" t="s">
        <v>648</v>
      </c>
      <c r="T2129" s="132" t="s">
        <v>3968</v>
      </c>
      <c r="U2129" s="60" t="s">
        <v>3969</v>
      </c>
      <c r="V2129" s="60" t="s">
        <v>3970</v>
      </c>
      <c r="W2129" s="60" t="s">
        <v>3971</v>
      </c>
      <c r="X2129" s="60">
        <v>3241000</v>
      </c>
      <c r="Y2129" s="133" t="s">
        <v>3972</v>
      </c>
    </row>
    <row r="2130" spans="1:25" ht="30" x14ac:dyDescent="0.25">
      <c r="A2130" s="60" t="s">
        <v>4008</v>
      </c>
      <c r="B2130" s="90" t="s">
        <v>4006</v>
      </c>
      <c r="C2130" s="60" t="str">
        <f t="shared" si="194"/>
        <v>N/A</v>
      </c>
      <c r="D2130" s="60" t="str">
        <f t="shared" si="195"/>
        <v>N/A</v>
      </c>
      <c r="E2130" s="60">
        <v>78102203</v>
      </c>
      <c r="F2130" s="90" t="s">
        <v>4009</v>
      </c>
      <c r="G2130" s="62">
        <v>2</v>
      </c>
      <c r="H2130" s="62">
        <v>3</v>
      </c>
      <c r="I2130" s="60">
        <v>315</v>
      </c>
      <c r="J2130" s="60">
        <v>0</v>
      </c>
      <c r="K2130" s="60" t="s">
        <v>24</v>
      </c>
      <c r="L2130" s="60" t="str">
        <f>IF(K2130=[51]Hoja3!$B$2,[51]Hoja3!$A$2,IF(K2130=[51]Hoja3!$B$3,[51]Hoja3!$A$3,IF(K2130=[51]Hoja3!$B$4,[51]Hoja3!$A$4,IF(K2130=[51]Hoja3!$B$5,[51]Hoja3!$A$5,IF(K2130=[51]Hoja3!$B$6,[51]Hoja3!$A$6,IF(K2130=[51]Hoja3!$B$7,[51]Hoja3!$A$7,IF(K2130=[51]Hoja3!$B$8,[51]Hoja3!$A$8,IF(K2130=[51]Hoja3!$B$9,[51]Hoja3!$A$9,IF(K2130=[51]Hoja3!$B$10,[51]Hoja3!$A$10,IF(K2130=[51]Hoja3!$B$11,[51]Hoja3!$A$11,IF(K2130=[51]Hoja3!$B$12,[51]Hoja3!$A$12,IF(K2130=[51]Hoja3!$B$13,[51]Hoja3!$A$13,IF(K2130=[51]Hoja3!$B$14,[51]Hoja3!$A$14,IF(K2130=[51]Hoja3!$B$15,[51]Hoja3!$A$15,IF(K2130=[51]Hoja3!$B$16,[51]Hoja3!$A$16,IF(K2130=[51]Hoja3!$B$17,[51]Hoja3!$A$17,IF(K2130=[51]Hoja3!$B$18,[51]Hoja3!$A$18,IF(K2130=[51]Hoja3!$B$19,[51]Hoja3!$A$19,IF(K2130=[51]Hoja3!$B$20,[51]Hoja3!$A$20,IF(K2130=[51]Hoja3!$B$21,[51]Hoja3!$A$21,""))))))))))))))))))))</f>
        <v>CCE-06</v>
      </c>
      <c r="M2130" s="60" t="s">
        <v>585</v>
      </c>
      <c r="N2130" s="60">
        <v>0</v>
      </c>
      <c r="O2130" s="63">
        <v>592236000</v>
      </c>
      <c r="P2130" s="63">
        <v>592236000</v>
      </c>
      <c r="Q2130" s="65">
        <v>0</v>
      </c>
      <c r="R2130" s="60">
        <v>0</v>
      </c>
      <c r="S2130" s="60" t="s">
        <v>648</v>
      </c>
      <c r="T2130" s="132" t="s">
        <v>3975</v>
      </c>
      <c r="U2130" s="60" t="s">
        <v>3969</v>
      </c>
      <c r="V2130" s="60" t="s">
        <v>3976</v>
      </c>
      <c r="W2130" s="60" t="s">
        <v>4010</v>
      </c>
      <c r="X2130" s="60">
        <v>3241000</v>
      </c>
      <c r="Y2130" s="133" t="s">
        <v>4011</v>
      </c>
    </row>
    <row r="2131" spans="1:25" ht="30.75" thickBot="1" x14ac:dyDescent="0.3">
      <c r="A2131" s="60" t="s">
        <v>4012</v>
      </c>
      <c r="B2131" s="90" t="s">
        <v>4013</v>
      </c>
      <c r="C2131" s="60" t="str">
        <f t="shared" si="194"/>
        <v>N/A</v>
      </c>
      <c r="D2131" s="60" t="str">
        <f t="shared" si="195"/>
        <v>N/A</v>
      </c>
      <c r="E2131" s="60">
        <v>80161801</v>
      </c>
      <c r="F2131" s="90" t="s">
        <v>4014</v>
      </c>
      <c r="G2131" s="62">
        <v>4</v>
      </c>
      <c r="H2131" s="62">
        <v>5</v>
      </c>
      <c r="I2131" s="60">
        <v>7</v>
      </c>
      <c r="J2131" s="60">
        <v>1</v>
      </c>
      <c r="K2131" s="60" t="s">
        <v>59</v>
      </c>
      <c r="L2131" s="60" t="str">
        <f>IF(K2131=[51]Hoja3!$B$2,[51]Hoja3!$A$2,IF(K2131=[51]Hoja3!$B$3,[51]Hoja3!$A$3,IF(K2131=[51]Hoja3!$B$4,[51]Hoja3!$A$4,IF(K2131=[51]Hoja3!$B$5,[51]Hoja3!$A$5,IF(K2131=[51]Hoja3!$B$6,[51]Hoja3!$A$6,IF(K2131=[51]Hoja3!$B$7,[51]Hoja3!$A$7,IF(K2131=[51]Hoja3!$B$8,[51]Hoja3!$A$8,IF(K2131=[51]Hoja3!$B$9,[51]Hoja3!$A$9,IF(K2131=[51]Hoja3!$B$10,[51]Hoja3!$A$10,IF(K2131=[51]Hoja3!$B$11,[51]Hoja3!$A$11,IF(K2131=[51]Hoja3!$B$12,[51]Hoja3!$A$12,IF(K2131=[51]Hoja3!$B$13,[51]Hoja3!$A$13,IF(K2131=[51]Hoja3!$B$14,[51]Hoja3!$A$14,IF(K2131=[51]Hoja3!$B$15,[51]Hoja3!$A$15,IF(K2131=[51]Hoja3!$B$16,[51]Hoja3!$A$16,IF(K2131=[51]Hoja3!$B$17,[51]Hoja3!$A$17,IF(K2131=[51]Hoja3!$B$18,[51]Hoja3!$A$18,IF(K2131=[51]Hoja3!$B$19,[51]Hoja3!$A$19,IF(K2131=[51]Hoja3!$B$20,[51]Hoja3!$A$20,IF(K2131=[51]Hoja3!$B$21,[51]Hoja3!$A$21,""))))))))))))))))))))</f>
        <v>CCE-07</v>
      </c>
      <c r="M2131" s="60" t="s">
        <v>585</v>
      </c>
      <c r="N2131" s="60">
        <v>0</v>
      </c>
      <c r="O2131" s="144">
        <v>154341000</v>
      </c>
      <c r="P2131" s="64">
        <v>154341000</v>
      </c>
      <c r="Q2131" s="65">
        <v>0</v>
      </c>
      <c r="R2131" s="60">
        <v>0</v>
      </c>
      <c r="S2131" s="60" t="s">
        <v>648</v>
      </c>
      <c r="T2131" s="132" t="s">
        <v>3975</v>
      </c>
      <c r="U2131" s="60" t="s">
        <v>3969</v>
      </c>
      <c r="V2131" s="60" t="s">
        <v>3976</v>
      </c>
      <c r="W2131" s="60" t="s">
        <v>3984</v>
      </c>
      <c r="X2131" s="60">
        <v>3241000</v>
      </c>
      <c r="Y2131" s="133" t="s">
        <v>3985</v>
      </c>
    </row>
    <row r="2132" spans="1:25" ht="30.75" thickBot="1" x14ac:dyDescent="0.3">
      <c r="A2132" s="60" t="s">
        <v>4015</v>
      </c>
      <c r="B2132" s="90" t="s">
        <v>4013</v>
      </c>
      <c r="C2132" s="60" t="str">
        <f t="shared" si="194"/>
        <v>N/A</v>
      </c>
      <c r="D2132" s="60" t="str">
        <f t="shared" si="195"/>
        <v>N/A</v>
      </c>
      <c r="E2132" s="60">
        <v>55101519</v>
      </c>
      <c r="F2132" s="90" t="s">
        <v>4016</v>
      </c>
      <c r="G2132" s="62">
        <v>3</v>
      </c>
      <c r="H2132" s="62">
        <v>3</v>
      </c>
      <c r="I2132" s="60">
        <v>9</v>
      </c>
      <c r="J2132" s="60">
        <v>1</v>
      </c>
      <c r="K2132" s="60" t="s">
        <v>29</v>
      </c>
      <c r="L2132" s="60" t="str">
        <f>IF(K2132=[51]Hoja3!$B$2,[51]Hoja3!$A$2,IF(K2132=[51]Hoja3!$B$3,[51]Hoja3!$A$3,IF(K2132=[51]Hoja3!$B$4,[51]Hoja3!$A$4,IF(K2132=[51]Hoja3!$B$5,[51]Hoja3!$A$5,IF(K2132=[51]Hoja3!$B$6,[51]Hoja3!$A$6,IF(K2132=[51]Hoja3!$B$7,[51]Hoja3!$A$7,IF(K2132=[51]Hoja3!$B$8,[51]Hoja3!$A$8,IF(K2132=[51]Hoja3!$B$9,[51]Hoja3!$A$9,IF(K2132=[51]Hoja3!$B$10,[51]Hoja3!$A$10,IF(K2132=[51]Hoja3!$B$11,[51]Hoja3!$A$11,IF(K2132=[51]Hoja3!$B$12,[51]Hoja3!$A$12,IF(K2132=[51]Hoja3!$B$13,[51]Hoja3!$A$13,IF(K2132=[51]Hoja3!$B$14,[51]Hoja3!$A$14,IF(K2132=[51]Hoja3!$B$15,[51]Hoja3!$A$15,IF(K2132=[51]Hoja3!$B$16,[51]Hoja3!$A$16,IF(K2132=[51]Hoja3!$B$17,[51]Hoja3!$A$17,IF(K2132=[51]Hoja3!$B$18,[51]Hoja3!$A$18,IF(K2132=[51]Hoja3!$B$19,[51]Hoja3!$A$19,IF(K2132=[51]Hoja3!$B$20,[51]Hoja3!$A$20,IF(K2132=[51]Hoja3!$B$21,[51]Hoja3!$A$21,""))))))))))))))))))))</f>
        <v>CCE-10</v>
      </c>
      <c r="M2132" s="60" t="s">
        <v>585</v>
      </c>
      <c r="N2132" s="60">
        <v>0</v>
      </c>
      <c r="O2132" s="144">
        <v>24339000</v>
      </c>
      <c r="P2132" s="64">
        <v>24339000</v>
      </c>
      <c r="Q2132" s="65">
        <v>0</v>
      </c>
      <c r="R2132" s="60">
        <v>0</v>
      </c>
      <c r="S2132" s="60" t="s">
        <v>648</v>
      </c>
      <c r="T2132" s="132" t="s">
        <v>3975</v>
      </c>
      <c r="U2132" s="205" t="s">
        <v>656</v>
      </c>
      <c r="V2132" s="206" t="s">
        <v>657</v>
      </c>
      <c r="W2132" s="206" t="s">
        <v>4017</v>
      </c>
      <c r="X2132" s="60">
        <v>3241000</v>
      </c>
      <c r="Y2132" s="133" t="s">
        <v>660</v>
      </c>
    </row>
    <row r="2133" spans="1:25" ht="30.75" thickBot="1" x14ac:dyDescent="0.3">
      <c r="A2133" s="60" t="s">
        <v>4018</v>
      </c>
      <c r="B2133" s="90" t="s">
        <v>4013</v>
      </c>
      <c r="C2133" s="60" t="str">
        <f t="shared" si="194"/>
        <v>N/A</v>
      </c>
      <c r="D2133" s="60" t="str">
        <f t="shared" si="195"/>
        <v>N/A</v>
      </c>
      <c r="E2133" s="60">
        <v>55101504</v>
      </c>
      <c r="F2133" s="90" t="s">
        <v>4019</v>
      </c>
      <c r="G2133" s="62">
        <v>8</v>
      </c>
      <c r="H2133" s="62">
        <v>8</v>
      </c>
      <c r="I2133" s="60">
        <v>12</v>
      </c>
      <c r="J2133" s="60">
        <v>1</v>
      </c>
      <c r="K2133" s="60" t="s">
        <v>21</v>
      </c>
      <c r="L2133" s="60" t="str">
        <f>IF(K2133=[51]Hoja3!$B$2,[51]Hoja3!$A$2,IF(K2133=[51]Hoja3!$B$3,[51]Hoja3!$A$3,IF(K2133=[51]Hoja3!$B$4,[51]Hoja3!$A$4,IF(K2133=[51]Hoja3!$B$5,[51]Hoja3!$A$5,IF(K2133=[51]Hoja3!$B$6,[51]Hoja3!$A$6,IF(K2133=[51]Hoja3!$B$7,[51]Hoja3!$A$7,IF(K2133=[51]Hoja3!$B$8,[51]Hoja3!$A$8,IF(K2133=[51]Hoja3!$B$9,[51]Hoja3!$A$9,IF(K2133=[51]Hoja3!$B$10,[51]Hoja3!$A$10,IF(K2133=[51]Hoja3!$B$11,[51]Hoja3!$A$11,IF(K2133=[51]Hoja3!$B$12,[51]Hoja3!$A$12,IF(K2133=[51]Hoja3!$B$13,[51]Hoja3!$A$13,IF(K2133=[51]Hoja3!$B$14,[51]Hoja3!$A$14,IF(K2133=[51]Hoja3!$B$15,[51]Hoja3!$A$15,IF(K2133=[51]Hoja3!$B$16,[51]Hoja3!$A$16,IF(K2133=[51]Hoja3!$B$17,[51]Hoja3!$A$17,IF(K2133=[51]Hoja3!$B$18,[51]Hoja3!$A$18,IF(K2133=[51]Hoja3!$B$19,[51]Hoja3!$A$19,IF(K2133=[51]Hoja3!$B$20,[51]Hoja3!$A$20,IF(K2133=[51]Hoja3!$B$21,[51]Hoja3!$A$21,""))))))))))))))))))))</f>
        <v>CCE-16</v>
      </c>
      <c r="M2133" s="60" t="s">
        <v>71</v>
      </c>
      <c r="N2133" s="60">
        <v>0</v>
      </c>
      <c r="O2133" s="144">
        <v>900000</v>
      </c>
      <c r="P2133" s="64">
        <v>900000</v>
      </c>
      <c r="Q2133" s="65">
        <v>0</v>
      </c>
      <c r="R2133" s="60">
        <v>0</v>
      </c>
      <c r="S2133" s="60" t="s">
        <v>648</v>
      </c>
      <c r="T2133" s="132" t="s">
        <v>3975</v>
      </c>
      <c r="U2133" s="205" t="s">
        <v>656</v>
      </c>
      <c r="V2133" s="206" t="s">
        <v>657</v>
      </c>
      <c r="W2133" s="206" t="s">
        <v>4017</v>
      </c>
      <c r="X2133" s="60">
        <v>3241000</v>
      </c>
      <c r="Y2133" s="133" t="s">
        <v>660</v>
      </c>
    </row>
    <row r="2134" spans="1:25" ht="30.75" thickBot="1" x14ac:dyDescent="0.3">
      <c r="A2134" s="60" t="s">
        <v>4020</v>
      </c>
      <c r="B2134" s="90" t="s">
        <v>4013</v>
      </c>
      <c r="C2134" s="60" t="str">
        <f t="shared" si="194"/>
        <v>N/A</v>
      </c>
      <c r="D2134" s="60" t="str">
        <f t="shared" si="195"/>
        <v>N/A</v>
      </c>
      <c r="E2134" s="60">
        <v>55101504</v>
      </c>
      <c r="F2134" s="90" t="s">
        <v>4021</v>
      </c>
      <c r="G2134" s="62">
        <v>8</v>
      </c>
      <c r="H2134" s="62">
        <v>8</v>
      </c>
      <c r="I2134" s="60">
        <v>12</v>
      </c>
      <c r="J2134" s="60">
        <v>1</v>
      </c>
      <c r="K2134" s="60" t="s">
        <v>21</v>
      </c>
      <c r="L2134" s="60" t="str">
        <f>IF(K2134=[51]Hoja3!$B$2,[51]Hoja3!$A$2,IF(K2134=[51]Hoja3!$B$3,[51]Hoja3!$A$3,IF(K2134=[51]Hoja3!$B$4,[51]Hoja3!$A$4,IF(K2134=[51]Hoja3!$B$5,[51]Hoja3!$A$5,IF(K2134=[51]Hoja3!$B$6,[51]Hoja3!$A$6,IF(K2134=[51]Hoja3!$B$7,[51]Hoja3!$A$7,IF(K2134=[51]Hoja3!$B$8,[51]Hoja3!$A$8,IF(K2134=[51]Hoja3!$B$9,[51]Hoja3!$A$9,IF(K2134=[51]Hoja3!$B$10,[51]Hoja3!$A$10,IF(K2134=[51]Hoja3!$B$11,[51]Hoja3!$A$11,IF(K2134=[51]Hoja3!$B$12,[51]Hoja3!$A$12,IF(K2134=[51]Hoja3!$B$13,[51]Hoja3!$A$13,IF(K2134=[51]Hoja3!$B$14,[51]Hoja3!$A$14,IF(K2134=[51]Hoja3!$B$15,[51]Hoja3!$A$15,IF(K2134=[51]Hoja3!$B$16,[51]Hoja3!$A$16,IF(K2134=[51]Hoja3!$B$17,[51]Hoja3!$A$17,IF(K2134=[51]Hoja3!$B$18,[51]Hoja3!$A$18,IF(K2134=[51]Hoja3!$B$19,[51]Hoja3!$A$19,IF(K2134=[51]Hoja3!$B$20,[51]Hoja3!$A$20,IF(K2134=[51]Hoja3!$B$21,[51]Hoja3!$A$21,""))))))))))))))))))))</f>
        <v>CCE-16</v>
      </c>
      <c r="M2134" s="60" t="s">
        <v>71</v>
      </c>
      <c r="N2134" s="60">
        <v>0</v>
      </c>
      <c r="O2134" s="144">
        <v>947000</v>
      </c>
      <c r="P2134" s="64">
        <v>947000</v>
      </c>
      <c r="Q2134" s="65">
        <v>0</v>
      </c>
      <c r="R2134" s="60">
        <v>0</v>
      </c>
      <c r="S2134" s="60" t="s">
        <v>648</v>
      </c>
      <c r="T2134" s="132" t="s">
        <v>3975</v>
      </c>
      <c r="U2134" s="205" t="s">
        <v>656</v>
      </c>
      <c r="V2134" s="206" t="s">
        <v>657</v>
      </c>
      <c r="W2134" s="206" t="s">
        <v>4017</v>
      </c>
      <c r="X2134" s="60">
        <v>3241000</v>
      </c>
      <c r="Y2134" s="133" t="s">
        <v>660</v>
      </c>
    </row>
    <row r="2135" spans="1:25" ht="30.75" thickBot="1" x14ac:dyDescent="0.3">
      <c r="A2135" s="60" t="s">
        <v>4022</v>
      </c>
      <c r="B2135" s="90" t="s">
        <v>4013</v>
      </c>
      <c r="C2135" s="60" t="str">
        <f t="shared" si="194"/>
        <v>N/A</v>
      </c>
      <c r="D2135" s="60" t="str">
        <f t="shared" si="195"/>
        <v>N/A</v>
      </c>
      <c r="E2135" s="60">
        <v>55101506</v>
      </c>
      <c r="F2135" s="90" t="s">
        <v>4023</v>
      </c>
      <c r="G2135" s="62">
        <v>1</v>
      </c>
      <c r="H2135" s="62">
        <v>1</v>
      </c>
      <c r="I2135" s="60">
        <v>12</v>
      </c>
      <c r="J2135" s="60">
        <v>1</v>
      </c>
      <c r="K2135" s="60" t="s">
        <v>21</v>
      </c>
      <c r="L2135" s="60" t="str">
        <f>IF(K2135=[51]Hoja3!$B$2,[51]Hoja3!$A$2,IF(K2135=[51]Hoja3!$B$3,[51]Hoja3!$A$3,IF(K2135=[51]Hoja3!$B$4,[51]Hoja3!$A$4,IF(K2135=[51]Hoja3!$B$5,[51]Hoja3!$A$5,IF(K2135=[51]Hoja3!$B$6,[51]Hoja3!$A$6,IF(K2135=[51]Hoja3!$B$7,[51]Hoja3!$A$7,IF(K2135=[51]Hoja3!$B$8,[51]Hoja3!$A$8,IF(K2135=[51]Hoja3!$B$9,[51]Hoja3!$A$9,IF(K2135=[51]Hoja3!$B$10,[51]Hoja3!$A$10,IF(K2135=[51]Hoja3!$B$11,[51]Hoja3!$A$11,IF(K2135=[51]Hoja3!$B$12,[51]Hoja3!$A$12,IF(K2135=[51]Hoja3!$B$13,[51]Hoja3!$A$13,IF(K2135=[51]Hoja3!$B$14,[51]Hoja3!$A$14,IF(K2135=[51]Hoja3!$B$15,[51]Hoja3!$A$15,IF(K2135=[51]Hoja3!$B$16,[51]Hoja3!$A$16,IF(K2135=[51]Hoja3!$B$17,[51]Hoja3!$A$17,IF(K2135=[51]Hoja3!$B$18,[51]Hoja3!$A$18,IF(K2135=[51]Hoja3!$B$19,[51]Hoja3!$A$19,IF(K2135=[51]Hoja3!$B$20,[51]Hoja3!$A$20,IF(K2135=[51]Hoja3!$B$21,[51]Hoja3!$A$21,""))))))))))))))))))))</f>
        <v>CCE-16</v>
      </c>
      <c r="M2135" s="60" t="s">
        <v>71</v>
      </c>
      <c r="N2135" s="60">
        <v>0</v>
      </c>
      <c r="O2135" s="144">
        <v>696000</v>
      </c>
      <c r="P2135" s="64">
        <v>696000</v>
      </c>
      <c r="Q2135" s="65">
        <v>0</v>
      </c>
      <c r="R2135" s="60">
        <v>0</v>
      </c>
      <c r="S2135" s="60" t="s">
        <v>648</v>
      </c>
      <c r="T2135" s="132" t="s">
        <v>3975</v>
      </c>
      <c r="U2135" s="205" t="s">
        <v>656</v>
      </c>
      <c r="V2135" s="206" t="s">
        <v>657</v>
      </c>
      <c r="W2135" s="206" t="s">
        <v>4017</v>
      </c>
      <c r="X2135" s="60">
        <v>3241000</v>
      </c>
      <c r="Y2135" s="133" t="s">
        <v>660</v>
      </c>
    </row>
    <row r="2136" spans="1:25" ht="30.75" thickBot="1" x14ac:dyDescent="0.3">
      <c r="A2136" s="60" t="s">
        <v>4024</v>
      </c>
      <c r="B2136" s="90" t="s">
        <v>4013</v>
      </c>
      <c r="C2136" s="60" t="str">
        <f t="shared" si="194"/>
        <v>N/A</v>
      </c>
      <c r="D2136" s="60" t="str">
        <f t="shared" si="195"/>
        <v>N/A</v>
      </c>
      <c r="E2136" s="60">
        <v>55111500</v>
      </c>
      <c r="F2136" s="90" t="s">
        <v>4025</v>
      </c>
      <c r="G2136" s="62">
        <v>10</v>
      </c>
      <c r="H2136" s="62">
        <v>10</v>
      </c>
      <c r="I2136" s="60">
        <v>12</v>
      </c>
      <c r="J2136" s="60">
        <v>1</v>
      </c>
      <c r="K2136" s="60" t="s">
        <v>29</v>
      </c>
      <c r="L2136" s="60" t="str">
        <f>IF(K2136=[51]Hoja3!$B$2,[51]Hoja3!$A$2,IF(K2136=[51]Hoja3!$B$3,[51]Hoja3!$A$3,IF(K2136=[51]Hoja3!$B$4,[51]Hoja3!$A$4,IF(K2136=[51]Hoja3!$B$5,[51]Hoja3!$A$5,IF(K2136=[51]Hoja3!$B$6,[51]Hoja3!$A$6,IF(K2136=[51]Hoja3!$B$7,[51]Hoja3!$A$7,IF(K2136=[51]Hoja3!$B$8,[51]Hoja3!$A$8,IF(K2136=[51]Hoja3!$B$9,[51]Hoja3!$A$9,IF(K2136=[51]Hoja3!$B$10,[51]Hoja3!$A$10,IF(K2136=[51]Hoja3!$B$11,[51]Hoja3!$A$11,IF(K2136=[51]Hoja3!$B$12,[51]Hoja3!$A$12,IF(K2136=[51]Hoja3!$B$13,[51]Hoja3!$A$13,IF(K2136=[51]Hoja3!$B$14,[51]Hoja3!$A$14,IF(K2136=[51]Hoja3!$B$15,[51]Hoja3!$A$15,IF(K2136=[51]Hoja3!$B$16,[51]Hoja3!$A$16,IF(K2136=[51]Hoja3!$B$17,[51]Hoja3!$A$17,IF(K2136=[51]Hoja3!$B$18,[51]Hoja3!$A$18,IF(K2136=[51]Hoja3!$B$19,[51]Hoja3!$A$19,IF(K2136=[51]Hoja3!$B$20,[51]Hoja3!$A$20,IF(K2136=[51]Hoja3!$B$21,[51]Hoja3!$A$21,""))))))))))))))))))))</f>
        <v>CCE-10</v>
      </c>
      <c r="M2136" s="60" t="s">
        <v>71</v>
      </c>
      <c r="N2136" s="60">
        <v>0</v>
      </c>
      <c r="O2136" s="144">
        <v>38777000</v>
      </c>
      <c r="P2136" s="64">
        <v>38777000</v>
      </c>
      <c r="Q2136" s="65">
        <v>0</v>
      </c>
      <c r="R2136" s="60">
        <v>0</v>
      </c>
      <c r="S2136" s="60" t="s">
        <v>648</v>
      </c>
      <c r="T2136" s="132" t="s">
        <v>3975</v>
      </c>
      <c r="U2136" s="205" t="s">
        <v>4026</v>
      </c>
      <c r="V2136" s="206" t="s">
        <v>4027</v>
      </c>
      <c r="W2136" s="206" t="s">
        <v>4028</v>
      </c>
      <c r="X2136" s="60">
        <v>3241000</v>
      </c>
      <c r="Y2136" s="133" t="s">
        <v>4029</v>
      </c>
    </row>
    <row r="2137" spans="1:25" ht="30" x14ac:dyDescent="0.25">
      <c r="A2137" s="60" t="s">
        <v>4030</v>
      </c>
      <c r="B2137" s="90" t="s">
        <v>4031</v>
      </c>
      <c r="C2137" s="60" t="str">
        <f t="shared" si="194"/>
        <v>N/A</v>
      </c>
      <c r="D2137" s="60" t="str">
        <f t="shared" si="195"/>
        <v>N/A</v>
      </c>
      <c r="E2137" s="60">
        <v>72103302</v>
      </c>
      <c r="F2137" s="90" t="s">
        <v>4032</v>
      </c>
      <c r="G2137" s="62">
        <v>6</v>
      </c>
      <c r="H2137" s="62">
        <v>6</v>
      </c>
      <c r="I2137" s="60">
        <v>12</v>
      </c>
      <c r="J2137" s="60">
        <v>1</v>
      </c>
      <c r="K2137" s="60" t="s">
        <v>29</v>
      </c>
      <c r="L2137" s="60" t="str">
        <f>IF(K2137=[51]Hoja3!$B$2,[51]Hoja3!$A$2,IF(K2137=[51]Hoja3!$B$3,[51]Hoja3!$A$3,IF(K2137=[51]Hoja3!$B$4,[51]Hoja3!$A$4,IF(K2137=[51]Hoja3!$B$5,[51]Hoja3!$A$5,IF(K2137=[51]Hoja3!$B$6,[51]Hoja3!$A$6,IF(K2137=[51]Hoja3!$B$7,[51]Hoja3!$A$7,IF(K2137=[51]Hoja3!$B$8,[51]Hoja3!$A$8,IF(K2137=[51]Hoja3!$B$9,[51]Hoja3!$A$9,IF(K2137=[51]Hoja3!$B$10,[51]Hoja3!$A$10,IF(K2137=[51]Hoja3!$B$11,[51]Hoja3!$A$11,IF(K2137=[51]Hoja3!$B$12,[51]Hoja3!$A$12,IF(K2137=[51]Hoja3!$B$13,[51]Hoja3!$A$13,IF(K2137=[51]Hoja3!$B$14,[51]Hoja3!$A$14,IF(K2137=[51]Hoja3!$B$15,[51]Hoja3!$A$15,IF(K2137=[51]Hoja3!$B$16,[51]Hoja3!$A$16,IF(K2137=[51]Hoja3!$B$17,[51]Hoja3!$A$17,IF(K2137=[51]Hoja3!$B$18,[51]Hoja3!$A$18,IF(K2137=[51]Hoja3!$B$19,[51]Hoja3!$A$19,IF(K2137=[51]Hoja3!$B$20,[51]Hoja3!$A$20,IF(K2137=[51]Hoja3!$B$21,[51]Hoja3!$A$21,""))))))))))))))))))))</f>
        <v>CCE-10</v>
      </c>
      <c r="M2137" s="60" t="s">
        <v>585</v>
      </c>
      <c r="N2137" s="60">
        <v>0</v>
      </c>
      <c r="O2137" s="207">
        <v>72000000</v>
      </c>
      <c r="P2137" s="64">
        <v>72000000</v>
      </c>
      <c r="Q2137" s="65">
        <v>0</v>
      </c>
      <c r="R2137" s="60">
        <v>0</v>
      </c>
      <c r="S2137" s="60" t="s">
        <v>648</v>
      </c>
      <c r="T2137" s="132" t="s">
        <v>4033</v>
      </c>
      <c r="U2137" s="60" t="s">
        <v>3969</v>
      </c>
      <c r="V2137" s="60" t="s">
        <v>3976</v>
      </c>
      <c r="W2137" s="60" t="s">
        <v>3971</v>
      </c>
      <c r="X2137" s="60">
        <v>3241000</v>
      </c>
      <c r="Y2137" s="133" t="s">
        <v>3972</v>
      </c>
    </row>
    <row r="2138" spans="1:25" ht="30" x14ac:dyDescent="0.25">
      <c r="A2138" s="60" t="s">
        <v>4034</v>
      </c>
      <c r="B2138" s="90" t="s">
        <v>4031</v>
      </c>
      <c r="C2138" s="60" t="str">
        <f t="shared" si="194"/>
        <v>N/A</v>
      </c>
      <c r="D2138" s="60" t="str">
        <f t="shared" si="195"/>
        <v>N/A</v>
      </c>
      <c r="E2138" s="60">
        <v>78181500</v>
      </c>
      <c r="F2138" s="90" t="s">
        <v>4035</v>
      </c>
      <c r="G2138" s="62">
        <v>3</v>
      </c>
      <c r="H2138" s="62">
        <v>3</v>
      </c>
      <c r="I2138" s="60">
        <v>9</v>
      </c>
      <c r="J2138" s="60">
        <v>1</v>
      </c>
      <c r="K2138" s="60" t="s">
        <v>29</v>
      </c>
      <c r="L2138" s="60" t="str">
        <f>IF(K2138=[51]Hoja3!$B$2,[51]Hoja3!$A$2,IF(K2138=[51]Hoja3!$B$3,[51]Hoja3!$A$3,IF(K2138=[51]Hoja3!$B$4,[51]Hoja3!$A$4,IF(K2138=[51]Hoja3!$B$5,[51]Hoja3!$A$5,IF(K2138=[51]Hoja3!$B$6,[51]Hoja3!$A$6,IF(K2138=[51]Hoja3!$B$7,[51]Hoja3!$A$7,IF(K2138=[51]Hoja3!$B$8,[51]Hoja3!$A$8,IF(K2138=[51]Hoja3!$B$9,[51]Hoja3!$A$9,IF(K2138=[51]Hoja3!$B$10,[51]Hoja3!$A$10,IF(K2138=[51]Hoja3!$B$11,[51]Hoja3!$A$11,IF(K2138=[51]Hoja3!$B$12,[51]Hoja3!$A$12,IF(K2138=[51]Hoja3!$B$13,[51]Hoja3!$A$13,IF(K2138=[51]Hoja3!$B$14,[51]Hoja3!$A$14,IF(K2138=[51]Hoja3!$B$15,[51]Hoja3!$A$15,IF(K2138=[51]Hoja3!$B$16,[51]Hoja3!$A$16,IF(K2138=[51]Hoja3!$B$17,[51]Hoja3!$A$17,IF(K2138=[51]Hoja3!$B$18,[51]Hoja3!$A$18,IF(K2138=[51]Hoja3!$B$19,[51]Hoja3!$A$19,IF(K2138=[51]Hoja3!$B$20,[51]Hoja3!$A$20,IF(K2138=[51]Hoja3!$B$21,[51]Hoja3!$A$21,""))))))))))))))))))))</f>
        <v>CCE-10</v>
      </c>
      <c r="M2138" s="60" t="s">
        <v>585</v>
      </c>
      <c r="N2138" s="60">
        <v>0</v>
      </c>
      <c r="O2138" s="207">
        <v>144000000</v>
      </c>
      <c r="P2138" s="64">
        <v>144000000</v>
      </c>
      <c r="Q2138" s="65">
        <v>0</v>
      </c>
      <c r="R2138" s="60">
        <v>0</v>
      </c>
      <c r="S2138" s="60" t="s">
        <v>648</v>
      </c>
      <c r="T2138" s="132" t="s">
        <v>4033</v>
      </c>
      <c r="U2138" s="60" t="s">
        <v>3969</v>
      </c>
      <c r="V2138" s="60" t="s">
        <v>3976</v>
      </c>
      <c r="W2138" s="60" t="s">
        <v>3971</v>
      </c>
      <c r="X2138" s="60">
        <v>3241000</v>
      </c>
      <c r="Y2138" s="133" t="s">
        <v>3972</v>
      </c>
    </row>
    <row r="2139" spans="1:25" ht="30" x14ac:dyDescent="0.25">
      <c r="A2139" s="60" t="s">
        <v>4036</v>
      </c>
      <c r="B2139" s="90" t="s">
        <v>4031</v>
      </c>
      <c r="C2139" s="60" t="str">
        <f t="shared" si="194"/>
        <v>N/A</v>
      </c>
      <c r="D2139" s="60" t="str">
        <f t="shared" si="195"/>
        <v>N/A</v>
      </c>
      <c r="E2139" s="60">
        <v>31162800</v>
      </c>
      <c r="F2139" s="90" t="s">
        <v>4037</v>
      </c>
      <c r="G2139" s="62">
        <v>3</v>
      </c>
      <c r="H2139" s="62">
        <v>3</v>
      </c>
      <c r="I2139" s="60">
        <v>9</v>
      </c>
      <c r="J2139" s="60">
        <v>1</v>
      </c>
      <c r="K2139" s="60" t="s">
        <v>29</v>
      </c>
      <c r="L2139" s="60" t="str">
        <f>IF(K2139=[51]Hoja3!$B$2,[51]Hoja3!$A$2,IF(K2139=[51]Hoja3!$B$3,[51]Hoja3!$A$3,IF(K2139=[51]Hoja3!$B$4,[51]Hoja3!$A$4,IF(K2139=[51]Hoja3!$B$5,[51]Hoja3!$A$5,IF(K2139=[51]Hoja3!$B$6,[51]Hoja3!$A$6,IF(K2139=[51]Hoja3!$B$7,[51]Hoja3!$A$7,IF(K2139=[51]Hoja3!$B$8,[51]Hoja3!$A$8,IF(K2139=[51]Hoja3!$B$9,[51]Hoja3!$A$9,IF(K2139=[51]Hoja3!$B$10,[51]Hoja3!$A$10,IF(K2139=[51]Hoja3!$B$11,[51]Hoja3!$A$11,IF(K2139=[51]Hoja3!$B$12,[51]Hoja3!$A$12,IF(K2139=[51]Hoja3!$B$13,[51]Hoja3!$A$13,IF(K2139=[51]Hoja3!$B$14,[51]Hoja3!$A$14,IF(K2139=[51]Hoja3!$B$15,[51]Hoja3!$A$15,IF(K2139=[51]Hoja3!$B$16,[51]Hoja3!$A$16,IF(K2139=[51]Hoja3!$B$17,[51]Hoja3!$A$17,IF(K2139=[51]Hoja3!$B$18,[51]Hoja3!$A$18,IF(K2139=[51]Hoja3!$B$19,[51]Hoja3!$A$19,IF(K2139=[51]Hoja3!$B$20,[51]Hoja3!$A$20,IF(K2139=[51]Hoja3!$B$21,[51]Hoja3!$A$21,""))))))))))))))))))))</f>
        <v>CCE-10</v>
      </c>
      <c r="M2139" s="60" t="s">
        <v>585</v>
      </c>
      <c r="N2139" s="60">
        <v>0</v>
      </c>
      <c r="O2139" s="207">
        <v>100000000</v>
      </c>
      <c r="P2139" s="64">
        <v>100000000</v>
      </c>
      <c r="Q2139" s="65">
        <v>0</v>
      </c>
      <c r="R2139" s="60">
        <v>0</v>
      </c>
      <c r="S2139" s="60" t="s">
        <v>648</v>
      </c>
      <c r="T2139" s="132" t="s">
        <v>4033</v>
      </c>
      <c r="U2139" s="60" t="s">
        <v>3969</v>
      </c>
      <c r="V2139" s="60" t="s">
        <v>3976</v>
      </c>
      <c r="W2139" s="60" t="s">
        <v>4038</v>
      </c>
      <c r="X2139" s="60">
        <v>3241000</v>
      </c>
      <c r="Y2139" s="133" t="s">
        <v>4039</v>
      </c>
    </row>
    <row r="2140" spans="1:25" ht="30" x14ac:dyDescent="0.25">
      <c r="A2140" s="60" t="s">
        <v>4040</v>
      </c>
      <c r="B2140" s="90" t="s">
        <v>4031</v>
      </c>
      <c r="C2140" s="60" t="str">
        <f t="shared" si="194"/>
        <v>N/A</v>
      </c>
      <c r="D2140" s="60" t="str">
        <f t="shared" si="195"/>
        <v>N/A</v>
      </c>
      <c r="E2140" s="60">
        <v>76111501</v>
      </c>
      <c r="F2140" s="90" t="s">
        <v>4041</v>
      </c>
      <c r="G2140" s="62">
        <v>1</v>
      </c>
      <c r="H2140" s="62">
        <v>2</v>
      </c>
      <c r="I2140" s="60">
        <v>12</v>
      </c>
      <c r="J2140" s="60">
        <v>1</v>
      </c>
      <c r="K2140" s="60" t="s">
        <v>79</v>
      </c>
      <c r="L2140" s="60" t="str">
        <f>IF(K2140=[51]Hoja3!$B$2,[51]Hoja3!$A$2,IF(K2140=[51]Hoja3!$B$3,[51]Hoja3!$A$3,IF(K2140=[51]Hoja3!$B$4,[51]Hoja3!$A$4,IF(K2140=[51]Hoja3!$B$5,[51]Hoja3!$A$5,IF(K2140=[51]Hoja3!$B$6,[51]Hoja3!$A$6,IF(K2140=[51]Hoja3!$B$7,[51]Hoja3!$A$7,IF(K2140=[51]Hoja3!$B$8,[51]Hoja3!$A$8,IF(K2140=[51]Hoja3!$B$9,[51]Hoja3!$A$9,IF(K2140=[51]Hoja3!$B$10,[51]Hoja3!$A$10,IF(K2140=[51]Hoja3!$B$11,[51]Hoja3!$A$11,IF(K2140=[51]Hoja3!$B$12,[51]Hoja3!$A$12,IF(K2140=[51]Hoja3!$B$13,[51]Hoja3!$A$13,IF(K2140=[51]Hoja3!$B$14,[51]Hoja3!$A$14,IF(K2140=[51]Hoja3!$B$15,[51]Hoja3!$A$15,IF(K2140=[51]Hoja3!$B$16,[51]Hoja3!$A$16,IF(K2140=[51]Hoja3!$B$17,[51]Hoja3!$A$17,IF(K2140=[51]Hoja3!$B$18,[51]Hoja3!$A$18,IF(K2140=[51]Hoja3!$B$19,[51]Hoja3!$A$19,IF(K2140=[51]Hoja3!$B$20,[51]Hoja3!$A$20,IF(K2140=[51]Hoja3!$B$21,[51]Hoja3!$A$21,""))))))))))))))))))))</f>
        <v>CCE-99</v>
      </c>
      <c r="M2140" s="60" t="s">
        <v>585</v>
      </c>
      <c r="N2140" s="60">
        <v>0</v>
      </c>
      <c r="O2140" s="207">
        <v>1908187500</v>
      </c>
      <c r="P2140" s="64">
        <v>1908187500</v>
      </c>
      <c r="Q2140" s="65">
        <v>0</v>
      </c>
      <c r="R2140" s="60">
        <v>0</v>
      </c>
      <c r="S2140" s="60" t="s">
        <v>648</v>
      </c>
      <c r="T2140" s="132" t="s">
        <v>4033</v>
      </c>
      <c r="U2140" s="60" t="s">
        <v>3969</v>
      </c>
      <c r="V2140" s="60" t="s">
        <v>3976</v>
      </c>
      <c r="W2140" s="60" t="s">
        <v>3980</v>
      </c>
      <c r="X2140" s="60">
        <v>3241000</v>
      </c>
      <c r="Y2140" s="133" t="s">
        <v>3981</v>
      </c>
    </row>
    <row r="2141" spans="1:25" ht="75" x14ac:dyDescent="0.25">
      <c r="A2141" s="60" t="s">
        <v>4042</v>
      </c>
      <c r="B2141" s="90" t="s">
        <v>4031</v>
      </c>
      <c r="C2141" s="60" t="str">
        <f t="shared" si="194"/>
        <v>N/A</v>
      </c>
      <c r="D2141" s="60" t="str">
        <f t="shared" si="195"/>
        <v>N/A</v>
      </c>
      <c r="E2141" s="60" t="s">
        <v>4043</v>
      </c>
      <c r="F2141" s="90" t="s">
        <v>4044</v>
      </c>
      <c r="G2141" s="62">
        <v>1</v>
      </c>
      <c r="H2141" s="62">
        <v>3</v>
      </c>
      <c r="I2141" s="60">
        <v>12</v>
      </c>
      <c r="J2141" s="60">
        <v>1</v>
      </c>
      <c r="K2141" s="60" t="s">
        <v>13</v>
      </c>
      <c r="L2141" s="60" t="str">
        <f>IF(K2141=[51]Hoja3!$B$2,[51]Hoja3!$A$2,IF(K2141=[51]Hoja3!$B$3,[51]Hoja3!$A$3,IF(K2141=[51]Hoja3!$B$4,[51]Hoja3!$A$4,IF(K2141=[51]Hoja3!$B$5,[51]Hoja3!$A$5,IF(K2141=[51]Hoja3!$B$6,[51]Hoja3!$A$6,IF(K2141=[51]Hoja3!$B$7,[51]Hoja3!$A$7,IF(K2141=[51]Hoja3!$B$8,[51]Hoja3!$A$8,IF(K2141=[51]Hoja3!$B$9,[51]Hoja3!$A$9,IF(K2141=[51]Hoja3!$B$10,[51]Hoja3!$A$10,IF(K2141=[51]Hoja3!$B$11,[51]Hoja3!$A$11,IF(K2141=[51]Hoja3!$B$12,[51]Hoja3!$A$12,IF(K2141=[51]Hoja3!$B$13,[51]Hoja3!$A$13,IF(K2141=[51]Hoja3!$B$14,[51]Hoja3!$A$14,IF(K2141=[51]Hoja3!$B$15,[51]Hoja3!$A$15,IF(K2141=[51]Hoja3!$B$16,[51]Hoja3!$A$16,IF(K2141=[51]Hoja3!$B$17,[51]Hoja3!$A$17,IF(K2141=[51]Hoja3!$B$18,[51]Hoja3!$A$18,IF(K2141=[51]Hoja3!$B$19,[51]Hoja3!$A$19,IF(K2141=[51]Hoja3!$B$20,[51]Hoja3!$A$20,IF(K2141=[51]Hoja3!$B$21,[51]Hoja3!$A$21,""))))))))))))))))))))</f>
        <v>CCE-02</v>
      </c>
      <c r="M2141" s="60" t="s">
        <v>585</v>
      </c>
      <c r="N2141" s="60">
        <v>0</v>
      </c>
      <c r="O2141" s="207">
        <v>3770271500</v>
      </c>
      <c r="P2141" s="64">
        <v>3770271500</v>
      </c>
      <c r="Q2141" s="65">
        <v>0</v>
      </c>
      <c r="R2141" s="60">
        <v>0</v>
      </c>
      <c r="S2141" s="60" t="s">
        <v>648</v>
      </c>
      <c r="T2141" s="132" t="s">
        <v>4033</v>
      </c>
      <c r="U2141" s="60" t="s">
        <v>3969</v>
      </c>
      <c r="V2141" s="60" t="s">
        <v>3976</v>
      </c>
      <c r="W2141" s="60" t="s">
        <v>4045</v>
      </c>
      <c r="X2141" s="60">
        <v>3241000</v>
      </c>
      <c r="Y2141" s="133" t="s">
        <v>4046</v>
      </c>
    </row>
    <row r="2142" spans="1:25" ht="30" x14ac:dyDescent="0.25">
      <c r="A2142" s="60" t="s">
        <v>4047</v>
      </c>
      <c r="B2142" s="60" t="s">
        <v>4048</v>
      </c>
      <c r="C2142" s="60" t="str">
        <f t="shared" si="194"/>
        <v>N/A</v>
      </c>
      <c r="D2142" s="60" t="str">
        <f t="shared" si="195"/>
        <v>N/A</v>
      </c>
      <c r="E2142" s="68">
        <v>80111604</v>
      </c>
      <c r="F2142" s="91" t="s">
        <v>4049</v>
      </c>
      <c r="G2142" s="62">
        <v>1</v>
      </c>
      <c r="H2142" s="62">
        <v>1</v>
      </c>
      <c r="I2142" s="60">
        <v>342</v>
      </c>
      <c r="J2142" s="60">
        <v>0</v>
      </c>
      <c r="K2142" s="60" t="s">
        <v>21</v>
      </c>
      <c r="L2142" s="60" t="str">
        <f>IF(K2142=[53]Hoja3!$B$2,[53]Hoja3!$A$2,IF(K2142=[53]Hoja3!$B$3,[53]Hoja3!$A$3,IF(K2142=[53]Hoja3!$B$4,[53]Hoja3!$A$4,IF(K2142=[53]Hoja3!$B$5,[53]Hoja3!$A$5,IF(K2142=[53]Hoja3!$B$6,[53]Hoja3!$A$6,IF(K2142=[53]Hoja3!$B$7,[53]Hoja3!$A$7,IF(K2142=[53]Hoja3!$B$8,[53]Hoja3!$A$8,IF(K2142=[53]Hoja3!$B$9,[53]Hoja3!$A$9,IF(K2142=[53]Hoja3!$B$10,[53]Hoja3!$A$10,IF(K2142=[53]Hoja3!$B$11,[53]Hoja3!$A$11,IF(K2142=[53]Hoja3!$B$12,[53]Hoja3!$A$12,IF(K2142=[53]Hoja3!$B$13,[53]Hoja3!$A$13,IF(K2142=[53]Hoja3!$B$14,[53]Hoja3!$A$14,"")))))))))))))</f>
        <v>CCE-05</v>
      </c>
      <c r="M2142" s="60" t="s">
        <v>575</v>
      </c>
      <c r="N2142" s="60">
        <v>0</v>
      </c>
      <c r="O2142" s="144">
        <v>31844304</v>
      </c>
      <c r="P2142" s="144">
        <v>31844304</v>
      </c>
      <c r="Q2142" s="65">
        <v>0</v>
      </c>
      <c r="R2142" s="60">
        <v>0</v>
      </c>
      <c r="S2142" s="60" t="s">
        <v>648</v>
      </c>
      <c r="T2142" s="60" t="s">
        <v>3975</v>
      </c>
      <c r="U2142" s="60" t="s">
        <v>648</v>
      </c>
      <c r="V2142" s="60" t="s">
        <v>4050</v>
      </c>
      <c r="W2142" s="60" t="s">
        <v>4051</v>
      </c>
      <c r="X2142" s="60" t="s">
        <v>4052</v>
      </c>
      <c r="Y2142" s="133" t="s">
        <v>4053</v>
      </c>
    </row>
    <row r="2143" spans="1:25" ht="30" x14ac:dyDescent="0.25">
      <c r="A2143" s="60" t="s">
        <v>4054</v>
      </c>
      <c r="B2143" s="60" t="s">
        <v>4048</v>
      </c>
      <c r="C2143" s="60" t="str">
        <f t="shared" si="194"/>
        <v>N/A</v>
      </c>
      <c r="D2143" s="60" t="str">
        <f t="shared" si="195"/>
        <v>N/A</v>
      </c>
      <c r="E2143" s="68">
        <v>80111604</v>
      </c>
      <c r="F2143" s="91" t="s">
        <v>4049</v>
      </c>
      <c r="G2143" s="62">
        <v>1</v>
      </c>
      <c r="H2143" s="62">
        <v>1</v>
      </c>
      <c r="I2143" s="60">
        <v>342</v>
      </c>
      <c r="J2143" s="60">
        <v>0</v>
      </c>
      <c r="K2143" s="60" t="s">
        <v>21</v>
      </c>
      <c r="L2143" s="60" t="str">
        <f>IF(K2143=[53]Hoja3!$B$2,[53]Hoja3!$A$2,IF(K2143=[53]Hoja3!$B$3,[53]Hoja3!$A$3,IF(K2143=[53]Hoja3!$B$4,[53]Hoja3!$A$4,IF(K2143=[53]Hoja3!$B$5,[53]Hoja3!$A$5,IF(K2143=[53]Hoja3!$B$6,[53]Hoja3!$A$6,IF(K2143=[53]Hoja3!$B$7,[53]Hoja3!$A$7,IF(K2143=[53]Hoja3!$B$8,[53]Hoja3!$A$8,IF(K2143=[53]Hoja3!$B$9,[53]Hoja3!$A$9,IF(K2143=[53]Hoja3!$B$10,[53]Hoja3!$A$10,IF(K2143=[53]Hoja3!$B$11,[53]Hoja3!$A$11,IF(K2143=[53]Hoja3!$B$12,[53]Hoja3!$A$12,IF(K2143=[53]Hoja3!$B$13,[53]Hoja3!$A$13,IF(K2143=[53]Hoja3!$B$14,[53]Hoja3!$A$14,"")))))))))))))</f>
        <v>CCE-05</v>
      </c>
      <c r="M2143" s="60" t="s">
        <v>575</v>
      </c>
      <c r="N2143" s="60">
        <v>0</v>
      </c>
      <c r="O2143" s="144">
        <v>31844304</v>
      </c>
      <c r="P2143" s="144">
        <v>31844304</v>
      </c>
      <c r="Q2143" s="65">
        <v>0</v>
      </c>
      <c r="R2143" s="60">
        <v>0</v>
      </c>
      <c r="S2143" s="60" t="s">
        <v>648</v>
      </c>
      <c r="T2143" s="60" t="s">
        <v>3975</v>
      </c>
      <c r="U2143" s="60" t="s">
        <v>648</v>
      </c>
      <c r="V2143" s="60" t="s">
        <v>4050</v>
      </c>
      <c r="W2143" s="60" t="s">
        <v>4051</v>
      </c>
      <c r="X2143" s="60" t="s">
        <v>4052</v>
      </c>
      <c r="Y2143" s="133" t="s">
        <v>4053</v>
      </c>
    </row>
    <row r="2144" spans="1:25" ht="30" x14ac:dyDescent="0.25">
      <c r="A2144" s="60" t="s">
        <v>4055</v>
      </c>
      <c r="B2144" s="60" t="s">
        <v>4048</v>
      </c>
      <c r="C2144" s="60" t="str">
        <f t="shared" si="194"/>
        <v>N/A</v>
      </c>
      <c r="D2144" s="60" t="str">
        <f t="shared" si="195"/>
        <v>N/A</v>
      </c>
      <c r="E2144" s="68">
        <v>80111604</v>
      </c>
      <c r="F2144" s="91" t="s">
        <v>4049</v>
      </c>
      <c r="G2144" s="62">
        <v>1</v>
      </c>
      <c r="H2144" s="62">
        <v>1</v>
      </c>
      <c r="I2144" s="60">
        <v>342</v>
      </c>
      <c r="J2144" s="60">
        <v>0</v>
      </c>
      <c r="K2144" s="60" t="s">
        <v>21</v>
      </c>
      <c r="L2144" s="60" t="str">
        <f>IF(K2144=[53]Hoja3!$B$2,[53]Hoja3!$A$2,IF(K2144=[53]Hoja3!$B$3,[53]Hoja3!$A$3,IF(K2144=[53]Hoja3!$B$4,[53]Hoja3!$A$4,IF(K2144=[53]Hoja3!$B$5,[53]Hoja3!$A$5,IF(K2144=[53]Hoja3!$B$6,[53]Hoja3!$A$6,IF(K2144=[53]Hoja3!$B$7,[53]Hoja3!$A$7,IF(K2144=[53]Hoja3!$B$8,[53]Hoja3!$A$8,IF(K2144=[53]Hoja3!$B$9,[53]Hoja3!$A$9,IF(K2144=[53]Hoja3!$B$10,[53]Hoja3!$A$10,IF(K2144=[53]Hoja3!$B$11,[53]Hoja3!$A$11,IF(K2144=[53]Hoja3!$B$12,[53]Hoja3!$A$12,IF(K2144=[53]Hoja3!$B$13,[53]Hoja3!$A$13,IF(K2144=[53]Hoja3!$B$14,[53]Hoja3!$A$14,"")))))))))))))</f>
        <v>CCE-05</v>
      </c>
      <c r="M2144" s="60" t="s">
        <v>575</v>
      </c>
      <c r="N2144" s="60">
        <v>0</v>
      </c>
      <c r="O2144" s="144">
        <v>31844304</v>
      </c>
      <c r="P2144" s="144">
        <v>31844304</v>
      </c>
      <c r="Q2144" s="65">
        <v>0</v>
      </c>
      <c r="R2144" s="60">
        <v>0</v>
      </c>
      <c r="S2144" s="60" t="s">
        <v>648</v>
      </c>
      <c r="T2144" s="60" t="s">
        <v>3975</v>
      </c>
      <c r="U2144" s="60" t="s">
        <v>648</v>
      </c>
      <c r="V2144" s="60" t="s">
        <v>4050</v>
      </c>
      <c r="W2144" s="60" t="s">
        <v>4051</v>
      </c>
      <c r="X2144" s="60" t="s">
        <v>4052</v>
      </c>
      <c r="Y2144" s="133" t="s">
        <v>4053</v>
      </c>
    </row>
    <row r="2145" spans="1:25" ht="30" x14ac:dyDescent="0.25">
      <c r="A2145" s="60" t="s">
        <v>4056</v>
      </c>
      <c r="B2145" s="60" t="s">
        <v>4048</v>
      </c>
      <c r="C2145" s="60" t="str">
        <f t="shared" si="194"/>
        <v>N/A</v>
      </c>
      <c r="D2145" s="60" t="str">
        <f t="shared" si="195"/>
        <v>N/A</v>
      </c>
      <c r="E2145" s="68">
        <v>80111604</v>
      </c>
      <c r="F2145" s="91" t="s">
        <v>4049</v>
      </c>
      <c r="G2145" s="62">
        <v>1</v>
      </c>
      <c r="H2145" s="62">
        <v>1</v>
      </c>
      <c r="I2145" s="60">
        <v>342</v>
      </c>
      <c r="J2145" s="60">
        <v>0</v>
      </c>
      <c r="K2145" s="60" t="s">
        <v>21</v>
      </c>
      <c r="L2145" s="60" t="str">
        <f>IF(K2145=[53]Hoja3!$B$2,[53]Hoja3!$A$2,IF(K2145=[53]Hoja3!$B$3,[53]Hoja3!$A$3,IF(K2145=[53]Hoja3!$B$4,[53]Hoja3!$A$4,IF(K2145=[53]Hoja3!$B$5,[53]Hoja3!$A$5,IF(K2145=[53]Hoja3!$B$6,[53]Hoja3!$A$6,IF(K2145=[53]Hoja3!$B$7,[53]Hoja3!$A$7,IF(K2145=[53]Hoja3!$B$8,[53]Hoja3!$A$8,IF(K2145=[53]Hoja3!$B$9,[53]Hoja3!$A$9,IF(K2145=[53]Hoja3!$B$10,[53]Hoja3!$A$10,IF(K2145=[53]Hoja3!$B$11,[53]Hoja3!$A$11,IF(K2145=[53]Hoja3!$B$12,[53]Hoja3!$A$12,IF(K2145=[53]Hoja3!$B$13,[53]Hoja3!$A$13,IF(K2145=[53]Hoja3!$B$14,[53]Hoja3!$A$14,"")))))))))))))</f>
        <v>CCE-05</v>
      </c>
      <c r="M2145" s="60" t="s">
        <v>575</v>
      </c>
      <c r="N2145" s="60">
        <v>0</v>
      </c>
      <c r="O2145" s="144">
        <v>31844304</v>
      </c>
      <c r="P2145" s="144">
        <v>31844304</v>
      </c>
      <c r="Q2145" s="65">
        <v>0</v>
      </c>
      <c r="R2145" s="60">
        <v>0</v>
      </c>
      <c r="S2145" s="60" t="s">
        <v>648</v>
      </c>
      <c r="T2145" s="60" t="s">
        <v>3975</v>
      </c>
      <c r="U2145" s="60" t="s">
        <v>648</v>
      </c>
      <c r="V2145" s="60" t="s">
        <v>4050</v>
      </c>
      <c r="W2145" s="60" t="s">
        <v>4051</v>
      </c>
      <c r="X2145" s="60" t="s">
        <v>4052</v>
      </c>
      <c r="Y2145" s="133" t="s">
        <v>4053</v>
      </c>
    </row>
    <row r="2146" spans="1:25" ht="30" x14ac:dyDescent="0.25">
      <c r="A2146" s="60" t="s">
        <v>4057</v>
      </c>
      <c r="B2146" s="60" t="s">
        <v>4048</v>
      </c>
      <c r="C2146" s="60" t="str">
        <f t="shared" si="194"/>
        <v>N/A</v>
      </c>
      <c r="D2146" s="60" t="str">
        <f t="shared" si="195"/>
        <v>N/A</v>
      </c>
      <c r="E2146" s="68">
        <v>80111604</v>
      </c>
      <c r="F2146" s="91" t="s">
        <v>4049</v>
      </c>
      <c r="G2146" s="62">
        <v>1</v>
      </c>
      <c r="H2146" s="62">
        <v>1</v>
      </c>
      <c r="I2146" s="60">
        <v>342</v>
      </c>
      <c r="J2146" s="60">
        <v>0</v>
      </c>
      <c r="K2146" s="60" t="s">
        <v>21</v>
      </c>
      <c r="L2146" s="60" t="str">
        <f>IF(K2146=[53]Hoja3!$B$2,[53]Hoja3!$A$2,IF(K2146=[53]Hoja3!$B$3,[53]Hoja3!$A$3,IF(K2146=[53]Hoja3!$B$4,[53]Hoja3!$A$4,IF(K2146=[53]Hoja3!$B$5,[53]Hoja3!$A$5,IF(K2146=[53]Hoja3!$B$6,[53]Hoja3!$A$6,IF(K2146=[53]Hoja3!$B$7,[53]Hoja3!$A$7,IF(K2146=[53]Hoja3!$B$8,[53]Hoja3!$A$8,IF(K2146=[53]Hoja3!$B$9,[53]Hoja3!$A$9,IF(K2146=[53]Hoja3!$B$10,[53]Hoja3!$A$10,IF(K2146=[53]Hoja3!$B$11,[53]Hoja3!$A$11,IF(K2146=[53]Hoja3!$B$12,[53]Hoja3!$A$12,IF(K2146=[53]Hoja3!$B$13,[53]Hoja3!$A$13,IF(K2146=[53]Hoja3!$B$14,[53]Hoja3!$A$14,"")))))))))))))</f>
        <v>CCE-05</v>
      </c>
      <c r="M2146" s="60" t="s">
        <v>575</v>
      </c>
      <c r="N2146" s="60">
        <v>0</v>
      </c>
      <c r="O2146" s="144">
        <v>31844304</v>
      </c>
      <c r="P2146" s="144">
        <v>31844304</v>
      </c>
      <c r="Q2146" s="65">
        <v>0</v>
      </c>
      <c r="R2146" s="60">
        <v>0</v>
      </c>
      <c r="S2146" s="60" t="s">
        <v>648</v>
      </c>
      <c r="T2146" s="60" t="s">
        <v>3975</v>
      </c>
      <c r="U2146" s="60" t="s">
        <v>648</v>
      </c>
      <c r="V2146" s="60" t="s">
        <v>4050</v>
      </c>
      <c r="W2146" s="60" t="s">
        <v>4051</v>
      </c>
      <c r="X2146" s="60" t="s">
        <v>4052</v>
      </c>
      <c r="Y2146" s="133" t="s">
        <v>4053</v>
      </c>
    </row>
    <row r="2147" spans="1:25" ht="30" x14ac:dyDescent="0.25">
      <c r="A2147" s="60" t="s">
        <v>4058</v>
      </c>
      <c r="B2147" s="60" t="s">
        <v>4048</v>
      </c>
      <c r="C2147" s="60" t="str">
        <f t="shared" si="194"/>
        <v>N/A</v>
      </c>
      <c r="D2147" s="60" t="str">
        <f t="shared" si="195"/>
        <v>N/A</v>
      </c>
      <c r="E2147" s="68">
        <v>80111604</v>
      </c>
      <c r="F2147" s="91" t="s">
        <v>4049</v>
      </c>
      <c r="G2147" s="62">
        <v>1</v>
      </c>
      <c r="H2147" s="62">
        <v>1</v>
      </c>
      <c r="I2147" s="60">
        <v>342</v>
      </c>
      <c r="J2147" s="60">
        <v>0</v>
      </c>
      <c r="K2147" s="60" t="s">
        <v>21</v>
      </c>
      <c r="L2147" s="60" t="str">
        <f>IF(K2147=[53]Hoja3!$B$2,[53]Hoja3!$A$2,IF(K2147=[53]Hoja3!$B$3,[53]Hoja3!$A$3,IF(K2147=[53]Hoja3!$B$4,[53]Hoja3!$A$4,IF(K2147=[53]Hoja3!$B$5,[53]Hoja3!$A$5,IF(K2147=[53]Hoja3!$B$6,[53]Hoja3!$A$6,IF(K2147=[53]Hoja3!$B$7,[53]Hoja3!$A$7,IF(K2147=[53]Hoja3!$B$8,[53]Hoja3!$A$8,IF(K2147=[53]Hoja3!$B$9,[53]Hoja3!$A$9,IF(K2147=[53]Hoja3!$B$10,[53]Hoja3!$A$10,IF(K2147=[53]Hoja3!$B$11,[53]Hoja3!$A$11,IF(K2147=[53]Hoja3!$B$12,[53]Hoja3!$A$12,IF(K2147=[53]Hoja3!$B$13,[53]Hoja3!$A$13,IF(K2147=[53]Hoja3!$B$14,[53]Hoja3!$A$14,"")))))))))))))</f>
        <v>CCE-05</v>
      </c>
      <c r="M2147" s="60" t="s">
        <v>575</v>
      </c>
      <c r="N2147" s="60">
        <v>0</v>
      </c>
      <c r="O2147" s="144">
        <v>31844304</v>
      </c>
      <c r="P2147" s="144">
        <v>31844304</v>
      </c>
      <c r="Q2147" s="65">
        <v>0</v>
      </c>
      <c r="R2147" s="60">
        <v>0</v>
      </c>
      <c r="S2147" s="60" t="s">
        <v>648</v>
      </c>
      <c r="T2147" s="60" t="s">
        <v>3975</v>
      </c>
      <c r="U2147" s="60" t="s">
        <v>648</v>
      </c>
      <c r="V2147" s="60" t="s">
        <v>4050</v>
      </c>
      <c r="W2147" s="60" t="s">
        <v>4051</v>
      </c>
      <c r="X2147" s="60" t="s">
        <v>4052</v>
      </c>
      <c r="Y2147" s="133" t="s">
        <v>4053</v>
      </c>
    </row>
    <row r="2148" spans="1:25" ht="30" x14ac:dyDescent="0.25">
      <c r="A2148" s="60" t="s">
        <v>4059</v>
      </c>
      <c r="B2148" s="60" t="s">
        <v>4048</v>
      </c>
      <c r="C2148" s="60" t="str">
        <f t="shared" si="194"/>
        <v>N/A</v>
      </c>
      <c r="D2148" s="60" t="str">
        <f t="shared" si="195"/>
        <v>N/A</v>
      </c>
      <c r="E2148" s="68">
        <v>80111604</v>
      </c>
      <c r="F2148" s="91" t="s">
        <v>4049</v>
      </c>
      <c r="G2148" s="62">
        <v>1</v>
      </c>
      <c r="H2148" s="62">
        <v>1</v>
      </c>
      <c r="I2148" s="60">
        <v>342</v>
      </c>
      <c r="J2148" s="60">
        <v>0</v>
      </c>
      <c r="K2148" s="60" t="s">
        <v>21</v>
      </c>
      <c r="L2148" s="60" t="str">
        <f>IF(K2148=[53]Hoja3!$B$2,[53]Hoja3!$A$2,IF(K2148=[53]Hoja3!$B$3,[53]Hoja3!$A$3,IF(K2148=[53]Hoja3!$B$4,[53]Hoja3!$A$4,IF(K2148=[53]Hoja3!$B$5,[53]Hoja3!$A$5,IF(K2148=[53]Hoja3!$B$6,[53]Hoja3!$A$6,IF(K2148=[53]Hoja3!$B$7,[53]Hoja3!$A$7,IF(K2148=[53]Hoja3!$B$8,[53]Hoja3!$A$8,IF(K2148=[53]Hoja3!$B$9,[53]Hoja3!$A$9,IF(K2148=[53]Hoja3!$B$10,[53]Hoja3!$A$10,IF(K2148=[53]Hoja3!$B$11,[53]Hoja3!$A$11,IF(K2148=[53]Hoja3!$B$12,[53]Hoja3!$A$12,IF(K2148=[53]Hoja3!$B$13,[53]Hoja3!$A$13,IF(K2148=[53]Hoja3!$B$14,[53]Hoja3!$A$14,"")))))))))))))</f>
        <v>CCE-05</v>
      </c>
      <c r="M2148" s="60" t="s">
        <v>575</v>
      </c>
      <c r="N2148" s="60">
        <v>0</v>
      </c>
      <c r="O2148" s="144">
        <v>31844304</v>
      </c>
      <c r="P2148" s="144">
        <v>31844304</v>
      </c>
      <c r="Q2148" s="65">
        <v>0</v>
      </c>
      <c r="R2148" s="60">
        <v>0</v>
      </c>
      <c r="S2148" s="60" t="s">
        <v>648</v>
      </c>
      <c r="T2148" s="60" t="s">
        <v>3975</v>
      </c>
      <c r="U2148" s="60" t="s">
        <v>648</v>
      </c>
      <c r="V2148" s="60" t="s">
        <v>4050</v>
      </c>
      <c r="W2148" s="60" t="s">
        <v>4051</v>
      </c>
      <c r="X2148" s="60" t="s">
        <v>4052</v>
      </c>
      <c r="Y2148" s="133" t="s">
        <v>4053</v>
      </c>
    </row>
    <row r="2149" spans="1:25" ht="30" x14ac:dyDescent="0.25">
      <c r="A2149" s="60" t="s">
        <v>4060</v>
      </c>
      <c r="B2149" s="60" t="s">
        <v>4048</v>
      </c>
      <c r="C2149" s="60" t="str">
        <f t="shared" si="194"/>
        <v>N/A</v>
      </c>
      <c r="D2149" s="60" t="str">
        <f t="shared" si="195"/>
        <v>N/A</v>
      </c>
      <c r="E2149" s="68">
        <v>80111604</v>
      </c>
      <c r="F2149" s="91" t="s">
        <v>4049</v>
      </c>
      <c r="G2149" s="62">
        <v>1</v>
      </c>
      <c r="H2149" s="62">
        <v>1</v>
      </c>
      <c r="I2149" s="60">
        <v>342</v>
      </c>
      <c r="J2149" s="60">
        <v>0</v>
      </c>
      <c r="K2149" s="60" t="s">
        <v>21</v>
      </c>
      <c r="L2149" s="60" t="str">
        <f>IF(K2149=[53]Hoja3!$B$2,[53]Hoja3!$A$2,IF(K2149=[53]Hoja3!$B$3,[53]Hoja3!$A$3,IF(K2149=[53]Hoja3!$B$4,[53]Hoja3!$A$4,IF(K2149=[53]Hoja3!$B$5,[53]Hoja3!$A$5,IF(K2149=[53]Hoja3!$B$6,[53]Hoja3!$A$6,IF(K2149=[53]Hoja3!$B$7,[53]Hoja3!$A$7,IF(K2149=[53]Hoja3!$B$8,[53]Hoja3!$A$8,IF(K2149=[53]Hoja3!$B$9,[53]Hoja3!$A$9,IF(K2149=[53]Hoja3!$B$10,[53]Hoja3!$A$10,IF(K2149=[53]Hoja3!$B$11,[53]Hoja3!$A$11,IF(K2149=[53]Hoja3!$B$12,[53]Hoja3!$A$12,IF(K2149=[53]Hoja3!$B$13,[53]Hoja3!$A$13,IF(K2149=[53]Hoja3!$B$14,[53]Hoja3!$A$14,"")))))))))))))</f>
        <v>CCE-05</v>
      </c>
      <c r="M2149" s="60" t="s">
        <v>575</v>
      </c>
      <c r="N2149" s="60">
        <v>0</v>
      </c>
      <c r="O2149" s="144">
        <v>31844304</v>
      </c>
      <c r="P2149" s="144">
        <v>31844304</v>
      </c>
      <c r="Q2149" s="65">
        <v>0</v>
      </c>
      <c r="R2149" s="60">
        <v>0</v>
      </c>
      <c r="S2149" s="60" t="s">
        <v>648</v>
      </c>
      <c r="T2149" s="60" t="s">
        <v>3975</v>
      </c>
      <c r="U2149" s="60" t="s">
        <v>648</v>
      </c>
      <c r="V2149" s="60" t="s">
        <v>4050</v>
      </c>
      <c r="W2149" s="60" t="s">
        <v>4051</v>
      </c>
      <c r="X2149" s="60" t="s">
        <v>4052</v>
      </c>
      <c r="Y2149" s="133" t="s">
        <v>4053</v>
      </c>
    </row>
    <row r="2150" spans="1:25" ht="30" x14ac:dyDescent="0.25">
      <c r="A2150" s="60" t="s">
        <v>4061</v>
      </c>
      <c r="B2150" s="60" t="s">
        <v>4048</v>
      </c>
      <c r="C2150" s="60" t="str">
        <f t="shared" si="194"/>
        <v>N/A</v>
      </c>
      <c r="D2150" s="60" t="str">
        <f t="shared" si="195"/>
        <v>N/A</v>
      </c>
      <c r="E2150" s="68">
        <v>80111604</v>
      </c>
      <c r="F2150" s="91" t="s">
        <v>4062</v>
      </c>
      <c r="G2150" s="62">
        <v>1</v>
      </c>
      <c r="H2150" s="62">
        <v>1</v>
      </c>
      <c r="I2150" s="60">
        <v>342</v>
      </c>
      <c r="J2150" s="60">
        <v>0</v>
      </c>
      <c r="K2150" s="60" t="s">
        <v>21</v>
      </c>
      <c r="L2150" s="60" t="str">
        <f>IF(K2150=[53]Hoja3!$B$2,[53]Hoja3!$A$2,IF(K2150=[53]Hoja3!$B$3,[53]Hoja3!$A$3,IF(K2150=[53]Hoja3!$B$4,[53]Hoja3!$A$4,IF(K2150=[53]Hoja3!$B$5,[53]Hoja3!$A$5,IF(K2150=[53]Hoja3!$B$6,[53]Hoja3!$A$6,IF(K2150=[53]Hoja3!$B$7,[53]Hoja3!$A$7,IF(K2150=[53]Hoja3!$B$8,[53]Hoja3!$A$8,IF(K2150=[53]Hoja3!$B$9,[53]Hoja3!$A$9,IF(K2150=[53]Hoja3!$B$10,[53]Hoja3!$A$10,IF(K2150=[53]Hoja3!$B$11,[53]Hoja3!$A$11,IF(K2150=[53]Hoja3!$B$12,[53]Hoja3!$A$12,IF(K2150=[53]Hoja3!$B$13,[53]Hoja3!$A$13,IF(K2150=[53]Hoja3!$B$14,[53]Hoja3!$A$14,"")))))))))))))</f>
        <v>CCE-05</v>
      </c>
      <c r="M2150" s="60" t="s">
        <v>575</v>
      </c>
      <c r="N2150" s="60">
        <v>0</v>
      </c>
      <c r="O2150" s="144">
        <v>31844304</v>
      </c>
      <c r="P2150" s="144">
        <v>31844304</v>
      </c>
      <c r="Q2150" s="65">
        <v>0</v>
      </c>
      <c r="R2150" s="60">
        <v>0</v>
      </c>
      <c r="S2150" s="60" t="s">
        <v>648</v>
      </c>
      <c r="T2150" s="60" t="s">
        <v>3975</v>
      </c>
      <c r="U2150" s="60" t="s">
        <v>648</v>
      </c>
      <c r="V2150" s="60" t="s">
        <v>4050</v>
      </c>
      <c r="W2150" s="60" t="s">
        <v>4051</v>
      </c>
      <c r="X2150" s="60" t="s">
        <v>4052</v>
      </c>
      <c r="Y2150" s="66" t="s">
        <v>4053</v>
      </c>
    </row>
    <row r="2151" spans="1:25" ht="30" x14ac:dyDescent="0.25">
      <c r="A2151" s="60" t="s">
        <v>4063</v>
      </c>
      <c r="B2151" s="60" t="s">
        <v>4048</v>
      </c>
      <c r="C2151" s="60" t="str">
        <f t="shared" si="194"/>
        <v>N/A</v>
      </c>
      <c r="D2151" s="60" t="str">
        <f t="shared" si="195"/>
        <v>N/A</v>
      </c>
      <c r="E2151" s="68">
        <v>80111601</v>
      </c>
      <c r="F2151" s="91" t="s">
        <v>4064</v>
      </c>
      <c r="G2151" s="62">
        <v>1</v>
      </c>
      <c r="H2151" s="62">
        <v>1</v>
      </c>
      <c r="I2151" s="60">
        <v>342</v>
      </c>
      <c r="J2151" s="60">
        <v>0</v>
      </c>
      <c r="K2151" s="60" t="s">
        <v>21</v>
      </c>
      <c r="L2151" s="60" t="str">
        <f>IF(K2151=[53]Hoja3!$B$2,[53]Hoja3!$A$2,IF(K2151=[53]Hoja3!$B$3,[53]Hoja3!$A$3,IF(K2151=[53]Hoja3!$B$4,[53]Hoja3!$A$4,IF(K2151=[53]Hoja3!$B$5,[53]Hoja3!$A$5,IF(K2151=[53]Hoja3!$B$6,[53]Hoja3!$A$6,IF(K2151=[53]Hoja3!$B$7,[53]Hoja3!$A$7,IF(K2151=[53]Hoja3!$B$8,[53]Hoja3!$A$8,IF(K2151=[53]Hoja3!$B$9,[53]Hoja3!$A$9,IF(K2151=[53]Hoja3!$B$10,[53]Hoja3!$A$10,IF(K2151=[53]Hoja3!$B$11,[53]Hoja3!$A$11,IF(K2151=[53]Hoja3!$B$12,[53]Hoja3!$A$12,IF(K2151=[53]Hoja3!$B$13,[53]Hoja3!$A$13,IF(K2151=[53]Hoja3!$B$14,[53]Hoja3!$A$14,"")))))))))))))</f>
        <v>CCE-05</v>
      </c>
      <c r="M2151" s="60" t="s">
        <v>575</v>
      </c>
      <c r="N2151" s="60">
        <v>0</v>
      </c>
      <c r="O2151" s="144">
        <v>19536693</v>
      </c>
      <c r="P2151" s="144">
        <v>19536693</v>
      </c>
      <c r="Q2151" s="65">
        <v>0</v>
      </c>
      <c r="R2151" s="60">
        <v>0</v>
      </c>
      <c r="S2151" s="60" t="s">
        <v>648</v>
      </c>
      <c r="T2151" s="60" t="s">
        <v>3975</v>
      </c>
      <c r="U2151" s="60" t="s">
        <v>648</v>
      </c>
      <c r="V2151" s="60" t="s">
        <v>4050</v>
      </c>
      <c r="W2151" s="60" t="s">
        <v>4051</v>
      </c>
      <c r="X2151" s="60" t="s">
        <v>4052</v>
      </c>
      <c r="Y2151" s="133" t="s">
        <v>4053</v>
      </c>
    </row>
    <row r="2152" spans="1:25" ht="30" x14ac:dyDescent="0.25">
      <c r="A2152" s="60" t="s">
        <v>4065</v>
      </c>
      <c r="B2152" s="60" t="s">
        <v>4048</v>
      </c>
      <c r="C2152" s="60" t="str">
        <f t="shared" si="194"/>
        <v>N/A</v>
      </c>
      <c r="D2152" s="60" t="str">
        <f t="shared" si="195"/>
        <v>N/A</v>
      </c>
      <c r="E2152" s="68">
        <v>80111601</v>
      </c>
      <c r="F2152" s="91" t="s">
        <v>4064</v>
      </c>
      <c r="G2152" s="62">
        <v>1</v>
      </c>
      <c r="H2152" s="62">
        <v>1</v>
      </c>
      <c r="I2152" s="60">
        <v>342</v>
      </c>
      <c r="J2152" s="60">
        <v>0</v>
      </c>
      <c r="K2152" s="60" t="s">
        <v>21</v>
      </c>
      <c r="L2152" s="60" t="str">
        <f>IF(K2152=[53]Hoja3!$B$2,[53]Hoja3!$A$2,IF(K2152=[53]Hoja3!$B$3,[53]Hoja3!$A$3,IF(K2152=[53]Hoja3!$B$4,[53]Hoja3!$A$4,IF(K2152=[53]Hoja3!$B$5,[53]Hoja3!$A$5,IF(K2152=[53]Hoja3!$B$6,[53]Hoja3!$A$6,IF(K2152=[53]Hoja3!$B$7,[53]Hoja3!$A$7,IF(K2152=[53]Hoja3!$B$8,[53]Hoja3!$A$8,IF(K2152=[53]Hoja3!$B$9,[53]Hoja3!$A$9,IF(K2152=[53]Hoja3!$B$10,[53]Hoja3!$A$10,IF(K2152=[53]Hoja3!$B$11,[53]Hoja3!$A$11,IF(K2152=[53]Hoja3!$B$12,[53]Hoja3!$A$12,IF(K2152=[53]Hoja3!$B$13,[53]Hoja3!$A$13,IF(K2152=[53]Hoja3!$B$14,[53]Hoja3!$A$14,"")))))))))))))</f>
        <v>CCE-05</v>
      </c>
      <c r="M2152" s="60" t="s">
        <v>575</v>
      </c>
      <c r="N2152" s="60">
        <v>0</v>
      </c>
      <c r="O2152" s="144">
        <v>19536693</v>
      </c>
      <c r="P2152" s="144">
        <v>19536693</v>
      </c>
      <c r="Q2152" s="65">
        <v>0</v>
      </c>
      <c r="R2152" s="60">
        <v>0</v>
      </c>
      <c r="S2152" s="60" t="s">
        <v>648</v>
      </c>
      <c r="T2152" s="60" t="s">
        <v>3975</v>
      </c>
      <c r="U2152" s="60" t="s">
        <v>648</v>
      </c>
      <c r="V2152" s="60" t="s">
        <v>4050</v>
      </c>
      <c r="W2152" s="60" t="s">
        <v>4051</v>
      </c>
      <c r="X2152" s="60" t="s">
        <v>4052</v>
      </c>
      <c r="Y2152" s="133" t="s">
        <v>4053</v>
      </c>
    </row>
    <row r="2153" spans="1:25" ht="30" x14ac:dyDescent="0.25">
      <c r="A2153" s="60" t="s">
        <v>4066</v>
      </c>
      <c r="B2153" s="60" t="s">
        <v>4048</v>
      </c>
      <c r="C2153" s="60" t="str">
        <f t="shared" si="194"/>
        <v>N/A</v>
      </c>
      <c r="D2153" s="60" t="str">
        <f t="shared" si="195"/>
        <v>N/A</v>
      </c>
      <c r="E2153" s="68">
        <v>80111601</v>
      </c>
      <c r="F2153" s="91" t="s">
        <v>4064</v>
      </c>
      <c r="G2153" s="62">
        <v>1</v>
      </c>
      <c r="H2153" s="62">
        <v>1</v>
      </c>
      <c r="I2153" s="60">
        <v>342</v>
      </c>
      <c r="J2153" s="60">
        <v>0</v>
      </c>
      <c r="K2153" s="60" t="s">
        <v>21</v>
      </c>
      <c r="L2153" s="60" t="str">
        <f>IF(K2153=[53]Hoja3!$B$2,[53]Hoja3!$A$2,IF(K2153=[53]Hoja3!$B$3,[53]Hoja3!$A$3,IF(K2153=[53]Hoja3!$B$4,[53]Hoja3!$A$4,IF(K2153=[53]Hoja3!$B$5,[53]Hoja3!$A$5,IF(K2153=[53]Hoja3!$B$6,[53]Hoja3!$A$6,IF(K2153=[53]Hoja3!$B$7,[53]Hoja3!$A$7,IF(K2153=[53]Hoja3!$B$8,[53]Hoja3!$A$8,IF(K2153=[53]Hoja3!$B$9,[53]Hoja3!$A$9,IF(K2153=[53]Hoja3!$B$10,[53]Hoja3!$A$10,IF(K2153=[53]Hoja3!$B$11,[53]Hoja3!$A$11,IF(K2153=[53]Hoja3!$B$12,[53]Hoja3!$A$12,IF(K2153=[53]Hoja3!$B$13,[53]Hoja3!$A$13,IF(K2153=[53]Hoja3!$B$14,[53]Hoja3!$A$14,"")))))))))))))</f>
        <v>CCE-05</v>
      </c>
      <c r="M2153" s="60" t="s">
        <v>575</v>
      </c>
      <c r="N2153" s="60">
        <v>0</v>
      </c>
      <c r="O2153" s="144">
        <v>19536693</v>
      </c>
      <c r="P2153" s="144">
        <v>19536693</v>
      </c>
      <c r="Q2153" s="65">
        <v>0</v>
      </c>
      <c r="R2153" s="60">
        <v>0</v>
      </c>
      <c r="S2153" s="60" t="s">
        <v>648</v>
      </c>
      <c r="T2153" s="60" t="s">
        <v>3975</v>
      </c>
      <c r="U2153" s="60" t="s">
        <v>648</v>
      </c>
      <c r="V2153" s="60" t="s">
        <v>4050</v>
      </c>
      <c r="W2153" s="60" t="s">
        <v>4051</v>
      </c>
      <c r="X2153" s="60" t="s">
        <v>4052</v>
      </c>
      <c r="Y2153" s="133" t="s">
        <v>4053</v>
      </c>
    </row>
    <row r="2154" spans="1:25" ht="30" x14ac:dyDescent="0.25">
      <c r="A2154" s="60" t="s">
        <v>4067</v>
      </c>
      <c r="B2154" s="60" t="s">
        <v>4048</v>
      </c>
      <c r="C2154" s="60" t="str">
        <f t="shared" si="194"/>
        <v>N/A</v>
      </c>
      <c r="D2154" s="60" t="str">
        <f t="shared" si="195"/>
        <v>N/A</v>
      </c>
      <c r="E2154" s="68">
        <v>80111601</v>
      </c>
      <c r="F2154" s="91" t="s">
        <v>4064</v>
      </c>
      <c r="G2154" s="62">
        <v>1</v>
      </c>
      <c r="H2154" s="62">
        <v>1</v>
      </c>
      <c r="I2154" s="60">
        <v>342</v>
      </c>
      <c r="J2154" s="60">
        <v>0</v>
      </c>
      <c r="K2154" s="60" t="s">
        <v>21</v>
      </c>
      <c r="L2154" s="60" t="str">
        <f>IF(K2154=[53]Hoja3!$B$2,[53]Hoja3!$A$2,IF(K2154=[53]Hoja3!$B$3,[53]Hoja3!$A$3,IF(K2154=[53]Hoja3!$B$4,[53]Hoja3!$A$4,IF(K2154=[53]Hoja3!$B$5,[53]Hoja3!$A$5,IF(K2154=[53]Hoja3!$B$6,[53]Hoja3!$A$6,IF(K2154=[53]Hoja3!$B$7,[53]Hoja3!$A$7,IF(K2154=[53]Hoja3!$B$8,[53]Hoja3!$A$8,IF(K2154=[53]Hoja3!$B$9,[53]Hoja3!$A$9,IF(K2154=[53]Hoja3!$B$10,[53]Hoja3!$A$10,IF(K2154=[53]Hoja3!$B$11,[53]Hoja3!$A$11,IF(K2154=[53]Hoja3!$B$12,[53]Hoja3!$A$12,IF(K2154=[53]Hoja3!$B$13,[53]Hoja3!$A$13,IF(K2154=[53]Hoja3!$B$14,[53]Hoja3!$A$14,"")))))))))))))</f>
        <v>CCE-05</v>
      </c>
      <c r="M2154" s="60" t="s">
        <v>575</v>
      </c>
      <c r="N2154" s="60">
        <v>0</v>
      </c>
      <c r="O2154" s="144">
        <v>19536693</v>
      </c>
      <c r="P2154" s="144">
        <v>19536693</v>
      </c>
      <c r="Q2154" s="65">
        <v>0</v>
      </c>
      <c r="R2154" s="60">
        <v>0</v>
      </c>
      <c r="S2154" s="60" t="s">
        <v>648</v>
      </c>
      <c r="T2154" s="60" t="s">
        <v>3975</v>
      </c>
      <c r="U2154" s="60" t="s">
        <v>648</v>
      </c>
      <c r="V2154" s="60" t="s">
        <v>4050</v>
      </c>
      <c r="W2154" s="60" t="s">
        <v>4051</v>
      </c>
      <c r="X2154" s="60" t="s">
        <v>4052</v>
      </c>
      <c r="Y2154" s="133" t="s">
        <v>4053</v>
      </c>
    </row>
    <row r="2155" spans="1:25" ht="30" x14ac:dyDescent="0.25">
      <c r="A2155" s="60" t="s">
        <v>4068</v>
      </c>
      <c r="B2155" s="60" t="s">
        <v>4048</v>
      </c>
      <c r="C2155" s="60" t="str">
        <f t="shared" si="194"/>
        <v>N/A</v>
      </c>
      <c r="D2155" s="60" t="str">
        <f t="shared" si="195"/>
        <v>N/A</v>
      </c>
      <c r="E2155" s="68">
        <v>80111601</v>
      </c>
      <c r="F2155" s="91" t="s">
        <v>4064</v>
      </c>
      <c r="G2155" s="62">
        <v>1</v>
      </c>
      <c r="H2155" s="62">
        <v>1</v>
      </c>
      <c r="I2155" s="60">
        <v>342</v>
      </c>
      <c r="J2155" s="60">
        <v>0</v>
      </c>
      <c r="K2155" s="60" t="s">
        <v>21</v>
      </c>
      <c r="L2155" s="60" t="str">
        <f>IF(K2155=[53]Hoja3!$B$2,[53]Hoja3!$A$2,IF(K2155=[53]Hoja3!$B$3,[53]Hoja3!$A$3,IF(K2155=[53]Hoja3!$B$4,[53]Hoja3!$A$4,IF(K2155=[53]Hoja3!$B$5,[53]Hoja3!$A$5,IF(K2155=[53]Hoja3!$B$6,[53]Hoja3!$A$6,IF(K2155=[53]Hoja3!$B$7,[53]Hoja3!$A$7,IF(K2155=[53]Hoja3!$B$8,[53]Hoja3!$A$8,IF(K2155=[53]Hoja3!$B$9,[53]Hoja3!$A$9,IF(K2155=[53]Hoja3!$B$10,[53]Hoja3!$A$10,IF(K2155=[53]Hoja3!$B$11,[53]Hoja3!$A$11,IF(K2155=[53]Hoja3!$B$12,[53]Hoja3!$A$12,IF(K2155=[53]Hoja3!$B$13,[53]Hoja3!$A$13,IF(K2155=[53]Hoja3!$B$14,[53]Hoja3!$A$14,"")))))))))))))</f>
        <v>CCE-05</v>
      </c>
      <c r="M2155" s="60" t="s">
        <v>575</v>
      </c>
      <c r="N2155" s="60">
        <v>0</v>
      </c>
      <c r="O2155" s="144">
        <v>19536693</v>
      </c>
      <c r="P2155" s="144">
        <v>19536693</v>
      </c>
      <c r="Q2155" s="65">
        <v>0</v>
      </c>
      <c r="R2155" s="60">
        <v>0</v>
      </c>
      <c r="S2155" s="60" t="s">
        <v>648</v>
      </c>
      <c r="T2155" s="60" t="s">
        <v>3975</v>
      </c>
      <c r="U2155" s="60" t="s">
        <v>648</v>
      </c>
      <c r="V2155" s="60" t="s">
        <v>4050</v>
      </c>
      <c r="W2155" s="60" t="s">
        <v>4051</v>
      </c>
      <c r="X2155" s="60" t="s">
        <v>4052</v>
      </c>
      <c r="Y2155" s="133" t="s">
        <v>4053</v>
      </c>
    </row>
    <row r="2156" spans="1:25" ht="30" x14ac:dyDescent="0.25">
      <c r="A2156" s="60" t="s">
        <v>4069</v>
      </c>
      <c r="B2156" s="60" t="s">
        <v>4048</v>
      </c>
      <c r="C2156" s="60" t="str">
        <f t="shared" si="194"/>
        <v>N/A</v>
      </c>
      <c r="D2156" s="60" t="str">
        <f t="shared" si="195"/>
        <v>N/A</v>
      </c>
      <c r="E2156" s="68">
        <v>80111601</v>
      </c>
      <c r="F2156" s="91" t="s">
        <v>4064</v>
      </c>
      <c r="G2156" s="62">
        <v>1</v>
      </c>
      <c r="H2156" s="62">
        <v>1</v>
      </c>
      <c r="I2156" s="60">
        <v>342</v>
      </c>
      <c r="J2156" s="60">
        <v>0</v>
      </c>
      <c r="K2156" s="60" t="s">
        <v>21</v>
      </c>
      <c r="L2156" s="60" t="str">
        <f>IF(K2156=[53]Hoja3!$B$2,[53]Hoja3!$A$2,IF(K2156=[53]Hoja3!$B$3,[53]Hoja3!$A$3,IF(K2156=[53]Hoja3!$B$4,[53]Hoja3!$A$4,IF(K2156=[53]Hoja3!$B$5,[53]Hoja3!$A$5,IF(K2156=[53]Hoja3!$B$6,[53]Hoja3!$A$6,IF(K2156=[53]Hoja3!$B$7,[53]Hoja3!$A$7,IF(K2156=[53]Hoja3!$B$8,[53]Hoja3!$A$8,IF(K2156=[53]Hoja3!$B$9,[53]Hoja3!$A$9,IF(K2156=[53]Hoja3!$B$10,[53]Hoja3!$A$10,IF(K2156=[53]Hoja3!$B$11,[53]Hoja3!$A$11,IF(K2156=[53]Hoja3!$B$12,[53]Hoja3!$A$12,IF(K2156=[53]Hoja3!$B$13,[53]Hoja3!$A$13,IF(K2156=[53]Hoja3!$B$14,[53]Hoja3!$A$14,"")))))))))))))</f>
        <v>CCE-05</v>
      </c>
      <c r="M2156" s="60" t="s">
        <v>575</v>
      </c>
      <c r="N2156" s="60">
        <v>0</v>
      </c>
      <c r="O2156" s="144">
        <v>19536693</v>
      </c>
      <c r="P2156" s="144">
        <v>19536693</v>
      </c>
      <c r="Q2156" s="65">
        <v>0</v>
      </c>
      <c r="R2156" s="60">
        <v>0</v>
      </c>
      <c r="S2156" s="60" t="s">
        <v>648</v>
      </c>
      <c r="T2156" s="60" t="s">
        <v>3975</v>
      </c>
      <c r="U2156" s="60" t="s">
        <v>648</v>
      </c>
      <c r="V2156" s="60" t="s">
        <v>4050</v>
      </c>
      <c r="W2156" s="60" t="s">
        <v>4051</v>
      </c>
      <c r="X2156" s="60" t="s">
        <v>4052</v>
      </c>
      <c r="Y2156" s="133" t="s">
        <v>4053</v>
      </c>
    </row>
    <row r="2157" spans="1:25" ht="30" x14ac:dyDescent="0.25">
      <c r="A2157" s="60" t="s">
        <v>4070</v>
      </c>
      <c r="B2157" s="60" t="s">
        <v>4048</v>
      </c>
      <c r="C2157" s="60" t="str">
        <f t="shared" si="194"/>
        <v>N/A</v>
      </c>
      <c r="D2157" s="60" t="str">
        <f t="shared" si="195"/>
        <v>N/A</v>
      </c>
      <c r="E2157" s="68">
        <v>80111601</v>
      </c>
      <c r="F2157" s="91" t="s">
        <v>4064</v>
      </c>
      <c r="G2157" s="62">
        <v>1</v>
      </c>
      <c r="H2157" s="62">
        <v>1</v>
      </c>
      <c r="I2157" s="60">
        <v>342</v>
      </c>
      <c r="J2157" s="60">
        <v>0</v>
      </c>
      <c r="K2157" s="60" t="s">
        <v>21</v>
      </c>
      <c r="L2157" s="60" t="str">
        <f>IF(K2157=[53]Hoja3!$B$2,[53]Hoja3!$A$2,IF(K2157=[53]Hoja3!$B$3,[53]Hoja3!$A$3,IF(K2157=[53]Hoja3!$B$4,[53]Hoja3!$A$4,IF(K2157=[53]Hoja3!$B$5,[53]Hoja3!$A$5,IF(K2157=[53]Hoja3!$B$6,[53]Hoja3!$A$6,IF(K2157=[53]Hoja3!$B$7,[53]Hoja3!$A$7,IF(K2157=[53]Hoja3!$B$8,[53]Hoja3!$A$8,IF(K2157=[53]Hoja3!$B$9,[53]Hoja3!$A$9,IF(K2157=[53]Hoja3!$B$10,[53]Hoja3!$A$10,IF(K2157=[53]Hoja3!$B$11,[53]Hoja3!$A$11,IF(K2157=[53]Hoja3!$B$12,[53]Hoja3!$A$12,IF(K2157=[53]Hoja3!$B$13,[53]Hoja3!$A$13,IF(K2157=[53]Hoja3!$B$14,[53]Hoja3!$A$14,"")))))))))))))</f>
        <v>CCE-05</v>
      </c>
      <c r="M2157" s="60" t="s">
        <v>575</v>
      </c>
      <c r="N2157" s="60">
        <v>0</v>
      </c>
      <c r="O2157" s="144">
        <v>19536693</v>
      </c>
      <c r="P2157" s="144">
        <v>19536693</v>
      </c>
      <c r="Q2157" s="65">
        <v>0</v>
      </c>
      <c r="R2157" s="60">
        <v>0</v>
      </c>
      <c r="S2157" s="60" t="s">
        <v>648</v>
      </c>
      <c r="T2157" s="60" t="s">
        <v>3975</v>
      </c>
      <c r="U2157" s="60" t="s">
        <v>648</v>
      </c>
      <c r="V2157" s="60" t="s">
        <v>4050</v>
      </c>
      <c r="W2157" s="60" t="s">
        <v>4051</v>
      </c>
      <c r="X2157" s="60" t="s">
        <v>4052</v>
      </c>
      <c r="Y2157" s="133" t="s">
        <v>4053</v>
      </c>
    </row>
    <row r="2158" spans="1:25" ht="30" x14ac:dyDescent="0.25">
      <c r="A2158" s="60" t="s">
        <v>4071</v>
      </c>
      <c r="B2158" s="60" t="s">
        <v>4048</v>
      </c>
      <c r="C2158" s="60" t="str">
        <f t="shared" si="194"/>
        <v>N/A</v>
      </c>
      <c r="D2158" s="60" t="str">
        <f t="shared" si="195"/>
        <v>N/A</v>
      </c>
      <c r="E2158" s="68">
        <v>80111601</v>
      </c>
      <c r="F2158" s="91" t="s">
        <v>4064</v>
      </c>
      <c r="G2158" s="62">
        <v>1</v>
      </c>
      <c r="H2158" s="62">
        <v>1</v>
      </c>
      <c r="I2158" s="60">
        <v>342</v>
      </c>
      <c r="J2158" s="60">
        <v>0</v>
      </c>
      <c r="K2158" s="60" t="s">
        <v>21</v>
      </c>
      <c r="L2158" s="60" t="str">
        <f>IF(K2158=[53]Hoja3!$B$2,[53]Hoja3!$A$2,IF(K2158=[53]Hoja3!$B$3,[53]Hoja3!$A$3,IF(K2158=[53]Hoja3!$B$4,[53]Hoja3!$A$4,IF(K2158=[53]Hoja3!$B$5,[53]Hoja3!$A$5,IF(K2158=[53]Hoja3!$B$6,[53]Hoja3!$A$6,IF(K2158=[53]Hoja3!$B$7,[53]Hoja3!$A$7,IF(K2158=[53]Hoja3!$B$8,[53]Hoja3!$A$8,IF(K2158=[53]Hoja3!$B$9,[53]Hoja3!$A$9,IF(K2158=[53]Hoja3!$B$10,[53]Hoja3!$A$10,IF(K2158=[53]Hoja3!$B$11,[53]Hoja3!$A$11,IF(K2158=[53]Hoja3!$B$12,[53]Hoja3!$A$12,IF(K2158=[53]Hoja3!$B$13,[53]Hoja3!$A$13,IF(K2158=[53]Hoja3!$B$14,[53]Hoja3!$A$14,"")))))))))))))</f>
        <v>CCE-05</v>
      </c>
      <c r="M2158" s="60" t="s">
        <v>575</v>
      </c>
      <c r="N2158" s="60">
        <v>0</v>
      </c>
      <c r="O2158" s="144">
        <v>19536693</v>
      </c>
      <c r="P2158" s="144">
        <v>19536693</v>
      </c>
      <c r="Q2158" s="65">
        <v>0</v>
      </c>
      <c r="R2158" s="60">
        <v>0</v>
      </c>
      <c r="S2158" s="60" t="s">
        <v>648</v>
      </c>
      <c r="T2158" s="60" t="s">
        <v>3975</v>
      </c>
      <c r="U2158" s="60" t="s">
        <v>648</v>
      </c>
      <c r="V2158" s="60" t="s">
        <v>4050</v>
      </c>
      <c r="W2158" s="60" t="s">
        <v>4051</v>
      </c>
      <c r="X2158" s="60" t="s">
        <v>4052</v>
      </c>
      <c r="Y2158" s="133" t="s">
        <v>4053</v>
      </c>
    </row>
    <row r="2159" spans="1:25" ht="30" x14ac:dyDescent="0.25">
      <c r="A2159" s="60" t="s">
        <v>4072</v>
      </c>
      <c r="B2159" s="60" t="s">
        <v>4048</v>
      </c>
      <c r="C2159" s="60" t="str">
        <f t="shared" si="194"/>
        <v>N/A</v>
      </c>
      <c r="D2159" s="60" t="str">
        <f t="shared" si="195"/>
        <v>N/A</v>
      </c>
      <c r="E2159" s="68">
        <v>80111601</v>
      </c>
      <c r="F2159" s="91" t="s">
        <v>4064</v>
      </c>
      <c r="G2159" s="62">
        <v>1</v>
      </c>
      <c r="H2159" s="62">
        <v>1</v>
      </c>
      <c r="I2159" s="60">
        <v>342</v>
      </c>
      <c r="J2159" s="60">
        <v>0</v>
      </c>
      <c r="K2159" s="60" t="s">
        <v>21</v>
      </c>
      <c r="L2159" s="60" t="str">
        <f>IF(K2159=[53]Hoja3!$B$2,[53]Hoja3!$A$2,IF(K2159=[53]Hoja3!$B$3,[53]Hoja3!$A$3,IF(K2159=[53]Hoja3!$B$4,[53]Hoja3!$A$4,IF(K2159=[53]Hoja3!$B$5,[53]Hoja3!$A$5,IF(K2159=[53]Hoja3!$B$6,[53]Hoja3!$A$6,IF(K2159=[53]Hoja3!$B$7,[53]Hoja3!$A$7,IF(K2159=[53]Hoja3!$B$8,[53]Hoja3!$A$8,IF(K2159=[53]Hoja3!$B$9,[53]Hoja3!$A$9,IF(K2159=[53]Hoja3!$B$10,[53]Hoja3!$A$10,IF(K2159=[53]Hoja3!$B$11,[53]Hoja3!$A$11,IF(K2159=[53]Hoja3!$B$12,[53]Hoja3!$A$12,IF(K2159=[53]Hoja3!$B$13,[53]Hoja3!$A$13,IF(K2159=[53]Hoja3!$B$14,[53]Hoja3!$A$14,"")))))))))))))</f>
        <v>CCE-05</v>
      </c>
      <c r="M2159" s="60" t="s">
        <v>575</v>
      </c>
      <c r="N2159" s="60">
        <v>0</v>
      </c>
      <c r="O2159" s="144">
        <v>19536693</v>
      </c>
      <c r="P2159" s="144">
        <v>19536693</v>
      </c>
      <c r="Q2159" s="65">
        <v>0</v>
      </c>
      <c r="R2159" s="60">
        <v>0</v>
      </c>
      <c r="S2159" s="60" t="s">
        <v>648</v>
      </c>
      <c r="T2159" s="60" t="s">
        <v>3975</v>
      </c>
      <c r="U2159" s="60" t="s">
        <v>648</v>
      </c>
      <c r="V2159" s="60" t="s">
        <v>4050</v>
      </c>
      <c r="W2159" s="60" t="s">
        <v>4051</v>
      </c>
      <c r="X2159" s="60" t="s">
        <v>4052</v>
      </c>
      <c r="Y2159" s="133" t="s">
        <v>4053</v>
      </c>
    </row>
    <row r="2160" spans="1:25" ht="30" x14ac:dyDescent="0.25">
      <c r="A2160" s="60" t="s">
        <v>4073</v>
      </c>
      <c r="B2160" s="60" t="s">
        <v>4048</v>
      </c>
      <c r="C2160" s="60" t="str">
        <f t="shared" si="194"/>
        <v>N/A</v>
      </c>
      <c r="D2160" s="60" t="str">
        <f t="shared" si="195"/>
        <v>N/A</v>
      </c>
      <c r="E2160" s="68">
        <v>80111601</v>
      </c>
      <c r="F2160" s="91" t="s">
        <v>4064</v>
      </c>
      <c r="G2160" s="62">
        <v>1</v>
      </c>
      <c r="H2160" s="62">
        <v>1</v>
      </c>
      <c r="I2160" s="60">
        <v>330</v>
      </c>
      <c r="J2160" s="60">
        <v>0</v>
      </c>
      <c r="K2160" s="60" t="s">
        <v>21</v>
      </c>
      <c r="L2160" s="60" t="str">
        <f>IF(K2160=[53]Hoja3!$B$2,[53]Hoja3!$A$2,IF(K2160=[53]Hoja3!$B$3,[53]Hoja3!$A$3,IF(K2160=[53]Hoja3!$B$4,[53]Hoja3!$A$4,IF(K2160=[53]Hoja3!$B$5,[53]Hoja3!$A$5,IF(K2160=[53]Hoja3!$B$6,[53]Hoja3!$A$6,IF(K2160=[53]Hoja3!$B$7,[53]Hoja3!$A$7,IF(K2160=[53]Hoja3!$B$8,[53]Hoja3!$A$8,IF(K2160=[53]Hoja3!$B$9,[53]Hoja3!$A$9,IF(K2160=[53]Hoja3!$B$10,[53]Hoja3!$A$10,IF(K2160=[53]Hoja3!$B$11,[53]Hoja3!$A$11,IF(K2160=[53]Hoja3!$B$12,[53]Hoja3!$A$12,IF(K2160=[53]Hoja3!$B$13,[53]Hoja3!$A$13,IF(K2160=[53]Hoja3!$B$14,[53]Hoja3!$A$14,"")))))))))))))</f>
        <v>CCE-05</v>
      </c>
      <c r="M2160" s="60" t="s">
        <v>575</v>
      </c>
      <c r="N2160" s="60">
        <v>0</v>
      </c>
      <c r="O2160" s="144">
        <v>18851195</v>
      </c>
      <c r="P2160" s="144">
        <v>18851195</v>
      </c>
      <c r="Q2160" s="65">
        <v>0</v>
      </c>
      <c r="R2160" s="60">
        <v>0</v>
      </c>
      <c r="S2160" s="60" t="s">
        <v>648</v>
      </c>
      <c r="T2160" s="60" t="s">
        <v>3975</v>
      </c>
      <c r="U2160" s="60" t="s">
        <v>648</v>
      </c>
      <c r="V2160" s="60" t="s">
        <v>4050</v>
      </c>
      <c r="W2160" s="60" t="s">
        <v>4051</v>
      </c>
      <c r="X2160" s="60" t="s">
        <v>4052</v>
      </c>
      <c r="Y2160" s="133" t="s">
        <v>4053</v>
      </c>
    </row>
    <row r="2161" spans="1:25" ht="30" x14ac:dyDescent="0.25">
      <c r="A2161" s="60" t="s">
        <v>4074</v>
      </c>
      <c r="B2161" s="60" t="s">
        <v>4048</v>
      </c>
      <c r="C2161" s="60" t="str">
        <f t="shared" si="194"/>
        <v>N/A</v>
      </c>
      <c r="D2161" s="60" t="str">
        <f t="shared" si="195"/>
        <v>N/A</v>
      </c>
      <c r="E2161" s="68">
        <v>80111601</v>
      </c>
      <c r="F2161" s="91" t="s">
        <v>4064</v>
      </c>
      <c r="G2161" s="62">
        <v>1</v>
      </c>
      <c r="H2161" s="62">
        <v>1</v>
      </c>
      <c r="I2161" s="60">
        <v>342</v>
      </c>
      <c r="J2161" s="60">
        <v>0</v>
      </c>
      <c r="K2161" s="60" t="s">
        <v>21</v>
      </c>
      <c r="L2161" s="60" t="str">
        <f>IF(K2161=[53]Hoja3!$B$2,[53]Hoja3!$A$2,IF(K2161=[53]Hoja3!$B$3,[53]Hoja3!$A$3,IF(K2161=[53]Hoja3!$B$4,[53]Hoja3!$A$4,IF(K2161=[53]Hoja3!$B$5,[53]Hoja3!$A$5,IF(K2161=[53]Hoja3!$B$6,[53]Hoja3!$A$6,IF(K2161=[53]Hoja3!$B$7,[53]Hoja3!$A$7,IF(K2161=[53]Hoja3!$B$8,[53]Hoja3!$A$8,IF(K2161=[53]Hoja3!$B$9,[53]Hoja3!$A$9,IF(K2161=[53]Hoja3!$B$10,[53]Hoja3!$A$10,IF(K2161=[53]Hoja3!$B$11,[53]Hoja3!$A$11,IF(K2161=[53]Hoja3!$B$12,[53]Hoja3!$A$12,IF(K2161=[53]Hoja3!$B$13,[53]Hoja3!$A$13,IF(K2161=[53]Hoja3!$B$14,[53]Hoja3!$A$14,"")))))))))))))</f>
        <v>CCE-05</v>
      </c>
      <c r="M2161" s="60" t="s">
        <v>575</v>
      </c>
      <c r="N2161" s="60">
        <v>0</v>
      </c>
      <c r="O2161" s="144">
        <v>19536693</v>
      </c>
      <c r="P2161" s="144">
        <v>19536693</v>
      </c>
      <c r="Q2161" s="65">
        <v>0</v>
      </c>
      <c r="R2161" s="60">
        <v>0</v>
      </c>
      <c r="S2161" s="60" t="s">
        <v>648</v>
      </c>
      <c r="T2161" s="60" t="s">
        <v>3975</v>
      </c>
      <c r="U2161" s="60" t="s">
        <v>648</v>
      </c>
      <c r="V2161" s="60" t="s">
        <v>4050</v>
      </c>
      <c r="W2161" s="60" t="s">
        <v>4051</v>
      </c>
      <c r="X2161" s="60" t="s">
        <v>4052</v>
      </c>
      <c r="Y2161" s="133" t="s">
        <v>4053</v>
      </c>
    </row>
    <row r="2162" spans="1:25" ht="30" x14ac:dyDescent="0.25">
      <c r="A2162" s="60" t="s">
        <v>4075</v>
      </c>
      <c r="B2162" s="60" t="s">
        <v>4048</v>
      </c>
      <c r="C2162" s="60" t="str">
        <f t="shared" si="194"/>
        <v>N/A</v>
      </c>
      <c r="D2162" s="60" t="str">
        <f t="shared" si="195"/>
        <v>N/A</v>
      </c>
      <c r="E2162" s="68">
        <v>80111601</v>
      </c>
      <c r="F2162" s="91" t="s">
        <v>4064</v>
      </c>
      <c r="G2162" s="62">
        <v>1</v>
      </c>
      <c r="H2162" s="62">
        <v>1</v>
      </c>
      <c r="I2162" s="60">
        <v>342</v>
      </c>
      <c r="J2162" s="60">
        <v>0</v>
      </c>
      <c r="K2162" s="60" t="s">
        <v>21</v>
      </c>
      <c r="L2162" s="60" t="str">
        <f>IF(K2162=[53]Hoja3!$B$2,[53]Hoja3!$A$2,IF(K2162=[53]Hoja3!$B$3,[53]Hoja3!$A$3,IF(K2162=[53]Hoja3!$B$4,[53]Hoja3!$A$4,IF(K2162=[53]Hoja3!$B$5,[53]Hoja3!$A$5,IF(K2162=[53]Hoja3!$B$6,[53]Hoja3!$A$6,IF(K2162=[53]Hoja3!$B$7,[53]Hoja3!$A$7,IF(K2162=[53]Hoja3!$B$8,[53]Hoja3!$A$8,IF(K2162=[53]Hoja3!$B$9,[53]Hoja3!$A$9,IF(K2162=[53]Hoja3!$B$10,[53]Hoja3!$A$10,IF(K2162=[53]Hoja3!$B$11,[53]Hoja3!$A$11,IF(K2162=[53]Hoja3!$B$12,[53]Hoja3!$A$12,IF(K2162=[53]Hoja3!$B$13,[53]Hoja3!$A$13,IF(K2162=[53]Hoja3!$B$14,[53]Hoja3!$A$14,"")))))))))))))</f>
        <v>CCE-05</v>
      </c>
      <c r="M2162" s="60" t="s">
        <v>575</v>
      </c>
      <c r="N2162" s="60">
        <v>0</v>
      </c>
      <c r="O2162" s="144">
        <v>19536693</v>
      </c>
      <c r="P2162" s="144">
        <v>19536693</v>
      </c>
      <c r="Q2162" s="65">
        <v>0</v>
      </c>
      <c r="R2162" s="60">
        <v>0</v>
      </c>
      <c r="S2162" s="60" t="s">
        <v>648</v>
      </c>
      <c r="T2162" s="60" t="s">
        <v>3975</v>
      </c>
      <c r="U2162" s="60" t="s">
        <v>648</v>
      </c>
      <c r="V2162" s="60" t="s">
        <v>4050</v>
      </c>
      <c r="W2162" s="60" t="s">
        <v>4051</v>
      </c>
      <c r="X2162" s="60" t="s">
        <v>4052</v>
      </c>
      <c r="Y2162" s="133" t="s">
        <v>4053</v>
      </c>
    </row>
    <row r="2163" spans="1:25" ht="30" x14ac:dyDescent="0.25">
      <c r="A2163" s="60" t="s">
        <v>4076</v>
      </c>
      <c r="B2163" s="60" t="s">
        <v>4048</v>
      </c>
      <c r="C2163" s="60" t="str">
        <f t="shared" si="194"/>
        <v>N/A</v>
      </c>
      <c r="D2163" s="60" t="str">
        <f t="shared" si="195"/>
        <v>N/A</v>
      </c>
      <c r="E2163" s="68">
        <v>80111601</v>
      </c>
      <c r="F2163" s="91" t="s">
        <v>4064</v>
      </c>
      <c r="G2163" s="62">
        <v>1</v>
      </c>
      <c r="H2163" s="62">
        <v>1</v>
      </c>
      <c r="I2163" s="60">
        <v>342</v>
      </c>
      <c r="J2163" s="60">
        <v>0</v>
      </c>
      <c r="K2163" s="60" t="s">
        <v>21</v>
      </c>
      <c r="L2163" s="60" t="str">
        <f>IF(K2163=[53]Hoja3!$B$2,[53]Hoja3!$A$2,IF(K2163=[53]Hoja3!$B$3,[53]Hoja3!$A$3,IF(K2163=[53]Hoja3!$B$4,[53]Hoja3!$A$4,IF(K2163=[53]Hoja3!$B$5,[53]Hoja3!$A$5,IF(K2163=[53]Hoja3!$B$6,[53]Hoja3!$A$6,IF(K2163=[53]Hoja3!$B$7,[53]Hoja3!$A$7,IF(K2163=[53]Hoja3!$B$8,[53]Hoja3!$A$8,IF(K2163=[53]Hoja3!$B$9,[53]Hoja3!$A$9,IF(K2163=[53]Hoja3!$B$10,[53]Hoja3!$A$10,IF(K2163=[53]Hoja3!$B$11,[53]Hoja3!$A$11,IF(K2163=[53]Hoja3!$B$12,[53]Hoja3!$A$12,IF(K2163=[53]Hoja3!$B$13,[53]Hoja3!$A$13,IF(K2163=[53]Hoja3!$B$14,[53]Hoja3!$A$14,"")))))))))))))</f>
        <v>CCE-05</v>
      </c>
      <c r="M2163" s="60" t="s">
        <v>575</v>
      </c>
      <c r="N2163" s="60">
        <v>0</v>
      </c>
      <c r="O2163" s="144">
        <v>19536693</v>
      </c>
      <c r="P2163" s="144">
        <v>19536693</v>
      </c>
      <c r="Q2163" s="65">
        <v>0</v>
      </c>
      <c r="R2163" s="60">
        <v>0</v>
      </c>
      <c r="S2163" s="60" t="s">
        <v>648</v>
      </c>
      <c r="T2163" s="60" t="s">
        <v>3975</v>
      </c>
      <c r="U2163" s="60" t="s">
        <v>648</v>
      </c>
      <c r="V2163" s="60" t="s">
        <v>4050</v>
      </c>
      <c r="W2163" s="60" t="s">
        <v>4051</v>
      </c>
      <c r="X2163" s="60" t="s">
        <v>4052</v>
      </c>
      <c r="Y2163" s="133" t="s">
        <v>4053</v>
      </c>
    </row>
    <row r="2164" spans="1:25" ht="30" x14ac:dyDescent="0.25">
      <c r="A2164" s="60" t="s">
        <v>4077</v>
      </c>
      <c r="B2164" s="60" t="s">
        <v>4048</v>
      </c>
      <c r="C2164" s="60" t="str">
        <f t="shared" si="194"/>
        <v>N/A</v>
      </c>
      <c r="D2164" s="60" t="str">
        <f t="shared" si="195"/>
        <v>N/A</v>
      </c>
      <c r="E2164" s="68">
        <v>80111601</v>
      </c>
      <c r="F2164" s="91" t="s">
        <v>4064</v>
      </c>
      <c r="G2164" s="62">
        <v>1</v>
      </c>
      <c r="H2164" s="62">
        <v>1</v>
      </c>
      <c r="I2164" s="60">
        <v>342</v>
      </c>
      <c r="J2164" s="60">
        <v>0</v>
      </c>
      <c r="K2164" s="60" t="s">
        <v>21</v>
      </c>
      <c r="L2164" s="60" t="str">
        <f>IF(K2164=[53]Hoja3!$B$2,[53]Hoja3!$A$2,IF(K2164=[53]Hoja3!$B$3,[53]Hoja3!$A$3,IF(K2164=[53]Hoja3!$B$4,[53]Hoja3!$A$4,IF(K2164=[53]Hoja3!$B$5,[53]Hoja3!$A$5,IF(K2164=[53]Hoja3!$B$6,[53]Hoja3!$A$6,IF(K2164=[53]Hoja3!$B$7,[53]Hoja3!$A$7,IF(K2164=[53]Hoja3!$B$8,[53]Hoja3!$A$8,IF(K2164=[53]Hoja3!$B$9,[53]Hoja3!$A$9,IF(K2164=[53]Hoja3!$B$10,[53]Hoja3!$A$10,IF(K2164=[53]Hoja3!$B$11,[53]Hoja3!$A$11,IF(K2164=[53]Hoja3!$B$12,[53]Hoja3!$A$12,IF(K2164=[53]Hoja3!$B$13,[53]Hoja3!$A$13,IF(K2164=[53]Hoja3!$B$14,[53]Hoja3!$A$14,"")))))))))))))</f>
        <v>CCE-05</v>
      </c>
      <c r="M2164" s="60" t="s">
        <v>575</v>
      </c>
      <c r="N2164" s="60">
        <v>0</v>
      </c>
      <c r="O2164" s="144">
        <v>19536693</v>
      </c>
      <c r="P2164" s="144">
        <v>19536693</v>
      </c>
      <c r="Q2164" s="65">
        <v>0</v>
      </c>
      <c r="R2164" s="60">
        <v>0</v>
      </c>
      <c r="S2164" s="60" t="s">
        <v>648</v>
      </c>
      <c r="T2164" s="60" t="s">
        <v>3975</v>
      </c>
      <c r="U2164" s="60" t="s">
        <v>648</v>
      </c>
      <c r="V2164" s="60" t="s">
        <v>4050</v>
      </c>
      <c r="W2164" s="60" t="s">
        <v>4051</v>
      </c>
      <c r="X2164" s="60" t="s">
        <v>4052</v>
      </c>
      <c r="Y2164" s="133" t="s">
        <v>4053</v>
      </c>
    </row>
    <row r="2165" spans="1:25" ht="30" x14ac:dyDescent="0.25">
      <c r="A2165" s="60" t="s">
        <v>4078</v>
      </c>
      <c r="B2165" s="60" t="s">
        <v>4048</v>
      </c>
      <c r="C2165" s="60" t="str">
        <f t="shared" si="194"/>
        <v>N/A</v>
      </c>
      <c r="D2165" s="60" t="str">
        <f t="shared" si="195"/>
        <v>N/A</v>
      </c>
      <c r="E2165" s="68">
        <v>80111601</v>
      </c>
      <c r="F2165" s="91" t="s">
        <v>4064</v>
      </c>
      <c r="G2165" s="62">
        <v>1</v>
      </c>
      <c r="H2165" s="62">
        <v>1</v>
      </c>
      <c r="I2165" s="60">
        <v>342</v>
      </c>
      <c r="J2165" s="60">
        <v>0</v>
      </c>
      <c r="K2165" s="60" t="s">
        <v>21</v>
      </c>
      <c r="L2165" s="60" t="str">
        <f>IF(K2165=[53]Hoja3!$B$2,[53]Hoja3!$A$2,IF(K2165=[53]Hoja3!$B$3,[53]Hoja3!$A$3,IF(K2165=[53]Hoja3!$B$4,[53]Hoja3!$A$4,IF(K2165=[53]Hoja3!$B$5,[53]Hoja3!$A$5,IF(K2165=[53]Hoja3!$B$6,[53]Hoja3!$A$6,IF(K2165=[53]Hoja3!$B$7,[53]Hoja3!$A$7,IF(K2165=[53]Hoja3!$B$8,[53]Hoja3!$A$8,IF(K2165=[53]Hoja3!$B$9,[53]Hoja3!$A$9,IF(K2165=[53]Hoja3!$B$10,[53]Hoja3!$A$10,IF(K2165=[53]Hoja3!$B$11,[53]Hoja3!$A$11,IF(K2165=[53]Hoja3!$B$12,[53]Hoja3!$A$12,IF(K2165=[53]Hoja3!$B$13,[53]Hoja3!$A$13,IF(K2165=[53]Hoja3!$B$14,[53]Hoja3!$A$14,"")))))))))))))</f>
        <v>CCE-05</v>
      </c>
      <c r="M2165" s="60" t="s">
        <v>575</v>
      </c>
      <c r="N2165" s="60">
        <v>0</v>
      </c>
      <c r="O2165" s="144">
        <v>19536693</v>
      </c>
      <c r="P2165" s="144">
        <v>19536693</v>
      </c>
      <c r="Q2165" s="65">
        <v>0</v>
      </c>
      <c r="R2165" s="60">
        <v>0</v>
      </c>
      <c r="S2165" s="60" t="s">
        <v>648</v>
      </c>
      <c r="T2165" s="60" t="s">
        <v>3975</v>
      </c>
      <c r="U2165" s="60" t="s">
        <v>648</v>
      </c>
      <c r="V2165" s="60" t="s">
        <v>4050</v>
      </c>
      <c r="W2165" s="60" t="s">
        <v>4051</v>
      </c>
      <c r="X2165" s="60" t="s">
        <v>4052</v>
      </c>
      <c r="Y2165" s="133" t="s">
        <v>4053</v>
      </c>
    </row>
    <row r="2166" spans="1:25" ht="30" x14ac:dyDescent="0.25">
      <c r="A2166" s="60" t="s">
        <v>4079</v>
      </c>
      <c r="B2166" s="60" t="s">
        <v>4048</v>
      </c>
      <c r="C2166" s="60" t="str">
        <f t="shared" si="194"/>
        <v>N/A</v>
      </c>
      <c r="D2166" s="60" t="str">
        <f t="shared" si="195"/>
        <v>N/A</v>
      </c>
      <c r="E2166" s="68">
        <v>80111601</v>
      </c>
      <c r="F2166" s="91" t="s">
        <v>4064</v>
      </c>
      <c r="G2166" s="62">
        <v>1</v>
      </c>
      <c r="H2166" s="62">
        <v>1</v>
      </c>
      <c r="I2166" s="60">
        <v>342</v>
      </c>
      <c r="J2166" s="60">
        <v>0</v>
      </c>
      <c r="K2166" s="60" t="s">
        <v>21</v>
      </c>
      <c r="L2166" s="60" t="str">
        <f>IF(K2166=[53]Hoja3!$B$2,[53]Hoja3!$A$2,IF(K2166=[53]Hoja3!$B$3,[53]Hoja3!$A$3,IF(K2166=[53]Hoja3!$B$4,[53]Hoja3!$A$4,IF(K2166=[53]Hoja3!$B$5,[53]Hoja3!$A$5,IF(K2166=[53]Hoja3!$B$6,[53]Hoja3!$A$6,IF(K2166=[53]Hoja3!$B$7,[53]Hoja3!$A$7,IF(K2166=[53]Hoja3!$B$8,[53]Hoja3!$A$8,IF(K2166=[53]Hoja3!$B$9,[53]Hoja3!$A$9,IF(K2166=[53]Hoja3!$B$10,[53]Hoja3!$A$10,IF(K2166=[53]Hoja3!$B$11,[53]Hoja3!$A$11,IF(K2166=[53]Hoja3!$B$12,[53]Hoja3!$A$12,IF(K2166=[53]Hoja3!$B$13,[53]Hoja3!$A$13,IF(K2166=[53]Hoja3!$B$14,[53]Hoja3!$A$14,"")))))))))))))</f>
        <v>CCE-05</v>
      </c>
      <c r="M2166" s="60" t="s">
        <v>575</v>
      </c>
      <c r="N2166" s="60">
        <v>0</v>
      </c>
      <c r="O2166" s="144">
        <v>19536693</v>
      </c>
      <c r="P2166" s="144">
        <v>19536693</v>
      </c>
      <c r="Q2166" s="65">
        <v>0</v>
      </c>
      <c r="R2166" s="60">
        <v>0</v>
      </c>
      <c r="S2166" s="60" t="s">
        <v>648</v>
      </c>
      <c r="T2166" s="60" t="s">
        <v>3975</v>
      </c>
      <c r="U2166" s="60" t="s">
        <v>648</v>
      </c>
      <c r="V2166" s="60" t="s">
        <v>4050</v>
      </c>
      <c r="W2166" s="60" t="s">
        <v>4051</v>
      </c>
      <c r="X2166" s="60" t="s">
        <v>4052</v>
      </c>
      <c r="Y2166" s="133" t="s">
        <v>4053</v>
      </c>
    </row>
    <row r="2167" spans="1:25" ht="30" x14ac:dyDescent="0.25">
      <c r="A2167" s="60" t="s">
        <v>4080</v>
      </c>
      <c r="B2167" s="60" t="s">
        <v>4048</v>
      </c>
      <c r="C2167" s="60" t="str">
        <f t="shared" si="194"/>
        <v>N/A</v>
      </c>
      <c r="D2167" s="60" t="str">
        <f t="shared" si="195"/>
        <v>N/A</v>
      </c>
      <c r="E2167" s="68">
        <v>80111601</v>
      </c>
      <c r="F2167" s="91" t="s">
        <v>4064</v>
      </c>
      <c r="G2167" s="62">
        <v>1</v>
      </c>
      <c r="H2167" s="62">
        <v>1</v>
      </c>
      <c r="I2167" s="60">
        <v>342</v>
      </c>
      <c r="J2167" s="60">
        <v>0</v>
      </c>
      <c r="K2167" s="60" t="s">
        <v>21</v>
      </c>
      <c r="L2167" s="60" t="str">
        <f>IF(K2167=[53]Hoja3!$B$2,[53]Hoja3!$A$2,IF(K2167=[53]Hoja3!$B$3,[53]Hoja3!$A$3,IF(K2167=[53]Hoja3!$B$4,[53]Hoja3!$A$4,IF(K2167=[53]Hoja3!$B$5,[53]Hoja3!$A$5,IF(K2167=[53]Hoja3!$B$6,[53]Hoja3!$A$6,IF(K2167=[53]Hoja3!$B$7,[53]Hoja3!$A$7,IF(K2167=[53]Hoja3!$B$8,[53]Hoja3!$A$8,IF(K2167=[53]Hoja3!$B$9,[53]Hoja3!$A$9,IF(K2167=[53]Hoja3!$B$10,[53]Hoja3!$A$10,IF(K2167=[53]Hoja3!$B$11,[53]Hoja3!$A$11,IF(K2167=[53]Hoja3!$B$12,[53]Hoja3!$A$12,IF(K2167=[53]Hoja3!$B$13,[53]Hoja3!$A$13,IF(K2167=[53]Hoja3!$B$14,[53]Hoja3!$A$14,"")))))))))))))</f>
        <v>CCE-05</v>
      </c>
      <c r="M2167" s="60" t="s">
        <v>575</v>
      </c>
      <c r="N2167" s="60">
        <v>0</v>
      </c>
      <c r="O2167" s="144">
        <v>19536693</v>
      </c>
      <c r="P2167" s="144">
        <v>19536693</v>
      </c>
      <c r="Q2167" s="65">
        <v>0</v>
      </c>
      <c r="R2167" s="60">
        <v>0</v>
      </c>
      <c r="S2167" s="60" t="s">
        <v>648</v>
      </c>
      <c r="T2167" s="60" t="s">
        <v>3975</v>
      </c>
      <c r="U2167" s="60" t="s">
        <v>648</v>
      </c>
      <c r="V2167" s="60" t="s">
        <v>4050</v>
      </c>
      <c r="W2167" s="60" t="s">
        <v>4051</v>
      </c>
      <c r="X2167" s="60" t="s">
        <v>4052</v>
      </c>
      <c r="Y2167" s="133" t="s">
        <v>4053</v>
      </c>
    </row>
    <row r="2168" spans="1:25" ht="30" x14ac:dyDescent="0.25">
      <c r="A2168" s="60" t="s">
        <v>4081</v>
      </c>
      <c r="B2168" s="60" t="s">
        <v>4048</v>
      </c>
      <c r="C2168" s="60" t="str">
        <f t="shared" si="194"/>
        <v>N/A</v>
      </c>
      <c r="D2168" s="60" t="str">
        <f t="shared" si="195"/>
        <v>N/A</v>
      </c>
      <c r="E2168" s="68">
        <v>80111601</v>
      </c>
      <c r="F2168" s="91" t="s">
        <v>4064</v>
      </c>
      <c r="G2168" s="62">
        <v>1</v>
      </c>
      <c r="H2168" s="62">
        <v>1</v>
      </c>
      <c r="I2168" s="60">
        <v>330</v>
      </c>
      <c r="J2168" s="60">
        <v>0</v>
      </c>
      <c r="K2168" s="60" t="s">
        <v>21</v>
      </c>
      <c r="L2168" s="60" t="str">
        <f>IF(K2168=[53]Hoja3!$B$2,[53]Hoja3!$A$2,IF(K2168=[53]Hoja3!$B$3,[53]Hoja3!$A$3,IF(K2168=[53]Hoja3!$B$4,[53]Hoja3!$A$4,IF(K2168=[53]Hoja3!$B$5,[53]Hoja3!$A$5,IF(K2168=[53]Hoja3!$B$6,[53]Hoja3!$A$6,IF(K2168=[53]Hoja3!$B$7,[53]Hoja3!$A$7,IF(K2168=[53]Hoja3!$B$8,[53]Hoja3!$A$8,IF(K2168=[53]Hoja3!$B$9,[53]Hoja3!$A$9,IF(K2168=[53]Hoja3!$B$10,[53]Hoja3!$A$10,IF(K2168=[53]Hoja3!$B$11,[53]Hoja3!$A$11,IF(K2168=[53]Hoja3!$B$12,[53]Hoja3!$A$12,IF(K2168=[53]Hoja3!$B$13,[53]Hoja3!$A$13,IF(K2168=[53]Hoja3!$B$14,[53]Hoja3!$A$14,"")))))))))))))</f>
        <v>CCE-05</v>
      </c>
      <c r="M2168" s="60" t="s">
        <v>575</v>
      </c>
      <c r="N2168" s="60">
        <v>0</v>
      </c>
      <c r="O2168" s="144">
        <v>18851195</v>
      </c>
      <c r="P2168" s="144">
        <v>18851195</v>
      </c>
      <c r="Q2168" s="65">
        <v>0</v>
      </c>
      <c r="R2168" s="60">
        <v>0</v>
      </c>
      <c r="S2168" s="60" t="s">
        <v>648</v>
      </c>
      <c r="T2168" s="60" t="s">
        <v>3975</v>
      </c>
      <c r="U2168" s="60" t="s">
        <v>648</v>
      </c>
      <c r="V2168" s="60" t="s">
        <v>4050</v>
      </c>
      <c r="W2168" s="60" t="s">
        <v>4051</v>
      </c>
      <c r="X2168" s="60" t="s">
        <v>4052</v>
      </c>
      <c r="Y2168" s="133" t="s">
        <v>4053</v>
      </c>
    </row>
    <row r="2169" spans="1:25" ht="30" x14ac:dyDescent="0.25">
      <c r="A2169" s="60" t="s">
        <v>4082</v>
      </c>
      <c r="B2169" s="60" t="s">
        <v>4048</v>
      </c>
      <c r="C2169" s="60" t="str">
        <f t="shared" si="194"/>
        <v>N/A</v>
      </c>
      <c r="D2169" s="60" t="str">
        <f t="shared" si="195"/>
        <v>N/A</v>
      </c>
      <c r="E2169" s="68">
        <v>80111601</v>
      </c>
      <c r="F2169" s="91" t="s">
        <v>4064</v>
      </c>
      <c r="G2169" s="62">
        <v>1</v>
      </c>
      <c r="H2169" s="62">
        <v>1</v>
      </c>
      <c r="I2169" s="60">
        <v>342</v>
      </c>
      <c r="J2169" s="60">
        <v>0</v>
      </c>
      <c r="K2169" s="60" t="s">
        <v>21</v>
      </c>
      <c r="L2169" s="60" t="str">
        <f>IF(K2169=[53]Hoja3!$B$2,[53]Hoja3!$A$2,IF(K2169=[53]Hoja3!$B$3,[53]Hoja3!$A$3,IF(K2169=[53]Hoja3!$B$4,[53]Hoja3!$A$4,IF(K2169=[53]Hoja3!$B$5,[53]Hoja3!$A$5,IF(K2169=[53]Hoja3!$B$6,[53]Hoja3!$A$6,IF(K2169=[53]Hoja3!$B$7,[53]Hoja3!$A$7,IF(K2169=[53]Hoja3!$B$8,[53]Hoja3!$A$8,IF(K2169=[53]Hoja3!$B$9,[53]Hoja3!$A$9,IF(K2169=[53]Hoja3!$B$10,[53]Hoja3!$A$10,IF(K2169=[53]Hoja3!$B$11,[53]Hoja3!$A$11,IF(K2169=[53]Hoja3!$B$12,[53]Hoja3!$A$12,IF(K2169=[53]Hoja3!$B$13,[53]Hoja3!$A$13,IF(K2169=[53]Hoja3!$B$14,[53]Hoja3!$A$14,"")))))))))))))</f>
        <v>CCE-05</v>
      </c>
      <c r="M2169" s="60" t="s">
        <v>575</v>
      </c>
      <c r="N2169" s="60">
        <v>0</v>
      </c>
      <c r="O2169" s="144">
        <v>19536693</v>
      </c>
      <c r="P2169" s="144">
        <v>19536693</v>
      </c>
      <c r="Q2169" s="65">
        <v>0</v>
      </c>
      <c r="R2169" s="60">
        <v>0</v>
      </c>
      <c r="S2169" s="60" t="s">
        <v>648</v>
      </c>
      <c r="T2169" s="60" t="s">
        <v>3975</v>
      </c>
      <c r="U2169" s="60" t="s">
        <v>648</v>
      </c>
      <c r="V2169" s="60" t="s">
        <v>4050</v>
      </c>
      <c r="W2169" s="60" t="s">
        <v>4051</v>
      </c>
      <c r="X2169" s="60" t="s">
        <v>4052</v>
      </c>
      <c r="Y2169" s="133" t="s">
        <v>4053</v>
      </c>
    </row>
    <row r="2170" spans="1:25" ht="30" x14ac:dyDescent="0.25">
      <c r="A2170" s="60" t="s">
        <v>4083</v>
      </c>
      <c r="B2170" s="60" t="s">
        <v>4048</v>
      </c>
      <c r="C2170" s="60" t="str">
        <f t="shared" ref="C2170:C2198" si="196">IF(B2170="","",IFERROR(IF(VALUE(MID(B2170,1,4))&gt;0,"",""),"N/A"))</f>
        <v>N/A</v>
      </c>
      <c r="D2170" s="60" t="str">
        <f t="shared" ref="D2170:D2198" si="197">IF(B2170="","",IFERROR(IF(VALUE(MID(B2170,1,4))&gt;0,"",""),"N/A"))</f>
        <v>N/A</v>
      </c>
      <c r="E2170" s="68">
        <v>80111601</v>
      </c>
      <c r="F2170" s="91" t="s">
        <v>4064</v>
      </c>
      <c r="G2170" s="62">
        <v>1</v>
      </c>
      <c r="H2170" s="62">
        <v>1</v>
      </c>
      <c r="I2170" s="60">
        <v>342</v>
      </c>
      <c r="J2170" s="60">
        <v>0</v>
      </c>
      <c r="K2170" s="60" t="s">
        <v>21</v>
      </c>
      <c r="L2170" s="60" t="str">
        <f>IF(K2170=[53]Hoja3!$B$2,[53]Hoja3!$A$2,IF(K2170=[53]Hoja3!$B$3,[53]Hoja3!$A$3,IF(K2170=[53]Hoja3!$B$4,[53]Hoja3!$A$4,IF(K2170=[53]Hoja3!$B$5,[53]Hoja3!$A$5,IF(K2170=[53]Hoja3!$B$6,[53]Hoja3!$A$6,IF(K2170=[53]Hoja3!$B$7,[53]Hoja3!$A$7,IF(K2170=[53]Hoja3!$B$8,[53]Hoja3!$A$8,IF(K2170=[53]Hoja3!$B$9,[53]Hoja3!$A$9,IF(K2170=[53]Hoja3!$B$10,[53]Hoja3!$A$10,IF(K2170=[53]Hoja3!$B$11,[53]Hoja3!$A$11,IF(K2170=[53]Hoja3!$B$12,[53]Hoja3!$A$12,IF(K2170=[53]Hoja3!$B$13,[53]Hoja3!$A$13,IF(K2170=[53]Hoja3!$B$14,[53]Hoja3!$A$14,"")))))))))))))</f>
        <v>CCE-05</v>
      </c>
      <c r="M2170" s="60" t="s">
        <v>575</v>
      </c>
      <c r="N2170" s="60">
        <v>0</v>
      </c>
      <c r="O2170" s="144">
        <v>19536693</v>
      </c>
      <c r="P2170" s="144">
        <v>19536693</v>
      </c>
      <c r="Q2170" s="65">
        <v>0</v>
      </c>
      <c r="R2170" s="60">
        <v>0</v>
      </c>
      <c r="S2170" s="60" t="s">
        <v>648</v>
      </c>
      <c r="T2170" s="60" t="s">
        <v>3975</v>
      </c>
      <c r="U2170" s="60" t="s">
        <v>648</v>
      </c>
      <c r="V2170" s="60" t="s">
        <v>4050</v>
      </c>
      <c r="W2170" s="60" t="s">
        <v>4051</v>
      </c>
      <c r="X2170" s="60" t="s">
        <v>4052</v>
      </c>
      <c r="Y2170" s="133" t="s">
        <v>4053</v>
      </c>
    </row>
    <row r="2171" spans="1:25" ht="30" x14ac:dyDescent="0.25">
      <c r="A2171" s="60" t="s">
        <v>4084</v>
      </c>
      <c r="B2171" s="60" t="s">
        <v>4048</v>
      </c>
      <c r="C2171" s="60" t="str">
        <f t="shared" si="196"/>
        <v>N/A</v>
      </c>
      <c r="D2171" s="60" t="str">
        <f t="shared" si="197"/>
        <v>N/A</v>
      </c>
      <c r="E2171" s="68">
        <v>80111601</v>
      </c>
      <c r="F2171" s="91" t="s">
        <v>4064</v>
      </c>
      <c r="G2171" s="62">
        <v>1</v>
      </c>
      <c r="H2171" s="62">
        <v>1</v>
      </c>
      <c r="I2171" s="60">
        <v>330</v>
      </c>
      <c r="J2171" s="60">
        <v>0</v>
      </c>
      <c r="K2171" s="60" t="s">
        <v>21</v>
      </c>
      <c r="L2171" s="60" t="str">
        <f>IF(K2171=[53]Hoja3!$B$2,[53]Hoja3!$A$2,IF(K2171=[53]Hoja3!$B$3,[53]Hoja3!$A$3,IF(K2171=[53]Hoja3!$B$4,[53]Hoja3!$A$4,IF(K2171=[53]Hoja3!$B$5,[53]Hoja3!$A$5,IF(K2171=[53]Hoja3!$B$6,[53]Hoja3!$A$6,IF(K2171=[53]Hoja3!$B$7,[53]Hoja3!$A$7,IF(K2171=[53]Hoja3!$B$8,[53]Hoja3!$A$8,IF(K2171=[53]Hoja3!$B$9,[53]Hoja3!$A$9,IF(K2171=[53]Hoja3!$B$10,[53]Hoja3!$A$10,IF(K2171=[53]Hoja3!$B$11,[53]Hoja3!$A$11,IF(K2171=[53]Hoja3!$B$12,[53]Hoja3!$A$12,IF(K2171=[53]Hoja3!$B$13,[53]Hoja3!$A$13,IF(K2171=[53]Hoja3!$B$14,[53]Hoja3!$A$14,"")))))))))))))</f>
        <v>CCE-05</v>
      </c>
      <c r="M2171" s="60" t="s">
        <v>575</v>
      </c>
      <c r="N2171" s="60">
        <v>0</v>
      </c>
      <c r="O2171" s="144">
        <v>18851195</v>
      </c>
      <c r="P2171" s="144">
        <v>18851195</v>
      </c>
      <c r="Q2171" s="65">
        <v>0</v>
      </c>
      <c r="R2171" s="60">
        <v>0</v>
      </c>
      <c r="S2171" s="60" t="s">
        <v>648</v>
      </c>
      <c r="T2171" s="60" t="s">
        <v>3975</v>
      </c>
      <c r="U2171" s="60" t="s">
        <v>648</v>
      </c>
      <c r="V2171" s="60" t="s">
        <v>4050</v>
      </c>
      <c r="W2171" s="60" t="s">
        <v>4051</v>
      </c>
      <c r="X2171" s="60" t="s">
        <v>4052</v>
      </c>
      <c r="Y2171" s="133" t="s">
        <v>4053</v>
      </c>
    </row>
    <row r="2172" spans="1:25" ht="30" x14ac:dyDescent="0.25">
      <c r="A2172" s="60" t="s">
        <v>4085</v>
      </c>
      <c r="B2172" s="60" t="s">
        <v>4048</v>
      </c>
      <c r="C2172" s="60" t="str">
        <f t="shared" si="196"/>
        <v>N/A</v>
      </c>
      <c r="D2172" s="60" t="str">
        <f t="shared" si="197"/>
        <v>N/A</v>
      </c>
      <c r="E2172" s="68">
        <v>80111601</v>
      </c>
      <c r="F2172" s="91" t="s">
        <v>4064</v>
      </c>
      <c r="G2172" s="62">
        <v>1</v>
      </c>
      <c r="H2172" s="62">
        <v>1</v>
      </c>
      <c r="I2172" s="60">
        <v>342</v>
      </c>
      <c r="J2172" s="60">
        <v>0</v>
      </c>
      <c r="K2172" s="60" t="s">
        <v>21</v>
      </c>
      <c r="L2172" s="60" t="str">
        <f>IF(K2172=[53]Hoja3!$B$2,[53]Hoja3!$A$2,IF(K2172=[53]Hoja3!$B$3,[53]Hoja3!$A$3,IF(K2172=[53]Hoja3!$B$4,[53]Hoja3!$A$4,IF(K2172=[53]Hoja3!$B$5,[53]Hoja3!$A$5,IF(K2172=[53]Hoja3!$B$6,[53]Hoja3!$A$6,IF(K2172=[53]Hoja3!$B$7,[53]Hoja3!$A$7,IF(K2172=[53]Hoja3!$B$8,[53]Hoja3!$A$8,IF(K2172=[53]Hoja3!$B$9,[53]Hoja3!$A$9,IF(K2172=[53]Hoja3!$B$10,[53]Hoja3!$A$10,IF(K2172=[53]Hoja3!$B$11,[53]Hoja3!$A$11,IF(K2172=[53]Hoja3!$B$12,[53]Hoja3!$A$12,IF(K2172=[53]Hoja3!$B$13,[53]Hoja3!$A$13,IF(K2172=[53]Hoja3!$B$14,[53]Hoja3!$A$14,"")))))))))))))</f>
        <v>CCE-05</v>
      </c>
      <c r="M2172" s="60" t="s">
        <v>575</v>
      </c>
      <c r="N2172" s="60">
        <v>0</v>
      </c>
      <c r="O2172" s="144">
        <v>19536693</v>
      </c>
      <c r="P2172" s="144">
        <v>19536693</v>
      </c>
      <c r="Q2172" s="65">
        <v>0</v>
      </c>
      <c r="R2172" s="60">
        <v>0</v>
      </c>
      <c r="S2172" s="60" t="s">
        <v>648</v>
      </c>
      <c r="T2172" s="60" t="s">
        <v>3975</v>
      </c>
      <c r="U2172" s="60" t="s">
        <v>648</v>
      </c>
      <c r="V2172" s="60" t="s">
        <v>4050</v>
      </c>
      <c r="W2172" s="60" t="s">
        <v>4051</v>
      </c>
      <c r="X2172" s="60" t="s">
        <v>4052</v>
      </c>
      <c r="Y2172" s="133" t="s">
        <v>4053</v>
      </c>
    </row>
    <row r="2173" spans="1:25" ht="30" x14ac:dyDescent="0.25">
      <c r="A2173" s="60" t="s">
        <v>4086</v>
      </c>
      <c r="B2173" s="60" t="s">
        <v>4048</v>
      </c>
      <c r="C2173" s="60" t="str">
        <f t="shared" si="196"/>
        <v>N/A</v>
      </c>
      <c r="D2173" s="60" t="str">
        <f t="shared" si="197"/>
        <v>N/A</v>
      </c>
      <c r="E2173" s="68">
        <v>80111601</v>
      </c>
      <c r="F2173" s="91" t="s">
        <v>4064</v>
      </c>
      <c r="G2173" s="62">
        <v>1</v>
      </c>
      <c r="H2173" s="62">
        <v>1</v>
      </c>
      <c r="I2173" s="60">
        <v>342</v>
      </c>
      <c r="J2173" s="60">
        <v>0</v>
      </c>
      <c r="K2173" s="60" t="s">
        <v>21</v>
      </c>
      <c r="L2173" s="60" t="str">
        <f>IF(K2173=[53]Hoja3!$B$2,[53]Hoja3!$A$2,IF(K2173=[53]Hoja3!$B$3,[53]Hoja3!$A$3,IF(K2173=[53]Hoja3!$B$4,[53]Hoja3!$A$4,IF(K2173=[53]Hoja3!$B$5,[53]Hoja3!$A$5,IF(K2173=[53]Hoja3!$B$6,[53]Hoja3!$A$6,IF(K2173=[53]Hoja3!$B$7,[53]Hoja3!$A$7,IF(K2173=[53]Hoja3!$B$8,[53]Hoja3!$A$8,IF(K2173=[53]Hoja3!$B$9,[53]Hoja3!$A$9,IF(K2173=[53]Hoja3!$B$10,[53]Hoja3!$A$10,IF(K2173=[53]Hoja3!$B$11,[53]Hoja3!$A$11,IF(K2173=[53]Hoja3!$B$12,[53]Hoja3!$A$12,IF(K2173=[53]Hoja3!$B$13,[53]Hoja3!$A$13,IF(K2173=[53]Hoja3!$B$14,[53]Hoja3!$A$14,"")))))))))))))</f>
        <v>CCE-05</v>
      </c>
      <c r="M2173" s="60" t="s">
        <v>575</v>
      </c>
      <c r="N2173" s="60">
        <v>0</v>
      </c>
      <c r="O2173" s="144">
        <v>19536693</v>
      </c>
      <c r="P2173" s="144">
        <v>19536693</v>
      </c>
      <c r="Q2173" s="65">
        <v>0</v>
      </c>
      <c r="R2173" s="60">
        <v>0</v>
      </c>
      <c r="S2173" s="60" t="s">
        <v>648</v>
      </c>
      <c r="T2173" s="60" t="s">
        <v>3975</v>
      </c>
      <c r="U2173" s="60" t="s">
        <v>648</v>
      </c>
      <c r="V2173" s="60" t="s">
        <v>4050</v>
      </c>
      <c r="W2173" s="60" t="s">
        <v>4051</v>
      </c>
      <c r="X2173" s="60" t="s">
        <v>4052</v>
      </c>
      <c r="Y2173" s="133" t="s">
        <v>4053</v>
      </c>
    </row>
    <row r="2174" spans="1:25" ht="30" x14ac:dyDescent="0.25">
      <c r="A2174" s="60" t="s">
        <v>4087</v>
      </c>
      <c r="B2174" s="60" t="s">
        <v>4048</v>
      </c>
      <c r="C2174" s="60" t="str">
        <f t="shared" si="196"/>
        <v>N/A</v>
      </c>
      <c r="D2174" s="60" t="str">
        <f t="shared" si="197"/>
        <v>N/A</v>
      </c>
      <c r="E2174" s="68">
        <v>80111601</v>
      </c>
      <c r="F2174" s="91" t="s">
        <v>4064</v>
      </c>
      <c r="G2174" s="62">
        <v>1</v>
      </c>
      <c r="H2174" s="62">
        <v>1</v>
      </c>
      <c r="I2174" s="60">
        <v>342</v>
      </c>
      <c r="J2174" s="60">
        <v>0</v>
      </c>
      <c r="K2174" s="60" t="s">
        <v>21</v>
      </c>
      <c r="L2174" s="60" t="str">
        <f>IF(K2174=[53]Hoja3!$B$2,[53]Hoja3!$A$2,IF(K2174=[53]Hoja3!$B$3,[53]Hoja3!$A$3,IF(K2174=[53]Hoja3!$B$4,[53]Hoja3!$A$4,IF(K2174=[53]Hoja3!$B$5,[53]Hoja3!$A$5,IF(K2174=[53]Hoja3!$B$6,[53]Hoja3!$A$6,IF(K2174=[53]Hoja3!$B$7,[53]Hoja3!$A$7,IF(K2174=[53]Hoja3!$B$8,[53]Hoja3!$A$8,IF(K2174=[53]Hoja3!$B$9,[53]Hoja3!$A$9,IF(K2174=[53]Hoja3!$B$10,[53]Hoja3!$A$10,IF(K2174=[53]Hoja3!$B$11,[53]Hoja3!$A$11,IF(K2174=[53]Hoja3!$B$12,[53]Hoja3!$A$12,IF(K2174=[53]Hoja3!$B$13,[53]Hoja3!$A$13,IF(K2174=[53]Hoja3!$B$14,[53]Hoja3!$A$14,"")))))))))))))</f>
        <v>CCE-05</v>
      </c>
      <c r="M2174" s="60" t="s">
        <v>575</v>
      </c>
      <c r="N2174" s="60">
        <v>0</v>
      </c>
      <c r="O2174" s="144">
        <v>19536693</v>
      </c>
      <c r="P2174" s="144">
        <v>19536693</v>
      </c>
      <c r="Q2174" s="65">
        <v>0</v>
      </c>
      <c r="R2174" s="60">
        <v>0</v>
      </c>
      <c r="S2174" s="60" t="s">
        <v>648</v>
      </c>
      <c r="T2174" s="60" t="s">
        <v>3975</v>
      </c>
      <c r="U2174" s="60" t="s">
        <v>648</v>
      </c>
      <c r="V2174" s="60" t="s">
        <v>4050</v>
      </c>
      <c r="W2174" s="60" t="s">
        <v>4051</v>
      </c>
      <c r="X2174" s="60" t="s">
        <v>4052</v>
      </c>
      <c r="Y2174" s="133" t="s">
        <v>4053</v>
      </c>
    </row>
    <row r="2175" spans="1:25" ht="30" x14ac:dyDescent="0.25">
      <c r="A2175" s="60" t="s">
        <v>4088</v>
      </c>
      <c r="B2175" s="60" t="s">
        <v>4048</v>
      </c>
      <c r="C2175" s="60" t="str">
        <f t="shared" si="196"/>
        <v>N/A</v>
      </c>
      <c r="D2175" s="60" t="str">
        <f t="shared" si="197"/>
        <v>N/A</v>
      </c>
      <c r="E2175" s="68">
        <v>80111601</v>
      </c>
      <c r="F2175" s="91" t="s">
        <v>4064</v>
      </c>
      <c r="G2175" s="62">
        <v>1</v>
      </c>
      <c r="H2175" s="62">
        <v>1</v>
      </c>
      <c r="I2175" s="60">
        <v>342</v>
      </c>
      <c r="J2175" s="60">
        <v>0</v>
      </c>
      <c r="K2175" s="60" t="s">
        <v>21</v>
      </c>
      <c r="L2175" s="60" t="str">
        <f>IF(K2175=[53]Hoja3!$B$2,[53]Hoja3!$A$2,IF(K2175=[53]Hoja3!$B$3,[53]Hoja3!$A$3,IF(K2175=[53]Hoja3!$B$4,[53]Hoja3!$A$4,IF(K2175=[53]Hoja3!$B$5,[53]Hoja3!$A$5,IF(K2175=[53]Hoja3!$B$6,[53]Hoja3!$A$6,IF(K2175=[53]Hoja3!$B$7,[53]Hoja3!$A$7,IF(K2175=[53]Hoja3!$B$8,[53]Hoja3!$A$8,IF(K2175=[53]Hoja3!$B$9,[53]Hoja3!$A$9,IF(K2175=[53]Hoja3!$B$10,[53]Hoja3!$A$10,IF(K2175=[53]Hoja3!$B$11,[53]Hoja3!$A$11,IF(K2175=[53]Hoja3!$B$12,[53]Hoja3!$A$12,IF(K2175=[53]Hoja3!$B$13,[53]Hoja3!$A$13,IF(K2175=[53]Hoja3!$B$14,[53]Hoja3!$A$14,"")))))))))))))</f>
        <v>CCE-05</v>
      </c>
      <c r="M2175" s="60" t="s">
        <v>575</v>
      </c>
      <c r="N2175" s="60">
        <v>0</v>
      </c>
      <c r="O2175" s="144">
        <v>19536693</v>
      </c>
      <c r="P2175" s="144">
        <v>19536693</v>
      </c>
      <c r="Q2175" s="65">
        <v>0</v>
      </c>
      <c r="R2175" s="60">
        <v>0</v>
      </c>
      <c r="S2175" s="60" t="s">
        <v>648</v>
      </c>
      <c r="T2175" s="60" t="s">
        <v>3975</v>
      </c>
      <c r="U2175" s="60" t="s">
        <v>648</v>
      </c>
      <c r="V2175" s="60" t="s">
        <v>4050</v>
      </c>
      <c r="W2175" s="60" t="s">
        <v>4051</v>
      </c>
      <c r="X2175" s="60" t="s">
        <v>4052</v>
      </c>
      <c r="Y2175" s="133" t="s">
        <v>4053</v>
      </c>
    </row>
    <row r="2176" spans="1:25" ht="30" x14ac:dyDescent="0.25">
      <c r="A2176" s="60" t="s">
        <v>4089</v>
      </c>
      <c r="B2176" s="60" t="s">
        <v>4048</v>
      </c>
      <c r="C2176" s="60" t="str">
        <f t="shared" si="196"/>
        <v>N/A</v>
      </c>
      <c r="D2176" s="60" t="str">
        <f t="shared" si="197"/>
        <v>N/A</v>
      </c>
      <c r="E2176" s="68">
        <v>80111601</v>
      </c>
      <c r="F2176" s="91" t="s">
        <v>4064</v>
      </c>
      <c r="G2176" s="62">
        <v>1</v>
      </c>
      <c r="H2176" s="62">
        <v>1</v>
      </c>
      <c r="I2176" s="60">
        <v>342</v>
      </c>
      <c r="J2176" s="60">
        <v>0</v>
      </c>
      <c r="K2176" s="60" t="s">
        <v>21</v>
      </c>
      <c r="L2176" s="60" t="str">
        <f>IF(K2176=[53]Hoja3!$B$2,[53]Hoja3!$A$2,IF(K2176=[53]Hoja3!$B$3,[53]Hoja3!$A$3,IF(K2176=[53]Hoja3!$B$4,[53]Hoja3!$A$4,IF(K2176=[53]Hoja3!$B$5,[53]Hoja3!$A$5,IF(K2176=[53]Hoja3!$B$6,[53]Hoja3!$A$6,IF(K2176=[53]Hoja3!$B$7,[53]Hoja3!$A$7,IF(K2176=[53]Hoja3!$B$8,[53]Hoja3!$A$8,IF(K2176=[53]Hoja3!$B$9,[53]Hoja3!$A$9,IF(K2176=[53]Hoja3!$B$10,[53]Hoja3!$A$10,IF(K2176=[53]Hoja3!$B$11,[53]Hoja3!$A$11,IF(K2176=[53]Hoja3!$B$12,[53]Hoja3!$A$12,IF(K2176=[53]Hoja3!$B$13,[53]Hoja3!$A$13,IF(K2176=[53]Hoja3!$B$14,[53]Hoja3!$A$14,"")))))))))))))</f>
        <v>CCE-05</v>
      </c>
      <c r="M2176" s="60" t="s">
        <v>575</v>
      </c>
      <c r="N2176" s="60">
        <v>0</v>
      </c>
      <c r="O2176" s="144">
        <v>19536693</v>
      </c>
      <c r="P2176" s="144">
        <v>19536693</v>
      </c>
      <c r="Q2176" s="65">
        <v>0</v>
      </c>
      <c r="R2176" s="60">
        <v>0</v>
      </c>
      <c r="S2176" s="60" t="s">
        <v>648</v>
      </c>
      <c r="T2176" s="60" t="s">
        <v>3975</v>
      </c>
      <c r="U2176" s="60" t="s">
        <v>648</v>
      </c>
      <c r="V2176" s="60" t="s">
        <v>4050</v>
      </c>
      <c r="W2176" s="60" t="s">
        <v>4051</v>
      </c>
      <c r="X2176" s="60" t="s">
        <v>4052</v>
      </c>
      <c r="Y2176" s="133" t="s">
        <v>4053</v>
      </c>
    </row>
    <row r="2177" spans="1:25" ht="30" x14ac:dyDescent="0.25">
      <c r="A2177" s="60" t="s">
        <v>4090</v>
      </c>
      <c r="B2177" s="60" t="s">
        <v>4048</v>
      </c>
      <c r="C2177" s="60" t="str">
        <f t="shared" si="196"/>
        <v>N/A</v>
      </c>
      <c r="D2177" s="60" t="str">
        <f t="shared" si="197"/>
        <v>N/A</v>
      </c>
      <c r="E2177" s="68">
        <v>80111601</v>
      </c>
      <c r="F2177" s="91" t="s">
        <v>4064</v>
      </c>
      <c r="G2177" s="62">
        <v>1</v>
      </c>
      <c r="H2177" s="62">
        <v>1</v>
      </c>
      <c r="I2177" s="60">
        <v>342</v>
      </c>
      <c r="J2177" s="60">
        <v>0</v>
      </c>
      <c r="K2177" s="60" t="s">
        <v>21</v>
      </c>
      <c r="L2177" s="60" t="str">
        <f>IF(K2177=[53]Hoja3!$B$2,[53]Hoja3!$A$2,IF(K2177=[53]Hoja3!$B$3,[53]Hoja3!$A$3,IF(K2177=[53]Hoja3!$B$4,[53]Hoja3!$A$4,IF(K2177=[53]Hoja3!$B$5,[53]Hoja3!$A$5,IF(K2177=[53]Hoja3!$B$6,[53]Hoja3!$A$6,IF(K2177=[53]Hoja3!$B$7,[53]Hoja3!$A$7,IF(K2177=[53]Hoja3!$B$8,[53]Hoja3!$A$8,IF(K2177=[53]Hoja3!$B$9,[53]Hoja3!$A$9,IF(K2177=[53]Hoja3!$B$10,[53]Hoja3!$A$10,IF(K2177=[53]Hoja3!$B$11,[53]Hoja3!$A$11,IF(K2177=[53]Hoja3!$B$12,[53]Hoja3!$A$12,IF(K2177=[53]Hoja3!$B$13,[53]Hoja3!$A$13,IF(K2177=[53]Hoja3!$B$14,[53]Hoja3!$A$14,"")))))))))))))</f>
        <v>CCE-05</v>
      </c>
      <c r="M2177" s="60" t="s">
        <v>575</v>
      </c>
      <c r="N2177" s="60">
        <v>0</v>
      </c>
      <c r="O2177" s="144">
        <v>19536693</v>
      </c>
      <c r="P2177" s="144">
        <v>19536693</v>
      </c>
      <c r="Q2177" s="65">
        <v>0</v>
      </c>
      <c r="R2177" s="60">
        <v>0</v>
      </c>
      <c r="S2177" s="60" t="s">
        <v>648</v>
      </c>
      <c r="T2177" s="60" t="s">
        <v>3975</v>
      </c>
      <c r="U2177" s="60" t="s">
        <v>648</v>
      </c>
      <c r="V2177" s="60" t="s">
        <v>4050</v>
      </c>
      <c r="W2177" s="60" t="s">
        <v>4051</v>
      </c>
      <c r="X2177" s="60" t="s">
        <v>4052</v>
      </c>
      <c r="Y2177" s="133" t="s">
        <v>4053</v>
      </c>
    </row>
    <row r="2178" spans="1:25" ht="30" x14ac:dyDescent="0.25">
      <c r="A2178" s="60" t="s">
        <v>4091</v>
      </c>
      <c r="B2178" s="60" t="s">
        <v>4048</v>
      </c>
      <c r="C2178" s="60" t="str">
        <f t="shared" si="196"/>
        <v>N/A</v>
      </c>
      <c r="D2178" s="60" t="str">
        <f t="shared" si="197"/>
        <v>N/A</v>
      </c>
      <c r="E2178" s="68">
        <v>80111601</v>
      </c>
      <c r="F2178" s="91" t="s">
        <v>4064</v>
      </c>
      <c r="G2178" s="62">
        <v>1</v>
      </c>
      <c r="H2178" s="62">
        <v>1</v>
      </c>
      <c r="I2178" s="60">
        <v>342</v>
      </c>
      <c r="J2178" s="60">
        <v>0</v>
      </c>
      <c r="K2178" s="60" t="s">
        <v>21</v>
      </c>
      <c r="L2178" s="60" t="str">
        <f>IF(K2178=[53]Hoja3!$B$2,[53]Hoja3!$A$2,IF(K2178=[53]Hoja3!$B$3,[53]Hoja3!$A$3,IF(K2178=[53]Hoja3!$B$4,[53]Hoja3!$A$4,IF(K2178=[53]Hoja3!$B$5,[53]Hoja3!$A$5,IF(K2178=[53]Hoja3!$B$6,[53]Hoja3!$A$6,IF(K2178=[53]Hoja3!$B$7,[53]Hoja3!$A$7,IF(K2178=[53]Hoja3!$B$8,[53]Hoja3!$A$8,IF(K2178=[53]Hoja3!$B$9,[53]Hoja3!$A$9,IF(K2178=[53]Hoja3!$B$10,[53]Hoja3!$A$10,IF(K2178=[53]Hoja3!$B$11,[53]Hoja3!$A$11,IF(K2178=[53]Hoja3!$B$12,[53]Hoja3!$A$12,IF(K2178=[53]Hoja3!$B$13,[53]Hoja3!$A$13,IF(K2178=[53]Hoja3!$B$14,[53]Hoja3!$A$14,"")))))))))))))</f>
        <v>CCE-05</v>
      </c>
      <c r="M2178" s="60" t="s">
        <v>575</v>
      </c>
      <c r="N2178" s="60">
        <v>0</v>
      </c>
      <c r="O2178" s="144">
        <v>19536693</v>
      </c>
      <c r="P2178" s="144">
        <v>19536693</v>
      </c>
      <c r="Q2178" s="65">
        <v>0</v>
      </c>
      <c r="R2178" s="60">
        <v>0</v>
      </c>
      <c r="S2178" s="60" t="s">
        <v>648</v>
      </c>
      <c r="T2178" s="60" t="s">
        <v>3975</v>
      </c>
      <c r="U2178" s="60" t="s">
        <v>648</v>
      </c>
      <c r="V2178" s="60" t="s">
        <v>4050</v>
      </c>
      <c r="W2178" s="60" t="s">
        <v>4051</v>
      </c>
      <c r="X2178" s="60" t="s">
        <v>4052</v>
      </c>
      <c r="Y2178" s="133" t="s">
        <v>4053</v>
      </c>
    </row>
    <row r="2179" spans="1:25" ht="30" x14ac:dyDescent="0.25">
      <c r="A2179" s="60" t="s">
        <v>4092</v>
      </c>
      <c r="B2179" s="60" t="s">
        <v>4048</v>
      </c>
      <c r="C2179" s="60" t="str">
        <f t="shared" si="196"/>
        <v>N/A</v>
      </c>
      <c r="D2179" s="60" t="str">
        <f t="shared" si="197"/>
        <v>N/A</v>
      </c>
      <c r="E2179" s="68">
        <v>80111601</v>
      </c>
      <c r="F2179" s="91" t="s">
        <v>4064</v>
      </c>
      <c r="G2179" s="62">
        <v>1</v>
      </c>
      <c r="H2179" s="62">
        <v>1</v>
      </c>
      <c r="I2179" s="60">
        <v>342</v>
      </c>
      <c r="J2179" s="60">
        <v>0</v>
      </c>
      <c r="K2179" s="60" t="s">
        <v>21</v>
      </c>
      <c r="L2179" s="60" t="str">
        <f>IF(K2179=[53]Hoja3!$B$2,[53]Hoja3!$A$2,IF(K2179=[53]Hoja3!$B$3,[53]Hoja3!$A$3,IF(K2179=[53]Hoja3!$B$4,[53]Hoja3!$A$4,IF(K2179=[53]Hoja3!$B$5,[53]Hoja3!$A$5,IF(K2179=[53]Hoja3!$B$6,[53]Hoja3!$A$6,IF(K2179=[53]Hoja3!$B$7,[53]Hoja3!$A$7,IF(K2179=[53]Hoja3!$B$8,[53]Hoja3!$A$8,IF(K2179=[53]Hoja3!$B$9,[53]Hoja3!$A$9,IF(K2179=[53]Hoja3!$B$10,[53]Hoja3!$A$10,IF(K2179=[53]Hoja3!$B$11,[53]Hoja3!$A$11,IF(K2179=[53]Hoja3!$B$12,[53]Hoja3!$A$12,IF(K2179=[53]Hoja3!$B$13,[53]Hoja3!$A$13,IF(K2179=[53]Hoja3!$B$14,[53]Hoja3!$A$14,"")))))))))))))</f>
        <v>CCE-05</v>
      </c>
      <c r="M2179" s="60" t="s">
        <v>575</v>
      </c>
      <c r="N2179" s="60">
        <v>0</v>
      </c>
      <c r="O2179" s="144">
        <v>19536693</v>
      </c>
      <c r="P2179" s="144">
        <v>19536693</v>
      </c>
      <c r="Q2179" s="65">
        <v>0</v>
      </c>
      <c r="R2179" s="60">
        <v>0</v>
      </c>
      <c r="S2179" s="60" t="s">
        <v>648</v>
      </c>
      <c r="T2179" s="60" t="s">
        <v>3975</v>
      </c>
      <c r="U2179" s="60" t="s">
        <v>648</v>
      </c>
      <c r="V2179" s="60" t="s">
        <v>4050</v>
      </c>
      <c r="W2179" s="60" t="s">
        <v>4051</v>
      </c>
      <c r="X2179" s="60" t="s">
        <v>4052</v>
      </c>
      <c r="Y2179" s="133" t="s">
        <v>4053</v>
      </c>
    </row>
    <row r="2180" spans="1:25" ht="30" x14ac:dyDescent="0.25">
      <c r="A2180" s="60" t="s">
        <v>4093</v>
      </c>
      <c r="B2180" s="60" t="s">
        <v>4048</v>
      </c>
      <c r="C2180" s="60" t="str">
        <f t="shared" si="196"/>
        <v>N/A</v>
      </c>
      <c r="D2180" s="60" t="str">
        <f t="shared" si="197"/>
        <v>N/A</v>
      </c>
      <c r="E2180" s="68">
        <v>80111601</v>
      </c>
      <c r="F2180" s="91" t="s">
        <v>4064</v>
      </c>
      <c r="G2180" s="62">
        <v>1</v>
      </c>
      <c r="H2180" s="62">
        <v>1</v>
      </c>
      <c r="I2180" s="60">
        <v>342</v>
      </c>
      <c r="J2180" s="60">
        <v>0</v>
      </c>
      <c r="K2180" s="60" t="s">
        <v>21</v>
      </c>
      <c r="L2180" s="60" t="str">
        <f>IF(K2180=[53]Hoja3!$B$2,[53]Hoja3!$A$2,IF(K2180=[53]Hoja3!$B$3,[53]Hoja3!$A$3,IF(K2180=[53]Hoja3!$B$4,[53]Hoja3!$A$4,IF(K2180=[53]Hoja3!$B$5,[53]Hoja3!$A$5,IF(K2180=[53]Hoja3!$B$6,[53]Hoja3!$A$6,IF(K2180=[53]Hoja3!$B$7,[53]Hoja3!$A$7,IF(K2180=[53]Hoja3!$B$8,[53]Hoja3!$A$8,IF(K2180=[53]Hoja3!$B$9,[53]Hoja3!$A$9,IF(K2180=[53]Hoja3!$B$10,[53]Hoja3!$A$10,IF(K2180=[53]Hoja3!$B$11,[53]Hoja3!$A$11,IF(K2180=[53]Hoja3!$B$12,[53]Hoja3!$A$12,IF(K2180=[53]Hoja3!$B$13,[53]Hoja3!$A$13,IF(K2180=[53]Hoja3!$B$14,[53]Hoja3!$A$14,"")))))))))))))</f>
        <v>CCE-05</v>
      </c>
      <c r="M2180" s="60" t="s">
        <v>575</v>
      </c>
      <c r="N2180" s="60">
        <v>0</v>
      </c>
      <c r="O2180" s="144">
        <v>19536693</v>
      </c>
      <c r="P2180" s="144">
        <v>19536693</v>
      </c>
      <c r="Q2180" s="65">
        <v>0</v>
      </c>
      <c r="R2180" s="60">
        <v>0</v>
      </c>
      <c r="S2180" s="60" t="s">
        <v>648</v>
      </c>
      <c r="T2180" s="60" t="s">
        <v>3975</v>
      </c>
      <c r="U2180" s="60" t="s">
        <v>648</v>
      </c>
      <c r="V2180" s="60" t="s">
        <v>4050</v>
      </c>
      <c r="W2180" s="60" t="s">
        <v>4051</v>
      </c>
      <c r="X2180" s="60" t="s">
        <v>4052</v>
      </c>
      <c r="Y2180" s="133" t="s">
        <v>4053</v>
      </c>
    </row>
    <row r="2181" spans="1:25" ht="30" x14ac:dyDescent="0.25">
      <c r="A2181" s="60" t="s">
        <v>4094</v>
      </c>
      <c r="B2181" s="60" t="s">
        <v>4048</v>
      </c>
      <c r="C2181" s="60" t="str">
        <f t="shared" si="196"/>
        <v>N/A</v>
      </c>
      <c r="D2181" s="60" t="str">
        <f t="shared" si="197"/>
        <v>N/A</v>
      </c>
      <c r="E2181" s="68">
        <v>80111601</v>
      </c>
      <c r="F2181" s="91" t="s">
        <v>4064</v>
      </c>
      <c r="G2181" s="62">
        <v>1</v>
      </c>
      <c r="H2181" s="62">
        <v>1</v>
      </c>
      <c r="I2181" s="60">
        <v>342</v>
      </c>
      <c r="J2181" s="60">
        <v>0</v>
      </c>
      <c r="K2181" s="60" t="s">
        <v>21</v>
      </c>
      <c r="L2181" s="60" t="str">
        <f>IF(K2181=[53]Hoja3!$B$2,[53]Hoja3!$A$2,IF(K2181=[53]Hoja3!$B$3,[53]Hoja3!$A$3,IF(K2181=[53]Hoja3!$B$4,[53]Hoja3!$A$4,IF(K2181=[53]Hoja3!$B$5,[53]Hoja3!$A$5,IF(K2181=[53]Hoja3!$B$6,[53]Hoja3!$A$6,IF(K2181=[53]Hoja3!$B$7,[53]Hoja3!$A$7,IF(K2181=[53]Hoja3!$B$8,[53]Hoja3!$A$8,IF(K2181=[53]Hoja3!$B$9,[53]Hoja3!$A$9,IF(K2181=[53]Hoja3!$B$10,[53]Hoja3!$A$10,IF(K2181=[53]Hoja3!$B$11,[53]Hoja3!$A$11,IF(K2181=[53]Hoja3!$B$12,[53]Hoja3!$A$12,IF(K2181=[53]Hoja3!$B$13,[53]Hoja3!$A$13,IF(K2181=[53]Hoja3!$B$14,[53]Hoja3!$A$14,"")))))))))))))</f>
        <v>CCE-05</v>
      </c>
      <c r="M2181" s="60" t="s">
        <v>575</v>
      </c>
      <c r="N2181" s="60">
        <v>0</v>
      </c>
      <c r="O2181" s="144">
        <v>19536693</v>
      </c>
      <c r="P2181" s="144">
        <v>19536693</v>
      </c>
      <c r="Q2181" s="65">
        <v>0</v>
      </c>
      <c r="R2181" s="60">
        <v>0</v>
      </c>
      <c r="S2181" s="60" t="s">
        <v>648</v>
      </c>
      <c r="T2181" s="60" t="s">
        <v>3975</v>
      </c>
      <c r="U2181" s="60" t="s">
        <v>648</v>
      </c>
      <c r="V2181" s="60" t="s">
        <v>4050</v>
      </c>
      <c r="W2181" s="60" t="s">
        <v>4051</v>
      </c>
      <c r="X2181" s="60" t="s">
        <v>4052</v>
      </c>
      <c r="Y2181" s="133" t="s">
        <v>4053</v>
      </c>
    </row>
    <row r="2182" spans="1:25" ht="30" x14ac:dyDescent="0.25">
      <c r="A2182" s="60" t="s">
        <v>4095</v>
      </c>
      <c r="B2182" s="60" t="s">
        <v>4048</v>
      </c>
      <c r="C2182" s="60" t="str">
        <f t="shared" si="196"/>
        <v>N/A</v>
      </c>
      <c r="D2182" s="60" t="str">
        <f t="shared" si="197"/>
        <v>N/A</v>
      </c>
      <c r="E2182" s="68">
        <v>80111601</v>
      </c>
      <c r="F2182" s="91" t="s">
        <v>4064</v>
      </c>
      <c r="G2182" s="62">
        <v>1</v>
      </c>
      <c r="H2182" s="62">
        <v>1</v>
      </c>
      <c r="I2182" s="60">
        <v>342</v>
      </c>
      <c r="J2182" s="60">
        <v>0</v>
      </c>
      <c r="K2182" s="60" t="s">
        <v>21</v>
      </c>
      <c r="L2182" s="60" t="str">
        <f>IF(K2182=[53]Hoja3!$B$2,[53]Hoja3!$A$2,IF(K2182=[53]Hoja3!$B$3,[53]Hoja3!$A$3,IF(K2182=[53]Hoja3!$B$4,[53]Hoja3!$A$4,IF(K2182=[53]Hoja3!$B$5,[53]Hoja3!$A$5,IF(K2182=[53]Hoja3!$B$6,[53]Hoja3!$A$6,IF(K2182=[53]Hoja3!$B$7,[53]Hoja3!$A$7,IF(K2182=[53]Hoja3!$B$8,[53]Hoja3!$A$8,IF(K2182=[53]Hoja3!$B$9,[53]Hoja3!$A$9,IF(K2182=[53]Hoja3!$B$10,[53]Hoja3!$A$10,IF(K2182=[53]Hoja3!$B$11,[53]Hoja3!$A$11,IF(K2182=[53]Hoja3!$B$12,[53]Hoja3!$A$12,IF(K2182=[53]Hoja3!$B$13,[53]Hoja3!$A$13,IF(K2182=[53]Hoja3!$B$14,[53]Hoja3!$A$14,"")))))))))))))</f>
        <v>CCE-05</v>
      </c>
      <c r="M2182" s="60" t="s">
        <v>575</v>
      </c>
      <c r="N2182" s="60">
        <v>0</v>
      </c>
      <c r="O2182" s="144">
        <v>19536693</v>
      </c>
      <c r="P2182" s="144">
        <v>19536693</v>
      </c>
      <c r="Q2182" s="65">
        <v>0</v>
      </c>
      <c r="R2182" s="60">
        <v>0</v>
      </c>
      <c r="S2182" s="60" t="s">
        <v>648</v>
      </c>
      <c r="T2182" s="60" t="s">
        <v>3975</v>
      </c>
      <c r="U2182" s="60" t="s">
        <v>648</v>
      </c>
      <c r="V2182" s="60" t="s">
        <v>4050</v>
      </c>
      <c r="W2182" s="60" t="s">
        <v>4051</v>
      </c>
      <c r="X2182" s="60" t="s">
        <v>4052</v>
      </c>
      <c r="Y2182" s="133" t="s">
        <v>4053</v>
      </c>
    </row>
    <row r="2183" spans="1:25" ht="30" x14ac:dyDescent="0.25">
      <c r="A2183" s="60" t="s">
        <v>4096</v>
      </c>
      <c r="B2183" s="60" t="s">
        <v>4048</v>
      </c>
      <c r="C2183" s="60" t="str">
        <f t="shared" si="196"/>
        <v>N/A</v>
      </c>
      <c r="D2183" s="60" t="str">
        <f t="shared" si="197"/>
        <v>N/A</v>
      </c>
      <c r="E2183" s="68">
        <v>80111601</v>
      </c>
      <c r="F2183" s="91" t="s">
        <v>4064</v>
      </c>
      <c r="G2183" s="62">
        <v>1</v>
      </c>
      <c r="H2183" s="62">
        <v>1</v>
      </c>
      <c r="I2183" s="60">
        <v>342</v>
      </c>
      <c r="J2183" s="60">
        <v>0</v>
      </c>
      <c r="K2183" s="60" t="s">
        <v>21</v>
      </c>
      <c r="L2183" s="60" t="str">
        <f>IF(K2183=[53]Hoja3!$B$2,[53]Hoja3!$A$2,IF(K2183=[53]Hoja3!$B$3,[53]Hoja3!$A$3,IF(K2183=[53]Hoja3!$B$4,[53]Hoja3!$A$4,IF(K2183=[53]Hoja3!$B$5,[53]Hoja3!$A$5,IF(K2183=[53]Hoja3!$B$6,[53]Hoja3!$A$6,IF(K2183=[53]Hoja3!$B$7,[53]Hoja3!$A$7,IF(K2183=[53]Hoja3!$B$8,[53]Hoja3!$A$8,IF(K2183=[53]Hoja3!$B$9,[53]Hoja3!$A$9,IF(K2183=[53]Hoja3!$B$10,[53]Hoja3!$A$10,IF(K2183=[53]Hoja3!$B$11,[53]Hoja3!$A$11,IF(K2183=[53]Hoja3!$B$12,[53]Hoja3!$A$12,IF(K2183=[53]Hoja3!$B$13,[53]Hoja3!$A$13,IF(K2183=[53]Hoja3!$B$14,[53]Hoja3!$A$14,"")))))))))))))</f>
        <v>CCE-05</v>
      </c>
      <c r="M2183" s="60" t="s">
        <v>575</v>
      </c>
      <c r="N2183" s="60">
        <v>0</v>
      </c>
      <c r="O2183" s="144">
        <v>19536693</v>
      </c>
      <c r="P2183" s="144">
        <v>19536693</v>
      </c>
      <c r="Q2183" s="65">
        <v>0</v>
      </c>
      <c r="R2183" s="60">
        <v>0</v>
      </c>
      <c r="S2183" s="60" t="s">
        <v>648</v>
      </c>
      <c r="T2183" s="60" t="s">
        <v>3975</v>
      </c>
      <c r="U2183" s="60" t="s">
        <v>648</v>
      </c>
      <c r="V2183" s="60" t="s">
        <v>4050</v>
      </c>
      <c r="W2183" s="60" t="s">
        <v>4051</v>
      </c>
      <c r="X2183" s="60" t="s">
        <v>4052</v>
      </c>
      <c r="Y2183" s="133" t="s">
        <v>4053</v>
      </c>
    </row>
    <row r="2184" spans="1:25" ht="30" x14ac:dyDescent="0.25">
      <c r="A2184" s="60" t="s">
        <v>4097</v>
      </c>
      <c r="B2184" s="60" t="s">
        <v>4048</v>
      </c>
      <c r="C2184" s="60" t="str">
        <f t="shared" si="196"/>
        <v>N/A</v>
      </c>
      <c r="D2184" s="60" t="str">
        <f t="shared" si="197"/>
        <v>N/A</v>
      </c>
      <c r="E2184" s="68">
        <v>80111601</v>
      </c>
      <c r="F2184" s="91" t="s">
        <v>4064</v>
      </c>
      <c r="G2184" s="62">
        <v>1</v>
      </c>
      <c r="H2184" s="62">
        <v>1</v>
      </c>
      <c r="I2184" s="60">
        <v>330</v>
      </c>
      <c r="J2184" s="60">
        <v>0</v>
      </c>
      <c r="K2184" s="60" t="s">
        <v>21</v>
      </c>
      <c r="L2184" s="60" t="str">
        <f>IF(K2184=[53]Hoja3!$B$2,[53]Hoja3!$A$2,IF(K2184=[53]Hoja3!$B$3,[53]Hoja3!$A$3,IF(K2184=[53]Hoja3!$B$4,[53]Hoja3!$A$4,IF(K2184=[53]Hoja3!$B$5,[53]Hoja3!$A$5,IF(K2184=[53]Hoja3!$B$6,[53]Hoja3!$A$6,IF(K2184=[53]Hoja3!$B$7,[53]Hoja3!$A$7,IF(K2184=[53]Hoja3!$B$8,[53]Hoja3!$A$8,IF(K2184=[53]Hoja3!$B$9,[53]Hoja3!$A$9,IF(K2184=[53]Hoja3!$B$10,[53]Hoja3!$A$10,IF(K2184=[53]Hoja3!$B$11,[53]Hoja3!$A$11,IF(K2184=[53]Hoja3!$B$12,[53]Hoja3!$A$12,IF(K2184=[53]Hoja3!$B$13,[53]Hoja3!$A$13,IF(K2184=[53]Hoja3!$B$14,[53]Hoja3!$A$14,"")))))))))))))</f>
        <v>CCE-05</v>
      </c>
      <c r="M2184" s="60" t="s">
        <v>575</v>
      </c>
      <c r="N2184" s="60">
        <v>0</v>
      </c>
      <c r="O2184" s="144">
        <v>18851195</v>
      </c>
      <c r="P2184" s="144">
        <v>18851195</v>
      </c>
      <c r="Q2184" s="65">
        <v>0</v>
      </c>
      <c r="R2184" s="60">
        <v>0</v>
      </c>
      <c r="S2184" s="60" t="s">
        <v>648</v>
      </c>
      <c r="T2184" s="60" t="s">
        <v>3975</v>
      </c>
      <c r="U2184" s="60" t="s">
        <v>648</v>
      </c>
      <c r="V2184" s="60" t="s">
        <v>4050</v>
      </c>
      <c r="W2184" s="60" t="s">
        <v>4051</v>
      </c>
      <c r="X2184" s="60" t="s">
        <v>4052</v>
      </c>
      <c r="Y2184" s="133" t="s">
        <v>4053</v>
      </c>
    </row>
    <row r="2185" spans="1:25" ht="30" x14ac:dyDescent="0.25">
      <c r="A2185" s="60" t="s">
        <v>4098</v>
      </c>
      <c r="B2185" s="60" t="s">
        <v>4048</v>
      </c>
      <c r="C2185" s="60" t="str">
        <f t="shared" si="196"/>
        <v>N/A</v>
      </c>
      <c r="D2185" s="60" t="str">
        <f t="shared" si="197"/>
        <v>N/A</v>
      </c>
      <c r="E2185" s="68">
        <v>80111601</v>
      </c>
      <c r="F2185" s="91" t="s">
        <v>4064</v>
      </c>
      <c r="G2185" s="62">
        <v>1</v>
      </c>
      <c r="H2185" s="62">
        <v>1</v>
      </c>
      <c r="I2185" s="60">
        <v>330</v>
      </c>
      <c r="J2185" s="60">
        <v>0</v>
      </c>
      <c r="K2185" s="60" t="s">
        <v>21</v>
      </c>
      <c r="L2185" s="60" t="str">
        <f>IF(K2185=[53]Hoja3!$B$2,[53]Hoja3!$A$2,IF(K2185=[53]Hoja3!$B$3,[53]Hoja3!$A$3,IF(K2185=[53]Hoja3!$B$4,[53]Hoja3!$A$4,IF(K2185=[53]Hoja3!$B$5,[53]Hoja3!$A$5,IF(K2185=[53]Hoja3!$B$6,[53]Hoja3!$A$6,IF(K2185=[53]Hoja3!$B$7,[53]Hoja3!$A$7,IF(K2185=[53]Hoja3!$B$8,[53]Hoja3!$A$8,IF(K2185=[53]Hoja3!$B$9,[53]Hoja3!$A$9,IF(K2185=[53]Hoja3!$B$10,[53]Hoja3!$A$10,IF(K2185=[53]Hoja3!$B$11,[53]Hoja3!$A$11,IF(K2185=[53]Hoja3!$B$12,[53]Hoja3!$A$12,IF(K2185=[53]Hoja3!$B$13,[53]Hoja3!$A$13,IF(K2185=[53]Hoja3!$B$14,[53]Hoja3!$A$14,"")))))))))))))</f>
        <v>CCE-05</v>
      </c>
      <c r="M2185" s="60" t="s">
        <v>575</v>
      </c>
      <c r="N2185" s="60">
        <v>0</v>
      </c>
      <c r="O2185" s="144">
        <v>18851195</v>
      </c>
      <c r="P2185" s="144">
        <v>18851195</v>
      </c>
      <c r="Q2185" s="65">
        <v>0</v>
      </c>
      <c r="R2185" s="60">
        <v>0</v>
      </c>
      <c r="S2185" s="60" t="s">
        <v>648</v>
      </c>
      <c r="T2185" s="60" t="s">
        <v>3975</v>
      </c>
      <c r="U2185" s="60" t="s">
        <v>648</v>
      </c>
      <c r="V2185" s="60" t="s">
        <v>4050</v>
      </c>
      <c r="W2185" s="60" t="s">
        <v>4051</v>
      </c>
      <c r="X2185" s="60" t="s">
        <v>4052</v>
      </c>
      <c r="Y2185" s="133" t="s">
        <v>4053</v>
      </c>
    </row>
    <row r="2186" spans="1:25" ht="30" x14ac:dyDescent="0.25">
      <c r="A2186" s="60" t="s">
        <v>4099</v>
      </c>
      <c r="B2186" s="60" t="s">
        <v>4048</v>
      </c>
      <c r="C2186" s="60" t="str">
        <f t="shared" si="196"/>
        <v>N/A</v>
      </c>
      <c r="D2186" s="60" t="str">
        <f t="shared" si="197"/>
        <v>N/A</v>
      </c>
      <c r="E2186" s="68">
        <v>80111601</v>
      </c>
      <c r="F2186" s="91" t="s">
        <v>4064</v>
      </c>
      <c r="G2186" s="62">
        <v>1</v>
      </c>
      <c r="H2186" s="62">
        <v>1</v>
      </c>
      <c r="I2186" s="60">
        <v>330</v>
      </c>
      <c r="J2186" s="60">
        <v>0</v>
      </c>
      <c r="K2186" s="60" t="s">
        <v>21</v>
      </c>
      <c r="L2186" s="60" t="str">
        <f>IF(K2186=[53]Hoja3!$B$2,[53]Hoja3!$A$2,IF(K2186=[53]Hoja3!$B$3,[53]Hoja3!$A$3,IF(K2186=[53]Hoja3!$B$4,[53]Hoja3!$A$4,IF(K2186=[53]Hoja3!$B$5,[53]Hoja3!$A$5,IF(K2186=[53]Hoja3!$B$6,[53]Hoja3!$A$6,IF(K2186=[53]Hoja3!$B$7,[53]Hoja3!$A$7,IF(K2186=[53]Hoja3!$B$8,[53]Hoja3!$A$8,IF(K2186=[53]Hoja3!$B$9,[53]Hoja3!$A$9,IF(K2186=[53]Hoja3!$B$10,[53]Hoja3!$A$10,IF(K2186=[53]Hoja3!$B$11,[53]Hoja3!$A$11,IF(K2186=[53]Hoja3!$B$12,[53]Hoja3!$A$12,IF(K2186=[53]Hoja3!$B$13,[53]Hoja3!$A$13,IF(K2186=[53]Hoja3!$B$14,[53]Hoja3!$A$14,"")))))))))))))</f>
        <v>CCE-05</v>
      </c>
      <c r="M2186" s="60" t="s">
        <v>575</v>
      </c>
      <c r="N2186" s="60">
        <v>0</v>
      </c>
      <c r="O2186" s="144">
        <v>18851195</v>
      </c>
      <c r="P2186" s="144">
        <v>18851195</v>
      </c>
      <c r="Q2186" s="65">
        <v>0</v>
      </c>
      <c r="R2186" s="60">
        <v>0</v>
      </c>
      <c r="S2186" s="60" t="s">
        <v>648</v>
      </c>
      <c r="T2186" s="60" t="s">
        <v>3975</v>
      </c>
      <c r="U2186" s="60" t="s">
        <v>648</v>
      </c>
      <c r="V2186" s="60" t="s">
        <v>4050</v>
      </c>
      <c r="W2186" s="60" t="s">
        <v>4051</v>
      </c>
      <c r="X2186" s="60" t="s">
        <v>4052</v>
      </c>
      <c r="Y2186" s="133" t="s">
        <v>4053</v>
      </c>
    </row>
    <row r="2187" spans="1:25" ht="30" x14ac:dyDescent="0.25">
      <c r="A2187" s="60" t="s">
        <v>4100</v>
      </c>
      <c r="B2187" s="60" t="s">
        <v>4048</v>
      </c>
      <c r="C2187" s="60" t="str">
        <f t="shared" si="196"/>
        <v>N/A</v>
      </c>
      <c r="D2187" s="60" t="str">
        <f t="shared" si="197"/>
        <v>N/A</v>
      </c>
      <c r="E2187" s="68">
        <v>80111601</v>
      </c>
      <c r="F2187" s="91" t="s">
        <v>4064</v>
      </c>
      <c r="G2187" s="62">
        <v>1</v>
      </c>
      <c r="H2187" s="62">
        <v>1</v>
      </c>
      <c r="I2187" s="60">
        <v>330</v>
      </c>
      <c r="J2187" s="60">
        <v>0</v>
      </c>
      <c r="K2187" s="60" t="s">
        <v>21</v>
      </c>
      <c r="L2187" s="60" t="str">
        <f>IF(K2187=[53]Hoja3!$B$2,[53]Hoja3!$A$2,IF(K2187=[53]Hoja3!$B$3,[53]Hoja3!$A$3,IF(K2187=[53]Hoja3!$B$4,[53]Hoja3!$A$4,IF(K2187=[53]Hoja3!$B$5,[53]Hoja3!$A$5,IF(K2187=[53]Hoja3!$B$6,[53]Hoja3!$A$6,IF(K2187=[53]Hoja3!$B$7,[53]Hoja3!$A$7,IF(K2187=[53]Hoja3!$B$8,[53]Hoja3!$A$8,IF(K2187=[53]Hoja3!$B$9,[53]Hoja3!$A$9,IF(K2187=[53]Hoja3!$B$10,[53]Hoja3!$A$10,IF(K2187=[53]Hoja3!$B$11,[53]Hoja3!$A$11,IF(K2187=[53]Hoja3!$B$12,[53]Hoja3!$A$12,IF(K2187=[53]Hoja3!$B$13,[53]Hoja3!$A$13,IF(K2187=[53]Hoja3!$B$14,[53]Hoja3!$A$14,"")))))))))))))</f>
        <v>CCE-05</v>
      </c>
      <c r="M2187" s="60" t="s">
        <v>575</v>
      </c>
      <c r="N2187" s="60">
        <v>0</v>
      </c>
      <c r="O2187" s="144">
        <v>18851195</v>
      </c>
      <c r="P2187" s="144">
        <v>18851195</v>
      </c>
      <c r="Q2187" s="65">
        <v>0</v>
      </c>
      <c r="R2187" s="60">
        <v>0</v>
      </c>
      <c r="S2187" s="60" t="s">
        <v>648</v>
      </c>
      <c r="T2187" s="60" t="s">
        <v>3975</v>
      </c>
      <c r="U2187" s="60" t="s">
        <v>648</v>
      </c>
      <c r="V2187" s="60" t="s">
        <v>4050</v>
      </c>
      <c r="W2187" s="60" t="s">
        <v>4051</v>
      </c>
      <c r="X2187" s="60" t="s">
        <v>4052</v>
      </c>
      <c r="Y2187" s="133" t="s">
        <v>4053</v>
      </c>
    </row>
    <row r="2188" spans="1:25" ht="30" x14ac:dyDescent="0.25">
      <c r="A2188" s="60" t="s">
        <v>4101</v>
      </c>
      <c r="B2188" s="60" t="s">
        <v>4048</v>
      </c>
      <c r="C2188" s="60" t="str">
        <f t="shared" si="196"/>
        <v>N/A</v>
      </c>
      <c r="D2188" s="60" t="str">
        <f t="shared" si="197"/>
        <v>N/A</v>
      </c>
      <c r="E2188" s="68">
        <v>80111601</v>
      </c>
      <c r="F2188" s="91" t="s">
        <v>4064</v>
      </c>
      <c r="G2188" s="62">
        <v>1</v>
      </c>
      <c r="H2188" s="62">
        <v>1</v>
      </c>
      <c r="I2188" s="60">
        <v>330</v>
      </c>
      <c r="J2188" s="60">
        <v>0</v>
      </c>
      <c r="K2188" s="60" t="s">
        <v>21</v>
      </c>
      <c r="L2188" s="60" t="str">
        <f>IF(K2188=[53]Hoja3!$B$2,[53]Hoja3!$A$2,IF(K2188=[53]Hoja3!$B$3,[53]Hoja3!$A$3,IF(K2188=[53]Hoja3!$B$4,[53]Hoja3!$A$4,IF(K2188=[53]Hoja3!$B$5,[53]Hoja3!$A$5,IF(K2188=[53]Hoja3!$B$6,[53]Hoja3!$A$6,IF(K2188=[53]Hoja3!$B$7,[53]Hoja3!$A$7,IF(K2188=[53]Hoja3!$B$8,[53]Hoja3!$A$8,IF(K2188=[53]Hoja3!$B$9,[53]Hoja3!$A$9,IF(K2188=[53]Hoja3!$B$10,[53]Hoja3!$A$10,IF(K2188=[53]Hoja3!$B$11,[53]Hoja3!$A$11,IF(K2188=[53]Hoja3!$B$12,[53]Hoja3!$A$12,IF(K2188=[53]Hoja3!$B$13,[53]Hoja3!$A$13,IF(K2188=[53]Hoja3!$B$14,[53]Hoja3!$A$14,"")))))))))))))</f>
        <v>CCE-05</v>
      </c>
      <c r="M2188" s="60" t="s">
        <v>575</v>
      </c>
      <c r="N2188" s="60">
        <v>0</v>
      </c>
      <c r="O2188" s="144">
        <v>18851195</v>
      </c>
      <c r="P2188" s="144">
        <v>18851195</v>
      </c>
      <c r="Q2188" s="65">
        <v>0</v>
      </c>
      <c r="R2188" s="60">
        <v>0</v>
      </c>
      <c r="S2188" s="60" t="s">
        <v>648</v>
      </c>
      <c r="T2188" s="60" t="s">
        <v>3975</v>
      </c>
      <c r="U2188" s="60" t="s">
        <v>648</v>
      </c>
      <c r="V2188" s="60" t="s">
        <v>4050</v>
      </c>
      <c r="W2188" s="60" t="s">
        <v>4051</v>
      </c>
      <c r="X2188" s="60" t="s">
        <v>4052</v>
      </c>
      <c r="Y2188" s="133" t="s">
        <v>4053</v>
      </c>
    </row>
    <row r="2189" spans="1:25" ht="30" x14ac:dyDescent="0.25">
      <c r="A2189" s="60" t="s">
        <v>4102</v>
      </c>
      <c r="B2189" s="60" t="s">
        <v>4048</v>
      </c>
      <c r="C2189" s="60" t="str">
        <f t="shared" si="196"/>
        <v>N/A</v>
      </c>
      <c r="D2189" s="60" t="str">
        <f t="shared" si="197"/>
        <v>N/A</v>
      </c>
      <c r="E2189" s="68">
        <v>80111601</v>
      </c>
      <c r="F2189" s="91" t="s">
        <v>4064</v>
      </c>
      <c r="G2189" s="62">
        <v>1</v>
      </c>
      <c r="H2189" s="62">
        <v>1</v>
      </c>
      <c r="I2189" s="60">
        <v>330</v>
      </c>
      <c r="J2189" s="60">
        <v>0</v>
      </c>
      <c r="K2189" s="60" t="s">
        <v>21</v>
      </c>
      <c r="L2189" s="60" t="str">
        <f>IF(K2189=[53]Hoja3!$B$2,[53]Hoja3!$A$2,IF(K2189=[53]Hoja3!$B$3,[53]Hoja3!$A$3,IF(K2189=[53]Hoja3!$B$4,[53]Hoja3!$A$4,IF(K2189=[53]Hoja3!$B$5,[53]Hoja3!$A$5,IF(K2189=[53]Hoja3!$B$6,[53]Hoja3!$A$6,IF(K2189=[53]Hoja3!$B$7,[53]Hoja3!$A$7,IF(K2189=[53]Hoja3!$B$8,[53]Hoja3!$A$8,IF(K2189=[53]Hoja3!$B$9,[53]Hoja3!$A$9,IF(K2189=[53]Hoja3!$B$10,[53]Hoja3!$A$10,IF(K2189=[53]Hoja3!$B$11,[53]Hoja3!$A$11,IF(K2189=[53]Hoja3!$B$12,[53]Hoja3!$A$12,IF(K2189=[53]Hoja3!$B$13,[53]Hoja3!$A$13,IF(K2189=[53]Hoja3!$B$14,[53]Hoja3!$A$14,"")))))))))))))</f>
        <v>CCE-05</v>
      </c>
      <c r="M2189" s="60" t="s">
        <v>575</v>
      </c>
      <c r="N2189" s="60">
        <v>0</v>
      </c>
      <c r="O2189" s="144">
        <v>18851195</v>
      </c>
      <c r="P2189" s="144">
        <v>18851195</v>
      </c>
      <c r="Q2189" s="65">
        <v>0</v>
      </c>
      <c r="R2189" s="60">
        <v>0</v>
      </c>
      <c r="S2189" s="60" t="s">
        <v>648</v>
      </c>
      <c r="T2189" s="60" t="s">
        <v>3975</v>
      </c>
      <c r="U2189" s="60" t="s">
        <v>648</v>
      </c>
      <c r="V2189" s="60" t="s">
        <v>4050</v>
      </c>
      <c r="W2189" s="60" t="s">
        <v>4051</v>
      </c>
      <c r="X2189" s="60" t="s">
        <v>4052</v>
      </c>
      <c r="Y2189" s="133" t="s">
        <v>4053</v>
      </c>
    </row>
    <row r="2190" spans="1:25" ht="30" x14ac:dyDescent="0.25">
      <c r="A2190" s="60" t="s">
        <v>4103</v>
      </c>
      <c r="B2190" s="60" t="s">
        <v>4048</v>
      </c>
      <c r="C2190" s="60" t="str">
        <f t="shared" si="196"/>
        <v>N/A</v>
      </c>
      <c r="D2190" s="60" t="str">
        <f t="shared" si="197"/>
        <v>N/A</v>
      </c>
      <c r="E2190" s="68">
        <v>80111601</v>
      </c>
      <c r="F2190" s="91" t="s">
        <v>4064</v>
      </c>
      <c r="G2190" s="62">
        <v>1</v>
      </c>
      <c r="H2190" s="62">
        <v>1</v>
      </c>
      <c r="I2190" s="60">
        <v>330</v>
      </c>
      <c r="J2190" s="60">
        <v>0</v>
      </c>
      <c r="K2190" s="60" t="s">
        <v>21</v>
      </c>
      <c r="L2190" s="60" t="str">
        <f>IF(K2190=[53]Hoja3!$B$2,[53]Hoja3!$A$2,IF(K2190=[53]Hoja3!$B$3,[53]Hoja3!$A$3,IF(K2190=[53]Hoja3!$B$4,[53]Hoja3!$A$4,IF(K2190=[53]Hoja3!$B$5,[53]Hoja3!$A$5,IF(K2190=[53]Hoja3!$B$6,[53]Hoja3!$A$6,IF(K2190=[53]Hoja3!$B$7,[53]Hoja3!$A$7,IF(K2190=[53]Hoja3!$B$8,[53]Hoja3!$A$8,IF(K2190=[53]Hoja3!$B$9,[53]Hoja3!$A$9,IF(K2190=[53]Hoja3!$B$10,[53]Hoja3!$A$10,IF(K2190=[53]Hoja3!$B$11,[53]Hoja3!$A$11,IF(K2190=[53]Hoja3!$B$12,[53]Hoja3!$A$12,IF(K2190=[53]Hoja3!$B$13,[53]Hoja3!$A$13,IF(K2190=[53]Hoja3!$B$14,[53]Hoja3!$A$14,"")))))))))))))</f>
        <v>CCE-05</v>
      </c>
      <c r="M2190" s="60" t="s">
        <v>575</v>
      </c>
      <c r="N2190" s="60">
        <v>0</v>
      </c>
      <c r="O2190" s="144">
        <v>18851195</v>
      </c>
      <c r="P2190" s="144">
        <v>18851195</v>
      </c>
      <c r="Q2190" s="65">
        <v>0</v>
      </c>
      <c r="R2190" s="60">
        <v>0</v>
      </c>
      <c r="S2190" s="60" t="s">
        <v>648</v>
      </c>
      <c r="T2190" s="60" t="s">
        <v>3975</v>
      </c>
      <c r="U2190" s="60" t="s">
        <v>648</v>
      </c>
      <c r="V2190" s="60" t="s">
        <v>4050</v>
      </c>
      <c r="W2190" s="60" t="s">
        <v>4051</v>
      </c>
      <c r="X2190" s="60" t="s">
        <v>4052</v>
      </c>
      <c r="Y2190" s="133" t="s">
        <v>4053</v>
      </c>
    </row>
    <row r="2191" spans="1:25" ht="30" x14ac:dyDescent="0.25">
      <c r="A2191" s="60" t="s">
        <v>4104</v>
      </c>
      <c r="B2191" s="60" t="s">
        <v>4048</v>
      </c>
      <c r="C2191" s="60" t="str">
        <f t="shared" si="196"/>
        <v>N/A</v>
      </c>
      <c r="D2191" s="60" t="str">
        <f t="shared" si="197"/>
        <v>N/A</v>
      </c>
      <c r="E2191" s="68">
        <v>80111601</v>
      </c>
      <c r="F2191" s="91" t="s">
        <v>4064</v>
      </c>
      <c r="G2191" s="62">
        <v>1</v>
      </c>
      <c r="H2191" s="62">
        <v>1</v>
      </c>
      <c r="I2191" s="60">
        <v>330</v>
      </c>
      <c r="J2191" s="60">
        <v>0</v>
      </c>
      <c r="K2191" s="60" t="s">
        <v>21</v>
      </c>
      <c r="L2191" s="60" t="str">
        <f>IF(K2191=[53]Hoja3!$B$2,[53]Hoja3!$A$2,IF(K2191=[53]Hoja3!$B$3,[53]Hoja3!$A$3,IF(K2191=[53]Hoja3!$B$4,[53]Hoja3!$A$4,IF(K2191=[53]Hoja3!$B$5,[53]Hoja3!$A$5,IF(K2191=[53]Hoja3!$B$6,[53]Hoja3!$A$6,IF(K2191=[53]Hoja3!$B$7,[53]Hoja3!$A$7,IF(K2191=[53]Hoja3!$B$8,[53]Hoja3!$A$8,IF(K2191=[53]Hoja3!$B$9,[53]Hoja3!$A$9,IF(K2191=[53]Hoja3!$B$10,[53]Hoja3!$A$10,IF(K2191=[53]Hoja3!$B$11,[53]Hoja3!$A$11,IF(K2191=[53]Hoja3!$B$12,[53]Hoja3!$A$12,IF(K2191=[53]Hoja3!$B$13,[53]Hoja3!$A$13,IF(K2191=[53]Hoja3!$B$14,[53]Hoja3!$A$14,"")))))))))))))</f>
        <v>CCE-05</v>
      </c>
      <c r="M2191" s="60" t="s">
        <v>575</v>
      </c>
      <c r="N2191" s="60">
        <v>0</v>
      </c>
      <c r="O2191" s="144">
        <v>18851195</v>
      </c>
      <c r="P2191" s="144">
        <v>18851195</v>
      </c>
      <c r="Q2191" s="65">
        <v>0</v>
      </c>
      <c r="R2191" s="60">
        <v>0</v>
      </c>
      <c r="S2191" s="60" t="s">
        <v>648</v>
      </c>
      <c r="T2191" s="60" t="s">
        <v>3975</v>
      </c>
      <c r="U2191" s="60" t="s">
        <v>648</v>
      </c>
      <c r="V2191" s="60" t="s">
        <v>4050</v>
      </c>
      <c r="W2191" s="60" t="s">
        <v>4051</v>
      </c>
      <c r="X2191" s="60" t="s">
        <v>4052</v>
      </c>
      <c r="Y2191" s="133" t="s">
        <v>4053</v>
      </c>
    </row>
    <row r="2192" spans="1:25" ht="30" x14ac:dyDescent="0.25">
      <c r="A2192" s="60" t="s">
        <v>4105</v>
      </c>
      <c r="B2192" s="60" t="s">
        <v>4048</v>
      </c>
      <c r="C2192" s="60" t="str">
        <f t="shared" si="196"/>
        <v>N/A</v>
      </c>
      <c r="D2192" s="60" t="str">
        <f t="shared" si="197"/>
        <v>N/A</v>
      </c>
      <c r="E2192" s="68">
        <v>80111601</v>
      </c>
      <c r="F2192" s="91" t="s">
        <v>4064</v>
      </c>
      <c r="G2192" s="62">
        <v>1</v>
      </c>
      <c r="H2192" s="62">
        <v>1</v>
      </c>
      <c r="I2192" s="60">
        <v>342</v>
      </c>
      <c r="J2192" s="60">
        <v>0</v>
      </c>
      <c r="K2192" s="60" t="s">
        <v>21</v>
      </c>
      <c r="L2192" s="60" t="str">
        <f>IF(K2192=[53]Hoja3!$B$2,[53]Hoja3!$A$2,IF(K2192=[53]Hoja3!$B$3,[53]Hoja3!$A$3,IF(K2192=[53]Hoja3!$B$4,[53]Hoja3!$A$4,IF(K2192=[53]Hoja3!$B$5,[53]Hoja3!$A$5,IF(K2192=[53]Hoja3!$B$6,[53]Hoja3!$A$6,IF(K2192=[53]Hoja3!$B$7,[53]Hoja3!$A$7,IF(K2192=[53]Hoja3!$B$8,[53]Hoja3!$A$8,IF(K2192=[53]Hoja3!$B$9,[53]Hoja3!$A$9,IF(K2192=[53]Hoja3!$B$10,[53]Hoja3!$A$10,IF(K2192=[53]Hoja3!$B$11,[53]Hoja3!$A$11,IF(K2192=[53]Hoja3!$B$12,[53]Hoja3!$A$12,IF(K2192=[53]Hoja3!$B$13,[53]Hoja3!$A$13,IF(K2192=[53]Hoja3!$B$14,[53]Hoja3!$A$14,"")))))))))))))</f>
        <v>CCE-05</v>
      </c>
      <c r="M2192" s="60" t="s">
        <v>575</v>
      </c>
      <c r="N2192" s="60">
        <v>0</v>
      </c>
      <c r="O2192" s="144">
        <v>19536693</v>
      </c>
      <c r="P2192" s="144">
        <v>19536693</v>
      </c>
      <c r="Q2192" s="65">
        <v>0</v>
      </c>
      <c r="R2192" s="60">
        <v>0</v>
      </c>
      <c r="S2192" s="60" t="s">
        <v>648</v>
      </c>
      <c r="T2192" s="60" t="s">
        <v>3975</v>
      </c>
      <c r="U2192" s="60" t="s">
        <v>648</v>
      </c>
      <c r="V2192" s="60" t="s">
        <v>4050</v>
      </c>
      <c r="W2192" s="60" t="s">
        <v>4051</v>
      </c>
      <c r="X2192" s="60" t="s">
        <v>4052</v>
      </c>
      <c r="Y2192" s="133" t="s">
        <v>4053</v>
      </c>
    </row>
    <row r="2193" spans="1:25" ht="30" x14ac:dyDescent="0.25">
      <c r="A2193" s="60" t="s">
        <v>4106</v>
      </c>
      <c r="B2193" s="60" t="s">
        <v>4048</v>
      </c>
      <c r="C2193" s="60" t="str">
        <f t="shared" si="196"/>
        <v>N/A</v>
      </c>
      <c r="D2193" s="60" t="str">
        <f t="shared" si="197"/>
        <v>N/A</v>
      </c>
      <c r="E2193" s="68">
        <v>80111601</v>
      </c>
      <c r="F2193" s="91" t="s">
        <v>4064</v>
      </c>
      <c r="G2193" s="62">
        <v>1</v>
      </c>
      <c r="H2193" s="62">
        <v>1</v>
      </c>
      <c r="I2193" s="60">
        <v>330</v>
      </c>
      <c r="J2193" s="60">
        <v>0</v>
      </c>
      <c r="K2193" s="60" t="s">
        <v>21</v>
      </c>
      <c r="L2193" s="60" t="str">
        <f>IF(K2193=[53]Hoja3!$B$2,[53]Hoja3!$A$2,IF(K2193=[53]Hoja3!$B$3,[53]Hoja3!$A$3,IF(K2193=[53]Hoja3!$B$4,[53]Hoja3!$A$4,IF(K2193=[53]Hoja3!$B$5,[53]Hoja3!$A$5,IF(K2193=[53]Hoja3!$B$6,[53]Hoja3!$A$6,IF(K2193=[53]Hoja3!$B$7,[53]Hoja3!$A$7,IF(K2193=[53]Hoja3!$B$8,[53]Hoja3!$A$8,IF(K2193=[53]Hoja3!$B$9,[53]Hoja3!$A$9,IF(K2193=[53]Hoja3!$B$10,[53]Hoja3!$A$10,IF(K2193=[53]Hoja3!$B$11,[53]Hoja3!$A$11,IF(K2193=[53]Hoja3!$B$12,[53]Hoja3!$A$12,IF(K2193=[53]Hoja3!$B$13,[53]Hoja3!$A$13,IF(K2193=[53]Hoja3!$B$14,[53]Hoja3!$A$14,"")))))))))))))</f>
        <v>CCE-05</v>
      </c>
      <c r="M2193" s="60" t="s">
        <v>575</v>
      </c>
      <c r="N2193" s="60">
        <v>0</v>
      </c>
      <c r="O2193" s="144">
        <v>18851195</v>
      </c>
      <c r="P2193" s="144">
        <v>18851195</v>
      </c>
      <c r="Q2193" s="65">
        <v>0</v>
      </c>
      <c r="R2193" s="60">
        <v>0</v>
      </c>
      <c r="S2193" s="60" t="s">
        <v>648</v>
      </c>
      <c r="T2193" s="60" t="s">
        <v>3975</v>
      </c>
      <c r="U2193" s="60" t="s">
        <v>648</v>
      </c>
      <c r="V2193" s="60" t="s">
        <v>4050</v>
      </c>
      <c r="W2193" s="60" t="s">
        <v>4051</v>
      </c>
      <c r="X2193" s="60" t="s">
        <v>4052</v>
      </c>
      <c r="Y2193" s="133" t="s">
        <v>4053</v>
      </c>
    </row>
    <row r="2194" spans="1:25" ht="30" x14ac:dyDescent="0.25">
      <c r="A2194" s="60" t="s">
        <v>4107</v>
      </c>
      <c r="B2194" s="60" t="s">
        <v>4048</v>
      </c>
      <c r="C2194" s="60" t="str">
        <f t="shared" si="196"/>
        <v>N/A</v>
      </c>
      <c r="D2194" s="60" t="str">
        <f t="shared" si="197"/>
        <v>N/A</v>
      </c>
      <c r="E2194" s="68">
        <v>80111601</v>
      </c>
      <c r="F2194" s="91" t="s">
        <v>4064</v>
      </c>
      <c r="G2194" s="62">
        <v>1</v>
      </c>
      <c r="H2194" s="62">
        <v>1</v>
      </c>
      <c r="I2194" s="60">
        <v>342</v>
      </c>
      <c r="J2194" s="60">
        <v>0</v>
      </c>
      <c r="K2194" s="60" t="s">
        <v>21</v>
      </c>
      <c r="L2194" s="60" t="str">
        <f>IF(K2194=[53]Hoja3!$B$2,[53]Hoja3!$A$2,IF(K2194=[53]Hoja3!$B$3,[53]Hoja3!$A$3,IF(K2194=[53]Hoja3!$B$4,[53]Hoja3!$A$4,IF(K2194=[53]Hoja3!$B$5,[53]Hoja3!$A$5,IF(K2194=[53]Hoja3!$B$6,[53]Hoja3!$A$6,IF(K2194=[53]Hoja3!$B$7,[53]Hoja3!$A$7,IF(K2194=[53]Hoja3!$B$8,[53]Hoja3!$A$8,IF(K2194=[53]Hoja3!$B$9,[53]Hoja3!$A$9,IF(K2194=[53]Hoja3!$B$10,[53]Hoja3!$A$10,IF(K2194=[53]Hoja3!$B$11,[53]Hoja3!$A$11,IF(K2194=[53]Hoja3!$B$12,[53]Hoja3!$A$12,IF(K2194=[53]Hoja3!$B$13,[53]Hoja3!$A$13,IF(K2194=[53]Hoja3!$B$14,[53]Hoja3!$A$14,"")))))))))))))</f>
        <v>CCE-05</v>
      </c>
      <c r="M2194" s="60" t="s">
        <v>575</v>
      </c>
      <c r="N2194" s="60">
        <v>0</v>
      </c>
      <c r="O2194" s="144">
        <v>19536693</v>
      </c>
      <c r="P2194" s="144">
        <v>19536693</v>
      </c>
      <c r="Q2194" s="65">
        <v>0</v>
      </c>
      <c r="R2194" s="60">
        <v>0</v>
      </c>
      <c r="S2194" s="60" t="s">
        <v>648</v>
      </c>
      <c r="T2194" s="60" t="s">
        <v>3975</v>
      </c>
      <c r="U2194" s="60" t="s">
        <v>648</v>
      </c>
      <c r="V2194" s="60" t="s">
        <v>4050</v>
      </c>
      <c r="W2194" s="60" t="s">
        <v>4051</v>
      </c>
      <c r="X2194" s="60" t="s">
        <v>4052</v>
      </c>
      <c r="Y2194" s="133" t="s">
        <v>4053</v>
      </c>
    </row>
    <row r="2195" spans="1:25" ht="30" x14ac:dyDescent="0.25">
      <c r="A2195" s="60" t="s">
        <v>4108</v>
      </c>
      <c r="B2195" s="60" t="s">
        <v>4048</v>
      </c>
      <c r="C2195" s="60" t="str">
        <f t="shared" si="196"/>
        <v>N/A</v>
      </c>
      <c r="D2195" s="60" t="str">
        <f t="shared" si="197"/>
        <v>N/A</v>
      </c>
      <c r="E2195" s="68">
        <v>80111601</v>
      </c>
      <c r="F2195" s="91" t="s">
        <v>4064</v>
      </c>
      <c r="G2195" s="62">
        <v>1</v>
      </c>
      <c r="H2195" s="62">
        <v>1</v>
      </c>
      <c r="I2195" s="60">
        <v>330</v>
      </c>
      <c r="J2195" s="60">
        <v>0</v>
      </c>
      <c r="K2195" s="60" t="s">
        <v>21</v>
      </c>
      <c r="L2195" s="145" t="str">
        <f>IF(K2195=[53]Hoja3!$B$2,[53]Hoja3!$A$2,IF(K2195=[53]Hoja3!$B$3,[53]Hoja3!$A$3,IF(K2195=[53]Hoja3!$B$4,[53]Hoja3!$A$4,IF(K2195=[53]Hoja3!$B$5,[53]Hoja3!$A$5,IF(K2195=[53]Hoja3!$B$6,[53]Hoja3!$A$6,IF(K2195=[53]Hoja3!$B$7,[53]Hoja3!$A$7,IF(K2195=[53]Hoja3!$B$8,[53]Hoja3!$A$8,IF(K2195=[53]Hoja3!$B$9,[53]Hoja3!$A$9,IF(K2195=[53]Hoja3!$B$10,[53]Hoja3!$A$10,IF(K2195=[53]Hoja3!$B$11,[53]Hoja3!$A$11,IF(K2195=[53]Hoja3!$B$12,[53]Hoja3!$A$12,IF(K2195=[53]Hoja3!$B$13,[53]Hoja3!$A$13,IF(K2195=[53]Hoja3!$B$14,[53]Hoja3!$A$14,"")))))))))))))</f>
        <v>CCE-05</v>
      </c>
      <c r="M2195" s="60" t="s">
        <v>575</v>
      </c>
      <c r="N2195" s="60">
        <v>0</v>
      </c>
      <c r="O2195" s="144">
        <v>18851195</v>
      </c>
      <c r="P2195" s="144">
        <v>18851195</v>
      </c>
      <c r="Q2195" s="65">
        <v>0</v>
      </c>
      <c r="R2195" s="60">
        <v>0</v>
      </c>
      <c r="S2195" s="60" t="s">
        <v>648</v>
      </c>
      <c r="T2195" s="60" t="s">
        <v>3975</v>
      </c>
      <c r="U2195" s="60" t="s">
        <v>648</v>
      </c>
      <c r="V2195" s="60" t="s">
        <v>4050</v>
      </c>
      <c r="W2195" s="60" t="s">
        <v>4051</v>
      </c>
      <c r="X2195" s="60" t="s">
        <v>4052</v>
      </c>
      <c r="Y2195" s="133" t="s">
        <v>4053</v>
      </c>
    </row>
    <row r="2196" spans="1:25" ht="30" x14ac:dyDescent="0.25">
      <c r="A2196" s="60" t="s">
        <v>4109</v>
      </c>
      <c r="B2196" s="60" t="s">
        <v>4048</v>
      </c>
      <c r="C2196" s="60" t="str">
        <f t="shared" si="196"/>
        <v>N/A</v>
      </c>
      <c r="D2196" s="60" t="str">
        <f t="shared" si="197"/>
        <v>N/A</v>
      </c>
      <c r="E2196" s="68">
        <v>81141601</v>
      </c>
      <c r="F2196" s="91" t="s">
        <v>4110</v>
      </c>
      <c r="G2196" s="62">
        <v>1</v>
      </c>
      <c r="H2196" s="62">
        <v>1</v>
      </c>
      <c r="I2196" s="60">
        <v>337</v>
      </c>
      <c r="J2196" s="60">
        <v>0</v>
      </c>
      <c r="K2196" s="60" t="s">
        <v>21</v>
      </c>
      <c r="L2196" s="145" t="str">
        <f>IF(K2196=[53]Hoja3!$B$2,[53]Hoja3!$A$2,IF(K2196=[53]Hoja3!$B$3,[53]Hoja3!$A$3,IF(K2196=[53]Hoja3!$B$4,[53]Hoja3!$A$4,IF(K2196=[53]Hoja3!$B$5,[53]Hoja3!$A$5,IF(K2196=[53]Hoja3!$B$6,[53]Hoja3!$A$6,IF(K2196=[53]Hoja3!$B$7,[53]Hoja3!$A$7,IF(K2196=[53]Hoja3!$B$8,[53]Hoja3!$A$8,IF(K2196=[53]Hoja3!$B$9,[53]Hoja3!$A$9,IF(K2196=[53]Hoja3!$B$10,[53]Hoja3!$A$10,IF(K2196=[53]Hoja3!$B$11,[53]Hoja3!$A$11,IF(K2196=[53]Hoja3!$B$12,[53]Hoja3!$A$12,IF(K2196=[53]Hoja3!$B$13,[53]Hoja3!$A$13,IF(K2196=[53]Hoja3!$B$14,[53]Hoja3!$A$14,"")))))))))))))</f>
        <v>CCE-05</v>
      </c>
      <c r="M2196" s="60" t="s">
        <v>575</v>
      </c>
      <c r="N2196" s="60">
        <v>0</v>
      </c>
      <c r="O2196" s="144">
        <v>24066293</v>
      </c>
      <c r="P2196" s="144">
        <v>24066293</v>
      </c>
      <c r="Q2196" s="65">
        <v>0</v>
      </c>
      <c r="R2196" s="60">
        <v>0</v>
      </c>
      <c r="S2196" s="60" t="s">
        <v>648</v>
      </c>
      <c r="T2196" s="60" t="s">
        <v>3975</v>
      </c>
      <c r="U2196" s="60" t="s">
        <v>648</v>
      </c>
      <c r="V2196" s="60" t="s">
        <v>4050</v>
      </c>
      <c r="W2196" s="102" t="s">
        <v>4111</v>
      </c>
      <c r="X2196" s="60" t="s">
        <v>4112</v>
      </c>
      <c r="Y2196" s="133" t="s">
        <v>4113</v>
      </c>
    </row>
    <row r="2197" spans="1:25" ht="30" x14ac:dyDescent="0.25">
      <c r="A2197" s="60" t="s">
        <v>4114</v>
      </c>
      <c r="B2197" s="60" t="s">
        <v>4048</v>
      </c>
      <c r="C2197" s="60" t="str">
        <f t="shared" si="196"/>
        <v>N/A</v>
      </c>
      <c r="D2197" s="60" t="str">
        <f t="shared" si="197"/>
        <v>N/A</v>
      </c>
      <c r="E2197" s="68">
        <v>72101507</v>
      </c>
      <c r="F2197" s="91" t="s">
        <v>4115</v>
      </c>
      <c r="G2197" s="62">
        <v>1</v>
      </c>
      <c r="H2197" s="62">
        <v>1</v>
      </c>
      <c r="I2197" s="60">
        <v>300</v>
      </c>
      <c r="J2197" s="60">
        <v>0</v>
      </c>
      <c r="K2197" s="60" t="s">
        <v>21</v>
      </c>
      <c r="L2197" s="145" t="str">
        <f>IF(K2197=[53]Hoja3!$B$2,[53]Hoja3!$A$2,IF(K2197=[53]Hoja3!$B$3,[53]Hoja3!$A$3,IF(K2197=[53]Hoja3!$B$4,[53]Hoja3!$A$4,IF(K2197=[53]Hoja3!$B$5,[53]Hoja3!$A$5,IF(K2197=[53]Hoja3!$B$6,[53]Hoja3!$A$6,IF(K2197=[53]Hoja3!$B$7,[53]Hoja3!$A$7,IF(K2197=[53]Hoja3!$B$8,[53]Hoja3!$A$8,IF(K2197=[53]Hoja3!$B$9,[53]Hoja3!$A$9,IF(K2197=[53]Hoja3!$B$10,[53]Hoja3!$A$10,IF(K2197=[53]Hoja3!$B$11,[53]Hoja3!$A$11,IF(K2197=[53]Hoja3!$B$12,[53]Hoja3!$A$12,IF(K2197=[53]Hoja3!$B$13,[53]Hoja3!$A$13,IF(K2197=[53]Hoja3!$B$14,[53]Hoja3!$A$14,"")))))))))))))</f>
        <v>CCE-05</v>
      </c>
      <c r="M2197" s="60" t="s">
        <v>575</v>
      </c>
      <c r="N2197" s="60">
        <v>0</v>
      </c>
      <c r="O2197" s="144">
        <v>27539267</v>
      </c>
      <c r="P2197" s="144">
        <v>27539267</v>
      </c>
      <c r="Q2197" s="65">
        <v>0</v>
      </c>
      <c r="R2197" s="60">
        <v>0</v>
      </c>
      <c r="S2197" s="60" t="s">
        <v>648</v>
      </c>
      <c r="T2197" s="60" t="s">
        <v>3975</v>
      </c>
      <c r="U2197" s="60" t="s">
        <v>648</v>
      </c>
      <c r="V2197" s="60" t="s">
        <v>4050</v>
      </c>
      <c r="W2197" s="102" t="s">
        <v>4111</v>
      </c>
      <c r="X2197" s="60" t="s">
        <v>4112</v>
      </c>
      <c r="Y2197" s="133" t="s">
        <v>4113</v>
      </c>
    </row>
    <row r="2198" spans="1:25" ht="30" x14ac:dyDescent="0.25">
      <c r="A2198" s="60" t="s">
        <v>4116</v>
      </c>
      <c r="B2198" s="60" t="s">
        <v>4048</v>
      </c>
      <c r="C2198" s="60" t="str">
        <f t="shared" si="196"/>
        <v>N/A</v>
      </c>
      <c r="D2198" s="60" t="str">
        <f t="shared" si="197"/>
        <v>N/A</v>
      </c>
      <c r="E2198" s="68">
        <v>72101507</v>
      </c>
      <c r="F2198" s="91" t="s">
        <v>4115</v>
      </c>
      <c r="G2198" s="62">
        <v>1</v>
      </c>
      <c r="H2198" s="62">
        <v>1</v>
      </c>
      <c r="I2198" s="60">
        <v>300</v>
      </c>
      <c r="J2198" s="60">
        <v>0</v>
      </c>
      <c r="K2198" s="60" t="s">
        <v>21</v>
      </c>
      <c r="L2198" s="145" t="str">
        <f>IF(K2198=[53]Hoja3!$B$2,[53]Hoja3!$A$2,IF(K2198=[53]Hoja3!$B$3,[53]Hoja3!$A$3,IF(K2198=[53]Hoja3!$B$4,[53]Hoja3!$A$4,IF(K2198=[53]Hoja3!$B$5,[53]Hoja3!$A$5,IF(K2198=[53]Hoja3!$B$6,[53]Hoja3!$A$6,IF(K2198=[53]Hoja3!$B$7,[53]Hoja3!$A$7,IF(K2198=[53]Hoja3!$B$8,[53]Hoja3!$A$8,IF(K2198=[53]Hoja3!$B$9,[53]Hoja3!$A$9,IF(K2198=[53]Hoja3!$B$10,[53]Hoja3!$A$10,IF(K2198=[53]Hoja3!$B$11,[53]Hoja3!$A$11,IF(K2198=[53]Hoja3!$B$12,[53]Hoja3!$A$12,IF(K2198=[53]Hoja3!$B$13,[53]Hoja3!$A$13,IF(K2198=[53]Hoja3!$B$14,[53]Hoja3!$A$14,"")))))))))))))</f>
        <v>CCE-05</v>
      </c>
      <c r="M2198" s="60" t="s">
        <v>575</v>
      </c>
      <c r="N2198" s="60">
        <v>0</v>
      </c>
      <c r="O2198" s="144">
        <v>27539267</v>
      </c>
      <c r="P2198" s="144">
        <v>27539267</v>
      </c>
      <c r="Q2198" s="65">
        <v>0</v>
      </c>
      <c r="R2198" s="60">
        <v>0</v>
      </c>
      <c r="S2198" s="60" t="s">
        <v>648</v>
      </c>
      <c r="T2198" s="60" t="s">
        <v>3975</v>
      </c>
      <c r="U2198" s="60" t="s">
        <v>648</v>
      </c>
      <c r="V2198" s="60" t="s">
        <v>4050</v>
      </c>
      <c r="W2198" s="102" t="s">
        <v>4111</v>
      </c>
      <c r="X2198" s="60" t="s">
        <v>4112</v>
      </c>
      <c r="Y2198" s="133" t="s">
        <v>4113</v>
      </c>
    </row>
  </sheetData>
  <autoFilter ref="A4:Y2198"/>
  <mergeCells count="69">
    <mergeCell ref="L1573:L1581"/>
    <mergeCell ref="M1573:M1581"/>
    <mergeCell ref="C1580:C1581"/>
    <mergeCell ref="E2020:E2021"/>
    <mergeCell ref="F2020:F2021"/>
    <mergeCell ref="G2020:G2021"/>
    <mergeCell ref="H2020:H2021"/>
    <mergeCell ref="I2020:I2021"/>
    <mergeCell ref="J2020:J2021"/>
    <mergeCell ref="K2020:K2021"/>
    <mergeCell ref="L2020:L2021"/>
    <mergeCell ref="M2020:M2021"/>
    <mergeCell ref="G1573:G1581"/>
    <mergeCell ref="H1573:H1581"/>
    <mergeCell ref="I1573:I1581"/>
    <mergeCell ref="J1573:J1581"/>
    <mergeCell ref="K1573:K1581"/>
    <mergeCell ref="A1573:A1581"/>
    <mergeCell ref="B1573:B1581"/>
    <mergeCell ref="C1573:C1579"/>
    <mergeCell ref="E1573:E1581"/>
    <mergeCell ref="F1573:F1581"/>
    <mergeCell ref="L1544:L1545"/>
    <mergeCell ref="M1544:M1545"/>
    <mergeCell ref="N1544:N1545"/>
    <mergeCell ref="A1547:A1548"/>
    <mergeCell ref="B1547:B1548"/>
    <mergeCell ref="E1547:E1548"/>
    <mergeCell ref="F1547:F1548"/>
    <mergeCell ref="G1547:G1548"/>
    <mergeCell ref="H1547:H1548"/>
    <mergeCell ref="I1547:I1548"/>
    <mergeCell ref="J1547:J1548"/>
    <mergeCell ref="K1547:K1548"/>
    <mergeCell ref="L1547:L1548"/>
    <mergeCell ref="M1547:M1548"/>
    <mergeCell ref="N1547:N1548"/>
    <mergeCell ref="G1544:G1545"/>
    <mergeCell ref="H1544:H1545"/>
    <mergeCell ref="I1544:I1545"/>
    <mergeCell ref="J1544:J1545"/>
    <mergeCell ref="K1544:K1545"/>
    <mergeCell ref="A1544:A1545"/>
    <mergeCell ref="B1544:B1545"/>
    <mergeCell ref="C1544:C1545"/>
    <mergeCell ref="E1544:E1545"/>
    <mergeCell ref="F1544:F1545"/>
    <mergeCell ref="W3:Y3"/>
    <mergeCell ref="A2:Y2"/>
    <mergeCell ref="S3:T3"/>
    <mergeCell ref="K3:K4"/>
    <mergeCell ref="M3:M4"/>
    <mergeCell ref="N3:N4"/>
    <mergeCell ref="O3:O4"/>
    <mergeCell ref="P3:P4"/>
    <mergeCell ref="D3:D4"/>
    <mergeCell ref="E3:E4"/>
    <mergeCell ref="F3:F4"/>
    <mergeCell ref="A3:A4"/>
    <mergeCell ref="B3:B4"/>
    <mergeCell ref="R3:R4"/>
    <mergeCell ref="C3:C4"/>
    <mergeCell ref="U3:V3"/>
    <mergeCell ref="I3:I4"/>
    <mergeCell ref="Q3:Q4"/>
    <mergeCell ref="H3:H4"/>
    <mergeCell ref="J3:J4"/>
    <mergeCell ref="G3:G4"/>
    <mergeCell ref="L3:L4"/>
  </mergeCells>
  <dataValidations count="9">
    <dataValidation type="decimal" allowBlank="1" showInputMessage="1" showErrorMessage="1" sqref="I5:I135 I145:I223 I234:I432 I442:I802 I847:I986 I1163 I1253:I1544 I988:I1160 I1582:I2017 I1549:I1573 I1546:I1547 I2022:I2198">
      <formula1>1</formula1>
      <formula2>365</formula2>
    </dataValidation>
    <dataValidation type="list" allowBlank="1" showInputMessage="1" showErrorMessage="1" sqref="C5:C45 C201:C298 C68:C174 C401:C444">
      <formula1>OFFSET(UNO,MATCH($B5,PROY2,0)-1,0,COUNTIF(PROY2,$B5),1)</formula1>
    </dataValidation>
    <dataValidation type="list" allowBlank="1" showInputMessage="1" showErrorMessage="1" sqref="M154:M170">
      <formula1>#REF!</formula1>
    </dataValidation>
    <dataValidation type="list" errorStyle="information" allowBlank="1" showInputMessage="1" showErrorMessage="1" sqref="C46:C67 C299:C400 C175:C200 C445:C1544 C1582:C2019 C1580 C1546 C1549:C1573 C2022:C2198 D2105">
      <formula1>OFFSET(UNO,MATCH($B46,PROY2,0)-1,0,COUNTIF(PROY2,$B46),1)</formula1>
    </dataValidation>
    <dataValidation type="list" allowBlank="1" showInputMessage="1" showErrorMessage="1" errorTitle="ATENCION!" error="Seleccione objeto de gasto de la lista desplegable" sqref="F194">
      <formula1>OFFSET(DOS,MATCH($C194,PROY,0)-1,0,COUNTIF(PROY,$C194),1)</formula1>
    </dataValidation>
    <dataValidation type="list" allowBlank="1" showInputMessage="1" showErrorMessage="1" errorTitle="ATENCION!" error="Seleccione objeto de gasto de la lista desplegable" sqref="F226 F438">
      <formula1>OFFSET(DOS,MATCH($E226,PROY,0)-1,0,COUNTIF(PROY,$E226),1)</formula1>
    </dataValidation>
    <dataValidation type="list" allowBlank="1" showInputMessage="1" showErrorMessage="1" sqref="D5:D2003 D2022:D2104 D2106:D2198">
      <formula1>OFFSET(DOS,MATCH($C5,COMP,0)-1,0,COUNTIF(COMP,$C5),1)</formula1>
    </dataValidation>
    <dataValidation type="list" errorStyle="information" allowBlank="1" showInputMessage="1" showErrorMessage="1" sqref="C1547:C1548">
      <formula1>OFFSET(UNO,MATCH($B1546,PROY2,0)-1,0,COUNTIF(PROY2,$B1546),1)</formula1>
    </dataValidation>
    <dataValidation type="list" allowBlank="1" showInputMessage="1" showErrorMessage="1" sqref="G2004:H2020 M2004:N2017 J2004:K2020 N2018:N2020 Q2004:R2021 M2019:M2020">
      <formula1>#REF!</formula1>
    </dataValidation>
  </dataValidations>
  <hyperlinks>
    <hyperlink ref="Y11" r:id="rId1"/>
    <hyperlink ref="Y12" r:id="rId2"/>
    <hyperlink ref="Y13" r:id="rId3"/>
    <hyperlink ref="Y14" r:id="rId4"/>
    <hyperlink ref="Y15" r:id="rId5"/>
    <hyperlink ref="Y16" r:id="rId6"/>
    <hyperlink ref="Y45" r:id="rId7"/>
    <hyperlink ref="Y17" r:id="rId8"/>
    <hyperlink ref="Y18" r:id="rId9"/>
    <hyperlink ref="Y19" r:id="rId10"/>
    <hyperlink ref="Y20" r:id="rId11"/>
    <hyperlink ref="Y21" r:id="rId12"/>
    <hyperlink ref="Y22" r:id="rId13"/>
    <hyperlink ref="Y23" r:id="rId14"/>
    <hyperlink ref="Y24" r:id="rId15"/>
    <hyperlink ref="Y25" r:id="rId16"/>
    <hyperlink ref="Y26" r:id="rId17"/>
    <hyperlink ref="Y27" r:id="rId18"/>
    <hyperlink ref="Y28" r:id="rId19"/>
    <hyperlink ref="Y29" r:id="rId20"/>
    <hyperlink ref="Y30" r:id="rId21"/>
    <hyperlink ref="Y31" r:id="rId22"/>
    <hyperlink ref="Y32" r:id="rId23"/>
    <hyperlink ref="Y33" r:id="rId24"/>
    <hyperlink ref="Y34" r:id="rId25"/>
    <hyperlink ref="Y35" r:id="rId26"/>
    <hyperlink ref="Y36" r:id="rId27"/>
    <hyperlink ref="Y37" r:id="rId28"/>
    <hyperlink ref="Y38" r:id="rId29"/>
    <hyperlink ref="Y39" r:id="rId30"/>
    <hyperlink ref="Y40" r:id="rId31"/>
    <hyperlink ref="Y41" r:id="rId32"/>
    <hyperlink ref="Y42" r:id="rId33"/>
    <hyperlink ref="Y43" r:id="rId34"/>
    <hyperlink ref="Y44" r:id="rId35"/>
    <hyperlink ref="Y53" r:id="rId36"/>
    <hyperlink ref="Y54" r:id="rId37"/>
    <hyperlink ref="Y55" r:id="rId38"/>
    <hyperlink ref="Y56" r:id="rId39"/>
    <hyperlink ref="Y57" r:id="rId40"/>
    <hyperlink ref="Y58" r:id="rId41"/>
    <hyperlink ref="Y59" r:id="rId42"/>
    <hyperlink ref="Y60" r:id="rId43"/>
    <hyperlink ref="Y61" r:id="rId44"/>
    <hyperlink ref="Y62" r:id="rId45"/>
    <hyperlink ref="Y63" r:id="rId46"/>
    <hyperlink ref="Y64" r:id="rId47"/>
    <hyperlink ref="Y65" r:id="rId48"/>
    <hyperlink ref="Y66" r:id="rId49"/>
    <hyperlink ref="Y67" r:id="rId50"/>
    <hyperlink ref="Y51:Y52" r:id="rId51" display="rreyesb@educacionbogota.gov.co"/>
    <hyperlink ref="Y68" r:id="rId52"/>
    <hyperlink ref="Y69" r:id="rId53"/>
    <hyperlink ref="Y70" r:id="rId54"/>
    <hyperlink ref="Y71" r:id="rId55"/>
    <hyperlink ref="Y72" r:id="rId56"/>
    <hyperlink ref="Y73" r:id="rId57"/>
    <hyperlink ref="Y74" r:id="rId58"/>
    <hyperlink ref="Y75" r:id="rId59"/>
    <hyperlink ref="Y76" r:id="rId60"/>
    <hyperlink ref="Y77" r:id="rId61"/>
    <hyperlink ref="Y78" r:id="rId62"/>
    <hyperlink ref="Y79" r:id="rId63"/>
    <hyperlink ref="Y80" r:id="rId64"/>
    <hyperlink ref="Y81" r:id="rId65"/>
    <hyperlink ref="Y82" r:id="rId66"/>
    <hyperlink ref="Y84" r:id="rId67"/>
    <hyperlink ref="Y85" r:id="rId68"/>
    <hyperlink ref="Y86" r:id="rId69"/>
    <hyperlink ref="Y87" r:id="rId70"/>
    <hyperlink ref="Y88" r:id="rId71"/>
    <hyperlink ref="Y89" r:id="rId72"/>
    <hyperlink ref="Y90" r:id="rId73"/>
    <hyperlink ref="Y91" r:id="rId74"/>
    <hyperlink ref="Y92" r:id="rId75"/>
    <hyperlink ref="Y93" r:id="rId76"/>
    <hyperlink ref="Y94" r:id="rId77"/>
    <hyperlink ref="Y95" r:id="rId78"/>
    <hyperlink ref="Y96" r:id="rId79"/>
    <hyperlink ref="Y97" r:id="rId80"/>
    <hyperlink ref="Y98" r:id="rId81"/>
    <hyperlink ref="Y99" r:id="rId82"/>
    <hyperlink ref="Y100" r:id="rId83"/>
    <hyperlink ref="Y101" r:id="rId84"/>
    <hyperlink ref="Y102" r:id="rId85"/>
    <hyperlink ref="Y103" r:id="rId86"/>
    <hyperlink ref="Y104" r:id="rId87"/>
    <hyperlink ref="Y105" r:id="rId88"/>
    <hyperlink ref="Y106" r:id="rId89"/>
    <hyperlink ref="Y5" r:id="rId90"/>
    <hyperlink ref="Y6" r:id="rId91"/>
    <hyperlink ref="Y7" r:id="rId92"/>
    <hyperlink ref="Y8" r:id="rId93"/>
    <hyperlink ref="Y10" r:id="rId94"/>
    <hyperlink ref="Y107" r:id="rId95"/>
    <hyperlink ref="Y108" r:id="rId96"/>
    <hyperlink ref="Y109" r:id="rId97"/>
    <hyperlink ref="Y110" r:id="rId98"/>
    <hyperlink ref="Y111" r:id="rId99"/>
    <hyperlink ref="Y112" r:id="rId100"/>
    <hyperlink ref="Y113" r:id="rId101"/>
    <hyperlink ref="Y114" r:id="rId102"/>
    <hyperlink ref="Y115" r:id="rId103"/>
    <hyperlink ref="Y116" r:id="rId104"/>
    <hyperlink ref="Y117" r:id="rId105"/>
    <hyperlink ref="Y118" r:id="rId106"/>
    <hyperlink ref="Y119" r:id="rId107"/>
    <hyperlink ref="Y120" r:id="rId108"/>
    <hyperlink ref="Y121" r:id="rId109"/>
    <hyperlink ref="Y122" r:id="rId110"/>
    <hyperlink ref="Y123" r:id="rId111"/>
    <hyperlink ref="Y124" r:id="rId112"/>
    <hyperlink ref="Y125" r:id="rId113"/>
    <hyperlink ref="Y126" r:id="rId114"/>
    <hyperlink ref="Y127" r:id="rId115"/>
    <hyperlink ref="Y128" r:id="rId116"/>
    <hyperlink ref="Y129" r:id="rId117"/>
    <hyperlink ref="Y130" r:id="rId118"/>
    <hyperlink ref="Y131" r:id="rId119"/>
    <hyperlink ref="Y132" r:id="rId120"/>
    <hyperlink ref="Y133" r:id="rId121"/>
    <hyperlink ref="Y134" r:id="rId122"/>
    <hyperlink ref="Y136" r:id="rId123"/>
    <hyperlink ref="Y137" r:id="rId124"/>
    <hyperlink ref="Y138" r:id="rId125"/>
    <hyperlink ref="Y139" r:id="rId126"/>
    <hyperlink ref="Y140" r:id="rId127"/>
    <hyperlink ref="Y141" r:id="rId128"/>
    <hyperlink ref="Y142" r:id="rId129"/>
    <hyperlink ref="Y143" r:id="rId130"/>
    <hyperlink ref="Y144" r:id="rId131"/>
    <hyperlink ref="Y145" r:id="rId132"/>
    <hyperlink ref="Y146" r:id="rId133"/>
    <hyperlink ref="Y147" r:id="rId134"/>
    <hyperlink ref="Y148" r:id="rId135"/>
    <hyperlink ref="Y149" r:id="rId136"/>
    <hyperlink ref="Y150" r:id="rId137"/>
    <hyperlink ref="Y151" r:id="rId138"/>
    <hyperlink ref="Y152" r:id="rId139"/>
    <hyperlink ref="Y153" r:id="rId140"/>
    <hyperlink ref="Y154" r:id="rId141"/>
    <hyperlink ref="Y155" r:id="rId142"/>
    <hyperlink ref="Y156" r:id="rId143"/>
    <hyperlink ref="Y157" r:id="rId144"/>
    <hyperlink ref="Y158" r:id="rId145"/>
    <hyperlink ref="Y159" r:id="rId146"/>
    <hyperlink ref="Y160" r:id="rId147"/>
    <hyperlink ref="Y161" r:id="rId148"/>
    <hyperlink ref="Y162" r:id="rId149"/>
    <hyperlink ref="Y163" r:id="rId150"/>
    <hyperlink ref="Y164" r:id="rId151"/>
    <hyperlink ref="Y165" r:id="rId152"/>
    <hyperlink ref="Y166" r:id="rId153"/>
    <hyperlink ref="Y167" r:id="rId154"/>
    <hyperlink ref="Y168" r:id="rId155"/>
    <hyperlink ref="Y169" r:id="rId156"/>
    <hyperlink ref="Y170" r:id="rId157"/>
    <hyperlink ref="Y171" r:id="rId158"/>
    <hyperlink ref="Y172" r:id="rId159"/>
    <hyperlink ref="Y173" r:id="rId160"/>
    <hyperlink ref="Y174" r:id="rId161"/>
    <hyperlink ref="Y46" r:id="rId162"/>
    <hyperlink ref="Y47" r:id="rId163"/>
    <hyperlink ref="Y48" r:id="rId164"/>
    <hyperlink ref="Y49" r:id="rId165"/>
    <hyperlink ref="Y50" r:id="rId166"/>
    <hyperlink ref="Y175" r:id="rId167"/>
    <hyperlink ref="Y176" r:id="rId168"/>
    <hyperlink ref="Y177" r:id="rId169"/>
    <hyperlink ref="Y178" r:id="rId170"/>
    <hyperlink ref="Y179" r:id="rId171"/>
    <hyperlink ref="Y180" r:id="rId172"/>
    <hyperlink ref="Y181" r:id="rId173"/>
    <hyperlink ref="Y182" r:id="rId174"/>
    <hyperlink ref="Y183" r:id="rId175"/>
    <hyperlink ref="Y184" r:id="rId176"/>
    <hyperlink ref="Y185" r:id="rId177"/>
    <hyperlink ref="Y186" r:id="rId178"/>
    <hyperlink ref="Y187" r:id="rId179"/>
    <hyperlink ref="Y188" r:id="rId180"/>
    <hyperlink ref="Y189" r:id="rId181"/>
    <hyperlink ref="Y190" r:id="rId182"/>
    <hyperlink ref="Y191" r:id="rId183"/>
    <hyperlink ref="Y192" r:id="rId184"/>
    <hyperlink ref="Y193" r:id="rId185"/>
    <hyperlink ref="Y194" r:id="rId186"/>
    <hyperlink ref="Y195" r:id="rId187"/>
    <hyperlink ref="Y196" r:id="rId188"/>
    <hyperlink ref="Y197" r:id="rId189"/>
    <hyperlink ref="Y198" r:id="rId190"/>
    <hyperlink ref="Y199" r:id="rId191"/>
    <hyperlink ref="Y200" r:id="rId192"/>
    <hyperlink ref="Y201" r:id="rId193"/>
    <hyperlink ref="Y220" r:id="rId194"/>
    <hyperlink ref="Y221" r:id="rId195"/>
    <hyperlink ref="Y222" r:id="rId196"/>
    <hyperlink ref="Y223" r:id="rId197"/>
    <hyperlink ref="Y224" r:id="rId198"/>
    <hyperlink ref="Y225" r:id="rId199"/>
    <hyperlink ref="Y226" r:id="rId200"/>
    <hyperlink ref="Y227" r:id="rId201"/>
    <hyperlink ref="Y228" r:id="rId202"/>
    <hyperlink ref="Y229" r:id="rId203"/>
    <hyperlink ref="Y230" r:id="rId204"/>
    <hyperlink ref="Y231" r:id="rId205"/>
    <hyperlink ref="Y232" r:id="rId206"/>
    <hyperlink ref="Y233" r:id="rId207"/>
    <hyperlink ref="Y234" r:id="rId208"/>
    <hyperlink ref="Y235" r:id="rId209"/>
    <hyperlink ref="Y236" r:id="rId210"/>
    <hyperlink ref="Y237" r:id="rId211"/>
    <hyperlink ref="Y238" r:id="rId212"/>
    <hyperlink ref="Y239" r:id="rId213"/>
    <hyperlink ref="Y240" r:id="rId214"/>
    <hyperlink ref="Y241" r:id="rId215"/>
    <hyperlink ref="Y242" r:id="rId216"/>
    <hyperlink ref="Y243" r:id="rId217"/>
    <hyperlink ref="Y244" r:id="rId218"/>
    <hyperlink ref="Y245" r:id="rId219"/>
    <hyperlink ref="Y246" r:id="rId220"/>
    <hyperlink ref="Y247" r:id="rId221"/>
    <hyperlink ref="Y248" r:id="rId222"/>
    <hyperlink ref="Y249" r:id="rId223"/>
    <hyperlink ref="Y250" r:id="rId224"/>
    <hyperlink ref="Y251" r:id="rId225"/>
    <hyperlink ref="Y252" r:id="rId226"/>
    <hyperlink ref="Y253" r:id="rId227"/>
    <hyperlink ref="Y254" r:id="rId228"/>
    <hyperlink ref="Y255" r:id="rId229"/>
    <hyperlink ref="Y256" r:id="rId230"/>
    <hyperlink ref="Y257" r:id="rId231"/>
    <hyperlink ref="Y258" r:id="rId232"/>
    <hyperlink ref="Y135" r:id="rId233"/>
    <hyperlink ref="Y443" r:id="rId234"/>
    <hyperlink ref="Y444" r:id="rId235"/>
    <hyperlink ref="Y442" r:id="rId236"/>
    <hyperlink ref="Y202" r:id="rId237"/>
    <hyperlink ref="Y203" r:id="rId238"/>
    <hyperlink ref="Y204" r:id="rId239"/>
    <hyperlink ref="Y205" r:id="rId240"/>
    <hyperlink ref="Y206" r:id="rId241"/>
    <hyperlink ref="Y207" r:id="rId242"/>
    <hyperlink ref="Y208" r:id="rId243"/>
    <hyperlink ref="Y209" r:id="rId244"/>
    <hyperlink ref="Y210" r:id="rId245"/>
    <hyperlink ref="Y211" r:id="rId246"/>
    <hyperlink ref="Y212" r:id="rId247"/>
    <hyperlink ref="Y213" r:id="rId248"/>
    <hyperlink ref="Y214" r:id="rId249"/>
    <hyperlink ref="Y215" r:id="rId250"/>
    <hyperlink ref="Y216" r:id="rId251"/>
    <hyperlink ref="Y217" r:id="rId252"/>
    <hyperlink ref="Y218" r:id="rId253"/>
    <hyperlink ref="Y219" r:id="rId254"/>
    <hyperlink ref="Y519:Y537" r:id="rId255" display="MCACERES@educacionbogota.gov.co"/>
    <hyperlink ref="Y526" r:id="rId256"/>
    <hyperlink ref="Y527" r:id="rId257"/>
    <hyperlink ref="Y528" r:id="rId258"/>
    <hyperlink ref="Y529" r:id="rId259"/>
    <hyperlink ref="Y530" r:id="rId260"/>
    <hyperlink ref="Y531" r:id="rId261"/>
    <hyperlink ref="Y532" r:id="rId262"/>
    <hyperlink ref="Y533" r:id="rId263"/>
    <hyperlink ref="Y534" r:id="rId264"/>
    <hyperlink ref="Y508" r:id="rId265"/>
    <hyperlink ref="Y509" r:id="rId266"/>
    <hyperlink ref="Y512" r:id="rId267"/>
    <hyperlink ref="Y513" r:id="rId268"/>
    <hyperlink ref="Y514" r:id="rId269"/>
    <hyperlink ref="Y515" r:id="rId270"/>
    <hyperlink ref="Y516" r:id="rId271"/>
    <hyperlink ref="Y523" r:id="rId272"/>
    <hyperlink ref="Y524" r:id="rId273"/>
    <hyperlink ref="Y525" r:id="rId274"/>
    <hyperlink ref="Y538" r:id="rId275"/>
    <hyperlink ref="Y518" r:id="rId276"/>
    <hyperlink ref="Y535" r:id="rId277"/>
    <hyperlink ref="Y536" r:id="rId278"/>
    <hyperlink ref="Y537" r:id="rId279"/>
    <hyperlink ref="Y519" r:id="rId280"/>
    <hyperlink ref="Y517" r:id="rId281"/>
    <hyperlink ref="Y510" r:id="rId282"/>
    <hyperlink ref="Y511" r:id="rId283"/>
    <hyperlink ref="Y803" r:id="rId284"/>
    <hyperlink ref="Y804" r:id="rId285"/>
    <hyperlink ref="Y805" r:id="rId286"/>
    <hyperlink ref="Y806" r:id="rId287"/>
    <hyperlink ref="Y807" r:id="rId288"/>
    <hyperlink ref="Y808" r:id="rId289"/>
    <hyperlink ref="Y809" r:id="rId290"/>
    <hyperlink ref="Y810" r:id="rId291"/>
    <hyperlink ref="Y811" r:id="rId292"/>
    <hyperlink ref="Y812" r:id="rId293"/>
    <hyperlink ref="Y813" r:id="rId294"/>
    <hyperlink ref="Y814" r:id="rId295"/>
    <hyperlink ref="Y815" r:id="rId296"/>
    <hyperlink ref="Y816" r:id="rId297"/>
    <hyperlink ref="Y817" r:id="rId298"/>
    <hyperlink ref="Y818" r:id="rId299"/>
    <hyperlink ref="Y819" r:id="rId300"/>
    <hyperlink ref="Y820" r:id="rId301"/>
    <hyperlink ref="Y821" r:id="rId302"/>
    <hyperlink ref="Y822" r:id="rId303"/>
    <hyperlink ref="Y823" r:id="rId304"/>
    <hyperlink ref="Y824" r:id="rId305"/>
    <hyperlink ref="Y825" r:id="rId306"/>
    <hyperlink ref="Y826" r:id="rId307"/>
    <hyperlink ref="Y827" r:id="rId308"/>
    <hyperlink ref="Y828" r:id="rId309"/>
    <hyperlink ref="Y829" r:id="rId310"/>
    <hyperlink ref="Y830" r:id="rId311"/>
    <hyperlink ref="Y831" r:id="rId312"/>
    <hyperlink ref="Y832" r:id="rId313"/>
    <hyperlink ref="Y833" r:id="rId314"/>
    <hyperlink ref="Y834" r:id="rId315"/>
    <hyperlink ref="Y835" r:id="rId316"/>
    <hyperlink ref="Y836" r:id="rId317"/>
    <hyperlink ref="Y837" r:id="rId318"/>
    <hyperlink ref="Y838" r:id="rId319"/>
    <hyperlink ref="Y839" r:id="rId320"/>
    <hyperlink ref="Y840" r:id="rId321"/>
    <hyperlink ref="Y841" r:id="rId322"/>
    <hyperlink ref="Y842" r:id="rId323"/>
    <hyperlink ref="Y843" r:id="rId324"/>
    <hyperlink ref="Y844" r:id="rId325"/>
    <hyperlink ref="Y845" r:id="rId326"/>
    <hyperlink ref="Y846" r:id="rId327"/>
    <hyperlink ref="Y847" r:id="rId328"/>
    <hyperlink ref="Y848" r:id="rId329"/>
    <hyperlink ref="Y849" r:id="rId330"/>
    <hyperlink ref="Y850" r:id="rId331"/>
    <hyperlink ref="Y851" r:id="rId332"/>
    <hyperlink ref="Y852" r:id="rId333"/>
    <hyperlink ref="Y853" r:id="rId334"/>
    <hyperlink ref="Y854" r:id="rId335"/>
    <hyperlink ref="Y855" r:id="rId336"/>
    <hyperlink ref="Y856" r:id="rId337"/>
    <hyperlink ref="Y857" r:id="rId338"/>
    <hyperlink ref="Y858" r:id="rId339"/>
    <hyperlink ref="Y859" r:id="rId340"/>
    <hyperlink ref="Y860" r:id="rId341"/>
    <hyperlink ref="Y861" r:id="rId342"/>
    <hyperlink ref="Y862" r:id="rId343"/>
    <hyperlink ref="Y863" r:id="rId344"/>
    <hyperlink ref="Y864" r:id="rId345"/>
    <hyperlink ref="Y865" r:id="rId346"/>
    <hyperlink ref="Y866" r:id="rId347"/>
    <hyperlink ref="Y867" r:id="rId348"/>
    <hyperlink ref="Y868" r:id="rId349"/>
    <hyperlink ref="Y869" r:id="rId350"/>
    <hyperlink ref="Y870" r:id="rId351"/>
    <hyperlink ref="Y871" r:id="rId352"/>
    <hyperlink ref="Y872" r:id="rId353"/>
    <hyperlink ref="Y873" r:id="rId354"/>
    <hyperlink ref="Y874" r:id="rId355"/>
    <hyperlink ref="Y875" r:id="rId356"/>
    <hyperlink ref="Y876" r:id="rId357"/>
    <hyperlink ref="Y877" r:id="rId358"/>
    <hyperlink ref="Y878" r:id="rId359"/>
    <hyperlink ref="Y879" r:id="rId360"/>
    <hyperlink ref="Y880" r:id="rId361"/>
    <hyperlink ref="Y881" r:id="rId362"/>
    <hyperlink ref="Y882" r:id="rId363"/>
    <hyperlink ref="Y883" r:id="rId364"/>
    <hyperlink ref="Y884" r:id="rId365"/>
    <hyperlink ref="Y885" r:id="rId366"/>
    <hyperlink ref="Y886" r:id="rId367"/>
    <hyperlink ref="Y887" r:id="rId368"/>
    <hyperlink ref="Y888" r:id="rId369"/>
    <hyperlink ref="Y889" r:id="rId370"/>
    <hyperlink ref="Y890" r:id="rId371"/>
    <hyperlink ref="Y891" r:id="rId372"/>
    <hyperlink ref="Y892" r:id="rId373"/>
    <hyperlink ref="Y893" r:id="rId374"/>
    <hyperlink ref="Y894" r:id="rId375"/>
    <hyperlink ref="Y895" r:id="rId376"/>
    <hyperlink ref="Y896" r:id="rId377"/>
    <hyperlink ref="Y897" r:id="rId378"/>
    <hyperlink ref="Y898" r:id="rId379"/>
    <hyperlink ref="Y899" r:id="rId380"/>
    <hyperlink ref="Y900" r:id="rId381"/>
    <hyperlink ref="Y901" r:id="rId382"/>
    <hyperlink ref="Y902" r:id="rId383"/>
    <hyperlink ref="Y903" r:id="rId384"/>
    <hyperlink ref="Y904" r:id="rId385"/>
    <hyperlink ref="Y905" r:id="rId386"/>
    <hyperlink ref="Y906" r:id="rId387"/>
    <hyperlink ref="Y907" r:id="rId388"/>
    <hyperlink ref="Y908" r:id="rId389"/>
    <hyperlink ref="Y909" r:id="rId390"/>
    <hyperlink ref="Y910" r:id="rId391"/>
    <hyperlink ref="Y911" r:id="rId392"/>
    <hyperlink ref="Y912" r:id="rId393"/>
    <hyperlink ref="Y913" r:id="rId394"/>
    <hyperlink ref="Y914" r:id="rId395"/>
    <hyperlink ref="Y915" r:id="rId396"/>
    <hyperlink ref="Y916" r:id="rId397"/>
    <hyperlink ref="Y917" r:id="rId398"/>
    <hyperlink ref="Y918" r:id="rId399"/>
    <hyperlink ref="Y919" r:id="rId400"/>
    <hyperlink ref="Y920" r:id="rId401"/>
    <hyperlink ref="Y921" r:id="rId402"/>
    <hyperlink ref="Y922" r:id="rId403"/>
    <hyperlink ref="Y923" r:id="rId404"/>
    <hyperlink ref="Y924" r:id="rId405"/>
    <hyperlink ref="Y925" r:id="rId406"/>
    <hyperlink ref="Y926" r:id="rId407"/>
    <hyperlink ref="Y927" r:id="rId408"/>
    <hyperlink ref="Y928" r:id="rId409"/>
    <hyperlink ref="Y929" r:id="rId410"/>
    <hyperlink ref="Y930" r:id="rId411"/>
    <hyperlink ref="Y931" r:id="rId412"/>
    <hyperlink ref="Y932" r:id="rId413"/>
    <hyperlink ref="Y933" r:id="rId414"/>
    <hyperlink ref="Y934" r:id="rId415"/>
    <hyperlink ref="Y935" r:id="rId416"/>
    <hyperlink ref="Y936" r:id="rId417"/>
    <hyperlink ref="Y940" r:id="rId418"/>
    <hyperlink ref="Y941" r:id="rId419"/>
    <hyperlink ref="Y942" r:id="rId420"/>
    <hyperlink ref="Y943" r:id="rId421"/>
    <hyperlink ref="Y939" r:id="rId422"/>
    <hyperlink ref="Y938" r:id="rId423"/>
    <hyperlink ref="Y937" r:id="rId424"/>
    <hyperlink ref="Y944" r:id="rId425"/>
    <hyperlink ref="Y945" r:id="rId426"/>
    <hyperlink ref="Y946" r:id="rId427"/>
    <hyperlink ref="Y947" r:id="rId428"/>
    <hyperlink ref="Y948" r:id="rId429"/>
    <hyperlink ref="Y949" r:id="rId430"/>
    <hyperlink ref="Y950" r:id="rId431"/>
    <hyperlink ref="Y951" r:id="rId432"/>
    <hyperlink ref="Y952" r:id="rId433"/>
    <hyperlink ref="Y953" r:id="rId434"/>
    <hyperlink ref="Y954" r:id="rId435"/>
    <hyperlink ref="Y955" r:id="rId436"/>
    <hyperlink ref="Y956" r:id="rId437"/>
    <hyperlink ref="Y957" r:id="rId438"/>
    <hyperlink ref="Y958" r:id="rId439"/>
    <hyperlink ref="Y959" r:id="rId440"/>
    <hyperlink ref="Y960" r:id="rId441"/>
    <hyperlink ref="Y961" r:id="rId442"/>
    <hyperlink ref="Y962" r:id="rId443"/>
    <hyperlink ref="Y963" r:id="rId444"/>
    <hyperlink ref="Y964" r:id="rId445"/>
    <hyperlink ref="Y965" r:id="rId446"/>
    <hyperlink ref="Y966" r:id="rId447"/>
    <hyperlink ref="Y967" r:id="rId448"/>
    <hyperlink ref="Y968" r:id="rId449"/>
    <hyperlink ref="Y969" r:id="rId450"/>
    <hyperlink ref="Y970" r:id="rId451"/>
    <hyperlink ref="Y971" r:id="rId452"/>
    <hyperlink ref="Y972" r:id="rId453"/>
    <hyperlink ref="Y973" r:id="rId454"/>
    <hyperlink ref="Y974" r:id="rId455"/>
    <hyperlink ref="Y975" r:id="rId456"/>
    <hyperlink ref="Y976" r:id="rId457"/>
    <hyperlink ref="Y977" r:id="rId458"/>
    <hyperlink ref="Y978" r:id="rId459"/>
    <hyperlink ref="Y979" r:id="rId460"/>
    <hyperlink ref="Y980" r:id="rId461"/>
    <hyperlink ref="Y982" r:id="rId462"/>
    <hyperlink ref="Y983" r:id="rId463"/>
    <hyperlink ref="Y984" r:id="rId464"/>
    <hyperlink ref="Y985" r:id="rId465"/>
    <hyperlink ref="Y986" r:id="rId466"/>
    <hyperlink ref="Y1258" r:id="rId467"/>
    <hyperlink ref="Y1259" r:id="rId468"/>
    <hyperlink ref="Y1260" r:id="rId469"/>
    <hyperlink ref="Y1261" r:id="rId470"/>
    <hyperlink ref="Y1262" r:id="rId471"/>
    <hyperlink ref="Y1263" r:id="rId472"/>
    <hyperlink ref="Y1264" r:id="rId473"/>
    <hyperlink ref="Y1265" r:id="rId474"/>
    <hyperlink ref="Y1266" r:id="rId475"/>
    <hyperlink ref="Y1267" r:id="rId476"/>
    <hyperlink ref="Y1268" r:id="rId477"/>
    <hyperlink ref="Y1271" r:id="rId478"/>
    <hyperlink ref="Y1269" r:id="rId479"/>
    <hyperlink ref="Y1272" r:id="rId480"/>
    <hyperlink ref="Y1273" r:id="rId481"/>
    <hyperlink ref="Y1274" r:id="rId482"/>
    <hyperlink ref="Y1275" r:id="rId483"/>
    <hyperlink ref="Y1276" r:id="rId484"/>
    <hyperlink ref="Y1277" r:id="rId485"/>
    <hyperlink ref="Y1278" r:id="rId486"/>
    <hyperlink ref="Y1279" r:id="rId487"/>
    <hyperlink ref="Y1280" r:id="rId488"/>
    <hyperlink ref="Y1281" r:id="rId489"/>
    <hyperlink ref="Y1282" r:id="rId490"/>
    <hyperlink ref="Y1283" r:id="rId491"/>
    <hyperlink ref="Y1284" r:id="rId492"/>
    <hyperlink ref="Y1285" r:id="rId493"/>
    <hyperlink ref="Y1286" r:id="rId494"/>
    <hyperlink ref="Y1287" r:id="rId495"/>
    <hyperlink ref="Y1288" r:id="rId496"/>
    <hyperlink ref="Y1289" r:id="rId497"/>
    <hyperlink ref="Y1290" r:id="rId498"/>
    <hyperlink ref="Y1291" r:id="rId499"/>
    <hyperlink ref="Y1292" r:id="rId500"/>
    <hyperlink ref="Y1293" r:id="rId501"/>
    <hyperlink ref="Y1294" r:id="rId502"/>
    <hyperlink ref="Y1295" r:id="rId503"/>
    <hyperlink ref="Y1296" r:id="rId504"/>
    <hyperlink ref="Y1297" r:id="rId505"/>
    <hyperlink ref="Y1298" r:id="rId506"/>
    <hyperlink ref="Y1299" r:id="rId507"/>
    <hyperlink ref="Y1300" r:id="rId508"/>
    <hyperlink ref="Y1301" r:id="rId509"/>
    <hyperlink ref="Y1302" r:id="rId510"/>
    <hyperlink ref="Y1303" r:id="rId511"/>
    <hyperlink ref="Y1304" r:id="rId512"/>
    <hyperlink ref="Y1305" r:id="rId513"/>
    <hyperlink ref="Y1306" r:id="rId514"/>
    <hyperlink ref="Y1307" r:id="rId515"/>
    <hyperlink ref="Y1308" r:id="rId516"/>
    <hyperlink ref="Y1309" r:id="rId517"/>
    <hyperlink ref="Y1310" r:id="rId518"/>
    <hyperlink ref="Y1311" r:id="rId519"/>
    <hyperlink ref="Y1312" r:id="rId520"/>
    <hyperlink ref="Y1313" r:id="rId521"/>
    <hyperlink ref="Y1314" r:id="rId522"/>
    <hyperlink ref="Y1315" r:id="rId523"/>
    <hyperlink ref="Y1316" r:id="rId524"/>
    <hyperlink ref="Y1317" r:id="rId525"/>
    <hyperlink ref="Y1318" r:id="rId526"/>
    <hyperlink ref="Y1319" r:id="rId527"/>
    <hyperlink ref="Y1320" r:id="rId528"/>
    <hyperlink ref="Y1321" r:id="rId529"/>
    <hyperlink ref="Y1322" r:id="rId530"/>
    <hyperlink ref="Y1323" r:id="rId531"/>
    <hyperlink ref="Y1324" r:id="rId532"/>
    <hyperlink ref="Y1325" r:id="rId533"/>
    <hyperlink ref="Y1326" r:id="rId534"/>
    <hyperlink ref="Y1327" r:id="rId535"/>
    <hyperlink ref="Y1328" r:id="rId536"/>
    <hyperlink ref="Y1329" r:id="rId537"/>
    <hyperlink ref="Y1330" r:id="rId538"/>
    <hyperlink ref="Y1331" r:id="rId539"/>
    <hyperlink ref="Y1332" r:id="rId540"/>
    <hyperlink ref="Y1333" r:id="rId541"/>
    <hyperlink ref="Y1334" r:id="rId542"/>
    <hyperlink ref="Y1335" r:id="rId543"/>
    <hyperlink ref="Y1336" r:id="rId544"/>
    <hyperlink ref="Y1337" r:id="rId545"/>
    <hyperlink ref="Y1338" r:id="rId546"/>
    <hyperlink ref="Y1339" r:id="rId547"/>
    <hyperlink ref="Y1340" r:id="rId548"/>
    <hyperlink ref="Y1341" r:id="rId549"/>
    <hyperlink ref="Y1342" r:id="rId550"/>
    <hyperlink ref="Y1343" r:id="rId551"/>
    <hyperlink ref="Y1344" r:id="rId552"/>
    <hyperlink ref="Y1345" r:id="rId553"/>
    <hyperlink ref="Y1346" r:id="rId554"/>
    <hyperlink ref="Y1347" r:id="rId555"/>
    <hyperlink ref="Y1348" r:id="rId556"/>
    <hyperlink ref="Y1349" r:id="rId557"/>
    <hyperlink ref="Y1350" r:id="rId558"/>
    <hyperlink ref="Y1351" r:id="rId559"/>
    <hyperlink ref="Y1352" r:id="rId560"/>
    <hyperlink ref="Y1353" r:id="rId561"/>
    <hyperlink ref="Y1354" r:id="rId562"/>
    <hyperlink ref="Y1355" r:id="rId563"/>
    <hyperlink ref="Y1356" r:id="rId564"/>
    <hyperlink ref="Y1357" r:id="rId565"/>
    <hyperlink ref="Y1358" r:id="rId566"/>
    <hyperlink ref="Y1359" r:id="rId567"/>
    <hyperlink ref="Y1360" r:id="rId568"/>
    <hyperlink ref="Y1361" r:id="rId569"/>
    <hyperlink ref="Y1362" r:id="rId570"/>
    <hyperlink ref="Y1363" r:id="rId571"/>
    <hyperlink ref="Y1364" r:id="rId572"/>
    <hyperlink ref="Y1365" r:id="rId573"/>
    <hyperlink ref="Y1366" r:id="rId574"/>
    <hyperlink ref="Y1367" r:id="rId575"/>
    <hyperlink ref="Y1368" r:id="rId576"/>
    <hyperlink ref="Y1369" r:id="rId577"/>
    <hyperlink ref="Y1370" r:id="rId578"/>
    <hyperlink ref="Y1371" r:id="rId579"/>
    <hyperlink ref="Y1372" r:id="rId580"/>
    <hyperlink ref="Y1373" r:id="rId581"/>
    <hyperlink ref="Y1374" r:id="rId582"/>
    <hyperlink ref="Y1375" r:id="rId583"/>
    <hyperlink ref="Y1376" r:id="rId584"/>
    <hyperlink ref="Y1377" r:id="rId585"/>
    <hyperlink ref="Y1378" r:id="rId586"/>
    <hyperlink ref="Y1379" r:id="rId587"/>
    <hyperlink ref="Y1380" r:id="rId588"/>
    <hyperlink ref="Y1381" r:id="rId589"/>
    <hyperlink ref="Y1382" r:id="rId590"/>
    <hyperlink ref="Y1383" r:id="rId591"/>
    <hyperlink ref="Y1384" r:id="rId592"/>
    <hyperlink ref="Y1385" r:id="rId593"/>
    <hyperlink ref="Y1386" r:id="rId594"/>
    <hyperlink ref="Y1387" r:id="rId595"/>
    <hyperlink ref="Y1388" r:id="rId596"/>
    <hyperlink ref="Y1389" r:id="rId597"/>
    <hyperlink ref="Y1390" r:id="rId598"/>
    <hyperlink ref="Y1391" r:id="rId599"/>
    <hyperlink ref="Y1392" r:id="rId600"/>
    <hyperlink ref="Y1393" r:id="rId601"/>
    <hyperlink ref="Y1394" r:id="rId602"/>
    <hyperlink ref="Y1395" r:id="rId603"/>
    <hyperlink ref="Y1396" r:id="rId604"/>
    <hyperlink ref="Y1397" r:id="rId605"/>
    <hyperlink ref="Y1398" r:id="rId606"/>
    <hyperlink ref="Y1399" r:id="rId607"/>
    <hyperlink ref="Y1400" r:id="rId608"/>
    <hyperlink ref="Y1401" r:id="rId609"/>
    <hyperlink ref="Y1402" r:id="rId610"/>
    <hyperlink ref="Y1403" r:id="rId611"/>
    <hyperlink ref="Y1404" r:id="rId612"/>
    <hyperlink ref="Y1405" r:id="rId613"/>
    <hyperlink ref="Y1406" r:id="rId614"/>
    <hyperlink ref="Y1407" r:id="rId615"/>
    <hyperlink ref="Y1408" r:id="rId616"/>
    <hyperlink ref="Y1409" r:id="rId617"/>
    <hyperlink ref="Y1410" r:id="rId618"/>
    <hyperlink ref="Y1411" r:id="rId619"/>
    <hyperlink ref="Y1412" r:id="rId620"/>
    <hyperlink ref="Y1413" r:id="rId621"/>
    <hyperlink ref="Y1414" r:id="rId622"/>
    <hyperlink ref="Y1415" r:id="rId623"/>
    <hyperlink ref="Y1416" r:id="rId624"/>
    <hyperlink ref="Y1417" r:id="rId625"/>
    <hyperlink ref="Y1418" r:id="rId626"/>
    <hyperlink ref="Y1419" r:id="rId627"/>
    <hyperlink ref="Y1420" r:id="rId628"/>
    <hyperlink ref="Y1421" r:id="rId629"/>
    <hyperlink ref="Y1422" r:id="rId630"/>
    <hyperlink ref="Y1423" r:id="rId631"/>
    <hyperlink ref="Y1424" r:id="rId632"/>
    <hyperlink ref="Y1425" r:id="rId633"/>
    <hyperlink ref="Y1426" r:id="rId634"/>
    <hyperlink ref="Y1427" r:id="rId635"/>
    <hyperlink ref="Y1428" r:id="rId636"/>
    <hyperlink ref="Y1429" r:id="rId637"/>
    <hyperlink ref="Y1430" r:id="rId638"/>
    <hyperlink ref="Y1431" r:id="rId639"/>
    <hyperlink ref="Y1432" r:id="rId640"/>
    <hyperlink ref="Y1433" r:id="rId641"/>
    <hyperlink ref="Y1434" r:id="rId642"/>
    <hyperlink ref="Y1435" r:id="rId643"/>
    <hyperlink ref="Y1436" r:id="rId644"/>
    <hyperlink ref="Y1437" r:id="rId645"/>
    <hyperlink ref="Y1438" r:id="rId646"/>
    <hyperlink ref="Y1439" r:id="rId647"/>
    <hyperlink ref="Y1440" r:id="rId648"/>
    <hyperlink ref="Y1441" r:id="rId649"/>
    <hyperlink ref="Y1442" r:id="rId650"/>
    <hyperlink ref="Y1443" r:id="rId651"/>
    <hyperlink ref="Y1444" r:id="rId652"/>
    <hyperlink ref="Y1445" r:id="rId653"/>
    <hyperlink ref="Y1446" r:id="rId654"/>
    <hyperlink ref="Y1447" r:id="rId655"/>
    <hyperlink ref="Y1448" r:id="rId656"/>
    <hyperlink ref="Y1449" r:id="rId657"/>
    <hyperlink ref="Y1450" r:id="rId658"/>
    <hyperlink ref="Y1451" r:id="rId659"/>
    <hyperlink ref="Y1452" r:id="rId660"/>
    <hyperlink ref="Y1453" r:id="rId661"/>
    <hyperlink ref="Y1454" r:id="rId662"/>
    <hyperlink ref="Y1455" r:id="rId663"/>
    <hyperlink ref="Y1456" r:id="rId664"/>
    <hyperlink ref="Y1457" r:id="rId665"/>
    <hyperlink ref="Y1458" r:id="rId666"/>
    <hyperlink ref="Y1459" r:id="rId667"/>
    <hyperlink ref="Y1460" r:id="rId668"/>
    <hyperlink ref="Y1461" r:id="rId669"/>
    <hyperlink ref="Y1462" r:id="rId670"/>
    <hyperlink ref="Y1463" r:id="rId671"/>
    <hyperlink ref="Y1464" r:id="rId672"/>
    <hyperlink ref="Y1465" r:id="rId673"/>
    <hyperlink ref="Y1466" r:id="rId674"/>
    <hyperlink ref="Y1467" r:id="rId675"/>
    <hyperlink ref="Y1468" r:id="rId676"/>
    <hyperlink ref="Y1469" r:id="rId677"/>
    <hyperlink ref="Y1470" r:id="rId678"/>
    <hyperlink ref="Y1471" r:id="rId679"/>
    <hyperlink ref="Y1472" r:id="rId680"/>
    <hyperlink ref="Y1473" r:id="rId681"/>
    <hyperlink ref="Y1474" r:id="rId682"/>
    <hyperlink ref="Y1475" r:id="rId683"/>
    <hyperlink ref="Y1476" r:id="rId684"/>
    <hyperlink ref="Y1477" r:id="rId685"/>
    <hyperlink ref="Y1478" r:id="rId686"/>
    <hyperlink ref="Y1479" r:id="rId687"/>
    <hyperlink ref="Y1480" r:id="rId688"/>
    <hyperlink ref="Y1481" r:id="rId689"/>
    <hyperlink ref="Y1482" r:id="rId690"/>
    <hyperlink ref="Y1483" r:id="rId691"/>
    <hyperlink ref="Y1484" r:id="rId692"/>
    <hyperlink ref="Y1485" r:id="rId693"/>
    <hyperlink ref="Y1486" r:id="rId694"/>
    <hyperlink ref="Y1487" r:id="rId695"/>
    <hyperlink ref="Y1488" r:id="rId696"/>
    <hyperlink ref="Y1489" r:id="rId697"/>
    <hyperlink ref="Y1490" r:id="rId698"/>
    <hyperlink ref="Y1491" r:id="rId699"/>
    <hyperlink ref="Y1492" r:id="rId700"/>
    <hyperlink ref="Y1493" r:id="rId701"/>
    <hyperlink ref="Y1494" r:id="rId702"/>
    <hyperlink ref="Y1270" r:id="rId703"/>
    <hyperlink ref="Y1495" r:id="rId704"/>
    <hyperlink ref="Y1496" r:id="rId705"/>
    <hyperlink ref="Y1497" r:id="rId706"/>
    <hyperlink ref="Y1498" r:id="rId707"/>
    <hyperlink ref="Y1499" r:id="rId708"/>
    <hyperlink ref="Y1500" r:id="rId709"/>
    <hyperlink ref="Y1501" r:id="rId710"/>
    <hyperlink ref="Y1502" r:id="rId711"/>
    <hyperlink ref="Y1503" r:id="rId712"/>
    <hyperlink ref="Y1504" r:id="rId713"/>
    <hyperlink ref="Y1505" r:id="rId714"/>
    <hyperlink ref="Y1506" r:id="rId715"/>
    <hyperlink ref="Y1507" r:id="rId716"/>
    <hyperlink ref="Y1508" r:id="rId717"/>
    <hyperlink ref="Y1509" r:id="rId718"/>
    <hyperlink ref="Y1510" r:id="rId719"/>
    <hyperlink ref="Y1511" r:id="rId720"/>
    <hyperlink ref="Y1512" r:id="rId721"/>
    <hyperlink ref="Y1513" r:id="rId722"/>
    <hyperlink ref="Y1514" r:id="rId723"/>
    <hyperlink ref="Y1515" r:id="rId724"/>
    <hyperlink ref="Y1516" r:id="rId725"/>
    <hyperlink ref="Y1517" r:id="rId726"/>
    <hyperlink ref="Y1518" r:id="rId727"/>
    <hyperlink ref="Y1519" r:id="rId728"/>
    <hyperlink ref="Y1520" r:id="rId729"/>
    <hyperlink ref="Y1521" r:id="rId730"/>
    <hyperlink ref="Y1522" r:id="rId731"/>
    <hyperlink ref="Y1523" r:id="rId732"/>
    <hyperlink ref="Y1524" r:id="rId733"/>
    <hyperlink ref="Y1525" r:id="rId734"/>
    <hyperlink ref="Y1526" r:id="rId735"/>
    <hyperlink ref="Y1527" r:id="rId736"/>
    <hyperlink ref="Y1528" r:id="rId737"/>
    <hyperlink ref="Y1529" r:id="rId738"/>
    <hyperlink ref="Y1530" r:id="rId739"/>
    <hyperlink ref="Y1531" r:id="rId740"/>
    <hyperlink ref="Y1532" r:id="rId741"/>
    <hyperlink ref="Y1533" r:id="rId742"/>
    <hyperlink ref="Y1534" r:id="rId743"/>
    <hyperlink ref="Y1535" r:id="rId744"/>
    <hyperlink ref="Y1536" r:id="rId745"/>
    <hyperlink ref="Y1537" r:id="rId746"/>
    <hyperlink ref="Y1538" r:id="rId747"/>
    <hyperlink ref="Y1539" r:id="rId748"/>
    <hyperlink ref="Y1540" r:id="rId749"/>
    <hyperlink ref="Y1541" r:id="rId750"/>
    <hyperlink ref="Y1542" r:id="rId751"/>
    <hyperlink ref="Y1543" r:id="rId752"/>
    <hyperlink ref="Y1544" r:id="rId753"/>
    <hyperlink ref="Y1545" r:id="rId754"/>
    <hyperlink ref="Y1546" r:id="rId755"/>
    <hyperlink ref="Y1547" r:id="rId756"/>
    <hyperlink ref="Y1548" r:id="rId757"/>
    <hyperlink ref="Y1549" r:id="rId758"/>
    <hyperlink ref="Y1550" r:id="rId759"/>
    <hyperlink ref="Y1551" r:id="rId760"/>
    <hyperlink ref="Y1552" r:id="rId761"/>
    <hyperlink ref="Y1553" r:id="rId762"/>
    <hyperlink ref="Y1554" r:id="rId763"/>
    <hyperlink ref="Y1555" r:id="rId764"/>
    <hyperlink ref="Y1556" r:id="rId765"/>
    <hyperlink ref="Y1557" r:id="rId766"/>
    <hyperlink ref="Y1558" r:id="rId767"/>
    <hyperlink ref="Y1559" r:id="rId768"/>
    <hyperlink ref="Y1560" r:id="rId769"/>
    <hyperlink ref="Y1561" r:id="rId770"/>
    <hyperlink ref="Y1562" r:id="rId771"/>
    <hyperlink ref="Y1563" r:id="rId772"/>
    <hyperlink ref="Y1564" r:id="rId773"/>
    <hyperlink ref="Y1565" r:id="rId774"/>
    <hyperlink ref="Y1566" r:id="rId775"/>
    <hyperlink ref="Y1567" r:id="rId776"/>
    <hyperlink ref="Y1568" r:id="rId777"/>
    <hyperlink ref="Y1569" r:id="rId778"/>
    <hyperlink ref="Y1570" r:id="rId779"/>
    <hyperlink ref="Y1571" r:id="rId780"/>
    <hyperlink ref="Y1572" r:id="rId781"/>
    <hyperlink ref="Y1573" r:id="rId782"/>
    <hyperlink ref="Y1574" r:id="rId783"/>
    <hyperlink ref="Y1575" r:id="rId784"/>
    <hyperlink ref="Y1576" r:id="rId785"/>
    <hyperlink ref="Y1577" r:id="rId786"/>
    <hyperlink ref="Y1578" r:id="rId787"/>
    <hyperlink ref="Y1579" r:id="rId788"/>
    <hyperlink ref="Y1580" r:id="rId789"/>
    <hyperlink ref="Y1581" r:id="rId790"/>
    <hyperlink ref="Y1582" r:id="rId791"/>
    <hyperlink ref="Y1583" r:id="rId792"/>
    <hyperlink ref="Y1584" r:id="rId793"/>
    <hyperlink ref="Y1585" r:id="rId794"/>
    <hyperlink ref="Y1586" r:id="rId795"/>
    <hyperlink ref="Y1587" r:id="rId796"/>
    <hyperlink ref="Y1620" r:id="rId797"/>
    <hyperlink ref="Y1676" r:id="rId798"/>
    <hyperlink ref="Y1678" r:id="rId799"/>
    <hyperlink ref="Y1679" r:id="rId800"/>
    <hyperlink ref="Y1681" r:id="rId801"/>
    <hyperlink ref="Y1682" r:id="rId802"/>
    <hyperlink ref="Y1683" r:id="rId803"/>
    <hyperlink ref="Y1684" r:id="rId804"/>
    <hyperlink ref="Y1685" r:id="rId805"/>
    <hyperlink ref="Y1686" r:id="rId806"/>
    <hyperlink ref="Y1687" r:id="rId807"/>
    <hyperlink ref="Y1688" r:id="rId808"/>
    <hyperlink ref="Y1690" r:id="rId809"/>
    <hyperlink ref="Y1691" r:id="rId810"/>
    <hyperlink ref="Y1692" r:id="rId811"/>
    <hyperlink ref="Y1694" r:id="rId812"/>
    <hyperlink ref="Y1695" r:id="rId813"/>
    <hyperlink ref="Y1696" r:id="rId814"/>
    <hyperlink ref="Y1697" r:id="rId815"/>
    <hyperlink ref="Y1699" r:id="rId816"/>
    <hyperlink ref="Y1700" r:id="rId817"/>
    <hyperlink ref="Y1701" r:id="rId818"/>
    <hyperlink ref="Y1702" r:id="rId819"/>
    <hyperlink ref="Y1703" r:id="rId820"/>
    <hyperlink ref="Y1704" r:id="rId821"/>
    <hyperlink ref="Y1705" r:id="rId822"/>
    <hyperlink ref="Y1706" r:id="rId823"/>
    <hyperlink ref="Y1707" r:id="rId824"/>
    <hyperlink ref="Y1708" r:id="rId825"/>
    <hyperlink ref="Y1709" r:id="rId826"/>
    <hyperlink ref="Y1710" r:id="rId827"/>
    <hyperlink ref="Y1711" r:id="rId828"/>
    <hyperlink ref="Y1712" r:id="rId829"/>
    <hyperlink ref="Y1713" r:id="rId830"/>
    <hyperlink ref="Y1714" r:id="rId831"/>
    <hyperlink ref="Y1715" r:id="rId832"/>
    <hyperlink ref="Y1716" r:id="rId833"/>
    <hyperlink ref="Y1717" r:id="rId834"/>
    <hyperlink ref="Y1718" r:id="rId835"/>
    <hyperlink ref="Y1719" r:id="rId836"/>
    <hyperlink ref="Y1720" r:id="rId837"/>
    <hyperlink ref="Y1721" r:id="rId838"/>
    <hyperlink ref="Y1722" r:id="rId839"/>
    <hyperlink ref="Y1723" r:id="rId840"/>
    <hyperlink ref="Y1724" r:id="rId841"/>
    <hyperlink ref="Y1725" r:id="rId842"/>
    <hyperlink ref="Y1726" r:id="rId843"/>
    <hyperlink ref="Y1727" r:id="rId844"/>
    <hyperlink ref="Y1728" r:id="rId845"/>
    <hyperlink ref="Y1729" r:id="rId846"/>
    <hyperlink ref="Y1730" r:id="rId847"/>
    <hyperlink ref="Y1731" r:id="rId848"/>
    <hyperlink ref="Y1732" r:id="rId849"/>
    <hyperlink ref="Y1733" r:id="rId850"/>
    <hyperlink ref="Y1734" r:id="rId851"/>
    <hyperlink ref="Y1735" r:id="rId852"/>
    <hyperlink ref="Y1736" r:id="rId853"/>
    <hyperlink ref="Y1737" r:id="rId854"/>
    <hyperlink ref="Y1738" r:id="rId855"/>
    <hyperlink ref="Y1739" r:id="rId856"/>
    <hyperlink ref="Y1740" r:id="rId857"/>
    <hyperlink ref="Y1741" r:id="rId858"/>
    <hyperlink ref="Y1742" r:id="rId859"/>
    <hyperlink ref="Y1743" r:id="rId860"/>
    <hyperlink ref="Y1744" r:id="rId861"/>
    <hyperlink ref="Y1745" r:id="rId862"/>
    <hyperlink ref="Y1746" r:id="rId863"/>
    <hyperlink ref="Y1747" r:id="rId864"/>
    <hyperlink ref="Y1748" r:id="rId865"/>
    <hyperlink ref="Y1749" r:id="rId866"/>
    <hyperlink ref="Y1750" r:id="rId867"/>
    <hyperlink ref="Y1751" r:id="rId868"/>
    <hyperlink ref="Y1752" r:id="rId869"/>
    <hyperlink ref="Y1753" r:id="rId870"/>
    <hyperlink ref="Y1754" r:id="rId871"/>
    <hyperlink ref="Y1755" r:id="rId872"/>
    <hyperlink ref="Y1756" r:id="rId873"/>
    <hyperlink ref="Y1757" r:id="rId874"/>
    <hyperlink ref="Y1758" r:id="rId875"/>
    <hyperlink ref="Y1759" r:id="rId876"/>
    <hyperlink ref="Y1760" r:id="rId877"/>
    <hyperlink ref="Y1761" r:id="rId878"/>
    <hyperlink ref="Y1762" r:id="rId879"/>
    <hyperlink ref="Y1763" r:id="rId880"/>
    <hyperlink ref="Y1764" r:id="rId881"/>
    <hyperlink ref="Y1765" r:id="rId882"/>
    <hyperlink ref="Y1766" r:id="rId883"/>
    <hyperlink ref="Y1767" r:id="rId884"/>
    <hyperlink ref="Y1768" r:id="rId885"/>
    <hyperlink ref="Y1769" r:id="rId886"/>
    <hyperlink ref="Y1770" r:id="rId887"/>
    <hyperlink ref="Y1771" r:id="rId888"/>
    <hyperlink ref="Y1772" r:id="rId889"/>
    <hyperlink ref="Y1773" r:id="rId890"/>
    <hyperlink ref="Y1774" r:id="rId891"/>
    <hyperlink ref="Y1775" r:id="rId892"/>
    <hyperlink ref="Y1776" r:id="rId893"/>
    <hyperlink ref="Y1777" r:id="rId894"/>
    <hyperlink ref="Y1778" r:id="rId895"/>
    <hyperlink ref="Y1779" r:id="rId896"/>
    <hyperlink ref="Y1780" r:id="rId897"/>
    <hyperlink ref="Y1781" r:id="rId898"/>
    <hyperlink ref="Y1782" r:id="rId899"/>
    <hyperlink ref="Y1783" r:id="rId900"/>
    <hyperlink ref="Y1784" r:id="rId901"/>
    <hyperlink ref="Y1785" r:id="rId902"/>
    <hyperlink ref="Y1786" r:id="rId903"/>
    <hyperlink ref="Y1787" r:id="rId904"/>
    <hyperlink ref="Y1788" r:id="rId905"/>
    <hyperlink ref="Y1789" r:id="rId906"/>
    <hyperlink ref="Y1790" r:id="rId907"/>
    <hyperlink ref="Y1791" r:id="rId908"/>
    <hyperlink ref="Y1792" r:id="rId909"/>
    <hyperlink ref="Y1793" r:id="rId910"/>
    <hyperlink ref="Y1794" r:id="rId911"/>
    <hyperlink ref="Y1795" r:id="rId912"/>
    <hyperlink ref="Y1796" r:id="rId913"/>
    <hyperlink ref="Y1797" r:id="rId914"/>
    <hyperlink ref="Y1798" r:id="rId915"/>
    <hyperlink ref="Y1799" r:id="rId916"/>
    <hyperlink ref="Y1800" r:id="rId917"/>
    <hyperlink ref="Y1801" r:id="rId918"/>
    <hyperlink ref="Y1802" r:id="rId919"/>
    <hyperlink ref="Y1803" r:id="rId920"/>
    <hyperlink ref="Y1804" r:id="rId921"/>
    <hyperlink ref="Y1805" r:id="rId922"/>
    <hyperlink ref="Y1806" r:id="rId923"/>
    <hyperlink ref="Y1807" r:id="rId924"/>
    <hyperlink ref="Y1808" r:id="rId925"/>
    <hyperlink ref="Y1809" r:id="rId926"/>
    <hyperlink ref="Y1810" r:id="rId927"/>
    <hyperlink ref="Y1811" r:id="rId928"/>
    <hyperlink ref="Y1812" r:id="rId929"/>
    <hyperlink ref="Y1813" r:id="rId930"/>
    <hyperlink ref="Y1814" r:id="rId931"/>
    <hyperlink ref="Y1815" r:id="rId932"/>
    <hyperlink ref="Y1816" r:id="rId933"/>
    <hyperlink ref="Y1817" r:id="rId934"/>
    <hyperlink ref="Y1818" r:id="rId935"/>
    <hyperlink ref="Y1819" r:id="rId936"/>
    <hyperlink ref="Y1820" r:id="rId937"/>
    <hyperlink ref="Y1677" r:id="rId938"/>
    <hyperlink ref="Y1698" r:id="rId939"/>
    <hyperlink ref="Y1680" r:id="rId940"/>
    <hyperlink ref="Y1693" r:id="rId941"/>
    <hyperlink ref="Y1821" r:id="rId942"/>
    <hyperlink ref="Y1822" r:id="rId943"/>
    <hyperlink ref="Y1823" r:id="rId944"/>
    <hyperlink ref="Y1824" r:id="rId945"/>
    <hyperlink ref="Y1825" r:id="rId946"/>
    <hyperlink ref="Y1826" r:id="rId947"/>
    <hyperlink ref="Y1827" r:id="rId948"/>
    <hyperlink ref="Y1828" r:id="rId949"/>
    <hyperlink ref="Y1829" r:id="rId950"/>
    <hyperlink ref="Y1830" r:id="rId951"/>
    <hyperlink ref="Y1831" r:id="rId952"/>
    <hyperlink ref="Y1832" r:id="rId953"/>
    <hyperlink ref="Y1833" r:id="rId954"/>
    <hyperlink ref="Y1834" r:id="rId955"/>
    <hyperlink ref="Y1835" r:id="rId956"/>
    <hyperlink ref="Y1836" r:id="rId957"/>
    <hyperlink ref="Y1837" r:id="rId958"/>
    <hyperlink ref="Y1838" r:id="rId959"/>
    <hyperlink ref="Y1839" r:id="rId960"/>
    <hyperlink ref="Y1840" r:id="rId961"/>
    <hyperlink ref="Y1841" r:id="rId962"/>
    <hyperlink ref="Y1842" r:id="rId963"/>
    <hyperlink ref="Y1843" r:id="rId964"/>
    <hyperlink ref="Y1844" r:id="rId965"/>
    <hyperlink ref="Y1845" r:id="rId966"/>
    <hyperlink ref="Y1846" r:id="rId967"/>
    <hyperlink ref="Y1847" r:id="rId968"/>
    <hyperlink ref="Y1848" r:id="rId969"/>
    <hyperlink ref="Y1849" r:id="rId970"/>
    <hyperlink ref="Y1850" r:id="rId971"/>
    <hyperlink ref="Y1851" r:id="rId972"/>
    <hyperlink ref="Y1852" r:id="rId973"/>
    <hyperlink ref="Y1853" r:id="rId974"/>
    <hyperlink ref="Y1854" r:id="rId975"/>
    <hyperlink ref="Y1855" r:id="rId976"/>
    <hyperlink ref="Y1856" r:id="rId977"/>
    <hyperlink ref="Y1857" r:id="rId978"/>
    <hyperlink ref="Y1858" r:id="rId979"/>
    <hyperlink ref="Y1859" r:id="rId980"/>
    <hyperlink ref="Y1860" r:id="rId981"/>
    <hyperlink ref="Y1861" r:id="rId982"/>
    <hyperlink ref="Y1862" r:id="rId983"/>
    <hyperlink ref="Y1863" r:id="rId984"/>
    <hyperlink ref="Y1864" r:id="rId985"/>
    <hyperlink ref="Y1865" r:id="rId986"/>
    <hyperlink ref="Y1866" r:id="rId987"/>
    <hyperlink ref="Y1867" r:id="rId988"/>
    <hyperlink ref="Y1868" r:id="rId989"/>
    <hyperlink ref="Y1869" r:id="rId990"/>
    <hyperlink ref="Y1870" r:id="rId991"/>
    <hyperlink ref="Y1871" r:id="rId992"/>
    <hyperlink ref="Y1872" r:id="rId993"/>
    <hyperlink ref="Y1873" r:id="rId994"/>
    <hyperlink ref="Y1874" r:id="rId995"/>
    <hyperlink ref="Y1875" r:id="rId996"/>
    <hyperlink ref="Y1876" r:id="rId997"/>
    <hyperlink ref="Y1877" r:id="rId998"/>
    <hyperlink ref="Y1878" r:id="rId999"/>
    <hyperlink ref="Y1896" r:id="rId1000"/>
    <hyperlink ref="Y1897" r:id="rId1001"/>
    <hyperlink ref="Y1898" r:id="rId1002"/>
    <hyperlink ref="Y1899" r:id="rId1003"/>
    <hyperlink ref="Y1900" r:id="rId1004"/>
    <hyperlink ref="Y1901" r:id="rId1005"/>
    <hyperlink ref="Y1902" r:id="rId1006"/>
    <hyperlink ref="Y1903" r:id="rId1007"/>
    <hyperlink ref="Y1904" r:id="rId1008"/>
    <hyperlink ref="Y1905" r:id="rId1009"/>
    <hyperlink ref="Y1906" r:id="rId1010"/>
    <hyperlink ref="Y1907" r:id="rId1011"/>
    <hyperlink ref="Y1908" r:id="rId1012"/>
    <hyperlink ref="Y1909" r:id="rId1013"/>
    <hyperlink ref="Y1910" r:id="rId1014"/>
    <hyperlink ref="Y1879" r:id="rId1015"/>
    <hyperlink ref="Y2028" r:id="rId1016"/>
    <hyperlink ref="Y2077" r:id="rId1017"/>
    <hyperlink ref="Y2078" r:id="rId1018"/>
    <hyperlink ref="Y2079" r:id="rId1019"/>
    <hyperlink ref="Y2080" r:id="rId1020"/>
    <hyperlink ref="Y2081" r:id="rId1021"/>
    <hyperlink ref="Y2082" r:id="rId1022"/>
    <hyperlink ref="Y2083" r:id="rId1023"/>
    <hyperlink ref="Y2084" r:id="rId1024"/>
    <hyperlink ref="Y2085" r:id="rId1025"/>
    <hyperlink ref="Y2086" r:id="rId1026"/>
    <hyperlink ref="Y2087" r:id="rId1027"/>
    <hyperlink ref="Y2088" r:id="rId1028"/>
    <hyperlink ref="Y2089" r:id="rId1029"/>
    <hyperlink ref="Y2090" r:id="rId1030"/>
    <hyperlink ref="Y2091" r:id="rId1031"/>
    <hyperlink ref="Y2092" r:id="rId1032"/>
    <hyperlink ref="Y2093" r:id="rId1033"/>
    <hyperlink ref="Y2094" r:id="rId1034"/>
    <hyperlink ref="Y2095" r:id="rId1035"/>
    <hyperlink ref="Y2096" r:id="rId1036"/>
    <hyperlink ref="Y2097" r:id="rId1037"/>
    <hyperlink ref="Y2098" r:id="rId1038"/>
    <hyperlink ref="Y2099" r:id="rId1039"/>
    <hyperlink ref="Y2100" r:id="rId1040"/>
    <hyperlink ref="Y2101" r:id="rId1041"/>
    <hyperlink ref="Y2102" r:id="rId1042"/>
    <hyperlink ref="Y2103" r:id="rId1043"/>
    <hyperlink ref="Y2104" r:id="rId1044"/>
    <hyperlink ref="Y2105" r:id="rId1045"/>
    <hyperlink ref="Y2117" r:id="rId1046"/>
    <hyperlink ref="Y2118" r:id="rId1047"/>
    <hyperlink ref="Y2119" r:id="rId1048"/>
    <hyperlink ref="Y2120" r:id="rId1049"/>
    <hyperlink ref="Y2121" r:id="rId1050"/>
    <hyperlink ref="Y2122:Y2128" r:id="rId1051" display="dsolorzanol@educacionbogota.gov.co"/>
    <hyperlink ref="Y2129" r:id="rId1052"/>
    <hyperlink ref="Y2130" r:id="rId1053"/>
    <hyperlink ref="Y2131" r:id="rId1054"/>
    <hyperlink ref="Y2132" r:id="rId1055"/>
    <hyperlink ref="Y2133" r:id="rId1056"/>
    <hyperlink ref="Y2135" r:id="rId1057"/>
    <hyperlink ref="Y2134" r:id="rId1058"/>
    <hyperlink ref="Y2137" r:id="rId1059"/>
    <hyperlink ref="Y2138" r:id="rId1060"/>
    <hyperlink ref="Y2139" r:id="rId1061"/>
    <hyperlink ref="Y2140" r:id="rId1062"/>
    <hyperlink ref="Y2141" r:id="rId1063"/>
    <hyperlink ref="Y2142" r:id="rId1064"/>
    <hyperlink ref="Y2143" r:id="rId1065"/>
    <hyperlink ref="Y2144" r:id="rId1066"/>
    <hyperlink ref="Y2145" r:id="rId1067"/>
    <hyperlink ref="Y2146" r:id="rId1068"/>
    <hyperlink ref="Y2147" r:id="rId1069"/>
    <hyperlink ref="Y2148" r:id="rId1070"/>
    <hyperlink ref="Y2149" r:id="rId1071"/>
    <hyperlink ref="Y2150" r:id="rId1072"/>
    <hyperlink ref="Y2151" r:id="rId1073"/>
    <hyperlink ref="Y2152" r:id="rId1074"/>
    <hyperlink ref="Y2153" r:id="rId1075"/>
    <hyperlink ref="Y2154" r:id="rId1076"/>
    <hyperlink ref="Y2155" r:id="rId1077"/>
    <hyperlink ref="Y2156" r:id="rId1078"/>
    <hyperlink ref="Y2157" r:id="rId1079"/>
    <hyperlink ref="Y2158" r:id="rId1080"/>
    <hyperlink ref="Y2159" r:id="rId1081"/>
    <hyperlink ref="Y2160" r:id="rId1082"/>
    <hyperlink ref="Y2161" r:id="rId1083"/>
    <hyperlink ref="Y2162" r:id="rId1084"/>
    <hyperlink ref="Y2163" r:id="rId1085"/>
    <hyperlink ref="Y2164" r:id="rId1086"/>
    <hyperlink ref="Y2165" r:id="rId1087"/>
    <hyperlink ref="Y2166" r:id="rId1088"/>
    <hyperlink ref="Y2167" r:id="rId1089"/>
    <hyperlink ref="Y2168" r:id="rId1090"/>
    <hyperlink ref="Y2169" r:id="rId1091"/>
    <hyperlink ref="Y2170" r:id="rId1092"/>
    <hyperlink ref="Y2171" r:id="rId1093"/>
    <hyperlink ref="Y2172" r:id="rId1094"/>
    <hyperlink ref="Y2173" r:id="rId1095"/>
    <hyperlink ref="Y2174" r:id="rId1096"/>
    <hyperlink ref="Y2175" r:id="rId1097"/>
    <hyperlink ref="Y2176" r:id="rId1098"/>
    <hyperlink ref="Y2177" r:id="rId1099"/>
    <hyperlink ref="Y2178" r:id="rId1100"/>
    <hyperlink ref="Y2179" r:id="rId1101"/>
    <hyperlink ref="Y2180" r:id="rId1102"/>
    <hyperlink ref="Y2181" r:id="rId1103"/>
    <hyperlink ref="Y2182" r:id="rId1104"/>
    <hyperlink ref="Y2183" r:id="rId1105"/>
    <hyperlink ref="Y2184" r:id="rId1106"/>
    <hyperlink ref="Y2185" r:id="rId1107"/>
    <hyperlink ref="Y2186" r:id="rId1108"/>
    <hyperlink ref="Y2187" r:id="rId1109"/>
    <hyperlink ref="Y2188" r:id="rId1110"/>
    <hyperlink ref="Y2189" r:id="rId1111"/>
    <hyperlink ref="Y2190" r:id="rId1112"/>
    <hyperlink ref="Y2191" r:id="rId1113"/>
    <hyperlink ref="Y2192" r:id="rId1114"/>
    <hyperlink ref="Y2193" r:id="rId1115"/>
    <hyperlink ref="Y2194" r:id="rId1116"/>
    <hyperlink ref="Y2195" r:id="rId1117"/>
  </hyperlinks>
  <printOptions horizontalCentered="1"/>
  <pageMargins left="0.23622047244094491" right="0.23622047244094491" top="0.74803149606299213" bottom="0.74803149606299213" header="0.31496062992125984" footer="0.31496062992125984"/>
  <pageSetup scale="13" fitToHeight="0" orientation="landscape" r:id="rId1118"/>
  <headerFooter alignWithMargins="0">
    <oddHeader>&amp;L&amp;G&amp;C&amp;"Arial,Negrita"&amp;30
PLAN ANUAL DE ADQUISICIONES</oddHeader>
    <oddFooter>&amp;R&amp;12 11-01-IF-002
V. 3</oddFooter>
  </headerFooter>
  <legacyDrawing r:id="rId1119"/>
  <legacyDrawingHF r:id="rId1120"/>
  <extLst>
    <ext xmlns:x14="http://schemas.microsoft.com/office/spreadsheetml/2009/9/main" uri="{78C0D931-6437-407d-A8EE-F0AAD7539E65}">
      <x14:conditionalFormattings>
        <x14:conditionalFormatting xmlns:xm="http://schemas.microsoft.com/office/excel/2006/main">
          <x14:cfRule type="expression" priority="235" id="{103B9958-ECF2-4A59-BC07-12EB09456FAD}">
            <xm:f>VLOOKUP(VALUE(MID(A5,1,IF(VALUE(MID(A5,1,3))=898,3,4)))&amp;MID($D5,1,5),'C:\Users\ediaz\Documents\CONTRATACION\[plan adquisiciones 2018 final-2.xlsx]Hoja1'!#REF!,4,0)&lt;0</xm:f>
            <x14:dxf>
              <font>
                <b val="0"/>
                <i val="0"/>
                <color theme="0"/>
              </font>
              <fill>
                <patternFill>
                  <bgColor rgb="FFFF0000"/>
                </patternFill>
              </fill>
              <border>
                <vertical/>
                <horizontal/>
              </border>
            </x14:dxf>
          </x14:cfRule>
          <xm:sqref>P5</xm:sqref>
        </x14:conditionalFormatting>
        <x14:conditionalFormatting xmlns:xm="http://schemas.microsoft.com/office/excel/2006/main">
          <x14:cfRule type="expression" priority="234" id="{827E7075-63BC-4507-8E3C-3520B16A770C}">
            <xm:f>VLOOKUP(VALUE(MID(A6,1,IF(VALUE(MID(A6,1,3))=898,3,4)))&amp;MID($D6,1,5),'C:\Users\ediaz\Documents\CONTRATACION\[plan adquisiciones 2018 final-2.xlsx]Hoja1'!#REF!,4,0)&lt;0</xm:f>
            <x14:dxf>
              <font>
                <b val="0"/>
                <i val="0"/>
                <color theme="0"/>
              </font>
              <fill>
                <patternFill>
                  <bgColor rgb="FFFF0000"/>
                </patternFill>
              </fill>
              <border>
                <vertical/>
                <horizontal/>
              </border>
            </x14:dxf>
          </x14:cfRule>
          <xm:sqref>P6</xm:sqref>
        </x14:conditionalFormatting>
        <x14:conditionalFormatting xmlns:xm="http://schemas.microsoft.com/office/excel/2006/main">
          <x14:cfRule type="expression" priority="233" id="{66392260-DD9B-4C31-A1C7-DFA10C531E2C}">
            <xm:f>VLOOKUP(VALUE(MID(A7,1,IF(VALUE(MID(A7,1,3))=898,3,4)))&amp;MID($D7,1,5),'C:\Users\ediaz\Documents\CONTRATACION\[plan adquisiciones 2018 final-2.xlsx]Hoja1'!#REF!,4,0)&lt;0</xm:f>
            <x14:dxf>
              <font>
                <b val="0"/>
                <i val="0"/>
                <color theme="0"/>
              </font>
              <fill>
                <patternFill>
                  <bgColor rgb="FFFF0000"/>
                </patternFill>
              </fill>
              <border>
                <vertical/>
                <horizontal/>
              </border>
            </x14:dxf>
          </x14:cfRule>
          <xm:sqref>P7</xm:sqref>
        </x14:conditionalFormatting>
        <x14:conditionalFormatting xmlns:xm="http://schemas.microsoft.com/office/excel/2006/main">
          <x14:cfRule type="expression" priority="232" id="{DF48CA04-39AE-412A-84E3-FA279ED692B6}">
            <xm:f>VLOOKUP(VALUE(MID(A8,1,IF(VALUE(MID(A8,1,3))=898,3,4)))&amp;MID($D8,1,5),'C:\Users\ediaz\Documents\CONTRATACION\[plan adquisiciones 2018 final-2.xlsx]Hoja1'!#REF!,4,0)&lt;0</xm:f>
            <x14:dxf>
              <font>
                <b val="0"/>
                <i val="0"/>
                <color theme="0"/>
              </font>
              <fill>
                <patternFill>
                  <bgColor rgb="FFFF0000"/>
                </patternFill>
              </fill>
              <border>
                <vertical/>
                <horizontal/>
              </border>
            </x14:dxf>
          </x14:cfRule>
          <xm:sqref>P8</xm:sqref>
        </x14:conditionalFormatting>
        <x14:conditionalFormatting xmlns:xm="http://schemas.microsoft.com/office/excel/2006/main">
          <x14:cfRule type="expression" priority="399" id="{7911B4AA-1CD2-4B76-A2DF-7885C9A97226}">
            <xm:f>VLOOKUP(VALUE(MID(#REF!,1,IF(VALUE(MID(#REF!,1,3))=898,3,4)))&amp;MID($D10,1,5),'C:\Users\ediaz\Documents\CONTRATACION\[plan adquisiciones 2018 final-2.xlsx]Hoja1'!#REF!,4,0)&lt;0</xm:f>
            <x14:dxf>
              <font>
                <b val="0"/>
                <i val="0"/>
                <color theme="0"/>
              </font>
              <fill>
                <patternFill>
                  <bgColor rgb="FFFF0000"/>
                </patternFill>
              </fill>
              <border>
                <vertical/>
                <horizontal/>
              </border>
            </x14:dxf>
          </x14:cfRule>
          <xm:sqref>O10</xm:sqref>
        </x14:conditionalFormatting>
        <x14:conditionalFormatting xmlns:xm="http://schemas.microsoft.com/office/excel/2006/main">
          <x14:cfRule type="expression" priority="428" id="{21F6C501-6AC7-4959-AB54-AE5E48263EB3}">
            <xm:f>VLOOKUP(VALUE(MID(#REF!,1,IF(VALUE(MID(#REF!,1,3))=898,3,4)))&amp;MID($D191,1,5),'C:\Users\ediaz\AppData\Local\Microsoft\Windows\INetCache\Content.Outlook\DKYWXIYB\[Copia de 11-01-if-002 plan anual de adquisiciones v30.xlsx]Hoja1'!#REF!,4,0)&lt;0</xm:f>
            <x14:dxf>
              <font>
                <b val="0"/>
                <i val="0"/>
                <color theme="0"/>
              </font>
              <fill>
                <patternFill>
                  <bgColor rgb="FFFF0000"/>
                </patternFill>
              </fill>
              <border>
                <vertical/>
                <horizontal/>
              </border>
            </x14:dxf>
          </x14:cfRule>
          <xm:sqref>O194:O200 O191:O192</xm:sqref>
        </x14:conditionalFormatting>
        <x14:conditionalFormatting xmlns:xm="http://schemas.microsoft.com/office/excel/2006/main">
          <x14:cfRule type="expression" priority="429" id="{3E078E38-A390-41A5-9FA7-9B9CD276E30C}">
            <xm:f>VLOOKUP(VALUE(MID(#REF!,1,IF(VALUE(MID(#REF!,1,3))=898,3,4)))&amp;MID($D193,1,5),'C:\Users\ediaz\AppData\Local\Microsoft\Windows\INetCache\Content.Outlook\DKYWXIYB\[Copia de 11-01-if-002 plan anual de adquisiciones v30.xlsx]Hoja1'!#REF!,4,0)&lt;0</xm:f>
            <x14:dxf>
              <font>
                <b val="0"/>
                <i val="0"/>
                <color theme="0"/>
              </font>
              <fill>
                <patternFill>
                  <bgColor rgb="FFFF0000"/>
                </patternFill>
              </fill>
              <border>
                <vertical/>
                <horizontal/>
              </border>
            </x14:dxf>
          </x14:cfRule>
          <xm:sqref>O193</xm:sqref>
        </x14:conditionalFormatting>
        <x14:conditionalFormatting xmlns:xm="http://schemas.microsoft.com/office/excel/2006/main">
          <x14:cfRule type="expression" priority="430" id="{024E36EE-0A59-4D0D-BACC-E4E9A012DB62}">
            <xm:f>VLOOKUP(VALUE(MID(A12,1,IF(VALUE(MID(A12,1,3))=898,3,4)))&amp;MID($D11,1,5),'C:\2019\CONTRATACION\PLAN DE CONTRATACION\[2019 - PLAN 898.xlsx]Hoja1'!#REF!,4,0)&lt;0</xm:f>
            <x14:dxf>
              <font>
                <b val="0"/>
                <i val="0"/>
                <color theme="0"/>
              </font>
              <fill>
                <patternFill>
                  <bgColor rgb="FFFF0000"/>
                </patternFill>
              </fill>
              <border>
                <vertical/>
                <horizontal/>
              </border>
            </x14:dxf>
          </x14:cfRule>
          <xm:sqref>P11 P13 P15 P18 P20 P22 P24 P26 P28 P30 P32 P34 P36 P38 P40 P45</xm:sqref>
        </x14:conditionalFormatting>
        <x14:conditionalFormatting xmlns:xm="http://schemas.microsoft.com/office/excel/2006/main">
          <x14:cfRule type="expression" priority="446" id="{94983179-53AE-440E-887D-EABF38627E54}">
            <xm:f>VLOOKUP(VALUE(MID(A13,1,IF(VALUE(MID(A13,1,3))=898,3,4)))&amp;MID($D12,1,5),'C:\2019\CONTRATACION\PLAN DE CONTRATACION\[2019 - PLAN 898.xlsx]Hoja1'!#REF!,4,0)&lt;0</xm:f>
            <x14:dxf>
              <font>
                <b val="0"/>
                <i val="0"/>
                <color theme="0"/>
              </font>
              <fill>
                <patternFill>
                  <bgColor rgb="FFFF0000"/>
                </patternFill>
              </fill>
              <border>
                <vertical/>
                <horizontal/>
              </border>
            </x14:dxf>
          </x14:cfRule>
          <xm:sqref>P12 P14 P16:P17 P19 P21 P23 P25 P27 P29 P31 P33 P35 P37 P39 P41</xm:sqref>
        </x14:conditionalFormatting>
        <x14:conditionalFormatting xmlns:xm="http://schemas.microsoft.com/office/excel/2006/main">
          <x14:cfRule type="expression" priority="461" id="{9ED26595-132A-44E5-849A-2077E3FA65FB}">
            <xm:f>VLOOKUP(VALUE(MID(A43,1,IF(VALUE(MID(A43,1,3))=898,3,4)))&amp;MID($D42,1,5),'C:\2019\CONTRATACION\PLAN DE CONTRATACION\[2019 - PLAN 898.xlsx]Hoja1'!#REF!,4,0)&lt;0</xm:f>
            <x14:dxf>
              <font>
                <b val="0"/>
                <i val="0"/>
                <color theme="0"/>
              </font>
              <fill>
                <patternFill>
                  <bgColor rgb="FFFF0000"/>
                </patternFill>
              </fill>
              <border>
                <vertical/>
                <horizontal/>
              </border>
            </x14:dxf>
          </x14:cfRule>
          <xm:sqref>P42:P44</xm:sqref>
        </x14:conditionalFormatting>
        <x14:conditionalFormatting xmlns:xm="http://schemas.microsoft.com/office/excel/2006/main">
          <x14:cfRule type="expression" priority="464" id="{D3285438-E8E8-4DC9-BF4F-CF925AFD048C}">
            <xm:f>VLOOKUP(VALUE(MID(A52,1,IF(VALUE(MID(A52,1,3))=898,3,4)))&amp;MID($D51,1,5),'C:\PLAN DE CONTRATACION\[NOMINA.xlsx]Hoja1'!#REF!,4,0)&lt;0</xm:f>
            <x14:dxf>
              <font>
                <b val="0"/>
                <i val="0"/>
                <color theme="0"/>
              </font>
              <fill>
                <patternFill>
                  <bgColor rgb="FFFF0000"/>
                </patternFill>
              </fill>
              <border>
                <vertical/>
                <horizontal/>
              </border>
            </x14:dxf>
          </x14:cfRule>
          <xm:sqref>P51:P67</xm:sqref>
        </x14:conditionalFormatting>
        <x14:conditionalFormatting xmlns:xm="http://schemas.microsoft.com/office/excel/2006/main">
          <x14:cfRule type="expression" priority="481" id="{92DE9817-E9CB-42D1-A342-2E720CB2B28D}">
            <xm:f>VLOOKUP(VALUE(MID(A11,1,IF(VALUE(MID(A11,1,3))=898,3,4)))&amp;MID($D10,1,5),'C:\Users\ediaz\Documents\CONTRATACION\[plan adquisiciones 2018 final-2.xlsx]Hoja1'!#REF!,4,0)&lt;0</xm:f>
            <x14:dxf>
              <font>
                <b val="0"/>
                <i val="0"/>
                <color theme="0"/>
              </font>
              <fill>
                <patternFill>
                  <bgColor rgb="FFFF0000"/>
                </patternFill>
              </fill>
              <border>
                <vertical/>
                <horizontal/>
              </border>
            </x14:dxf>
          </x14:cfRule>
          <xm:sqref>P77 P10 P89:P92 P97:P106</xm:sqref>
        </x14:conditionalFormatting>
        <x14:conditionalFormatting xmlns:xm="http://schemas.microsoft.com/office/excel/2006/main">
          <x14:cfRule type="expression" priority="482" id="{A3336EDE-8896-4D84-940C-E71867C023C8}">
            <xm:f>VLOOKUP(VALUE(MID(A70,1,IF(VALUE(MID(A70,1,3))=898,3,4)))&amp;MID($D69,1,5),'C:\Users\ediaz\AppData\Local\Microsoft\Windows\INetCache\Content.Outlook\DKYWXIYB\[11-01-if-002 plan anual de adquisiciones v30 898 (00000002).xlsx]Hoja1'!#REF!,4,0)&lt;0</xm:f>
            <x14:dxf>
              <font>
                <b val="0"/>
                <i val="0"/>
                <color theme="0"/>
              </font>
              <fill>
                <patternFill>
                  <bgColor rgb="FFFF0000"/>
                </patternFill>
              </fill>
              <border>
                <vertical/>
                <horizontal/>
              </border>
            </x14:dxf>
          </x14:cfRule>
          <xm:sqref>P72:P76 P69:P70</xm:sqref>
        </x14:conditionalFormatting>
        <x14:conditionalFormatting xmlns:xm="http://schemas.microsoft.com/office/excel/2006/main">
          <x14:cfRule type="expression" priority="489" id="{E59EA8DC-4A0A-465E-9360-46EA46274161}">
            <xm:f>VLOOKUP(VALUE(MID(A78,1,IF(VALUE(MID(A78,1,3))=898,3,4)))&amp;MID($D77,1,5),'C:\Users\ediaz\AppData\Local\Microsoft\Windows\INetCache\Content.Outlook\DKYWXIYB\[PLAN DE ADQUISICIONES 2018 BIBLIOTECARIOS ESCOLARES.xlsx]Hoja1'!#REF!,4,0)&lt;0</xm:f>
            <x14:dxf>
              <font>
                <b val="0"/>
                <i val="0"/>
                <color theme="0"/>
              </font>
              <fill>
                <patternFill>
                  <bgColor rgb="FFFF0000"/>
                </patternFill>
              </fill>
              <border>
                <vertical/>
                <horizontal/>
              </border>
            </x14:dxf>
          </x14:cfRule>
          <xm:sqref>P77</xm:sqref>
        </x14:conditionalFormatting>
        <x14:conditionalFormatting xmlns:xm="http://schemas.microsoft.com/office/excel/2006/main">
          <x14:cfRule type="expression" priority="504" id="{0A5505CD-91B5-41C0-9241-E992B44E5EDE}">
            <xm:f>VLOOKUP(VALUE(MID(A193,1,IF(VALUE(MID(A193,1,3))=898,3,4)))&amp;MID($D192,1,5),'C:\Users\ediaz\AppData\Local\Microsoft\Windows\INetCache\Content.Outlook\DKYWXIYB\[Copia de 11-01-if-002 plan anual de adquisiciones v30.xlsx]Hoja1'!#REF!,4,0)&lt;0</xm:f>
            <x14:dxf>
              <font>
                <b val="0"/>
                <i val="0"/>
                <color theme="0"/>
              </font>
              <fill>
                <patternFill>
                  <bgColor rgb="FFFF0000"/>
                </patternFill>
              </fill>
              <border>
                <vertical/>
                <horizontal/>
              </border>
            </x14:dxf>
          </x14:cfRule>
          <xm:sqref>P192:P200</xm:sqref>
        </x14:conditionalFormatting>
        <x14:conditionalFormatting xmlns:xm="http://schemas.microsoft.com/office/excel/2006/main">
          <x14:cfRule type="expression" priority="514" id="{81E0AF5E-9E4C-4CBF-81DC-CC34A6A0136B}">
            <xm:f>VLOOKUP(VALUE(MID(A202,1,IF(VALUE(MID(A202,1,3))=898,3,4)))&amp;MID($D201,1,5),'C:\Users\ediaz\AppData\Local\Microsoft\Windows\INetCache\Content.Outlook\DKYWXIYB\[plan de adquisiciones 2019 eduardo.xlsx]Hoja1'!#REF!,4,0)&lt;0</xm:f>
            <x14:dxf>
              <font>
                <b val="0"/>
                <i val="0"/>
                <color theme="0"/>
              </font>
              <fill>
                <patternFill>
                  <bgColor rgb="FFFF0000"/>
                </patternFill>
              </fill>
              <border>
                <vertical/>
                <horizontal/>
              </border>
            </x14:dxf>
          </x14:cfRule>
          <xm:sqref>P201 P220:P223</xm:sqref>
        </x14:conditionalFormatting>
        <x14:conditionalFormatting xmlns:xm="http://schemas.microsoft.com/office/excel/2006/main">
          <x14:cfRule type="expression" priority="519" id="{F1B9ED8A-CE90-472E-9888-9A51C8D12E97}">
            <xm:f>VLOOKUP(VALUE(MID(A402,1,IF(VALUE(MID(A402,1,3))=898,3,4)))&amp;MID($D401,1,5),'C:\Users\ediaz\AppData\Local\Microsoft\Windows\INetCache\Content.Outlook\DKYWXIYB\[Copia de PLAN DE ADQUISICIONES 2019 OAP 898.xlsx]Hoja1'!#REF!,4,0)&lt;0</xm:f>
            <x14:dxf>
              <font>
                <b val="0"/>
                <i val="0"/>
                <color theme="0"/>
              </font>
              <fill>
                <patternFill>
                  <bgColor rgb="FFFF0000"/>
                </patternFill>
              </fill>
              <border>
                <vertical/>
                <horizontal/>
              </border>
            </x14:dxf>
          </x14:cfRule>
          <xm:sqref>P401:P410</xm:sqref>
        </x14:conditionalFormatting>
        <x14:conditionalFormatting xmlns:xm="http://schemas.microsoft.com/office/excel/2006/main">
          <x14:cfRule type="expression" priority="186" id="{0C6B911A-7EE5-4856-9807-0D5E090C8E02}">
            <xm:f>VLOOKUP(VALUE(MID(A203,1,IF(VALUE(MID(A203,1,3))=898,3,4)))&amp;MID($D202,1,5),'C:\Users\ediaz\AppData\Local\Microsoft\Windows\INetCache\Content.Outlook\DKYWXIYB\[plan de adquisiciones 2019 eduardo.xlsx]Hoja1'!#REF!,4,0)&lt;0</xm:f>
            <x14:dxf>
              <font>
                <b val="0"/>
                <i val="0"/>
                <color theme="0"/>
              </font>
              <fill>
                <patternFill>
                  <bgColor rgb="FFFF0000"/>
                </patternFill>
              </fill>
              <border>
                <vertical/>
                <horizontal/>
              </border>
            </x14:dxf>
          </x14:cfRule>
          <xm:sqref>P202:P219</xm:sqref>
        </x14:conditionalFormatting>
        <x14:conditionalFormatting xmlns:xm="http://schemas.microsoft.com/office/excel/2006/main">
          <x14:cfRule type="expression" priority="185" id="{6FE77B09-9EEE-43B0-930B-0E0C9400B20E}">
            <xm:f>VLOOKUP(VALUE(MID(#REF!,1,IF(VALUE(MID(#REF!,1,3))=898,3,4)))&amp;MID($D191,1,5),'C:\Users\ediaz\AppData\Local\Microsoft\Windows\INetCache\Content.Outlook\DKYWXIYB\[Copia de 11-01-if-002 plan anual de adquisiciones v30.xlsx]Hoja1'!#REF!,4,0)&lt;0</xm:f>
            <x14:dxf>
              <font>
                <b val="0"/>
                <i val="0"/>
                <color theme="0"/>
              </font>
              <fill>
                <patternFill>
                  <bgColor rgb="FFFF0000"/>
                </patternFill>
              </fill>
              <border>
                <vertical/>
                <horizontal/>
              </border>
            </x14:dxf>
          </x14:cfRule>
          <xm:sqref>P191</xm:sqref>
        </x14:conditionalFormatting>
        <x14:conditionalFormatting xmlns:xm="http://schemas.microsoft.com/office/excel/2006/main">
          <x14:cfRule type="expression" priority="184" id="{ECE3ABAF-9E45-47D7-A625-813A70D774F7}">
            <xm:f>VLOOKUP(VALUE(MID(A519,1,IF(VALUE(MID(A519,1,3))=898,3,4)))&amp;MID($D519,1,5),'\PAA - 2019\INVERSION\[1040 PAA 2019 OK (LISTO).xlsx]Hoja1'!#REF!,4,0)&lt;0</xm:f>
            <x14:dxf>
              <font>
                <b val="0"/>
                <i val="0"/>
                <color theme="0"/>
              </font>
              <fill>
                <patternFill>
                  <bgColor rgb="FFFF0000"/>
                </patternFill>
              </fill>
              <border>
                <vertical/>
                <horizontal/>
              </border>
            </x14:dxf>
          </x14:cfRule>
          <xm:sqref>P519:P522</xm:sqref>
        </x14:conditionalFormatting>
        <x14:conditionalFormatting xmlns:xm="http://schemas.microsoft.com/office/excel/2006/main">
          <x14:cfRule type="expression" priority="183" id="{35385544-8948-485D-AE31-79CD8C5668C3}">
            <xm:f>VLOOKUP(VALUE(MID(A535,1,IF(VALUE(MID(A535,1,3))=898,3,4)))&amp;MID($D535,1,5),'\PAA - 2019\INVERSION\[1040 PAA 2019 OK (LISTO).xlsx]Hoja1'!#REF!,4,0)&lt;0</xm:f>
            <x14:dxf>
              <font>
                <b val="0"/>
                <i val="0"/>
                <color theme="0"/>
              </font>
              <fill>
                <patternFill>
                  <bgColor rgb="FFFF0000"/>
                </patternFill>
              </fill>
              <border>
                <vertical/>
                <horizontal/>
              </border>
            </x14:dxf>
          </x14:cfRule>
          <xm:sqref>P535</xm:sqref>
        </x14:conditionalFormatting>
        <x14:conditionalFormatting xmlns:xm="http://schemas.microsoft.com/office/excel/2006/main">
          <x14:cfRule type="expression" priority="182" id="{5FA024BA-829A-4E99-8CA0-424DBA6A9A93}">
            <xm:f>VLOOKUP(VALUE(MID(A537,1,IF(VALUE(MID(A537,1,3))=898,3,4)))&amp;MID($D537,1,5),'\PAA - 2019\INVERSION\[1040 PAA 2019 OK (LISTO).xlsx]Hoja1'!#REF!,4,0)&lt;0</xm:f>
            <x14:dxf>
              <font>
                <b val="0"/>
                <i val="0"/>
                <color theme="0"/>
              </font>
              <fill>
                <patternFill>
                  <bgColor rgb="FFFF0000"/>
                </patternFill>
              </fill>
              <border>
                <vertical/>
                <horizontal/>
              </border>
            </x14:dxf>
          </x14:cfRule>
          <xm:sqref>P537</xm:sqref>
        </x14:conditionalFormatting>
        <x14:conditionalFormatting xmlns:xm="http://schemas.microsoft.com/office/excel/2006/main">
          <x14:cfRule type="expression" priority="181" id="{E8CC93C8-C374-4AA8-BFAF-4566728D3DDA}">
            <xm:f>VLOOKUP(VALUE(MID(A536,1,IF(VALUE(MID(A536,1,3))=898,3,4)))&amp;MID($D536,1,5),'\PAA - 2019\INVERSION\[1040 PAA 2019 OK (LISTO).xlsx]Hoja1'!#REF!,4,0)&lt;0</xm:f>
            <x14:dxf>
              <font>
                <b val="0"/>
                <i val="0"/>
                <color theme="0"/>
              </font>
              <fill>
                <patternFill>
                  <bgColor rgb="FFFF0000"/>
                </patternFill>
              </fill>
              <border>
                <vertical/>
                <horizontal/>
              </border>
            </x14:dxf>
          </x14:cfRule>
          <xm:sqref>P536</xm:sqref>
        </x14:conditionalFormatting>
        <x14:conditionalFormatting xmlns:xm="http://schemas.microsoft.com/office/excel/2006/main">
          <x14:cfRule type="expression" priority="180" id="{277E7343-9586-46B8-9D58-4201A43CF54A}">
            <xm:f>VLOOKUP(VALUE(MID(A525,1,IF(VALUE(MID(A525,1,3))=898,3,4)))&amp;MID($D525,1,5),'\PAA - 2019\INVERSION\[1040 PAA 2019 OK (LISTO).xlsx]Hoja1'!#REF!,4,0)&lt;0</xm:f>
            <x14:dxf>
              <font>
                <b val="0"/>
                <i val="0"/>
                <color theme="0"/>
              </font>
              <fill>
                <patternFill>
                  <bgColor rgb="FFFF0000"/>
                </patternFill>
              </fill>
              <border>
                <vertical/>
                <horizontal/>
              </border>
            </x14:dxf>
          </x14:cfRule>
          <xm:sqref>P525</xm:sqref>
        </x14:conditionalFormatting>
        <x14:conditionalFormatting xmlns:xm="http://schemas.microsoft.com/office/excel/2006/main">
          <x14:cfRule type="expression" priority="179" id="{B6A0F4DC-4B0C-4D38-811E-DF2A94881D38}">
            <xm:f>VLOOKUP(VALUE(MID(A510,1,IF(VALUE(MID(A510,1,3))=898,3,4)))&amp;MID($D510,1,5),'\PAA - 2019\INVERSION\[1040 PAA 2019 OK (LISTO).xlsx]Hoja1'!#REF!,4,0)&lt;0</xm:f>
            <x14:dxf>
              <font>
                <b val="0"/>
                <i val="0"/>
                <color theme="0"/>
              </font>
              <fill>
                <patternFill>
                  <bgColor rgb="FFFF0000"/>
                </patternFill>
              </fill>
              <border>
                <vertical/>
                <horizontal/>
              </border>
            </x14:dxf>
          </x14:cfRule>
          <xm:sqref>P510</xm:sqref>
        </x14:conditionalFormatting>
        <x14:conditionalFormatting xmlns:xm="http://schemas.microsoft.com/office/excel/2006/main">
          <x14:cfRule type="expression" priority="177" id="{1BB3457D-5BCF-4598-BC79-59CF7D714220}">
            <xm:f>VLOOKUP(VALUE(MID(A944,1,IF(VALUE(MID(A944,1,3))=898,3,4)))&amp;MID($D944,1,5),'\PAA - 2019\INVERSION\[1050 PAA 2019 OK ( LISTO).xlsx]Hoja1'!#REF!,4,0)&lt;0</xm:f>
            <x14:dxf>
              <font>
                <b val="0"/>
                <i val="0"/>
                <color theme="0"/>
              </font>
              <fill>
                <patternFill>
                  <bgColor rgb="FFFF0000"/>
                </patternFill>
              </fill>
              <border>
                <vertical/>
                <horizontal/>
              </border>
            </x14:dxf>
          </x14:cfRule>
          <xm:sqref>P944</xm:sqref>
        </x14:conditionalFormatting>
        <x14:conditionalFormatting xmlns:xm="http://schemas.microsoft.com/office/excel/2006/main">
          <x14:cfRule type="expression" priority="176" id="{DCC17B85-83AC-4139-814F-649FA55E339E}">
            <xm:f>VLOOKUP(VALUE(MID(A948,1,IF(VALUE(MID(A948,1,3))=898,3,4)))&amp;MID($D948,1,5),'\PAA - 2019\INVERSION\[1050 PAA 2019 OK ( LISTO).xlsx]Hoja1'!#REF!,4,0)&lt;0</xm:f>
            <x14:dxf>
              <font>
                <b val="0"/>
                <i val="0"/>
                <color theme="0"/>
              </font>
              <fill>
                <patternFill>
                  <bgColor rgb="FFFF0000"/>
                </patternFill>
              </fill>
              <border>
                <vertical/>
                <horizontal/>
              </border>
            </x14:dxf>
          </x14:cfRule>
          <xm:sqref>P948</xm:sqref>
        </x14:conditionalFormatting>
        <x14:conditionalFormatting xmlns:xm="http://schemas.microsoft.com/office/excel/2006/main">
          <x14:cfRule type="expression" priority="175" id="{D9CB7EF4-D643-47FD-9E62-E9C5F179E70A}">
            <xm:f>VLOOKUP(VALUE(MID(A950,1,IF(VALUE(MID(A950,1,3))=898,3,4)))&amp;MID($D950,1,5),'\PAA - 2019\INVERSION\[1050 PAA 2019 OK ( LISTO).xlsx]Hoja1'!#REF!,4,0)&lt;0</xm:f>
            <x14:dxf>
              <font>
                <b val="0"/>
                <i val="0"/>
                <color theme="0"/>
              </font>
              <fill>
                <patternFill>
                  <bgColor rgb="FFFF0000"/>
                </patternFill>
              </fill>
              <border>
                <vertical/>
                <horizontal/>
              </border>
            </x14:dxf>
          </x14:cfRule>
          <xm:sqref>P950</xm:sqref>
        </x14:conditionalFormatting>
        <x14:conditionalFormatting xmlns:xm="http://schemas.microsoft.com/office/excel/2006/main">
          <x14:cfRule type="expression" priority="174" id="{B44A8020-3D23-4B15-A613-EDCF6A0A1EBC}">
            <xm:f>VLOOKUP(VALUE(MID(A952,1,IF(VALUE(MID(A952,1,3))=898,3,4)))&amp;MID($D952,1,5),'\PAA - 2019\INVERSION\[1050 PAA 2019 OK ( LISTO).xlsx]Hoja1'!#REF!,4,0)&lt;0</xm:f>
            <x14:dxf>
              <font>
                <b val="0"/>
                <i val="0"/>
                <color theme="0"/>
              </font>
              <fill>
                <patternFill>
                  <bgColor rgb="FFFF0000"/>
                </patternFill>
              </fill>
              <border>
                <vertical/>
                <horizontal/>
              </border>
            </x14:dxf>
          </x14:cfRule>
          <xm:sqref>P952</xm:sqref>
        </x14:conditionalFormatting>
        <x14:conditionalFormatting xmlns:xm="http://schemas.microsoft.com/office/excel/2006/main">
          <x14:cfRule type="expression" priority="173" id="{79569916-2D17-4DA8-A960-C7D608B95E86}">
            <xm:f>VLOOKUP(VALUE(MID(A954,1,IF(VALUE(MID(A954,1,3))=898,3,4)))&amp;MID($D954,1,5),'\PAA - 2019\INVERSION\[1050 PAA 2019 OK ( LISTO).xlsx]Hoja1'!#REF!,4,0)&lt;0</xm:f>
            <x14:dxf>
              <font>
                <b val="0"/>
                <i val="0"/>
                <color theme="0"/>
              </font>
              <fill>
                <patternFill>
                  <bgColor rgb="FFFF0000"/>
                </patternFill>
              </fill>
              <border>
                <vertical/>
                <horizontal/>
              </border>
            </x14:dxf>
          </x14:cfRule>
          <xm:sqref>P954</xm:sqref>
        </x14:conditionalFormatting>
        <x14:conditionalFormatting xmlns:xm="http://schemas.microsoft.com/office/excel/2006/main">
          <x14:cfRule type="expression" priority="172" id="{C92AF07F-7499-4D5B-917A-C9915AD2D7A7}">
            <xm:f>VLOOKUP(VALUE(MID(A956,1,IF(VALUE(MID(A956,1,3))=898,3,4)))&amp;MID($D956,1,5),'\PAA - 2019\INVERSION\[1050 PAA 2019 OK ( LISTO).xlsx]Hoja1'!#REF!,4,0)&lt;0</xm:f>
            <x14:dxf>
              <font>
                <b val="0"/>
                <i val="0"/>
                <color theme="0"/>
              </font>
              <fill>
                <patternFill>
                  <bgColor rgb="FFFF0000"/>
                </patternFill>
              </fill>
              <border>
                <vertical/>
                <horizontal/>
              </border>
            </x14:dxf>
          </x14:cfRule>
          <xm:sqref>P956</xm:sqref>
        </x14:conditionalFormatting>
        <x14:conditionalFormatting xmlns:xm="http://schemas.microsoft.com/office/excel/2006/main">
          <x14:cfRule type="expression" priority="171" id="{5CC97FDA-22C4-418F-A55B-798D5F547C9C}">
            <xm:f>VLOOKUP(VALUE(MID(A958,1,IF(VALUE(MID(A958,1,3))=898,3,4)))&amp;MID($D958,1,5),'\PAA - 2019\INVERSION\[1050 PAA 2019 OK ( LISTO).xlsx]Hoja1'!#REF!,4,0)&lt;0</xm:f>
            <x14:dxf>
              <font>
                <b val="0"/>
                <i val="0"/>
                <color theme="0"/>
              </font>
              <fill>
                <patternFill>
                  <bgColor rgb="FFFF0000"/>
                </patternFill>
              </fill>
              <border>
                <vertical/>
                <horizontal/>
              </border>
            </x14:dxf>
          </x14:cfRule>
          <xm:sqref>P958</xm:sqref>
        </x14:conditionalFormatting>
        <x14:conditionalFormatting xmlns:xm="http://schemas.microsoft.com/office/excel/2006/main">
          <x14:cfRule type="expression" priority="170" id="{1431CB21-8CF3-438C-974F-C5049DA2D0CE}">
            <xm:f>VLOOKUP(VALUE(MID(A960,1,IF(VALUE(MID(A960,1,3))=898,3,4)))&amp;MID($D960,1,5),'\PAA - 2019\INVERSION\[1050 PAA 2019 OK ( LISTO).xlsx]Hoja1'!#REF!,4,0)&lt;0</xm:f>
            <x14:dxf>
              <font>
                <b val="0"/>
                <i val="0"/>
                <color theme="0"/>
              </font>
              <fill>
                <patternFill>
                  <bgColor rgb="FFFF0000"/>
                </patternFill>
              </fill>
              <border>
                <vertical/>
                <horizontal/>
              </border>
            </x14:dxf>
          </x14:cfRule>
          <xm:sqref>P960</xm:sqref>
        </x14:conditionalFormatting>
        <x14:conditionalFormatting xmlns:xm="http://schemas.microsoft.com/office/excel/2006/main">
          <x14:cfRule type="expression" priority="169" id="{B793AC8C-63F1-43AE-9E24-45928289EB0C}">
            <xm:f>VLOOKUP(VALUE(MID(A962,1,IF(VALUE(MID(A962,1,3))=898,3,4)))&amp;MID($D962,1,5),'\PAA - 2019\INVERSION\[1050 PAA 2019 OK ( LISTO).xlsx]Hoja1'!#REF!,4,0)&lt;0</xm:f>
            <x14:dxf>
              <font>
                <b val="0"/>
                <i val="0"/>
                <color theme="0"/>
              </font>
              <fill>
                <patternFill>
                  <bgColor rgb="FFFF0000"/>
                </patternFill>
              </fill>
              <border>
                <vertical/>
                <horizontal/>
              </border>
            </x14:dxf>
          </x14:cfRule>
          <xm:sqref>P962</xm:sqref>
        </x14:conditionalFormatting>
        <x14:conditionalFormatting xmlns:xm="http://schemas.microsoft.com/office/excel/2006/main">
          <x14:cfRule type="expression" priority="168" id="{C07C0E5D-3F10-454C-841F-58C8255C6FC8}">
            <xm:f>VLOOKUP(VALUE(MID(A964,1,IF(VALUE(MID(A964,1,3))=898,3,4)))&amp;MID($D964,1,5),'\PAA - 2019\INVERSION\[1050 PAA 2019 OK ( LISTO).xlsx]Hoja1'!#REF!,4,0)&lt;0</xm:f>
            <x14:dxf>
              <font>
                <b val="0"/>
                <i val="0"/>
                <color theme="0"/>
              </font>
              <fill>
                <patternFill>
                  <bgColor rgb="FFFF0000"/>
                </patternFill>
              </fill>
              <border>
                <vertical/>
                <horizontal/>
              </border>
            </x14:dxf>
          </x14:cfRule>
          <xm:sqref>P964</xm:sqref>
        </x14:conditionalFormatting>
        <x14:conditionalFormatting xmlns:xm="http://schemas.microsoft.com/office/excel/2006/main">
          <x14:cfRule type="expression" priority="167" id="{08710D74-F7CB-491A-8C39-727158A6457F}">
            <xm:f>VLOOKUP(VALUE(MID(A966,1,IF(VALUE(MID(A966,1,3))=898,3,4)))&amp;MID($D966,1,5),'\PAA - 2019\INVERSION\[1050 PAA 2019 OK ( LISTO).xlsx]Hoja1'!#REF!,4,0)&lt;0</xm:f>
            <x14:dxf>
              <font>
                <b val="0"/>
                <i val="0"/>
                <color theme="0"/>
              </font>
              <fill>
                <patternFill>
                  <bgColor rgb="FFFF0000"/>
                </patternFill>
              </fill>
              <border>
                <vertical/>
                <horizontal/>
              </border>
            </x14:dxf>
          </x14:cfRule>
          <xm:sqref>P966</xm:sqref>
        </x14:conditionalFormatting>
        <x14:conditionalFormatting xmlns:xm="http://schemas.microsoft.com/office/excel/2006/main">
          <x14:cfRule type="expression" priority="166" id="{CAA38A7E-54A3-4957-AF94-F24482923A21}">
            <xm:f>VLOOKUP(VALUE(MID(A968,1,IF(VALUE(MID(A968,1,3))=898,3,4)))&amp;MID($D968,1,5),'\PAA - 2019\INVERSION\[1050 PAA 2019 OK ( LISTO).xlsx]Hoja1'!#REF!,4,0)&lt;0</xm:f>
            <x14:dxf>
              <font>
                <b val="0"/>
                <i val="0"/>
                <color theme="0"/>
              </font>
              <fill>
                <patternFill>
                  <bgColor rgb="FFFF0000"/>
                </patternFill>
              </fill>
              <border>
                <vertical/>
                <horizontal/>
              </border>
            </x14:dxf>
          </x14:cfRule>
          <xm:sqref>P968</xm:sqref>
        </x14:conditionalFormatting>
        <x14:conditionalFormatting xmlns:xm="http://schemas.microsoft.com/office/excel/2006/main">
          <x14:cfRule type="expression" priority="165" id="{20836C5A-B3E2-49AB-944B-E41045F67587}">
            <xm:f>VLOOKUP(VALUE(MID(A970,1,IF(VALUE(MID(A970,1,3))=898,3,4)))&amp;MID($D970,1,5),'\PAA - 2019\INVERSION\[1050 PAA 2019 OK ( LISTO).xlsx]Hoja1'!#REF!,4,0)&lt;0</xm:f>
            <x14:dxf>
              <font>
                <b val="0"/>
                <i val="0"/>
                <color theme="0"/>
              </font>
              <fill>
                <patternFill>
                  <bgColor rgb="FFFF0000"/>
                </patternFill>
              </fill>
              <border>
                <vertical/>
                <horizontal/>
              </border>
            </x14:dxf>
          </x14:cfRule>
          <xm:sqref>P970</xm:sqref>
        </x14:conditionalFormatting>
        <x14:conditionalFormatting xmlns:xm="http://schemas.microsoft.com/office/excel/2006/main">
          <x14:cfRule type="expression" priority="164" id="{4835055A-C861-4AC9-976B-C47416C7B99A}">
            <xm:f>VLOOKUP(VALUE(MID(A972,1,IF(VALUE(MID(A972,1,3))=898,3,4)))&amp;MID($D972,1,5),'\PAA - 2019\INVERSION\[1050 PAA 2019 OK ( LISTO).xlsx]Hoja1'!#REF!,4,0)&lt;0</xm:f>
            <x14:dxf>
              <font>
                <b val="0"/>
                <i val="0"/>
                <color theme="0"/>
              </font>
              <fill>
                <patternFill>
                  <bgColor rgb="FFFF0000"/>
                </patternFill>
              </fill>
              <border>
                <vertical/>
                <horizontal/>
              </border>
            </x14:dxf>
          </x14:cfRule>
          <xm:sqref>P972</xm:sqref>
        </x14:conditionalFormatting>
        <x14:conditionalFormatting xmlns:xm="http://schemas.microsoft.com/office/excel/2006/main">
          <x14:cfRule type="expression" priority="163" id="{50FBC100-EAB9-458C-AE54-57E838A50573}">
            <xm:f>VLOOKUP(VALUE(MID(A974,1,IF(VALUE(MID(A974,1,3))=898,3,4)))&amp;MID($D974,1,5),'\PAA - 2019\INVERSION\[1050 PAA 2019 OK ( LISTO).xlsx]Hoja1'!#REF!,4,0)&lt;0</xm:f>
            <x14:dxf>
              <font>
                <b val="0"/>
                <i val="0"/>
                <color theme="0"/>
              </font>
              <fill>
                <patternFill>
                  <bgColor rgb="FFFF0000"/>
                </patternFill>
              </fill>
              <border>
                <vertical/>
                <horizontal/>
              </border>
            </x14:dxf>
          </x14:cfRule>
          <xm:sqref>P974</xm:sqref>
        </x14:conditionalFormatting>
        <x14:conditionalFormatting xmlns:xm="http://schemas.microsoft.com/office/excel/2006/main">
          <x14:cfRule type="expression" priority="162" id="{AA6423A6-EEBE-48FF-9E1C-3AF38F90558E}">
            <xm:f>VLOOKUP(VALUE(MID(A976,1,IF(VALUE(MID(A976,1,3))=898,3,4)))&amp;MID($D976,1,5),'\PAA - 2019\INVERSION\[1050 PAA 2019 OK ( LISTO).xlsx]Hoja1'!#REF!,4,0)&lt;0</xm:f>
            <x14:dxf>
              <font>
                <b val="0"/>
                <i val="0"/>
                <color theme="0"/>
              </font>
              <fill>
                <patternFill>
                  <bgColor rgb="FFFF0000"/>
                </patternFill>
              </fill>
              <border>
                <vertical/>
                <horizontal/>
              </border>
            </x14:dxf>
          </x14:cfRule>
          <xm:sqref>P976</xm:sqref>
        </x14:conditionalFormatting>
        <x14:conditionalFormatting xmlns:xm="http://schemas.microsoft.com/office/excel/2006/main">
          <x14:cfRule type="expression" priority="161" id="{5D088D76-49AF-4272-B692-EC60B75FD6BC}">
            <xm:f>VLOOKUP(VALUE(MID(A977,1,IF(VALUE(MID(A977,1,3))=898,3,4)))&amp;MID($D977,1,5),'\PAA - 2019\INVERSION\[1050 PAA 2019 OK ( LISTO).xlsx]Hoja1'!#REF!,4,0)&lt;0</xm:f>
            <x14:dxf>
              <font>
                <b val="0"/>
                <i val="0"/>
                <color theme="0"/>
              </font>
              <fill>
                <patternFill>
                  <bgColor rgb="FFFF0000"/>
                </patternFill>
              </fill>
              <border>
                <vertical/>
                <horizontal/>
              </border>
            </x14:dxf>
          </x14:cfRule>
          <xm:sqref>P977</xm:sqref>
        </x14:conditionalFormatting>
        <x14:conditionalFormatting xmlns:xm="http://schemas.microsoft.com/office/excel/2006/main">
          <x14:cfRule type="expression" priority="160" id="{B01F433E-BD9F-4E79-B01B-4D614D77781F}">
            <xm:f>VLOOKUP(VALUE(MID(A975,1,IF(VALUE(MID(A975,1,3))=898,3,4)))&amp;MID($D975,1,5),'\PAA - 2019\INVERSION\[1050 PAA 2019 OK ( LISTO).xlsx]Hoja1'!#REF!,4,0)&lt;0</xm:f>
            <x14:dxf>
              <font>
                <b val="0"/>
                <i val="0"/>
                <color theme="0"/>
              </font>
              <fill>
                <patternFill>
                  <bgColor rgb="FFFF0000"/>
                </patternFill>
              </fill>
              <border>
                <vertical/>
                <horizontal/>
              </border>
            </x14:dxf>
          </x14:cfRule>
          <xm:sqref>P975</xm:sqref>
        </x14:conditionalFormatting>
        <x14:conditionalFormatting xmlns:xm="http://schemas.microsoft.com/office/excel/2006/main">
          <x14:cfRule type="expression" priority="159" id="{0C2BAF6F-8CF6-4D56-B0DF-0F6FEA26E18B}">
            <xm:f>VLOOKUP(VALUE(MID(A973,1,IF(VALUE(MID(A973,1,3))=898,3,4)))&amp;MID($D973,1,5),'\PAA - 2019\INVERSION\[1050 PAA 2019 OK ( LISTO).xlsx]Hoja1'!#REF!,4,0)&lt;0</xm:f>
            <x14:dxf>
              <font>
                <b val="0"/>
                <i val="0"/>
                <color theme="0"/>
              </font>
              <fill>
                <patternFill>
                  <bgColor rgb="FFFF0000"/>
                </patternFill>
              </fill>
              <border>
                <vertical/>
                <horizontal/>
              </border>
            </x14:dxf>
          </x14:cfRule>
          <xm:sqref>P973</xm:sqref>
        </x14:conditionalFormatting>
        <x14:conditionalFormatting xmlns:xm="http://schemas.microsoft.com/office/excel/2006/main">
          <x14:cfRule type="expression" priority="158" id="{01A027B0-C48C-41F7-B630-861D44D4C332}">
            <xm:f>VLOOKUP(VALUE(MID(A971,1,IF(VALUE(MID(A971,1,3))=898,3,4)))&amp;MID($D971,1,5),'\PAA - 2019\INVERSION\[1050 PAA 2019 OK ( LISTO).xlsx]Hoja1'!#REF!,4,0)&lt;0</xm:f>
            <x14:dxf>
              <font>
                <b val="0"/>
                <i val="0"/>
                <color theme="0"/>
              </font>
              <fill>
                <patternFill>
                  <bgColor rgb="FFFF0000"/>
                </patternFill>
              </fill>
              <border>
                <vertical/>
                <horizontal/>
              </border>
            </x14:dxf>
          </x14:cfRule>
          <xm:sqref>P971</xm:sqref>
        </x14:conditionalFormatting>
        <x14:conditionalFormatting xmlns:xm="http://schemas.microsoft.com/office/excel/2006/main">
          <x14:cfRule type="expression" priority="157" id="{24FA571C-B87B-43DD-8D3C-557D066EF8D1}">
            <xm:f>VLOOKUP(VALUE(MID(A969,1,IF(VALUE(MID(A969,1,3))=898,3,4)))&amp;MID($D969,1,5),'\PAA - 2019\INVERSION\[1050 PAA 2019 OK ( LISTO).xlsx]Hoja1'!#REF!,4,0)&lt;0</xm:f>
            <x14:dxf>
              <font>
                <b val="0"/>
                <i val="0"/>
                <color theme="0"/>
              </font>
              <fill>
                <patternFill>
                  <bgColor rgb="FFFF0000"/>
                </patternFill>
              </fill>
              <border>
                <vertical/>
                <horizontal/>
              </border>
            </x14:dxf>
          </x14:cfRule>
          <xm:sqref>P969</xm:sqref>
        </x14:conditionalFormatting>
        <x14:conditionalFormatting xmlns:xm="http://schemas.microsoft.com/office/excel/2006/main">
          <x14:cfRule type="expression" priority="156" id="{E2141D64-684A-4BCC-9C14-8E7D3A0E5EF7}">
            <xm:f>VLOOKUP(VALUE(MID(A967,1,IF(VALUE(MID(A967,1,3))=898,3,4)))&amp;MID($D967,1,5),'\PAA - 2019\INVERSION\[1050 PAA 2019 OK ( LISTO).xlsx]Hoja1'!#REF!,4,0)&lt;0</xm:f>
            <x14:dxf>
              <font>
                <b val="0"/>
                <i val="0"/>
                <color theme="0"/>
              </font>
              <fill>
                <patternFill>
                  <bgColor rgb="FFFF0000"/>
                </patternFill>
              </fill>
              <border>
                <vertical/>
                <horizontal/>
              </border>
            </x14:dxf>
          </x14:cfRule>
          <xm:sqref>P967</xm:sqref>
        </x14:conditionalFormatting>
        <x14:conditionalFormatting xmlns:xm="http://schemas.microsoft.com/office/excel/2006/main">
          <x14:cfRule type="expression" priority="155" id="{AF220A22-5CC0-49EB-88D3-315CA95C58A8}">
            <xm:f>VLOOKUP(VALUE(MID(A965,1,IF(VALUE(MID(A965,1,3))=898,3,4)))&amp;MID($D965,1,5),'\PAA - 2019\INVERSION\[1050 PAA 2019 OK ( LISTO).xlsx]Hoja1'!#REF!,4,0)&lt;0</xm:f>
            <x14:dxf>
              <font>
                <b val="0"/>
                <i val="0"/>
                <color theme="0"/>
              </font>
              <fill>
                <patternFill>
                  <bgColor rgb="FFFF0000"/>
                </patternFill>
              </fill>
              <border>
                <vertical/>
                <horizontal/>
              </border>
            </x14:dxf>
          </x14:cfRule>
          <xm:sqref>P965</xm:sqref>
        </x14:conditionalFormatting>
        <x14:conditionalFormatting xmlns:xm="http://schemas.microsoft.com/office/excel/2006/main">
          <x14:cfRule type="expression" priority="154" id="{81013A2A-3546-49DA-A1D7-152A1713AEBC}">
            <xm:f>VLOOKUP(VALUE(MID(A963,1,IF(VALUE(MID(A963,1,3))=898,3,4)))&amp;MID($D963,1,5),'\PAA - 2019\INVERSION\[1050 PAA 2019 OK ( LISTO).xlsx]Hoja1'!#REF!,4,0)&lt;0</xm:f>
            <x14:dxf>
              <font>
                <b val="0"/>
                <i val="0"/>
                <color theme="0"/>
              </font>
              <fill>
                <patternFill>
                  <bgColor rgb="FFFF0000"/>
                </patternFill>
              </fill>
              <border>
                <vertical/>
                <horizontal/>
              </border>
            </x14:dxf>
          </x14:cfRule>
          <xm:sqref>P963</xm:sqref>
        </x14:conditionalFormatting>
        <x14:conditionalFormatting xmlns:xm="http://schemas.microsoft.com/office/excel/2006/main">
          <x14:cfRule type="expression" priority="153" id="{FCFE6424-C5FD-472D-8F78-EFA9798445E1}">
            <xm:f>VLOOKUP(VALUE(MID(A961,1,IF(VALUE(MID(A961,1,3))=898,3,4)))&amp;MID($D961,1,5),'\PAA - 2019\INVERSION\[1050 PAA 2019 OK ( LISTO).xlsx]Hoja1'!#REF!,4,0)&lt;0</xm:f>
            <x14:dxf>
              <font>
                <b val="0"/>
                <i val="0"/>
                <color theme="0"/>
              </font>
              <fill>
                <patternFill>
                  <bgColor rgb="FFFF0000"/>
                </patternFill>
              </fill>
              <border>
                <vertical/>
                <horizontal/>
              </border>
            </x14:dxf>
          </x14:cfRule>
          <xm:sqref>P961</xm:sqref>
        </x14:conditionalFormatting>
        <x14:conditionalFormatting xmlns:xm="http://schemas.microsoft.com/office/excel/2006/main">
          <x14:cfRule type="expression" priority="152" id="{B9A86618-5CBC-494F-99E9-1D550841B87B}">
            <xm:f>VLOOKUP(VALUE(MID(A959,1,IF(VALUE(MID(A959,1,3))=898,3,4)))&amp;MID($D959,1,5),'\PAA - 2019\INVERSION\[1050 PAA 2019 OK ( LISTO).xlsx]Hoja1'!#REF!,4,0)&lt;0</xm:f>
            <x14:dxf>
              <font>
                <b val="0"/>
                <i val="0"/>
                <color theme="0"/>
              </font>
              <fill>
                <patternFill>
                  <bgColor rgb="FFFF0000"/>
                </patternFill>
              </fill>
              <border>
                <vertical/>
                <horizontal/>
              </border>
            </x14:dxf>
          </x14:cfRule>
          <xm:sqref>P959</xm:sqref>
        </x14:conditionalFormatting>
        <x14:conditionalFormatting xmlns:xm="http://schemas.microsoft.com/office/excel/2006/main">
          <x14:cfRule type="expression" priority="151" id="{75C171DA-DF22-4AE9-B2E8-A3FAB5098544}">
            <xm:f>VLOOKUP(VALUE(MID(A957,1,IF(VALUE(MID(A957,1,3))=898,3,4)))&amp;MID($D957,1,5),'\PAA - 2019\INVERSION\[1050 PAA 2019 OK ( LISTO).xlsx]Hoja1'!#REF!,4,0)&lt;0</xm:f>
            <x14:dxf>
              <font>
                <b val="0"/>
                <i val="0"/>
                <color theme="0"/>
              </font>
              <fill>
                <patternFill>
                  <bgColor rgb="FFFF0000"/>
                </patternFill>
              </fill>
              <border>
                <vertical/>
                <horizontal/>
              </border>
            </x14:dxf>
          </x14:cfRule>
          <xm:sqref>P957</xm:sqref>
        </x14:conditionalFormatting>
        <x14:conditionalFormatting xmlns:xm="http://schemas.microsoft.com/office/excel/2006/main">
          <x14:cfRule type="expression" priority="150" id="{82A430B6-A646-4A21-8F9F-830B16EC1300}">
            <xm:f>VLOOKUP(VALUE(MID(A955,1,IF(VALUE(MID(A955,1,3))=898,3,4)))&amp;MID($D955,1,5),'\PAA - 2019\INVERSION\[1050 PAA 2019 OK ( LISTO).xlsx]Hoja1'!#REF!,4,0)&lt;0</xm:f>
            <x14:dxf>
              <font>
                <b val="0"/>
                <i val="0"/>
                <color theme="0"/>
              </font>
              <fill>
                <patternFill>
                  <bgColor rgb="FFFF0000"/>
                </patternFill>
              </fill>
              <border>
                <vertical/>
                <horizontal/>
              </border>
            </x14:dxf>
          </x14:cfRule>
          <xm:sqref>P955</xm:sqref>
        </x14:conditionalFormatting>
        <x14:conditionalFormatting xmlns:xm="http://schemas.microsoft.com/office/excel/2006/main">
          <x14:cfRule type="expression" priority="149" id="{F672BA31-42FA-4FFA-8C87-7EFA592B4FC3}">
            <xm:f>VLOOKUP(VALUE(MID(A953,1,IF(VALUE(MID(A953,1,3))=898,3,4)))&amp;MID($D953,1,5),'\PAA - 2019\INVERSION\[1050 PAA 2019 OK ( LISTO).xlsx]Hoja1'!#REF!,4,0)&lt;0</xm:f>
            <x14:dxf>
              <font>
                <b val="0"/>
                <i val="0"/>
                <color theme="0"/>
              </font>
              <fill>
                <patternFill>
                  <bgColor rgb="FFFF0000"/>
                </patternFill>
              </fill>
              <border>
                <vertical/>
                <horizontal/>
              </border>
            </x14:dxf>
          </x14:cfRule>
          <xm:sqref>P953</xm:sqref>
        </x14:conditionalFormatting>
        <x14:conditionalFormatting xmlns:xm="http://schemas.microsoft.com/office/excel/2006/main">
          <x14:cfRule type="expression" priority="148" id="{A95C5400-A799-44D6-9EEA-308C8AFDD6AD}">
            <xm:f>VLOOKUP(VALUE(MID(A951,1,IF(VALUE(MID(A951,1,3))=898,3,4)))&amp;MID($D951,1,5),'\PAA - 2019\INVERSION\[1050 PAA 2019 OK ( LISTO).xlsx]Hoja1'!#REF!,4,0)&lt;0</xm:f>
            <x14:dxf>
              <font>
                <b val="0"/>
                <i val="0"/>
                <color theme="0"/>
              </font>
              <fill>
                <patternFill>
                  <bgColor rgb="FFFF0000"/>
                </patternFill>
              </fill>
              <border>
                <vertical/>
                <horizontal/>
              </border>
            </x14:dxf>
          </x14:cfRule>
          <xm:sqref>P951</xm:sqref>
        </x14:conditionalFormatting>
        <x14:conditionalFormatting xmlns:xm="http://schemas.microsoft.com/office/excel/2006/main">
          <x14:cfRule type="expression" priority="147" id="{E724F5FE-4094-4F14-B4DD-76825E6F8398}">
            <xm:f>VLOOKUP(VALUE(MID(A949,1,IF(VALUE(MID(A949,1,3))=898,3,4)))&amp;MID($D949,1,5),'\PAA - 2019\INVERSION\[1050 PAA 2019 OK ( LISTO).xlsx]Hoja1'!#REF!,4,0)&lt;0</xm:f>
            <x14:dxf>
              <font>
                <b val="0"/>
                <i val="0"/>
                <color theme="0"/>
              </font>
              <fill>
                <patternFill>
                  <bgColor rgb="FFFF0000"/>
                </patternFill>
              </fill>
              <border>
                <vertical/>
                <horizontal/>
              </border>
            </x14:dxf>
          </x14:cfRule>
          <xm:sqref>P949</xm:sqref>
        </x14:conditionalFormatting>
        <x14:conditionalFormatting xmlns:xm="http://schemas.microsoft.com/office/excel/2006/main">
          <x14:cfRule type="expression" priority="146" id="{D8EE8847-322F-4C79-B419-D61B45405A8E}">
            <xm:f>VLOOKUP(VALUE(MID(A947,1,IF(VALUE(MID(A947,1,3))=898,3,4)))&amp;MID($D947,1,5),'\PAA - 2019\INVERSION\[1050 PAA 2019 OK ( LISTO).xlsx]Hoja1'!#REF!,4,0)&lt;0</xm:f>
            <x14:dxf>
              <font>
                <b val="0"/>
                <i val="0"/>
                <color theme="0"/>
              </font>
              <fill>
                <patternFill>
                  <bgColor rgb="FFFF0000"/>
                </patternFill>
              </fill>
              <border>
                <vertical/>
                <horizontal/>
              </border>
            </x14:dxf>
          </x14:cfRule>
          <xm:sqref>P947</xm:sqref>
        </x14:conditionalFormatting>
        <x14:conditionalFormatting xmlns:xm="http://schemas.microsoft.com/office/excel/2006/main">
          <x14:cfRule type="expression" priority="145" id="{645AD8CE-C62C-4829-BD43-DAF0D497198E}">
            <xm:f>VLOOKUP(VALUE(MID(A945,1,IF(VALUE(MID(A945,1,3))=898,3,4)))&amp;MID($D945,1,5),'\PAA - 2019\INVERSION\[1050 PAA 2019 OK ( LISTO).xlsx]Hoja1'!#REF!,4,0)&lt;0</xm:f>
            <x14:dxf>
              <font>
                <b val="0"/>
                <i val="0"/>
                <color theme="0"/>
              </font>
              <fill>
                <patternFill>
                  <bgColor rgb="FFFF0000"/>
                </patternFill>
              </fill>
              <border>
                <vertical/>
                <horizontal/>
              </border>
            </x14:dxf>
          </x14:cfRule>
          <xm:sqref>P945</xm:sqref>
        </x14:conditionalFormatting>
        <x14:conditionalFormatting xmlns:xm="http://schemas.microsoft.com/office/excel/2006/main">
          <x14:cfRule type="expression" priority="144" id="{85CE0A27-1656-4088-9F22-A18A0797B689}">
            <xm:f>VLOOKUP(VALUE(MID(A986,1,IF(VALUE(MID(A986,1,3))=898,3,4)))&amp;MID($D986,1,5),'\PAA - 2019\INVERSION\[1050 PAA 2019 OK ( LISTO).xlsx]Hoja1'!#REF!,4,0)&lt;0</xm:f>
            <x14:dxf>
              <font>
                <b val="0"/>
                <i val="0"/>
                <color theme="0"/>
              </font>
              <fill>
                <patternFill>
                  <bgColor rgb="FFFF0000"/>
                </patternFill>
              </fill>
              <border>
                <vertical/>
                <horizontal/>
              </border>
            </x14:dxf>
          </x14:cfRule>
          <xm:sqref>P986</xm:sqref>
        </x14:conditionalFormatting>
        <x14:conditionalFormatting xmlns:xm="http://schemas.microsoft.com/office/excel/2006/main">
          <x14:cfRule type="expression" priority="143" id="{9971431D-0508-4395-B08D-6B1B8CFD4ABE}">
            <xm:f>VLOOKUP(VALUE(MID(A946,1,IF(VALUE(MID(A946,1,3))=898,3,4)))&amp;MID($D946,1,5),'\PAA - 2019\INVERSION\[1050 PAA 2019 OK ( LISTO).xlsx]Hoja1'!#REF!,4,0)&lt;0</xm:f>
            <x14:dxf>
              <font>
                <b val="0"/>
                <i val="0"/>
                <color theme="0"/>
              </font>
              <fill>
                <patternFill>
                  <bgColor rgb="FFFF0000"/>
                </patternFill>
              </fill>
              <border>
                <vertical/>
                <horizontal/>
              </border>
            </x14:dxf>
          </x14:cfRule>
          <xm:sqref>P946</xm:sqref>
        </x14:conditionalFormatting>
        <x14:conditionalFormatting xmlns:xm="http://schemas.microsoft.com/office/excel/2006/main">
          <x14:cfRule type="expression" priority="141" id="{31CA7441-7146-4F83-A77D-FD56417C5606}">
            <xm:f>VLOOKUP(VALUE(MID(A1269,1,IF(VALUE(MID(A1269,1,3))=898,3,4)))&amp;MID($D1269,1,5),'\PAA - 2019\INVERSION\[1053 PAA 2019 OK (LISTO ).xlsx]Hoja1'!#REF!,4,0)&lt;0</xm:f>
            <x14:dxf>
              <font>
                <b val="0"/>
                <i val="0"/>
                <color theme="0"/>
              </font>
              <fill>
                <patternFill>
                  <bgColor rgb="FFFF0000"/>
                </patternFill>
              </fill>
              <border>
                <vertical/>
                <horizontal/>
              </border>
            </x14:dxf>
          </x14:cfRule>
          <xm:sqref>P1555:P1565 P1546:P1547 P1269:P1495</xm:sqref>
        </x14:conditionalFormatting>
        <x14:conditionalFormatting xmlns:xm="http://schemas.microsoft.com/office/excel/2006/main">
          <x14:cfRule type="expression" priority="138" id="{85450A43-BF42-465F-94C2-085847645162}">
            <xm:f>VLOOKUP(VALUE(MID(A1566,1,IF(VALUE(MID(A1566,1,3))=898,3,4)))&amp;MID($D1566,1,5),'\PAA - 2019\INVERSION\[1053 PAA 2019 OK (LISTO ).xlsx]Hoja1'!#REF!,4,0)&lt;0</xm:f>
            <x14:dxf>
              <font>
                <b val="0"/>
                <i val="0"/>
                <color theme="0"/>
              </font>
              <fill>
                <patternFill>
                  <bgColor rgb="FFFF0000"/>
                </patternFill>
              </fill>
              <border>
                <vertical/>
                <horizontal/>
              </border>
            </x14:dxf>
          </x14:cfRule>
          <xm:sqref>P1566:P1567</xm:sqref>
        </x14:conditionalFormatting>
        <x14:conditionalFormatting xmlns:xm="http://schemas.microsoft.com/office/excel/2006/main">
          <x14:cfRule type="expression" priority="140" id="{B469A064-BDC8-4B9F-BA0D-B5BB9B8105F1}">
            <xm:f>VLOOKUP(VALUE(MID(A1258,1,IF(VALUE(MID(A1258,1,3))=898,3,4)))&amp;MID($D1258,1,5),'\PAA - 2019\INVERSION\[1053 PAA 2019 OK (LISTO ).xlsx]Hoja1'!#REF!,4,0)&lt;0</xm:f>
            <x14:dxf>
              <font>
                <b val="0"/>
                <i val="0"/>
                <color theme="0"/>
              </font>
              <fill>
                <patternFill>
                  <bgColor rgb="FFFF0000"/>
                </patternFill>
              </fill>
              <border>
                <vertical/>
                <horizontal/>
              </border>
            </x14:dxf>
          </x14:cfRule>
          <xm:sqref>P1258 P1544 P1571:P1572 P1501:P1519 P1524 P1521:P1522 P1526:P1542</xm:sqref>
        </x14:conditionalFormatting>
        <x14:conditionalFormatting xmlns:xm="http://schemas.microsoft.com/office/excel/2006/main">
          <x14:cfRule type="expression" priority="139" id="{8F435DBE-AF9F-4928-A638-CE58A4D79CA6}">
            <xm:f>VLOOKUP(VALUE(MID(A1259,1,IF(VALUE(MID(A1259,1,3))=898,3,4)))&amp;MID($D1259,1,5),'\PAA - 2019\INVERSION\[1053 PAA 2019 OK (LISTO ).xlsx]Hoja1'!#REF!,4,0)&lt;0</xm:f>
            <x14:dxf>
              <font>
                <b val="0"/>
                <i val="0"/>
                <color theme="0"/>
              </font>
              <fill>
                <patternFill>
                  <bgColor rgb="FFFF0000"/>
                </patternFill>
              </fill>
              <border>
                <vertical/>
                <horizontal/>
              </border>
            </x14:dxf>
          </x14:cfRule>
          <xm:sqref>P1259</xm:sqref>
        </x14:conditionalFormatting>
        <x14:conditionalFormatting xmlns:xm="http://schemas.microsoft.com/office/excel/2006/main">
          <x14:cfRule type="expression" priority="136" id="{CE45E9D5-28E6-473C-B202-E682C3BB257E}">
            <xm:f>VLOOKUP(VALUE(MID(A1584,1,IF(VALUE(MID(A1584,1,3))=898,3,4)))&amp;MID($D1584,1,5),'\PAA - 2019\INVERSION\[1053 PAA 2019 OK (LISTO ).xlsx]Hoja1'!#REF!,4,0)&lt;0</xm:f>
            <x14:dxf>
              <font>
                <b val="0"/>
                <i val="0"/>
                <color theme="0"/>
              </font>
              <fill>
                <patternFill>
                  <bgColor rgb="FFFF0000"/>
                </patternFill>
              </fill>
              <border>
                <vertical/>
                <horizontal/>
              </border>
            </x14:dxf>
          </x14:cfRule>
          <xm:sqref>P1584:P1587</xm:sqref>
        </x14:conditionalFormatting>
        <x14:conditionalFormatting xmlns:xm="http://schemas.microsoft.com/office/excel/2006/main">
          <x14:cfRule type="expression" priority="132" id="{616C153C-3A80-48F6-9FA2-97E460FD8E38}">
            <xm:f>VLOOKUP(VALUE(MID(A1523,1,IF(VALUE(MID(A1523,1,3))=898,3,4)))&amp;MID($D1523,1,5),'\PAA - 2019\INVERSION\[1053 PAA 2019 OK (LISTO ).xlsx]Hoja1'!#REF!,4,0)&lt;0</xm:f>
            <x14:dxf>
              <font>
                <b val="0"/>
                <i val="0"/>
                <color theme="0"/>
              </font>
              <fill>
                <patternFill>
                  <bgColor rgb="FFFF0000"/>
                </patternFill>
              </fill>
              <border>
                <vertical/>
                <horizontal/>
              </border>
            </x14:dxf>
          </x14:cfRule>
          <xm:sqref>P1523</xm:sqref>
        </x14:conditionalFormatting>
        <x14:conditionalFormatting xmlns:xm="http://schemas.microsoft.com/office/excel/2006/main">
          <x14:cfRule type="expression" priority="135" id="{912F1DAA-824E-4B70-9849-C512BE84CEE8}">
            <xm:f>VLOOKUP(VALUE(MID(A1260,1,IF(VALUE(MID(A1260,1,3))=898,3,4)))&amp;MID($D1260,1,5),'\PAA - 2019\INVERSION\[1053 PAA 2019 OK (LISTO ).xlsx]Hoja1'!#REF!,4,0)&lt;0</xm:f>
            <x14:dxf>
              <font>
                <b val="0"/>
                <i val="0"/>
                <color theme="0"/>
              </font>
              <fill>
                <patternFill>
                  <bgColor rgb="FFFF0000"/>
                </patternFill>
              </fill>
              <border>
                <vertical/>
                <horizontal/>
              </border>
            </x14:dxf>
          </x14:cfRule>
          <xm:sqref>P1573 P1260:P1268</xm:sqref>
        </x14:conditionalFormatting>
        <x14:conditionalFormatting xmlns:xm="http://schemas.microsoft.com/office/excel/2006/main">
          <x14:cfRule type="expression" priority="134" id="{84BE33F0-ABD3-4C41-9C5A-1312D1C6E2EB}">
            <xm:f>VLOOKUP(VALUE(MID(A1582,1,IF(VALUE(MID(A1582,1,3))=898,3,4)))&amp;MID($D1582,1,5),'\PAA - 2019\INVERSION\[1053 PAA 2019 OK (LISTO ).xlsx]Hoja1'!#REF!,4,0)&lt;0</xm:f>
            <x14:dxf>
              <font>
                <b val="0"/>
                <i val="0"/>
                <color theme="0"/>
              </font>
              <fill>
                <patternFill>
                  <bgColor rgb="FFFF0000"/>
                </patternFill>
              </fill>
              <border>
                <vertical/>
                <horizontal/>
              </border>
            </x14:dxf>
          </x14:cfRule>
          <xm:sqref>P1582</xm:sqref>
        </x14:conditionalFormatting>
        <x14:conditionalFormatting xmlns:xm="http://schemas.microsoft.com/office/excel/2006/main">
          <x14:cfRule type="expression" priority="133" id="{0F13447E-43CC-40C3-B7C0-BDD19F26655D}">
            <xm:f>VLOOKUP(VALUE(MID(A1496,1,IF(VALUE(MID(A1496,1,3))=898,3,4)))&amp;MID($D1496,1,5),'\PAA - 2019\INVERSION\[1053 PAA 2019 OK (LISTO ).xlsx]Hoja1'!#REF!,4,0)&lt;0</xm:f>
            <x14:dxf>
              <font>
                <b val="0"/>
                <i val="0"/>
                <color theme="0"/>
              </font>
              <fill>
                <patternFill>
                  <bgColor rgb="FFFF0000"/>
                </patternFill>
              </fill>
              <border>
                <vertical/>
                <horizontal/>
              </border>
            </x14:dxf>
          </x14:cfRule>
          <xm:sqref>P1496:P1500</xm:sqref>
        </x14:conditionalFormatting>
        <x14:conditionalFormatting xmlns:xm="http://schemas.microsoft.com/office/excel/2006/main">
          <x14:cfRule type="expression" priority="131" id="{F4E8FA66-7805-4556-A972-58B6B328D070}">
            <xm:f>VLOOKUP(VALUE(MID(A1520,1,IF(VALUE(MID(A1520,1,3))=898,3,4)))&amp;MID($D1520,1,5),'\PAA - 2019\INVERSION\[1053 PAA 2019 OK (LISTO ).xlsx]Hoja1'!#REF!,4,0)&lt;0</xm:f>
            <x14:dxf>
              <font>
                <b val="0"/>
                <i val="0"/>
                <color theme="0"/>
              </font>
              <fill>
                <patternFill>
                  <bgColor rgb="FFFF0000"/>
                </patternFill>
              </fill>
              <border>
                <vertical/>
                <horizontal/>
              </border>
            </x14:dxf>
          </x14:cfRule>
          <xm:sqref>P1520</xm:sqref>
        </x14:conditionalFormatting>
        <x14:conditionalFormatting xmlns:xm="http://schemas.microsoft.com/office/excel/2006/main">
          <x14:cfRule type="expression" priority="130" id="{84DD3074-D7B9-436C-8158-8F115D107B4B}">
            <xm:f>VLOOKUP(VALUE(MID(A1549,1,IF(VALUE(MID(A1549,1,3))=898,3,4)))&amp;MID($D1549,1,5),'\PAA - 2019\INVERSION\[1053 PAA 2019 OK (LISTO ).xlsx]Hoja1'!#REF!,4,0)&lt;0</xm:f>
            <x14:dxf>
              <font>
                <b val="0"/>
                <i val="0"/>
                <color theme="0"/>
              </font>
              <fill>
                <patternFill>
                  <bgColor rgb="FFFF0000"/>
                </patternFill>
              </fill>
              <border>
                <vertical/>
                <horizontal/>
              </border>
            </x14:dxf>
          </x14:cfRule>
          <xm:sqref>P1549:P1554</xm:sqref>
        </x14:conditionalFormatting>
        <x14:conditionalFormatting xmlns:xm="http://schemas.microsoft.com/office/excel/2006/main">
          <x14:cfRule type="expression" priority="142" id="{31CFD13D-C335-47C4-9D2F-840D284DE124}">
            <xm:f>VLOOKUP(VALUE(MID(A1547,1,IF(VALUE(MID(A1547,1,3))=898,3,4)))&amp;MID($D1548,1,5),'\PAA - 2019\INVERSION\[1053 PAA 2019 OK (LISTO ).xlsx]Hoja1'!#REF!,4,0)&lt;0</xm:f>
            <x14:dxf>
              <font>
                <b val="0"/>
                <i val="0"/>
                <color theme="0"/>
              </font>
              <fill>
                <patternFill>
                  <bgColor rgb="FFFF0000"/>
                </patternFill>
              </fill>
              <border>
                <vertical/>
                <horizontal/>
              </border>
            </x14:dxf>
          </x14:cfRule>
          <xm:sqref>P1548</xm:sqref>
        </x14:conditionalFormatting>
        <x14:conditionalFormatting xmlns:xm="http://schemas.microsoft.com/office/excel/2006/main">
          <x14:cfRule type="expression" priority="129" id="{7255DC61-79B2-4C36-9A75-908619C9C9C5}">
            <xm:f>VLOOKUP(VALUE(MID(A1588,1,IF(VALUE(MID(A1588,1,3))=898,3,4)))&amp;MID($D1588,1,5),'\PAA - 2019\INVERSION\[1055  PAA 2019 OK ( LISTO).xlsx]Hoja1'!#REF!,4,0)&lt;0</xm:f>
            <x14:dxf>
              <font>
                <b val="0"/>
                <i val="0"/>
                <color theme="0"/>
              </font>
              <fill>
                <patternFill>
                  <bgColor rgb="FFFF0000"/>
                </patternFill>
              </fill>
              <border>
                <vertical/>
                <horizontal/>
              </border>
            </x14:dxf>
          </x14:cfRule>
          <xm:sqref>P1588</xm:sqref>
        </x14:conditionalFormatting>
        <x14:conditionalFormatting xmlns:xm="http://schemas.microsoft.com/office/excel/2006/main">
          <x14:cfRule type="expression" priority="128" id="{33C5C837-22B8-47BE-B980-E94192E822B1}">
            <xm:f>VLOOKUP(VALUE(MID(A1590,1,IF(VALUE(MID(A1590,1,3))=898,3,4)))&amp;MID($D1590,1,5),'\PAA - 2019\INVERSION\[1055  PAA 2019 OK ( LISTO).xlsx]Hoja1'!#REF!,4,0)&lt;0</xm:f>
            <x14:dxf>
              <font>
                <b val="0"/>
                <i val="0"/>
                <color theme="0"/>
              </font>
              <fill>
                <patternFill>
                  <bgColor rgb="FFFF0000"/>
                </patternFill>
              </fill>
              <border>
                <vertical/>
                <horizontal/>
              </border>
            </x14:dxf>
          </x14:cfRule>
          <xm:sqref>P1590</xm:sqref>
        </x14:conditionalFormatting>
        <x14:conditionalFormatting xmlns:xm="http://schemas.microsoft.com/office/excel/2006/main">
          <x14:cfRule type="expression" priority="127" id="{4997729D-13A6-4859-BE9E-E2282A379785}">
            <xm:f>VLOOKUP(VALUE(MID(A1592,1,IF(VALUE(MID(A1592,1,3))=898,3,4)))&amp;MID($D1592,1,5),'\PAA - 2019\INVERSION\[1055  PAA 2019 OK ( LISTO).xlsx]Hoja1'!#REF!,4,0)&lt;0</xm:f>
            <x14:dxf>
              <font>
                <b val="0"/>
                <i val="0"/>
                <color theme="0"/>
              </font>
              <fill>
                <patternFill>
                  <bgColor rgb="FFFF0000"/>
                </patternFill>
              </fill>
              <border>
                <vertical/>
                <horizontal/>
              </border>
            </x14:dxf>
          </x14:cfRule>
          <xm:sqref>P1592</xm:sqref>
        </x14:conditionalFormatting>
        <x14:conditionalFormatting xmlns:xm="http://schemas.microsoft.com/office/excel/2006/main">
          <x14:cfRule type="expression" priority="126" id="{641E192E-3F29-453E-A21F-CD7FD13A25AA}">
            <xm:f>VLOOKUP(VALUE(MID(A1594,1,IF(VALUE(MID(A1594,1,3))=898,3,4)))&amp;MID($D1594,1,5),'\PAA - 2019\INVERSION\[1055  PAA 2019 OK ( LISTO).xlsx]Hoja1'!#REF!,4,0)&lt;0</xm:f>
            <x14:dxf>
              <font>
                <b val="0"/>
                <i val="0"/>
                <color theme="0"/>
              </font>
              <fill>
                <patternFill>
                  <bgColor rgb="FFFF0000"/>
                </patternFill>
              </fill>
              <border>
                <vertical/>
                <horizontal/>
              </border>
            </x14:dxf>
          </x14:cfRule>
          <xm:sqref>P1594</xm:sqref>
        </x14:conditionalFormatting>
        <x14:conditionalFormatting xmlns:xm="http://schemas.microsoft.com/office/excel/2006/main">
          <x14:cfRule type="expression" priority="125" id="{0FF011C5-E09A-4D9B-8481-8AF977BF08AE}">
            <xm:f>VLOOKUP(VALUE(MID(A1596,1,IF(VALUE(MID(A1596,1,3))=898,3,4)))&amp;MID($D1596,1,5),'\PAA - 2019\INVERSION\[1055  PAA 2019 OK ( LISTO).xlsx]Hoja1'!#REF!,4,0)&lt;0</xm:f>
            <x14:dxf>
              <font>
                <b val="0"/>
                <i val="0"/>
                <color theme="0"/>
              </font>
              <fill>
                <patternFill>
                  <bgColor rgb="FFFF0000"/>
                </patternFill>
              </fill>
              <border>
                <vertical/>
                <horizontal/>
              </border>
            </x14:dxf>
          </x14:cfRule>
          <xm:sqref>P1596</xm:sqref>
        </x14:conditionalFormatting>
        <x14:conditionalFormatting xmlns:xm="http://schemas.microsoft.com/office/excel/2006/main">
          <x14:cfRule type="expression" priority="124" id="{40BC8F8B-2089-45AE-BDFE-BC40EC84AFCC}">
            <xm:f>VLOOKUP(VALUE(MID(A1598,1,IF(VALUE(MID(A1598,1,3))=898,3,4)))&amp;MID($D1598,1,5),'\PAA - 2019\INVERSION\[1055  PAA 2019 OK ( LISTO).xlsx]Hoja1'!#REF!,4,0)&lt;0</xm:f>
            <x14:dxf>
              <font>
                <b val="0"/>
                <i val="0"/>
                <color theme="0"/>
              </font>
              <fill>
                <patternFill>
                  <bgColor rgb="FFFF0000"/>
                </patternFill>
              </fill>
              <border>
                <vertical/>
                <horizontal/>
              </border>
            </x14:dxf>
          </x14:cfRule>
          <xm:sqref>P1598</xm:sqref>
        </x14:conditionalFormatting>
        <x14:conditionalFormatting xmlns:xm="http://schemas.microsoft.com/office/excel/2006/main">
          <x14:cfRule type="expression" priority="123" id="{235B5A4E-8EC5-47CA-9745-82505ACEE201}">
            <xm:f>VLOOKUP(VALUE(MID(A1600,1,IF(VALUE(MID(A1600,1,3))=898,3,4)))&amp;MID($D1600,1,5),'\PAA - 2019\INVERSION\[1055  PAA 2019 OK ( LISTO).xlsx]Hoja1'!#REF!,4,0)&lt;0</xm:f>
            <x14:dxf>
              <font>
                <b val="0"/>
                <i val="0"/>
                <color theme="0"/>
              </font>
              <fill>
                <patternFill>
                  <bgColor rgb="FFFF0000"/>
                </patternFill>
              </fill>
              <border>
                <vertical/>
                <horizontal/>
              </border>
            </x14:dxf>
          </x14:cfRule>
          <xm:sqref>P1600</xm:sqref>
        </x14:conditionalFormatting>
        <x14:conditionalFormatting xmlns:xm="http://schemas.microsoft.com/office/excel/2006/main">
          <x14:cfRule type="expression" priority="122" id="{1597C861-F6AD-453B-ACA2-CE8BD346DF99}">
            <xm:f>VLOOKUP(VALUE(MID(A1602,1,IF(VALUE(MID(A1602,1,3))=898,3,4)))&amp;MID($D1602,1,5),'\PAA - 2019\INVERSION\[1055  PAA 2019 OK ( LISTO).xlsx]Hoja1'!#REF!,4,0)&lt;0</xm:f>
            <x14:dxf>
              <font>
                <b val="0"/>
                <i val="0"/>
                <color theme="0"/>
              </font>
              <fill>
                <patternFill>
                  <bgColor rgb="FFFF0000"/>
                </patternFill>
              </fill>
              <border>
                <vertical/>
                <horizontal/>
              </border>
            </x14:dxf>
          </x14:cfRule>
          <xm:sqref>P1602</xm:sqref>
        </x14:conditionalFormatting>
        <x14:conditionalFormatting xmlns:xm="http://schemas.microsoft.com/office/excel/2006/main">
          <x14:cfRule type="expression" priority="121" id="{88C5F89A-469D-4ACC-A488-61FDE5B1AFCD}">
            <xm:f>VLOOKUP(VALUE(MID(A1604,1,IF(VALUE(MID(A1604,1,3))=898,3,4)))&amp;MID($D1604,1,5),'\PAA - 2019\INVERSION\[1055  PAA 2019 OK ( LISTO).xlsx]Hoja1'!#REF!,4,0)&lt;0</xm:f>
            <x14:dxf>
              <font>
                <b val="0"/>
                <i val="0"/>
                <color theme="0"/>
              </font>
              <fill>
                <patternFill>
                  <bgColor rgb="FFFF0000"/>
                </patternFill>
              </fill>
              <border>
                <vertical/>
                <horizontal/>
              </border>
            </x14:dxf>
          </x14:cfRule>
          <xm:sqref>P1604</xm:sqref>
        </x14:conditionalFormatting>
        <x14:conditionalFormatting xmlns:xm="http://schemas.microsoft.com/office/excel/2006/main">
          <x14:cfRule type="expression" priority="120" id="{B85149C0-1BAA-4348-A46F-39DA4BD2A6D6}">
            <xm:f>VLOOKUP(VALUE(MID(A1606,1,IF(VALUE(MID(A1606,1,3))=898,3,4)))&amp;MID($D1606,1,5),'\PAA - 2019\INVERSION\[1055  PAA 2019 OK ( LISTO).xlsx]Hoja1'!#REF!,4,0)&lt;0</xm:f>
            <x14:dxf>
              <font>
                <b val="0"/>
                <i val="0"/>
                <color theme="0"/>
              </font>
              <fill>
                <patternFill>
                  <bgColor rgb="FFFF0000"/>
                </patternFill>
              </fill>
              <border>
                <vertical/>
                <horizontal/>
              </border>
            </x14:dxf>
          </x14:cfRule>
          <xm:sqref>P1606</xm:sqref>
        </x14:conditionalFormatting>
        <x14:conditionalFormatting xmlns:xm="http://schemas.microsoft.com/office/excel/2006/main">
          <x14:cfRule type="expression" priority="119" id="{FAB318A0-2A3C-4AF7-89E1-29120C8375C5}">
            <xm:f>VLOOKUP(VALUE(MID(A1608,1,IF(VALUE(MID(A1608,1,3))=898,3,4)))&amp;MID($D1608,1,5),'\PAA - 2019\INVERSION\[1055  PAA 2019 OK ( LISTO).xlsx]Hoja1'!#REF!,4,0)&lt;0</xm:f>
            <x14:dxf>
              <font>
                <b val="0"/>
                <i val="0"/>
                <color theme="0"/>
              </font>
              <fill>
                <patternFill>
                  <bgColor rgb="FFFF0000"/>
                </patternFill>
              </fill>
              <border>
                <vertical/>
                <horizontal/>
              </border>
            </x14:dxf>
          </x14:cfRule>
          <xm:sqref>P1608</xm:sqref>
        </x14:conditionalFormatting>
        <x14:conditionalFormatting xmlns:xm="http://schemas.microsoft.com/office/excel/2006/main">
          <x14:cfRule type="expression" priority="118" id="{ABC09F14-8E24-4B73-ADBC-FC9642B25919}">
            <xm:f>VLOOKUP(VALUE(MID(A1610,1,IF(VALUE(MID(A1610,1,3))=898,3,4)))&amp;MID($D1610,1,5),'\PAA - 2019\INVERSION\[1055  PAA 2019 OK ( LISTO).xlsx]Hoja1'!#REF!,4,0)&lt;0</xm:f>
            <x14:dxf>
              <font>
                <b val="0"/>
                <i val="0"/>
                <color theme="0"/>
              </font>
              <fill>
                <patternFill>
                  <bgColor rgb="FFFF0000"/>
                </patternFill>
              </fill>
              <border>
                <vertical/>
                <horizontal/>
              </border>
            </x14:dxf>
          </x14:cfRule>
          <xm:sqref>P1610</xm:sqref>
        </x14:conditionalFormatting>
        <x14:conditionalFormatting xmlns:xm="http://schemas.microsoft.com/office/excel/2006/main">
          <x14:cfRule type="expression" priority="117" id="{8CDAB1B6-B968-4E1E-A0AB-4F26E7D5F8A7}">
            <xm:f>VLOOKUP(VALUE(MID(A1612,1,IF(VALUE(MID(A1612,1,3))=898,3,4)))&amp;MID($D1612,1,5),'\PAA - 2019\INVERSION\[1055  PAA 2019 OK ( LISTO).xlsx]Hoja1'!#REF!,4,0)&lt;0</xm:f>
            <x14:dxf>
              <font>
                <b val="0"/>
                <i val="0"/>
                <color theme="0"/>
              </font>
              <fill>
                <patternFill>
                  <bgColor rgb="FFFF0000"/>
                </patternFill>
              </fill>
              <border>
                <vertical/>
                <horizontal/>
              </border>
            </x14:dxf>
          </x14:cfRule>
          <xm:sqref>P1612</xm:sqref>
        </x14:conditionalFormatting>
        <x14:conditionalFormatting xmlns:xm="http://schemas.microsoft.com/office/excel/2006/main">
          <x14:cfRule type="expression" priority="116" id="{21961F66-284E-4DBB-8A51-41CB65F69B03}">
            <xm:f>VLOOKUP(VALUE(MID(A1614,1,IF(VALUE(MID(A1614,1,3))=898,3,4)))&amp;MID($D1614,1,5),'\PAA - 2019\INVERSION\[1055  PAA 2019 OK ( LISTO).xlsx]Hoja1'!#REF!,4,0)&lt;0</xm:f>
            <x14:dxf>
              <font>
                <b val="0"/>
                <i val="0"/>
                <color theme="0"/>
              </font>
              <fill>
                <patternFill>
                  <bgColor rgb="FFFF0000"/>
                </patternFill>
              </fill>
              <border>
                <vertical/>
                <horizontal/>
              </border>
            </x14:dxf>
          </x14:cfRule>
          <xm:sqref>P1614</xm:sqref>
        </x14:conditionalFormatting>
        <x14:conditionalFormatting xmlns:xm="http://schemas.microsoft.com/office/excel/2006/main">
          <x14:cfRule type="expression" priority="115" id="{5DE071B7-8778-4826-8375-B65BE44C1D95}">
            <xm:f>VLOOKUP(VALUE(MID(A1617,1,IF(VALUE(MID(A1617,1,3))=898,3,4)))&amp;MID($D1617,1,5),'\PAA - 2019\INVERSION\[1055  PAA 2019 OK ( LISTO).xlsx]Hoja1'!#REF!,4,0)&lt;0</xm:f>
            <x14:dxf>
              <font>
                <b val="0"/>
                <i val="0"/>
                <color theme="0"/>
              </font>
              <fill>
                <patternFill>
                  <bgColor rgb="FFFF0000"/>
                </patternFill>
              </fill>
              <border>
                <vertical/>
                <horizontal/>
              </border>
            </x14:dxf>
          </x14:cfRule>
          <xm:sqref>P1617</xm:sqref>
        </x14:conditionalFormatting>
        <x14:conditionalFormatting xmlns:xm="http://schemas.microsoft.com/office/excel/2006/main">
          <x14:cfRule type="expression" priority="114" id="{070A7EDE-B8AC-44D6-8FD5-1B83CD188571}">
            <xm:f>VLOOKUP(VALUE(MID(A1619,1,IF(VALUE(MID(A1619,1,3))=898,3,4)))&amp;MID($D1619,1,5),'\PAA - 2019\INVERSION\[1055  PAA 2019 OK ( LISTO).xlsx]Hoja1'!#REF!,4,0)&lt;0</xm:f>
            <x14:dxf>
              <font>
                <b val="0"/>
                <i val="0"/>
                <color theme="0"/>
              </font>
              <fill>
                <patternFill>
                  <bgColor rgb="FFFF0000"/>
                </patternFill>
              </fill>
              <border>
                <vertical/>
                <horizontal/>
              </border>
            </x14:dxf>
          </x14:cfRule>
          <xm:sqref>P1619</xm:sqref>
        </x14:conditionalFormatting>
        <x14:conditionalFormatting xmlns:xm="http://schemas.microsoft.com/office/excel/2006/main">
          <x14:cfRule type="expression" priority="113" id="{58CC9217-92A7-4A6E-B08F-CC074C8E985A}">
            <xm:f>VLOOKUP(VALUE(MID(A1618,1,IF(VALUE(MID(A1618,1,3))=898,3,4)))&amp;MID($D1618,1,5),'\PAA - 2019\INVERSION\[1055  PAA 2019 OK ( LISTO).xlsx]Hoja1'!#REF!,4,0)&lt;0</xm:f>
            <x14:dxf>
              <font>
                <b val="0"/>
                <i val="0"/>
                <color theme="0"/>
              </font>
              <fill>
                <patternFill>
                  <bgColor rgb="FFFF0000"/>
                </patternFill>
              </fill>
              <border>
                <vertical/>
                <horizontal/>
              </border>
            </x14:dxf>
          </x14:cfRule>
          <xm:sqref>P1618</xm:sqref>
        </x14:conditionalFormatting>
        <x14:conditionalFormatting xmlns:xm="http://schemas.microsoft.com/office/excel/2006/main">
          <x14:cfRule type="expression" priority="112" id="{3E2C5989-2EEE-4543-8F26-EB19DBB53AE1}">
            <xm:f>VLOOKUP(VALUE(MID(A1615,1,IF(VALUE(MID(A1615,1,3))=898,3,4)))&amp;MID($D1615,1,5),'\PAA - 2019\INVERSION\[1055  PAA 2019 OK ( LISTO).xlsx]Hoja1'!#REF!,4,0)&lt;0</xm:f>
            <x14:dxf>
              <font>
                <b val="0"/>
                <i val="0"/>
                <color theme="0"/>
              </font>
              <fill>
                <patternFill>
                  <bgColor rgb="FFFF0000"/>
                </patternFill>
              </fill>
              <border>
                <vertical/>
                <horizontal/>
              </border>
            </x14:dxf>
          </x14:cfRule>
          <xm:sqref>P1615:P1616</xm:sqref>
        </x14:conditionalFormatting>
        <x14:conditionalFormatting xmlns:xm="http://schemas.microsoft.com/office/excel/2006/main">
          <x14:cfRule type="expression" priority="111" id="{013B48A7-4AB8-406F-84FA-5997830734C8}">
            <xm:f>VLOOKUP(VALUE(MID(A1613,1,IF(VALUE(MID(A1613,1,3))=898,3,4)))&amp;MID($D1613,1,5),'\PAA - 2019\INVERSION\[1055  PAA 2019 OK ( LISTO).xlsx]Hoja1'!#REF!,4,0)&lt;0</xm:f>
            <x14:dxf>
              <font>
                <b val="0"/>
                <i val="0"/>
                <color theme="0"/>
              </font>
              <fill>
                <patternFill>
                  <bgColor rgb="FFFF0000"/>
                </patternFill>
              </fill>
              <border>
                <vertical/>
                <horizontal/>
              </border>
            </x14:dxf>
          </x14:cfRule>
          <xm:sqref>P1613</xm:sqref>
        </x14:conditionalFormatting>
        <x14:conditionalFormatting xmlns:xm="http://schemas.microsoft.com/office/excel/2006/main">
          <x14:cfRule type="expression" priority="110" id="{5F010517-CED7-411E-890F-C4D35D3C75A0}">
            <xm:f>VLOOKUP(VALUE(MID(A1611,1,IF(VALUE(MID(A1611,1,3))=898,3,4)))&amp;MID($D1611,1,5),'\PAA - 2019\INVERSION\[1055  PAA 2019 OK ( LISTO).xlsx]Hoja1'!#REF!,4,0)&lt;0</xm:f>
            <x14:dxf>
              <font>
                <b val="0"/>
                <i val="0"/>
                <color theme="0"/>
              </font>
              <fill>
                <patternFill>
                  <bgColor rgb="FFFF0000"/>
                </patternFill>
              </fill>
              <border>
                <vertical/>
                <horizontal/>
              </border>
            </x14:dxf>
          </x14:cfRule>
          <xm:sqref>P1611</xm:sqref>
        </x14:conditionalFormatting>
        <x14:conditionalFormatting xmlns:xm="http://schemas.microsoft.com/office/excel/2006/main">
          <x14:cfRule type="expression" priority="109" id="{81973ED3-B547-46C1-B7D9-4EF52B668F64}">
            <xm:f>VLOOKUP(VALUE(MID(A1609,1,IF(VALUE(MID(A1609,1,3))=898,3,4)))&amp;MID($D1609,1,5),'\PAA - 2019\INVERSION\[1055  PAA 2019 OK ( LISTO).xlsx]Hoja1'!#REF!,4,0)&lt;0</xm:f>
            <x14:dxf>
              <font>
                <b val="0"/>
                <i val="0"/>
                <color theme="0"/>
              </font>
              <fill>
                <patternFill>
                  <bgColor rgb="FFFF0000"/>
                </patternFill>
              </fill>
              <border>
                <vertical/>
                <horizontal/>
              </border>
            </x14:dxf>
          </x14:cfRule>
          <xm:sqref>P1609</xm:sqref>
        </x14:conditionalFormatting>
        <x14:conditionalFormatting xmlns:xm="http://schemas.microsoft.com/office/excel/2006/main">
          <x14:cfRule type="expression" priority="108" id="{25381F7B-ACCC-4213-AF35-F778222D38D4}">
            <xm:f>VLOOKUP(VALUE(MID(A1607,1,IF(VALUE(MID(A1607,1,3))=898,3,4)))&amp;MID($D1607,1,5),'\PAA - 2019\INVERSION\[1055  PAA 2019 OK ( LISTO).xlsx]Hoja1'!#REF!,4,0)&lt;0</xm:f>
            <x14:dxf>
              <font>
                <b val="0"/>
                <i val="0"/>
                <color theme="0"/>
              </font>
              <fill>
                <patternFill>
                  <bgColor rgb="FFFF0000"/>
                </patternFill>
              </fill>
              <border>
                <vertical/>
                <horizontal/>
              </border>
            </x14:dxf>
          </x14:cfRule>
          <xm:sqref>P1607</xm:sqref>
        </x14:conditionalFormatting>
        <x14:conditionalFormatting xmlns:xm="http://schemas.microsoft.com/office/excel/2006/main">
          <x14:cfRule type="expression" priority="107" id="{AFF49E0D-2A0E-4A07-B047-29228EA2E489}">
            <xm:f>VLOOKUP(VALUE(MID(A1605,1,IF(VALUE(MID(A1605,1,3))=898,3,4)))&amp;MID($D1605,1,5),'\PAA - 2019\INVERSION\[1055  PAA 2019 OK ( LISTO).xlsx]Hoja1'!#REF!,4,0)&lt;0</xm:f>
            <x14:dxf>
              <font>
                <b val="0"/>
                <i val="0"/>
                <color theme="0"/>
              </font>
              <fill>
                <patternFill>
                  <bgColor rgb="FFFF0000"/>
                </patternFill>
              </fill>
              <border>
                <vertical/>
                <horizontal/>
              </border>
            </x14:dxf>
          </x14:cfRule>
          <xm:sqref>P1605</xm:sqref>
        </x14:conditionalFormatting>
        <x14:conditionalFormatting xmlns:xm="http://schemas.microsoft.com/office/excel/2006/main">
          <x14:cfRule type="expression" priority="106" id="{BF71F323-1A89-47A6-99E7-ED296FB7A43D}">
            <xm:f>VLOOKUP(VALUE(MID(A1603,1,IF(VALUE(MID(A1603,1,3))=898,3,4)))&amp;MID($D1603,1,5),'\PAA - 2019\INVERSION\[1055  PAA 2019 OK ( LISTO).xlsx]Hoja1'!#REF!,4,0)&lt;0</xm:f>
            <x14:dxf>
              <font>
                <b val="0"/>
                <i val="0"/>
                <color theme="0"/>
              </font>
              <fill>
                <patternFill>
                  <bgColor rgb="FFFF0000"/>
                </patternFill>
              </fill>
              <border>
                <vertical/>
                <horizontal/>
              </border>
            </x14:dxf>
          </x14:cfRule>
          <xm:sqref>P1603</xm:sqref>
        </x14:conditionalFormatting>
        <x14:conditionalFormatting xmlns:xm="http://schemas.microsoft.com/office/excel/2006/main">
          <x14:cfRule type="expression" priority="105" id="{5A54E89E-EF9F-4F78-9837-AEA02CE510FA}">
            <xm:f>VLOOKUP(VALUE(MID(A1601,1,IF(VALUE(MID(A1601,1,3))=898,3,4)))&amp;MID($D1601,1,5),'\PAA - 2019\INVERSION\[1055  PAA 2019 OK ( LISTO).xlsx]Hoja1'!#REF!,4,0)&lt;0</xm:f>
            <x14:dxf>
              <font>
                <b val="0"/>
                <i val="0"/>
                <color theme="0"/>
              </font>
              <fill>
                <patternFill>
                  <bgColor rgb="FFFF0000"/>
                </patternFill>
              </fill>
              <border>
                <vertical/>
                <horizontal/>
              </border>
            </x14:dxf>
          </x14:cfRule>
          <xm:sqref>P1601</xm:sqref>
        </x14:conditionalFormatting>
        <x14:conditionalFormatting xmlns:xm="http://schemas.microsoft.com/office/excel/2006/main">
          <x14:cfRule type="expression" priority="104" id="{D4917905-4093-4B2E-A8C2-7099B4844BD6}">
            <xm:f>VLOOKUP(VALUE(MID(A1599,1,IF(VALUE(MID(A1599,1,3))=898,3,4)))&amp;MID($D1599,1,5),'\PAA - 2019\INVERSION\[1055  PAA 2019 OK ( LISTO).xlsx]Hoja1'!#REF!,4,0)&lt;0</xm:f>
            <x14:dxf>
              <font>
                <b val="0"/>
                <i val="0"/>
                <color theme="0"/>
              </font>
              <fill>
                <patternFill>
                  <bgColor rgb="FFFF0000"/>
                </patternFill>
              </fill>
              <border>
                <vertical/>
                <horizontal/>
              </border>
            </x14:dxf>
          </x14:cfRule>
          <xm:sqref>P1599</xm:sqref>
        </x14:conditionalFormatting>
        <x14:conditionalFormatting xmlns:xm="http://schemas.microsoft.com/office/excel/2006/main">
          <x14:cfRule type="expression" priority="103" id="{B5D5E46D-C466-464A-AB68-21558DA20F9C}">
            <xm:f>VLOOKUP(VALUE(MID(A1597,1,IF(VALUE(MID(A1597,1,3))=898,3,4)))&amp;MID($D1597,1,5),'\PAA - 2019\INVERSION\[1055  PAA 2019 OK ( LISTO).xlsx]Hoja1'!#REF!,4,0)&lt;0</xm:f>
            <x14:dxf>
              <font>
                <b val="0"/>
                <i val="0"/>
                <color theme="0"/>
              </font>
              <fill>
                <patternFill>
                  <bgColor rgb="FFFF0000"/>
                </patternFill>
              </fill>
              <border>
                <vertical/>
                <horizontal/>
              </border>
            </x14:dxf>
          </x14:cfRule>
          <xm:sqref>P1597</xm:sqref>
        </x14:conditionalFormatting>
        <x14:conditionalFormatting xmlns:xm="http://schemas.microsoft.com/office/excel/2006/main">
          <x14:cfRule type="expression" priority="102" id="{B2C770ED-50C6-474A-AA2D-866AF4F50EE2}">
            <xm:f>VLOOKUP(VALUE(MID(A1595,1,IF(VALUE(MID(A1595,1,3))=898,3,4)))&amp;MID($D1595,1,5),'\PAA - 2019\INVERSION\[1055  PAA 2019 OK ( LISTO).xlsx]Hoja1'!#REF!,4,0)&lt;0</xm:f>
            <x14:dxf>
              <font>
                <b val="0"/>
                <i val="0"/>
                <color theme="0"/>
              </font>
              <fill>
                <patternFill>
                  <bgColor rgb="FFFF0000"/>
                </patternFill>
              </fill>
              <border>
                <vertical/>
                <horizontal/>
              </border>
            </x14:dxf>
          </x14:cfRule>
          <xm:sqref>P1595</xm:sqref>
        </x14:conditionalFormatting>
        <x14:conditionalFormatting xmlns:xm="http://schemas.microsoft.com/office/excel/2006/main">
          <x14:cfRule type="expression" priority="101" id="{06BB946A-B915-4811-8EEB-38DC778E3456}">
            <xm:f>VLOOKUP(VALUE(MID(A1593,1,IF(VALUE(MID(A1593,1,3))=898,3,4)))&amp;MID($D1593,1,5),'\PAA - 2019\INVERSION\[1055  PAA 2019 OK ( LISTO).xlsx]Hoja1'!#REF!,4,0)&lt;0</xm:f>
            <x14:dxf>
              <font>
                <b val="0"/>
                <i val="0"/>
                <color theme="0"/>
              </font>
              <fill>
                <patternFill>
                  <bgColor rgb="FFFF0000"/>
                </patternFill>
              </fill>
              <border>
                <vertical/>
                <horizontal/>
              </border>
            </x14:dxf>
          </x14:cfRule>
          <xm:sqref>P1593</xm:sqref>
        </x14:conditionalFormatting>
        <x14:conditionalFormatting xmlns:xm="http://schemas.microsoft.com/office/excel/2006/main">
          <x14:cfRule type="expression" priority="100" id="{273E15DB-2D1F-4896-8357-9A884440AAE1}">
            <xm:f>VLOOKUP(VALUE(MID(A1591,1,IF(VALUE(MID(A1591,1,3))=898,3,4)))&amp;MID($D1591,1,5),'\PAA - 2019\INVERSION\[1055  PAA 2019 OK ( LISTO).xlsx]Hoja1'!#REF!,4,0)&lt;0</xm:f>
            <x14:dxf>
              <font>
                <b val="0"/>
                <i val="0"/>
                <color theme="0"/>
              </font>
              <fill>
                <patternFill>
                  <bgColor rgb="FFFF0000"/>
                </patternFill>
              </fill>
              <border>
                <vertical/>
                <horizontal/>
              </border>
            </x14:dxf>
          </x14:cfRule>
          <xm:sqref>P1591</xm:sqref>
        </x14:conditionalFormatting>
        <x14:conditionalFormatting xmlns:xm="http://schemas.microsoft.com/office/excel/2006/main">
          <x14:cfRule type="expression" priority="99" id="{C75FDC27-21F4-481C-A602-64D7CDCCA0E9}">
            <xm:f>VLOOKUP(VALUE(MID(A1589,1,IF(VALUE(MID(A1589,1,3))=898,3,4)))&amp;MID($D1589,1,5),'\PAA - 2019\INVERSION\[1055  PAA 2019 OK ( LISTO).xlsx]Hoja1'!#REF!,4,0)&lt;0</xm:f>
            <x14:dxf>
              <font>
                <b val="0"/>
                <i val="0"/>
                <color theme="0"/>
              </font>
              <fill>
                <patternFill>
                  <bgColor rgb="FFFF0000"/>
                </patternFill>
              </fill>
              <border>
                <vertical/>
                <horizontal/>
              </border>
            </x14:dxf>
          </x14:cfRule>
          <xm:sqref>P1589</xm:sqref>
        </x14:conditionalFormatting>
        <x14:conditionalFormatting xmlns:xm="http://schemas.microsoft.com/office/excel/2006/main">
          <x14:cfRule type="expression" priority="97" id="{6D0E4E3A-3B0B-41FE-A5AF-F2FBCA32A343}">
            <xm:f>VLOOKUP(VALUE(MID(A1620,1,IF(VALUE(MID(A1620,1,3))=898,3,4)))&amp;MID($D1620,1,5),'\PAA - 2019\INVERSION\[1056 PAA 2019 OK (LISTO).xlsx]Hoja1'!#REF!,4,0)&lt;0</xm:f>
            <x14:dxf>
              <font>
                <b val="0"/>
                <i val="0"/>
                <color theme="0"/>
              </font>
              <fill>
                <patternFill>
                  <bgColor rgb="FFFF0000"/>
                </patternFill>
              </fill>
              <border>
                <vertical/>
                <horizontal/>
              </border>
            </x14:dxf>
          </x14:cfRule>
          <xm:sqref>P1674:P1675 P1620:P1672</xm:sqref>
        </x14:conditionalFormatting>
        <x14:conditionalFormatting xmlns:xm="http://schemas.microsoft.com/office/excel/2006/main">
          <x14:cfRule type="expression" priority="96" id="{FF8A8472-BE99-45B0-BD31-AEA96E7F9F5A}">
            <xm:f>VLOOKUP(VALUE(MID(A1673,1,IF(VALUE(MID(A1673,1,3))=898,3,4)))&amp;MID($D1673,1,5),'\PAA - 2019\INVERSION\[1056 PAA 2019 OK (LISTO).xlsx]Hoja1'!#REF!,4,0)&lt;0</xm:f>
            <x14:dxf>
              <font>
                <b val="0"/>
                <i val="0"/>
                <color theme="0"/>
              </font>
              <fill>
                <patternFill>
                  <bgColor rgb="FFFF0000"/>
                </patternFill>
              </fill>
              <border>
                <vertical/>
                <horizontal/>
              </border>
            </x14:dxf>
          </x14:cfRule>
          <xm:sqref>P1673</xm:sqref>
        </x14:conditionalFormatting>
        <x14:conditionalFormatting xmlns:xm="http://schemas.microsoft.com/office/excel/2006/main">
          <x14:cfRule type="expression" priority="98" id="{3A6E1361-5E09-4322-A99B-E8FEDD7F4EAD}">
            <xm:f>VLOOKUP(VALUE(MID(#REF!,1,IF(VALUE(MID(#REF!,1,3))=898,3,4)))&amp;MID($D1656,1,5),'\PAA - 2019\INVERSION\[1056 PAA 2019 OK (LISTO).xlsx]Hoja1'!#REF!,4,0)&lt;0</xm:f>
            <x14:dxf>
              <font>
                <b val="0"/>
                <i val="0"/>
                <color theme="0"/>
              </font>
              <fill>
                <patternFill>
                  <bgColor rgb="FFFF0000"/>
                </patternFill>
              </fill>
              <border>
                <vertical/>
                <horizontal/>
              </border>
            </x14:dxf>
          </x14:cfRule>
          <xm:sqref>O1656</xm:sqref>
        </x14:conditionalFormatting>
        <x14:conditionalFormatting xmlns:xm="http://schemas.microsoft.com/office/excel/2006/main">
          <x14:cfRule type="expression" priority="95" id="{B0847B65-2649-4ABC-AEF8-3F669FE13F2A}">
            <xm:f>VLOOKUP(VALUE(MID(A1884,1,IF(VALUE(MID(A1884,1,3))=898,3,4)))&amp;MID($D1884,1,5),'\PAA - 2019\INVERSION\[1058 PAA 2019  OK ( LISTO ).xlsx]Hoja1'!#REF!,4,0)&lt;0</xm:f>
            <x14:dxf>
              <font>
                <b val="0"/>
                <i val="0"/>
                <color theme="0"/>
              </font>
              <fill>
                <patternFill>
                  <bgColor rgb="FFFF0000"/>
                </patternFill>
              </fill>
              <border>
                <vertical/>
                <horizontal/>
              </border>
            </x14:dxf>
          </x14:cfRule>
          <xm:sqref>P1884</xm:sqref>
        </x14:conditionalFormatting>
        <x14:conditionalFormatting xmlns:xm="http://schemas.microsoft.com/office/excel/2006/main">
          <x14:cfRule type="expression" priority="94" id="{4021D80E-E723-40D6-A45D-03EA37B0A0C3}">
            <xm:f>VLOOKUP(VALUE(MID(A1888,1,IF(VALUE(MID(A1888,1,3))=898,3,4)))&amp;MID($D1888,1,5),'\PAA - 2019\INVERSION\[1058 PAA 2019  OK ( LISTO ).xlsx]Hoja1'!#REF!,4,0)&lt;0</xm:f>
            <x14:dxf>
              <font>
                <b val="0"/>
                <i val="0"/>
                <color theme="0"/>
              </font>
              <fill>
                <patternFill>
                  <bgColor rgb="FFFF0000"/>
                </patternFill>
              </fill>
              <border>
                <vertical/>
                <horizontal/>
              </border>
            </x14:dxf>
          </x14:cfRule>
          <xm:sqref>P1888</xm:sqref>
        </x14:conditionalFormatting>
        <x14:conditionalFormatting xmlns:xm="http://schemas.microsoft.com/office/excel/2006/main">
          <x14:cfRule type="expression" priority="93" id="{FAC089DE-EA57-43D3-AA56-49559C64B505}">
            <xm:f>VLOOKUP(VALUE(MID(A1896,1,IF(VALUE(MID(A1896,1,3))=898,3,4)))&amp;MID($D1896,1,5),'\PAA - 2019\INVERSION\[1058 PAA 2019  OK ( LISTO ).xlsx]Hoja1'!#REF!,4,0)&lt;0</xm:f>
            <x14:dxf>
              <font>
                <b val="0"/>
                <i val="0"/>
                <color theme="0"/>
              </font>
              <fill>
                <patternFill>
                  <bgColor rgb="FFFF0000"/>
                </patternFill>
              </fill>
              <border>
                <vertical/>
                <horizontal/>
              </border>
            </x14:dxf>
          </x14:cfRule>
          <xm:sqref>P1896</xm:sqref>
        </x14:conditionalFormatting>
        <x14:conditionalFormatting xmlns:xm="http://schemas.microsoft.com/office/excel/2006/main">
          <x14:cfRule type="expression" priority="92" id="{7E87CC12-1143-454A-A57C-8F71C068D25A}">
            <xm:f>VLOOKUP(VALUE(MID(A1898,1,IF(VALUE(MID(A1898,1,3))=898,3,4)))&amp;MID($D1898,1,5),'\PAA - 2019\INVERSION\[1058 PAA 2019  OK ( LISTO ).xlsx]Hoja1'!#REF!,4,0)&lt;0</xm:f>
            <x14:dxf>
              <font>
                <b val="0"/>
                <i val="0"/>
                <color theme="0"/>
              </font>
              <fill>
                <patternFill>
                  <bgColor rgb="FFFF0000"/>
                </patternFill>
              </fill>
              <border>
                <vertical/>
                <horizontal/>
              </border>
            </x14:dxf>
          </x14:cfRule>
          <xm:sqref>P1898</xm:sqref>
        </x14:conditionalFormatting>
        <x14:conditionalFormatting xmlns:xm="http://schemas.microsoft.com/office/excel/2006/main">
          <x14:cfRule type="expression" priority="91" id="{3086FDE2-6BFF-4F7F-B937-B4ED64D5E118}">
            <xm:f>VLOOKUP(VALUE(MID(A1900,1,IF(VALUE(MID(A1900,1,3))=898,3,4)))&amp;MID($D1900,1,5),'\PAA - 2019\INVERSION\[1058 PAA 2019  OK ( LISTO ).xlsx]Hoja1'!#REF!,4,0)&lt;0</xm:f>
            <x14:dxf>
              <font>
                <b val="0"/>
                <i val="0"/>
                <color theme="0"/>
              </font>
              <fill>
                <patternFill>
                  <bgColor rgb="FFFF0000"/>
                </patternFill>
              </fill>
              <border>
                <vertical/>
                <horizontal/>
              </border>
            </x14:dxf>
          </x14:cfRule>
          <xm:sqref>P1900</xm:sqref>
        </x14:conditionalFormatting>
        <x14:conditionalFormatting xmlns:xm="http://schemas.microsoft.com/office/excel/2006/main">
          <x14:cfRule type="expression" priority="90" id="{46A5AD33-70B6-4B15-A92C-3C3E1C7A74CC}">
            <xm:f>VLOOKUP(VALUE(MID(A1902,1,IF(VALUE(MID(A1902,1,3))=898,3,4)))&amp;MID($D1902,1,5),'\PAA - 2019\INVERSION\[1058 PAA 2019  OK ( LISTO ).xlsx]Hoja1'!#REF!,4,0)&lt;0</xm:f>
            <x14:dxf>
              <font>
                <b val="0"/>
                <i val="0"/>
                <color theme="0"/>
              </font>
              <fill>
                <patternFill>
                  <bgColor rgb="FFFF0000"/>
                </patternFill>
              </fill>
              <border>
                <vertical/>
                <horizontal/>
              </border>
            </x14:dxf>
          </x14:cfRule>
          <xm:sqref>P1902</xm:sqref>
        </x14:conditionalFormatting>
        <x14:conditionalFormatting xmlns:xm="http://schemas.microsoft.com/office/excel/2006/main">
          <x14:cfRule type="expression" priority="89" id="{DF997623-A953-4958-8FDA-1482354B7976}">
            <xm:f>VLOOKUP(VALUE(MID(A1904,1,IF(VALUE(MID(A1904,1,3))=898,3,4)))&amp;MID($D1904,1,5),'\PAA - 2019\INVERSION\[1058 PAA 2019  OK ( LISTO ).xlsx]Hoja1'!#REF!,4,0)&lt;0</xm:f>
            <x14:dxf>
              <font>
                <b val="0"/>
                <i val="0"/>
                <color theme="0"/>
              </font>
              <fill>
                <patternFill>
                  <bgColor rgb="FFFF0000"/>
                </patternFill>
              </fill>
              <border>
                <vertical/>
                <horizontal/>
              </border>
            </x14:dxf>
          </x14:cfRule>
          <xm:sqref>P1904</xm:sqref>
        </x14:conditionalFormatting>
        <x14:conditionalFormatting xmlns:xm="http://schemas.microsoft.com/office/excel/2006/main">
          <x14:cfRule type="expression" priority="88" id="{9ECD4345-8D81-4522-AE5F-780CC67500D4}">
            <xm:f>VLOOKUP(VALUE(MID(A1908,1,IF(VALUE(MID(A1908,1,3))=898,3,4)))&amp;MID($D1908,1,5),'\PAA - 2019\INVERSION\[1058 PAA 2019  OK ( LISTO ).xlsx]Hoja1'!#REF!,4,0)&lt;0</xm:f>
            <x14:dxf>
              <font>
                <b val="0"/>
                <i val="0"/>
                <color theme="0"/>
              </font>
              <fill>
                <patternFill>
                  <bgColor rgb="FFFF0000"/>
                </patternFill>
              </fill>
              <border>
                <vertical/>
                <horizontal/>
              </border>
            </x14:dxf>
          </x14:cfRule>
          <xm:sqref>P1908</xm:sqref>
        </x14:conditionalFormatting>
        <x14:conditionalFormatting xmlns:xm="http://schemas.microsoft.com/office/excel/2006/main">
          <x14:cfRule type="expression" priority="87" id="{0645BFDF-53C2-4D18-94A1-245B91109054}">
            <xm:f>VLOOKUP(VALUE(MID(A1910,1,IF(VALUE(MID(A1910,1,3))=898,3,4)))&amp;MID($D1910,1,5),'\PAA - 2019\INVERSION\[1058 PAA 2019  OK ( LISTO ).xlsx]Hoja1'!#REF!,4,0)&lt;0</xm:f>
            <x14:dxf>
              <font>
                <b val="0"/>
                <i val="0"/>
                <color theme="0"/>
              </font>
              <fill>
                <patternFill>
                  <bgColor rgb="FFFF0000"/>
                </patternFill>
              </fill>
              <border>
                <vertical/>
                <horizontal/>
              </border>
            </x14:dxf>
          </x14:cfRule>
          <xm:sqref>P1910</xm:sqref>
        </x14:conditionalFormatting>
        <x14:conditionalFormatting xmlns:xm="http://schemas.microsoft.com/office/excel/2006/main">
          <x14:cfRule type="expression" priority="86" id="{F5B8D89E-3F36-4E6C-B484-357448C594D2}">
            <xm:f>VLOOKUP(VALUE(MID(A1909,1,IF(VALUE(MID(A1909,1,3))=898,3,4)))&amp;MID($D1909,1,5),'\PAA - 2019\INVERSION\[1058 PAA 2019  OK ( LISTO ).xlsx]Hoja1'!#REF!,4,0)&lt;0</xm:f>
            <x14:dxf>
              <font>
                <b val="0"/>
                <i val="0"/>
                <color theme="0"/>
              </font>
              <fill>
                <patternFill>
                  <bgColor rgb="FFFF0000"/>
                </patternFill>
              </fill>
              <border>
                <vertical/>
                <horizontal/>
              </border>
            </x14:dxf>
          </x14:cfRule>
          <xm:sqref>P1909</xm:sqref>
        </x14:conditionalFormatting>
        <x14:conditionalFormatting xmlns:xm="http://schemas.microsoft.com/office/excel/2006/main">
          <x14:cfRule type="expression" priority="85" id="{05254965-A67F-4609-919E-DAF207CFF397}">
            <xm:f>VLOOKUP(VALUE(MID(A1903,1,IF(VALUE(MID(A1903,1,3))=898,3,4)))&amp;MID($D1903,1,5),'\PAA - 2019\INVERSION\[1058 PAA 2019  OK ( LISTO ).xlsx]Hoja1'!#REF!,4,0)&lt;0</xm:f>
            <x14:dxf>
              <font>
                <b val="0"/>
                <i val="0"/>
                <color theme="0"/>
              </font>
              <fill>
                <patternFill>
                  <bgColor rgb="FFFF0000"/>
                </patternFill>
              </fill>
              <border>
                <vertical/>
                <horizontal/>
              </border>
            </x14:dxf>
          </x14:cfRule>
          <xm:sqref>P1903</xm:sqref>
        </x14:conditionalFormatting>
        <x14:conditionalFormatting xmlns:xm="http://schemas.microsoft.com/office/excel/2006/main">
          <x14:cfRule type="expression" priority="84" id="{DE457232-D0C6-4EF0-A28D-37F9389B4533}">
            <xm:f>VLOOKUP(VALUE(MID(A1901,1,IF(VALUE(MID(A1901,1,3))=898,3,4)))&amp;MID($D1901,1,5),'\PAA - 2019\INVERSION\[1058 PAA 2019  OK ( LISTO ).xlsx]Hoja1'!#REF!,4,0)&lt;0</xm:f>
            <x14:dxf>
              <font>
                <b val="0"/>
                <i val="0"/>
                <color theme="0"/>
              </font>
              <fill>
                <patternFill>
                  <bgColor rgb="FFFF0000"/>
                </patternFill>
              </fill>
              <border>
                <vertical/>
                <horizontal/>
              </border>
            </x14:dxf>
          </x14:cfRule>
          <xm:sqref>P1901</xm:sqref>
        </x14:conditionalFormatting>
        <x14:conditionalFormatting xmlns:xm="http://schemas.microsoft.com/office/excel/2006/main">
          <x14:cfRule type="expression" priority="83" id="{3B0228CD-CCEF-4AD5-B2E6-72F44EEDC0D6}">
            <xm:f>VLOOKUP(VALUE(MID(A1899,1,IF(VALUE(MID(A1899,1,3))=898,3,4)))&amp;MID($D1899,1,5),'\PAA - 2019\INVERSION\[1058 PAA 2019  OK ( LISTO ).xlsx]Hoja1'!#REF!,4,0)&lt;0</xm:f>
            <x14:dxf>
              <font>
                <b val="0"/>
                <i val="0"/>
                <color theme="0"/>
              </font>
              <fill>
                <patternFill>
                  <bgColor rgb="FFFF0000"/>
                </patternFill>
              </fill>
              <border>
                <vertical/>
                <horizontal/>
              </border>
            </x14:dxf>
          </x14:cfRule>
          <xm:sqref>P1899</xm:sqref>
        </x14:conditionalFormatting>
        <x14:conditionalFormatting xmlns:xm="http://schemas.microsoft.com/office/excel/2006/main">
          <x14:cfRule type="expression" priority="82" id="{FF307072-A61A-453B-9E93-AD6B6D2BA74F}">
            <xm:f>VLOOKUP(VALUE(MID(A1897,1,IF(VALUE(MID(A1897,1,3))=898,3,4)))&amp;MID($D1897,1,5),'\PAA - 2019\INVERSION\[1058 PAA 2019  OK ( LISTO ).xlsx]Hoja1'!#REF!,4,0)&lt;0</xm:f>
            <x14:dxf>
              <font>
                <b val="0"/>
                <i val="0"/>
                <color theme="0"/>
              </font>
              <fill>
                <patternFill>
                  <bgColor rgb="FFFF0000"/>
                </patternFill>
              </fill>
              <border>
                <vertical/>
                <horizontal/>
              </border>
            </x14:dxf>
          </x14:cfRule>
          <xm:sqref>P1897</xm:sqref>
        </x14:conditionalFormatting>
        <x14:conditionalFormatting xmlns:xm="http://schemas.microsoft.com/office/excel/2006/main">
          <x14:cfRule type="expression" priority="81" id="{BD19FF2F-97D8-483C-AF29-393B1472C395}">
            <xm:f>VLOOKUP(VALUE(MID(A1895,1,IF(VALUE(MID(A1895,1,3))=898,3,4)))&amp;MID($D1895,1,5),'\PAA - 2019\INVERSION\[1058 PAA 2019  OK ( LISTO ).xlsx]Hoja1'!#REF!,4,0)&lt;0</xm:f>
            <x14:dxf>
              <font>
                <b val="0"/>
                <i val="0"/>
                <color theme="0"/>
              </font>
              <fill>
                <patternFill>
                  <bgColor rgb="FFFF0000"/>
                </patternFill>
              </fill>
              <border>
                <vertical/>
                <horizontal/>
              </border>
            </x14:dxf>
          </x14:cfRule>
          <xm:sqref>P1895</xm:sqref>
        </x14:conditionalFormatting>
        <x14:conditionalFormatting xmlns:xm="http://schemas.microsoft.com/office/excel/2006/main">
          <x14:cfRule type="expression" priority="79" id="{1EEFBC10-68E9-43F8-AB74-F909DAACE993}">
            <xm:f>VLOOKUP(VALUE(MID(A1889,1,IF(VALUE(MID(A1889,1,3))=898,3,4)))&amp;MID($D1889,1,5),'\PAA - 2019\INVERSION\[1058 PAA 2019  OK ( LISTO ).xlsx]Hoja1'!#REF!,4,0)&lt;0</xm:f>
            <x14:dxf>
              <font>
                <b val="0"/>
                <i val="0"/>
                <color theme="0"/>
              </font>
              <fill>
                <patternFill>
                  <bgColor rgb="FFFF0000"/>
                </patternFill>
              </fill>
              <border>
                <vertical/>
                <horizontal/>
              </border>
            </x14:dxf>
          </x14:cfRule>
          <xm:sqref>P1889</xm:sqref>
        </x14:conditionalFormatting>
        <x14:conditionalFormatting xmlns:xm="http://schemas.microsoft.com/office/excel/2006/main">
          <x14:cfRule type="expression" priority="80" id="{57D92983-8BF2-4152-BA34-2E2B71929246}">
            <xm:f>VLOOKUP(VALUE(MID(A1885,1,IF(VALUE(MID(A1885,1,3))=898,3,4)))&amp;MID($D1885,1,5),'\PAA - 2019\INVERSION\[1058 PAA 2019  OK ( LISTO ).xlsx]Hoja1'!#REF!,4,0)&lt;0</xm:f>
            <x14:dxf>
              <font>
                <b val="0"/>
                <i val="0"/>
                <color theme="0"/>
              </font>
              <fill>
                <patternFill>
                  <bgColor rgb="FFFF0000"/>
                </patternFill>
              </fill>
              <border>
                <vertical/>
                <horizontal/>
              </border>
            </x14:dxf>
          </x14:cfRule>
          <xm:sqref>P1885</xm:sqref>
        </x14:conditionalFormatting>
        <x14:conditionalFormatting xmlns:xm="http://schemas.microsoft.com/office/excel/2006/main">
          <x14:cfRule type="expression" priority="78" id="{D5F76932-C4C7-487C-BFC8-DD58DB11CD28}">
            <xm:f>VLOOKUP(VALUE(MID(A1913,1,IF(VALUE(MID(A1913,1,3))=898,3,4)))&amp;MID($D1913,1,5),'\PAA - 2019\INVERSION\[1071 PAA  2019  (OK LISTO ).xlsx]Hoja1'!#REF!,4,0)&lt;0</xm:f>
            <x14:dxf>
              <font>
                <b val="0"/>
                <i val="0"/>
                <color theme="0"/>
              </font>
              <fill>
                <patternFill>
                  <bgColor rgb="FFFF0000"/>
                </patternFill>
              </fill>
              <border>
                <vertical/>
                <horizontal/>
              </border>
            </x14:dxf>
          </x14:cfRule>
          <xm:sqref>P1913</xm:sqref>
        </x14:conditionalFormatting>
        <x14:conditionalFormatting xmlns:xm="http://schemas.microsoft.com/office/excel/2006/main">
          <x14:cfRule type="expression" priority="77" id="{C5E5E061-0B08-4979-ACBE-B868BD37DCAA}">
            <xm:f>VLOOKUP(VALUE(MID(A1915,1,IF(VALUE(MID(A1915,1,3))=898,3,4)))&amp;MID($D1915,1,5),'\PAA - 2019\INVERSION\[1071 PAA  2019  (OK LISTO ).xlsx]Hoja1'!#REF!,4,0)&lt;0</xm:f>
            <x14:dxf>
              <font>
                <b val="0"/>
                <i val="0"/>
                <color theme="0"/>
              </font>
              <fill>
                <patternFill>
                  <bgColor rgb="FFFF0000"/>
                </patternFill>
              </fill>
              <border>
                <vertical/>
                <horizontal/>
              </border>
            </x14:dxf>
          </x14:cfRule>
          <xm:sqref>P1915</xm:sqref>
        </x14:conditionalFormatting>
        <x14:conditionalFormatting xmlns:xm="http://schemas.microsoft.com/office/excel/2006/main">
          <x14:cfRule type="expression" priority="76" id="{C0CA13CE-1C8C-47F3-BDC0-CFB121830B7C}">
            <xm:f>VLOOKUP(VALUE(MID(A1989,1,IF(VALUE(MID(A1989,1,3))=898,3,4)))&amp;MID($D1989,1,5),'\PAA - 2019\INVERSION\[1071 PAA  2019  (OK LISTO ).xlsx]Hoja1'!#REF!,4,0)&lt;0</xm:f>
            <x14:dxf>
              <font>
                <b val="0"/>
                <i val="0"/>
                <color theme="0"/>
              </font>
              <fill>
                <patternFill>
                  <bgColor rgb="FFFF0000"/>
                </patternFill>
              </fill>
              <border>
                <vertical/>
                <horizontal/>
              </border>
            </x14:dxf>
          </x14:cfRule>
          <xm:sqref>P1989</xm:sqref>
        </x14:conditionalFormatting>
        <x14:conditionalFormatting xmlns:xm="http://schemas.microsoft.com/office/excel/2006/main">
          <x14:cfRule type="expression" priority="75" id="{3321E248-3716-4EA8-8873-85AE97E5BD54}">
            <xm:f>VLOOKUP(VALUE(MID(A1988,1,IF(VALUE(MID(A1988,1,3))=898,3,4)))&amp;MID($D1988,1,5),'\PAA - 2019\INVERSION\[1071 PAA  2019  (OK LISTO ).xlsx]Hoja1'!#REF!,4,0)&lt;0</xm:f>
            <x14:dxf>
              <font>
                <b val="0"/>
                <i val="0"/>
                <color theme="0"/>
              </font>
              <fill>
                <patternFill>
                  <bgColor rgb="FFFF0000"/>
                </patternFill>
              </fill>
              <border>
                <vertical/>
                <horizontal/>
              </border>
            </x14:dxf>
          </x14:cfRule>
          <xm:sqref>P1988</xm:sqref>
        </x14:conditionalFormatting>
        <x14:conditionalFormatting xmlns:xm="http://schemas.microsoft.com/office/excel/2006/main">
          <x14:cfRule type="expression" priority="74" id="{4C75D734-5C9C-4A7E-9E98-12CE9A12F25C}">
            <xm:f>VLOOKUP(VALUE(MID(A1916,1,IF(VALUE(MID(A1916,1,3))=898,3,4)))&amp;MID($D1916,1,5),'\PAA - 2019\INVERSION\[1071 PAA  2019  (OK LISTO ).xlsx]Hoja1'!#REF!,4,0)&lt;0</xm:f>
            <x14:dxf>
              <font>
                <b val="0"/>
                <i val="0"/>
                <color theme="0"/>
              </font>
              <fill>
                <patternFill>
                  <bgColor rgb="FFFF0000"/>
                </patternFill>
              </fill>
              <border>
                <vertical/>
                <horizontal/>
              </border>
            </x14:dxf>
          </x14:cfRule>
          <xm:sqref>P1916</xm:sqref>
        </x14:conditionalFormatting>
        <x14:conditionalFormatting xmlns:xm="http://schemas.microsoft.com/office/excel/2006/main">
          <x14:cfRule type="expression" priority="72" id="{1BBAB029-6A03-4AF1-81F7-FAF673F6FFC5}">
            <xm:f>VLOOKUP(VALUE(MID(A2026,1,IF(VALUE(MID(A2026,1,3))=898,3,4)))&amp;MID($D2026,1,5),'\PAA - 2019\INVERSION\[1073 PAA 2019 OK  ( LISTO ).xlsx]Hoja1'!#REF!,4,0)&lt;0</xm:f>
            <x14:dxf>
              <font>
                <b val="0"/>
                <i val="0"/>
                <color theme="0"/>
              </font>
              <fill>
                <patternFill>
                  <bgColor rgb="FFFF0000"/>
                </patternFill>
              </fill>
              <border>
                <vertical/>
                <horizontal/>
              </border>
            </x14:dxf>
          </x14:cfRule>
          <xm:sqref>P2026 P2041</xm:sqref>
        </x14:conditionalFormatting>
        <x14:conditionalFormatting xmlns:xm="http://schemas.microsoft.com/office/excel/2006/main">
          <x14:cfRule type="expression" priority="71" id="{0568CBD9-5F4A-4465-B005-9394CC95E594}">
            <xm:f>VLOOKUP(VALUE(MID(A2028,1,IF(VALUE(MID(A2028,1,3))=898,3,4)))&amp;MID($D2028,1,5),'\PAA - 2019\INVERSION\[1073 PAA 2019 OK  ( LISTO ).xlsx]Hoja1'!#REF!,4,0)&lt;0</xm:f>
            <x14:dxf>
              <font>
                <b val="0"/>
                <i val="0"/>
                <color theme="0"/>
              </font>
              <fill>
                <patternFill>
                  <bgColor rgb="FFFF0000"/>
                </patternFill>
              </fill>
              <border>
                <vertical/>
                <horizontal/>
              </border>
            </x14:dxf>
          </x14:cfRule>
          <xm:sqref>P2028</xm:sqref>
        </x14:conditionalFormatting>
        <x14:conditionalFormatting xmlns:xm="http://schemas.microsoft.com/office/excel/2006/main">
          <x14:cfRule type="expression" priority="70" id="{D814DA27-0225-4156-AAD2-A78D065FDB7B}">
            <xm:f>VLOOKUP(VALUE(MID(A2030,1,IF(VALUE(MID(A2030,1,3))=898,3,4)))&amp;MID($D2030,1,5),'\PAA - 2019\INVERSION\[1073 PAA 2019 OK  ( LISTO ).xlsx]Hoja1'!#REF!,4,0)&lt;0</xm:f>
            <x14:dxf>
              <font>
                <b val="0"/>
                <i val="0"/>
                <color theme="0"/>
              </font>
              <fill>
                <patternFill>
                  <bgColor rgb="FFFF0000"/>
                </patternFill>
              </fill>
              <border>
                <vertical/>
                <horizontal/>
              </border>
            </x14:dxf>
          </x14:cfRule>
          <xm:sqref>P2030</xm:sqref>
        </x14:conditionalFormatting>
        <x14:conditionalFormatting xmlns:xm="http://schemas.microsoft.com/office/excel/2006/main">
          <x14:cfRule type="expression" priority="69" id="{D4E765EB-62BF-4057-8642-90CF0E556BB8}">
            <xm:f>VLOOKUP(VALUE(MID(A2032,1,IF(VALUE(MID(A2032,1,3))=898,3,4)))&amp;MID($D2032,1,5),'\PAA - 2019\INVERSION\[1073 PAA 2019 OK  ( LISTO ).xlsx]Hoja1'!#REF!,4,0)&lt;0</xm:f>
            <x14:dxf>
              <font>
                <b val="0"/>
                <i val="0"/>
                <color theme="0"/>
              </font>
              <fill>
                <patternFill>
                  <bgColor rgb="FFFF0000"/>
                </patternFill>
              </fill>
              <border>
                <vertical/>
                <horizontal/>
              </border>
            </x14:dxf>
          </x14:cfRule>
          <xm:sqref>P2032</xm:sqref>
        </x14:conditionalFormatting>
        <x14:conditionalFormatting xmlns:xm="http://schemas.microsoft.com/office/excel/2006/main">
          <x14:cfRule type="expression" priority="68" id="{0DCDE947-611A-4F8C-9A66-9BD6F6E55FA6}">
            <xm:f>VLOOKUP(VALUE(MID(A2034,1,IF(VALUE(MID(A2034,1,3))=898,3,4)))&amp;MID($D2034,1,5),'\PAA - 2019\INVERSION\[1073 PAA 2019 OK  ( LISTO ).xlsx]Hoja1'!#REF!,4,0)&lt;0</xm:f>
            <x14:dxf>
              <font>
                <b val="0"/>
                <i val="0"/>
                <color theme="0"/>
              </font>
              <fill>
                <patternFill>
                  <bgColor rgb="FFFF0000"/>
                </patternFill>
              </fill>
              <border>
                <vertical/>
                <horizontal/>
              </border>
            </x14:dxf>
          </x14:cfRule>
          <xm:sqref>P2034</xm:sqref>
        </x14:conditionalFormatting>
        <x14:conditionalFormatting xmlns:xm="http://schemas.microsoft.com/office/excel/2006/main">
          <x14:cfRule type="expression" priority="67" id="{8EAA96FE-BE1C-4737-A98E-69BF22BE566A}">
            <xm:f>VLOOKUP(VALUE(MID(A2036,1,IF(VALUE(MID(A2036,1,3))=898,3,4)))&amp;MID($D2036,1,5),'\PAA - 2019\INVERSION\[1073 PAA 2019 OK  ( LISTO ).xlsx]Hoja1'!#REF!,4,0)&lt;0</xm:f>
            <x14:dxf>
              <font>
                <b val="0"/>
                <i val="0"/>
                <color theme="0"/>
              </font>
              <fill>
                <patternFill>
                  <bgColor rgb="FFFF0000"/>
                </patternFill>
              </fill>
              <border>
                <vertical/>
                <horizontal/>
              </border>
            </x14:dxf>
          </x14:cfRule>
          <xm:sqref>P2036</xm:sqref>
        </x14:conditionalFormatting>
        <x14:conditionalFormatting xmlns:xm="http://schemas.microsoft.com/office/excel/2006/main">
          <x14:cfRule type="expression" priority="66" id="{1225D5E7-9188-40D1-ADF7-C27387E2DECE}">
            <xm:f>VLOOKUP(VALUE(MID(A2038,1,IF(VALUE(MID(A2038,1,3))=898,3,4)))&amp;MID($D2038,1,5),'\PAA - 2019\INVERSION\[1073 PAA 2019 OK  ( LISTO ).xlsx]Hoja1'!#REF!,4,0)&lt;0</xm:f>
            <x14:dxf>
              <font>
                <b val="0"/>
                <i val="0"/>
                <color theme="0"/>
              </font>
              <fill>
                <patternFill>
                  <bgColor rgb="FFFF0000"/>
                </patternFill>
              </fill>
              <border>
                <vertical/>
                <horizontal/>
              </border>
            </x14:dxf>
          </x14:cfRule>
          <xm:sqref>P2038</xm:sqref>
        </x14:conditionalFormatting>
        <x14:conditionalFormatting xmlns:xm="http://schemas.microsoft.com/office/excel/2006/main">
          <x14:cfRule type="expression" priority="65" id="{9FFE8808-7AE2-49B6-8E6F-817F69786902}">
            <xm:f>VLOOKUP(VALUE(MID(A2040,1,IF(VALUE(MID(A2040,1,3))=898,3,4)))&amp;MID($D2040,1,5),'\PAA - 2019\INVERSION\[1073 PAA 2019 OK  ( LISTO ).xlsx]Hoja1'!#REF!,4,0)&lt;0</xm:f>
            <x14:dxf>
              <font>
                <b val="0"/>
                <i val="0"/>
                <color theme="0"/>
              </font>
              <fill>
                <patternFill>
                  <bgColor rgb="FFFF0000"/>
                </patternFill>
              </fill>
              <border>
                <vertical/>
                <horizontal/>
              </border>
            </x14:dxf>
          </x14:cfRule>
          <xm:sqref>P2040</xm:sqref>
        </x14:conditionalFormatting>
        <x14:conditionalFormatting xmlns:xm="http://schemas.microsoft.com/office/excel/2006/main">
          <x14:cfRule type="expression" priority="64" id="{0E46273F-4843-4304-8A22-C02213AEA522}">
            <xm:f>VLOOKUP(VALUE(MID(A2042,1,IF(VALUE(MID(A2042,1,3))=898,3,4)))&amp;MID($D2042,1,5),'\PAA - 2019\INVERSION\[1073 PAA 2019 OK  ( LISTO ).xlsx]Hoja1'!#REF!,4,0)&lt;0</xm:f>
            <x14:dxf>
              <font>
                <b val="0"/>
                <i val="0"/>
                <color theme="0"/>
              </font>
              <fill>
                <patternFill>
                  <bgColor rgb="FFFF0000"/>
                </patternFill>
              </fill>
              <border>
                <vertical/>
                <horizontal/>
              </border>
            </x14:dxf>
          </x14:cfRule>
          <xm:sqref>P2042</xm:sqref>
        </x14:conditionalFormatting>
        <x14:conditionalFormatting xmlns:xm="http://schemas.microsoft.com/office/excel/2006/main">
          <x14:cfRule type="expression" priority="63" id="{0B6FA4B8-C8F4-44E5-869F-4B015B1AE4D5}">
            <xm:f>VLOOKUP(VALUE(MID(A2044,1,IF(VALUE(MID(A2044,1,3))=898,3,4)))&amp;MID($D2044,1,5),'\PAA - 2019\INVERSION\[1073 PAA 2019 OK  ( LISTO ).xlsx]Hoja1'!#REF!,4,0)&lt;0</xm:f>
            <x14:dxf>
              <font>
                <b val="0"/>
                <i val="0"/>
                <color theme="0"/>
              </font>
              <fill>
                <patternFill>
                  <bgColor rgb="FFFF0000"/>
                </patternFill>
              </fill>
              <border>
                <vertical/>
                <horizontal/>
              </border>
            </x14:dxf>
          </x14:cfRule>
          <xm:sqref>P2044</xm:sqref>
        </x14:conditionalFormatting>
        <x14:conditionalFormatting xmlns:xm="http://schemas.microsoft.com/office/excel/2006/main">
          <x14:cfRule type="expression" priority="62" id="{20E1888D-7830-41FA-93AD-065987163D46}">
            <xm:f>VLOOKUP(VALUE(MID(A2046,1,IF(VALUE(MID(A2046,1,3))=898,3,4)))&amp;MID($D2046,1,5),'\PAA - 2019\INVERSION\[1073 PAA 2019 OK  ( LISTO ).xlsx]Hoja1'!#REF!,4,0)&lt;0</xm:f>
            <x14:dxf>
              <font>
                <b val="0"/>
                <i val="0"/>
                <color theme="0"/>
              </font>
              <fill>
                <patternFill>
                  <bgColor rgb="FFFF0000"/>
                </patternFill>
              </fill>
              <border>
                <vertical/>
                <horizontal/>
              </border>
            </x14:dxf>
          </x14:cfRule>
          <xm:sqref>P2046</xm:sqref>
        </x14:conditionalFormatting>
        <x14:conditionalFormatting xmlns:xm="http://schemas.microsoft.com/office/excel/2006/main">
          <x14:cfRule type="expression" priority="61" id="{E243AFD8-9634-458B-83EF-A364584DA515}">
            <xm:f>VLOOKUP(VALUE(MID(A2048,1,IF(VALUE(MID(A2048,1,3))=898,3,4)))&amp;MID($D2048,1,5),'\PAA - 2019\INVERSION\[1073 PAA 2019 OK  ( LISTO ).xlsx]Hoja1'!#REF!,4,0)&lt;0</xm:f>
            <x14:dxf>
              <font>
                <b val="0"/>
                <i val="0"/>
                <color theme="0"/>
              </font>
              <fill>
                <patternFill>
                  <bgColor rgb="FFFF0000"/>
                </patternFill>
              </fill>
              <border>
                <vertical/>
                <horizontal/>
              </border>
            </x14:dxf>
          </x14:cfRule>
          <xm:sqref>P2048</xm:sqref>
        </x14:conditionalFormatting>
        <x14:conditionalFormatting xmlns:xm="http://schemas.microsoft.com/office/excel/2006/main">
          <x14:cfRule type="expression" priority="60" id="{E6672CB2-C65D-451A-9AF5-A37D2A4627F0}">
            <xm:f>VLOOKUP(VALUE(MID(A2050,1,IF(VALUE(MID(A2050,1,3))=898,3,4)))&amp;MID($D2050,1,5),'\PAA - 2019\INVERSION\[1073 PAA 2019 OK  ( LISTO ).xlsx]Hoja1'!#REF!,4,0)&lt;0</xm:f>
            <x14:dxf>
              <font>
                <b val="0"/>
                <i val="0"/>
                <color theme="0"/>
              </font>
              <fill>
                <patternFill>
                  <bgColor rgb="FFFF0000"/>
                </patternFill>
              </fill>
              <border>
                <vertical/>
                <horizontal/>
              </border>
            </x14:dxf>
          </x14:cfRule>
          <xm:sqref>P2050</xm:sqref>
        </x14:conditionalFormatting>
        <x14:conditionalFormatting xmlns:xm="http://schemas.microsoft.com/office/excel/2006/main">
          <x14:cfRule type="expression" priority="59" id="{BED2746E-A4DE-4130-A0AA-43376F3F21FF}">
            <xm:f>VLOOKUP(VALUE(MID(A2052,1,IF(VALUE(MID(A2052,1,3))=898,3,4)))&amp;MID($D2052,1,5),'\PAA - 2019\INVERSION\[1073 PAA 2019 OK  ( LISTO ).xlsx]Hoja1'!#REF!,4,0)&lt;0</xm:f>
            <x14:dxf>
              <font>
                <b val="0"/>
                <i val="0"/>
                <color theme="0"/>
              </font>
              <fill>
                <patternFill>
                  <bgColor rgb="FFFF0000"/>
                </patternFill>
              </fill>
              <border>
                <vertical/>
                <horizontal/>
              </border>
            </x14:dxf>
          </x14:cfRule>
          <xm:sqref>P2052</xm:sqref>
        </x14:conditionalFormatting>
        <x14:conditionalFormatting xmlns:xm="http://schemas.microsoft.com/office/excel/2006/main">
          <x14:cfRule type="expression" priority="58" id="{8FF5133A-D645-445B-8194-EBFA0F61F18D}">
            <xm:f>VLOOKUP(VALUE(MID(A2054,1,IF(VALUE(MID(A2054,1,3))=898,3,4)))&amp;MID($D2054,1,5),'\PAA - 2019\INVERSION\[1073 PAA 2019 OK  ( LISTO ).xlsx]Hoja1'!#REF!,4,0)&lt;0</xm:f>
            <x14:dxf>
              <font>
                <b val="0"/>
                <i val="0"/>
                <color theme="0"/>
              </font>
              <fill>
                <patternFill>
                  <bgColor rgb="FFFF0000"/>
                </patternFill>
              </fill>
              <border>
                <vertical/>
                <horizontal/>
              </border>
            </x14:dxf>
          </x14:cfRule>
          <xm:sqref>P2054</xm:sqref>
        </x14:conditionalFormatting>
        <x14:conditionalFormatting xmlns:xm="http://schemas.microsoft.com/office/excel/2006/main">
          <x14:cfRule type="expression" priority="57" id="{B8FE5F81-6D89-4573-BF6A-6CAFA3132103}">
            <xm:f>VLOOKUP(VALUE(MID(A2056,1,IF(VALUE(MID(A2056,1,3))=898,3,4)))&amp;MID($D2056,1,5),'\PAA - 2019\INVERSION\[1073 PAA 2019 OK  ( LISTO ).xlsx]Hoja1'!#REF!,4,0)&lt;0</xm:f>
            <x14:dxf>
              <font>
                <b val="0"/>
                <i val="0"/>
                <color theme="0"/>
              </font>
              <fill>
                <patternFill>
                  <bgColor rgb="FFFF0000"/>
                </patternFill>
              </fill>
              <border>
                <vertical/>
                <horizontal/>
              </border>
            </x14:dxf>
          </x14:cfRule>
          <xm:sqref>P2056</xm:sqref>
        </x14:conditionalFormatting>
        <x14:conditionalFormatting xmlns:xm="http://schemas.microsoft.com/office/excel/2006/main">
          <x14:cfRule type="expression" priority="56" id="{B5E30114-1823-4754-AE37-18462911ED00}">
            <xm:f>VLOOKUP(VALUE(MID(A2058,1,IF(VALUE(MID(A2058,1,3))=898,3,4)))&amp;MID($D2058,1,5),'\PAA - 2019\INVERSION\[1073 PAA 2019 OK  ( LISTO ).xlsx]Hoja1'!#REF!,4,0)&lt;0</xm:f>
            <x14:dxf>
              <font>
                <b val="0"/>
                <i val="0"/>
                <color theme="0"/>
              </font>
              <fill>
                <patternFill>
                  <bgColor rgb="FFFF0000"/>
                </patternFill>
              </fill>
              <border>
                <vertical/>
                <horizontal/>
              </border>
            </x14:dxf>
          </x14:cfRule>
          <xm:sqref>P2058</xm:sqref>
        </x14:conditionalFormatting>
        <x14:conditionalFormatting xmlns:xm="http://schemas.microsoft.com/office/excel/2006/main">
          <x14:cfRule type="expression" priority="55" id="{D97D70E8-BDBC-4844-A681-AB93D4BA1702}">
            <xm:f>VLOOKUP(VALUE(MID(A2060,1,IF(VALUE(MID(A2060,1,3))=898,3,4)))&amp;MID($D2060,1,5),'\PAA - 2019\INVERSION\[1073 PAA 2019 OK  ( LISTO ).xlsx]Hoja1'!#REF!,4,0)&lt;0</xm:f>
            <x14:dxf>
              <font>
                <b val="0"/>
                <i val="0"/>
                <color theme="0"/>
              </font>
              <fill>
                <patternFill>
                  <bgColor rgb="FFFF0000"/>
                </patternFill>
              </fill>
              <border>
                <vertical/>
                <horizontal/>
              </border>
            </x14:dxf>
          </x14:cfRule>
          <xm:sqref>P2060</xm:sqref>
        </x14:conditionalFormatting>
        <x14:conditionalFormatting xmlns:xm="http://schemas.microsoft.com/office/excel/2006/main">
          <x14:cfRule type="expression" priority="54" id="{2BA77B36-09D2-406F-9440-928351552A6A}">
            <xm:f>VLOOKUP(VALUE(MID(A2062,1,IF(VALUE(MID(A2062,1,3))=898,3,4)))&amp;MID($D2062,1,5),'\PAA - 2019\INVERSION\[1073 PAA 2019 OK  ( LISTO ).xlsx]Hoja1'!#REF!,4,0)&lt;0</xm:f>
            <x14:dxf>
              <font>
                <b val="0"/>
                <i val="0"/>
                <color theme="0"/>
              </font>
              <fill>
                <patternFill>
                  <bgColor rgb="FFFF0000"/>
                </patternFill>
              </fill>
              <border>
                <vertical/>
                <horizontal/>
              </border>
            </x14:dxf>
          </x14:cfRule>
          <xm:sqref>P2062</xm:sqref>
        </x14:conditionalFormatting>
        <x14:conditionalFormatting xmlns:xm="http://schemas.microsoft.com/office/excel/2006/main">
          <x14:cfRule type="expression" priority="53" id="{7AA4C667-457D-485E-ACA0-E6D19B9EEE69}">
            <xm:f>VLOOKUP(VALUE(MID(A2059,1,IF(VALUE(MID(A2059,1,3))=898,3,4)))&amp;MID($D2059,1,5),'\PAA - 2019\INVERSION\[1073 PAA 2019 OK  ( LISTO ).xlsx]Hoja1'!#REF!,4,0)&lt;0</xm:f>
            <x14:dxf>
              <font>
                <b val="0"/>
                <i val="0"/>
                <color theme="0"/>
              </font>
              <fill>
                <patternFill>
                  <bgColor rgb="FFFF0000"/>
                </patternFill>
              </fill>
              <border>
                <vertical/>
                <horizontal/>
              </border>
            </x14:dxf>
          </x14:cfRule>
          <xm:sqref>P2059</xm:sqref>
        </x14:conditionalFormatting>
        <x14:conditionalFormatting xmlns:xm="http://schemas.microsoft.com/office/excel/2006/main">
          <x14:cfRule type="expression" priority="52" id="{F3098B95-50A4-4C9E-AE88-555C2D7FAE62}">
            <xm:f>VLOOKUP(VALUE(MID(A2057,1,IF(VALUE(MID(A2057,1,3))=898,3,4)))&amp;MID($D2057,1,5),'\PAA - 2019\INVERSION\[1073 PAA 2019 OK  ( LISTO ).xlsx]Hoja1'!#REF!,4,0)&lt;0</xm:f>
            <x14:dxf>
              <font>
                <b val="0"/>
                <i val="0"/>
                <color theme="0"/>
              </font>
              <fill>
                <patternFill>
                  <bgColor rgb="FFFF0000"/>
                </patternFill>
              </fill>
              <border>
                <vertical/>
                <horizontal/>
              </border>
            </x14:dxf>
          </x14:cfRule>
          <xm:sqref>P2057</xm:sqref>
        </x14:conditionalFormatting>
        <x14:conditionalFormatting xmlns:xm="http://schemas.microsoft.com/office/excel/2006/main">
          <x14:cfRule type="expression" priority="51" id="{64B44480-1AD4-41E2-93AC-5A80855C8EDD}">
            <xm:f>VLOOKUP(VALUE(MID(A2055,1,IF(VALUE(MID(A2055,1,3))=898,3,4)))&amp;MID($D2055,1,5),'\PAA - 2019\INVERSION\[1073 PAA 2019 OK  ( LISTO ).xlsx]Hoja1'!#REF!,4,0)&lt;0</xm:f>
            <x14:dxf>
              <font>
                <b val="0"/>
                <i val="0"/>
                <color theme="0"/>
              </font>
              <fill>
                <patternFill>
                  <bgColor rgb="FFFF0000"/>
                </patternFill>
              </fill>
              <border>
                <vertical/>
                <horizontal/>
              </border>
            </x14:dxf>
          </x14:cfRule>
          <xm:sqref>P2055</xm:sqref>
        </x14:conditionalFormatting>
        <x14:conditionalFormatting xmlns:xm="http://schemas.microsoft.com/office/excel/2006/main">
          <x14:cfRule type="expression" priority="50" id="{F961B9D2-82C4-4F4D-979D-E674A5DFB68A}">
            <xm:f>VLOOKUP(VALUE(MID(A2051,1,IF(VALUE(MID(A2051,1,3))=898,3,4)))&amp;MID($D2051,1,5),'\PAA - 2019\INVERSION\[1073 PAA 2019 OK  ( LISTO ).xlsx]Hoja1'!#REF!,4,0)&lt;0</xm:f>
            <x14:dxf>
              <font>
                <b val="0"/>
                <i val="0"/>
                <color theme="0"/>
              </font>
              <fill>
                <patternFill>
                  <bgColor rgb="FFFF0000"/>
                </patternFill>
              </fill>
              <border>
                <vertical/>
                <horizontal/>
              </border>
            </x14:dxf>
          </x14:cfRule>
          <xm:sqref>P2051</xm:sqref>
        </x14:conditionalFormatting>
        <x14:conditionalFormatting xmlns:xm="http://schemas.microsoft.com/office/excel/2006/main">
          <x14:cfRule type="expression" priority="49" id="{D543CD16-7978-45FE-BD2C-DC10FC90ABC7}">
            <xm:f>VLOOKUP(VALUE(MID(A2049,1,IF(VALUE(MID(A2049,1,3))=898,3,4)))&amp;MID($D2049,1,5),'\PAA - 2019\INVERSION\[1073 PAA 2019 OK  ( LISTO ).xlsx]Hoja1'!#REF!,4,0)&lt;0</xm:f>
            <x14:dxf>
              <font>
                <b val="0"/>
                <i val="0"/>
                <color theme="0"/>
              </font>
              <fill>
                <patternFill>
                  <bgColor rgb="FFFF0000"/>
                </patternFill>
              </fill>
              <border>
                <vertical/>
                <horizontal/>
              </border>
            </x14:dxf>
          </x14:cfRule>
          <xm:sqref>P2049</xm:sqref>
        </x14:conditionalFormatting>
        <x14:conditionalFormatting xmlns:xm="http://schemas.microsoft.com/office/excel/2006/main">
          <x14:cfRule type="expression" priority="48" id="{B5E7B73E-9734-4EB9-90CD-2E4026FE6BA5}">
            <xm:f>VLOOKUP(VALUE(MID(A2047,1,IF(VALUE(MID(A2047,1,3))=898,3,4)))&amp;MID($D2047,1,5),'\PAA - 2019\INVERSION\[1073 PAA 2019 OK  ( LISTO ).xlsx]Hoja1'!#REF!,4,0)&lt;0</xm:f>
            <x14:dxf>
              <font>
                <b val="0"/>
                <i val="0"/>
                <color theme="0"/>
              </font>
              <fill>
                <patternFill>
                  <bgColor rgb="FFFF0000"/>
                </patternFill>
              </fill>
              <border>
                <vertical/>
                <horizontal/>
              </border>
            </x14:dxf>
          </x14:cfRule>
          <xm:sqref>P2047</xm:sqref>
        </x14:conditionalFormatting>
        <x14:conditionalFormatting xmlns:xm="http://schemas.microsoft.com/office/excel/2006/main">
          <x14:cfRule type="expression" priority="47" id="{902418D9-DA46-429B-A170-3B21DBF3AD15}">
            <xm:f>VLOOKUP(VALUE(MID(A2045,1,IF(VALUE(MID(A2045,1,3))=898,3,4)))&amp;MID($D2045,1,5),'\PAA - 2019\INVERSION\[1073 PAA 2019 OK  ( LISTO ).xlsx]Hoja1'!#REF!,4,0)&lt;0</xm:f>
            <x14:dxf>
              <font>
                <b val="0"/>
                <i val="0"/>
                <color theme="0"/>
              </font>
              <fill>
                <patternFill>
                  <bgColor rgb="FFFF0000"/>
                </patternFill>
              </fill>
              <border>
                <vertical/>
                <horizontal/>
              </border>
            </x14:dxf>
          </x14:cfRule>
          <xm:sqref>P2045</xm:sqref>
        </x14:conditionalFormatting>
        <x14:conditionalFormatting xmlns:xm="http://schemas.microsoft.com/office/excel/2006/main">
          <x14:cfRule type="expression" priority="46" id="{6C85C71E-4688-4130-96D3-E9D5E783EDCB}">
            <xm:f>VLOOKUP(VALUE(MID(A2043,1,IF(VALUE(MID(A2043,1,3))=898,3,4)))&amp;MID($D2043,1,5),'\PAA - 2019\INVERSION\[1073 PAA 2019 OK  ( LISTO ).xlsx]Hoja1'!#REF!,4,0)&lt;0</xm:f>
            <x14:dxf>
              <font>
                <b val="0"/>
                <i val="0"/>
                <color theme="0"/>
              </font>
              <fill>
                <patternFill>
                  <bgColor rgb="FFFF0000"/>
                </patternFill>
              </fill>
              <border>
                <vertical/>
                <horizontal/>
              </border>
            </x14:dxf>
          </x14:cfRule>
          <xm:sqref>P2043</xm:sqref>
        </x14:conditionalFormatting>
        <x14:conditionalFormatting xmlns:xm="http://schemas.microsoft.com/office/excel/2006/main">
          <x14:cfRule type="expression" priority="45" id="{D00070E1-89D2-4050-8E0C-B42C9854C0F7}">
            <xm:f>VLOOKUP(VALUE(MID(A2039,1,IF(VALUE(MID(A2039,1,3))=898,3,4)))&amp;MID($D2039,1,5),'\PAA - 2019\INVERSION\[1073 PAA 2019 OK  ( LISTO ).xlsx]Hoja1'!#REF!,4,0)&lt;0</xm:f>
            <x14:dxf>
              <font>
                <b val="0"/>
                <i val="0"/>
                <color theme="0"/>
              </font>
              <fill>
                <patternFill>
                  <bgColor rgb="FFFF0000"/>
                </patternFill>
              </fill>
              <border>
                <vertical/>
                <horizontal/>
              </border>
            </x14:dxf>
          </x14:cfRule>
          <xm:sqref>P2039</xm:sqref>
        </x14:conditionalFormatting>
        <x14:conditionalFormatting xmlns:xm="http://schemas.microsoft.com/office/excel/2006/main">
          <x14:cfRule type="expression" priority="44" id="{AEFD2964-0400-4F57-A6CE-ADAF76C7B2D1}">
            <xm:f>VLOOKUP(VALUE(MID(A2037,1,IF(VALUE(MID(A2037,1,3))=898,3,4)))&amp;MID($D2037,1,5),'\PAA - 2019\INVERSION\[1073 PAA 2019 OK  ( LISTO ).xlsx]Hoja1'!#REF!,4,0)&lt;0</xm:f>
            <x14:dxf>
              <font>
                <b val="0"/>
                <i val="0"/>
                <color theme="0"/>
              </font>
              <fill>
                <patternFill>
                  <bgColor rgb="FFFF0000"/>
                </patternFill>
              </fill>
              <border>
                <vertical/>
                <horizontal/>
              </border>
            </x14:dxf>
          </x14:cfRule>
          <xm:sqref>P2037</xm:sqref>
        </x14:conditionalFormatting>
        <x14:conditionalFormatting xmlns:xm="http://schemas.microsoft.com/office/excel/2006/main">
          <x14:cfRule type="expression" priority="43" id="{E5E39605-20D0-44CA-85BA-A2CFE6F49948}">
            <xm:f>VLOOKUP(VALUE(MID(A2035,1,IF(VALUE(MID(A2035,1,3))=898,3,4)))&amp;MID($D2035,1,5),'\PAA - 2019\INVERSION\[1073 PAA 2019 OK  ( LISTO ).xlsx]Hoja1'!#REF!,4,0)&lt;0</xm:f>
            <x14:dxf>
              <font>
                <b val="0"/>
                <i val="0"/>
                <color theme="0"/>
              </font>
              <fill>
                <patternFill>
                  <bgColor rgb="FFFF0000"/>
                </patternFill>
              </fill>
              <border>
                <vertical/>
                <horizontal/>
              </border>
            </x14:dxf>
          </x14:cfRule>
          <xm:sqref>P2035</xm:sqref>
        </x14:conditionalFormatting>
        <x14:conditionalFormatting xmlns:xm="http://schemas.microsoft.com/office/excel/2006/main">
          <x14:cfRule type="expression" priority="42" id="{31D6FEAB-4A18-40D1-81B7-D484439B5804}">
            <xm:f>VLOOKUP(VALUE(MID(A2033,1,IF(VALUE(MID(A2033,1,3))=898,3,4)))&amp;MID($D2033,1,5),'\PAA - 2019\INVERSION\[1073 PAA 2019 OK  ( LISTO ).xlsx]Hoja1'!#REF!,4,0)&lt;0</xm:f>
            <x14:dxf>
              <font>
                <b val="0"/>
                <i val="0"/>
                <color theme="0"/>
              </font>
              <fill>
                <patternFill>
                  <bgColor rgb="FFFF0000"/>
                </patternFill>
              </fill>
              <border>
                <vertical/>
                <horizontal/>
              </border>
            </x14:dxf>
          </x14:cfRule>
          <xm:sqref>P2033</xm:sqref>
        </x14:conditionalFormatting>
        <x14:conditionalFormatting xmlns:xm="http://schemas.microsoft.com/office/excel/2006/main">
          <x14:cfRule type="expression" priority="41" id="{A42FEA4D-CFB3-455F-A93B-FE0DBDC98B37}">
            <xm:f>VLOOKUP(VALUE(MID(A2031,1,IF(VALUE(MID(A2031,1,3))=898,3,4)))&amp;MID($D2031,1,5),'\PAA - 2019\INVERSION\[1073 PAA 2019 OK  ( LISTO ).xlsx]Hoja1'!#REF!,4,0)&lt;0</xm:f>
            <x14:dxf>
              <font>
                <b val="0"/>
                <i val="0"/>
                <color theme="0"/>
              </font>
              <fill>
                <patternFill>
                  <bgColor rgb="FFFF0000"/>
                </patternFill>
              </fill>
              <border>
                <vertical/>
                <horizontal/>
              </border>
            </x14:dxf>
          </x14:cfRule>
          <xm:sqref>P2031</xm:sqref>
        </x14:conditionalFormatting>
        <x14:conditionalFormatting xmlns:xm="http://schemas.microsoft.com/office/excel/2006/main">
          <x14:cfRule type="expression" priority="40" id="{CAEC0D73-5BEA-41FC-AE4A-FAF505CB1615}">
            <xm:f>VLOOKUP(VALUE(MID(A2029,1,IF(VALUE(MID(A2029,1,3))=898,3,4)))&amp;MID($D2029,1,5),'\PAA - 2019\INVERSION\[1073 PAA 2019 OK  ( LISTO ).xlsx]Hoja1'!#REF!,4,0)&lt;0</xm:f>
            <x14:dxf>
              <font>
                <b val="0"/>
                <i val="0"/>
                <color theme="0"/>
              </font>
              <fill>
                <patternFill>
                  <bgColor rgb="FFFF0000"/>
                </patternFill>
              </fill>
              <border>
                <vertical/>
                <horizontal/>
              </border>
            </x14:dxf>
          </x14:cfRule>
          <xm:sqref>P2029</xm:sqref>
        </x14:conditionalFormatting>
        <x14:conditionalFormatting xmlns:xm="http://schemas.microsoft.com/office/excel/2006/main">
          <x14:cfRule type="expression" priority="39" id="{2B03F080-9FF7-4D88-B566-633965A008C3}">
            <xm:f>VLOOKUP(VALUE(MID(A2027,1,IF(VALUE(MID(A2027,1,3))=898,3,4)))&amp;MID($D2027,1,5),'\PAA - 2019\INVERSION\[1073 PAA 2019 OK  ( LISTO ).xlsx]Hoja1'!#REF!,4,0)&lt;0</xm:f>
            <x14:dxf>
              <font>
                <b val="0"/>
                <i val="0"/>
                <color theme="0"/>
              </font>
              <fill>
                <patternFill>
                  <bgColor rgb="FFFF0000"/>
                </patternFill>
              </fill>
              <border>
                <vertical/>
                <horizontal/>
              </border>
            </x14:dxf>
          </x14:cfRule>
          <xm:sqref>P2027</xm:sqref>
        </x14:conditionalFormatting>
        <x14:conditionalFormatting xmlns:xm="http://schemas.microsoft.com/office/excel/2006/main">
          <x14:cfRule type="expression" priority="38" id="{58FE6833-5DE3-41D6-B302-FB932C53EB46}">
            <xm:f>VLOOKUP(VALUE(MID(A2025,1,IF(VALUE(MID(A2025,1,3))=898,3,4)))&amp;MID($D2025,1,5),'\PAA - 2019\INVERSION\[1073 PAA 2019 OK  ( LISTO ).xlsx]Hoja1'!#REF!,4,0)&lt;0</xm:f>
            <x14:dxf>
              <font>
                <b val="0"/>
                <i val="0"/>
                <color theme="0"/>
              </font>
              <fill>
                <patternFill>
                  <bgColor rgb="FFFF0000"/>
                </patternFill>
              </fill>
              <border>
                <vertical/>
                <horizontal/>
              </border>
            </x14:dxf>
          </x14:cfRule>
          <xm:sqref>P2025</xm:sqref>
        </x14:conditionalFormatting>
        <x14:conditionalFormatting xmlns:xm="http://schemas.microsoft.com/office/excel/2006/main">
          <x14:cfRule type="expression" priority="37" id="{E27F5128-F518-4B58-92DE-1B9F7DF1DAE8}">
            <xm:f>VLOOKUP(VALUE(MID(A2023,1,IF(VALUE(MID(A2023,1,3))=898,3,4)))&amp;MID($D2023,1,5),'\PAA - 2019\INVERSION\[1073 PAA 2019 OK  ( LISTO ).xlsx]Hoja1'!#REF!,4,0)&lt;0</xm:f>
            <x14:dxf>
              <font>
                <b val="0"/>
                <i val="0"/>
                <color theme="0"/>
              </font>
              <fill>
                <patternFill>
                  <bgColor rgb="FFFF0000"/>
                </patternFill>
              </fill>
              <border>
                <vertical/>
                <horizontal/>
              </border>
            </x14:dxf>
          </x14:cfRule>
          <xm:sqref>P2023</xm:sqref>
        </x14:conditionalFormatting>
        <x14:conditionalFormatting xmlns:xm="http://schemas.microsoft.com/office/excel/2006/main">
          <x14:cfRule type="expression" priority="36" id="{F2FDF463-41B0-4DC8-924B-3362376BAC49}">
            <xm:f>VLOOKUP(VALUE(MID(A2061,1,IF(VALUE(MID(A2061,1,3))=898,3,4)))&amp;MID($D2061,1,5),'\PAA - 2019\INVERSION\[1073 PAA 2019 OK  ( LISTO ).xlsx]Hoja1'!#REF!,4,0)&lt;0</xm:f>
            <x14:dxf>
              <font>
                <b val="0"/>
                <i val="0"/>
                <color theme="0"/>
              </font>
              <fill>
                <patternFill>
                  <bgColor rgb="FFFF0000"/>
                </patternFill>
              </fill>
              <border>
                <vertical/>
                <horizontal/>
              </border>
            </x14:dxf>
          </x14:cfRule>
          <xm:sqref>P2061</xm:sqref>
        </x14:conditionalFormatting>
        <x14:conditionalFormatting xmlns:xm="http://schemas.microsoft.com/office/excel/2006/main">
          <x14:cfRule type="expression" priority="35" id="{D7C6F8C2-0F10-48CF-8D1C-3A405171B456}">
            <xm:f>VLOOKUP(VALUE(MID(A2024,1,IF(VALUE(MID(A2024,1,3))=898,3,4)))&amp;MID($D2024,1,5),'\PAA - 2019\INVERSION\[1073 PAA 2019 OK  ( LISTO ).xlsx]Hoja1'!#REF!,4,0)&lt;0</xm:f>
            <x14:dxf>
              <font>
                <b val="0"/>
                <i val="0"/>
                <color theme="0"/>
              </font>
              <fill>
                <patternFill>
                  <bgColor rgb="FFFF0000"/>
                </patternFill>
              </fill>
              <border>
                <vertical/>
                <horizontal/>
              </border>
            </x14:dxf>
          </x14:cfRule>
          <xm:sqref>P2024</xm:sqref>
        </x14:conditionalFormatting>
        <x14:conditionalFormatting xmlns:xm="http://schemas.microsoft.com/office/excel/2006/main">
          <x14:cfRule type="expression" priority="34" id="{2054597B-62B6-4FCC-B0FA-C020081684BE}">
            <xm:f>VLOOKUP(VALUE(MID(A2053,1,IF(VALUE(MID(A2053,1,3))=898,3,4)))&amp;MID($D2053,1,5),'\PAA - 2019\INVERSION\[1073 PAA 2019 OK  ( LISTO ).xlsx]Hoja1'!#REF!,4,0)&lt;0</xm:f>
            <x14:dxf>
              <font>
                <b val="0"/>
                <i val="0"/>
                <color theme="0"/>
              </font>
              <fill>
                <patternFill>
                  <bgColor rgb="FFFF0000"/>
                </patternFill>
              </fill>
              <border>
                <vertical/>
                <horizontal/>
              </border>
            </x14:dxf>
          </x14:cfRule>
          <xm:sqref>P2053</xm:sqref>
        </x14:conditionalFormatting>
        <x14:conditionalFormatting xmlns:xm="http://schemas.microsoft.com/office/excel/2006/main">
          <x14:cfRule type="expression" priority="33" id="{C23C04C8-F85C-42C8-B181-113465A99088}">
            <xm:f>VLOOKUP(VALUE(MID(A2099,1,IF(VALUE(MID(A2099,1,3))=898,3,4)))&amp;MID($D2099,1,5),'\PAA - 2019\INVERSION\[1074 PAA  2019 OK ( LISTO ).xlsx]Hoja1'!#REF!,4,0)&lt;0</xm:f>
            <x14:dxf>
              <font>
                <b val="0"/>
                <i val="0"/>
                <color theme="0"/>
              </font>
              <fill>
                <patternFill>
                  <bgColor rgb="FFFF0000"/>
                </patternFill>
              </fill>
              <border>
                <vertical/>
                <horizontal/>
              </border>
            </x14:dxf>
          </x14:cfRule>
          <xm:sqref>P2099</xm:sqref>
        </x14:conditionalFormatting>
        <x14:conditionalFormatting xmlns:xm="http://schemas.microsoft.com/office/excel/2006/main">
          <x14:cfRule type="expression" priority="32" id="{6A0815C2-5073-4B09-A6EA-BF432F034D74}">
            <xm:f>VLOOKUP(VALUE(MID(A2101,1,IF(VALUE(MID(A2101,1,3))=898,3,4)))&amp;MID($D2101,1,5),'D:\Users\ediaz\Documents\CONTRATACION\[plan adquisiciones 2018 final-2.xlsx]Hoja1'!#REF!,4,0)&lt;0</xm:f>
            <x14:dxf>
              <font>
                <b val="0"/>
                <i val="0"/>
                <color theme="0"/>
              </font>
              <fill>
                <patternFill>
                  <bgColor rgb="FFFF0000"/>
                </patternFill>
              </fill>
              <border>
                <vertical/>
                <horizontal/>
              </border>
            </x14:dxf>
          </x14:cfRule>
          <xm:sqref>P2101</xm:sqref>
        </x14:conditionalFormatting>
        <x14:conditionalFormatting xmlns:xm="http://schemas.microsoft.com/office/excel/2006/main">
          <x14:cfRule type="expression" priority="31" id="{41362AEA-0052-424A-B663-D06648C24A74}">
            <xm:f>VLOOKUP(VALUE(MID(A2105,1,IF(VALUE(MID(A2105,1,3))=898,3,4)))&amp;MID($D2105,1,5),'\PAA - 2019\[2019 - SEGUROS ENTIDAD 2019.xlsx]Hoja1'!#REF!,4,0)&lt;0</xm:f>
            <x14:dxf>
              <font>
                <b val="0"/>
                <i val="0"/>
                <color theme="0"/>
              </font>
              <fill>
                <patternFill>
                  <bgColor rgb="FFFF0000"/>
                </patternFill>
              </fill>
              <border>
                <vertical/>
                <horizontal/>
              </border>
            </x14:dxf>
          </x14:cfRule>
          <xm:sqref>P2105</xm:sqref>
        </x14:conditionalFormatting>
        <x14:conditionalFormatting xmlns:xm="http://schemas.microsoft.com/office/excel/2006/main">
          <x14:cfRule type="expression" priority="30" id="{9D06DAAB-1D2E-40F3-8D8B-130BBBA6DF5C}">
            <xm:f>VLOOKUP(VALUE(MID(A2104,1,IF(VALUE(MID(A2104,1,3))=898,3,4)))&amp;MID($D2104,1,5),'\PAA - 2019\[2019 - SEGUROS ENTIDAD 2019.xlsx]Hoja1'!#REF!,4,0)&lt;0</xm:f>
            <x14:dxf>
              <font>
                <b val="0"/>
                <i val="0"/>
                <color theme="0"/>
              </font>
              <fill>
                <patternFill>
                  <bgColor rgb="FFFF0000"/>
                </patternFill>
              </fill>
              <border>
                <vertical/>
                <horizontal/>
              </border>
            </x14:dxf>
          </x14:cfRule>
          <xm:sqref>P2104</xm:sqref>
        </x14:conditionalFormatting>
        <x14:conditionalFormatting xmlns:xm="http://schemas.microsoft.com/office/excel/2006/main">
          <x14:cfRule type="expression" priority="29" id="{9CFA1265-03AB-49AC-A229-E0E1CEACE79B}">
            <xm:f>VLOOKUP(VALUE(MID(A2106,1,IF(VALUE(MID(A2106,1,3))=898,3,4)))&amp;MID($D2106,1,5),'\PAA - 2019\[PAA - 2019  -HONORARIOS.xlsx]Hoja1'!#REF!,4,0)&lt;0</xm:f>
            <x14:dxf>
              <font>
                <b val="0"/>
                <i val="0"/>
                <color theme="0"/>
              </font>
              <fill>
                <patternFill>
                  <bgColor rgb="FFFF0000"/>
                </patternFill>
              </fill>
              <border>
                <vertical/>
                <horizontal/>
              </border>
            </x14:dxf>
          </x14:cfRule>
          <xm:sqref>P2106</xm:sqref>
        </x14:conditionalFormatting>
        <x14:conditionalFormatting xmlns:xm="http://schemas.microsoft.com/office/excel/2006/main">
          <x14:cfRule type="expression" priority="28" id="{F9C3676F-1932-43F2-B655-7FC3BB739617}">
            <xm:f>VLOOKUP(VALUE(MID(A2108,1,IF(VALUE(MID(A2108,1,3))=898,3,4)))&amp;MID($D2108,1,5),'\PAA - 2019\[PAA - 2019  -HONORARIOS.xlsx]Hoja1'!#REF!,4,0)&lt;0</xm:f>
            <x14:dxf>
              <font>
                <b val="0"/>
                <i val="0"/>
                <color theme="0"/>
              </font>
              <fill>
                <patternFill>
                  <bgColor rgb="FFFF0000"/>
                </patternFill>
              </fill>
              <border>
                <vertical/>
                <horizontal/>
              </border>
            </x14:dxf>
          </x14:cfRule>
          <xm:sqref>P2108</xm:sqref>
        </x14:conditionalFormatting>
        <x14:conditionalFormatting xmlns:xm="http://schemas.microsoft.com/office/excel/2006/main">
          <x14:cfRule type="expression" priority="27" id="{646AB5CD-D59C-4E33-AE9D-D489955227F2}">
            <xm:f>VLOOKUP(VALUE(MID(A2110,1,IF(VALUE(MID(A2110,1,3))=898,3,4)))&amp;MID($D2110,1,5),'\PAA - 2019\[PAA - 2019  -HONORARIOS.xlsx]Hoja1'!#REF!,4,0)&lt;0</xm:f>
            <x14:dxf>
              <font>
                <b val="0"/>
                <i val="0"/>
                <color theme="0"/>
              </font>
              <fill>
                <patternFill>
                  <bgColor rgb="FFFF0000"/>
                </patternFill>
              </fill>
              <border>
                <vertical/>
                <horizontal/>
              </border>
            </x14:dxf>
          </x14:cfRule>
          <xm:sqref>P2110</xm:sqref>
        </x14:conditionalFormatting>
        <x14:conditionalFormatting xmlns:xm="http://schemas.microsoft.com/office/excel/2006/main">
          <x14:cfRule type="expression" priority="26" id="{10347C4E-A988-42E1-A692-9C02E3C7E96D}">
            <xm:f>VLOOKUP(VALUE(MID(A2112,1,IF(VALUE(MID(A2112,1,3))=898,3,4)))&amp;MID($D2112,1,5),'\PAA - 2019\[PAA - 2019  -HONORARIOS.xlsx]Hoja1'!#REF!,4,0)&lt;0</xm:f>
            <x14:dxf>
              <font>
                <b val="0"/>
                <i val="0"/>
                <color theme="0"/>
              </font>
              <fill>
                <patternFill>
                  <bgColor rgb="FFFF0000"/>
                </patternFill>
              </fill>
              <border>
                <vertical/>
                <horizontal/>
              </border>
            </x14:dxf>
          </x14:cfRule>
          <xm:sqref>P2112</xm:sqref>
        </x14:conditionalFormatting>
        <x14:conditionalFormatting xmlns:xm="http://schemas.microsoft.com/office/excel/2006/main">
          <x14:cfRule type="expression" priority="25" id="{7CD2E669-75A9-410B-B994-3A79D9E80CE1}">
            <xm:f>VLOOKUP(VALUE(MID(A2114,1,IF(VALUE(MID(A2114,1,3))=898,3,4)))&amp;MID($D2114,1,5),'\PAA - 2019\[PAA - 2019  -HONORARIOS.xlsx]Hoja1'!#REF!,4,0)&lt;0</xm:f>
            <x14:dxf>
              <font>
                <b val="0"/>
                <i val="0"/>
                <color theme="0"/>
              </font>
              <fill>
                <patternFill>
                  <bgColor rgb="FFFF0000"/>
                </patternFill>
              </fill>
              <border>
                <vertical/>
                <horizontal/>
              </border>
            </x14:dxf>
          </x14:cfRule>
          <xm:sqref>P2114</xm:sqref>
        </x14:conditionalFormatting>
        <x14:conditionalFormatting xmlns:xm="http://schemas.microsoft.com/office/excel/2006/main">
          <x14:cfRule type="expression" priority="24" id="{427E5018-81A7-409E-82A9-C0C4DF8CE8AB}">
            <xm:f>VLOOKUP(VALUE(MID(A2116,1,IF(VALUE(MID(A2116,1,3))=898,3,4)))&amp;MID($D2116,1,5),'\PAA - 2019\[PAA - 2019  -HONORARIOS.xlsx]Hoja1'!#REF!,4,0)&lt;0</xm:f>
            <x14:dxf>
              <font>
                <b val="0"/>
                <i val="0"/>
                <color theme="0"/>
              </font>
              <fill>
                <patternFill>
                  <bgColor rgb="FFFF0000"/>
                </patternFill>
              </fill>
              <border>
                <vertical/>
                <horizontal/>
              </border>
            </x14:dxf>
          </x14:cfRule>
          <xm:sqref>P2116</xm:sqref>
        </x14:conditionalFormatting>
        <x14:conditionalFormatting xmlns:xm="http://schemas.microsoft.com/office/excel/2006/main">
          <x14:cfRule type="expression" priority="23" id="{4E1BB9C3-F5EF-428F-A789-DD438560A122}">
            <xm:f>VLOOKUP(VALUE(MID(A2115,1,IF(VALUE(MID(A2115,1,3))=898,3,4)))&amp;MID($D2115,1,5),'\PAA - 2019\[PAA - 2019  -HONORARIOS.xlsx]Hoja1'!#REF!,4,0)&lt;0</xm:f>
            <x14:dxf>
              <font>
                <b val="0"/>
                <i val="0"/>
                <color theme="0"/>
              </font>
              <fill>
                <patternFill>
                  <bgColor rgb="FFFF0000"/>
                </patternFill>
              </fill>
              <border>
                <vertical/>
                <horizontal/>
              </border>
            </x14:dxf>
          </x14:cfRule>
          <xm:sqref>P2115</xm:sqref>
        </x14:conditionalFormatting>
        <x14:conditionalFormatting xmlns:xm="http://schemas.microsoft.com/office/excel/2006/main">
          <x14:cfRule type="expression" priority="22" id="{C03EAF20-2E4F-4AEB-8C31-D35746D5FFB9}">
            <xm:f>VLOOKUP(VALUE(MID(A2113,1,IF(VALUE(MID(A2113,1,3))=898,3,4)))&amp;MID($D2113,1,5),'\PAA - 2019\[PAA - 2019  -HONORARIOS.xlsx]Hoja1'!#REF!,4,0)&lt;0</xm:f>
            <x14:dxf>
              <font>
                <b val="0"/>
                <i val="0"/>
                <color theme="0"/>
              </font>
              <fill>
                <patternFill>
                  <bgColor rgb="FFFF0000"/>
                </patternFill>
              </fill>
              <border>
                <vertical/>
                <horizontal/>
              </border>
            </x14:dxf>
          </x14:cfRule>
          <xm:sqref>P2113</xm:sqref>
        </x14:conditionalFormatting>
        <x14:conditionalFormatting xmlns:xm="http://schemas.microsoft.com/office/excel/2006/main">
          <x14:cfRule type="expression" priority="21" id="{7F4EEAAC-D9C2-486C-8D82-93FF33E9AA3F}">
            <xm:f>VLOOKUP(VALUE(MID(A2111,1,IF(VALUE(MID(A2111,1,3))=898,3,4)))&amp;MID($D2111,1,5),'\PAA - 2019\[PAA - 2019  -HONORARIOS.xlsx]Hoja1'!#REF!,4,0)&lt;0</xm:f>
            <x14:dxf>
              <font>
                <b val="0"/>
                <i val="0"/>
                <color theme="0"/>
              </font>
              <fill>
                <patternFill>
                  <bgColor rgb="FFFF0000"/>
                </patternFill>
              </fill>
              <border>
                <vertical/>
                <horizontal/>
              </border>
            </x14:dxf>
          </x14:cfRule>
          <xm:sqref>P2111</xm:sqref>
        </x14:conditionalFormatting>
        <x14:conditionalFormatting xmlns:xm="http://schemas.microsoft.com/office/excel/2006/main">
          <x14:cfRule type="expression" priority="20" id="{151029AC-9D4C-4078-953E-56283BE0A4D8}">
            <xm:f>VLOOKUP(VALUE(MID(A2109,1,IF(VALUE(MID(A2109,1,3))=898,3,4)))&amp;MID($D2109,1,5),'\PAA - 2019\[PAA - 2019  -HONORARIOS.xlsx]Hoja1'!#REF!,4,0)&lt;0</xm:f>
            <x14:dxf>
              <font>
                <b val="0"/>
                <i val="0"/>
                <color theme="0"/>
              </font>
              <fill>
                <patternFill>
                  <bgColor rgb="FFFF0000"/>
                </patternFill>
              </fill>
              <border>
                <vertical/>
                <horizontal/>
              </border>
            </x14:dxf>
          </x14:cfRule>
          <xm:sqref>P2109</xm:sqref>
        </x14:conditionalFormatting>
        <x14:conditionalFormatting xmlns:xm="http://schemas.microsoft.com/office/excel/2006/main">
          <x14:cfRule type="expression" priority="19" id="{13A3CD99-CFCF-4C2E-9407-A25DC047D59B}">
            <xm:f>VLOOKUP(VALUE(MID(A2107,1,IF(VALUE(MID(A2107,1,3))=898,3,4)))&amp;MID($D2107,1,5),'\PAA - 2019\[PAA - 2019  -HONORARIOS.xlsx]Hoja1'!#REF!,4,0)&lt;0</xm:f>
            <x14:dxf>
              <font>
                <b val="0"/>
                <i val="0"/>
                <color theme="0"/>
              </font>
              <fill>
                <patternFill>
                  <bgColor rgb="FFFF0000"/>
                </patternFill>
              </fill>
              <border>
                <vertical/>
                <horizontal/>
              </border>
            </x14:dxf>
          </x14:cfRule>
          <xm:sqref>P2107</xm:sqref>
        </x14:conditionalFormatting>
        <x14:conditionalFormatting xmlns:xm="http://schemas.microsoft.com/office/excel/2006/main">
          <x14:cfRule type="expression" priority="18" id="{41AF649E-2DED-4E69-9BF4-8C9AC4F36E96}">
            <xm:f>VLOOKUP(VALUE(MID(A2118,1,IF(VALUE(MID(A2118,1,3))=898,3,4)))&amp;MID($D2118,1,5),'\PAA - 2019\[PAA FUNCIONAMIENTO 2019 FINAL REVISADO.xlsx]Hoja1'!#REF!,4,0)&lt;0</xm:f>
            <x14:dxf>
              <font>
                <b val="0"/>
                <i val="0"/>
                <color theme="0"/>
              </font>
              <fill>
                <patternFill>
                  <bgColor rgb="FFFF0000"/>
                </patternFill>
              </fill>
              <border>
                <vertical/>
                <horizontal/>
              </border>
            </x14:dxf>
          </x14:cfRule>
          <xm:sqref>P2118</xm:sqref>
        </x14:conditionalFormatting>
        <x14:conditionalFormatting xmlns:xm="http://schemas.microsoft.com/office/excel/2006/main">
          <x14:cfRule type="expression" priority="17" id="{721F0CFB-6EAD-41C7-80C8-B2CD7B5A8EC5}">
            <xm:f>VLOOKUP(VALUE(MID(A2117,1,IF(VALUE(MID(A2117,1,3))=898,3,4)))&amp;MID($D2117,1,5),'\PAA - 2019\[PAA FUNCIONAMIENTO 2019 FINAL REVISADO.xlsx]Hoja1'!#REF!,4,0)&lt;0</xm:f>
            <x14:dxf>
              <font>
                <b val="0"/>
                <i val="0"/>
                <color theme="0"/>
              </font>
              <fill>
                <patternFill>
                  <bgColor rgb="FFFF0000"/>
                </patternFill>
              </fill>
              <border>
                <vertical/>
                <horizontal/>
              </border>
            </x14:dxf>
          </x14:cfRule>
          <xm:sqref>P2117</xm:sqref>
        </x14:conditionalFormatting>
        <x14:conditionalFormatting xmlns:xm="http://schemas.microsoft.com/office/excel/2006/main">
          <x14:cfRule type="expression" priority="16" id="{E7BE6894-A8DF-4D1D-AEFD-C8961B463A34}">
            <xm:f>VLOOKUP(VALUE(MID(A2120,1,IF(VALUE(MID(A2120,1,3))=898,3,4)))&amp;MID($D2120,1,5),'\PAA - 2019\[PAA FUNCIONAMIENTO 2019 FINAL REVISADO.xlsx]Hoja1'!#REF!,4,0)&lt;0</xm:f>
            <x14:dxf>
              <font>
                <b val="0"/>
                <i val="0"/>
                <color theme="0"/>
              </font>
              <fill>
                <patternFill>
                  <bgColor rgb="FFFF0000"/>
                </patternFill>
              </fill>
              <border>
                <vertical/>
                <horizontal/>
              </border>
            </x14:dxf>
          </x14:cfRule>
          <xm:sqref>P2120</xm:sqref>
        </x14:conditionalFormatting>
        <x14:conditionalFormatting xmlns:xm="http://schemas.microsoft.com/office/excel/2006/main">
          <x14:cfRule type="expression" priority="15" id="{D093D5C3-F9BA-4E92-A4F1-11288362ABB7}">
            <xm:f>VLOOKUP(VALUE(MID(A2119,1,IF(VALUE(MID(A2119,1,3))=898,3,4)))&amp;MID($D2119,1,5),'\PAA - 2019\[PAA FUNCIONAMIENTO 2019 FINAL REVISADO.xlsx]Hoja1'!#REF!,4,0)&lt;0</xm:f>
            <x14:dxf>
              <font>
                <b val="0"/>
                <i val="0"/>
                <color theme="0"/>
              </font>
              <fill>
                <patternFill>
                  <bgColor rgb="FFFF0000"/>
                </patternFill>
              </fill>
              <border>
                <vertical/>
                <horizontal/>
              </border>
            </x14:dxf>
          </x14:cfRule>
          <xm:sqref>P2119</xm:sqref>
        </x14:conditionalFormatting>
        <x14:conditionalFormatting xmlns:xm="http://schemas.microsoft.com/office/excel/2006/main">
          <x14:cfRule type="expression" priority="13" id="{EEB9CF21-7AD0-4177-9116-94E9557D4AEA}">
            <xm:f>VLOOKUP(VALUE(MID(A2122,1,IF(VALUE(MID(A2122,1,3))=898,3,4)))&amp;MID($D2122,1,5),'\Users\danerybuitrago\Library\Containers\com.microsoft.Excel\Data\Documents\C:\Users\mcelyr\AppData\Local\Microsoft\Windows\INetCache\Content.Outlook\PWX8M0YW\[Plan anual de adquisiciones - Funcionamiento (00000003).xlsx]Hoja1'!#REF!,4,0)&lt;0</xm:f>
            <x14:dxf>
              <font>
                <b val="0"/>
                <i val="0"/>
                <color theme="0"/>
              </font>
              <fill>
                <patternFill>
                  <bgColor rgb="FFFF0000"/>
                </patternFill>
              </fill>
              <border>
                <vertical/>
                <horizontal/>
              </border>
            </x14:dxf>
          </x14:cfRule>
          <xm:sqref>P2122</xm:sqref>
        </x14:conditionalFormatting>
        <x14:conditionalFormatting xmlns:xm="http://schemas.microsoft.com/office/excel/2006/main">
          <x14:cfRule type="expression" priority="12" id="{F89E8FB5-48B8-4CDD-BDB9-6DE1A70FEC3C}">
            <xm:f>VLOOKUP(VALUE(MID(A2129,1,IF(VALUE(MID(A2129,1,3))=898,3,4)))&amp;MID($D2129,1,5),'\PAA - 2019\[PAA FUNCIONAMIENTO 2019 FINAL REVISADO.xlsx]Hoja1'!#REF!,4,0)&lt;0</xm:f>
            <x14:dxf>
              <font>
                <b val="0"/>
                <i val="0"/>
                <color theme="0"/>
              </font>
              <fill>
                <patternFill>
                  <bgColor rgb="FFFF0000"/>
                </patternFill>
              </fill>
              <border>
                <vertical/>
                <horizontal/>
              </border>
            </x14:dxf>
          </x14:cfRule>
          <xm:sqref>P2129</xm:sqref>
        </x14:conditionalFormatting>
        <x14:conditionalFormatting xmlns:xm="http://schemas.microsoft.com/office/excel/2006/main">
          <x14:cfRule type="expression" priority="11" id="{51B5A2C5-B7DC-43A1-A6CF-52D6022CB784}">
            <xm:f>VLOOKUP(VALUE(MID(A2132,1,IF(VALUE(MID(A2132,1,3))=898,3,4)))&amp;MID($D2132,1,5),'\PAA - 2019\[PAA FUNCIONAMIENTO 2019 FINAL REVISADO.xlsx]Hoja1'!#REF!,4,0)&lt;0</xm:f>
            <x14:dxf>
              <font>
                <b val="0"/>
                <i val="0"/>
                <color theme="0"/>
              </font>
              <fill>
                <patternFill>
                  <bgColor rgb="FFFF0000"/>
                </patternFill>
              </fill>
              <border>
                <vertical/>
                <horizontal/>
              </border>
            </x14:dxf>
          </x14:cfRule>
          <xm:sqref>P2132</xm:sqref>
        </x14:conditionalFormatting>
        <x14:conditionalFormatting xmlns:xm="http://schemas.microsoft.com/office/excel/2006/main">
          <x14:cfRule type="expression" priority="10" id="{33280217-6150-4F11-909E-8AB52F5722C1}">
            <xm:f>VLOOKUP(VALUE(MID(A2134,1,IF(VALUE(MID(A2134,1,3))=898,3,4)))&amp;MID($D2134,1,5),'\PAA - 2019\[PAA FUNCIONAMIENTO 2019 FINAL REVISADO.xlsx]Hoja1'!#REF!,4,0)&lt;0</xm:f>
            <x14:dxf>
              <font>
                <b val="0"/>
                <i val="0"/>
                <color theme="0"/>
              </font>
              <fill>
                <patternFill>
                  <bgColor rgb="FFFF0000"/>
                </patternFill>
              </fill>
              <border>
                <vertical/>
                <horizontal/>
              </border>
            </x14:dxf>
          </x14:cfRule>
          <xm:sqref>P2134</xm:sqref>
        </x14:conditionalFormatting>
        <x14:conditionalFormatting xmlns:xm="http://schemas.microsoft.com/office/excel/2006/main">
          <x14:cfRule type="expression" priority="9" id="{36FD2A76-7475-4D91-A636-4AA2397B4B93}">
            <xm:f>VLOOKUP(VALUE(MID(A2136,1,IF(VALUE(MID(A2136,1,3))=898,3,4)))&amp;MID($D2136,1,5),'\PAA - 2019\[PAA FUNCIONAMIENTO 2019 FINAL REVISADO.xlsx]Hoja1'!#REF!,4,0)&lt;0</xm:f>
            <x14:dxf>
              <font>
                <b val="0"/>
                <i val="0"/>
                <color theme="0"/>
              </font>
              <fill>
                <patternFill>
                  <bgColor rgb="FFFF0000"/>
                </patternFill>
              </fill>
              <border>
                <vertical/>
                <horizontal/>
              </border>
            </x14:dxf>
          </x14:cfRule>
          <xm:sqref>P2136</xm:sqref>
        </x14:conditionalFormatting>
        <x14:conditionalFormatting xmlns:xm="http://schemas.microsoft.com/office/excel/2006/main">
          <x14:cfRule type="expression" priority="8" id="{D67F2144-63A5-4D1F-9385-6987165B9DBE}">
            <xm:f>VLOOKUP(VALUE(MID(A2135,1,IF(VALUE(MID(A2135,1,3))=898,3,4)))&amp;MID($D2135,1,5),'\PAA - 2019\[PAA FUNCIONAMIENTO 2019 FINAL REVISADO.xlsx]Hoja1'!#REF!,4,0)&lt;0</xm:f>
            <x14:dxf>
              <font>
                <b val="0"/>
                <i val="0"/>
                <color theme="0"/>
              </font>
              <fill>
                <patternFill>
                  <bgColor rgb="FFFF0000"/>
                </patternFill>
              </fill>
              <border>
                <vertical/>
                <horizontal/>
              </border>
            </x14:dxf>
          </x14:cfRule>
          <xm:sqref>P2135</xm:sqref>
        </x14:conditionalFormatting>
        <x14:conditionalFormatting xmlns:xm="http://schemas.microsoft.com/office/excel/2006/main">
          <x14:cfRule type="expression" priority="7" id="{4C48352C-DFA8-4FFD-B0AD-EBAF1187D9EA}">
            <xm:f>VLOOKUP(VALUE(MID(A2133,1,IF(VALUE(MID(A2133,1,3))=898,3,4)))&amp;MID($D2133,1,5),'\PAA - 2019\[PAA FUNCIONAMIENTO 2019 FINAL REVISADO.xlsx]Hoja1'!#REF!,4,0)&lt;0</xm:f>
            <x14:dxf>
              <font>
                <b val="0"/>
                <i val="0"/>
                <color theme="0"/>
              </font>
              <fill>
                <patternFill>
                  <bgColor rgb="FFFF0000"/>
                </patternFill>
              </fill>
              <border>
                <vertical/>
                <horizontal/>
              </border>
            </x14:dxf>
          </x14:cfRule>
          <xm:sqref>P2133</xm:sqref>
        </x14:conditionalFormatting>
        <x14:conditionalFormatting xmlns:xm="http://schemas.microsoft.com/office/excel/2006/main">
          <x14:cfRule type="expression" priority="6" id="{624A0B99-20E1-4EF4-932B-17251D303AFE}">
            <xm:f>VLOOKUP(VALUE(MID(A2131,1,IF(VALUE(MID(A2131,1,3))=898,3,4)))&amp;MID($D2131,1,5),'\PAA - 2019\[PAA FUNCIONAMIENTO 2019 FINAL REVISADO.xlsx]Hoja1'!#REF!,4,0)&lt;0</xm:f>
            <x14:dxf>
              <font>
                <b val="0"/>
                <i val="0"/>
                <color theme="0"/>
              </font>
              <fill>
                <patternFill>
                  <bgColor rgb="FFFF0000"/>
                </patternFill>
              </fill>
              <border>
                <vertical/>
                <horizontal/>
              </border>
            </x14:dxf>
          </x14:cfRule>
          <xm:sqref>P2131</xm:sqref>
        </x14:conditionalFormatting>
        <x14:conditionalFormatting xmlns:xm="http://schemas.microsoft.com/office/excel/2006/main">
          <x14:cfRule type="expression" priority="5" id="{DDD4D1D1-A83F-4EEC-AC2F-F6D261B6BB53}">
            <xm:f>VLOOKUP(VALUE(MID(A2138,1,IF(VALUE(MID(A2138,1,3))=898,3,4)))&amp;MID($D2138,1,5),'\PAA - 2019\[PAA FUNCIONAMIENTO 2019 FINAL REVISADO.xlsx]Hoja1'!#REF!,4,0)&lt;0</xm:f>
            <x14:dxf>
              <font>
                <b val="0"/>
                <i val="0"/>
                <color theme="0"/>
              </font>
              <fill>
                <patternFill>
                  <bgColor rgb="FFFF0000"/>
                </patternFill>
              </fill>
              <border>
                <vertical/>
                <horizontal/>
              </border>
            </x14:dxf>
          </x14:cfRule>
          <xm:sqref>P2138</xm:sqref>
        </x14:conditionalFormatting>
        <x14:conditionalFormatting xmlns:xm="http://schemas.microsoft.com/office/excel/2006/main">
          <x14:cfRule type="expression" priority="4" id="{3D480D01-6DD5-42FB-B4B0-6B3442B39658}">
            <xm:f>VLOOKUP(VALUE(MID(A2140,1,IF(VALUE(MID(A2140,1,3))=898,3,4)))&amp;MID($D2140,1,5),'\PAA - 2019\[PAA FUNCIONAMIENTO 2019 FINAL REVISADO.xlsx]Hoja1'!#REF!,4,0)&lt;0</xm:f>
            <x14:dxf>
              <font>
                <b val="0"/>
                <i val="0"/>
                <color theme="0"/>
              </font>
              <fill>
                <patternFill>
                  <bgColor rgb="FFFF0000"/>
                </patternFill>
              </fill>
              <border>
                <vertical/>
                <horizontal/>
              </border>
            </x14:dxf>
          </x14:cfRule>
          <xm:sqref>P2140</xm:sqref>
        </x14:conditionalFormatting>
        <x14:conditionalFormatting xmlns:xm="http://schemas.microsoft.com/office/excel/2006/main">
          <x14:cfRule type="expression" priority="3" id="{83150607-75D4-449C-AB50-89F8BA74D669}">
            <xm:f>VLOOKUP(VALUE(MID(A2141,1,IF(VALUE(MID(A2141,1,3))=898,3,4)))&amp;MID($D2141,1,5),'\PAA - 2019\[PAA FUNCIONAMIENTO 2019 FINAL REVISADO.xlsx]Hoja1'!#REF!,4,0)&lt;0</xm:f>
            <x14:dxf>
              <font>
                <b val="0"/>
                <i val="0"/>
                <color theme="0"/>
              </font>
              <fill>
                <patternFill>
                  <bgColor rgb="FFFF0000"/>
                </patternFill>
              </fill>
              <border>
                <vertical/>
                <horizontal/>
              </border>
            </x14:dxf>
          </x14:cfRule>
          <xm:sqref>P2141</xm:sqref>
        </x14:conditionalFormatting>
        <x14:conditionalFormatting xmlns:xm="http://schemas.microsoft.com/office/excel/2006/main">
          <x14:cfRule type="expression" priority="2" id="{988F1A68-A57E-4360-AF98-207E27759C37}">
            <xm:f>VLOOKUP(VALUE(MID(A2139,1,IF(VALUE(MID(A2139,1,3))=898,3,4)))&amp;MID($D2139,1,5),'\PAA - 2019\[PAA FUNCIONAMIENTO 2019 FINAL REVISADO.xlsx]Hoja1'!#REF!,4,0)&lt;0</xm:f>
            <x14:dxf>
              <font>
                <b val="0"/>
                <i val="0"/>
                <color theme="0"/>
              </font>
              <fill>
                <patternFill>
                  <bgColor rgb="FFFF0000"/>
                </patternFill>
              </fill>
              <border>
                <vertical/>
                <horizontal/>
              </border>
            </x14:dxf>
          </x14:cfRule>
          <xm:sqref>P2139</xm:sqref>
        </x14:conditionalFormatting>
        <x14:conditionalFormatting xmlns:xm="http://schemas.microsoft.com/office/excel/2006/main">
          <x14:cfRule type="expression" priority="1" id="{2AAA20A1-6AE0-4F92-8D37-05E5139BDD95}">
            <xm:f>VLOOKUP(VALUE(MID(A2137,1,IF(VALUE(MID(A2137,1,3))=898,3,4)))&amp;MID($D2137,1,5),'\PAA - 2019\[PAA FUNCIONAMIENTO 2019 FINAL REVISADO.xlsx]Hoja1'!#REF!,4,0)&lt;0</xm:f>
            <x14:dxf>
              <font>
                <b val="0"/>
                <i val="0"/>
                <color theme="0"/>
              </font>
              <fill>
                <patternFill>
                  <bgColor rgb="FFFF0000"/>
                </patternFill>
              </fill>
              <border>
                <vertical/>
                <horizontal/>
              </border>
            </x14:dxf>
          </x14:cfRule>
          <xm:sqref>P2137</xm:sqref>
        </x14:conditionalFormatting>
        <x14:conditionalFormatting xmlns:xm="http://schemas.microsoft.com/office/excel/2006/main">
          <x14:cfRule type="expression" priority="520" id="{BBAB4232-084B-4D59-A140-C34A57330EB1}">
            <xm:f>VLOOKUP(VALUE(MID(XFC1266,1,IF(VALUE(MID(XFC1266,1,3))=898,3,4)))&amp;MID($D1266,1,5),'\PAA - 2019\INVERSION\[1053 PAA 2019 OK (LISTO ).xlsx]Hoja1'!#REF!,4,0)&lt;0</xm:f>
            <x14:dxf>
              <font>
                <b val="0"/>
                <i val="0"/>
                <color theme="0"/>
              </font>
              <fill>
                <patternFill>
                  <bgColor rgb="FFFF0000"/>
                </patternFill>
              </fill>
              <border>
                <vertical/>
                <horizontal/>
              </border>
            </x14:dxf>
          </x14:cfRule>
          <xm:sqref>O1266</xm:sqref>
        </x14:conditionalFormatting>
        <x14:conditionalFormatting xmlns:xm="http://schemas.microsoft.com/office/excel/2006/main">
          <x14:cfRule type="expression" priority="521" id="{D2B0F5F0-C6A9-498C-B74C-74C99464E0CF}">
            <xm:f>VLOOKUP(VALUE(MID(XFA2024,1,IF(VALUE(MID(XFA2024,1,3))=898,3,4)))&amp;MID($D2024,1,5),'\PAA - 2019\INVERSION\[1073 PAA 2019 OK  ( LISTO ).xlsx]Hoja1'!#REF!,4,0)&lt;0</xm:f>
            <x14:dxf>
              <font>
                <b val="0"/>
                <i val="0"/>
                <color theme="0"/>
              </font>
              <fill>
                <patternFill>
                  <bgColor rgb="FFFF0000"/>
                </patternFill>
              </fill>
              <border>
                <vertical/>
                <horizontal/>
              </border>
            </x14:dxf>
          </x14:cfRule>
          <xm:sqref>O2024</xm:sqref>
        </x14:conditionalFormatting>
        <x14:conditionalFormatting xmlns:xm="http://schemas.microsoft.com/office/excel/2006/main">
          <x14:cfRule type="expression" priority="522" id="{38E3F287-E0BF-42CF-8FB4-5600FE257868}">
            <xm:f>VLOOKUP(VALUE(MID(XFC2122,1,IF(VALUE(MID(XFC2122,1,3))=898,3,4)))&amp;MID($D2122,1,5),'\Users\danerybuitrago\Library\Containers\com.microsoft.Excel\Data\Documents\C:\Users\mcelyr\AppData\Local\Microsoft\Windows\INetCache\Content.Outlook\PWX8M0YW\[Plan anual de adquisiciones - Funcionamiento (00000003).xlsx]Hoja1'!#REF!,4,0)&lt;0</xm:f>
            <x14:dxf>
              <font>
                <b val="0"/>
                <i val="0"/>
                <color theme="0"/>
              </font>
              <fill>
                <patternFill>
                  <bgColor rgb="FFFF0000"/>
                </patternFill>
              </fill>
              <border>
                <vertical/>
                <horizontal/>
              </border>
            </x14:dxf>
          </x14:cfRule>
          <xm:sqref>O2122</xm:sqref>
        </x14:conditionalFormatting>
      </x14:conditionalFormattings>
    </ext>
    <ext xmlns:x14="http://schemas.microsoft.com/office/spreadsheetml/2009/9/main" uri="{CCE6A557-97BC-4b89-ADB6-D9C93CAAB3DF}">
      <x14:dataValidations xmlns:xm="http://schemas.microsoft.com/office/excel/2006/main" count="166">
        <x14:dataValidation type="list" allowBlank="1" showInputMessage="1" showErrorMessage="1">
          <x14:formula1>
            <xm:f>Hoja3!$B$2:$B$21</xm:f>
          </x14:formula1>
          <xm:sqref>K136:K144 K5:K134</xm:sqref>
        </x14:dataValidation>
        <x14:dataValidation type="list" allowBlank="1" showInputMessage="1" showErrorMessage="1">
          <x14:formula1>
            <xm:f>'C:\Users\ediaz\AppData\Local\Microsoft\Windows\INetCache\Content.Outlook\DKYWXIYB\[PLAN DE ADQUISICIONES 2018 (00000005).xlsx]Hoja3'!#REF!</xm:f>
          </x14:formula1>
          <xm:sqref>M102:M134 M136:M138 J136:J174 G136:G157 G159:G174 G107:G134 J107:J134</xm:sqref>
        </x14:dataValidation>
        <x14:dataValidation type="list" allowBlank="1" showInputMessage="1" showErrorMessage="1">
          <x14:formula1>
            <xm:f>'C:\Users\ediaz\AppData\Local\Microsoft\Windows\INetCache\Content.Outlook\DKYWXIYB\[PLAN DE ADQUISICIONES 2018 (00000004).xlsx]Hoja3'!#REF!</xm:f>
          </x14:formula1>
          <xm:sqref>M99:M101</xm:sqref>
        </x14:dataValidation>
        <x14:dataValidation type="list" allowBlank="1" showInputMessage="1" showErrorMessage="1">
          <x14:formula1>
            <xm:f>'D:\2018\CONTRATACION\[plan adquisiciones 2018 final-2.xlsx]Hoja3'!#REF!</xm:f>
          </x14:formula1>
          <xm:sqref>J77 J80:J106 G80:G106 Q9 N79:N134 Q410:R442 N69:N77 M77 M80:M98 M442:N444 Q135:R135 G77 J135:K135 Q5:R8 M5:N10 G5:H10 J5:J10 M256 N136:N174 R9:R134 Q80:Q134 Q136:Q174 G135 M135:N135 M53 R136:R298</xm:sqref>
        </x14:dataValidation>
        <x14:dataValidation type="list" allowBlank="1" showInputMessage="1" showErrorMessage="1">
          <x14:formula1>
            <xm:f>'C:\Users\ediaz\AppData\Local\Microsoft\Windows\INetCache\Content.Outlook\DKYWXIYB\[11-01-if-002 plan anual de adquisiciones v30 898 (00000002).xlsx]Hoja3'!#REF!</xm:f>
          </x14:formula1>
          <xm:sqref>J78:J79 G78:G79 Q78:Q79 G68:G76 J68:J76 N68 N78 M78:M79 Q68:Q76 M68:M73 M75</xm:sqref>
        </x14:dataValidation>
        <x14:dataValidation type="list" allowBlank="1" showInputMessage="1" showErrorMessage="1">
          <x14:formula1>
            <xm:f>'F:\PLAN DE CONTRATACION\[NOMINA.xlsx]Hoja3'!#REF!</xm:f>
          </x14:formula1>
          <xm:sqref>J51:J67 Q51:Q67 M413 N51:N67 G46:G67 M13 M21 M31 M74 M76 M431:M432 M139:M144 M171:M174 M246 M249 M54:M67 M282:M298 M409 M46:M52 M257:M258</xm:sqref>
        </x14:dataValidation>
        <x14:dataValidation type="list" allowBlank="1" showInputMessage="1" showErrorMessage="1">
          <x14:formula1>
            <xm:f>'D:\2019\CONTRATACION\PLAN DE CONTRATACION\[2019 - PLAN 898.xlsx]Hoja3'!#REF!</xm:f>
          </x14:formula1>
          <xm:sqref>H136:H400 J11:J50 N11:N50 Q11:Q45 G11:G45 M32:M45 H11:H134 M11:M12 M14:M20 M22:M30</xm:sqref>
        </x14:dataValidation>
        <x14:dataValidation type="list" allowBlank="1" showInputMessage="1" showErrorMessage="1">
          <x14:formula1>
            <xm:f>'C:\Users\ediaz\AppData\Local\Microsoft\Windows\INetCache\Content.Outlook\DKYWXIYB\[PLAN DE ADQUISICIONES 2018 (00000006).xlsx]Hoja3'!#REF!</xm:f>
          </x14:formula1>
          <xm:sqref>Q10</xm:sqref>
        </x14:dataValidation>
        <x14:dataValidation type="custom" errorStyle="information" allowBlank="1" showInputMessage="1" showErrorMessage="1" errorTitle="ATENCIÓN!" error="LA SUMATORIA DE LOS VALORES DE LOS OBJETOS DE CONTRATO SUPERAN EL VALOR ASIGANDO PARA EL OBJETO DE GASTO">
          <x14:formula1>
            <xm:f>VLOOKUP(VALUE(MID(A5,1,IF(VALUE(MID(A5,1,3))=898,3,4)))&amp;MID($D5,1,5),'D:\2018\CONTRATACION\[plan adquisiciones 2018 final-2.xlsx]Hoja1'!#REF!,4,0)&gt;=0</xm:f>
          </x14:formula1>
          <xm:sqref>P5:P8 P2101</xm:sqref>
        </x14:dataValidation>
        <x14:dataValidation type="list" allowBlank="1" showInputMessage="1" showErrorMessage="1">
          <x14:formula1>
            <xm:f>'C:\Users\ediaz\AppData\Local\Microsoft\Windows\INetCache\Content.Outlook\DKYWXIYB\[PLAN DE ADQUISICIONES 2018 O.CONTROL.DISCIPLINARIO (1).xlsx]Hoja3'!#REF!</xm:f>
          </x14:formula1>
          <xm:sqref>Q77</xm:sqref>
        </x14:dataValidation>
        <x14:dataValidation type="custom" errorStyle="information" allowBlank="1" showInputMessage="1" showErrorMessage="1" errorTitle="ATENCIÓN!" error="LA SUMATORIA DE LOS VALORES DE LOS OBJETOS DE CONTRATO SUPERAN EL VALOR ASIGANDO PARA EL OBJETO DE GASTO">
          <x14:formula1>
            <xm:f>VLOOKUP(VALUE(MID(A171,1,IF(VALUE(MID(A171,1,3))=898,3,4)))&amp;MID($D171,1,5),'D:\2019\CONTRATACION\PLAN DE CONTRATACION\[2019 - PLAN 898.xlsx]Hoja1'!#REF!,4,0)&gt;=0</xm:f>
          </x14:formula1>
          <xm:sqref>P171:P174</xm:sqref>
        </x14:dataValidation>
        <x14:dataValidation type="list" allowBlank="1" showInputMessage="1" showErrorMessage="1">
          <x14:formula1>
            <xm:f>'C:\Users\ediaz\AppData\Local\Microsoft\Windows\INetCache\Content.Outlook\DKYWXIYB\[PAA 898.xlsx]Hoja3'!#REF!</xm:f>
          </x14:formula1>
          <xm:sqref>J175:K190 Q175:Q190 M175:N190 G175:G190</xm:sqref>
        </x14:dataValidation>
        <x14:dataValidation type="list" allowBlank="1" showInputMessage="1" showErrorMessage="1">
          <x14:formula1>
            <xm:f>'C:\Users\ediaz\AppData\Local\Microsoft\Windows\INetCache\Content.Outlook\DKYWXIYB\[Copia de 11-01-if-002 plan anual de adquisiciones v30.xlsx]Hoja3'!#REF!</xm:f>
          </x14:formula1>
          <xm:sqref>J191:K200 Q191:Q200 M191:N200 G191:G200</xm:sqref>
        </x14:dataValidation>
        <x14:dataValidation type="list" allowBlank="1" showInputMessage="1" showErrorMessage="1">
          <x14:formula1>
            <xm:f>'C:\Users\ediaz\AppData\Local\Microsoft\Windows\INetCache\Content.Outlook\DKYWXIYB\[plan de adquisiciones 2019 eduardo.xlsx]Hoja3'!#REF!</xm:f>
          </x14:formula1>
          <xm:sqref>J201:K223 M201:N223 G201:G223 Q201:Q298</xm:sqref>
        </x14:dataValidation>
        <x14:dataValidation type="list" allowBlank="1" showInputMessage="1" showErrorMessage="1">
          <x14:formula1>
            <xm:f>'C:\Users\ediaz\AppData\Local\Microsoft\Windows\INetCache\Content.Outlook\DKYWXIYB\[PAA 2019 SGI.xlsx]Hoja3'!#REF!</xm:f>
          </x14:formula1>
          <xm:sqref>G224:G298 M224:M245 M247:M248 M250:M255 N224:N298 J224:K298 M259:M281</xm:sqref>
        </x14:dataValidation>
        <x14:dataValidation type="list" allowBlank="1" showInputMessage="1" showErrorMessage="1">
          <x14:formula1>
            <xm:f>'C:\Users\hzabala\Documents\2016\KAREN EZPELETA\2017\CONTRATISTAS - DIRECCION DE CONTRATACION\CONTRATISTAS\2018\[Copia de formato plan anual de adquisiciones 2019.xlsx]Hoja3'!#REF!</xm:f>
          </x14:formula1>
          <xm:sqref>J299:K400 Q299:R400 M299:N400 G299:G400</xm:sqref>
        </x14:dataValidation>
        <x14:dataValidation type="list" allowBlank="1" showInputMessage="1" showErrorMessage="1">
          <x14:formula1>
            <xm:f>'C:\Users\ediaz\AppData\Local\Microsoft\Windows\INetCache\Content.Outlook\DKYWXIYB\[Copia de PLAN DE ADQUISICIONES 2019 OAP 898.xlsx]Hoja3'!#REF!</xm:f>
          </x14:formula1>
          <xm:sqref>G401:H409 Q401:R409 J401:K409 N401:N409 M401:M408</xm:sqref>
        </x14:dataValidation>
        <x14:dataValidation type="list" allowBlank="1" showInputMessage="1" showErrorMessage="1">
          <x14:formula1>
            <xm:f>'C:\Users\ediaz\AppData\Local\Microsoft\Windows\INetCache\Content.Outlook\DKYWXIYB\[PLAN DE ADQUISICIONES 2018-OAJ 898.xlsx]Hoja3'!#REF!</xm:f>
          </x14:formula1>
          <xm:sqref>G410:H432 J410:K432 N410:N432 M410:M412 M414:M430</xm:sqref>
        </x14:dataValidation>
        <x14:dataValidation type="list" allowBlank="1" showInputMessage="1" showErrorMessage="1">
          <x14:formula1>
            <xm:f>'C:\Users\ediaz\AppData\Local\Temp\Rar$DIa0.732\[PAA 2019 SGI 898.xlsx]Hoja3'!#REF!</xm:f>
          </x14:formula1>
          <xm:sqref>G433:H444 M433:N441 J433:K444</xm:sqref>
        </x14:dataValidation>
        <x14:dataValidation type="list" allowBlank="1" showInputMessage="1" showErrorMessage="1">
          <x14:formula1>
            <xm:f>'C:\Users\ediaz\AppData\Local\Microsoft\Windows\INetCache\Content.Outlook\DKYWXIYB\[PLAN DE ADQUISICIONES 2018 PLANEACION P 898 (00000003).xlsx]Hoja3'!#REF!</xm:f>
          </x14:formula1>
          <xm:sqref>H135</xm:sqref>
        </x14:dataValidation>
        <x14:dataValidation type="custom" errorStyle="information" allowBlank="1" showInputMessage="1" showErrorMessage="1" errorTitle="ATENCIÓN!" error="LA SUMATORIA DE LOS VALORES DE LOS OBJETOS DE CONTRATO SUPERAN EL VALOR ASIGANDO PARA EL OBJETO DE GASTO">
          <x14:formula1>
            <xm:f>VLOOKUP(VALUE(MID(A70,1,IF(VALUE(MID(A70,1,3))=898,3,4)))&amp;MID($D69,1,5),'C:\Users\ediaz\AppData\Local\Microsoft\Windows\INetCache\Content.Outlook\DKYWXIYB\[11-01-if-002 plan anual de adquisiciones v30 898 (00000002).xlsx]Hoja1'!#REF!,4,0)&gt;=0</xm:f>
          </x14:formula1>
          <xm:sqref>P79 P69:P76</xm:sqref>
        </x14:dataValidation>
        <x14:dataValidation type="custom" errorStyle="information" allowBlank="1" showInputMessage="1" showErrorMessage="1" errorTitle="ATENCIÓN!" error="LA SUMATORIA DE LOS VALORES DE LOS OBJETOS DE CONTRATO SUPERAN EL VALOR ASIGANDO PARA EL OBJETO DE GASTO">
          <x14:formula1>
            <xm:f>VLOOKUP(VALUE(MID(A69,1,IF(VALUE(MID(A69,1,3))=898,3,4)))&amp;MID($D68,1,5),'C:\Users\ediaz\AppData\Local\Microsoft\Windows\INetCache\Content.Outlook\DKYWXIYB\[11-01-if-002 plan anual de adquisiciones v30 898 (00000002).xlsx]Hoja1'!#REF!,4,0)&gt;=0</xm:f>
          </x14:formula1>
          <xm:sqref>O69</xm:sqref>
        </x14:dataValidation>
        <x14:dataValidation type="custom" errorStyle="information" allowBlank="1" showInputMessage="1" showErrorMessage="1" errorTitle="ATENCIÓN!" error="LA SUMATORIA DE LOS VALORES DE LOS OBJETOS DE CONTRATO SUPERAN EL VALOR ASIGANDO PARA EL OBJETO DE GASTO">
          <x14:formula1>
            <xm:f>VLOOKUP(VALUE(MID(A11,1,IF(VALUE(MID(A11,1,3))=898,3,4)))&amp;MID($D10,1,5),'D:\2018\CONTRATACION\[plan adquisiciones 2018 final-2.xlsx]Hoja1'!#REF!,4,0)&gt;=0</xm:f>
          </x14:formula1>
          <xm:sqref>P77 P10 P88:P92 P97:P106</xm:sqref>
        </x14:dataValidation>
        <x14:dataValidation type="custom" errorStyle="information" allowBlank="1" showInputMessage="1" showErrorMessage="1" errorTitle="ATENCIÓN!" error="LA SUMATORIA DE LOS VALORES DE LOS OBJETOS DE CONTRATO SUPERAN EL VALOR ASIGANDO PARA EL OBJETO DE GASTO">
          <x14:formula1>
            <xm:f>VLOOKUP(VALUE(MID(A52,1,IF(VALUE(MID(A52,1,3))=898,3,4)))&amp;MID($D51,1,5),'F:\PLAN DE CONTRATACION\[NOMINA.xlsx]Hoja1'!#REF!,4,0)&gt;=0</xm:f>
          </x14:formula1>
          <xm:sqref>P51:P67</xm:sqref>
        </x14:dataValidation>
        <x14:dataValidation type="custom" errorStyle="information" allowBlank="1" showInputMessage="1" showErrorMessage="1" errorTitle="ATENCIÓN!" error="LA SUMATORIA DE LOS VALORES DE LOS OBJETOS DE CONTRATO SUPERAN EL VALOR ASIGANDO PARA EL OBJETO DE GASTO">
          <x14:formula1>
            <xm:f>VLOOKUP(VALUE(MID(A12,1,IF(VALUE(MID(A12,1,3))=898,3,4)))&amp;MID($D11,1,5),'D:\2019\CONTRATACION\PLAN DE CONTRATACION\[2019 - PLAN 898.xlsx]Hoja1'!#REF!,4,0)&gt;=0</xm:f>
          </x14:formula1>
          <xm:sqref>P11:P45</xm:sqref>
        </x14:dataValidation>
        <x14:dataValidation type="custom" errorStyle="information" allowBlank="1" showInputMessage="1" showErrorMessage="1" errorTitle="ATENCIÓN!" error="LA SUMATORIA DE LOS VALORES DE LOS OBJETOS DE CONTRATO SUPERAN EL VALOR ASIGANDO PARA EL OBJETO DE GASTO">
          <x14:formula1>
            <xm:f>VLOOKUP(VALUE(MID(A202,1,IF(VALUE(MID(A202,1,3))=898,3,4)))&amp;MID($D201,1,5),'C:\Users\ediaz\AppData\Local\Microsoft\Windows\INetCache\Content.Outlook\DKYWXIYB\[plan de adquisiciones 2019 eduardo.xlsx]Hoja1'!#REF!,4,0)&gt;=0</xm:f>
          </x14:formula1>
          <xm:sqref>P201:P223</xm:sqref>
        </x14:dataValidation>
        <x14:dataValidation type="custom" errorStyle="information" allowBlank="1" showInputMessage="1" showErrorMessage="1" errorTitle="ATENCIÓN!" error="LA SUMATORIA DE LOS VALORES DE LOS OBJETOS DE CONTRATO SUPERAN EL VALOR ASIGANDO PARA EL OBJETO DE GASTO">
          <x14:formula1>
            <xm:f>VLOOKUP(VALUE(MID(A402,1,IF(VALUE(MID(A402,1,3))=898,3,4)))&amp;MID($D401,1,5),'C:\Users\ediaz\AppData\Local\Microsoft\Windows\INetCache\Content.Outlook\DKYWXIYB\[Copia de PLAN DE ADQUISICIONES 2019 OAP 898.xlsx]Hoja1'!#REF!,4,0)&gt;=0</xm:f>
          </x14:formula1>
          <xm:sqref>P401:P409</xm:sqref>
        </x14:dataValidation>
        <x14:dataValidation type="list" allowBlank="1" showInputMessage="1" showErrorMessage="1">
          <x14:formula1>
            <xm:f>'D:\INSPECCIÓN 2018\CONTRATACIÒN\RECURSOS 2019\[Copia de Copia AJUSTE NANCY de PAA 2019 - 898-1.xlsx]Hoja3'!#REF!</xm:f>
          </x14:formula1>
          <xm:sqref>K145:K174</xm:sqref>
        </x14:dataValidation>
        <x14:dataValidation type="custom" errorStyle="information" allowBlank="1" showInputMessage="1" showErrorMessage="1" errorTitle="ATENCIÓN!" error="LA SUMATORIA DE LOS VALORES DE LOS OBJETOS DE CONTRATO SUPERAN EL VALOR ASIGANDO PARA EL OBJETO DE GASTO">
          <x14:formula1>
            <xm:f>VLOOKUP(VALUE(MID(#REF!,1,IF(VALUE(MID(#REF!,1,3))=898,3,4)))&amp;MID($D507,1,5),'[11-01-if-002 plan anual de adquisiciones v30.xlsx]Hoja1'!#REF!,4,0)&gt;=0</xm:f>
          </x14:formula1>
          <xm:sqref>O507:P507</xm:sqref>
        </x14:dataValidation>
        <x14:dataValidation type="list" allowBlank="1" showInputMessage="1" showErrorMessage="1">
          <x14:formula1>
            <xm:f>'[11-01-if-002 plan anual de adquisiciones v30.xlsx]Hoja3'!#REF!</xm:f>
          </x14:formula1>
          <xm:sqref>J445:K507 G445:H507 Q445:Q507 M445:N507</xm:sqref>
        </x14:dataValidation>
        <x14:dataValidation type="list" allowBlank="1" showInputMessage="1" showErrorMessage="1">
          <x14:formula1>
            <xm:f>'F:\PAA - 2019\INVERSION\[1040 PAA 2019 OK (LISTO).xlsx]Hoja3'!#REF!</xm:f>
          </x14:formula1>
          <xm:sqref>M508:M538</xm:sqref>
        </x14:dataValidation>
        <x14:dataValidation type="list" allowBlank="1" showInputMessage="1" showErrorMessage="1">
          <x14:formula1>
            <xm:f>'F:\PAA - 2019\INVERSION\[1040 PAA 2019 OK (LISTO).xlsx]Hoja3'!#REF!</xm:f>
          </x14:formula1>
          <xm:sqref>G508:H538</xm:sqref>
        </x14:dataValidation>
        <x14:dataValidation type="list" allowBlank="1" showInputMessage="1" showErrorMessage="1">
          <x14:formula1>
            <xm:f>'F:\PAA - 2019\INVERSION\[1040 PAA 2019 OK (LISTO).xlsx]Hoja3'!#REF!</xm:f>
          </x14:formula1>
          <xm:sqref>N508:N538</xm:sqref>
        </x14:dataValidation>
        <x14:dataValidation type="list" allowBlank="1" showInputMessage="1" showErrorMessage="1">
          <x14:formula1>
            <xm:f>'F:\PAA - 2019\INVERSION\[1040 PAA 2019 OK (LISTO).xlsx]Hoja3'!#REF!</xm:f>
          </x14:formula1>
          <xm:sqref>R508:R538</xm:sqref>
        </x14:dataValidation>
        <x14:dataValidation type="list" allowBlank="1" showInputMessage="1" showErrorMessage="1">
          <x14:formula1>
            <xm:f>'F:\PAA - 2019\INVERSION\[1040 PAA 2019 OK (LISTO).xlsx]Hoja3'!#REF!</xm:f>
          </x14:formula1>
          <xm:sqref>Q508:Q538</xm:sqref>
        </x14:dataValidation>
        <x14:dataValidation type="list" allowBlank="1" showInputMessage="1" showErrorMessage="1">
          <x14:formula1>
            <xm:f>'F:\PAA - 2019\INVERSION\[1040 PAA 2019 OK (LISTO).xlsx]Hoja3'!#REF!</xm:f>
          </x14:formula1>
          <xm:sqref>K508:K538</xm:sqref>
        </x14:dataValidation>
        <x14:dataValidation type="list" allowBlank="1" showInputMessage="1" showErrorMessage="1">
          <x14:formula1>
            <xm:f>'F:\PAA - 2019\INVERSION\[1040 PAA 2019 OK (LISTO).xlsx]Hoja3'!#REF!</xm:f>
          </x14:formula1>
          <xm:sqref>J508:J538</xm:sqref>
        </x14:dataValidation>
        <x14:dataValidation type="custom" errorStyle="information" allowBlank="1" showInputMessage="1" showErrorMessage="1" errorTitle="ATENCIÓN!" error="LA SUMATORIA DE LOS VALORES DE LOS OBJETOS DE CONTRATO SUPERAN EL VALOR ASIGANDO PARA EL OBJETO DE GASTO">
          <x14:formula1>
            <xm:f>VLOOKUP(VALUE(MID(A510,1,IF(VALUE(MID(A510,1,3))=898,3,4)))&amp;MID($D510,1,5),'F:\PAA - 2019\INVERSION\[1040 PAA 2019 OK (LISTO).xlsx]Hoja1'!#REF!,4,0)&gt;=0</xm:f>
          </x14:formula1>
          <xm:sqref>P510 P525 P531 P527:P529 P515:P516 P535:P538 P519:P522</xm:sqref>
        </x14:dataValidation>
        <x14:dataValidation type="list" allowBlank="1" showInputMessage="1" showErrorMessage="1">
          <x14:formula1>
            <xm:f>'F:\PAA - 2019\INVERSION\[1043 PAA 2019 OK ( LISTO ).xlsx]Hoja3'!#REF!</xm:f>
          </x14:formula1>
          <xm:sqref>G539:H599</xm:sqref>
        </x14:dataValidation>
        <x14:dataValidation type="list" allowBlank="1" showInputMessage="1" showErrorMessage="1">
          <x14:formula1>
            <xm:f>'F:\PAA - 2019\INVERSION\[1043 PAA 2019 OK ( LISTO ).xlsx]Hoja3'!#REF!</xm:f>
          </x14:formula1>
          <xm:sqref>N539:N599</xm:sqref>
        </x14:dataValidation>
        <x14:dataValidation type="list" allowBlank="1" showInputMessage="1" showErrorMessage="1">
          <x14:formula1>
            <xm:f>'F:\PAA - 2019\INVERSION\[1043 PAA 2019 OK ( LISTO ).xlsx]Hoja3'!#REF!</xm:f>
          </x14:formula1>
          <xm:sqref>K539:K599</xm:sqref>
        </x14:dataValidation>
        <x14:dataValidation type="list" allowBlank="1" showInputMessage="1" showErrorMessage="1">
          <x14:formula1>
            <xm:f>'F:\PAA - 2019\INVERSION\[1043 PAA 2019 OK ( LISTO ).xlsx]Hoja3'!#REF!</xm:f>
          </x14:formula1>
          <xm:sqref>J539:J599</xm:sqref>
        </x14:dataValidation>
        <x14:dataValidation type="list" allowBlank="1" showInputMessage="1" showErrorMessage="1">
          <x14:formula1>
            <xm:f>'F:\PAA - 2019\INVERSION\[1043 PAA 2019 OK ( LISTO ).xlsx]Hoja3'!#REF!</xm:f>
          </x14:formula1>
          <xm:sqref>M539:M599</xm:sqref>
        </x14:dataValidation>
        <x14:dataValidation type="list" allowBlank="1" showInputMessage="1" showErrorMessage="1">
          <x14:formula1>
            <xm:f>'F:\PAA - 2019\INVERSION\[1043 PAA 2019 OK ( LISTO ).xlsx]Hoja3'!#REF!</xm:f>
          </x14:formula1>
          <xm:sqref>R539:R599</xm:sqref>
        </x14:dataValidation>
        <x14:dataValidation type="list" allowBlank="1" showInputMessage="1" showErrorMessage="1">
          <x14:formula1>
            <xm:f>'F:\PAA - 2019\INVERSION\[1043 PAA 2019 OK ( LISTO ).xlsx]Hoja3'!#REF!</xm:f>
          </x14:formula1>
          <xm:sqref>Q539:Q599</xm:sqref>
        </x14:dataValidation>
        <x14:dataValidation type="list" allowBlank="1" showInputMessage="1" showErrorMessage="1">
          <x14:formula1>
            <xm:f>'F:\PAA - 2019\INVERSION\[1046 PAA 2019 OK ( LISTO).xlsx]Hoja3'!#REF!</xm:f>
          </x14:formula1>
          <xm:sqref>M600:M802</xm:sqref>
        </x14:dataValidation>
        <x14:dataValidation type="list" allowBlank="1" showInputMessage="1" showErrorMessage="1">
          <x14:formula1>
            <xm:f>'F:\PAA - 2019\INVERSION\[1046 PAA 2019 OK ( LISTO).xlsx]Hoja3'!#REF!</xm:f>
          </x14:formula1>
          <xm:sqref>G600:H802</xm:sqref>
        </x14:dataValidation>
        <x14:dataValidation type="custom" errorStyle="information" allowBlank="1" showInputMessage="1" showErrorMessage="1" errorTitle="ATENCIÓN!" error="LA SUMATORIA DE LOS VALORES DE LOS OBJETOS DE CONTRATO SUPERAN EL VALOR ASIGANDO PARA EL OBJETO DE GASTO">
          <x14:formula1>
            <xm:f>VLOOKUP(VALUE(MID(A600,1,IF(VALUE(MID(A600,1,3))=898,3,4)))&amp;MID($D600,1,5),'F:\PAA - 2019\INVERSION\[1046 PAA 2019 OK ( LISTO).xlsx]Hoja1'!#REF!,4,0)&gt;=0</xm:f>
          </x14:formula1>
          <xm:sqref>P600:P802</xm:sqref>
        </x14:dataValidation>
        <x14:dataValidation type="list" allowBlank="1" showInputMessage="1" showErrorMessage="1">
          <x14:formula1>
            <xm:f>'F:\PAA - 2019\INVERSION\[1046 PAA 2019 OK ( LISTO).xlsx]Hoja3'!#REF!</xm:f>
          </x14:formula1>
          <xm:sqref>N600:N802</xm:sqref>
        </x14:dataValidation>
        <x14:dataValidation type="list" allowBlank="1" showInputMessage="1" showErrorMessage="1">
          <x14:formula1>
            <xm:f>'F:\PAA - 2019\INVERSION\[1046 PAA 2019 OK ( LISTO).xlsx]Hoja3'!#REF!</xm:f>
          </x14:formula1>
          <xm:sqref>R600:R802</xm:sqref>
        </x14:dataValidation>
        <x14:dataValidation type="list" allowBlank="1" showInputMessage="1" showErrorMessage="1">
          <x14:formula1>
            <xm:f>'F:\PAA - 2019\INVERSION\[1046 PAA 2019 OK ( LISTO).xlsx]Hoja3'!#REF!</xm:f>
          </x14:formula1>
          <xm:sqref>Q600:Q802</xm:sqref>
        </x14:dataValidation>
        <x14:dataValidation type="list" allowBlank="1" showInputMessage="1" showErrorMessage="1">
          <x14:formula1>
            <xm:f>'F:\PAA - 2019\INVERSION\[1046 PAA 2019 OK ( LISTO).xlsx]Hoja3'!#REF!</xm:f>
          </x14:formula1>
          <xm:sqref>K600:K802</xm:sqref>
        </x14:dataValidation>
        <x14:dataValidation type="list" allowBlank="1" showInputMessage="1" showErrorMessage="1">
          <x14:formula1>
            <xm:f>'F:\PAA - 2019\INVERSION\[1046 PAA 2019 OK ( LISTO).xlsx]Hoja3'!#REF!</xm:f>
          </x14:formula1>
          <xm:sqref>J600:J802</xm:sqref>
        </x14:dataValidation>
        <x14:dataValidation type="list" allowBlank="1" showInputMessage="1" showErrorMessage="1">
          <x14:formula1>
            <xm:f>'\\172.16.4.28\proy-inv\16. Plan Anual de Adquisiciones Proyectos\2018\[1049 PAA 2018 PROYECTO OK 28-09-2018 creación ítem 156.xlsx]Hoja3'!#REF!</xm:f>
          </x14:formula1>
          <xm:sqref>K937:K939</xm:sqref>
        </x14:dataValidation>
        <x14:dataValidation type="list" allowBlank="1" showInputMessage="1" showErrorMessage="1">
          <x14:formula1>
            <xm:f>'C:\Users\V5\Desktop\[formato plan anual de adquisiciones v30 (1).xlsx]Hoja3'!#REF!</xm:f>
          </x14:formula1>
          <xm:sqref>M937:M939 J803:J932 K803:K936 Q803:R940 Q943:R943 N803:N943 I803:I846 G803:H932 M803:M932</xm:sqref>
        </x14:dataValidation>
        <x14:dataValidation type="list" allowBlank="1" showInputMessage="1" showErrorMessage="1">
          <x14:formula1>
            <xm:f>'C:\Users\V5\Downloads\[Copia 1049 PAA 2019 PROYECTO 1049.xlsx]Hoja3'!#REF!</xm:f>
          </x14:formula1>
          <xm:sqref>Q941:R942 G933:H943 K940:K943 M941:M942 J933:J943</xm:sqref>
        </x14:dataValidation>
        <x14:dataValidation type="list" allowBlank="1" showInputMessage="1" showErrorMessage="1">
          <x14:formula1>
            <xm:f>'C:\Users\ybotero\OneDrive - Secretaria de Educación Distrital\CONTRATO CO1.PCCNTR.282962\PLAN ANUAL\PLAN ANUAL 2019\[soporte PLAN ANUAL.xlsx]Hoja3'!#REF!</xm:f>
          </x14:formula1>
          <xm:sqref>G985:H985 M978:N985 J978:K985</xm:sqref>
        </x14:dataValidation>
        <x14:dataValidation type="list" allowBlank="1" showInputMessage="1" showErrorMessage="1">
          <x14:formula1>
            <xm:f>'F:\PAA - 2019\INVERSION\[1050 PAA 2019 OK ( LISTO).xlsx]Hoja3'!#REF!</xm:f>
          </x14:formula1>
          <xm:sqref>M944:M977 M986</xm:sqref>
        </x14:dataValidation>
        <x14:dataValidation type="list" allowBlank="1" showInputMessage="1" showErrorMessage="1">
          <x14:formula1>
            <xm:f>'F:\PAA - 2019\INVERSION\[1050 PAA 2019 OK ( LISTO).xlsx]Hoja3'!#REF!</xm:f>
          </x14:formula1>
          <xm:sqref>G944:H984 G986:H986</xm:sqref>
        </x14:dataValidation>
        <x14:dataValidation type="custom" errorStyle="information" allowBlank="1" showInputMessage="1" showErrorMessage="1" errorTitle="ATENCIÓN!" error="LA SUMATORIA DE LOS VALORES DE LOS OBJETOS DE CONTRATO SUPERAN EL VALOR ASIGANDO PARA EL OBJETO DE GASTO">
          <x14:formula1>
            <xm:f>VLOOKUP(VALUE(MID(A944,1,IF(VALUE(MID(A944,1,3))=898,3,4)))&amp;MID($D944,1,5),'F:\PAA - 2019\INVERSION\[1050 PAA 2019 OK ( LISTO).xlsx]Hoja1'!#REF!,4,0)&gt;=0</xm:f>
          </x14:formula1>
          <xm:sqref>P986 P944:P977</xm:sqref>
        </x14:dataValidation>
        <x14:dataValidation type="list" allowBlank="1" showInputMessage="1" showErrorMessage="1">
          <x14:formula1>
            <xm:f>'F:\PAA - 2019\INVERSION\[1050 PAA 2019 OK ( LISTO).xlsx]Hoja3'!#REF!</xm:f>
          </x14:formula1>
          <xm:sqref>N944:N977 N986</xm:sqref>
        </x14:dataValidation>
        <x14:dataValidation type="list" allowBlank="1" showInputMessage="1" showErrorMessage="1">
          <x14:formula1>
            <xm:f>'F:\PAA - 2019\INVERSION\[1050 PAA 2019 OK ( LISTO).xlsx]Hoja3'!#REF!</xm:f>
          </x14:formula1>
          <xm:sqref>R944:R986</xm:sqref>
        </x14:dataValidation>
        <x14:dataValidation type="list" allowBlank="1" showInputMessage="1" showErrorMessage="1">
          <x14:formula1>
            <xm:f>'F:\PAA - 2019\INVERSION\[1050 PAA 2019 OK ( LISTO).xlsx]Hoja3'!#REF!</xm:f>
          </x14:formula1>
          <xm:sqref>Q944:Q986</xm:sqref>
        </x14:dataValidation>
        <x14:dataValidation type="list" allowBlank="1" showInputMessage="1" showErrorMessage="1">
          <x14:formula1>
            <xm:f>'F:\PAA - 2019\INVERSION\[1050 PAA 2019 OK ( LISTO).xlsx]Hoja3'!#REF!</xm:f>
          </x14:formula1>
          <xm:sqref>K944:K977 K986</xm:sqref>
        </x14:dataValidation>
        <x14:dataValidation type="list" allowBlank="1" showInputMessage="1" showErrorMessage="1">
          <x14:formula1>
            <xm:f>'F:\PAA - 2019\INVERSION\[1050 PAA 2019 OK ( LISTO).xlsx]Hoja3'!#REF!</xm:f>
          </x14:formula1>
          <xm:sqref>J944:J977 J986</xm:sqref>
        </x14:dataValidation>
        <x14:dataValidation type="list" allowBlank="1" showInputMessage="1" showErrorMessage="1">
          <x14:formula1>
            <xm:f>'F:\PAA - 2019\INVERSION\[1052 PAA 2019 (LISTO)).xlsx]Hoja3'!#REF!</xm:f>
          </x14:formula1>
          <xm:sqref>M987:M1257</xm:sqref>
        </x14:dataValidation>
        <x14:dataValidation type="list" allowBlank="1" showInputMessage="1" showErrorMessage="1">
          <x14:formula1>
            <xm:f>'F:\PAA - 2019\INVERSION\[1052 PAA 2019 (LISTO)).xlsx]Hoja3'!#REF!</xm:f>
          </x14:formula1>
          <xm:sqref>N987:N1257</xm:sqref>
        </x14:dataValidation>
        <x14:dataValidation type="list" allowBlank="1" showInputMessage="1" showErrorMessage="1">
          <x14:formula1>
            <xm:f>'F:\PAA - 2019\INVERSION\[1052 PAA 2019 (LISTO)).xlsx]Hoja3'!#REF!</xm:f>
          </x14:formula1>
          <xm:sqref>R987:R1257</xm:sqref>
        </x14:dataValidation>
        <x14:dataValidation type="list" allowBlank="1" showInputMessage="1" showErrorMessage="1">
          <x14:formula1>
            <xm:f>'F:\PAA - 2019\INVERSION\[1052 PAA 2019 (LISTO)).xlsx]Hoja3'!#REF!</xm:f>
          </x14:formula1>
          <xm:sqref>Q987:Q1257</xm:sqref>
        </x14:dataValidation>
        <x14:dataValidation type="list" allowBlank="1" showInputMessage="1" showErrorMessage="1">
          <x14:formula1>
            <xm:f>'C:\Users\iosejov\Dropbox\Ivan\Carpetas SED\DBE\Adquisiciones\[11-01-if-002 plan anual de adquisiciones v301 - DBE 7 DICIEMBRE.xlsx]Hoja3'!#REF!</xm:f>
          </x14:formula1>
          <xm:sqref>G998:H998 J998</xm:sqref>
        </x14:dataValidation>
        <x14:dataValidation type="list" allowBlank="1" showInputMessage="1" showErrorMessage="1">
          <x14:formula1>
            <xm:f>'F:\PAA - 2019\INVERSION\[1052 PAA 2019 (LISTO)).xlsx]Hoja3'!#REF!</xm:f>
          </x14:formula1>
          <xm:sqref>J988:J997 J999:J1257</xm:sqref>
        </x14:dataValidation>
        <x14:dataValidation type="list" allowBlank="1" showInputMessage="1" showErrorMessage="1">
          <x14:formula1>
            <xm:f>'F:\PAA - 2019\INVERSION\[1052 PAA 2019 (LISTO)).xlsx]Hoja3'!#REF!</xm:f>
          </x14:formula1>
          <xm:sqref>G1038:G1257 G988:H997 G999:G1036 H999:H1257</xm:sqref>
        </x14:dataValidation>
        <x14:dataValidation type="list" allowBlank="1" showInputMessage="1" showErrorMessage="1">
          <x14:formula1>
            <xm:f>'F:\PAA - 2019\INVERSION\[1052 PAA 2019 (LISTO)).xlsx]Hoja3'!#REF!</xm:f>
          </x14:formula1>
          <xm:sqref>K987:K998 K1000 K1002:K1257</xm:sqref>
        </x14:dataValidation>
        <x14:dataValidation type="list" allowBlank="1" showInputMessage="1" showErrorMessage="1">
          <x14:formula1>
            <xm:f>'F:\PAA - 2019\INVERSION\[1053 PAA 2019 OK (LISTO ).xlsx]Hoja3'!#REF!</xm:f>
          </x14:formula1>
          <xm:sqref>M1549:M1573 M1582:M1587 M1546:M1547 M1258:M1544</xm:sqref>
        </x14:dataValidation>
        <x14:dataValidation type="list" allowBlank="1" showInputMessage="1" showErrorMessage="1">
          <x14:formula1>
            <xm:f>'F:\PAA - 2019\INVERSION\[1053 PAA 2019 OK (LISTO ).xlsx]Hoja3'!#REF!</xm:f>
          </x14:formula1>
          <xm:sqref>G1582:H1587 G1549:H1573 G1546:H1547 G1258:H1544</xm:sqref>
        </x14:dataValidation>
        <x14:dataValidation type="list" allowBlank="1" showInputMessage="1" showErrorMessage="1">
          <x14:formula1>
            <xm:f>'F:\PAA - 2019\INVERSION\[1053 PAA 2019 OK (LISTO ).xlsx]Hoja3'!#REF!</xm:f>
          </x14:formula1>
          <xm:sqref>N1582:N1587 N1573 N1549:N1571 N1546:N1547 N1258:N1544</xm:sqref>
        </x14:dataValidation>
        <x14:dataValidation type="list" allowBlank="1" showInputMessage="1" showErrorMessage="1">
          <x14:formula1>
            <xm:f>'F:\PAA - 2019\INVERSION\[1053 PAA 2019 OK (LISTO ).xlsx]Hoja3'!#REF!</xm:f>
          </x14:formula1>
          <xm:sqref>R1258:R1587</xm:sqref>
        </x14:dataValidation>
        <x14:dataValidation type="list" allowBlank="1" showInputMessage="1" showErrorMessage="1">
          <x14:formula1>
            <xm:f>'F:\PAA - 2019\INVERSION\[1053 PAA 2019 OK (LISTO ).xlsx]Hoja3'!#REF!</xm:f>
          </x14:formula1>
          <xm:sqref>Q1258:Q1587</xm:sqref>
        </x14:dataValidation>
        <x14:dataValidation type="list" allowBlank="1" showInputMessage="1" showErrorMessage="1">
          <x14:formula1>
            <xm:f>'F:\PAA - 2019\INVERSION\[1053 PAA 2019 OK (LISTO ).xlsx]Hoja3'!#REF!</xm:f>
          </x14:formula1>
          <xm:sqref>K1582:K1587 K1549:K1573 K1546:K1547 K1258:K1544</xm:sqref>
        </x14:dataValidation>
        <x14:dataValidation type="list" allowBlank="1" showInputMessage="1" showErrorMessage="1">
          <x14:formula1>
            <xm:f>'F:\PAA - 2019\INVERSION\[1053 PAA 2019 OK (LISTO ).xlsx]Hoja3'!#REF!</xm:f>
          </x14:formula1>
          <xm:sqref>J1582:J1587 J1549:J1573 J1546:J1547 J1258:J1544</xm:sqref>
        </x14:dataValidation>
        <x14:dataValidation type="custom" errorStyle="information" allowBlank="1" showInputMessage="1" showErrorMessage="1" errorTitle="ATENCIÓN!" error="LA SUMATORIA DE LOS VALORES DE LOS OBJETOS DE CONTRATO SUPERAN EL VALOR ASIGANDO PARA EL OBJETO DE GASTO">
          <x14:formula1>
            <xm:f>VLOOKUP(VALUE(MID(XFD1258,1,IF(VALUE(MID(XFD1258,1,3))=898,3,4)))&amp;MID($D1258,1,5),'F:\PAA - 2019\INVERSION\[1053 PAA 2019 OK (LISTO ).xlsx]Hoja1'!#REF!,4,0)&gt;=0</xm:f>
          </x14:formula1>
          <xm:sqref>P1526:P1542 O1266:P1266 P1582 P1546:P1567 P1258:P1265 P1571:P1573 P1544 P1267:P1524</xm:sqref>
        </x14:dataValidation>
        <x14:dataValidation type="custom" errorStyle="information" allowBlank="1" showInputMessage="1" showErrorMessage="1" errorTitle="ATENCIÓN!" error="LA SUMATORIA DE LOS VALORES DE LOS OBJETOS DE CONTRATO SUPERAN EL VALOR ASIGANDO PARA EL OBJETO DE GASTO">
          <x14:formula1>
            <xm:f>VLOOKUP(VALUE(MID(A1588,1,IF(VALUE(MID(A1588,1,3))=898,3,4)))&amp;MID($D1588,1,5),'F:\PAA - 2019\INVERSION\[1055  PAA 2019 OK ( LISTO).xlsx]Hoja1'!#REF!,4,0)&gt;=0</xm:f>
          </x14:formula1>
          <xm:sqref>P1588:P1619</xm:sqref>
        </x14:dataValidation>
        <x14:dataValidation type="list" allowBlank="1" showInputMessage="1" showErrorMessage="1">
          <x14:formula1>
            <xm:f>'F:\PAA - 2019\INVERSION\[1055  PAA 2019 OK ( LISTO).xlsx]Hoja3'!#REF!</xm:f>
          </x14:formula1>
          <xm:sqref>M1588:M1619</xm:sqref>
        </x14:dataValidation>
        <x14:dataValidation type="list" allowBlank="1" showInputMessage="1" showErrorMessage="1">
          <x14:formula1>
            <xm:f>'F:\PAA - 2019\INVERSION\[1055  PAA 2019 OK ( LISTO).xlsx]Hoja3'!#REF!</xm:f>
          </x14:formula1>
          <xm:sqref>G1588:H1619</xm:sqref>
        </x14:dataValidation>
        <x14:dataValidation type="list" allowBlank="1" showInputMessage="1" showErrorMessage="1">
          <x14:formula1>
            <xm:f>'F:\PAA - 2019\INVERSION\[1055  PAA 2019 OK ( LISTO).xlsx]Hoja3'!#REF!</xm:f>
          </x14:formula1>
          <xm:sqref>N1588:N1619</xm:sqref>
        </x14:dataValidation>
        <x14:dataValidation type="list" allowBlank="1" showInputMessage="1" showErrorMessage="1">
          <x14:formula1>
            <xm:f>'F:\PAA - 2019\INVERSION\[1055  PAA 2019 OK ( LISTO).xlsx]Hoja3'!#REF!</xm:f>
          </x14:formula1>
          <xm:sqref>R1588:R1619</xm:sqref>
        </x14:dataValidation>
        <x14:dataValidation type="list" allowBlank="1" showInputMessage="1" showErrorMessage="1">
          <x14:formula1>
            <xm:f>'F:\PAA - 2019\INVERSION\[1055  PAA 2019 OK ( LISTO).xlsx]Hoja3'!#REF!</xm:f>
          </x14:formula1>
          <xm:sqref>Q1588:Q1619</xm:sqref>
        </x14:dataValidation>
        <x14:dataValidation type="list" allowBlank="1" showInputMessage="1" showErrorMessage="1">
          <x14:formula1>
            <xm:f>'F:\PAA - 2019\INVERSION\[1055  PAA 2019 OK ( LISTO).xlsx]Hoja3'!#REF!</xm:f>
          </x14:formula1>
          <xm:sqref>K1588:K1619</xm:sqref>
        </x14:dataValidation>
        <x14:dataValidation type="list" allowBlank="1" showInputMessage="1" showErrorMessage="1">
          <x14:formula1>
            <xm:f>'F:\PAA - 2019\INVERSION\[1055  PAA 2019 OK ( LISTO).xlsx]Hoja3'!#REF!</xm:f>
          </x14:formula1>
          <xm:sqref>J1588:J1619</xm:sqref>
        </x14:dataValidation>
        <x14:dataValidation type="custom" errorStyle="information" allowBlank="1" showInputMessage="1" showErrorMessage="1" errorTitle="ATENCIÓN!" error="LA SUMATORIA DE LOS VALORES DE LOS OBJETOS DE CONTRATO SUPERAN EL VALOR ASIGANDO PARA EL OBJETO DE GASTO">
          <x14:formula1>
            <xm:f>VLOOKUP(VALUE(MID(#REF!,1,IF(VALUE(MID(#REF!,1,3))=898,3,4)))&amp;MID($D1656,1,5),'F:\PAA - 2019\INVERSION\[1056 PAA 2019 OK (LISTO).xlsx]Hoja1'!#REF!,4,0)&gt;=0</xm:f>
          </x14:formula1>
          <xm:sqref>O1656</xm:sqref>
        </x14:dataValidation>
        <x14:dataValidation type="list" allowBlank="1" showInputMessage="1" showErrorMessage="1">
          <x14:formula1>
            <xm:f>'F:\PAA - 2019\INVERSION\[1056 PAA 2019 OK (LISTO).xlsx]Hoja3'!#REF!</xm:f>
          </x14:formula1>
          <xm:sqref>M1620:M1675</xm:sqref>
        </x14:dataValidation>
        <x14:dataValidation type="list" allowBlank="1" showInputMessage="1" showErrorMessage="1">
          <x14:formula1>
            <xm:f>'F:\PAA - 2019\INVERSION\[1056 PAA 2019 OK (LISTO).xlsx]Hoja3'!#REF!</xm:f>
          </x14:formula1>
          <xm:sqref>G1620:H1675</xm:sqref>
        </x14:dataValidation>
        <x14:dataValidation type="list" allowBlank="1" showInputMessage="1" showErrorMessage="1">
          <x14:formula1>
            <xm:f>'F:\PAA - 2019\INVERSION\[1056 PAA 2019 OK (LISTO).xlsx]Hoja3'!#REF!</xm:f>
          </x14:formula1>
          <xm:sqref>N1620:N1675</xm:sqref>
        </x14:dataValidation>
        <x14:dataValidation type="list" allowBlank="1" showInputMessage="1" showErrorMessage="1">
          <x14:formula1>
            <xm:f>'F:\PAA - 2019\INVERSION\[1056 PAA 2019 OK (LISTO).xlsx]Hoja3'!#REF!</xm:f>
          </x14:formula1>
          <xm:sqref>R1620:R1675</xm:sqref>
        </x14:dataValidation>
        <x14:dataValidation type="list" allowBlank="1" showInputMessage="1" showErrorMessage="1">
          <x14:formula1>
            <xm:f>'F:\PAA - 2019\INVERSION\[1056 PAA 2019 OK (LISTO).xlsx]Hoja3'!#REF!</xm:f>
          </x14:formula1>
          <xm:sqref>Q1620:Q1675</xm:sqref>
        </x14:dataValidation>
        <x14:dataValidation type="list" allowBlank="1" showInputMessage="1" showErrorMessage="1">
          <x14:formula1>
            <xm:f>'F:\PAA - 2019\INVERSION\[1056 PAA 2019 OK (LISTO).xlsx]Hoja3'!#REF!</xm:f>
          </x14:formula1>
          <xm:sqref>K1620:K1675</xm:sqref>
        </x14:dataValidation>
        <x14:dataValidation type="list" allowBlank="1" showInputMessage="1" showErrorMessage="1">
          <x14:formula1>
            <xm:f>'F:\PAA - 2019\INVERSION\[1056 PAA 2019 OK (LISTO).xlsx]Hoja3'!#REF!</xm:f>
          </x14:formula1>
          <xm:sqref>J1620:J1675</xm:sqref>
        </x14:dataValidation>
        <x14:dataValidation type="custom" errorStyle="information" allowBlank="1" showInputMessage="1" showErrorMessage="1" errorTitle="ATENCIÓN!" error="LA SUMATORIA DE LOS VALORES DE LOS OBJETOS DE CONTRATO SUPERAN EL VALOR ASIGANDO PARA EL OBJETO DE GASTO">
          <x14:formula1>
            <xm:f>VLOOKUP(VALUE(MID(A1620,1,IF(VALUE(MID(A1620,1,3))=898,3,4)))&amp;MID($D1620,1,5),'F:\PAA - 2019\INVERSION\[1056 PAA 2019 OK (LISTO).xlsx]Hoja1'!#REF!,4,0)&gt;=0</xm:f>
          </x14:formula1>
          <xm:sqref>P1620:P1675</xm:sqref>
        </x14:dataValidation>
        <x14:dataValidation type="list" allowBlank="1" showInputMessage="1" showErrorMessage="1">
          <x14:formula1>
            <xm:f>'F:\PAA - 2019\INVERSION\[1057 PAA 2019 OK (LISTO).xlsx]Hoja3'!#REF!</xm:f>
          </x14:formula1>
          <xm:sqref>M1676:M1823</xm:sqref>
        </x14:dataValidation>
        <x14:dataValidation type="list" allowBlank="1" showInputMessage="1" showErrorMessage="1">
          <x14:formula1>
            <xm:f>'F:\PAA - 2019\INVERSION\[1057 PAA 2019 OK (LISTO).xlsx]Hoja3'!#REF!</xm:f>
          </x14:formula1>
          <xm:sqref>G1676:H1823</xm:sqref>
        </x14:dataValidation>
        <x14:dataValidation type="list" allowBlank="1" showInputMessage="1" showErrorMessage="1">
          <x14:formula1>
            <xm:f>'F:\PAA - 2019\INVERSION\[1057 PAA 2019 OK (LISTO).xlsx]Hoja3'!#REF!</xm:f>
          </x14:formula1>
          <xm:sqref>N1676:N1823</xm:sqref>
        </x14:dataValidation>
        <x14:dataValidation type="list" allowBlank="1" showInputMessage="1" showErrorMessage="1">
          <x14:formula1>
            <xm:f>'F:\PAA - 2019\INVERSION\[1057 PAA 2019 OK (LISTO).xlsx]Hoja3'!#REF!</xm:f>
          </x14:formula1>
          <xm:sqref>R1676:R1823</xm:sqref>
        </x14:dataValidation>
        <x14:dataValidation type="list" allowBlank="1" showInputMessage="1" showErrorMessage="1">
          <x14:formula1>
            <xm:f>'F:\PAA - 2019\INVERSION\[1057 PAA 2019 OK (LISTO).xlsx]Hoja3'!#REF!</xm:f>
          </x14:formula1>
          <xm:sqref>Q1676:Q1823</xm:sqref>
        </x14:dataValidation>
        <x14:dataValidation type="list" allowBlank="1" showInputMessage="1" showErrorMessage="1">
          <x14:formula1>
            <xm:f>'F:\PAA - 2019\INVERSION\[1057 PAA 2019 OK (LISTO).xlsx]Hoja3'!#REF!</xm:f>
          </x14:formula1>
          <xm:sqref>K1676:K1823</xm:sqref>
        </x14:dataValidation>
        <x14:dataValidation type="list" allowBlank="1" showInputMessage="1" showErrorMessage="1">
          <x14:formula1>
            <xm:f>'F:\PAA - 2019\INVERSION\[1057 PAA 2019 OK (LISTO).xlsx]Hoja3'!#REF!</xm:f>
          </x14:formula1>
          <xm:sqref>J1676:J1823</xm:sqref>
        </x14:dataValidation>
        <x14:dataValidation type="list" allowBlank="1" showInputMessage="1" showErrorMessage="1">
          <x14:formula1>
            <xm:f>'E:\jpinzonf\PROYECTO 1058\2019\Anteproyecto de presupuesto 2019\VERSIÓN 3 DEFINITIVA\CON AJUSTE 2.000 FORMACIÓN Y ENTORNOS\[1058 - Participación Ciudadana V23 Anteproyecto V3 Octubre 18.xlsx]Hoja3'!#REF!</xm:f>
          </x14:formula1>
          <xm:sqref>G1828:H1828 Q1828:R1828 M1828:N1828 J1828:K1828</xm:sqref>
        </x14:dataValidation>
        <x14:dataValidation type="list" allowBlank="1" showInputMessage="1" showErrorMessage="1">
          <x14:formula1>
            <xm:f>'F:\PAA - 2019\INVERSION\[1058 PAA 2019  OK ( LISTO ).xlsx]Hoja3'!#REF!</xm:f>
          </x14:formula1>
          <xm:sqref>M1824:M1827 M1829:M1910</xm:sqref>
        </x14:dataValidation>
        <x14:dataValidation type="list" allowBlank="1" showInputMessage="1" showErrorMessage="1">
          <x14:formula1>
            <xm:f>'F:\PAA - 2019\INVERSION\[1058 PAA 2019  OK ( LISTO ).xlsx]Hoja3'!#REF!</xm:f>
          </x14:formula1>
          <xm:sqref>G1824:H1827 G1829:H1910</xm:sqref>
        </x14:dataValidation>
        <x14:dataValidation type="custom" errorStyle="information" allowBlank="1" showInputMessage="1" showErrorMessage="1" errorTitle="ATENCIÓN!" error="LA SUMATORIA DE LOS VALORES DE LOS OBJETOS DE CONTRATO SUPERAN EL VALOR ASIGANDO PARA EL OBJETO DE GASTO">
          <x14:formula1>
            <xm:f>VLOOKUP(VALUE(MID(A1885,1,IF(VALUE(MID(A1885,1,3))=898,3,4)))&amp;MID($D1885,1,5),'F:\PAA - 2019\INVERSION\[1058 PAA 2019  OK ( LISTO ).xlsx]Hoja1'!#REF!,4,0)&gt;=0</xm:f>
          </x14:formula1>
          <xm:sqref>P1889 P1885 P1896:P1904 P1908:P1910</xm:sqref>
        </x14:dataValidation>
        <x14:dataValidation type="list" allowBlank="1" showInputMessage="1" showErrorMessage="1">
          <x14:formula1>
            <xm:f>'F:\PAA - 2019\INVERSION\[1058 PAA 2019  OK ( LISTO ).xlsx]Hoja3'!#REF!</xm:f>
          </x14:formula1>
          <xm:sqref>N1824:N1827 N1829:N1910</xm:sqref>
        </x14:dataValidation>
        <x14:dataValidation type="list" allowBlank="1" showInputMessage="1" showErrorMessage="1">
          <x14:formula1>
            <xm:f>'F:\PAA - 2019\INVERSION\[1058 PAA 2019  OK ( LISTO ).xlsx]Hoja3'!#REF!</xm:f>
          </x14:formula1>
          <xm:sqref>R1824:R1827 R1829:R1910</xm:sqref>
        </x14:dataValidation>
        <x14:dataValidation type="list" allowBlank="1" showInputMessage="1" showErrorMessage="1">
          <x14:formula1>
            <xm:f>'F:\PAA - 2019\INVERSION\[1058 PAA 2019  OK ( LISTO ).xlsx]Hoja3'!#REF!</xm:f>
          </x14:formula1>
          <xm:sqref>Q1824:Q1827 Q1829:Q1910</xm:sqref>
        </x14:dataValidation>
        <x14:dataValidation type="list" allowBlank="1" showInputMessage="1" showErrorMessage="1">
          <x14:formula1>
            <xm:f>'F:\PAA - 2019\INVERSION\[1058 PAA 2019  OK ( LISTO ).xlsx]Hoja3'!#REF!</xm:f>
          </x14:formula1>
          <xm:sqref>K1824:K1827 K1829:K1910</xm:sqref>
        </x14:dataValidation>
        <x14:dataValidation type="list" allowBlank="1" showInputMessage="1" showErrorMessage="1">
          <x14:formula1>
            <xm:f>'F:\PAA - 2019\INVERSION\[1058 PAA 2019  OK ( LISTO ).xlsx]Hoja3'!#REF!</xm:f>
          </x14:formula1>
          <xm:sqref>J1824:J1827 J1829:J1910</xm:sqref>
        </x14:dataValidation>
        <x14:dataValidation type="list" allowBlank="1" showInputMessage="1" showErrorMessage="1">
          <x14:formula1>
            <xm:f>'F:\PAA - 2019\INVERSION\[1071 PAA  2019  (OK LISTO ).xlsx]Hoja3'!#REF!</xm:f>
          </x14:formula1>
          <xm:sqref>M1911:M2003</xm:sqref>
        </x14:dataValidation>
        <x14:dataValidation type="list" allowBlank="1" showInputMessage="1" showErrorMessage="1">
          <x14:formula1>
            <xm:f>'F:\PAA - 2019\INVERSION\[1071 PAA  2019  (OK LISTO ).xlsx]Hoja3'!#REF!</xm:f>
          </x14:formula1>
          <xm:sqref>G1911:H2003</xm:sqref>
        </x14:dataValidation>
        <x14:dataValidation type="custom" errorStyle="information" allowBlank="1" showInputMessage="1" showErrorMessage="1" errorTitle="ATENCIÓN!" error="LA SUMATORIA DE LOS VALORES DE LOS OBJETOS DE CONTRATO SUPERAN EL VALOR ASIGANDO PARA EL OBJETO DE GASTO">
          <x14:formula1>
            <xm:f>VLOOKUP(VALUE(MID(A1913,1,IF(VALUE(MID(A1913,1,3))=898,3,4)))&amp;MID($D1913,1,5),'F:\PAA - 2019\INVERSION\[1071 PAA  2019  (OK LISTO ).xlsx]Hoja1'!#REF!,4,0)&gt;=0</xm:f>
          </x14:formula1>
          <xm:sqref>P1988:P1989 P1915:P1916 P1913</xm:sqref>
        </x14:dataValidation>
        <x14:dataValidation type="list" allowBlank="1" showInputMessage="1" showErrorMessage="1">
          <x14:formula1>
            <xm:f>'F:\PAA - 2019\INVERSION\[1071 PAA  2019  (OK LISTO ).xlsx]Hoja3'!#REF!</xm:f>
          </x14:formula1>
          <xm:sqref>N1911:N2003</xm:sqref>
        </x14:dataValidation>
        <x14:dataValidation type="list" allowBlank="1" showInputMessage="1" showErrorMessage="1">
          <x14:formula1>
            <xm:f>'F:\PAA - 2019\INVERSION\[1071 PAA  2019  (OK LISTO ).xlsx]Hoja3'!#REF!</xm:f>
          </x14:formula1>
          <xm:sqref>R1911:R2003</xm:sqref>
        </x14:dataValidation>
        <x14:dataValidation type="list" allowBlank="1" showInputMessage="1" showErrorMessage="1">
          <x14:formula1>
            <xm:f>'F:\PAA - 2019\INVERSION\[1071 PAA  2019  (OK LISTO ).xlsx]Hoja3'!#REF!</xm:f>
          </x14:formula1>
          <xm:sqref>Q1911:Q2003</xm:sqref>
        </x14:dataValidation>
        <x14:dataValidation type="list" allowBlank="1" showInputMessage="1" showErrorMessage="1">
          <x14:formula1>
            <xm:f>'F:\PAA - 2019\INVERSION\[1071 PAA  2019  (OK LISTO ).xlsx]Hoja3'!#REF!</xm:f>
          </x14:formula1>
          <xm:sqref>K1911:K2003</xm:sqref>
        </x14:dataValidation>
        <x14:dataValidation type="list" allowBlank="1" showInputMessage="1" showErrorMessage="1">
          <x14:formula1>
            <xm:f>'F:\PAA - 2019\INVERSION\[1071 PAA  2019  (OK LISTO ).xlsx]Hoja3'!#REF!</xm:f>
          </x14:formula1>
          <xm:sqref>J1911:J2003</xm:sqref>
        </x14:dataValidation>
        <x14:dataValidation type="list" allowBlank="1" showInputMessage="1" showErrorMessage="1">
          <x14:formula1>
            <xm:f>'F:\PAA - 2019\INVERSION\[1073 PAA 2019 OK  ( LISTO ).xlsx]Hoja3'!#REF!</xm:f>
          </x14:formula1>
          <xm:sqref>M2022:M2076</xm:sqref>
        </x14:dataValidation>
        <x14:dataValidation type="list" allowBlank="1" showInputMessage="1" showErrorMessage="1">
          <x14:formula1>
            <xm:f>'F:\PAA - 2019\INVERSION\[1073 PAA 2019 OK  ( LISTO ).xlsx]Hoja3'!#REF!</xm:f>
          </x14:formula1>
          <xm:sqref>G2022:H2076</xm:sqref>
        </x14:dataValidation>
        <x14:dataValidation type="list" allowBlank="1" showInputMessage="1" showErrorMessage="1">
          <x14:formula1>
            <xm:f>'F:\PAA - 2019\INVERSION\[1073 PAA 2019 OK  ( LISTO ).xlsx]Hoja3'!#REF!</xm:f>
          </x14:formula1>
          <xm:sqref>N2022:N2076</xm:sqref>
        </x14:dataValidation>
        <x14:dataValidation type="list" allowBlank="1" showInputMessage="1" showErrorMessage="1">
          <x14:formula1>
            <xm:f>'F:\PAA - 2019\INVERSION\[1073 PAA 2019 OK  ( LISTO ).xlsx]Hoja3'!#REF!</xm:f>
          </x14:formula1>
          <xm:sqref>R2022:R2076</xm:sqref>
        </x14:dataValidation>
        <x14:dataValidation type="list" allowBlank="1" showInputMessage="1" showErrorMessage="1">
          <x14:formula1>
            <xm:f>'F:\PAA - 2019\INVERSION\[1073 PAA 2019 OK  ( LISTO ).xlsx]Hoja3'!#REF!</xm:f>
          </x14:formula1>
          <xm:sqref>Q2022:Q2076</xm:sqref>
        </x14:dataValidation>
        <x14:dataValidation type="list" allowBlank="1" showInputMessage="1" showErrorMessage="1">
          <x14:formula1>
            <xm:f>'F:\PAA - 2019\INVERSION\[1073 PAA 2019 OK  ( LISTO ).xlsx]Hoja3'!#REF!</xm:f>
          </x14:formula1>
          <xm:sqref>K2022:K2076</xm:sqref>
        </x14:dataValidation>
        <x14:dataValidation type="list" allowBlank="1" showInputMessage="1" showErrorMessage="1">
          <x14:formula1>
            <xm:f>'F:\PAA - 2019\INVERSION\[1073 PAA 2019 OK  ( LISTO ).xlsx]Hoja3'!#REF!</xm:f>
          </x14:formula1>
          <xm:sqref>J2022:J2076</xm:sqref>
        </x14:dataValidation>
        <x14:dataValidation type="custom" errorStyle="information" allowBlank="1" showInputMessage="1" showErrorMessage="1" errorTitle="ATENCIÓN!" error="LA SUMATORIA DE LOS VALORES DE LOS OBJETOS DE CONTRATO SUPERAN EL VALOR ASIGANDO PARA EL OBJETO DE GASTO">
          <x14:formula1>
            <xm:f>VLOOKUP(VALUE(MID(XFD2023,1,IF(VALUE(MID(XFD2023,1,3))=898,3,4)))&amp;MID($D2023,1,5),'F:\PAA - 2019\INVERSION\[1073 PAA 2019 OK  ( LISTO ).xlsx]Hoja1'!#REF!,4,0)&gt;=0</xm:f>
          </x14:formula1>
          <xm:sqref>O2024:P2024 P2023 P2025:P2062</xm:sqref>
        </x14:dataValidation>
        <x14:dataValidation type="list" allowBlank="1" showInputMessage="1" showErrorMessage="1">
          <x14:formula1>
            <xm:f>'F:\PAA - 2019\INVERSION\[1074 PAA  2019 OK ( LISTO ).xlsx]Hoja3'!#REF!</xm:f>
          </x14:formula1>
          <xm:sqref>M2077:M2099</xm:sqref>
        </x14:dataValidation>
        <x14:dataValidation type="list" allowBlank="1" showInputMessage="1" showErrorMessage="1">
          <x14:formula1>
            <xm:f>'F:\PAA - 2019\INVERSION\[1074 PAA  2019 OK ( LISTO ).xlsx]Hoja3'!#REF!</xm:f>
          </x14:formula1>
          <xm:sqref>G2077:H2099</xm:sqref>
        </x14:dataValidation>
        <x14:dataValidation type="list" allowBlank="1" showInputMessage="1" showErrorMessage="1">
          <x14:formula1>
            <xm:f>'F:\PAA - 2019\INVERSION\[1074 PAA  2019 OK ( LISTO ).xlsx]Hoja3'!#REF!</xm:f>
          </x14:formula1>
          <xm:sqref>N2077:N2099</xm:sqref>
        </x14:dataValidation>
        <x14:dataValidation type="list" allowBlank="1" showInputMessage="1" showErrorMessage="1">
          <x14:formula1>
            <xm:f>'F:\PAA - 2019\INVERSION\[1074 PAA  2019 OK ( LISTO ).xlsx]Hoja3'!#REF!</xm:f>
          </x14:formula1>
          <xm:sqref>R2077:R2099</xm:sqref>
        </x14:dataValidation>
        <x14:dataValidation type="list" allowBlank="1" showInputMessage="1" showErrorMessage="1">
          <x14:formula1>
            <xm:f>'F:\PAA - 2019\INVERSION\[1074 PAA  2019 OK ( LISTO ).xlsx]Hoja3'!#REF!</xm:f>
          </x14:formula1>
          <xm:sqref>Q2077:Q2099</xm:sqref>
        </x14:dataValidation>
        <x14:dataValidation type="list" allowBlank="1" showInputMessage="1" showErrorMessage="1">
          <x14:formula1>
            <xm:f>'F:\PAA - 2019\INVERSION\[1074 PAA  2019 OK ( LISTO ).xlsx]Hoja3'!#REF!</xm:f>
          </x14:formula1>
          <xm:sqref>K2077:K2099</xm:sqref>
        </x14:dataValidation>
        <x14:dataValidation type="list" allowBlank="1" showInputMessage="1" showErrorMessage="1">
          <x14:formula1>
            <xm:f>'F:\PAA - 2019\INVERSION\[1074 PAA  2019 OK ( LISTO ).xlsx]Hoja3'!#REF!</xm:f>
          </x14:formula1>
          <xm:sqref>J2077:J2099</xm:sqref>
        </x14:dataValidation>
        <x14:dataValidation type="custom" errorStyle="information" allowBlank="1" showInputMessage="1" showErrorMessage="1" errorTitle="ATENCIÓN!" error="LA SUMATORIA DE LOS VALORES DE LOS OBJETOS DE CONTRATO SUPERAN EL VALOR ASIGANDO PARA EL OBJETO DE GASTO">
          <x14:formula1>
            <xm:f>VLOOKUP(VALUE(MID(A2099,1,IF(VALUE(MID(A2099,1,3))=898,3,4)))&amp;MID($D2099,1,5),'F:\PAA - 2019\INVERSION\[1074 PAA  2019 OK ( LISTO ).xlsx]Hoja1'!#REF!,4,0)&gt;=0</xm:f>
          </x14:formula1>
          <xm:sqref>P2099</xm:sqref>
        </x14:dataValidation>
        <x14:dataValidation type="list" allowBlank="1" showInputMessage="1" showErrorMessage="1">
          <x14:formula1>
            <xm:f>'D:\2018\CONTRATACION\[plan adquisiciones 2018 final-2.xlsx]Hoja3'!#REF!</xm:f>
          </x14:formula1>
          <xm:sqref>M2100:N2100 G2100:H2100 Q2100:R2100 J2100:K2100</xm:sqref>
        </x14:dataValidation>
        <x14:dataValidation type="list" allowBlank="1" showInputMessage="1" showErrorMessage="1">
          <x14:formula1>
            <xm:f>'D:\2018\CONTRATACION\[plan adquisiciones 2018 final-2.xlsx]Hoja3'!#REF!</xm:f>
          </x14:formula1>
          <xm:sqref>M2101:N2102 G2101:H2102 Q2101:R2102 J2101:K2102</xm:sqref>
        </x14:dataValidation>
        <x14:dataValidation type="list" allowBlank="1" showInputMessage="1" showErrorMessage="1">
          <x14:formula1>
            <xm:f>'F:\PAA - 2019\[2019 - SEGUROS ENTIDAD 2019.xlsx]Hoja3'!#REF!</xm:f>
          </x14:formula1>
          <xm:sqref>M2103:M2105</xm:sqref>
        </x14:dataValidation>
        <x14:dataValidation type="list" allowBlank="1" showInputMessage="1" showErrorMessage="1">
          <x14:formula1>
            <xm:f>'F:\PAA - 2019\[2019 - SEGUROS ENTIDAD 2019.xlsx]Hoja3'!#REF!</xm:f>
          </x14:formula1>
          <xm:sqref>G2103:H2105</xm:sqref>
        </x14:dataValidation>
        <x14:dataValidation type="custom" errorStyle="information" allowBlank="1" showInputMessage="1" showErrorMessage="1" errorTitle="ATENCIÓN!" error="LA SUMATORIA DE LOS VALORES DE LOS OBJETOS DE CONTRATO SUPERAN EL VALOR ASIGANDO PARA EL OBJETO DE GASTO">
          <x14:formula1>
            <xm:f>VLOOKUP(VALUE(MID(A2104,1,IF(VALUE(MID(A2104,1,3))=898,3,4)))&amp;MID($D2104,1,5),'F:\PAA - 2019\[2019 - SEGUROS ENTIDAD 2019.xlsx]Hoja1'!#REF!,4,0)&gt;=0</xm:f>
          </x14:formula1>
          <xm:sqref>P2104:P2105</xm:sqref>
        </x14:dataValidation>
        <x14:dataValidation type="list" allowBlank="1" showInputMessage="1" showErrorMessage="1">
          <x14:formula1>
            <xm:f>'F:\PAA - 2019\[2019 - SEGUROS ENTIDAD 2019.xlsx]Hoja3'!#REF!</xm:f>
          </x14:formula1>
          <xm:sqref>N2103:N2105</xm:sqref>
        </x14:dataValidation>
        <x14:dataValidation type="list" allowBlank="1" showInputMessage="1" showErrorMessage="1">
          <x14:formula1>
            <xm:f>'F:\PAA - 2019\[2019 - SEGUROS ENTIDAD 2019.xlsx]Hoja3'!#REF!</xm:f>
          </x14:formula1>
          <xm:sqref>R2103:R2105</xm:sqref>
        </x14:dataValidation>
        <x14:dataValidation type="list" allowBlank="1" showInputMessage="1" showErrorMessage="1">
          <x14:formula1>
            <xm:f>'F:\PAA - 2019\[2019 - SEGUROS ENTIDAD 2019.xlsx]Hoja3'!#REF!</xm:f>
          </x14:formula1>
          <xm:sqref>Q2103:Q2105</xm:sqref>
        </x14:dataValidation>
        <x14:dataValidation type="list" allowBlank="1" showInputMessage="1" showErrorMessage="1">
          <x14:formula1>
            <xm:f>'F:\PAA - 2019\[2019 - SEGUROS ENTIDAD 2019.xlsx]Hoja3'!#REF!</xm:f>
          </x14:formula1>
          <xm:sqref>K2103:K2105</xm:sqref>
        </x14:dataValidation>
        <x14:dataValidation type="list" allowBlank="1" showInputMessage="1" showErrorMessage="1">
          <x14:formula1>
            <xm:f>'F:\PAA - 2019\[2019 - SEGUROS ENTIDAD 2019.xlsx]Hoja3'!#REF!</xm:f>
          </x14:formula1>
          <xm:sqref>J2103:J2105</xm:sqref>
        </x14:dataValidation>
        <x14:dataValidation type="list" allowBlank="1" showInputMessage="1" showErrorMessage="1">
          <x14:formula1>
            <xm:f>'F:\PAA - 2019\[PAA - 2019  -HONORARIOS.xlsx]Hoja3'!#REF!</xm:f>
          </x14:formula1>
          <xm:sqref>M2106:M2116</xm:sqref>
        </x14:dataValidation>
        <x14:dataValidation type="list" allowBlank="1" showInputMessage="1" showErrorMessage="1">
          <x14:formula1>
            <xm:f>'F:\PAA - 2019\[PAA - 2019  -HONORARIOS.xlsx]Hoja3'!#REF!</xm:f>
          </x14:formula1>
          <xm:sqref>G2106:H2116</xm:sqref>
        </x14:dataValidation>
        <x14:dataValidation type="custom" errorStyle="information" allowBlank="1" showInputMessage="1" showErrorMessage="1" errorTitle="ATENCIÓN!" error="LA SUMATORIA DE LOS VALORES DE LOS OBJETOS DE CONTRATO SUPERAN EL VALOR ASIGANDO PARA EL OBJETO DE GASTO">
          <x14:formula1>
            <xm:f>VLOOKUP(VALUE(MID(A2106,1,IF(VALUE(MID(A2106,1,3))=898,3,4)))&amp;MID($D2106,1,5),'F:\PAA - 2019\[PAA - 2019  -HONORARIOS.xlsx]Hoja1'!#REF!,4,0)&gt;=0</xm:f>
          </x14:formula1>
          <xm:sqref>P2106:P2116</xm:sqref>
        </x14:dataValidation>
        <x14:dataValidation type="list" allowBlank="1" showInputMessage="1" showErrorMessage="1">
          <x14:formula1>
            <xm:f>'F:\PAA - 2019\[PAA - 2019  -HONORARIOS.xlsx]Hoja3'!#REF!</xm:f>
          </x14:formula1>
          <xm:sqref>N2106:N2116</xm:sqref>
        </x14:dataValidation>
        <x14:dataValidation type="list" allowBlank="1" showInputMessage="1" showErrorMessage="1">
          <x14:formula1>
            <xm:f>'F:\PAA - 2019\[PAA - 2019  -HONORARIOS.xlsx]Hoja3'!#REF!</xm:f>
          </x14:formula1>
          <xm:sqref>R2106:R2116</xm:sqref>
        </x14:dataValidation>
        <x14:dataValidation type="list" allowBlank="1" showInputMessage="1" showErrorMessage="1">
          <x14:formula1>
            <xm:f>'F:\PAA - 2019\[PAA - 2019  -HONORARIOS.xlsx]Hoja3'!#REF!</xm:f>
          </x14:formula1>
          <xm:sqref>Q2106:Q2116</xm:sqref>
        </x14:dataValidation>
        <x14:dataValidation type="list" allowBlank="1" showInputMessage="1" showErrorMessage="1">
          <x14:formula1>
            <xm:f>'F:\PAA - 2019\[PAA - 2019  -HONORARIOS.xlsx]Hoja3'!#REF!</xm:f>
          </x14:formula1>
          <xm:sqref>K2106:K2116</xm:sqref>
        </x14:dataValidation>
        <x14:dataValidation type="list" allowBlank="1" showInputMessage="1" showErrorMessage="1">
          <x14:formula1>
            <xm:f>'F:\PAA - 2019\[PAA - 2019  -HONORARIOS.xlsx]Hoja3'!#REF!</xm:f>
          </x14:formula1>
          <xm:sqref>J2106:J2116</xm:sqref>
        </x14:dataValidation>
        <x14:dataValidation type="list" allowBlank="1" showInputMessage="1" showErrorMessage="1">
          <x14:formula1>
            <xm:f>'F:\PAA - 2019\[PAA FUNCIONAMIENTO 2019 FINAL REVISADO.xlsx]Hoja3'!#REF!</xm:f>
          </x14:formula1>
          <xm:sqref>M2117:M2141</xm:sqref>
        </x14:dataValidation>
        <x14:dataValidation type="list" allowBlank="1" showInputMessage="1" showErrorMessage="1">
          <x14:formula1>
            <xm:f>'F:\PAA - 2019\[PAA FUNCIONAMIENTO 2019 FINAL REVISADO.xlsx]Hoja3'!#REF!</xm:f>
          </x14:formula1>
          <xm:sqref>G2117:H2141</xm:sqref>
        </x14:dataValidation>
        <x14:dataValidation type="list" allowBlank="1" showInputMessage="1" showErrorMessage="1">
          <x14:formula1>
            <xm:f>'F:\PAA - 2019\[PAA FUNCIONAMIENTO 2019 FINAL REVISADO.xlsx]Hoja3'!#REF!</xm:f>
          </x14:formula1>
          <xm:sqref>N2117:N2141</xm:sqref>
        </x14:dataValidation>
        <x14:dataValidation type="list" allowBlank="1" showInputMessage="1" showErrorMessage="1">
          <x14:formula1>
            <xm:f>'F:\PAA - 2019\[PAA FUNCIONAMIENTO 2019 FINAL REVISADO.xlsx]Hoja3'!#REF!</xm:f>
          </x14:formula1>
          <xm:sqref>R2117:R2141</xm:sqref>
        </x14:dataValidation>
        <x14:dataValidation type="list" allowBlank="1" showInputMessage="1" showErrorMessage="1">
          <x14:formula1>
            <xm:f>'F:\PAA - 2019\[PAA FUNCIONAMIENTO 2019 FINAL REVISADO.xlsx]Hoja3'!#REF!</xm:f>
          </x14:formula1>
          <xm:sqref>Q2117:Q2141</xm:sqref>
        </x14:dataValidation>
        <x14:dataValidation type="list" allowBlank="1" showInputMessage="1" showErrorMessage="1">
          <x14:formula1>
            <xm:f>'F:\PAA - 2019\[PAA FUNCIONAMIENTO 2019 FINAL REVISADO.xlsx]Hoja3'!#REF!</xm:f>
          </x14:formula1>
          <xm:sqref>K2117:K2141</xm:sqref>
        </x14:dataValidation>
        <x14:dataValidation type="list" allowBlank="1" showInputMessage="1" showErrorMessage="1">
          <x14:formula1>
            <xm:f>'F:\PAA - 2019\[PAA FUNCIONAMIENTO 2019 FINAL REVISADO.xlsx]Hoja3'!#REF!</xm:f>
          </x14:formula1>
          <xm:sqref>J2117:J2141</xm:sqref>
        </x14:dataValidation>
        <x14:dataValidation type="custom" errorStyle="information" allowBlank="1" showInputMessage="1" showErrorMessage="1" errorTitle="ATENCIÓN!" error="LA SUMATORIA DE LOS VALORES DE LOS OBJETOS DE CONTRATO SUPERAN EL VALOR ASIGANDO PARA EL OBJETO DE GASTO">
          <x14:formula1>
            <xm:f>VLOOKUP(VALUE(MID(A2117,1,IF(VALUE(MID(A2117,1,3))=898,3,4)))&amp;MID($D2117,1,5),'F:\PAA - 2019\[PAA FUNCIONAMIENTO 2019 FINAL REVISADO.xlsx]Hoja1'!#REF!,4,0)&gt;=0</xm:f>
          </x14:formula1>
          <xm:sqref>P2117:P2120 P2129 P2131:P2141</xm:sqref>
        </x14:dataValidation>
        <x14:dataValidation type="list" allowBlank="1" showInputMessage="1" showErrorMessage="1">
          <x14:formula1>
            <xm:f>'C:\Users\lcaceresc\Desktop\LEONARDO\PAA\PAA 2019\[PAA RST FUNCIONAMIENTO.xlsx]Hoja3'!#REF!</xm:f>
          </x14:formula1>
          <xm:sqref>M2142:N2198 G2142:H2198 Q2142:R2198 J2142:K2198</xm:sqref>
        </x14:dataValidation>
        <x14:dataValidation type="custom" errorStyle="information" allowBlank="1" showInputMessage="1" showErrorMessage="1" errorTitle="ATENCIÓN!" error="LA SUMATORIA DE LOS VALORES DE LOS OBJETOS DE CONTRATO SUPERAN EL VALOR ASIGANDO PARA EL OBJETO DE GASTO">
          <x14:formula1>
            <xm:f>VLOOKUP(VALUE(MID(XEZ661,1,IF(VALUE(MID(XEZ661,1,3))=898,3,4)))&amp;MID($D661,1,5),'C:\Users\cmgonzalez\AppData\Local\Microsoft\Windows\Temporary Internet Files\Content.Outlook\72NORT2C\[Plan anual de adquisiciones DCCEE - DDE CON TABLAS Y ADICIONES V2.xlsx]Hoja1'!#REF!,4,0)&gt;=0</xm:f>
          </x14:formula1>
          <xm:sqref>O661 O667 O693 O703 O706 O711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56"/>
  <sheetViews>
    <sheetView view="pageLayout" topLeftCell="A7" zoomScaleNormal="100" workbookViewId="0">
      <selection activeCell="D27" sqref="D27:E28"/>
    </sheetView>
  </sheetViews>
  <sheetFormatPr baseColWidth="10" defaultRowHeight="15" x14ac:dyDescent="0.25"/>
  <cols>
    <col min="1" max="1" width="15.7109375" customWidth="1"/>
    <col min="2" max="2" width="86.140625" customWidth="1"/>
    <col min="4" max="4" width="15.140625" customWidth="1"/>
    <col min="5" max="5" width="44.28515625" customWidth="1"/>
  </cols>
  <sheetData>
    <row r="1" spans="1:5" x14ac:dyDescent="0.25">
      <c r="A1" s="1" t="s">
        <v>6</v>
      </c>
      <c r="B1" s="1" t="s">
        <v>7</v>
      </c>
      <c r="D1" s="1" t="s">
        <v>6</v>
      </c>
      <c r="E1" s="1" t="s">
        <v>60</v>
      </c>
    </row>
    <row r="2" spans="1:5" x14ac:dyDescent="0.25">
      <c r="A2" s="2" t="s">
        <v>9</v>
      </c>
      <c r="B2" s="2" t="s">
        <v>10</v>
      </c>
      <c r="D2" s="3">
        <v>1</v>
      </c>
      <c r="E2" s="38" t="s">
        <v>72</v>
      </c>
    </row>
    <row r="3" spans="1:5" x14ac:dyDescent="0.25">
      <c r="A3" s="2" t="s">
        <v>12</v>
      </c>
      <c r="B3" s="2" t="s">
        <v>13</v>
      </c>
      <c r="D3" s="3">
        <v>2</v>
      </c>
      <c r="E3" s="38" t="s">
        <v>61</v>
      </c>
    </row>
    <row r="4" spans="1:5" x14ac:dyDescent="0.25">
      <c r="A4" s="26" t="s">
        <v>588</v>
      </c>
      <c r="B4" s="26" t="s">
        <v>589</v>
      </c>
      <c r="D4" s="27">
        <v>3</v>
      </c>
      <c r="E4" s="40" t="s">
        <v>583</v>
      </c>
    </row>
    <row r="5" spans="1:5" x14ac:dyDescent="0.25">
      <c r="A5" s="2" t="s">
        <v>15</v>
      </c>
      <c r="B5" s="2" t="s">
        <v>16</v>
      </c>
      <c r="D5" s="27">
        <v>4</v>
      </c>
      <c r="E5" s="38" t="s">
        <v>62</v>
      </c>
    </row>
    <row r="6" spans="1:5" x14ac:dyDescent="0.25">
      <c r="A6" s="2" t="s">
        <v>18</v>
      </c>
      <c r="B6" s="2" t="s">
        <v>19</v>
      </c>
      <c r="D6" s="27">
        <v>5</v>
      </c>
      <c r="E6" s="40" t="s">
        <v>579</v>
      </c>
    </row>
    <row r="7" spans="1:5" x14ac:dyDescent="0.25">
      <c r="A7" s="2" t="s">
        <v>20</v>
      </c>
      <c r="B7" s="2" t="s">
        <v>590</v>
      </c>
      <c r="D7" s="27">
        <v>6</v>
      </c>
      <c r="E7" s="40" t="s">
        <v>70</v>
      </c>
    </row>
    <row r="8" spans="1:5" x14ac:dyDescent="0.25">
      <c r="A8" s="2" t="s">
        <v>23</v>
      </c>
      <c r="B8" s="2" t="s">
        <v>24</v>
      </c>
      <c r="D8" s="27">
        <v>7</v>
      </c>
      <c r="E8" s="38" t="s">
        <v>66</v>
      </c>
    </row>
    <row r="9" spans="1:5" x14ac:dyDescent="0.25">
      <c r="A9" s="26" t="s">
        <v>591</v>
      </c>
      <c r="B9" s="26" t="s">
        <v>592</v>
      </c>
      <c r="D9" s="27">
        <v>8</v>
      </c>
      <c r="E9" s="40" t="s">
        <v>578</v>
      </c>
    </row>
    <row r="10" spans="1:5" x14ac:dyDescent="0.25">
      <c r="A10" s="2" t="s">
        <v>26</v>
      </c>
      <c r="B10" s="2" t="s">
        <v>59</v>
      </c>
      <c r="D10" s="27">
        <v>9</v>
      </c>
      <c r="E10" s="40" t="s">
        <v>584</v>
      </c>
    </row>
    <row r="11" spans="1:5" x14ac:dyDescent="0.25">
      <c r="A11" s="2" t="s">
        <v>28</v>
      </c>
      <c r="B11" s="2" t="s">
        <v>29</v>
      </c>
      <c r="D11" s="27">
        <v>10</v>
      </c>
      <c r="E11" s="39" t="s">
        <v>64</v>
      </c>
    </row>
    <row r="12" spans="1:5" x14ac:dyDescent="0.25">
      <c r="A12" s="2" t="s">
        <v>31</v>
      </c>
      <c r="B12" s="26" t="s">
        <v>593</v>
      </c>
      <c r="D12" s="27">
        <v>11</v>
      </c>
      <c r="E12" s="39" t="s">
        <v>586</v>
      </c>
    </row>
    <row r="13" spans="1:5" x14ac:dyDescent="0.25">
      <c r="A13" s="2" t="s">
        <v>33</v>
      </c>
      <c r="B13" s="26" t="s">
        <v>594</v>
      </c>
      <c r="D13" s="27">
        <v>12</v>
      </c>
      <c r="E13" s="40" t="s">
        <v>577</v>
      </c>
    </row>
    <row r="14" spans="1:5" x14ac:dyDescent="0.25">
      <c r="A14" s="2" t="s">
        <v>35</v>
      </c>
      <c r="B14" s="26" t="s">
        <v>595</v>
      </c>
      <c r="D14" s="27">
        <v>13</v>
      </c>
      <c r="E14" s="40" t="s">
        <v>576</v>
      </c>
    </row>
    <row r="15" spans="1:5" x14ac:dyDescent="0.25">
      <c r="A15" s="2" t="s">
        <v>37</v>
      </c>
      <c r="B15" s="26" t="s">
        <v>596</v>
      </c>
      <c r="D15" s="27">
        <v>14</v>
      </c>
      <c r="E15" s="39" t="s">
        <v>69</v>
      </c>
    </row>
    <row r="16" spans="1:5" x14ac:dyDescent="0.25">
      <c r="A16" s="26" t="s">
        <v>597</v>
      </c>
      <c r="B16" s="26" t="s">
        <v>598</v>
      </c>
      <c r="D16" s="27">
        <v>15</v>
      </c>
      <c r="E16" s="40" t="s">
        <v>581</v>
      </c>
    </row>
    <row r="17" spans="1:5" x14ac:dyDescent="0.25">
      <c r="A17" s="26" t="s">
        <v>599</v>
      </c>
      <c r="B17" s="26" t="s">
        <v>600</v>
      </c>
      <c r="D17" s="27">
        <v>16</v>
      </c>
      <c r="E17" s="40" t="s">
        <v>582</v>
      </c>
    </row>
    <row r="18" spans="1:5" x14ac:dyDescent="0.25">
      <c r="A18" s="26" t="s">
        <v>601</v>
      </c>
      <c r="B18" s="26" t="s">
        <v>602</v>
      </c>
      <c r="D18" s="27">
        <v>17</v>
      </c>
      <c r="E18" s="38" t="s">
        <v>65</v>
      </c>
    </row>
    <row r="19" spans="1:5" x14ac:dyDescent="0.25">
      <c r="A19" s="26" t="s">
        <v>603</v>
      </c>
      <c r="B19" s="26" t="s">
        <v>604</v>
      </c>
      <c r="D19" s="27">
        <v>18</v>
      </c>
      <c r="E19" s="38" t="s">
        <v>67</v>
      </c>
    </row>
    <row r="20" spans="1:5" x14ac:dyDescent="0.25">
      <c r="A20" s="26" t="s">
        <v>605</v>
      </c>
      <c r="B20" s="26" t="s">
        <v>21</v>
      </c>
      <c r="D20" s="27">
        <v>19</v>
      </c>
      <c r="E20" s="38" t="s">
        <v>63</v>
      </c>
    </row>
    <row r="21" spans="1:5" x14ac:dyDescent="0.25">
      <c r="A21" s="2" t="s">
        <v>38</v>
      </c>
      <c r="B21" s="2" t="s">
        <v>79</v>
      </c>
      <c r="D21" s="13">
        <v>20</v>
      </c>
      <c r="E21" s="38" t="s">
        <v>575</v>
      </c>
    </row>
    <row r="22" spans="1:5" x14ac:dyDescent="0.25">
      <c r="D22" s="13">
        <v>21</v>
      </c>
      <c r="E22" s="40" t="s">
        <v>580</v>
      </c>
    </row>
    <row r="23" spans="1:5" x14ac:dyDescent="0.25">
      <c r="D23" s="13">
        <v>22</v>
      </c>
      <c r="E23" s="40" t="s">
        <v>73</v>
      </c>
    </row>
    <row r="24" spans="1:5" x14ac:dyDescent="0.25">
      <c r="A24" s="14" t="s">
        <v>6</v>
      </c>
      <c r="B24" s="14" t="s">
        <v>22</v>
      </c>
      <c r="D24" s="13">
        <v>23</v>
      </c>
      <c r="E24" s="38" t="s">
        <v>585</v>
      </c>
    </row>
    <row r="25" spans="1:5" x14ac:dyDescent="0.25">
      <c r="A25" s="16">
        <v>0</v>
      </c>
      <c r="B25" s="15" t="s">
        <v>25</v>
      </c>
      <c r="D25" s="13">
        <v>24</v>
      </c>
      <c r="E25" s="38" t="s">
        <v>68</v>
      </c>
    </row>
    <row r="26" spans="1:5" x14ac:dyDescent="0.25">
      <c r="A26" s="16">
        <v>1</v>
      </c>
      <c r="B26" s="15" t="s">
        <v>27</v>
      </c>
      <c r="D26" s="13">
        <v>25</v>
      </c>
      <c r="E26" s="40" t="s">
        <v>71</v>
      </c>
    </row>
    <row r="27" spans="1:5" x14ac:dyDescent="0.25">
      <c r="A27" s="16">
        <v>2</v>
      </c>
      <c r="B27" s="15" t="s">
        <v>30</v>
      </c>
      <c r="D27" s="13"/>
      <c r="E27" s="38"/>
    </row>
    <row r="28" spans="1:5" x14ac:dyDescent="0.25">
      <c r="A28" s="16">
        <v>3</v>
      </c>
      <c r="B28" s="15" t="s">
        <v>32</v>
      </c>
      <c r="D28" s="13"/>
      <c r="E28" s="40"/>
    </row>
    <row r="29" spans="1:5" x14ac:dyDescent="0.25">
      <c r="A29" s="16">
        <v>4</v>
      </c>
      <c r="B29" s="15" t="s">
        <v>34</v>
      </c>
      <c r="D29" s="13"/>
      <c r="E29" s="40"/>
    </row>
    <row r="30" spans="1:5" x14ac:dyDescent="0.25">
      <c r="A30" s="16">
        <v>5</v>
      </c>
      <c r="B30" s="15" t="s">
        <v>36</v>
      </c>
      <c r="D30" s="13"/>
      <c r="E30" s="40"/>
    </row>
    <row r="31" spans="1:5" x14ac:dyDescent="0.25">
      <c r="D31" s="13"/>
      <c r="E31" s="38"/>
    </row>
    <row r="32" spans="1:5" x14ac:dyDescent="0.25">
      <c r="D32" s="13"/>
      <c r="E32" s="38"/>
    </row>
    <row r="33" spans="1:5" x14ac:dyDescent="0.25">
      <c r="A33" s="25" t="s">
        <v>56</v>
      </c>
      <c r="B33" s="25" t="s">
        <v>56</v>
      </c>
      <c r="D33" s="13"/>
      <c r="E33" s="40"/>
    </row>
    <row r="34" spans="1:5" x14ac:dyDescent="0.25">
      <c r="A34" s="18">
        <v>0</v>
      </c>
      <c r="B34" s="26" t="s">
        <v>57</v>
      </c>
      <c r="D34" s="13"/>
      <c r="E34" s="40"/>
    </row>
    <row r="35" spans="1:5" x14ac:dyDescent="0.25">
      <c r="A35" s="17">
        <v>1</v>
      </c>
      <c r="B35" s="26" t="s">
        <v>58</v>
      </c>
      <c r="D35" s="13"/>
      <c r="E35" s="38"/>
    </row>
    <row r="36" spans="1:5" x14ac:dyDescent="0.25">
      <c r="D36" s="13"/>
      <c r="E36" s="38"/>
    </row>
    <row r="37" spans="1:5" x14ac:dyDescent="0.25">
      <c r="D37" s="13"/>
      <c r="E37" s="13"/>
    </row>
    <row r="39" spans="1:5" x14ac:dyDescent="0.25">
      <c r="A39" s="19" t="s">
        <v>6</v>
      </c>
      <c r="B39" s="19" t="s">
        <v>39</v>
      </c>
    </row>
    <row r="40" spans="1:5" x14ac:dyDescent="0.25">
      <c r="A40" s="21">
        <v>0</v>
      </c>
      <c r="B40" s="20" t="s">
        <v>40</v>
      </c>
    </row>
    <row r="41" spans="1:5" x14ac:dyDescent="0.25">
      <c r="A41" s="21">
        <v>1</v>
      </c>
      <c r="B41" s="20" t="s">
        <v>41</v>
      </c>
    </row>
    <row r="42" spans="1:5" x14ac:dyDescent="0.25">
      <c r="A42" s="21">
        <v>2</v>
      </c>
      <c r="B42" s="20" t="s">
        <v>42</v>
      </c>
    </row>
    <row r="43" spans="1:5" x14ac:dyDescent="0.25">
      <c r="A43" s="21">
        <v>3</v>
      </c>
      <c r="B43" s="20" t="s">
        <v>43</v>
      </c>
    </row>
    <row r="44" spans="1:5" x14ac:dyDescent="0.25">
      <c r="D44" s="25" t="s">
        <v>6</v>
      </c>
      <c r="E44" s="25" t="s">
        <v>44</v>
      </c>
    </row>
    <row r="45" spans="1:5" x14ac:dyDescent="0.25">
      <c r="D45" s="27">
        <v>1</v>
      </c>
      <c r="E45" s="26" t="s">
        <v>45</v>
      </c>
    </row>
    <row r="46" spans="1:5" x14ac:dyDescent="0.25">
      <c r="D46" s="27">
        <v>2</v>
      </c>
      <c r="E46" s="26" t="s">
        <v>46</v>
      </c>
    </row>
    <row r="47" spans="1:5" x14ac:dyDescent="0.25">
      <c r="A47" s="22" t="s">
        <v>6</v>
      </c>
      <c r="B47" s="22" t="s">
        <v>8</v>
      </c>
      <c r="D47" s="27">
        <v>3</v>
      </c>
      <c r="E47" s="26" t="s">
        <v>47</v>
      </c>
    </row>
    <row r="48" spans="1:5" x14ac:dyDescent="0.25">
      <c r="A48" s="24">
        <v>0</v>
      </c>
      <c r="B48" s="23" t="s">
        <v>11</v>
      </c>
      <c r="D48" s="27">
        <v>4</v>
      </c>
      <c r="E48" s="26" t="s">
        <v>48</v>
      </c>
    </row>
    <row r="49" spans="1:5" x14ac:dyDescent="0.25">
      <c r="A49" s="24">
        <v>1</v>
      </c>
      <c r="B49" s="23" t="s">
        <v>14</v>
      </c>
      <c r="D49" s="27">
        <v>5</v>
      </c>
      <c r="E49" s="26" t="s">
        <v>49</v>
      </c>
    </row>
    <row r="50" spans="1:5" x14ac:dyDescent="0.25">
      <c r="A50" s="24">
        <v>2</v>
      </c>
      <c r="B50" s="23" t="s">
        <v>17</v>
      </c>
      <c r="D50" s="27">
        <v>6</v>
      </c>
      <c r="E50" s="26" t="s">
        <v>50</v>
      </c>
    </row>
    <row r="51" spans="1:5" x14ac:dyDescent="0.25">
      <c r="D51" s="27">
        <v>7</v>
      </c>
      <c r="E51" s="26" t="s">
        <v>51</v>
      </c>
    </row>
    <row r="52" spans="1:5" x14ac:dyDescent="0.25">
      <c r="D52" s="27">
        <v>8</v>
      </c>
      <c r="E52" s="26" t="s">
        <v>52</v>
      </c>
    </row>
    <row r="53" spans="1:5" x14ac:dyDescent="0.25">
      <c r="D53" s="27">
        <v>9</v>
      </c>
      <c r="E53" s="26" t="s">
        <v>53</v>
      </c>
    </row>
    <row r="54" spans="1:5" x14ac:dyDescent="0.25">
      <c r="D54" s="27">
        <v>10</v>
      </c>
      <c r="E54" s="26" t="s">
        <v>4</v>
      </c>
    </row>
    <row r="55" spans="1:5" x14ac:dyDescent="0.25">
      <c r="D55" s="27">
        <v>11</v>
      </c>
      <c r="E55" s="26" t="s">
        <v>54</v>
      </c>
    </row>
    <row r="56" spans="1:5" x14ac:dyDescent="0.25">
      <c r="D56" s="27">
        <v>12</v>
      </c>
      <c r="E56" s="26" t="s">
        <v>55</v>
      </c>
    </row>
  </sheetData>
  <sortState ref="E2:E29">
    <sortCondition ref="E2"/>
  </sortState>
  <pageMargins left="0.7" right="0.7" top="0.75" bottom="0.75" header="0.3" footer="0.3"/>
  <pageSetup scale="62"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B59"/>
  <sheetViews>
    <sheetView topLeftCell="A19" workbookViewId="0">
      <selection activeCell="B12" sqref="B12"/>
    </sheetView>
  </sheetViews>
  <sheetFormatPr baseColWidth="10" defaultRowHeight="15" x14ac:dyDescent="0.25"/>
  <cols>
    <col min="1" max="1" width="35.7109375" customWidth="1"/>
    <col min="2" max="2" width="103.85546875" customWidth="1"/>
  </cols>
  <sheetData>
    <row r="4" spans="1:2" x14ac:dyDescent="0.25">
      <c r="A4" s="34" t="s">
        <v>322</v>
      </c>
      <c r="B4" s="34" t="s">
        <v>587</v>
      </c>
    </row>
    <row r="5" spans="1:2" x14ac:dyDescent="0.25">
      <c r="A5" t="s">
        <v>332</v>
      </c>
      <c r="B5" t="s">
        <v>88</v>
      </c>
    </row>
    <row r="6" spans="1:2" x14ac:dyDescent="0.25">
      <c r="A6" t="s">
        <v>332</v>
      </c>
      <c r="B6" t="s">
        <v>159</v>
      </c>
    </row>
    <row r="7" spans="1:2" x14ac:dyDescent="0.25">
      <c r="A7" t="s">
        <v>332</v>
      </c>
      <c r="B7" t="s">
        <v>161</v>
      </c>
    </row>
    <row r="8" spans="1:2" x14ac:dyDescent="0.25">
      <c r="A8" t="s">
        <v>332</v>
      </c>
      <c r="B8" t="s">
        <v>167</v>
      </c>
    </row>
    <row r="9" spans="1:2" x14ac:dyDescent="0.25">
      <c r="A9" t="s">
        <v>333</v>
      </c>
      <c r="B9" t="s">
        <v>171</v>
      </c>
    </row>
    <row r="10" spans="1:2" x14ac:dyDescent="0.25">
      <c r="A10" t="s">
        <v>334</v>
      </c>
      <c r="B10" t="s">
        <v>176</v>
      </c>
    </row>
    <row r="11" spans="1:2" x14ac:dyDescent="0.25">
      <c r="A11" t="s">
        <v>334</v>
      </c>
      <c r="B11" t="s">
        <v>180</v>
      </c>
    </row>
    <row r="12" spans="1:2" x14ac:dyDescent="0.25">
      <c r="A12" t="s">
        <v>334</v>
      </c>
      <c r="B12" t="s">
        <v>181</v>
      </c>
    </row>
    <row r="13" spans="1:2" x14ac:dyDescent="0.25">
      <c r="A13" t="s">
        <v>334</v>
      </c>
      <c r="B13" t="s">
        <v>182</v>
      </c>
    </row>
    <row r="14" spans="1:2" x14ac:dyDescent="0.25">
      <c r="A14" t="s">
        <v>334</v>
      </c>
      <c r="B14" t="s">
        <v>183</v>
      </c>
    </row>
    <row r="15" spans="1:2" x14ac:dyDescent="0.25">
      <c r="A15" t="s">
        <v>335</v>
      </c>
      <c r="B15" t="s">
        <v>185</v>
      </c>
    </row>
    <row r="16" spans="1:2" x14ac:dyDescent="0.25">
      <c r="A16" t="s">
        <v>335</v>
      </c>
      <c r="B16" t="s">
        <v>193</v>
      </c>
    </row>
    <row r="17" spans="1:2" x14ac:dyDescent="0.25">
      <c r="A17" t="s">
        <v>335</v>
      </c>
      <c r="B17" t="s">
        <v>195</v>
      </c>
    </row>
    <row r="18" spans="1:2" x14ac:dyDescent="0.25">
      <c r="A18" t="s">
        <v>336</v>
      </c>
      <c r="B18" t="s">
        <v>196</v>
      </c>
    </row>
    <row r="19" spans="1:2" x14ac:dyDescent="0.25">
      <c r="A19" t="s">
        <v>336</v>
      </c>
      <c r="B19" t="s">
        <v>202</v>
      </c>
    </row>
    <row r="20" spans="1:2" x14ac:dyDescent="0.25">
      <c r="A20" t="s">
        <v>336</v>
      </c>
      <c r="B20" t="s">
        <v>206</v>
      </c>
    </row>
    <row r="21" spans="1:2" x14ac:dyDescent="0.25">
      <c r="A21" t="s">
        <v>336</v>
      </c>
      <c r="B21" t="s">
        <v>208</v>
      </c>
    </row>
    <row r="22" spans="1:2" x14ac:dyDescent="0.25">
      <c r="A22" t="s">
        <v>337</v>
      </c>
      <c r="B22" t="s">
        <v>209</v>
      </c>
    </row>
    <row r="23" spans="1:2" x14ac:dyDescent="0.25">
      <c r="A23" t="s">
        <v>337</v>
      </c>
      <c r="B23" t="s">
        <v>217</v>
      </c>
    </row>
    <row r="24" spans="1:2" x14ac:dyDescent="0.25">
      <c r="A24" t="s">
        <v>337</v>
      </c>
      <c r="B24" t="s">
        <v>225</v>
      </c>
    </row>
    <row r="25" spans="1:2" x14ac:dyDescent="0.25">
      <c r="A25" t="s">
        <v>337</v>
      </c>
      <c r="B25" t="s">
        <v>235</v>
      </c>
    </row>
    <row r="26" spans="1:2" x14ac:dyDescent="0.25">
      <c r="A26" t="s">
        <v>337</v>
      </c>
      <c r="B26" t="s">
        <v>238</v>
      </c>
    </row>
    <row r="27" spans="1:2" x14ac:dyDescent="0.25">
      <c r="A27" t="s">
        <v>338</v>
      </c>
      <c r="B27" t="s">
        <v>241</v>
      </c>
    </row>
    <row r="28" spans="1:2" x14ac:dyDescent="0.25">
      <c r="A28" t="s">
        <v>338</v>
      </c>
      <c r="B28" t="s">
        <v>242</v>
      </c>
    </row>
    <row r="29" spans="1:2" x14ac:dyDescent="0.25">
      <c r="A29" t="s">
        <v>338</v>
      </c>
      <c r="B29" t="s">
        <v>243</v>
      </c>
    </row>
    <row r="30" spans="1:2" x14ac:dyDescent="0.25">
      <c r="A30" t="s">
        <v>339</v>
      </c>
      <c r="B30" t="s">
        <v>246</v>
      </c>
    </row>
    <row r="31" spans="1:2" x14ac:dyDescent="0.25">
      <c r="A31" t="s">
        <v>339</v>
      </c>
      <c r="B31" t="s">
        <v>255</v>
      </c>
    </row>
    <row r="32" spans="1:2" x14ac:dyDescent="0.25">
      <c r="A32" t="s">
        <v>339</v>
      </c>
      <c r="B32" t="s">
        <v>259</v>
      </c>
    </row>
    <row r="33" spans="1:2" x14ac:dyDescent="0.25">
      <c r="A33" t="s">
        <v>340</v>
      </c>
      <c r="B33" t="s">
        <v>261</v>
      </c>
    </row>
    <row r="34" spans="1:2" x14ac:dyDescent="0.25">
      <c r="A34" t="s">
        <v>340</v>
      </c>
      <c r="B34" t="s">
        <v>263</v>
      </c>
    </row>
    <row r="35" spans="1:2" x14ac:dyDescent="0.25">
      <c r="A35" t="s">
        <v>341</v>
      </c>
      <c r="B35" t="s">
        <v>265</v>
      </c>
    </row>
    <row r="36" spans="1:2" x14ac:dyDescent="0.25">
      <c r="A36" t="s">
        <v>341</v>
      </c>
      <c r="B36" t="s">
        <v>266</v>
      </c>
    </row>
    <row r="37" spans="1:2" x14ac:dyDescent="0.25">
      <c r="A37" t="s">
        <v>341</v>
      </c>
      <c r="B37" t="s">
        <v>269</v>
      </c>
    </row>
    <row r="38" spans="1:2" x14ac:dyDescent="0.25">
      <c r="A38" t="s">
        <v>342</v>
      </c>
      <c r="B38" t="s">
        <v>270</v>
      </c>
    </row>
    <row r="39" spans="1:2" x14ac:dyDescent="0.25">
      <c r="A39" t="s">
        <v>342</v>
      </c>
      <c r="B39" t="s">
        <v>271</v>
      </c>
    </row>
    <row r="40" spans="1:2" x14ac:dyDescent="0.25">
      <c r="A40" t="s">
        <v>343</v>
      </c>
      <c r="B40" t="s">
        <v>272</v>
      </c>
    </row>
    <row r="41" spans="1:2" x14ac:dyDescent="0.25">
      <c r="A41" t="s">
        <v>343</v>
      </c>
      <c r="B41" t="s">
        <v>275</v>
      </c>
    </row>
    <row r="42" spans="1:2" x14ac:dyDescent="0.25">
      <c r="A42" t="s">
        <v>343</v>
      </c>
      <c r="B42" t="s">
        <v>276</v>
      </c>
    </row>
    <row r="43" spans="1:2" x14ac:dyDescent="0.25">
      <c r="A43" t="s">
        <v>344</v>
      </c>
      <c r="B43" t="s">
        <v>277</v>
      </c>
    </row>
    <row r="44" spans="1:2" x14ac:dyDescent="0.25">
      <c r="A44" t="s">
        <v>344</v>
      </c>
      <c r="B44" t="s">
        <v>279</v>
      </c>
    </row>
    <row r="45" spans="1:2" x14ac:dyDescent="0.25">
      <c r="A45" t="s">
        <v>344</v>
      </c>
      <c r="B45" t="s">
        <v>280</v>
      </c>
    </row>
    <row r="46" spans="1:2" x14ac:dyDescent="0.25">
      <c r="A46" t="s">
        <v>344</v>
      </c>
      <c r="B46" t="s">
        <v>282</v>
      </c>
    </row>
    <row r="47" spans="1:2" x14ac:dyDescent="0.25">
      <c r="A47" t="s">
        <v>344</v>
      </c>
      <c r="B47" t="s">
        <v>283</v>
      </c>
    </row>
    <row r="48" spans="1:2" x14ac:dyDescent="0.25">
      <c r="A48" t="s">
        <v>344</v>
      </c>
      <c r="B48" t="s">
        <v>284</v>
      </c>
    </row>
    <row r="49" spans="1:2" x14ac:dyDescent="0.25">
      <c r="A49" t="s">
        <v>345</v>
      </c>
      <c r="B49" t="s">
        <v>285</v>
      </c>
    </row>
    <row r="50" spans="1:2" x14ac:dyDescent="0.25">
      <c r="A50" t="s">
        <v>345</v>
      </c>
      <c r="B50" t="s">
        <v>297</v>
      </c>
    </row>
    <row r="51" spans="1:2" x14ac:dyDescent="0.25">
      <c r="A51" t="s">
        <v>345</v>
      </c>
      <c r="B51" t="s">
        <v>300</v>
      </c>
    </row>
    <row r="52" spans="1:2" x14ac:dyDescent="0.25">
      <c r="A52" t="s">
        <v>346</v>
      </c>
      <c r="B52" t="s">
        <v>302</v>
      </c>
    </row>
    <row r="53" spans="1:2" x14ac:dyDescent="0.25">
      <c r="A53" t="s">
        <v>346</v>
      </c>
      <c r="B53" t="s">
        <v>304</v>
      </c>
    </row>
    <row r="54" spans="1:2" x14ac:dyDescent="0.25">
      <c r="A54" t="s">
        <v>346</v>
      </c>
      <c r="B54" t="s">
        <v>306</v>
      </c>
    </row>
    <row r="55" spans="1:2" x14ac:dyDescent="0.25">
      <c r="A55" t="s">
        <v>346</v>
      </c>
      <c r="B55" t="s">
        <v>309</v>
      </c>
    </row>
    <row r="56" spans="1:2" x14ac:dyDescent="0.25">
      <c r="A56" t="s">
        <v>347</v>
      </c>
      <c r="B56" t="s">
        <v>311</v>
      </c>
    </row>
    <row r="57" spans="1:2" x14ac:dyDescent="0.25">
      <c r="A57" t="s">
        <v>347</v>
      </c>
      <c r="B57" t="s">
        <v>312</v>
      </c>
    </row>
    <row r="58" spans="1:2" x14ac:dyDescent="0.25">
      <c r="A58" t="s">
        <v>348</v>
      </c>
      <c r="B58" t="s">
        <v>313</v>
      </c>
    </row>
    <row r="59" spans="1:2" x14ac:dyDescent="0.25">
      <c r="A59" t="s">
        <v>348</v>
      </c>
      <c r="B59" t="s">
        <v>318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222"/>
  <sheetViews>
    <sheetView workbookViewId="0">
      <selection activeCell="A213" sqref="A213"/>
    </sheetView>
  </sheetViews>
  <sheetFormatPr baseColWidth="10" defaultRowHeight="15" x14ac:dyDescent="0.25"/>
  <cols>
    <col min="1" max="2" width="16.5703125" customWidth="1"/>
    <col min="5" max="5" width="37.28515625" customWidth="1"/>
    <col min="10" max="10" width="17.85546875" style="33" bestFit="1" customWidth="1"/>
    <col min="11" max="11" width="20.42578125" style="33" bestFit="1" customWidth="1"/>
    <col min="12" max="12" width="15.42578125" customWidth="1"/>
    <col min="13" max="13" width="15.5703125" customWidth="1"/>
  </cols>
  <sheetData>
    <row r="2" spans="1:13" ht="33.75" x14ac:dyDescent="0.25">
      <c r="A2" s="28" t="s">
        <v>322</v>
      </c>
      <c r="B2" s="28" t="s">
        <v>349</v>
      </c>
      <c r="C2" s="28" t="s">
        <v>323</v>
      </c>
      <c r="D2" s="28" t="s">
        <v>324</v>
      </c>
      <c r="E2" s="29" t="s">
        <v>325</v>
      </c>
      <c r="F2" s="28" t="s">
        <v>326</v>
      </c>
      <c r="G2" s="28" t="s">
        <v>327</v>
      </c>
      <c r="H2" s="28" t="s">
        <v>328</v>
      </c>
      <c r="I2" s="30" t="s">
        <v>329</v>
      </c>
      <c r="J2" s="31" t="s">
        <v>330</v>
      </c>
      <c r="K2" s="32" t="s">
        <v>331</v>
      </c>
      <c r="L2" s="37" t="s">
        <v>573</v>
      </c>
      <c r="M2" s="37" t="s">
        <v>574</v>
      </c>
    </row>
    <row r="3" spans="1:13" x14ac:dyDescent="0.25">
      <c r="A3">
        <v>898</v>
      </c>
      <c r="B3" t="s">
        <v>332</v>
      </c>
      <c r="C3" t="s">
        <v>88</v>
      </c>
      <c r="D3">
        <v>1</v>
      </c>
      <c r="E3" t="s">
        <v>353</v>
      </c>
      <c r="F3" t="s">
        <v>89</v>
      </c>
      <c r="G3" t="s">
        <v>90</v>
      </c>
      <c r="H3" t="s">
        <v>91</v>
      </c>
      <c r="I3">
        <v>1955</v>
      </c>
      <c r="J3" s="33" t="str">
        <f>+A3&amp;MID(E3,1,5)</f>
        <v>89801001</v>
      </c>
      <c r="K3" s="33">
        <v>8377292000</v>
      </c>
      <c r="L3" s="33">
        <f>IFERROR(SUMIF('11-01-IF-002'!$D$5:$D$502,E3,'11-01-IF-002'!$P$5:$P$502),0)</f>
        <v>0</v>
      </c>
      <c r="M3" s="36">
        <f>K3-L3</f>
        <v>8377292000</v>
      </c>
    </row>
    <row r="4" spans="1:13" x14ac:dyDescent="0.25">
      <c r="A4">
        <v>898</v>
      </c>
      <c r="B4" t="s">
        <v>332</v>
      </c>
      <c r="C4" t="s">
        <v>88</v>
      </c>
      <c r="D4">
        <v>2</v>
      </c>
      <c r="E4" t="s">
        <v>354</v>
      </c>
      <c r="F4" t="s">
        <v>92</v>
      </c>
      <c r="G4" t="s">
        <v>93</v>
      </c>
      <c r="H4" t="s">
        <v>91</v>
      </c>
      <c r="I4">
        <v>1955</v>
      </c>
      <c r="J4" s="33" t="str">
        <f t="shared" ref="J4:J67" si="0">+A4&amp;MID(E4,1,5)</f>
        <v>89801002</v>
      </c>
      <c r="K4" s="33">
        <v>7372027000</v>
      </c>
      <c r="L4" s="33">
        <f>IFERROR(SUMIF('11-01-IF-002'!$D$5:$D$502,Hoja1!E4,'11-01-IF-002'!$P$5:$P$502),0)</f>
        <v>0</v>
      </c>
      <c r="M4" s="36">
        <f t="shared" ref="M4:M67" si="1">+K4-L4</f>
        <v>7372027000</v>
      </c>
    </row>
    <row r="5" spans="1:13" x14ac:dyDescent="0.25">
      <c r="A5">
        <v>898</v>
      </c>
      <c r="B5" t="s">
        <v>332</v>
      </c>
      <c r="C5" t="s">
        <v>88</v>
      </c>
      <c r="D5">
        <v>3</v>
      </c>
      <c r="E5" t="s">
        <v>355</v>
      </c>
      <c r="F5" t="s">
        <v>94</v>
      </c>
      <c r="G5" t="s">
        <v>95</v>
      </c>
      <c r="H5" t="s">
        <v>91</v>
      </c>
      <c r="I5">
        <v>1800</v>
      </c>
      <c r="J5" s="33" t="str">
        <f t="shared" si="0"/>
        <v>89801003</v>
      </c>
      <c r="K5" s="33">
        <v>48814968000</v>
      </c>
      <c r="L5" s="33">
        <f>IFERROR(SUMIF('11-01-IF-002'!$D$5:$D$502,Hoja1!E5,'11-01-IF-002'!$P$5:$P$502),0)</f>
        <v>0</v>
      </c>
      <c r="M5" s="36">
        <f t="shared" si="1"/>
        <v>48814968000</v>
      </c>
    </row>
    <row r="6" spans="1:13" x14ac:dyDescent="0.25">
      <c r="A6">
        <v>898</v>
      </c>
      <c r="B6" t="s">
        <v>332</v>
      </c>
      <c r="C6" t="s">
        <v>88</v>
      </c>
      <c r="D6">
        <v>4</v>
      </c>
      <c r="E6" t="s">
        <v>356</v>
      </c>
      <c r="F6" t="s">
        <v>96</v>
      </c>
      <c r="G6" t="s">
        <v>97</v>
      </c>
      <c r="H6" t="s">
        <v>91</v>
      </c>
      <c r="I6">
        <v>1590</v>
      </c>
      <c r="J6" s="33" t="str">
        <f t="shared" si="0"/>
        <v>89801004</v>
      </c>
      <c r="K6" s="33">
        <v>293154000</v>
      </c>
      <c r="L6" s="33">
        <f>IFERROR(SUMIF('11-01-IF-002'!$D$5:$D$502,Hoja1!E6,'11-01-IF-002'!$P$5:$P$502),0)</f>
        <v>0</v>
      </c>
      <c r="M6" s="36">
        <f t="shared" si="1"/>
        <v>293154000</v>
      </c>
    </row>
    <row r="7" spans="1:13" x14ac:dyDescent="0.25">
      <c r="A7">
        <v>898</v>
      </c>
      <c r="B7" t="s">
        <v>332</v>
      </c>
      <c r="C7" t="s">
        <v>88</v>
      </c>
      <c r="D7">
        <v>5</v>
      </c>
      <c r="E7" t="s">
        <v>357</v>
      </c>
      <c r="F7" t="s">
        <v>98</v>
      </c>
      <c r="G7" t="s">
        <v>99</v>
      </c>
      <c r="H7" t="s">
        <v>91</v>
      </c>
      <c r="I7">
        <v>1590</v>
      </c>
      <c r="J7" s="33" t="str">
        <f t="shared" si="0"/>
        <v>89801005</v>
      </c>
      <c r="K7" s="33">
        <v>6351651000</v>
      </c>
      <c r="L7" s="33">
        <f>IFERROR(SUMIF('11-01-IF-002'!$D$5:$D$502,Hoja1!E7,'11-01-IF-002'!$P$5:$P$502),0)</f>
        <v>0</v>
      </c>
      <c r="M7" s="36">
        <f t="shared" si="1"/>
        <v>6351651000</v>
      </c>
    </row>
    <row r="8" spans="1:13" x14ac:dyDescent="0.25">
      <c r="A8">
        <v>898</v>
      </c>
      <c r="B8" t="s">
        <v>332</v>
      </c>
      <c r="C8" t="s">
        <v>88</v>
      </c>
      <c r="D8">
        <v>6</v>
      </c>
      <c r="E8" t="s">
        <v>358</v>
      </c>
      <c r="F8" t="s">
        <v>100</v>
      </c>
      <c r="G8" t="s">
        <v>101</v>
      </c>
      <c r="H8" t="s">
        <v>91</v>
      </c>
      <c r="I8">
        <v>5938</v>
      </c>
      <c r="J8" s="33" t="str">
        <f t="shared" si="0"/>
        <v>89801006</v>
      </c>
      <c r="K8" s="33">
        <v>11398887000</v>
      </c>
      <c r="L8" s="33">
        <f>IFERROR(SUMIF('11-01-IF-002'!$D$5:$D$502,Hoja1!E8,'11-01-IF-002'!$P$5:$P$502),0)</f>
        <v>0</v>
      </c>
      <c r="M8" s="36">
        <f t="shared" si="1"/>
        <v>11398887000</v>
      </c>
    </row>
    <row r="9" spans="1:13" x14ac:dyDescent="0.25">
      <c r="A9">
        <v>898</v>
      </c>
      <c r="B9" t="s">
        <v>332</v>
      </c>
      <c r="C9" t="s">
        <v>88</v>
      </c>
      <c r="D9">
        <v>7</v>
      </c>
      <c r="E9" t="s">
        <v>359</v>
      </c>
      <c r="F9" t="s">
        <v>102</v>
      </c>
      <c r="G9" t="s">
        <v>103</v>
      </c>
      <c r="H9" t="s">
        <v>91</v>
      </c>
      <c r="I9">
        <v>27050</v>
      </c>
      <c r="J9" s="33" t="str">
        <f t="shared" si="0"/>
        <v>89801007</v>
      </c>
      <c r="K9" s="33">
        <v>96338855000</v>
      </c>
      <c r="L9" s="33">
        <f>IFERROR(SUMIF('11-01-IF-002'!$D$5:$D$502,Hoja1!E9,'11-01-IF-002'!$P$5:$P$502),0)</f>
        <v>0</v>
      </c>
      <c r="M9" s="36">
        <f t="shared" si="1"/>
        <v>96338855000</v>
      </c>
    </row>
    <row r="10" spans="1:13" x14ac:dyDescent="0.25">
      <c r="A10">
        <v>898</v>
      </c>
      <c r="B10" t="s">
        <v>332</v>
      </c>
      <c r="C10" t="s">
        <v>88</v>
      </c>
      <c r="D10">
        <v>8</v>
      </c>
      <c r="E10" t="s">
        <v>360</v>
      </c>
      <c r="F10" t="s">
        <v>104</v>
      </c>
      <c r="G10" t="s">
        <v>105</v>
      </c>
      <c r="H10" t="s">
        <v>91</v>
      </c>
      <c r="I10">
        <v>1590</v>
      </c>
      <c r="J10" s="33" t="str">
        <f t="shared" si="0"/>
        <v>89801008</v>
      </c>
      <c r="K10" s="33">
        <v>321621000</v>
      </c>
      <c r="L10" s="33">
        <f>IFERROR(SUMIF('11-01-IF-002'!$D$5:$D$502,Hoja1!E10,'11-01-IF-002'!$P$5:$P$502),0)</f>
        <v>0</v>
      </c>
      <c r="M10" s="36">
        <f t="shared" si="1"/>
        <v>321621000</v>
      </c>
    </row>
    <row r="11" spans="1:13" x14ac:dyDescent="0.25">
      <c r="A11">
        <v>898</v>
      </c>
      <c r="B11" t="s">
        <v>332</v>
      </c>
      <c r="C11" t="s">
        <v>88</v>
      </c>
      <c r="D11">
        <v>9</v>
      </c>
      <c r="E11" t="s">
        <v>361</v>
      </c>
      <c r="F11" t="s">
        <v>106</v>
      </c>
      <c r="G11" t="s">
        <v>107</v>
      </c>
      <c r="H11" t="s">
        <v>91</v>
      </c>
      <c r="I11">
        <v>1590</v>
      </c>
      <c r="J11" s="33" t="str">
        <f t="shared" si="0"/>
        <v>89801009</v>
      </c>
      <c r="K11" s="33">
        <v>1929726000</v>
      </c>
      <c r="L11" s="33">
        <f>IFERROR(SUMIF('11-01-IF-002'!$D$5:$D$502,Hoja1!E11,'11-01-IF-002'!$P$5:$P$502),0)</f>
        <v>0</v>
      </c>
      <c r="M11" s="36">
        <f t="shared" si="1"/>
        <v>1929726000</v>
      </c>
    </row>
    <row r="12" spans="1:13" x14ac:dyDescent="0.25">
      <c r="A12">
        <v>898</v>
      </c>
      <c r="B12" t="s">
        <v>332</v>
      </c>
      <c r="C12" t="s">
        <v>88</v>
      </c>
      <c r="D12">
        <v>10</v>
      </c>
      <c r="E12" t="s">
        <v>362</v>
      </c>
      <c r="F12" t="s">
        <v>108</v>
      </c>
      <c r="G12" t="s">
        <v>109</v>
      </c>
      <c r="H12" t="s">
        <v>91</v>
      </c>
      <c r="I12">
        <v>1955</v>
      </c>
      <c r="J12" s="33" t="str">
        <f t="shared" si="0"/>
        <v>89801010</v>
      </c>
      <c r="K12" s="33">
        <v>3159785000</v>
      </c>
      <c r="L12" s="33">
        <f>IFERROR(SUMIF('11-01-IF-002'!$D$5:$D$502,Hoja1!E12,'11-01-IF-002'!$P$5:$P$502),0)</f>
        <v>0</v>
      </c>
      <c r="M12" s="36">
        <f t="shared" si="1"/>
        <v>3159785000</v>
      </c>
    </row>
    <row r="13" spans="1:13" x14ac:dyDescent="0.25">
      <c r="A13">
        <v>898</v>
      </c>
      <c r="B13" t="s">
        <v>332</v>
      </c>
      <c r="C13" t="s">
        <v>88</v>
      </c>
      <c r="D13">
        <v>11</v>
      </c>
      <c r="E13" t="s">
        <v>363</v>
      </c>
      <c r="F13" t="s">
        <v>110</v>
      </c>
      <c r="G13" t="s">
        <v>111</v>
      </c>
      <c r="H13" t="s">
        <v>91</v>
      </c>
      <c r="I13">
        <v>32988</v>
      </c>
      <c r="J13" s="33" t="str">
        <f t="shared" si="0"/>
        <v>89801011</v>
      </c>
      <c r="K13" s="33">
        <v>40272258000</v>
      </c>
      <c r="L13" s="33">
        <f>IFERROR(SUMIF('11-01-IF-002'!$D$5:$D$502,Hoja1!E13,'11-01-IF-002'!$P$5:$P$502),0)</f>
        <v>0</v>
      </c>
      <c r="M13" s="36">
        <f t="shared" si="1"/>
        <v>40272258000</v>
      </c>
    </row>
    <row r="14" spans="1:13" x14ac:dyDescent="0.25">
      <c r="A14">
        <v>898</v>
      </c>
      <c r="B14" t="s">
        <v>332</v>
      </c>
      <c r="C14" t="s">
        <v>88</v>
      </c>
      <c r="D14">
        <v>12</v>
      </c>
      <c r="E14" t="s">
        <v>364</v>
      </c>
      <c r="F14" t="s">
        <v>112</v>
      </c>
      <c r="G14" t="s">
        <v>113</v>
      </c>
      <c r="H14" t="s">
        <v>91</v>
      </c>
      <c r="I14">
        <v>1590</v>
      </c>
      <c r="J14" s="33" t="str">
        <f t="shared" si="0"/>
        <v>89801012</v>
      </c>
      <c r="K14" s="33">
        <v>321621000</v>
      </c>
      <c r="L14" s="33">
        <f>IFERROR(SUMIF('11-01-IF-002'!$D$5:$D$502,Hoja1!E14,'11-01-IF-002'!$P$5:$P$502),0)</f>
        <v>0</v>
      </c>
      <c r="M14" s="36">
        <f t="shared" si="1"/>
        <v>321621000</v>
      </c>
    </row>
    <row r="15" spans="1:13" x14ac:dyDescent="0.25">
      <c r="A15">
        <v>898</v>
      </c>
      <c r="B15" t="s">
        <v>332</v>
      </c>
      <c r="C15" t="s">
        <v>88</v>
      </c>
      <c r="D15">
        <v>13</v>
      </c>
      <c r="E15" t="s">
        <v>365</v>
      </c>
      <c r="F15" t="s">
        <v>114</v>
      </c>
      <c r="G15" t="s">
        <v>115</v>
      </c>
      <c r="H15" t="s">
        <v>91</v>
      </c>
      <c r="I15">
        <v>1955</v>
      </c>
      <c r="J15" s="33" t="str">
        <f t="shared" si="0"/>
        <v>89801013</v>
      </c>
      <c r="K15" s="33">
        <v>526631000</v>
      </c>
      <c r="L15" s="33">
        <f>IFERROR(SUMIF('11-01-IF-002'!$D$5:$D$502,Hoja1!E15,'11-01-IF-002'!$P$5:$P$502),0)</f>
        <v>0</v>
      </c>
      <c r="M15" s="36">
        <f t="shared" si="1"/>
        <v>526631000</v>
      </c>
    </row>
    <row r="16" spans="1:13" x14ac:dyDescent="0.25">
      <c r="A16">
        <v>898</v>
      </c>
      <c r="B16" t="s">
        <v>332</v>
      </c>
      <c r="C16" t="s">
        <v>88</v>
      </c>
      <c r="D16">
        <v>14</v>
      </c>
      <c r="E16" t="s">
        <v>366</v>
      </c>
      <c r="F16" t="s">
        <v>116</v>
      </c>
      <c r="G16" t="s">
        <v>117</v>
      </c>
      <c r="H16" t="s">
        <v>91</v>
      </c>
      <c r="I16">
        <v>32988</v>
      </c>
      <c r="J16" s="33" t="str">
        <f t="shared" si="0"/>
        <v>89801014</v>
      </c>
      <c r="K16" s="33">
        <v>6712044000</v>
      </c>
      <c r="L16" s="33">
        <f>IFERROR(SUMIF('11-01-IF-002'!$D$5:$D$502,Hoja1!E16,'11-01-IF-002'!$P$5:$P$502),0)</f>
        <v>0</v>
      </c>
      <c r="M16" s="36">
        <f t="shared" si="1"/>
        <v>6712044000</v>
      </c>
    </row>
    <row r="17" spans="1:13" x14ac:dyDescent="0.25">
      <c r="A17">
        <v>898</v>
      </c>
      <c r="B17" t="s">
        <v>332</v>
      </c>
      <c r="C17" t="s">
        <v>88</v>
      </c>
      <c r="D17">
        <v>15</v>
      </c>
      <c r="E17" t="s">
        <v>367</v>
      </c>
      <c r="F17" t="s">
        <v>118</v>
      </c>
      <c r="G17" t="s">
        <v>119</v>
      </c>
      <c r="H17" t="s">
        <v>91</v>
      </c>
      <c r="I17">
        <v>1590</v>
      </c>
      <c r="J17" s="33" t="str">
        <f t="shared" si="0"/>
        <v>89801015</v>
      </c>
      <c r="K17" s="33">
        <v>643242000</v>
      </c>
      <c r="L17" s="33">
        <f>IFERROR(SUMIF('11-01-IF-002'!$D$5:$D$502,Hoja1!E17,'11-01-IF-002'!$P$5:$P$502),0)</f>
        <v>0</v>
      </c>
      <c r="M17" s="36">
        <f t="shared" si="1"/>
        <v>643242000</v>
      </c>
    </row>
    <row r="18" spans="1:13" x14ac:dyDescent="0.25">
      <c r="A18">
        <v>898</v>
      </c>
      <c r="B18" t="s">
        <v>332</v>
      </c>
      <c r="C18" t="s">
        <v>88</v>
      </c>
      <c r="D18">
        <v>16</v>
      </c>
      <c r="E18" t="s">
        <v>368</v>
      </c>
      <c r="F18" t="s">
        <v>120</v>
      </c>
      <c r="G18" t="s">
        <v>121</v>
      </c>
      <c r="H18" t="s">
        <v>91</v>
      </c>
      <c r="I18">
        <v>32988</v>
      </c>
      <c r="J18" s="33" t="str">
        <f t="shared" si="0"/>
        <v>89801016</v>
      </c>
      <c r="K18" s="33">
        <v>13424086000</v>
      </c>
      <c r="L18" s="33">
        <f>IFERROR(SUMIF('11-01-IF-002'!$D$5:$D$502,Hoja1!E18,'11-01-IF-002'!$P$5:$P$502),0)</f>
        <v>0</v>
      </c>
      <c r="M18" s="36">
        <f t="shared" si="1"/>
        <v>13424086000</v>
      </c>
    </row>
    <row r="19" spans="1:13" x14ac:dyDescent="0.25">
      <c r="A19">
        <v>898</v>
      </c>
      <c r="B19" t="s">
        <v>332</v>
      </c>
      <c r="C19" t="s">
        <v>88</v>
      </c>
      <c r="D19">
        <v>18</v>
      </c>
      <c r="E19" t="s">
        <v>369</v>
      </c>
      <c r="F19" t="s">
        <v>124</v>
      </c>
      <c r="G19" t="s">
        <v>125</v>
      </c>
      <c r="H19" t="s">
        <v>91</v>
      </c>
      <c r="I19">
        <v>32988</v>
      </c>
      <c r="J19" s="33" t="str">
        <f t="shared" si="0"/>
        <v>89801018</v>
      </c>
      <c r="K19" s="33">
        <v>6712044000</v>
      </c>
      <c r="L19" s="33">
        <f>IFERROR(SUMIF('11-01-IF-002'!$D$5:$D$502,Hoja1!E19,'11-01-IF-002'!$P$5:$P$502),0)</f>
        <v>0</v>
      </c>
      <c r="M19" s="36">
        <f t="shared" si="1"/>
        <v>6712044000</v>
      </c>
    </row>
    <row r="20" spans="1:13" x14ac:dyDescent="0.25">
      <c r="A20">
        <v>898</v>
      </c>
      <c r="B20" t="s">
        <v>332</v>
      </c>
      <c r="C20" t="s">
        <v>88</v>
      </c>
      <c r="D20">
        <v>19</v>
      </c>
      <c r="E20" t="s">
        <v>370</v>
      </c>
      <c r="F20" t="s">
        <v>126</v>
      </c>
      <c r="G20" t="s">
        <v>127</v>
      </c>
      <c r="H20" t="s">
        <v>91</v>
      </c>
      <c r="I20">
        <v>1590</v>
      </c>
      <c r="J20" s="33" t="str">
        <f t="shared" si="0"/>
        <v>89801019</v>
      </c>
      <c r="K20" s="33">
        <v>2572969000</v>
      </c>
      <c r="L20" s="33">
        <f>IFERROR(SUMIF('11-01-IF-002'!$D$5:$D$502,Hoja1!E20,'11-01-IF-002'!$P$5:$P$502),0)</f>
        <v>0</v>
      </c>
      <c r="M20" s="36">
        <f t="shared" si="1"/>
        <v>2572969000</v>
      </c>
    </row>
    <row r="21" spans="1:13" x14ac:dyDescent="0.25">
      <c r="A21">
        <v>898</v>
      </c>
      <c r="B21" t="s">
        <v>332</v>
      </c>
      <c r="C21" t="s">
        <v>88</v>
      </c>
      <c r="D21">
        <v>20</v>
      </c>
      <c r="E21" t="s">
        <v>371</v>
      </c>
      <c r="F21" t="s">
        <v>128</v>
      </c>
      <c r="G21" t="s">
        <v>129</v>
      </c>
      <c r="H21" t="s">
        <v>91</v>
      </c>
      <c r="I21">
        <v>1955</v>
      </c>
      <c r="J21" s="33" t="str">
        <f t="shared" si="0"/>
        <v>89801020</v>
      </c>
      <c r="K21" s="33">
        <v>4213046000</v>
      </c>
      <c r="L21" s="33">
        <f>IFERROR(SUMIF('11-01-IF-002'!$D$5:$D$502,Hoja1!E21,'11-01-IF-002'!$P$5:$P$502),0)</f>
        <v>0</v>
      </c>
      <c r="M21" s="36">
        <f t="shared" si="1"/>
        <v>4213046000</v>
      </c>
    </row>
    <row r="22" spans="1:13" x14ac:dyDescent="0.25">
      <c r="A22">
        <v>898</v>
      </c>
      <c r="B22" t="s">
        <v>332</v>
      </c>
      <c r="C22" t="s">
        <v>88</v>
      </c>
      <c r="D22">
        <v>21</v>
      </c>
      <c r="E22" t="s">
        <v>372</v>
      </c>
      <c r="F22" t="s">
        <v>130</v>
      </c>
      <c r="G22" t="s">
        <v>131</v>
      </c>
      <c r="H22" t="s">
        <v>91</v>
      </c>
      <c r="I22">
        <v>32988</v>
      </c>
      <c r="J22" s="33" t="str">
        <f t="shared" si="0"/>
        <v>89801021</v>
      </c>
      <c r="K22" s="33">
        <v>53696344000</v>
      </c>
      <c r="L22" s="33">
        <f>IFERROR(SUMIF('11-01-IF-002'!$D$5:$D$502,Hoja1!E22,'11-01-IF-002'!$P$5:$P$502),0)</f>
        <v>0</v>
      </c>
      <c r="M22" s="36">
        <f t="shared" si="1"/>
        <v>53696344000</v>
      </c>
    </row>
    <row r="23" spans="1:13" x14ac:dyDescent="0.25">
      <c r="A23">
        <v>898</v>
      </c>
      <c r="B23" t="s">
        <v>332</v>
      </c>
      <c r="C23" t="s">
        <v>88</v>
      </c>
      <c r="D23">
        <v>22</v>
      </c>
      <c r="E23" t="s">
        <v>373</v>
      </c>
      <c r="F23" t="s">
        <v>132</v>
      </c>
      <c r="G23" t="s">
        <v>133</v>
      </c>
      <c r="H23" t="s">
        <v>91</v>
      </c>
      <c r="I23">
        <v>1955</v>
      </c>
      <c r="J23" s="33" t="str">
        <f t="shared" si="0"/>
        <v>89801022</v>
      </c>
      <c r="K23" s="33">
        <v>1053262000</v>
      </c>
      <c r="L23" s="33">
        <f>IFERROR(SUMIF('11-01-IF-002'!$D$5:$D$502,Hoja1!E23,'11-01-IF-002'!$P$5:$P$502),0)</f>
        <v>0</v>
      </c>
      <c r="M23" s="36">
        <f t="shared" si="1"/>
        <v>1053262000</v>
      </c>
    </row>
    <row r="24" spans="1:13" x14ac:dyDescent="0.25">
      <c r="A24">
        <v>898</v>
      </c>
      <c r="B24" t="s">
        <v>332</v>
      </c>
      <c r="C24" t="s">
        <v>88</v>
      </c>
      <c r="D24">
        <v>23</v>
      </c>
      <c r="E24" t="s">
        <v>374</v>
      </c>
      <c r="F24" t="s">
        <v>134</v>
      </c>
      <c r="G24" t="s">
        <v>135</v>
      </c>
      <c r="H24" t="s">
        <v>91</v>
      </c>
      <c r="I24">
        <v>1590</v>
      </c>
      <c r="J24" s="33" t="str">
        <f t="shared" si="0"/>
        <v>89801023</v>
      </c>
      <c r="K24" s="33">
        <v>6739172000</v>
      </c>
      <c r="L24" s="33">
        <f>IFERROR(SUMIF('11-01-IF-002'!$D$5:$D$502,Hoja1!E24,'11-01-IF-002'!$P$5:$P$502),0)</f>
        <v>0</v>
      </c>
      <c r="M24" s="36">
        <f t="shared" si="1"/>
        <v>6739172000</v>
      </c>
    </row>
    <row r="25" spans="1:13" x14ac:dyDescent="0.25">
      <c r="A25">
        <v>898</v>
      </c>
      <c r="B25" t="s">
        <v>332</v>
      </c>
      <c r="C25" t="s">
        <v>88</v>
      </c>
      <c r="D25">
        <v>24</v>
      </c>
      <c r="E25" t="s">
        <v>375</v>
      </c>
      <c r="F25" t="s">
        <v>136</v>
      </c>
      <c r="G25" t="s">
        <v>137</v>
      </c>
      <c r="H25" t="s">
        <v>91</v>
      </c>
      <c r="I25">
        <v>5938</v>
      </c>
      <c r="J25" s="33" t="str">
        <f t="shared" si="0"/>
        <v>89801024</v>
      </c>
      <c r="K25" s="33">
        <v>14521931000</v>
      </c>
      <c r="L25" s="33">
        <f>IFERROR(SUMIF('11-01-IF-002'!$D$5:$D$502,Hoja1!E25,'11-01-IF-002'!$P$5:$P$502),0)</f>
        <v>0</v>
      </c>
      <c r="M25" s="36">
        <f t="shared" si="1"/>
        <v>14521931000</v>
      </c>
    </row>
    <row r="26" spans="1:13" x14ac:dyDescent="0.25">
      <c r="A26">
        <v>898</v>
      </c>
      <c r="B26" t="s">
        <v>332</v>
      </c>
      <c r="C26" t="s">
        <v>88</v>
      </c>
      <c r="D26">
        <v>25</v>
      </c>
      <c r="E26" t="s">
        <v>376</v>
      </c>
      <c r="F26" t="s">
        <v>138</v>
      </c>
      <c r="G26" t="s">
        <v>139</v>
      </c>
      <c r="H26" t="s">
        <v>91</v>
      </c>
      <c r="I26">
        <v>1590</v>
      </c>
      <c r="J26" s="33" t="str">
        <f t="shared" si="0"/>
        <v>89801025</v>
      </c>
      <c r="K26" s="33">
        <v>4773580000</v>
      </c>
      <c r="L26" s="33">
        <f>IFERROR(SUMIF('11-01-IF-002'!$D$5:$D$502,Hoja1!E26,'11-01-IF-002'!$P$5:$P$502),0)</f>
        <v>0</v>
      </c>
      <c r="M26" s="36">
        <f t="shared" si="1"/>
        <v>4773580000</v>
      </c>
    </row>
    <row r="27" spans="1:13" x14ac:dyDescent="0.25">
      <c r="A27">
        <v>898</v>
      </c>
      <c r="B27" t="s">
        <v>332</v>
      </c>
      <c r="C27" t="s">
        <v>88</v>
      </c>
      <c r="D27">
        <v>26</v>
      </c>
      <c r="E27" t="s">
        <v>377</v>
      </c>
      <c r="F27" t="s">
        <v>140</v>
      </c>
      <c r="G27" t="s">
        <v>141</v>
      </c>
      <c r="H27" t="s">
        <v>91</v>
      </c>
      <c r="I27">
        <v>5398</v>
      </c>
      <c r="J27" s="33" t="str">
        <f t="shared" si="0"/>
        <v>89801026</v>
      </c>
      <c r="K27" s="33">
        <v>10286368000</v>
      </c>
      <c r="L27" s="33">
        <f>IFERROR(SUMIF('11-01-IF-002'!$D$5:$D$502,Hoja1!E27,'11-01-IF-002'!$P$5:$P$502),0)</f>
        <v>0</v>
      </c>
      <c r="M27" s="36">
        <f t="shared" si="1"/>
        <v>10286368000</v>
      </c>
    </row>
    <row r="28" spans="1:13" x14ac:dyDescent="0.25">
      <c r="A28">
        <v>898</v>
      </c>
      <c r="B28" t="s">
        <v>332</v>
      </c>
      <c r="C28" t="s">
        <v>88</v>
      </c>
      <c r="D28">
        <v>27</v>
      </c>
      <c r="E28" t="s">
        <v>378</v>
      </c>
      <c r="F28" t="s">
        <v>142</v>
      </c>
      <c r="G28" t="s">
        <v>143</v>
      </c>
      <c r="H28" t="s">
        <v>91</v>
      </c>
      <c r="I28">
        <v>27050</v>
      </c>
      <c r="J28" s="33" t="str">
        <f t="shared" si="0"/>
        <v>89801027</v>
      </c>
      <c r="K28" s="33">
        <v>84778312000</v>
      </c>
      <c r="L28" s="33">
        <f>IFERROR(SUMIF('11-01-IF-002'!$D$5:$D$502,Hoja1!E28,'11-01-IF-002'!$P$5:$P$502),0)</f>
        <v>0</v>
      </c>
      <c r="M28" s="36">
        <f t="shared" si="1"/>
        <v>84778312000</v>
      </c>
    </row>
    <row r="29" spans="1:13" x14ac:dyDescent="0.25">
      <c r="A29">
        <v>898</v>
      </c>
      <c r="B29" t="s">
        <v>332</v>
      </c>
      <c r="C29" t="s">
        <v>88</v>
      </c>
      <c r="D29">
        <v>28</v>
      </c>
      <c r="E29" t="s">
        <v>379</v>
      </c>
      <c r="F29" t="s">
        <v>144</v>
      </c>
      <c r="G29" t="s">
        <v>145</v>
      </c>
      <c r="H29" t="s">
        <v>91</v>
      </c>
      <c r="I29">
        <v>34943</v>
      </c>
      <c r="J29" s="33" t="str">
        <f t="shared" si="0"/>
        <v>89801028</v>
      </c>
      <c r="K29" s="33">
        <v>8000000000</v>
      </c>
      <c r="L29" s="33">
        <f>IFERROR(SUMIF('11-01-IF-002'!$D$5:$D$502,Hoja1!E29,'11-01-IF-002'!$P$5:$P$502),0)</f>
        <v>0</v>
      </c>
      <c r="M29" s="36">
        <f t="shared" si="1"/>
        <v>8000000000</v>
      </c>
    </row>
    <row r="30" spans="1:13" x14ac:dyDescent="0.25">
      <c r="A30">
        <v>898</v>
      </c>
      <c r="B30" t="s">
        <v>332</v>
      </c>
      <c r="C30" t="s">
        <v>88</v>
      </c>
      <c r="D30">
        <v>29</v>
      </c>
      <c r="E30" t="s">
        <v>380</v>
      </c>
      <c r="F30" t="s">
        <v>146</v>
      </c>
      <c r="G30" t="s">
        <v>147</v>
      </c>
      <c r="H30" t="s">
        <v>91</v>
      </c>
      <c r="I30">
        <v>1590</v>
      </c>
      <c r="J30" s="33" t="str">
        <f t="shared" si="0"/>
        <v>89801029</v>
      </c>
      <c r="K30" s="33">
        <v>73240497000</v>
      </c>
      <c r="L30" s="33">
        <f>IFERROR(SUMIF('11-01-IF-002'!$D$5:$D$502,Hoja1!E30,'11-01-IF-002'!$P$5:$P$502),0)</f>
        <v>0</v>
      </c>
      <c r="M30" s="36">
        <f t="shared" si="1"/>
        <v>73240497000</v>
      </c>
    </row>
    <row r="31" spans="1:13" x14ac:dyDescent="0.25">
      <c r="A31">
        <v>898</v>
      </c>
      <c r="B31" t="s">
        <v>332</v>
      </c>
      <c r="C31" t="s">
        <v>88</v>
      </c>
      <c r="D31">
        <v>30</v>
      </c>
      <c r="E31" t="s">
        <v>381</v>
      </c>
      <c r="F31" t="s">
        <v>148</v>
      </c>
      <c r="G31" t="s">
        <v>149</v>
      </c>
      <c r="H31" t="s">
        <v>91</v>
      </c>
      <c r="I31">
        <v>1955</v>
      </c>
      <c r="J31" s="33" t="str">
        <f t="shared" si="0"/>
        <v>89801030</v>
      </c>
      <c r="K31" s="33">
        <v>106430730000</v>
      </c>
      <c r="L31" s="33">
        <f>IFERROR(SUMIF('11-01-IF-002'!$D$5:$D$502,Hoja1!E31,'11-01-IF-002'!$P$5:$P$502),0)</f>
        <v>0</v>
      </c>
      <c r="M31" s="36">
        <f t="shared" si="1"/>
        <v>106430730000</v>
      </c>
    </row>
    <row r="32" spans="1:13" x14ac:dyDescent="0.25">
      <c r="A32">
        <v>898</v>
      </c>
      <c r="B32" t="s">
        <v>332</v>
      </c>
      <c r="C32" t="s">
        <v>88</v>
      </c>
      <c r="D32">
        <v>31</v>
      </c>
      <c r="E32" t="s">
        <v>382</v>
      </c>
      <c r="F32" t="s">
        <v>150</v>
      </c>
      <c r="G32" t="s">
        <v>145</v>
      </c>
      <c r="H32" t="s">
        <v>91</v>
      </c>
      <c r="I32">
        <v>32988</v>
      </c>
      <c r="J32" s="33" t="str">
        <f t="shared" si="0"/>
        <v>89801031</v>
      </c>
      <c r="K32" s="33">
        <v>1381465361000</v>
      </c>
      <c r="L32" s="33">
        <f>IFERROR(SUMIF('11-01-IF-002'!$D$5:$D$502,Hoja1!E32,'11-01-IF-002'!$P$5:$P$502),0)</f>
        <v>0</v>
      </c>
      <c r="M32" s="36">
        <f t="shared" si="1"/>
        <v>1381465361000</v>
      </c>
    </row>
    <row r="33" spans="1:13" x14ac:dyDescent="0.25">
      <c r="A33">
        <v>898</v>
      </c>
      <c r="B33" t="s">
        <v>332</v>
      </c>
      <c r="C33" t="s">
        <v>88</v>
      </c>
      <c r="D33">
        <v>32</v>
      </c>
      <c r="E33" t="s">
        <v>383</v>
      </c>
      <c r="F33" t="s">
        <v>151</v>
      </c>
      <c r="G33" t="s">
        <v>152</v>
      </c>
      <c r="H33" t="s">
        <v>91</v>
      </c>
      <c r="I33">
        <v>27050</v>
      </c>
      <c r="J33" s="33" t="str">
        <f t="shared" si="0"/>
        <v>89801032</v>
      </c>
      <c r="K33" s="33">
        <v>81604696000</v>
      </c>
      <c r="L33" s="33">
        <f>IFERROR(SUMIF('11-01-IF-002'!$D$5:$D$502,Hoja1!E33,'11-01-IF-002'!$P$5:$P$502),0)</f>
        <v>0</v>
      </c>
      <c r="M33" s="36">
        <f t="shared" si="1"/>
        <v>81604696000</v>
      </c>
    </row>
    <row r="34" spans="1:13" x14ac:dyDescent="0.25">
      <c r="A34">
        <v>898</v>
      </c>
      <c r="B34" t="s">
        <v>332</v>
      </c>
      <c r="C34" t="s">
        <v>88</v>
      </c>
      <c r="D34">
        <v>33</v>
      </c>
      <c r="E34" t="s">
        <v>384</v>
      </c>
      <c r="F34" t="s">
        <v>153</v>
      </c>
      <c r="G34" t="s">
        <v>154</v>
      </c>
      <c r="H34" t="s">
        <v>91</v>
      </c>
      <c r="I34">
        <v>1955</v>
      </c>
      <c r="J34" s="33" t="str">
        <f t="shared" si="0"/>
        <v>89801033</v>
      </c>
      <c r="K34" s="33">
        <v>7976280000</v>
      </c>
      <c r="L34" s="33">
        <f>IFERROR(SUMIF('11-01-IF-002'!$D$5:$D$502,Hoja1!E34,'11-01-IF-002'!$P$5:$P$502),0)</f>
        <v>0</v>
      </c>
      <c r="M34" s="36">
        <f t="shared" si="1"/>
        <v>7976280000</v>
      </c>
    </row>
    <row r="35" spans="1:13" x14ac:dyDescent="0.25">
      <c r="A35">
        <v>898</v>
      </c>
      <c r="B35" t="s">
        <v>332</v>
      </c>
      <c r="C35" t="s">
        <v>88</v>
      </c>
      <c r="D35">
        <v>34</v>
      </c>
      <c r="E35" t="s">
        <v>385</v>
      </c>
      <c r="F35" t="s">
        <v>155</v>
      </c>
      <c r="G35" t="s">
        <v>156</v>
      </c>
      <c r="H35" t="s">
        <v>91</v>
      </c>
      <c r="I35">
        <v>1470</v>
      </c>
      <c r="J35" s="33" t="str">
        <f t="shared" si="0"/>
        <v>89801034</v>
      </c>
      <c r="K35" s="33">
        <v>3562000000</v>
      </c>
      <c r="L35" s="33">
        <f>IFERROR(SUMIF('11-01-IF-002'!$D$5:$D$502,Hoja1!E35,'11-01-IF-002'!$P$5:$P$502),0)</f>
        <v>0</v>
      </c>
      <c r="M35" s="36">
        <f t="shared" si="1"/>
        <v>3562000000</v>
      </c>
    </row>
    <row r="36" spans="1:13" x14ac:dyDescent="0.25">
      <c r="A36">
        <v>898</v>
      </c>
      <c r="B36" t="s">
        <v>332</v>
      </c>
      <c r="C36" t="s">
        <v>88</v>
      </c>
      <c r="D36">
        <v>35</v>
      </c>
      <c r="E36" t="s">
        <v>386</v>
      </c>
      <c r="F36" t="s">
        <v>157</v>
      </c>
      <c r="G36" t="s">
        <v>158</v>
      </c>
      <c r="H36" t="s">
        <v>91</v>
      </c>
      <c r="I36">
        <v>1955</v>
      </c>
      <c r="J36" s="33" t="str">
        <f t="shared" si="0"/>
        <v>89801035</v>
      </c>
      <c r="K36" s="33">
        <v>526631000</v>
      </c>
      <c r="L36" s="33">
        <f>IFERROR(SUMIF('11-01-IF-002'!$D$5:$D$502,Hoja1!E36,'11-01-IF-002'!$P$5:$P$502),0)</f>
        <v>0</v>
      </c>
      <c r="M36" s="36">
        <f t="shared" si="1"/>
        <v>526631000</v>
      </c>
    </row>
    <row r="37" spans="1:13" x14ac:dyDescent="0.25">
      <c r="A37">
        <v>898</v>
      </c>
      <c r="B37" t="s">
        <v>332</v>
      </c>
      <c r="C37" t="s">
        <v>159</v>
      </c>
      <c r="D37">
        <v>36</v>
      </c>
      <c r="E37" t="s">
        <v>387</v>
      </c>
      <c r="F37" t="s">
        <v>122</v>
      </c>
      <c r="G37" t="s">
        <v>123</v>
      </c>
      <c r="H37" t="s">
        <v>160</v>
      </c>
      <c r="I37">
        <v>407</v>
      </c>
      <c r="J37" s="33" t="str">
        <f t="shared" si="0"/>
        <v>89802036</v>
      </c>
      <c r="K37" s="33">
        <v>21498135764</v>
      </c>
      <c r="L37" s="33">
        <f>IFERROR(SUMIF('11-01-IF-002'!$D$5:$D$502,Hoja1!E37,'11-01-IF-002'!$P$5:$P$502),0)</f>
        <v>20308846461.5</v>
      </c>
      <c r="M37" s="36">
        <f t="shared" si="1"/>
        <v>1189289302.5</v>
      </c>
    </row>
    <row r="38" spans="1:13" x14ac:dyDescent="0.25">
      <c r="A38">
        <v>898</v>
      </c>
      <c r="B38" t="s">
        <v>332</v>
      </c>
      <c r="C38" t="s">
        <v>159</v>
      </c>
      <c r="D38">
        <v>37</v>
      </c>
      <c r="E38" t="s">
        <v>388</v>
      </c>
      <c r="F38" t="s">
        <v>122</v>
      </c>
      <c r="G38" t="s">
        <v>123</v>
      </c>
      <c r="H38" t="s">
        <v>160</v>
      </c>
      <c r="I38">
        <v>128</v>
      </c>
      <c r="J38" s="33" t="str">
        <f t="shared" si="0"/>
        <v>89802037</v>
      </c>
      <c r="K38" s="33">
        <v>3201864236</v>
      </c>
      <c r="L38" s="33">
        <f>IFERROR(SUMIF('11-01-IF-002'!$D$5:$D$502,Hoja1!E38,'11-01-IF-002'!$P$5:$P$502),0)</f>
        <v>0</v>
      </c>
      <c r="M38" s="36">
        <f t="shared" si="1"/>
        <v>3201864236</v>
      </c>
    </row>
    <row r="39" spans="1:13" x14ac:dyDescent="0.25">
      <c r="A39">
        <v>898</v>
      </c>
      <c r="B39" t="s">
        <v>332</v>
      </c>
      <c r="C39" t="s">
        <v>159</v>
      </c>
      <c r="D39">
        <v>48</v>
      </c>
      <c r="E39" t="s">
        <v>389</v>
      </c>
      <c r="F39" t="s">
        <v>122</v>
      </c>
      <c r="G39" t="s">
        <v>123</v>
      </c>
      <c r="H39" t="s">
        <v>170</v>
      </c>
      <c r="I39">
        <v>93</v>
      </c>
      <c r="J39" s="33" t="str">
        <f t="shared" si="0"/>
        <v>89802048</v>
      </c>
      <c r="K39" s="33">
        <v>2253000000</v>
      </c>
      <c r="L39" s="33">
        <f>IFERROR(SUMIF('11-01-IF-002'!$D$5:$D$502,Hoja1!E39,'11-01-IF-002'!$P$5:$P$502),0)</f>
        <v>0</v>
      </c>
      <c r="M39" s="36">
        <f t="shared" si="1"/>
        <v>2253000000</v>
      </c>
    </row>
    <row r="40" spans="1:13" x14ac:dyDescent="0.25">
      <c r="A40">
        <v>898</v>
      </c>
      <c r="B40" t="s">
        <v>332</v>
      </c>
      <c r="C40" t="s">
        <v>161</v>
      </c>
      <c r="D40">
        <v>38</v>
      </c>
      <c r="E40" t="s">
        <v>390</v>
      </c>
      <c r="F40" t="s">
        <v>162</v>
      </c>
      <c r="G40" t="s">
        <v>163</v>
      </c>
      <c r="H40" t="s">
        <v>164</v>
      </c>
      <c r="I40">
        <v>846</v>
      </c>
      <c r="J40" s="33" t="str">
        <f t="shared" si="0"/>
        <v>89803038</v>
      </c>
      <c r="K40" s="33">
        <v>1120403000</v>
      </c>
      <c r="L40" s="33">
        <f>IFERROR(SUMIF('11-01-IF-002'!$D$5:$D$502,Hoja1!E40,'11-01-IF-002'!$P$5:$P$502),0)</f>
        <v>0</v>
      </c>
      <c r="M40" s="36">
        <f t="shared" si="1"/>
        <v>1120403000</v>
      </c>
    </row>
    <row r="41" spans="1:13" x14ac:dyDescent="0.25">
      <c r="A41">
        <v>898</v>
      </c>
      <c r="B41" t="s">
        <v>332</v>
      </c>
      <c r="C41" t="s">
        <v>161</v>
      </c>
      <c r="D41">
        <v>39</v>
      </c>
      <c r="E41" t="s">
        <v>391</v>
      </c>
      <c r="F41" t="s">
        <v>162</v>
      </c>
      <c r="G41" t="s">
        <v>163</v>
      </c>
      <c r="H41" t="s">
        <v>164</v>
      </c>
      <c r="I41">
        <v>36533</v>
      </c>
      <c r="J41" s="33" t="str">
        <f t="shared" si="0"/>
        <v>89803039</v>
      </c>
      <c r="K41" s="33">
        <v>6629597000</v>
      </c>
      <c r="L41" s="33">
        <f>IFERROR(SUMIF('11-01-IF-002'!$D$5:$D$502,Hoja1!E41,'11-01-IF-002'!$P$5:$P$502),0)</f>
        <v>0</v>
      </c>
      <c r="M41" s="36">
        <f t="shared" si="1"/>
        <v>6629597000</v>
      </c>
    </row>
    <row r="42" spans="1:13" x14ac:dyDescent="0.25">
      <c r="A42">
        <v>898</v>
      </c>
      <c r="B42" t="s">
        <v>332</v>
      </c>
      <c r="C42" t="s">
        <v>161</v>
      </c>
      <c r="D42">
        <v>40</v>
      </c>
      <c r="E42" t="s">
        <v>392</v>
      </c>
      <c r="F42" t="s">
        <v>155</v>
      </c>
      <c r="G42" t="s">
        <v>156</v>
      </c>
      <c r="H42" t="s">
        <v>164</v>
      </c>
      <c r="I42">
        <v>1300</v>
      </c>
      <c r="J42" s="33" t="str">
        <f t="shared" si="0"/>
        <v>89803040</v>
      </c>
      <c r="K42" s="33">
        <v>2950000000</v>
      </c>
      <c r="L42" s="33">
        <f>IFERROR(SUMIF('11-01-IF-002'!$D$5:$D$502,Hoja1!E42,'11-01-IF-002'!$P$5:$P$502),0)</f>
        <v>0</v>
      </c>
      <c r="M42" s="36">
        <f t="shared" si="1"/>
        <v>2950000000</v>
      </c>
    </row>
    <row r="43" spans="1:13" x14ac:dyDescent="0.25">
      <c r="A43">
        <v>898</v>
      </c>
      <c r="B43" t="s">
        <v>332</v>
      </c>
      <c r="C43" t="s">
        <v>161</v>
      </c>
      <c r="D43">
        <v>41</v>
      </c>
      <c r="E43" t="s">
        <v>393</v>
      </c>
      <c r="F43" t="s">
        <v>165</v>
      </c>
      <c r="G43" t="s">
        <v>163</v>
      </c>
      <c r="H43" t="s">
        <v>164</v>
      </c>
      <c r="I43">
        <v>993</v>
      </c>
      <c r="J43" s="33" t="str">
        <f t="shared" si="0"/>
        <v>89803041</v>
      </c>
      <c r="K43" s="33">
        <v>1200000000</v>
      </c>
      <c r="L43" s="33">
        <f>IFERROR(SUMIF('11-01-IF-002'!$D$5:$D$502,Hoja1!E43,'11-01-IF-002'!$P$5:$P$502),0)</f>
        <v>0</v>
      </c>
      <c r="M43" s="36">
        <f t="shared" si="1"/>
        <v>1200000000</v>
      </c>
    </row>
    <row r="44" spans="1:13" x14ac:dyDescent="0.25">
      <c r="A44">
        <v>898</v>
      </c>
      <c r="B44" t="s">
        <v>332</v>
      </c>
      <c r="C44" t="s">
        <v>161</v>
      </c>
      <c r="D44">
        <v>42</v>
      </c>
      <c r="E44" t="s">
        <v>394</v>
      </c>
      <c r="F44" t="s">
        <v>166</v>
      </c>
      <c r="G44" t="s">
        <v>163</v>
      </c>
      <c r="H44" t="s">
        <v>164</v>
      </c>
      <c r="I44">
        <v>100</v>
      </c>
      <c r="J44" s="33" t="str">
        <f t="shared" si="0"/>
        <v>89803042</v>
      </c>
      <c r="K44" s="33">
        <v>1100000000</v>
      </c>
      <c r="L44" s="33">
        <f>IFERROR(SUMIF('11-01-IF-002'!$D$5:$D$502,Hoja1!E44,'11-01-IF-002'!$P$5:$P$502),0)</f>
        <v>0</v>
      </c>
      <c r="M44" s="36">
        <f t="shared" si="1"/>
        <v>1100000000</v>
      </c>
    </row>
    <row r="45" spans="1:13" x14ac:dyDescent="0.25">
      <c r="A45">
        <v>898</v>
      </c>
      <c r="B45" t="s">
        <v>332</v>
      </c>
      <c r="C45" t="s">
        <v>167</v>
      </c>
      <c r="D45">
        <v>43</v>
      </c>
      <c r="E45" t="s">
        <v>395</v>
      </c>
      <c r="F45" t="s">
        <v>168</v>
      </c>
      <c r="G45" t="s">
        <v>145</v>
      </c>
      <c r="H45" t="s">
        <v>169</v>
      </c>
      <c r="I45">
        <v>100</v>
      </c>
      <c r="J45" s="33" t="str">
        <f t="shared" si="0"/>
        <v>89804043</v>
      </c>
      <c r="K45" s="33">
        <v>370000000</v>
      </c>
      <c r="L45" s="33">
        <f>IFERROR(SUMIF('11-01-IF-002'!$D$5:$D$502,Hoja1!E45,'11-01-IF-002'!$P$5:$P$502),0)</f>
        <v>0</v>
      </c>
      <c r="M45" s="36">
        <f t="shared" si="1"/>
        <v>370000000</v>
      </c>
    </row>
    <row r="46" spans="1:13" x14ac:dyDescent="0.25">
      <c r="A46">
        <v>1005</v>
      </c>
      <c r="B46" t="s">
        <v>333</v>
      </c>
      <c r="C46" t="s">
        <v>171</v>
      </c>
      <c r="D46">
        <v>3</v>
      </c>
      <c r="E46" t="s">
        <v>396</v>
      </c>
      <c r="F46" t="s">
        <v>122</v>
      </c>
      <c r="G46" t="s">
        <v>123</v>
      </c>
      <c r="H46" t="s">
        <v>91</v>
      </c>
      <c r="I46">
        <v>53</v>
      </c>
      <c r="J46" s="33" t="str">
        <f t="shared" si="0"/>
        <v>100501003</v>
      </c>
      <c r="K46" s="33">
        <v>2760852000</v>
      </c>
      <c r="L46" s="33">
        <f>IFERROR(SUMIF('11-01-IF-002'!$D$5:$D$502,Hoja1!E46,'11-01-IF-002'!$P$5:$P$502),0)</f>
        <v>1342960110</v>
      </c>
      <c r="M46" s="36">
        <f t="shared" si="1"/>
        <v>1417891890</v>
      </c>
    </row>
    <row r="47" spans="1:13" x14ac:dyDescent="0.25">
      <c r="A47">
        <v>1005</v>
      </c>
      <c r="B47" t="s">
        <v>333</v>
      </c>
      <c r="C47" t="s">
        <v>171</v>
      </c>
      <c r="D47">
        <v>5</v>
      </c>
      <c r="E47" t="s">
        <v>397</v>
      </c>
      <c r="F47" t="s">
        <v>174</v>
      </c>
      <c r="G47" t="s">
        <v>163</v>
      </c>
      <c r="H47" t="s">
        <v>175</v>
      </c>
      <c r="I47">
        <v>301</v>
      </c>
      <c r="J47" s="33" t="str">
        <f t="shared" si="0"/>
        <v>100501005</v>
      </c>
      <c r="K47" s="33">
        <v>2244148000</v>
      </c>
      <c r="L47" s="33">
        <f>IFERROR(SUMIF('11-01-IF-002'!$D$5:$D$502,Hoja1!E47,'11-01-IF-002'!$P$5:$P$502),0)</f>
        <v>2069764034</v>
      </c>
      <c r="M47" s="36">
        <f t="shared" si="1"/>
        <v>174383966</v>
      </c>
    </row>
    <row r="48" spans="1:13" x14ac:dyDescent="0.25">
      <c r="A48">
        <v>1040</v>
      </c>
      <c r="B48" t="s">
        <v>334</v>
      </c>
      <c r="C48" t="s">
        <v>176</v>
      </c>
      <c r="D48">
        <v>16</v>
      </c>
      <c r="E48" t="s">
        <v>398</v>
      </c>
      <c r="F48" t="s">
        <v>177</v>
      </c>
      <c r="G48" t="s">
        <v>178</v>
      </c>
      <c r="H48" t="s">
        <v>179</v>
      </c>
      <c r="I48">
        <v>114</v>
      </c>
      <c r="J48" s="33" t="str">
        <f t="shared" si="0"/>
        <v>104001016</v>
      </c>
      <c r="K48" s="33">
        <v>45576000</v>
      </c>
      <c r="L48" s="33">
        <f>IFERROR(SUMIF('11-01-IF-002'!$D$5:$D$502,Hoja1!E48,'11-01-IF-002'!$P$5:$P$502),0)</f>
        <v>0</v>
      </c>
      <c r="M48" s="36">
        <f t="shared" si="1"/>
        <v>45576000</v>
      </c>
    </row>
    <row r="49" spans="1:13" x14ac:dyDescent="0.25">
      <c r="A49">
        <v>1040</v>
      </c>
      <c r="B49" t="s">
        <v>334</v>
      </c>
      <c r="C49" t="s">
        <v>176</v>
      </c>
      <c r="D49">
        <v>17</v>
      </c>
      <c r="E49" t="s">
        <v>399</v>
      </c>
      <c r="F49" t="s">
        <v>177</v>
      </c>
      <c r="G49" t="s">
        <v>178</v>
      </c>
      <c r="H49" t="s">
        <v>179</v>
      </c>
      <c r="I49">
        <v>67</v>
      </c>
      <c r="J49" s="33" t="str">
        <f t="shared" si="0"/>
        <v>104001017</v>
      </c>
      <c r="K49" s="33">
        <v>926160000</v>
      </c>
      <c r="L49" s="33">
        <f>IFERROR(SUMIF('11-01-IF-002'!$D$5:$D$502,Hoja1!E49,'11-01-IF-002'!$P$5:$P$502),0)</f>
        <v>0</v>
      </c>
      <c r="M49" s="36">
        <f t="shared" si="1"/>
        <v>926160000</v>
      </c>
    </row>
    <row r="50" spans="1:13" x14ac:dyDescent="0.25">
      <c r="A50">
        <v>1040</v>
      </c>
      <c r="B50" t="s">
        <v>334</v>
      </c>
      <c r="C50" t="s">
        <v>176</v>
      </c>
      <c r="D50">
        <v>18</v>
      </c>
      <c r="E50" t="s">
        <v>400</v>
      </c>
      <c r="F50" t="s">
        <v>122</v>
      </c>
      <c r="G50" t="s">
        <v>123</v>
      </c>
      <c r="H50" t="s">
        <v>91</v>
      </c>
      <c r="I50">
        <v>1</v>
      </c>
      <c r="J50" s="33" t="str">
        <f t="shared" si="0"/>
        <v>104001018</v>
      </c>
      <c r="K50" s="33">
        <v>42000000</v>
      </c>
      <c r="L50" s="33">
        <f>IFERROR(SUMIF('11-01-IF-002'!$D$5:$D$502,Hoja1!E50,'11-01-IF-002'!$P$5:$P$502),0)</f>
        <v>0</v>
      </c>
      <c r="M50" s="36">
        <f t="shared" si="1"/>
        <v>42000000</v>
      </c>
    </row>
    <row r="51" spans="1:13" x14ac:dyDescent="0.25">
      <c r="A51">
        <v>1040</v>
      </c>
      <c r="B51" t="s">
        <v>334</v>
      </c>
      <c r="C51" t="s">
        <v>180</v>
      </c>
      <c r="D51">
        <v>1</v>
      </c>
      <c r="E51" t="s">
        <v>401</v>
      </c>
      <c r="F51" t="s">
        <v>177</v>
      </c>
      <c r="G51" t="s">
        <v>178</v>
      </c>
      <c r="H51" t="s">
        <v>179</v>
      </c>
      <c r="I51">
        <v>217</v>
      </c>
      <c r="J51" s="33" t="str">
        <f t="shared" si="0"/>
        <v>104002001</v>
      </c>
      <c r="K51" s="33">
        <v>309938000</v>
      </c>
      <c r="L51" s="33">
        <f>IFERROR(SUMIF('11-01-IF-002'!$D$5:$D$502,Hoja1!E51,'11-01-IF-002'!$P$5:$P$502),0)</f>
        <v>0</v>
      </c>
      <c r="M51" s="36">
        <f t="shared" si="1"/>
        <v>309938000</v>
      </c>
    </row>
    <row r="52" spans="1:13" x14ac:dyDescent="0.25">
      <c r="A52">
        <v>1040</v>
      </c>
      <c r="B52" t="s">
        <v>334</v>
      </c>
      <c r="C52" t="s">
        <v>180</v>
      </c>
      <c r="D52">
        <v>2</v>
      </c>
      <c r="E52" t="s">
        <v>402</v>
      </c>
      <c r="F52" t="s">
        <v>177</v>
      </c>
      <c r="G52" t="s">
        <v>178</v>
      </c>
      <c r="H52" t="s">
        <v>179</v>
      </c>
      <c r="I52">
        <v>150</v>
      </c>
      <c r="J52" s="33" t="str">
        <f t="shared" si="0"/>
        <v>104002002</v>
      </c>
      <c r="K52" s="33">
        <v>180000000</v>
      </c>
      <c r="L52" s="33">
        <f>IFERROR(SUMIF('11-01-IF-002'!$D$5:$D$502,Hoja1!E52,'11-01-IF-002'!$P$5:$P$502),0)</f>
        <v>0</v>
      </c>
      <c r="M52" s="36">
        <f t="shared" si="1"/>
        <v>180000000</v>
      </c>
    </row>
    <row r="53" spans="1:13" x14ac:dyDescent="0.25">
      <c r="A53">
        <v>1040</v>
      </c>
      <c r="B53" t="s">
        <v>334</v>
      </c>
      <c r="C53" t="s">
        <v>180</v>
      </c>
      <c r="D53">
        <v>3</v>
      </c>
      <c r="E53" t="s">
        <v>403</v>
      </c>
      <c r="F53" t="s">
        <v>122</v>
      </c>
      <c r="G53" t="s">
        <v>123</v>
      </c>
      <c r="H53" t="s">
        <v>179</v>
      </c>
      <c r="I53">
        <v>3</v>
      </c>
      <c r="J53" s="33" t="str">
        <f t="shared" si="0"/>
        <v>104002003</v>
      </c>
      <c r="K53" s="33">
        <v>260000000</v>
      </c>
      <c r="L53" s="33">
        <f>IFERROR(SUMIF('11-01-IF-002'!$D$5:$D$502,Hoja1!E53,'11-01-IF-002'!$P$5:$P$502),0)</f>
        <v>0</v>
      </c>
      <c r="M53" s="36">
        <f t="shared" si="1"/>
        <v>260000000</v>
      </c>
    </row>
    <row r="54" spans="1:13" x14ac:dyDescent="0.25">
      <c r="A54">
        <v>1040</v>
      </c>
      <c r="B54" t="s">
        <v>334</v>
      </c>
      <c r="C54" t="s">
        <v>180</v>
      </c>
      <c r="D54">
        <v>4</v>
      </c>
      <c r="E54" t="s">
        <v>404</v>
      </c>
      <c r="F54" t="s">
        <v>177</v>
      </c>
      <c r="G54" t="s">
        <v>178</v>
      </c>
      <c r="H54" t="s">
        <v>179</v>
      </c>
      <c r="I54">
        <v>100</v>
      </c>
      <c r="J54" s="33" t="str">
        <f t="shared" si="0"/>
        <v>104002004</v>
      </c>
      <c r="K54" s="33">
        <v>286000000</v>
      </c>
      <c r="L54" s="33">
        <f>IFERROR(SUMIF('11-01-IF-002'!$D$5:$D$502,Hoja1!E54,'11-01-IF-002'!$P$5:$P$502),0)</f>
        <v>0</v>
      </c>
      <c r="M54" s="36">
        <f t="shared" si="1"/>
        <v>286000000</v>
      </c>
    </row>
    <row r="55" spans="1:13" x14ac:dyDescent="0.25">
      <c r="A55">
        <v>1040</v>
      </c>
      <c r="B55" t="s">
        <v>334</v>
      </c>
      <c r="C55" t="s">
        <v>180</v>
      </c>
      <c r="D55">
        <v>20</v>
      </c>
      <c r="E55" t="s">
        <v>405</v>
      </c>
      <c r="F55" t="s">
        <v>177</v>
      </c>
      <c r="G55" t="s">
        <v>178</v>
      </c>
      <c r="H55" t="s">
        <v>179</v>
      </c>
      <c r="I55">
        <v>4000</v>
      </c>
      <c r="J55" s="33" t="str">
        <f t="shared" si="0"/>
        <v>104002020</v>
      </c>
      <c r="K55" s="33">
        <v>1000000000</v>
      </c>
      <c r="L55" s="33">
        <f>IFERROR(SUMIF('11-01-IF-002'!$D$5:$D$502,Hoja1!E55,'11-01-IF-002'!$P$5:$P$502),0)</f>
        <v>0</v>
      </c>
      <c r="M55" s="36">
        <f t="shared" si="1"/>
        <v>1000000000</v>
      </c>
    </row>
    <row r="56" spans="1:13" x14ac:dyDescent="0.25">
      <c r="A56">
        <v>1040</v>
      </c>
      <c r="B56" t="s">
        <v>334</v>
      </c>
      <c r="C56" t="s">
        <v>180</v>
      </c>
      <c r="D56">
        <v>21</v>
      </c>
      <c r="E56" t="s">
        <v>406</v>
      </c>
      <c r="F56" t="s">
        <v>177</v>
      </c>
      <c r="G56" t="s">
        <v>178</v>
      </c>
      <c r="H56" t="s">
        <v>179</v>
      </c>
      <c r="I56">
        <v>10000</v>
      </c>
      <c r="J56" s="33" t="str">
        <f t="shared" si="0"/>
        <v>104002021</v>
      </c>
      <c r="K56" s="33">
        <v>200000000</v>
      </c>
      <c r="L56" s="33">
        <f>IFERROR(SUMIF('11-01-IF-002'!$D$5:$D$502,Hoja1!E56,'11-01-IF-002'!$P$5:$P$502),0)</f>
        <v>0</v>
      </c>
      <c r="M56" s="36">
        <f t="shared" si="1"/>
        <v>200000000</v>
      </c>
    </row>
    <row r="57" spans="1:13" x14ac:dyDescent="0.25">
      <c r="A57">
        <v>1040</v>
      </c>
      <c r="B57" t="s">
        <v>334</v>
      </c>
      <c r="C57" t="s">
        <v>181</v>
      </c>
      <c r="D57">
        <v>6</v>
      </c>
      <c r="E57" t="s">
        <v>407</v>
      </c>
      <c r="F57" t="s">
        <v>122</v>
      </c>
      <c r="G57" t="s">
        <v>123</v>
      </c>
      <c r="H57" t="s">
        <v>91</v>
      </c>
      <c r="I57">
        <v>3</v>
      </c>
      <c r="J57" s="33" t="str">
        <f t="shared" si="0"/>
        <v>104003006</v>
      </c>
      <c r="K57" s="33">
        <v>270000000</v>
      </c>
      <c r="L57" s="33">
        <f>IFERROR(SUMIF('11-01-IF-002'!$D$5:$D$502,Hoja1!E57,'11-01-IF-002'!$P$5:$P$502),0)</f>
        <v>0</v>
      </c>
      <c r="M57" s="36">
        <f t="shared" si="1"/>
        <v>270000000</v>
      </c>
    </row>
    <row r="58" spans="1:13" x14ac:dyDescent="0.25">
      <c r="A58">
        <v>1040</v>
      </c>
      <c r="B58" t="s">
        <v>334</v>
      </c>
      <c r="C58" t="s">
        <v>181</v>
      </c>
      <c r="D58">
        <v>14</v>
      </c>
      <c r="E58" t="s">
        <v>408</v>
      </c>
      <c r="F58" t="s">
        <v>177</v>
      </c>
      <c r="G58" t="s">
        <v>178</v>
      </c>
      <c r="H58" t="s">
        <v>179</v>
      </c>
      <c r="I58">
        <v>243</v>
      </c>
      <c r="J58" s="33" t="str">
        <f t="shared" si="0"/>
        <v>104003014</v>
      </c>
      <c r="K58" s="33">
        <v>5337815000</v>
      </c>
      <c r="L58" s="33">
        <f>IFERROR(SUMIF('11-01-IF-002'!$D$5:$D$502,Hoja1!E58,'11-01-IF-002'!$P$5:$P$502),0)</f>
        <v>0</v>
      </c>
      <c r="M58" s="36">
        <f t="shared" si="1"/>
        <v>5337815000</v>
      </c>
    </row>
    <row r="59" spans="1:13" x14ac:dyDescent="0.25">
      <c r="A59">
        <v>1040</v>
      </c>
      <c r="B59" t="s">
        <v>334</v>
      </c>
      <c r="C59" t="s">
        <v>182</v>
      </c>
      <c r="D59">
        <v>8</v>
      </c>
      <c r="E59" t="s">
        <v>409</v>
      </c>
      <c r="F59" t="s">
        <v>177</v>
      </c>
      <c r="G59" t="s">
        <v>178</v>
      </c>
      <c r="H59" t="s">
        <v>179</v>
      </c>
      <c r="I59">
        <v>355</v>
      </c>
      <c r="J59" s="33" t="str">
        <f t="shared" si="0"/>
        <v>104004008</v>
      </c>
      <c r="K59" s="33">
        <v>1026665000</v>
      </c>
      <c r="L59" s="33">
        <f>IFERROR(SUMIF('11-01-IF-002'!$D$5:$D$502,Hoja1!E59,'11-01-IF-002'!$P$5:$P$502),0)</f>
        <v>0</v>
      </c>
      <c r="M59" s="36">
        <f t="shared" si="1"/>
        <v>1026665000</v>
      </c>
    </row>
    <row r="60" spans="1:13" x14ac:dyDescent="0.25">
      <c r="A60">
        <v>1040</v>
      </c>
      <c r="B60" t="s">
        <v>334</v>
      </c>
      <c r="C60" t="s">
        <v>182</v>
      </c>
      <c r="D60">
        <v>9</v>
      </c>
      <c r="E60" t="s">
        <v>410</v>
      </c>
      <c r="F60" t="s">
        <v>122</v>
      </c>
      <c r="G60" t="s">
        <v>123</v>
      </c>
      <c r="H60" t="s">
        <v>91</v>
      </c>
      <c r="I60">
        <v>5</v>
      </c>
      <c r="J60" s="33" t="str">
        <f t="shared" si="0"/>
        <v>104004009</v>
      </c>
      <c r="K60" s="33">
        <v>522000000</v>
      </c>
      <c r="L60" s="33">
        <f>IFERROR(SUMIF('11-01-IF-002'!$D$5:$D$502,Hoja1!E60,'11-01-IF-002'!$P$5:$P$502),0)</f>
        <v>0</v>
      </c>
      <c r="M60" s="36">
        <f t="shared" si="1"/>
        <v>522000000</v>
      </c>
    </row>
    <row r="61" spans="1:13" x14ac:dyDescent="0.25">
      <c r="A61">
        <v>1040</v>
      </c>
      <c r="B61" t="s">
        <v>334</v>
      </c>
      <c r="C61" t="s">
        <v>182</v>
      </c>
      <c r="D61">
        <v>22</v>
      </c>
      <c r="E61" t="s">
        <v>411</v>
      </c>
      <c r="F61" t="s">
        <v>177</v>
      </c>
      <c r="G61" t="s">
        <v>178</v>
      </c>
      <c r="H61" t="s">
        <v>179</v>
      </c>
      <c r="I61">
        <v>1390</v>
      </c>
      <c r="J61" s="33" t="str">
        <f t="shared" si="0"/>
        <v>104004022</v>
      </c>
      <c r="K61" s="33">
        <v>1960045000</v>
      </c>
      <c r="L61" s="33">
        <f>IFERROR(SUMIF('11-01-IF-002'!$D$5:$D$502,Hoja1!E61,'11-01-IF-002'!$P$5:$P$502),0)</f>
        <v>0</v>
      </c>
      <c r="M61" s="36">
        <f t="shared" si="1"/>
        <v>1960045000</v>
      </c>
    </row>
    <row r="62" spans="1:13" x14ac:dyDescent="0.25">
      <c r="A62">
        <v>1040</v>
      </c>
      <c r="B62" t="s">
        <v>334</v>
      </c>
      <c r="C62" t="s">
        <v>183</v>
      </c>
      <c r="D62">
        <v>10</v>
      </c>
      <c r="E62" t="s">
        <v>412</v>
      </c>
      <c r="F62" t="s">
        <v>155</v>
      </c>
      <c r="G62" t="s">
        <v>156</v>
      </c>
      <c r="H62" t="s">
        <v>184</v>
      </c>
      <c r="I62">
        <v>10</v>
      </c>
      <c r="J62" s="33" t="str">
        <f t="shared" si="0"/>
        <v>104005010</v>
      </c>
      <c r="K62" s="33">
        <v>703000000</v>
      </c>
      <c r="L62" s="33">
        <f>IFERROR(SUMIF('11-01-IF-002'!$D$5:$D$502,Hoja1!E62,'11-01-IF-002'!$P$5:$P$502),0)</f>
        <v>0</v>
      </c>
      <c r="M62" s="36">
        <f t="shared" si="1"/>
        <v>703000000</v>
      </c>
    </row>
    <row r="63" spans="1:13" x14ac:dyDescent="0.25">
      <c r="A63">
        <v>1040</v>
      </c>
      <c r="B63" t="s">
        <v>334</v>
      </c>
      <c r="C63" t="s">
        <v>183</v>
      </c>
      <c r="D63">
        <v>13</v>
      </c>
      <c r="E63" t="s">
        <v>413</v>
      </c>
      <c r="F63" t="s">
        <v>122</v>
      </c>
      <c r="G63" t="s">
        <v>123</v>
      </c>
      <c r="H63" t="s">
        <v>91</v>
      </c>
      <c r="I63">
        <v>1</v>
      </c>
      <c r="J63" s="33" t="str">
        <f t="shared" si="0"/>
        <v>104005013</v>
      </c>
      <c r="K63" s="33">
        <v>75000000</v>
      </c>
      <c r="L63" s="33">
        <f>IFERROR(SUMIF('11-01-IF-002'!$D$5:$D$502,Hoja1!E63,'11-01-IF-002'!$P$5:$P$502),0)</f>
        <v>0</v>
      </c>
      <c r="M63" s="36">
        <f t="shared" si="1"/>
        <v>75000000</v>
      </c>
    </row>
    <row r="64" spans="1:13" x14ac:dyDescent="0.25">
      <c r="A64">
        <v>1040</v>
      </c>
      <c r="B64" t="s">
        <v>334</v>
      </c>
      <c r="C64" t="s">
        <v>183</v>
      </c>
      <c r="D64">
        <v>23</v>
      </c>
      <c r="E64" t="s">
        <v>414</v>
      </c>
      <c r="F64" t="s">
        <v>155</v>
      </c>
      <c r="G64" t="s">
        <v>156</v>
      </c>
      <c r="H64" t="s">
        <v>179</v>
      </c>
      <c r="I64">
        <v>228</v>
      </c>
      <c r="J64" s="33" t="str">
        <f t="shared" si="0"/>
        <v>104005023</v>
      </c>
      <c r="K64" s="33">
        <v>274801000</v>
      </c>
      <c r="L64" s="33">
        <f>IFERROR(SUMIF('11-01-IF-002'!$D$5:$D$502,Hoja1!E64,'11-01-IF-002'!$P$5:$P$502),0)</f>
        <v>0</v>
      </c>
      <c r="M64" s="36">
        <f t="shared" si="1"/>
        <v>274801000</v>
      </c>
    </row>
    <row r="65" spans="1:13" x14ac:dyDescent="0.25">
      <c r="A65">
        <v>1043</v>
      </c>
      <c r="B65" t="s">
        <v>335</v>
      </c>
      <c r="C65" t="s">
        <v>185</v>
      </c>
      <c r="D65">
        <v>1</v>
      </c>
      <c r="E65" t="s">
        <v>415</v>
      </c>
      <c r="F65" t="s">
        <v>122</v>
      </c>
      <c r="G65" t="s">
        <v>123</v>
      </c>
      <c r="H65" t="s">
        <v>91</v>
      </c>
      <c r="I65">
        <v>70</v>
      </c>
      <c r="J65" s="33" t="str">
        <f t="shared" si="0"/>
        <v>104301001</v>
      </c>
      <c r="K65" s="33">
        <v>2700000000</v>
      </c>
      <c r="L65" s="33">
        <f>IFERROR(SUMIF('11-01-IF-002'!$D$5:$D$502,Hoja1!E65,'11-01-IF-002'!$P$5:$P$502),0)</f>
        <v>0</v>
      </c>
      <c r="M65" s="36">
        <f t="shared" si="1"/>
        <v>2700000000</v>
      </c>
    </row>
    <row r="66" spans="1:13" x14ac:dyDescent="0.25">
      <c r="A66">
        <v>1043</v>
      </c>
      <c r="B66" t="s">
        <v>335</v>
      </c>
      <c r="C66" t="s">
        <v>185</v>
      </c>
      <c r="D66">
        <v>2</v>
      </c>
      <c r="E66" t="s">
        <v>416</v>
      </c>
      <c r="F66" t="s">
        <v>186</v>
      </c>
      <c r="G66" t="s">
        <v>187</v>
      </c>
      <c r="H66" t="s">
        <v>188</v>
      </c>
      <c r="I66">
        <v>8</v>
      </c>
      <c r="J66" s="33" t="str">
        <f t="shared" si="0"/>
        <v>104301002</v>
      </c>
      <c r="K66" s="33">
        <v>6750000000</v>
      </c>
      <c r="L66" s="33">
        <f>IFERROR(SUMIF('11-01-IF-002'!$D$5:$D$502,Hoja1!E66,'11-01-IF-002'!$P$5:$P$502),0)</f>
        <v>0</v>
      </c>
      <c r="M66" s="36">
        <f t="shared" si="1"/>
        <v>6750000000</v>
      </c>
    </row>
    <row r="67" spans="1:13" x14ac:dyDescent="0.25">
      <c r="A67">
        <v>1043</v>
      </c>
      <c r="B67" t="s">
        <v>335</v>
      </c>
      <c r="C67" t="s">
        <v>185</v>
      </c>
      <c r="D67">
        <v>3</v>
      </c>
      <c r="E67" t="s">
        <v>417</v>
      </c>
      <c r="F67" t="s">
        <v>186</v>
      </c>
      <c r="G67" t="s">
        <v>187</v>
      </c>
      <c r="H67" t="s">
        <v>189</v>
      </c>
      <c r="I67">
        <v>1</v>
      </c>
      <c r="J67" s="33" t="str">
        <f t="shared" si="0"/>
        <v>104301003</v>
      </c>
      <c r="K67" s="33">
        <v>4500000000</v>
      </c>
      <c r="L67" s="33">
        <f>IFERROR(SUMIF('11-01-IF-002'!$D$5:$D$502,Hoja1!E67,'11-01-IF-002'!$P$5:$P$502),0)</f>
        <v>0</v>
      </c>
      <c r="M67" s="36">
        <f t="shared" si="1"/>
        <v>4500000000</v>
      </c>
    </row>
    <row r="68" spans="1:13" x14ac:dyDescent="0.25">
      <c r="A68">
        <v>1043</v>
      </c>
      <c r="B68" t="s">
        <v>335</v>
      </c>
      <c r="C68" t="s">
        <v>185</v>
      </c>
      <c r="D68">
        <v>4</v>
      </c>
      <c r="E68" t="s">
        <v>418</v>
      </c>
      <c r="F68" t="s">
        <v>186</v>
      </c>
      <c r="G68" t="s">
        <v>187</v>
      </c>
      <c r="H68" t="s">
        <v>189</v>
      </c>
      <c r="I68">
        <v>1</v>
      </c>
      <c r="J68" s="33" t="str">
        <f t="shared" ref="J68:J131" si="2">+A68&amp;MID(E68,1,5)</f>
        <v>104301004</v>
      </c>
      <c r="K68" s="33">
        <v>2500000000</v>
      </c>
      <c r="L68" s="33">
        <f>IFERROR(SUMIF('11-01-IF-002'!$D$5:$D$502,Hoja1!E68,'11-01-IF-002'!$P$5:$P$502),0)</f>
        <v>0</v>
      </c>
      <c r="M68" s="36">
        <f t="shared" ref="M68:M131" si="3">+K68-L68</f>
        <v>2500000000</v>
      </c>
    </row>
    <row r="69" spans="1:13" x14ac:dyDescent="0.25">
      <c r="A69">
        <v>1043</v>
      </c>
      <c r="B69" t="s">
        <v>335</v>
      </c>
      <c r="C69" t="s">
        <v>185</v>
      </c>
      <c r="D69">
        <v>5</v>
      </c>
      <c r="E69" t="s">
        <v>419</v>
      </c>
      <c r="F69" t="s">
        <v>190</v>
      </c>
      <c r="G69" t="s">
        <v>187</v>
      </c>
      <c r="H69" t="s">
        <v>188</v>
      </c>
      <c r="I69">
        <v>3</v>
      </c>
      <c r="J69" s="33" t="str">
        <f t="shared" si="2"/>
        <v>104301005</v>
      </c>
      <c r="K69" s="33">
        <v>20500000000</v>
      </c>
      <c r="L69" s="33">
        <f>IFERROR(SUMIF('11-01-IF-002'!$D$5:$D$502,Hoja1!E69,'11-01-IF-002'!$P$5:$P$502),0)</f>
        <v>0</v>
      </c>
      <c r="M69" s="36">
        <f t="shared" si="3"/>
        <v>20500000000</v>
      </c>
    </row>
    <row r="70" spans="1:13" x14ac:dyDescent="0.25">
      <c r="A70">
        <v>1043</v>
      </c>
      <c r="B70" t="s">
        <v>335</v>
      </c>
      <c r="C70" t="s">
        <v>193</v>
      </c>
      <c r="D70">
        <v>7</v>
      </c>
      <c r="E70" t="s">
        <v>420</v>
      </c>
      <c r="F70" t="s">
        <v>190</v>
      </c>
      <c r="G70" t="s">
        <v>187</v>
      </c>
      <c r="H70" t="s">
        <v>194</v>
      </c>
      <c r="I70">
        <v>8</v>
      </c>
      <c r="J70" s="33" t="str">
        <f t="shared" si="2"/>
        <v>104302007</v>
      </c>
      <c r="K70" s="33">
        <v>500000000</v>
      </c>
      <c r="L70" s="33">
        <f>IFERROR(SUMIF('11-01-IF-002'!$D$5:$D$502,Hoja1!E70,'11-01-IF-002'!$P$5:$P$502),0)</f>
        <v>0</v>
      </c>
      <c r="M70" s="36">
        <f t="shared" si="3"/>
        <v>500000000</v>
      </c>
    </row>
    <row r="71" spans="1:13" x14ac:dyDescent="0.25">
      <c r="A71">
        <v>1043</v>
      </c>
      <c r="B71" t="s">
        <v>335</v>
      </c>
      <c r="C71" t="s">
        <v>195</v>
      </c>
      <c r="D71">
        <v>8</v>
      </c>
      <c r="E71" t="s">
        <v>421</v>
      </c>
      <c r="F71" t="s">
        <v>190</v>
      </c>
      <c r="G71" t="s">
        <v>187</v>
      </c>
      <c r="H71" t="s">
        <v>194</v>
      </c>
      <c r="I71">
        <v>706</v>
      </c>
      <c r="J71" s="33" t="str">
        <f t="shared" si="2"/>
        <v>104303008</v>
      </c>
      <c r="K71" s="33">
        <v>22199455000</v>
      </c>
      <c r="L71" s="33">
        <f>IFERROR(SUMIF('11-01-IF-002'!$D$5:$D$502,Hoja1!E71,'11-01-IF-002'!$P$5:$P$502),0)</f>
        <v>0</v>
      </c>
      <c r="M71" s="36">
        <f t="shared" si="3"/>
        <v>22199455000</v>
      </c>
    </row>
    <row r="72" spans="1:13" x14ac:dyDescent="0.25">
      <c r="A72">
        <v>1046</v>
      </c>
      <c r="B72" t="s">
        <v>336</v>
      </c>
      <c r="C72" t="s">
        <v>196</v>
      </c>
      <c r="D72">
        <v>1</v>
      </c>
      <c r="E72" t="s">
        <v>422</v>
      </c>
      <c r="F72" t="s">
        <v>197</v>
      </c>
      <c r="G72" t="s">
        <v>198</v>
      </c>
      <c r="H72" t="s">
        <v>175</v>
      </c>
      <c r="I72">
        <v>13</v>
      </c>
      <c r="J72" s="33" t="str">
        <f t="shared" si="2"/>
        <v>104601001</v>
      </c>
      <c r="K72" s="33">
        <v>135899407000</v>
      </c>
      <c r="L72" s="33">
        <f>IFERROR(SUMIF('11-01-IF-002'!$D$5:$D$502,Hoja1!E72,'11-01-IF-002'!$P$5:$P$502),0)</f>
        <v>0</v>
      </c>
      <c r="M72" s="36">
        <f t="shared" si="3"/>
        <v>135899407000</v>
      </c>
    </row>
    <row r="73" spans="1:13" x14ac:dyDescent="0.25">
      <c r="A73">
        <v>1046</v>
      </c>
      <c r="B73" t="s">
        <v>336</v>
      </c>
      <c r="C73" t="s">
        <v>196</v>
      </c>
      <c r="D73">
        <v>2</v>
      </c>
      <c r="E73" t="s">
        <v>423</v>
      </c>
      <c r="F73" t="s">
        <v>197</v>
      </c>
      <c r="G73" t="s">
        <v>198</v>
      </c>
      <c r="H73" t="s">
        <v>199</v>
      </c>
      <c r="I73">
        <v>9</v>
      </c>
      <c r="J73" s="33" t="str">
        <f t="shared" si="2"/>
        <v>104601002</v>
      </c>
      <c r="K73" s="33">
        <v>58595710000</v>
      </c>
      <c r="L73" s="33">
        <f>IFERROR(SUMIF('11-01-IF-002'!$D$5:$D$502,Hoja1!E73,'11-01-IF-002'!$P$5:$P$502),0)</f>
        <v>0</v>
      </c>
      <c r="M73" s="36">
        <f t="shared" si="3"/>
        <v>58595710000</v>
      </c>
    </row>
    <row r="74" spans="1:13" x14ac:dyDescent="0.25">
      <c r="A74">
        <v>1046</v>
      </c>
      <c r="B74" t="s">
        <v>336</v>
      </c>
      <c r="C74" t="s">
        <v>196</v>
      </c>
      <c r="D74">
        <v>4</v>
      </c>
      <c r="E74" t="s">
        <v>424</v>
      </c>
      <c r="F74" t="s">
        <v>122</v>
      </c>
      <c r="G74" t="s">
        <v>123</v>
      </c>
      <c r="H74" t="s">
        <v>91</v>
      </c>
      <c r="I74">
        <v>108</v>
      </c>
      <c r="J74" s="33" t="str">
        <f t="shared" si="2"/>
        <v>104601004</v>
      </c>
      <c r="K74" s="33">
        <v>6646200000</v>
      </c>
      <c r="L74" s="33">
        <f>IFERROR(SUMIF('11-01-IF-002'!$D$5:$D$502,Hoja1!E74,'11-01-IF-002'!$P$5:$P$502),0)</f>
        <v>0</v>
      </c>
      <c r="M74" s="36">
        <f t="shared" si="3"/>
        <v>6646200000</v>
      </c>
    </row>
    <row r="75" spans="1:13" x14ac:dyDescent="0.25">
      <c r="A75">
        <v>1046</v>
      </c>
      <c r="B75" t="s">
        <v>336</v>
      </c>
      <c r="C75" t="s">
        <v>196</v>
      </c>
      <c r="D75">
        <v>5</v>
      </c>
      <c r="E75" t="s">
        <v>425</v>
      </c>
      <c r="F75" t="s">
        <v>200</v>
      </c>
      <c r="G75" t="s">
        <v>201</v>
      </c>
      <c r="H75" t="s">
        <v>199</v>
      </c>
      <c r="I75">
        <v>3</v>
      </c>
      <c r="J75" s="33" t="str">
        <f t="shared" si="2"/>
        <v>104601005</v>
      </c>
      <c r="K75" s="33">
        <v>18707734000</v>
      </c>
      <c r="L75" s="33">
        <f>IFERROR(SUMIF('11-01-IF-002'!$D$5:$D$502,Hoja1!E75,'11-01-IF-002'!$P$5:$P$502),0)</f>
        <v>0</v>
      </c>
      <c r="M75" s="36">
        <f t="shared" si="3"/>
        <v>18707734000</v>
      </c>
    </row>
    <row r="76" spans="1:13" x14ac:dyDescent="0.25">
      <c r="A76">
        <v>1046</v>
      </c>
      <c r="B76" t="s">
        <v>336</v>
      </c>
      <c r="C76" t="s">
        <v>196</v>
      </c>
      <c r="D76">
        <v>6</v>
      </c>
      <c r="E76" t="s">
        <v>426</v>
      </c>
      <c r="F76" t="s">
        <v>197</v>
      </c>
      <c r="G76" t="s">
        <v>198</v>
      </c>
      <c r="H76" t="s">
        <v>169</v>
      </c>
      <c r="I76">
        <v>100</v>
      </c>
      <c r="J76" s="33" t="str">
        <f t="shared" si="2"/>
        <v>104601006</v>
      </c>
      <c r="K76" s="33">
        <v>100000000</v>
      </c>
      <c r="L76" s="33">
        <f>IFERROR(SUMIF('11-01-IF-002'!$D$5:$D$502,Hoja1!E76,'11-01-IF-002'!$P$5:$P$502),0)</f>
        <v>0</v>
      </c>
      <c r="M76" s="36">
        <f t="shared" si="3"/>
        <v>100000000</v>
      </c>
    </row>
    <row r="77" spans="1:13" x14ac:dyDescent="0.25">
      <c r="A77">
        <v>1046</v>
      </c>
      <c r="B77" t="s">
        <v>336</v>
      </c>
      <c r="C77" t="s">
        <v>196</v>
      </c>
      <c r="D77">
        <v>7</v>
      </c>
      <c r="E77" t="s">
        <v>427</v>
      </c>
      <c r="F77" t="s">
        <v>197</v>
      </c>
      <c r="G77" t="s">
        <v>198</v>
      </c>
      <c r="H77" t="s">
        <v>169</v>
      </c>
      <c r="I77">
        <v>100</v>
      </c>
      <c r="J77" s="33" t="str">
        <f t="shared" si="2"/>
        <v>104601007</v>
      </c>
      <c r="K77" s="33">
        <v>3000000000</v>
      </c>
      <c r="L77" s="33">
        <f>IFERROR(SUMIF('11-01-IF-002'!$D$5:$D$502,Hoja1!E77,'11-01-IF-002'!$P$5:$P$502),0)</f>
        <v>0</v>
      </c>
      <c r="M77" s="36">
        <f t="shared" si="3"/>
        <v>3000000000</v>
      </c>
    </row>
    <row r="78" spans="1:13" x14ac:dyDescent="0.25">
      <c r="A78">
        <v>1046</v>
      </c>
      <c r="B78" t="s">
        <v>336</v>
      </c>
      <c r="C78" t="s">
        <v>196</v>
      </c>
      <c r="D78">
        <v>8</v>
      </c>
      <c r="E78" t="s">
        <v>428</v>
      </c>
      <c r="F78" t="s">
        <v>197</v>
      </c>
      <c r="G78" t="s">
        <v>198</v>
      </c>
      <c r="H78" t="s">
        <v>66</v>
      </c>
      <c r="I78">
        <v>2</v>
      </c>
      <c r="J78" s="33" t="str">
        <f t="shared" si="2"/>
        <v>104601008</v>
      </c>
      <c r="K78" s="33">
        <v>500000000</v>
      </c>
      <c r="L78" s="33">
        <f>IFERROR(SUMIF('11-01-IF-002'!$D$5:$D$502,Hoja1!E78,'11-01-IF-002'!$P$5:$P$502),0)</f>
        <v>0</v>
      </c>
      <c r="M78" s="36">
        <f t="shared" si="3"/>
        <v>500000000</v>
      </c>
    </row>
    <row r="79" spans="1:13" x14ac:dyDescent="0.25">
      <c r="A79">
        <v>1046</v>
      </c>
      <c r="B79" t="s">
        <v>336</v>
      </c>
      <c r="C79" t="s">
        <v>202</v>
      </c>
      <c r="D79">
        <v>1</v>
      </c>
      <c r="E79" t="s">
        <v>429</v>
      </c>
      <c r="F79" t="s">
        <v>197</v>
      </c>
      <c r="G79" t="s">
        <v>198</v>
      </c>
      <c r="H79" t="s">
        <v>199</v>
      </c>
      <c r="I79">
        <v>50</v>
      </c>
      <c r="J79" s="33" t="str">
        <f t="shared" si="2"/>
        <v>104602001</v>
      </c>
      <c r="K79" s="33">
        <v>10375800000</v>
      </c>
      <c r="L79" s="33">
        <f>IFERROR(SUMIF('11-01-IF-002'!$D$5:$D$502,Hoja1!E79,'11-01-IF-002'!$P$5:$P$502),0)</f>
        <v>0</v>
      </c>
      <c r="M79" s="36">
        <f t="shared" si="3"/>
        <v>10375800000</v>
      </c>
    </row>
    <row r="80" spans="1:13" x14ac:dyDescent="0.25">
      <c r="A80">
        <v>1046</v>
      </c>
      <c r="B80" t="s">
        <v>336</v>
      </c>
      <c r="C80" t="s">
        <v>202</v>
      </c>
      <c r="D80">
        <v>2</v>
      </c>
      <c r="E80" t="s">
        <v>430</v>
      </c>
      <c r="F80" t="s">
        <v>197</v>
      </c>
      <c r="G80" t="s">
        <v>198</v>
      </c>
      <c r="H80" t="s">
        <v>169</v>
      </c>
      <c r="I80">
        <v>100</v>
      </c>
      <c r="J80" s="33" t="str">
        <f t="shared" si="2"/>
        <v>104602002</v>
      </c>
      <c r="K80" s="33">
        <v>400000000</v>
      </c>
      <c r="L80" s="33">
        <f>IFERROR(SUMIF('11-01-IF-002'!$D$5:$D$502,Hoja1!E80,'11-01-IF-002'!$P$5:$P$502),0)</f>
        <v>0</v>
      </c>
      <c r="M80" s="36">
        <f t="shared" si="3"/>
        <v>400000000</v>
      </c>
    </row>
    <row r="81" spans="1:13" x14ac:dyDescent="0.25">
      <c r="A81">
        <v>1046</v>
      </c>
      <c r="B81" t="s">
        <v>336</v>
      </c>
      <c r="C81" t="s">
        <v>202</v>
      </c>
      <c r="D81">
        <v>3</v>
      </c>
      <c r="E81" t="s">
        <v>431</v>
      </c>
      <c r="F81" t="s">
        <v>197</v>
      </c>
      <c r="G81" t="s">
        <v>198</v>
      </c>
      <c r="H81" t="s">
        <v>169</v>
      </c>
      <c r="I81">
        <v>100</v>
      </c>
      <c r="J81" s="33" t="str">
        <f t="shared" si="2"/>
        <v>104602003</v>
      </c>
      <c r="K81" s="33">
        <v>150000000</v>
      </c>
      <c r="L81" s="33">
        <f>IFERROR(SUMIF('11-01-IF-002'!$D$5:$D$502,Hoja1!E81,'11-01-IF-002'!$P$5:$P$502),0)</f>
        <v>0</v>
      </c>
      <c r="M81" s="36">
        <f t="shared" si="3"/>
        <v>150000000</v>
      </c>
    </row>
    <row r="82" spans="1:13" x14ac:dyDescent="0.25">
      <c r="A82">
        <v>1046</v>
      </c>
      <c r="B82" t="s">
        <v>336</v>
      </c>
      <c r="C82" t="s">
        <v>202</v>
      </c>
      <c r="D82">
        <v>4</v>
      </c>
      <c r="E82" t="s">
        <v>432</v>
      </c>
      <c r="F82" t="s">
        <v>197</v>
      </c>
      <c r="G82" t="s">
        <v>198</v>
      </c>
      <c r="H82" t="s">
        <v>169</v>
      </c>
      <c r="I82">
        <v>100</v>
      </c>
      <c r="J82" s="33" t="str">
        <f t="shared" si="2"/>
        <v>104602004</v>
      </c>
      <c r="K82" s="33">
        <v>250000000</v>
      </c>
      <c r="L82" s="33">
        <f>IFERROR(SUMIF('11-01-IF-002'!$D$5:$D$502,Hoja1!E82,'11-01-IF-002'!$P$5:$P$502),0)</f>
        <v>0</v>
      </c>
      <c r="M82" s="36">
        <f t="shared" si="3"/>
        <v>250000000</v>
      </c>
    </row>
    <row r="83" spans="1:13" x14ac:dyDescent="0.25">
      <c r="A83">
        <v>1046</v>
      </c>
      <c r="B83" t="s">
        <v>336</v>
      </c>
      <c r="C83" t="s">
        <v>202</v>
      </c>
      <c r="D83">
        <v>5</v>
      </c>
      <c r="E83" t="s">
        <v>433</v>
      </c>
      <c r="F83" t="s">
        <v>203</v>
      </c>
      <c r="G83" t="s">
        <v>198</v>
      </c>
      <c r="H83" t="s">
        <v>169</v>
      </c>
      <c r="I83">
        <v>100</v>
      </c>
      <c r="J83" s="33" t="str">
        <f t="shared" si="2"/>
        <v>104602005</v>
      </c>
      <c r="K83" s="33">
        <v>1200000000</v>
      </c>
      <c r="L83" s="33">
        <f>IFERROR(SUMIF('11-01-IF-002'!$D$5:$D$502,Hoja1!E83,'11-01-IF-002'!$P$5:$P$502),0)</f>
        <v>0</v>
      </c>
      <c r="M83" s="36">
        <f t="shared" si="3"/>
        <v>1200000000</v>
      </c>
    </row>
    <row r="84" spans="1:13" x14ac:dyDescent="0.25">
      <c r="A84">
        <v>1046</v>
      </c>
      <c r="B84" t="s">
        <v>336</v>
      </c>
      <c r="C84" t="s">
        <v>202</v>
      </c>
      <c r="D84">
        <v>6</v>
      </c>
      <c r="E84" t="s">
        <v>434</v>
      </c>
      <c r="F84" t="s">
        <v>197</v>
      </c>
      <c r="G84" t="s">
        <v>198</v>
      </c>
      <c r="H84" t="s">
        <v>169</v>
      </c>
      <c r="I84">
        <v>100</v>
      </c>
      <c r="J84" s="33" t="str">
        <f t="shared" si="2"/>
        <v>104602006</v>
      </c>
      <c r="K84" s="33">
        <v>6250000000</v>
      </c>
      <c r="L84" s="33">
        <f>IFERROR(SUMIF('11-01-IF-002'!$D$5:$D$502,Hoja1!E84,'11-01-IF-002'!$P$5:$P$502),0)</f>
        <v>0</v>
      </c>
      <c r="M84" s="36">
        <f t="shared" si="3"/>
        <v>6250000000</v>
      </c>
    </row>
    <row r="85" spans="1:13" x14ac:dyDescent="0.25">
      <c r="A85">
        <v>1046</v>
      </c>
      <c r="B85" t="s">
        <v>336</v>
      </c>
      <c r="C85" t="s">
        <v>202</v>
      </c>
      <c r="D85">
        <v>7</v>
      </c>
      <c r="E85" t="s">
        <v>435</v>
      </c>
      <c r="F85" t="s">
        <v>197</v>
      </c>
      <c r="G85" t="s">
        <v>198</v>
      </c>
      <c r="H85" t="s">
        <v>169</v>
      </c>
      <c r="I85">
        <v>100</v>
      </c>
      <c r="J85" s="33" t="str">
        <f t="shared" si="2"/>
        <v>104602007</v>
      </c>
      <c r="K85" s="33">
        <v>3000000000</v>
      </c>
      <c r="L85" s="33">
        <f>IFERROR(SUMIF('11-01-IF-002'!$D$5:$D$502,Hoja1!E85,'11-01-IF-002'!$P$5:$P$502),0)</f>
        <v>0</v>
      </c>
      <c r="M85" s="36">
        <f t="shared" si="3"/>
        <v>3000000000</v>
      </c>
    </row>
    <row r="86" spans="1:13" x14ac:dyDescent="0.25">
      <c r="A86">
        <v>1046</v>
      </c>
      <c r="B86" t="s">
        <v>336</v>
      </c>
      <c r="C86" t="s">
        <v>202</v>
      </c>
      <c r="D86">
        <v>9</v>
      </c>
      <c r="E86" t="s">
        <v>436</v>
      </c>
      <c r="F86" t="s">
        <v>197</v>
      </c>
      <c r="G86" t="s">
        <v>198</v>
      </c>
      <c r="H86" t="s">
        <v>204</v>
      </c>
      <c r="I86">
        <v>30</v>
      </c>
      <c r="J86" s="33" t="str">
        <f t="shared" si="2"/>
        <v>104602009</v>
      </c>
      <c r="K86" s="33">
        <v>700000000</v>
      </c>
      <c r="L86" s="33">
        <f>IFERROR(SUMIF('11-01-IF-002'!$D$5:$D$502,Hoja1!E86,'11-01-IF-002'!$P$5:$P$502),0)</f>
        <v>0</v>
      </c>
      <c r="M86" s="36">
        <f t="shared" si="3"/>
        <v>700000000</v>
      </c>
    </row>
    <row r="87" spans="1:13" x14ac:dyDescent="0.25">
      <c r="A87">
        <v>1046</v>
      </c>
      <c r="B87" t="s">
        <v>336</v>
      </c>
      <c r="C87" t="s">
        <v>202</v>
      </c>
      <c r="D87">
        <v>11</v>
      </c>
      <c r="E87" t="s">
        <v>437</v>
      </c>
      <c r="F87" t="s">
        <v>205</v>
      </c>
      <c r="G87" t="s">
        <v>198</v>
      </c>
      <c r="H87" t="s">
        <v>204</v>
      </c>
      <c r="I87">
        <v>3</v>
      </c>
      <c r="J87" s="33" t="str">
        <f t="shared" si="2"/>
        <v>104602011</v>
      </c>
      <c r="K87" s="33">
        <v>800000000</v>
      </c>
      <c r="L87" s="33">
        <f>IFERROR(SUMIF('11-01-IF-002'!$D$5:$D$502,Hoja1!E87,'11-01-IF-002'!$P$5:$P$502),0)</f>
        <v>0</v>
      </c>
      <c r="M87" s="36">
        <f t="shared" si="3"/>
        <v>800000000</v>
      </c>
    </row>
    <row r="88" spans="1:13" x14ac:dyDescent="0.25">
      <c r="A88">
        <v>1046</v>
      </c>
      <c r="B88" t="s">
        <v>336</v>
      </c>
      <c r="C88" t="s">
        <v>206</v>
      </c>
      <c r="D88">
        <v>1</v>
      </c>
      <c r="E88" t="s">
        <v>438</v>
      </c>
      <c r="F88" t="s">
        <v>205</v>
      </c>
      <c r="G88" t="s">
        <v>198</v>
      </c>
      <c r="H88" t="s">
        <v>207</v>
      </c>
      <c r="I88">
        <v>1</v>
      </c>
      <c r="J88" s="33" t="str">
        <f t="shared" si="2"/>
        <v>104603001</v>
      </c>
      <c r="K88" s="33">
        <v>800000000</v>
      </c>
      <c r="L88" s="33">
        <f>IFERROR(SUMIF('11-01-IF-002'!$D$5:$D$502,Hoja1!E88,'11-01-IF-002'!$P$5:$P$502),0)</f>
        <v>0</v>
      </c>
      <c r="M88" s="36">
        <f t="shared" si="3"/>
        <v>800000000</v>
      </c>
    </row>
    <row r="89" spans="1:13" x14ac:dyDescent="0.25">
      <c r="A89">
        <v>1046</v>
      </c>
      <c r="B89" t="s">
        <v>336</v>
      </c>
      <c r="C89" t="s">
        <v>208</v>
      </c>
      <c r="D89">
        <v>1</v>
      </c>
      <c r="E89" t="s">
        <v>439</v>
      </c>
      <c r="F89" t="s">
        <v>191</v>
      </c>
      <c r="G89" t="s">
        <v>192</v>
      </c>
      <c r="H89" t="s">
        <v>207</v>
      </c>
      <c r="I89">
        <v>110</v>
      </c>
      <c r="J89" s="33" t="str">
        <f t="shared" si="2"/>
        <v>104604001</v>
      </c>
      <c r="K89" s="33">
        <v>24827075000</v>
      </c>
      <c r="L89" s="33">
        <f>IFERROR(SUMIF('11-01-IF-002'!$D$5:$D$502,Hoja1!E89,'11-01-IF-002'!$P$5:$P$502),0)</f>
        <v>0</v>
      </c>
      <c r="M89" s="36">
        <f t="shared" si="3"/>
        <v>24827075000</v>
      </c>
    </row>
    <row r="90" spans="1:13" x14ac:dyDescent="0.25">
      <c r="A90">
        <v>1046</v>
      </c>
      <c r="B90" t="s">
        <v>336</v>
      </c>
      <c r="C90" t="s">
        <v>208</v>
      </c>
      <c r="D90">
        <v>5</v>
      </c>
      <c r="E90" t="s">
        <v>440</v>
      </c>
      <c r="F90" t="s">
        <v>122</v>
      </c>
      <c r="G90" t="s">
        <v>123</v>
      </c>
      <c r="H90" t="s">
        <v>91</v>
      </c>
      <c r="I90">
        <v>41</v>
      </c>
      <c r="J90" s="33" t="str">
        <f t="shared" si="2"/>
        <v>104604005</v>
      </c>
      <c r="K90" s="33">
        <v>2227925000</v>
      </c>
      <c r="L90" s="33">
        <f>IFERROR(SUMIF('11-01-IF-002'!$D$5:$D$502,Hoja1!E90,'11-01-IF-002'!$P$5:$P$502),0)</f>
        <v>0</v>
      </c>
      <c r="M90" s="36">
        <f t="shared" si="3"/>
        <v>2227925000</v>
      </c>
    </row>
    <row r="91" spans="1:13" x14ac:dyDescent="0.25">
      <c r="A91">
        <v>1049</v>
      </c>
      <c r="B91" t="s">
        <v>337</v>
      </c>
      <c r="C91" t="s">
        <v>209</v>
      </c>
      <c r="D91">
        <v>1</v>
      </c>
      <c r="E91" t="s">
        <v>441</v>
      </c>
      <c r="F91" t="s">
        <v>122</v>
      </c>
      <c r="G91" t="s">
        <v>123</v>
      </c>
      <c r="H91" t="s">
        <v>210</v>
      </c>
      <c r="I91">
        <v>29</v>
      </c>
      <c r="J91" s="33" t="str">
        <f t="shared" si="2"/>
        <v>104901001</v>
      </c>
      <c r="K91" s="33">
        <v>1525000000</v>
      </c>
      <c r="L91" s="33">
        <f>IFERROR(SUMIF('11-01-IF-002'!$D$5:$D$502,Hoja1!E91,'11-01-IF-002'!$P$5:$P$502),0)</f>
        <v>0</v>
      </c>
      <c r="M91" s="36">
        <f t="shared" si="3"/>
        <v>1525000000</v>
      </c>
    </row>
    <row r="92" spans="1:13" x14ac:dyDescent="0.25">
      <c r="A92">
        <v>1049</v>
      </c>
      <c r="B92" t="s">
        <v>337</v>
      </c>
      <c r="C92" t="s">
        <v>209</v>
      </c>
      <c r="D92">
        <v>2</v>
      </c>
      <c r="E92" t="s">
        <v>442</v>
      </c>
      <c r="F92" t="s">
        <v>211</v>
      </c>
      <c r="G92" t="s">
        <v>123</v>
      </c>
      <c r="H92" t="s">
        <v>212</v>
      </c>
      <c r="I92">
        <v>1</v>
      </c>
      <c r="J92" s="33" t="str">
        <f t="shared" si="2"/>
        <v>104901002</v>
      </c>
      <c r="K92" s="33">
        <v>267000000</v>
      </c>
      <c r="L92" s="33">
        <f>IFERROR(SUMIF('11-01-IF-002'!$D$5:$D$502,Hoja1!E92,'11-01-IF-002'!$P$5:$P$502),0)</f>
        <v>0</v>
      </c>
      <c r="M92" s="36">
        <f t="shared" si="3"/>
        <v>267000000</v>
      </c>
    </row>
    <row r="93" spans="1:13" x14ac:dyDescent="0.25">
      <c r="A93">
        <v>1049</v>
      </c>
      <c r="B93" t="s">
        <v>337</v>
      </c>
      <c r="C93" t="s">
        <v>209</v>
      </c>
      <c r="D93">
        <v>3</v>
      </c>
      <c r="E93" t="s">
        <v>443</v>
      </c>
      <c r="F93" t="s">
        <v>211</v>
      </c>
      <c r="G93" t="s">
        <v>123</v>
      </c>
      <c r="H93" t="s">
        <v>175</v>
      </c>
      <c r="I93">
        <v>100</v>
      </c>
      <c r="J93" s="33" t="str">
        <f t="shared" si="2"/>
        <v>104901003</v>
      </c>
      <c r="K93" s="33">
        <v>416000000</v>
      </c>
      <c r="L93" s="33">
        <f>IFERROR(SUMIF('11-01-IF-002'!$D$5:$D$502,Hoja1!E93,'11-01-IF-002'!$P$5:$P$502),0)</f>
        <v>0</v>
      </c>
      <c r="M93" s="36">
        <f t="shared" si="3"/>
        <v>416000000</v>
      </c>
    </row>
    <row r="94" spans="1:13" x14ac:dyDescent="0.25">
      <c r="A94">
        <v>1049</v>
      </c>
      <c r="B94" t="s">
        <v>337</v>
      </c>
      <c r="C94" t="s">
        <v>209</v>
      </c>
      <c r="D94">
        <v>4</v>
      </c>
      <c r="E94" t="s">
        <v>444</v>
      </c>
      <c r="F94" t="s">
        <v>213</v>
      </c>
      <c r="G94" t="s">
        <v>214</v>
      </c>
      <c r="H94" t="s">
        <v>175</v>
      </c>
      <c r="I94">
        <v>90</v>
      </c>
      <c r="J94" s="33" t="str">
        <f t="shared" si="2"/>
        <v>104901004</v>
      </c>
      <c r="K94" s="33">
        <v>1324000000</v>
      </c>
      <c r="L94" s="33">
        <f>IFERROR(SUMIF('11-01-IF-002'!$D$5:$D$502,Hoja1!E94,'11-01-IF-002'!$P$5:$P$502),0)</f>
        <v>0</v>
      </c>
      <c r="M94" s="36">
        <f t="shared" si="3"/>
        <v>1324000000</v>
      </c>
    </row>
    <row r="95" spans="1:13" x14ac:dyDescent="0.25">
      <c r="A95">
        <v>1049</v>
      </c>
      <c r="B95" t="s">
        <v>337</v>
      </c>
      <c r="C95" t="s">
        <v>209</v>
      </c>
      <c r="D95">
        <v>5</v>
      </c>
      <c r="E95" t="s">
        <v>445</v>
      </c>
      <c r="F95" t="s">
        <v>215</v>
      </c>
      <c r="G95" t="s">
        <v>163</v>
      </c>
      <c r="H95" t="s">
        <v>212</v>
      </c>
      <c r="I95">
        <v>1</v>
      </c>
      <c r="J95" s="33" t="str">
        <f t="shared" si="2"/>
        <v>104901005</v>
      </c>
      <c r="K95" s="33">
        <v>150000000</v>
      </c>
      <c r="L95" s="33">
        <f>IFERROR(SUMIF('11-01-IF-002'!$D$5:$D$502,Hoja1!E95,'11-01-IF-002'!$P$5:$P$502),0)</f>
        <v>0</v>
      </c>
      <c r="M95" s="36">
        <f t="shared" si="3"/>
        <v>150000000</v>
      </c>
    </row>
    <row r="96" spans="1:13" x14ac:dyDescent="0.25">
      <c r="A96">
        <v>1049</v>
      </c>
      <c r="B96" t="s">
        <v>337</v>
      </c>
      <c r="C96" t="s">
        <v>209</v>
      </c>
      <c r="D96">
        <v>6</v>
      </c>
      <c r="E96" t="s">
        <v>446</v>
      </c>
      <c r="F96" t="s">
        <v>216</v>
      </c>
      <c r="G96" t="s">
        <v>163</v>
      </c>
      <c r="H96" t="s">
        <v>212</v>
      </c>
      <c r="I96">
        <v>1</v>
      </c>
      <c r="J96" s="33" t="str">
        <f t="shared" si="2"/>
        <v>104901006</v>
      </c>
      <c r="K96" s="33">
        <v>400000000</v>
      </c>
      <c r="L96" s="33">
        <f>IFERROR(SUMIF('11-01-IF-002'!$D$5:$D$502,Hoja1!E96,'11-01-IF-002'!$P$5:$P$502),0)</f>
        <v>0</v>
      </c>
      <c r="M96" s="36">
        <f t="shared" si="3"/>
        <v>400000000</v>
      </c>
    </row>
    <row r="97" spans="1:13" x14ac:dyDescent="0.25">
      <c r="A97">
        <v>1049</v>
      </c>
      <c r="B97" t="s">
        <v>337</v>
      </c>
      <c r="C97" t="s">
        <v>217</v>
      </c>
      <c r="D97">
        <v>1</v>
      </c>
      <c r="E97" t="s">
        <v>447</v>
      </c>
      <c r="F97" t="s">
        <v>122</v>
      </c>
      <c r="G97" t="s">
        <v>123</v>
      </c>
      <c r="H97" t="s">
        <v>210</v>
      </c>
      <c r="I97">
        <v>29</v>
      </c>
      <c r="J97" s="33" t="str">
        <f t="shared" si="2"/>
        <v>104902001</v>
      </c>
      <c r="K97" s="33">
        <v>1473000000</v>
      </c>
      <c r="L97" s="33">
        <f>IFERROR(SUMIF('11-01-IF-002'!$D$5:$D$502,Hoja1!E97,'11-01-IF-002'!$P$5:$P$502),0)</f>
        <v>0</v>
      </c>
      <c r="M97" s="36">
        <f t="shared" si="3"/>
        <v>1473000000</v>
      </c>
    </row>
    <row r="98" spans="1:13" x14ac:dyDescent="0.25">
      <c r="A98">
        <v>1049</v>
      </c>
      <c r="B98" t="s">
        <v>337</v>
      </c>
      <c r="C98" t="s">
        <v>217</v>
      </c>
      <c r="D98">
        <v>2</v>
      </c>
      <c r="E98" t="s">
        <v>448</v>
      </c>
      <c r="F98" t="s">
        <v>218</v>
      </c>
      <c r="G98" t="s">
        <v>123</v>
      </c>
      <c r="H98" t="s">
        <v>219</v>
      </c>
      <c r="I98">
        <v>1</v>
      </c>
      <c r="J98" s="33" t="str">
        <f t="shared" si="2"/>
        <v>104902002</v>
      </c>
      <c r="K98" s="33">
        <v>1780000000</v>
      </c>
      <c r="L98" s="33">
        <f>IFERROR(SUMIF('11-01-IF-002'!$D$5:$D$502,Hoja1!E98,'11-01-IF-002'!$P$5:$P$502),0)</f>
        <v>0</v>
      </c>
      <c r="M98" s="36">
        <f t="shared" si="3"/>
        <v>1780000000</v>
      </c>
    </row>
    <row r="99" spans="1:13" x14ac:dyDescent="0.25">
      <c r="A99">
        <v>1049</v>
      </c>
      <c r="B99" t="s">
        <v>337</v>
      </c>
      <c r="C99" t="s">
        <v>217</v>
      </c>
      <c r="D99">
        <v>4</v>
      </c>
      <c r="E99" t="s">
        <v>449</v>
      </c>
      <c r="F99" t="s">
        <v>220</v>
      </c>
      <c r="G99" t="s">
        <v>123</v>
      </c>
      <c r="H99" t="s">
        <v>221</v>
      </c>
      <c r="I99">
        <v>1</v>
      </c>
      <c r="J99" s="33" t="str">
        <f t="shared" si="2"/>
        <v>104902004</v>
      </c>
      <c r="K99" s="33">
        <v>500000000</v>
      </c>
      <c r="L99" s="33">
        <f>IFERROR(SUMIF('11-01-IF-002'!$D$5:$D$502,Hoja1!E99,'11-01-IF-002'!$P$5:$P$502),0)</f>
        <v>0</v>
      </c>
      <c r="M99" s="36">
        <f t="shared" si="3"/>
        <v>500000000</v>
      </c>
    </row>
    <row r="100" spans="1:13" x14ac:dyDescent="0.25">
      <c r="A100">
        <v>1049</v>
      </c>
      <c r="B100" t="s">
        <v>337</v>
      </c>
      <c r="C100" t="s">
        <v>217</v>
      </c>
      <c r="D100">
        <v>5</v>
      </c>
      <c r="E100" t="s">
        <v>450</v>
      </c>
      <c r="F100" t="s">
        <v>222</v>
      </c>
      <c r="G100" t="s">
        <v>223</v>
      </c>
      <c r="H100" t="s">
        <v>224</v>
      </c>
      <c r="I100">
        <v>1</v>
      </c>
      <c r="J100" s="33" t="str">
        <f t="shared" si="2"/>
        <v>104902005</v>
      </c>
      <c r="K100" s="33">
        <v>10000000</v>
      </c>
      <c r="L100" s="33">
        <f>IFERROR(SUMIF('11-01-IF-002'!$D$5:$D$502,Hoja1!E100,'11-01-IF-002'!$P$5:$P$502),0)</f>
        <v>0</v>
      </c>
      <c r="M100" s="36">
        <f t="shared" si="3"/>
        <v>10000000</v>
      </c>
    </row>
    <row r="101" spans="1:13" x14ac:dyDescent="0.25">
      <c r="A101">
        <v>1049</v>
      </c>
      <c r="B101" t="s">
        <v>337</v>
      </c>
      <c r="C101" t="s">
        <v>225</v>
      </c>
      <c r="D101">
        <v>1</v>
      </c>
      <c r="E101" t="s">
        <v>451</v>
      </c>
      <c r="F101" t="s">
        <v>122</v>
      </c>
      <c r="G101" t="s">
        <v>123</v>
      </c>
      <c r="H101" t="s">
        <v>210</v>
      </c>
      <c r="I101">
        <v>13</v>
      </c>
      <c r="J101" s="33" t="str">
        <f t="shared" si="2"/>
        <v>104903001</v>
      </c>
      <c r="K101" s="33">
        <v>642000000</v>
      </c>
      <c r="L101" s="33">
        <f>IFERROR(SUMIF('11-01-IF-002'!$D$5:$D$502,Hoja1!E101,'11-01-IF-002'!$P$5:$P$502),0)</f>
        <v>0</v>
      </c>
      <c r="M101" s="36">
        <f t="shared" si="3"/>
        <v>642000000</v>
      </c>
    </row>
    <row r="102" spans="1:13" x14ac:dyDescent="0.25">
      <c r="A102">
        <v>1049</v>
      </c>
      <c r="B102" t="s">
        <v>337</v>
      </c>
      <c r="C102" t="s">
        <v>225</v>
      </c>
      <c r="D102">
        <v>2</v>
      </c>
      <c r="E102" t="s">
        <v>452</v>
      </c>
      <c r="F102" t="s">
        <v>226</v>
      </c>
      <c r="G102" t="s">
        <v>227</v>
      </c>
      <c r="H102" t="s">
        <v>228</v>
      </c>
      <c r="I102">
        <v>830000</v>
      </c>
      <c r="J102" s="33" t="str">
        <f t="shared" si="2"/>
        <v>104903002</v>
      </c>
      <c r="K102" s="33">
        <v>59258038000</v>
      </c>
      <c r="L102" s="33">
        <f>IFERROR(SUMIF('11-01-IF-002'!$D$5:$D$502,Hoja1!E102,'11-01-IF-002'!$P$5:$P$502),0)</f>
        <v>0</v>
      </c>
      <c r="M102" s="36">
        <f t="shared" si="3"/>
        <v>59258038000</v>
      </c>
    </row>
    <row r="103" spans="1:13" x14ac:dyDescent="0.25">
      <c r="A103">
        <v>1049</v>
      </c>
      <c r="B103" t="s">
        <v>337</v>
      </c>
      <c r="C103" t="s">
        <v>225</v>
      </c>
      <c r="D103">
        <v>4</v>
      </c>
      <c r="E103" t="s">
        <v>453</v>
      </c>
      <c r="F103" t="s">
        <v>229</v>
      </c>
      <c r="G103" t="s">
        <v>230</v>
      </c>
      <c r="H103" t="s">
        <v>231</v>
      </c>
      <c r="I103">
        <v>2425</v>
      </c>
      <c r="J103" s="33" t="str">
        <f t="shared" si="2"/>
        <v>104903004</v>
      </c>
      <c r="K103" s="33">
        <v>1387000000</v>
      </c>
      <c r="L103" s="33">
        <f>IFERROR(SUMIF('11-01-IF-002'!$D$5:$D$502,Hoja1!E103,'11-01-IF-002'!$P$5:$P$502),0)</f>
        <v>0</v>
      </c>
      <c r="M103" s="36">
        <f t="shared" si="3"/>
        <v>1387000000</v>
      </c>
    </row>
    <row r="104" spans="1:13" x14ac:dyDescent="0.25">
      <c r="A104">
        <v>1049</v>
      </c>
      <c r="B104" t="s">
        <v>337</v>
      </c>
      <c r="C104" t="s">
        <v>225</v>
      </c>
      <c r="D104">
        <v>5</v>
      </c>
      <c r="E104" t="s">
        <v>454</v>
      </c>
      <c r="F104" t="s">
        <v>229</v>
      </c>
      <c r="G104" t="s">
        <v>230</v>
      </c>
      <c r="H104" t="s">
        <v>232</v>
      </c>
      <c r="I104">
        <v>1</v>
      </c>
      <c r="J104" s="33" t="str">
        <f t="shared" si="2"/>
        <v>104903005</v>
      </c>
      <c r="K104" s="33">
        <v>1228000000</v>
      </c>
      <c r="L104" s="33">
        <f>IFERROR(SUMIF('11-01-IF-002'!$D$5:$D$502,Hoja1!E104,'11-01-IF-002'!$P$5:$P$502),0)</f>
        <v>0</v>
      </c>
      <c r="M104" s="36">
        <f t="shared" si="3"/>
        <v>1228000000</v>
      </c>
    </row>
    <row r="105" spans="1:13" x14ac:dyDescent="0.25">
      <c r="A105">
        <v>1049</v>
      </c>
      <c r="B105" t="s">
        <v>337</v>
      </c>
      <c r="C105" t="s">
        <v>225</v>
      </c>
      <c r="D105">
        <v>6</v>
      </c>
      <c r="E105" t="s">
        <v>455</v>
      </c>
      <c r="F105" t="s">
        <v>233</v>
      </c>
      <c r="G105" t="s">
        <v>234</v>
      </c>
      <c r="H105" t="s">
        <v>175</v>
      </c>
      <c r="I105">
        <v>363</v>
      </c>
      <c r="J105" s="33" t="str">
        <f t="shared" si="2"/>
        <v>104903006</v>
      </c>
      <c r="K105" s="33">
        <v>16500000000</v>
      </c>
      <c r="L105" s="33">
        <f>IFERROR(SUMIF('11-01-IF-002'!$D$5:$D$502,Hoja1!E105,'11-01-IF-002'!$P$5:$P$502),0)</f>
        <v>0</v>
      </c>
      <c r="M105" s="36">
        <f t="shared" si="3"/>
        <v>16500000000</v>
      </c>
    </row>
    <row r="106" spans="1:13" x14ac:dyDescent="0.25">
      <c r="A106">
        <v>1049</v>
      </c>
      <c r="B106" t="s">
        <v>337</v>
      </c>
      <c r="C106" t="s">
        <v>225</v>
      </c>
      <c r="D106">
        <v>7</v>
      </c>
      <c r="E106" t="s">
        <v>456</v>
      </c>
      <c r="F106" t="s">
        <v>215</v>
      </c>
      <c r="G106" t="s">
        <v>163</v>
      </c>
      <c r="H106" t="s">
        <v>231</v>
      </c>
      <c r="I106">
        <v>12109</v>
      </c>
      <c r="J106" s="33" t="str">
        <f t="shared" si="2"/>
        <v>104903007</v>
      </c>
      <c r="K106" s="33">
        <v>3926142000</v>
      </c>
      <c r="L106" s="33">
        <f>IFERROR(SUMIF('11-01-IF-002'!$D$5:$D$502,Hoja1!E106,'11-01-IF-002'!$P$5:$P$502),0)</f>
        <v>0</v>
      </c>
      <c r="M106" s="36">
        <f t="shared" si="3"/>
        <v>3926142000</v>
      </c>
    </row>
    <row r="107" spans="1:13" x14ac:dyDescent="0.25">
      <c r="A107">
        <v>1049</v>
      </c>
      <c r="B107" t="s">
        <v>337</v>
      </c>
      <c r="C107" t="s">
        <v>225</v>
      </c>
      <c r="D107">
        <v>8</v>
      </c>
      <c r="E107" t="s">
        <v>457</v>
      </c>
      <c r="F107" t="s">
        <v>233</v>
      </c>
      <c r="G107" t="s">
        <v>234</v>
      </c>
      <c r="H107" t="s">
        <v>231</v>
      </c>
      <c r="I107">
        <v>34315</v>
      </c>
      <c r="J107" s="33" t="str">
        <f t="shared" si="2"/>
        <v>104903008</v>
      </c>
      <c r="K107" s="33">
        <v>1500000000</v>
      </c>
      <c r="L107" s="33">
        <f>IFERROR(SUMIF('11-01-IF-002'!$D$5:$D$502,Hoja1!E107,'11-01-IF-002'!$P$5:$P$502),0)</f>
        <v>0</v>
      </c>
      <c r="M107" s="36">
        <f t="shared" si="3"/>
        <v>1500000000</v>
      </c>
    </row>
    <row r="108" spans="1:13" x14ac:dyDescent="0.25">
      <c r="A108">
        <v>1049</v>
      </c>
      <c r="B108" t="s">
        <v>337</v>
      </c>
      <c r="C108" t="s">
        <v>235</v>
      </c>
      <c r="D108">
        <v>1</v>
      </c>
      <c r="E108" t="s">
        <v>458</v>
      </c>
      <c r="F108" t="s">
        <v>122</v>
      </c>
      <c r="G108" t="s">
        <v>123</v>
      </c>
      <c r="H108" t="s">
        <v>210</v>
      </c>
      <c r="I108">
        <v>9</v>
      </c>
      <c r="J108" s="33" t="str">
        <f t="shared" si="2"/>
        <v>104904001</v>
      </c>
      <c r="K108" s="33">
        <v>592000000</v>
      </c>
      <c r="L108" s="33">
        <f>IFERROR(SUMIF('11-01-IF-002'!$D$5:$D$502,Hoja1!E108,'11-01-IF-002'!$P$5:$P$502),0)</f>
        <v>0</v>
      </c>
      <c r="M108" s="36">
        <f t="shared" si="3"/>
        <v>592000000</v>
      </c>
    </row>
    <row r="109" spans="1:13" x14ac:dyDescent="0.25">
      <c r="A109">
        <v>1049</v>
      </c>
      <c r="B109" t="s">
        <v>337</v>
      </c>
      <c r="C109" t="s">
        <v>235</v>
      </c>
      <c r="D109">
        <v>2</v>
      </c>
      <c r="E109" t="s">
        <v>459</v>
      </c>
      <c r="F109" t="s">
        <v>236</v>
      </c>
      <c r="G109" t="s">
        <v>237</v>
      </c>
      <c r="H109" t="s">
        <v>175</v>
      </c>
      <c r="I109">
        <v>22</v>
      </c>
      <c r="J109" s="33" t="str">
        <f t="shared" si="2"/>
        <v>104904002</v>
      </c>
      <c r="K109" s="33">
        <v>83654000000</v>
      </c>
      <c r="L109" s="33">
        <f>IFERROR(SUMIF('11-01-IF-002'!$D$5:$D$502,Hoja1!E109,'11-01-IF-002'!$P$5:$P$502),0)</f>
        <v>0</v>
      </c>
      <c r="M109" s="36">
        <f t="shared" si="3"/>
        <v>83654000000</v>
      </c>
    </row>
    <row r="110" spans="1:13" x14ac:dyDescent="0.25">
      <c r="A110">
        <v>1049</v>
      </c>
      <c r="B110" t="s">
        <v>337</v>
      </c>
      <c r="C110" t="s">
        <v>235</v>
      </c>
      <c r="D110">
        <v>3</v>
      </c>
      <c r="E110" t="s">
        <v>460</v>
      </c>
      <c r="F110" t="s">
        <v>220</v>
      </c>
      <c r="G110" t="s">
        <v>123</v>
      </c>
      <c r="H110" t="s">
        <v>175</v>
      </c>
      <c r="I110">
        <v>88</v>
      </c>
      <c r="J110" s="33" t="str">
        <f t="shared" si="2"/>
        <v>104904003</v>
      </c>
      <c r="K110" s="33">
        <v>312000000</v>
      </c>
      <c r="L110" s="33">
        <f>IFERROR(SUMIF('11-01-IF-002'!$D$5:$D$502,Hoja1!E110,'11-01-IF-002'!$P$5:$P$502),0)</f>
        <v>0</v>
      </c>
      <c r="M110" s="36">
        <f t="shared" si="3"/>
        <v>312000000</v>
      </c>
    </row>
    <row r="111" spans="1:13" x14ac:dyDescent="0.25">
      <c r="A111">
        <v>1049</v>
      </c>
      <c r="B111" t="s">
        <v>337</v>
      </c>
      <c r="C111" t="s">
        <v>235</v>
      </c>
      <c r="D111">
        <v>4</v>
      </c>
      <c r="E111" t="s">
        <v>461</v>
      </c>
      <c r="F111" t="s">
        <v>215</v>
      </c>
      <c r="G111" t="s">
        <v>163</v>
      </c>
      <c r="H111" t="s">
        <v>212</v>
      </c>
      <c r="I111">
        <v>1</v>
      </c>
      <c r="J111" s="33" t="str">
        <f t="shared" si="2"/>
        <v>104904004</v>
      </c>
      <c r="K111" s="33">
        <v>1248000000</v>
      </c>
      <c r="L111" s="33">
        <f>IFERROR(SUMIF('11-01-IF-002'!$D$5:$D$502,Hoja1!E111,'11-01-IF-002'!$P$5:$P$502),0)</f>
        <v>0</v>
      </c>
      <c r="M111" s="36">
        <f t="shared" si="3"/>
        <v>1248000000</v>
      </c>
    </row>
    <row r="112" spans="1:13" x14ac:dyDescent="0.25">
      <c r="A112">
        <v>1049</v>
      </c>
      <c r="B112" t="s">
        <v>337</v>
      </c>
      <c r="C112" t="s">
        <v>238</v>
      </c>
      <c r="D112">
        <v>1</v>
      </c>
      <c r="E112" t="s">
        <v>462</v>
      </c>
      <c r="F112" t="s">
        <v>122</v>
      </c>
      <c r="G112" t="s">
        <v>123</v>
      </c>
      <c r="H112" t="s">
        <v>210</v>
      </c>
      <c r="I112">
        <v>8</v>
      </c>
      <c r="J112" s="33" t="str">
        <f t="shared" si="2"/>
        <v>104905001</v>
      </c>
      <c r="K112" s="33">
        <v>454000000</v>
      </c>
      <c r="L112" s="33">
        <f>IFERROR(SUMIF('11-01-IF-002'!$D$5:$D$502,Hoja1!E112,'11-01-IF-002'!$P$5:$P$502),0)</f>
        <v>0</v>
      </c>
      <c r="M112" s="36">
        <f t="shared" si="3"/>
        <v>454000000</v>
      </c>
    </row>
    <row r="113" spans="1:13" x14ac:dyDescent="0.25">
      <c r="A113">
        <v>1049</v>
      </c>
      <c r="B113" t="s">
        <v>337</v>
      </c>
      <c r="C113" t="s">
        <v>238</v>
      </c>
      <c r="D113">
        <v>2</v>
      </c>
      <c r="E113" t="s">
        <v>463</v>
      </c>
      <c r="F113" t="s">
        <v>239</v>
      </c>
      <c r="G113" t="s">
        <v>240</v>
      </c>
      <c r="H113" t="s">
        <v>175</v>
      </c>
      <c r="I113">
        <v>54</v>
      </c>
      <c r="J113" s="33" t="str">
        <f t="shared" si="2"/>
        <v>104905002</v>
      </c>
      <c r="K113" s="33">
        <v>21654112000</v>
      </c>
      <c r="L113" s="33">
        <f>IFERROR(SUMIF('11-01-IF-002'!$D$5:$D$502,Hoja1!E113,'11-01-IF-002'!$P$5:$P$502),0)</f>
        <v>0</v>
      </c>
      <c r="M113" s="36">
        <f t="shared" si="3"/>
        <v>21654112000</v>
      </c>
    </row>
    <row r="114" spans="1:13" x14ac:dyDescent="0.25">
      <c r="A114">
        <v>1049</v>
      </c>
      <c r="B114" t="s">
        <v>337</v>
      </c>
      <c r="C114" t="s">
        <v>238</v>
      </c>
      <c r="D114">
        <v>3</v>
      </c>
      <c r="E114" t="s">
        <v>464</v>
      </c>
      <c r="F114" t="s">
        <v>215</v>
      </c>
      <c r="G114" t="s">
        <v>163</v>
      </c>
      <c r="H114" t="s">
        <v>212</v>
      </c>
      <c r="I114">
        <v>1</v>
      </c>
      <c r="J114" s="33" t="str">
        <f t="shared" si="2"/>
        <v>104905003</v>
      </c>
      <c r="K114" s="33">
        <v>1592000000</v>
      </c>
      <c r="L114" s="33">
        <f>IFERROR(SUMIF('11-01-IF-002'!$D$5:$D$502,Hoja1!E114,'11-01-IF-002'!$P$5:$P$502),0)</f>
        <v>0</v>
      </c>
      <c r="M114" s="36">
        <f t="shared" si="3"/>
        <v>1592000000</v>
      </c>
    </row>
    <row r="115" spans="1:13" x14ac:dyDescent="0.25">
      <c r="A115">
        <v>1049</v>
      </c>
      <c r="B115" t="s">
        <v>337</v>
      </c>
      <c r="C115" t="s">
        <v>238</v>
      </c>
      <c r="D115">
        <v>4</v>
      </c>
      <c r="E115" t="s">
        <v>465</v>
      </c>
      <c r="F115" t="s">
        <v>239</v>
      </c>
      <c r="G115" t="s">
        <v>240</v>
      </c>
      <c r="H115" t="s">
        <v>175</v>
      </c>
      <c r="I115">
        <v>54</v>
      </c>
      <c r="J115" s="33" t="str">
        <f t="shared" si="2"/>
        <v>104905004</v>
      </c>
      <c r="K115" s="33">
        <v>1200000000</v>
      </c>
      <c r="L115" s="33">
        <f>IFERROR(SUMIF('11-01-IF-002'!$D$5:$D$502,Hoja1!E115,'11-01-IF-002'!$P$5:$P$502),0)</f>
        <v>0</v>
      </c>
      <c r="M115" s="36">
        <f t="shared" si="3"/>
        <v>1200000000</v>
      </c>
    </row>
    <row r="116" spans="1:13" x14ac:dyDescent="0.25">
      <c r="A116">
        <v>1049</v>
      </c>
      <c r="B116" t="s">
        <v>337</v>
      </c>
      <c r="C116" t="s">
        <v>238</v>
      </c>
      <c r="D116">
        <v>5</v>
      </c>
      <c r="E116" t="s">
        <v>466</v>
      </c>
      <c r="F116" t="s">
        <v>222</v>
      </c>
      <c r="G116" t="s">
        <v>223</v>
      </c>
      <c r="H116" t="s">
        <v>224</v>
      </c>
      <c r="I116">
        <v>1</v>
      </c>
      <c r="J116" s="33" t="str">
        <f t="shared" si="2"/>
        <v>104905005</v>
      </c>
      <c r="K116" s="33">
        <v>300000000</v>
      </c>
      <c r="L116" s="33">
        <f>IFERROR(SUMIF('11-01-IF-002'!$D$5:$D$502,Hoja1!E116,'11-01-IF-002'!$P$5:$P$502),0)</f>
        <v>0</v>
      </c>
      <c r="M116" s="36">
        <f t="shared" si="3"/>
        <v>300000000</v>
      </c>
    </row>
    <row r="117" spans="1:13" x14ac:dyDescent="0.25">
      <c r="A117">
        <v>1050</v>
      </c>
      <c r="B117" t="s">
        <v>338</v>
      </c>
      <c r="C117" t="s">
        <v>241</v>
      </c>
      <c r="D117">
        <v>1</v>
      </c>
      <c r="E117" t="s">
        <v>467</v>
      </c>
      <c r="F117" t="s">
        <v>122</v>
      </c>
      <c r="G117" t="s">
        <v>123</v>
      </c>
      <c r="H117" t="s">
        <v>91</v>
      </c>
      <c r="I117">
        <v>37</v>
      </c>
      <c r="J117" s="33" t="str">
        <f t="shared" si="2"/>
        <v>105001001</v>
      </c>
      <c r="K117" s="33">
        <v>2199419000</v>
      </c>
      <c r="L117" s="33">
        <f>IFERROR(SUMIF('11-01-IF-002'!$D$5:$D$502,Hoja1!E117,'11-01-IF-002'!$P$5:$P$502),0)</f>
        <v>0</v>
      </c>
      <c r="M117" s="36">
        <f t="shared" si="3"/>
        <v>2199419000</v>
      </c>
    </row>
    <row r="118" spans="1:13" x14ac:dyDescent="0.25">
      <c r="A118">
        <v>1050</v>
      </c>
      <c r="B118" t="s">
        <v>338</v>
      </c>
      <c r="C118" t="s">
        <v>241</v>
      </c>
      <c r="D118">
        <v>5</v>
      </c>
      <c r="E118" t="s">
        <v>468</v>
      </c>
      <c r="F118" t="s">
        <v>174</v>
      </c>
      <c r="G118" t="s">
        <v>163</v>
      </c>
      <c r="H118" t="s">
        <v>231</v>
      </c>
      <c r="I118">
        <v>55000</v>
      </c>
      <c r="J118" s="33" t="str">
        <f t="shared" si="2"/>
        <v>105001005</v>
      </c>
      <c r="K118" s="33">
        <v>19684356000</v>
      </c>
      <c r="L118" s="33">
        <f>IFERROR(SUMIF('11-01-IF-002'!$D$5:$D$502,Hoja1!E118,'11-01-IF-002'!$P$5:$P$502),0)</f>
        <v>0</v>
      </c>
      <c r="M118" s="36">
        <f t="shared" si="3"/>
        <v>19684356000</v>
      </c>
    </row>
    <row r="119" spans="1:13" x14ac:dyDescent="0.25">
      <c r="A119">
        <v>1050</v>
      </c>
      <c r="B119" t="s">
        <v>338</v>
      </c>
      <c r="C119" t="s">
        <v>242</v>
      </c>
      <c r="D119">
        <v>1</v>
      </c>
      <c r="E119" t="s">
        <v>469</v>
      </c>
      <c r="F119" t="s">
        <v>174</v>
      </c>
      <c r="G119" t="s">
        <v>163</v>
      </c>
      <c r="H119" t="s">
        <v>175</v>
      </c>
      <c r="I119">
        <v>210</v>
      </c>
      <c r="J119" s="33" t="str">
        <f t="shared" si="2"/>
        <v>105002001</v>
      </c>
      <c r="K119" s="33">
        <v>1500000000</v>
      </c>
      <c r="L119" s="33">
        <f>IFERROR(SUMIF('11-01-IF-002'!$D$5:$D$502,Hoja1!E119,'11-01-IF-002'!$P$5:$P$502),0)</f>
        <v>0</v>
      </c>
      <c r="M119" s="36">
        <f t="shared" si="3"/>
        <v>1500000000</v>
      </c>
    </row>
    <row r="120" spans="1:13" x14ac:dyDescent="0.25">
      <c r="A120">
        <v>1050</v>
      </c>
      <c r="B120" t="s">
        <v>338</v>
      </c>
      <c r="C120" t="s">
        <v>243</v>
      </c>
      <c r="D120">
        <v>1</v>
      </c>
      <c r="E120" t="s">
        <v>470</v>
      </c>
      <c r="F120" t="s">
        <v>244</v>
      </c>
      <c r="G120" t="s">
        <v>163</v>
      </c>
      <c r="H120" t="s">
        <v>245</v>
      </c>
      <c r="I120">
        <v>1</v>
      </c>
      <c r="J120" s="33" t="str">
        <f t="shared" si="2"/>
        <v>105003001</v>
      </c>
      <c r="K120" s="33">
        <v>2076225000</v>
      </c>
      <c r="L120" s="33">
        <f>IFERROR(SUMIF('11-01-IF-002'!$D$5:$D$502,Hoja1!E120,'11-01-IF-002'!$P$5:$P$502),0)</f>
        <v>0</v>
      </c>
      <c r="M120" s="36">
        <f t="shared" si="3"/>
        <v>2076225000</v>
      </c>
    </row>
    <row r="121" spans="1:13" x14ac:dyDescent="0.25">
      <c r="A121">
        <v>1052</v>
      </c>
      <c r="B121" t="s">
        <v>339</v>
      </c>
      <c r="C121" t="s">
        <v>246</v>
      </c>
      <c r="D121">
        <v>1</v>
      </c>
      <c r="E121" t="s">
        <v>471</v>
      </c>
      <c r="F121" t="s">
        <v>247</v>
      </c>
      <c r="G121" t="s">
        <v>248</v>
      </c>
      <c r="H121" t="s">
        <v>249</v>
      </c>
      <c r="I121">
        <v>35642542</v>
      </c>
      <c r="J121" s="33" t="str">
        <f t="shared" si="2"/>
        <v>105201001</v>
      </c>
      <c r="K121" s="33">
        <v>144480753000</v>
      </c>
      <c r="L121" s="33">
        <f>IFERROR(SUMIF('11-01-IF-002'!$D$5:$D$502,Hoja1!E121,'11-01-IF-002'!$P$5:$P$502),0)</f>
        <v>0</v>
      </c>
      <c r="M121" s="36">
        <f t="shared" si="3"/>
        <v>144480753000</v>
      </c>
    </row>
    <row r="122" spans="1:13" x14ac:dyDescent="0.25">
      <c r="A122">
        <v>1052</v>
      </c>
      <c r="B122" t="s">
        <v>339</v>
      </c>
      <c r="C122" t="s">
        <v>246</v>
      </c>
      <c r="D122">
        <v>2</v>
      </c>
      <c r="E122" t="s">
        <v>472</v>
      </c>
      <c r="F122" t="s">
        <v>250</v>
      </c>
      <c r="G122" t="s">
        <v>248</v>
      </c>
      <c r="H122" t="s">
        <v>249</v>
      </c>
      <c r="I122">
        <v>88182228</v>
      </c>
      <c r="J122" s="33" t="str">
        <f t="shared" si="2"/>
        <v>105201002</v>
      </c>
      <c r="K122" s="33">
        <v>210229689000</v>
      </c>
      <c r="L122" s="33">
        <f>IFERROR(SUMIF('11-01-IF-002'!$D$5:$D$502,Hoja1!E122,'11-01-IF-002'!$P$5:$P$502),0)</f>
        <v>0</v>
      </c>
      <c r="M122" s="36">
        <f t="shared" si="3"/>
        <v>210229689000</v>
      </c>
    </row>
    <row r="123" spans="1:13" x14ac:dyDescent="0.25">
      <c r="A123">
        <v>1052</v>
      </c>
      <c r="B123" t="s">
        <v>339</v>
      </c>
      <c r="C123" t="s">
        <v>246</v>
      </c>
      <c r="D123">
        <v>3</v>
      </c>
      <c r="E123" t="s">
        <v>473</v>
      </c>
      <c r="F123" t="s">
        <v>122</v>
      </c>
      <c r="G123" t="s">
        <v>123</v>
      </c>
      <c r="H123" t="s">
        <v>251</v>
      </c>
      <c r="I123">
        <v>1</v>
      </c>
      <c r="J123" s="33" t="str">
        <f t="shared" si="2"/>
        <v>105201003</v>
      </c>
      <c r="K123" s="33">
        <v>20750558000</v>
      </c>
      <c r="L123" s="33">
        <f>IFERROR(SUMIF('11-01-IF-002'!$D$5:$D$502,Hoja1!E123,'11-01-IF-002'!$P$5:$P$502),0)</f>
        <v>0</v>
      </c>
      <c r="M123" s="36">
        <f t="shared" si="3"/>
        <v>20750558000</v>
      </c>
    </row>
    <row r="124" spans="1:13" x14ac:dyDescent="0.25">
      <c r="A124">
        <v>1052</v>
      </c>
      <c r="B124" t="s">
        <v>339</v>
      </c>
      <c r="C124" t="s">
        <v>246</v>
      </c>
      <c r="D124">
        <v>4</v>
      </c>
      <c r="E124" t="s">
        <v>474</v>
      </c>
      <c r="F124" t="s">
        <v>122</v>
      </c>
      <c r="G124" t="s">
        <v>123</v>
      </c>
      <c r="H124" t="s">
        <v>91</v>
      </c>
      <c r="I124">
        <v>68</v>
      </c>
      <c r="J124" s="33" t="str">
        <f t="shared" si="2"/>
        <v>105201004</v>
      </c>
      <c r="K124" s="33">
        <v>4900000000</v>
      </c>
      <c r="L124" s="33">
        <f>IFERROR(SUMIF('11-01-IF-002'!$D$5:$D$502,Hoja1!E124,'11-01-IF-002'!$P$5:$P$502),0)</f>
        <v>0</v>
      </c>
      <c r="M124" s="36">
        <f t="shared" si="3"/>
        <v>4900000000</v>
      </c>
    </row>
    <row r="125" spans="1:13" x14ac:dyDescent="0.25">
      <c r="A125">
        <v>1052</v>
      </c>
      <c r="B125" t="s">
        <v>339</v>
      </c>
      <c r="C125" t="s">
        <v>246</v>
      </c>
      <c r="D125">
        <v>5</v>
      </c>
      <c r="E125" t="s">
        <v>475</v>
      </c>
      <c r="F125" t="s">
        <v>122</v>
      </c>
      <c r="G125" t="s">
        <v>123</v>
      </c>
      <c r="H125" t="s">
        <v>252</v>
      </c>
      <c r="I125">
        <v>3</v>
      </c>
      <c r="J125" s="33" t="str">
        <f t="shared" si="2"/>
        <v>105201005</v>
      </c>
      <c r="K125" s="33">
        <v>2587000000</v>
      </c>
      <c r="L125" s="33">
        <f>IFERROR(SUMIF('11-01-IF-002'!$D$5:$D$502,Hoja1!E125,'11-01-IF-002'!$P$5:$P$502),0)</f>
        <v>0</v>
      </c>
      <c r="M125" s="36">
        <f t="shared" si="3"/>
        <v>2587000000</v>
      </c>
    </row>
    <row r="126" spans="1:13" x14ac:dyDescent="0.25">
      <c r="A126">
        <v>1052</v>
      </c>
      <c r="B126" t="s">
        <v>339</v>
      </c>
      <c r="C126" t="s">
        <v>246</v>
      </c>
      <c r="D126">
        <v>6</v>
      </c>
      <c r="E126" t="s">
        <v>476</v>
      </c>
      <c r="F126" t="s">
        <v>253</v>
      </c>
      <c r="G126" t="s">
        <v>163</v>
      </c>
      <c r="H126" t="s">
        <v>254</v>
      </c>
      <c r="I126">
        <v>1</v>
      </c>
      <c r="J126" s="33" t="str">
        <f t="shared" si="2"/>
        <v>105201006</v>
      </c>
      <c r="K126" s="33">
        <v>600000000</v>
      </c>
      <c r="L126" s="33">
        <f>IFERROR(SUMIF('11-01-IF-002'!$D$5:$D$502,Hoja1!E126,'11-01-IF-002'!$P$5:$P$502),0)</f>
        <v>0</v>
      </c>
      <c r="M126" s="36">
        <f t="shared" si="3"/>
        <v>600000000</v>
      </c>
    </row>
    <row r="127" spans="1:13" x14ac:dyDescent="0.25">
      <c r="A127">
        <v>1052</v>
      </c>
      <c r="B127" t="s">
        <v>339</v>
      </c>
      <c r="C127" t="s">
        <v>246</v>
      </c>
      <c r="D127">
        <v>7</v>
      </c>
      <c r="E127" t="s">
        <v>477</v>
      </c>
      <c r="F127" t="s">
        <v>122</v>
      </c>
      <c r="G127" t="s">
        <v>123</v>
      </c>
      <c r="H127" t="s">
        <v>91</v>
      </c>
      <c r="I127">
        <v>17</v>
      </c>
      <c r="J127" s="33" t="str">
        <f t="shared" si="2"/>
        <v>105201007</v>
      </c>
      <c r="K127" s="33">
        <v>280000000</v>
      </c>
      <c r="L127" s="33">
        <f>IFERROR(SUMIF('11-01-IF-002'!$D$5:$D$502,Hoja1!E127,'11-01-IF-002'!$P$5:$P$502),0)</f>
        <v>0</v>
      </c>
      <c r="M127" s="36">
        <f t="shared" si="3"/>
        <v>280000000</v>
      </c>
    </row>
    <row r="128" spans="1:13" x14ac:dyDescent="0.25">
      <c r="A128">
        <v>1052</v>
      </c>
      <c r="B128" t="s">
        <v>339</v>
      </c>
      <c r="C128" t="s">
        <v>255</v>
      </c>
      <c r="D128">
        <v>1</v>
      </c>
      <c r="E128" t="s">
        <v>478</v>
      </c>
      <c r="F128" t="s">
        <v>256</v>
      </c>
      <c r="G128" t="s">
        <v>257</v>
      </c>
      <c r="H128" t="s">
        <v>231</v>
      </c>
      <c r="I128">
        <v>94304</v>
      </c>
      <c r="J128" s="33" t="str">
        <f t="shared" si="2"/>
        <v>105202001</v>
      </c>
      <c r="K128" s="33">
        <v>96491399000</v>
      </c>
      <c r="L128" s="33">
        <f>IFERROR(SUMIF('11-01-IF-002'!$D$5:$D$502,Hoja1!E128,'11-01-IF-002'!$P$5:$P$502),0)</f>
        <v>0</v>
      </c>
      <c r="M128" s="36">
        <f t="shared" si="3"/>
        <v>96491399000</v>
      </c>
    </row>
    <row r="129" spans="1:13" x14ac:dyDescent="0.25">
      <c r="A129">
        <v>1052</v>
      </c>
      <c r="B129" t="s">
        <v>339</v>
      </c>
      <c r="C129" t="s">
        <v>255</v>
      </c>
      <c r="D129">
        <v>2</v>
      </c>
      <c r="E129" t="s">
        <v>479</v>
      </c>
      <c r="F129" t="s">
        <v>122</v>
      </c>
      <c r="G129" t="s">
        <v>123</v>
      </c>
      <c r="H129" t="s">
        <v>91</v>
      </c>
      <c r="I129">
        <v>117</v>
      </c>
      <c r="J129" s="33" t="str">
        <f t="shared" si="2"/>
        <v>105202002</v>
      </c>
      <c r="K129" s="33">
        <v>4000000000</v>
      </c>
      <c r="L129" s="33">
        <f>IFERROR(SUMIF('11-01-IF-002'!$D$5:$D$502,Hoja1!E129,'11-01-IF-002'!$P$5:$P$502),0)</f>
        <v>0</v>
      </c>
      <c r="M129" s="36">
        <f t="shared" si="3"/>
        <v>4000000000</v>
      </c>
    </row>
    <row r="130" spans="1:13" x14ac:dyDescent="0.25">
      <c r="A130">
        <v>1052</v>
      </c>
      <c r="B130" t="s">
        <v>339</v>
      </c>
      <c r="C130" t="s">
        <v>255</v>
      </c>
      <c r="D130">
        <v>3</v>
      </c>
      <c r="E130" t="s">
        <v>480</v>
      </c>
      <c r="F130" t="s">
        <v>122</v>
      </c>
      <c r="G130" t="s">
        <v>123</v>
      </c>
      <c r="H130" t="s">
        <v>258</v>
      </c>
      <c r="I130">
        <v>1</v>
      </c>
      <c r="J130" s="33" t="str">
        <f t="shared" si="2"/>
        <v>105202003</v>
      </c>
      <c r="K130" s="33">
        <v>5794355000</v>
      </c>
      <c r="L130" s="33">
        <f>IFERROR(SUMIF('11-01-IF-002'!$D$5:$D$502,Hoja1!E130,'11-01-IF-002'!$P$5:$P$502),0)</f>
        <v>0</v>
      </c>
      <c r="M130" s="36">
        <f t="shared" si="3"/>
        <v>5794355000</v>
      </c>
    </row>
    <row r="131" spans="1:13" x14ac:dyDescent="0.25">
      <c r="A131">
        <v>1052</v>
      </c>
      <c r="B131" t="s">
        <v>339</v>
      </c>
      <c r="C131" t="s">
        <v>255</v>
      </c>
      <c r="D131">
        <v>4</v>
      </c>
      <c r="E131" t="s">
        <v>481</v>
      </c>
      <c r="F131" t="s">
        <v>256</v>
      </c>
      <c r="G131" t="s">
        <v>257</v>
      </c>
      <c r="H131" t="s">
        <v>231</v>
      </c>
      <c r="I131">
        <v>36650</v>
      </c>
      <c r="J131" s="33" t="str">
        <f t="shared" si="2"/>
        <v>105202004</v>
      </c>
      <c r="K131" s="33">
        <v>39490827000</v>
      </c>
      <c r="L131" s="33">
        <f>IFERROR(SUMIF('11-01-IF-002'!$D$5:$D$502,Hoja1!E131,'11-01-IF-002'!$P$5:$P$502),0)</f>
        <v>0</v>
      </c>
      <c r="M131" s="36">
        <f t="shared" si="3"/>
        <v>39490827000</v>
      </c>
    </row>
    <row r="132" spans="1:13" x14ac:dyDescent="0.25">
      <c r="A132">
        <v>1052</v>
      </c>
      <c r="B132" t="s">
        <v>339</v>
      </c>
      <c r="C132" t="s">
        <v>255</v>
      </c>
      <c r="D132">
        <v>5</v>
      </c>
      <c r="E132" t="s">
        <v>482</v>
      </c>
      <c r="F132" t="s">
        <v>256</v>
      </c>
      <c r="G132" t="s">
        <v>257</v>
      </c>
      <c r="H132" t="s">
        <v>252</v>
      </c>
      <c r="I132">
        <v>5998</v>
      </c>
      <c r="J132" s="33" t="str">
        <f t="shared" ref="J132:J195" si="4">+A132&amp;MID(E132,1,5)</f>
        <v>105202005</v>
      </c>
      <c r="K132" s="33">
        <v>4394419000</v>
      </c>
      <c r="L132" s="33">
        <f>IFERROR(SUMIF('11-01-IF-002'!$D$5:$D$502,Hoja1!E132,'11-01-IF-002'!$P$5:$P$502),0)</f>
        <v>0</v>
      </c>
      <c r="M132" s="36">
        <f t="shared" ref="M132:M195" si="5">+K132-L132</f>
        <v>4394419000</v>
      </c>
    </row>
    <row r="133" spans="1:13" x14ac:dyDescent="0.25">
      <c r="A133">
        <v>1052</v>
      </c>
      <c r="B133" t="s">
        <v>339</v>
      </c>
      <c r="C133" t="s">
        <v>259</v>
      </c>
      <c r="D133">
        <v>1</v>
      </c>
      <c r="E133" t="s">
        <v>483</v>
      </c>
      <c r="F133" t="s">
        <v>260</v>
      </c>
      <c r="G133" t="s">
        <v>163</v>
      </c>
      <c r="H133" t="s">
        <v>169</v>
      </c>
      <c r="I133">
        <v>100</v>
      </c>
      <c r="J133" s="33" t="str">
        <f t="shared" si="4"/>
        <v>105203001</v>
      </c>
      <c r="K133" s="33">
        <v>140000000</v>
      </c>
      <c r="L133" s="33">
        <f>IFERROR(SUMIF('11-01-IF-002'!$D$5:$D$502,Hoja1!E133,'11-01-IF-002'!$P$5:$P$502),0)</f>
        <v>0</v>
      </c>
      <c r="M133" s="36">
        <f t="shared" si="5"/>
        <v>140000000</v>
      </c>
    </row>
    <row r="134" spans="1:13" x14ac:dyDescent="0.25">
      <c r="A134">
        <v>1052</v>
      </c>
      <c r="B134" t="s">
        <v>339</v>
      </c>
      <c r="C134" t="s">
        <v>259</v>
      </c>
      <c r="D134">
        <v>2</v>
      </c>
      <c r="E134" t="s">
        <v>484</v>
      </c>
      <c r="F134" t="s">
        <v>260</v>
      </c>
      <c r="G134" t="s">
        <v>163</v>
      </c>
      <c r="H134" t="s">
        <v>175</v>
      </c>
      <c r="I134">
        <v>126</v>
      </c>
      <c r="J134" s="33" t="str">
        <f t="shared" si="4"/>
        <v>105203002</v>
      </c>
      <c r="K134" s="33">
        <v>546637000</v>
      </c>
      <c r="L134" s="33">
        <f>IFERROR(SUMIF('11-01-IF-002'!$D$5:$D$502,Hoja1!E134,'11-01-IF-002'!$P$5:$P$502),0)</f>
        <v>0</v>
      </c>
      <c r="M134" s="36">
        <f t="shared" si="5"/>
        <v>546637000</v>
      </c>
    </row>
    <row r="135" spans="1:13" x14ac:dyDescent="0.25">
      <c r="A135">
        <v>1052</v>
      </c>
      <c r="B135" t="s">
        <v>339</v>
      </c>
      <c r="C135" t="s">
        <v>259</v>
      </c>
      <c r="D135">
        <v>3</v>
      </c>
      <c r="E135" t="s">
        <v>485</v>
      </c>
      <c r="F135" t="s">
        <v>260</v>
      </c>
      <c r="G135" t="s">
        <v>163</v>
      </c>
      <c r="H135" t="s">
        <v>169</v>
      </c>
      <c r="I135">
        <v>100</v>
      </c>
      <c r="J135" s="33" t="str">
        <f t="shared" si="4"/>
        <v>105203003</v>
      </c>
      <c r="K135" s="33">
        <v>860000000</v>
      </c>
      <c r="L135" s="33">
        <f>IFERROR(SUMIF('11-01-IF-002'!$D$5:$D$502,Hoja1!E135,'11-01-IF-002'!$P$5:$P$502),0)</f>
        <v>0</v>
      </c>
      <c r="M135" s="36">
        <f t="shared" si="5"/>
        <v>860000000</v>
      </c>
    </row>
    <row r="136" spans="1:13" x14ac:dyDescent="0.25">
      <c r="A136">
        <v>1052</v>
      </c>
      <c r="B136" t="s">
        <v>339</v>
      </c>
      <c r="C136" t="s">
        <v>259</v>
      </c>
      <c r="D136">
        <v>4</v>
      </c>
      <c r="E136" t="s">
        <v>486</v>
      </c>
      <c r="F136" t="s">
        <v>122</v>
      </c>
      <c r="G136" t="s">
        <v>123</v>
      </c>
      <c r="H136" t="s">
        <v>91</v>
      </c>
      <c r="I136">
        <v>55</v>
      </c>
      <c r="J136" s="33" t="str">
        <f t="shared" si="4"/>
        <v>105203004</v>
      </c>
      <c r="K136" s="33">
        <v>3745701000</v>
      </c>
      <c r="L136" s="33">
        <f>IFERROR(SUMIF('11-01-IF-002'!$D$5:$D$502,Hoja1!E136,'11-01-IF-002'!$P$5:$P$502),0)</f>
        <v>0</v>
      </c>
      <c r="M136" s="36">
        <f t="shared" si="5"/>
        <v>3745701000</v>
      </c>
    </row>
    <row r="137" spans="1:13" x14ac:dyDescent="0.25">
      <c r="A137">
        <v>1052</v>
      </c>
      <c r="B137" t="s">
        <v>339</v>
      </c>
      <c r="C137" t="s">
        <v>259</v>
      </c>
      <c r="D137">
        <v>5</v>
      </c>
      <c r="E137" t="s">
        <v>487</v>
      </c>
      <c r="F137" t="s">
        <v>260</v>
      </c>
      <c r="G137" t="s">
        <v>163</v>
      </c>
      <c r="H137" t="s">
        <v>169</v>
      </c>
      <c r="I137">
        <v>100</v>
      </c>
      <c r="J137" s="33" t="str">
        <f t="shared" si="4"/>
        <v>105203005</v>
      </c>
      <c r="K137" s="33">
        <v>2627256000</v>
      </c>
      <c r="L137" s="33">
        <f>IFERROR(SUMIF('11-01-IF-002'!$D$5:$D$502,Hoja1!E137,'11-01-IF-002'!$P$5:$P$502),0)</f>
        <v>0</v>
      </c>
      <c r="M137" s="36">
        <f t="shared" si="5"/>
        <v>2627256000</v>
      </c>
    </row>
    <row r="138" spans="1:13" x14ac:dyDescent="0.25">
      <c r="A138">
        <v>1052</v>
      </c>
      <c r="B138" t="s">
        <v>339</v>
      </c>
      <c r="C138" t="s">
        <v>259</v>
      </c>
      <c r="D138">
        <v>6</v>
      </c>
      <c r="E138" t="s">
        <v>488</v>
      </c>
      <c r="F138" t="s">
        <v>172</v>
      </c>
      <c r="G138" t="s">
        <v>163</v>
      </c>
      <c r="H138" t="s">
        <v>173</v>
      </c>
      <c r="I138">
        <v>35</v>
      </c>
      <c r="J138" s="33" t="str">
        <f t="shared" si="4"/>
        <v>105203006</v>
      </c>
      <c r="K138" s="33">
        <v>880000000</v>
      </c>
      <c r="L138" s="33">
        <f>IFERROR(SUMIF('11-01-IF-002'!$D$5:$D$502,Hoja1!E138,'11-01-IF-002'!$P$5:$P$502),0)</f>
        <v>0</v>
      </c>
      <c r="M138" s="36">
        <f t="shared" si="5"/>
        <v>880000000</v>
      </c>
    </row>
    <row r="139" spans="1:13" x14ac:dyDescent="0.25">
      <c r="A139">
        <v>1053</v>
      </c>
      <c r="B139" t="s">
        <v>340</v>
      </c>
      <c r="C139" t="s">
        <v>261</v>
      </c>
      <c r="D139">
        <v>1</v>
      </c>
      <c r="E139" t="s">
        <v>489</v>
      </c>
      <c r="F139" t="s">
        <v>229</v>
      </c>
      <c r="G139" t="s">
        <v>230</v>
      </c>
      <c r="H139" t="s">
        <v>175</v>
      </c>
      <c r="I139">
        <v>361</v>
      </c>
      <c r="J139" s="33" t="str">
        <f t="shared" si="4"/>
        <v>105301001</v>
      </c>
      <c r="K139" s="33">
        <v>7438000000</v>
      </c>
      <c r="L139" s="33">
        <f>IFERROR(SUMIF('11-01-IF-002'!$D$5:$D$502,Hoja1!E139,'11-01-IF-002'!$P$5:$P$502),0)</f>
        <v>0</v>
      </c>
      <c r="M139" s="36">
        <f t="shared" si="5"/>
        <v>7438000000</v>
      </c>
    </row>
    <row r="140" spans="1:13" x14ac:dyDescent="0.25">
      <c r="A140">
        <v>1053</v>
      </c>
      <c r="B140" t="s">
        <v>340</v>
      </c>
      <c r="C140" t="s">
        <v>261</v>
      </c>
      <c r="D140">
        <v>3</v>
      </c>
      <c r="E140" t="s">
        <v>490</v>
      </c>
      <c r="F140" t="s">
        <v>229</v>
      </c>
      <c r="G140" t="s">
        <v>230</v>
      </c>
      <c r="H140" t="s">
        <v>175</v>
      </c>
      <c r="I140">
        <v>90</v>
      </c>
      <c r="J140" s="33" t="str">
        <f t="shared" si="4"/>
        <v>105301003</v>
      </c>
      <c r="K140" s="33">
        <v>562888000</v>
      </c>
      <c r="L140" s="33">
        <f>IFERROR(SUMIF('11-01-IF-002'!$D$5:$D$502,Hoja1!E140,'11-01-IF-002'!$P$5:$P$502),0)</f>
        <v>0</v>
      </c>
      <c r="M140" s="36">
        <f t="shared" si="5"/>
        <v>562888000</v>
      </c>
    </row>
    <row r="141" spans="1:13" x14ac:dyDescent="0.25">
      <c r="A141">
        <v>1053</v>
      </c>
      <c r="B141" t="s">
        <v>340</v>
      </c>
      <c r="C141" t="s">
        <v>261</v>
      </c>
      <c r="D141">
        <v>5</v>
      </c>
      <c r="E141" t="s">
        <v>491</v>
      </c>
      <c r="F141" t="s">
        <v>229</v>
      </c>
      <c r="G141" t="s">
        <v>230</v>
      </c>
      <c r="H141" t="s">
        <v>91</v>
      </c>
      <c r="I141">
        <v>6</v>
      </c>
      <c r="J141" s="33" t="str">
        <f t="shared" si="4"/>
        <v>105301005</v>
      </c>
      <c r="K141" s="33">
        <v>304663000</v>
      </c>
      <c r="L141" s="33">
        <f>IFERROR(SUMIF('11-01-IF-002'!$D$5:$D$502,Hoja1!E141,'11-01-IF-002'!$P$5:$P$502),0)</f>
        <v>0</v>
      </c>
      <c r="M141" s="36">
        <f t="shared" si="5"/>
        <v>304663000</v>
      </c>
    </row>
    <row r="142" spans="1:13" x14ac:dyDescent="0.25">
      <c r="A142">
        <v>1053</v>
      </c>
      <c r="B142" t="s">
        <v>340</v>
      </c>
      <c r="C142" t="s">
        <v>261</v>
      </c>
      <c r="D142">
        <v>8</v>
      </c>
      <c r="E142" t="s">
        <v>492</v>
      </c>
      <c r="F142" t="s">
        <v>229</v>
      </c>
      <c r="G142" t="s">
        <v>230</v>
      </c>
      <c r="H142" t="s">
        <v>175</v>
      </c>
      <c r="I142">
        <v>46</v>
      </c>
      <c r="J142" s="33" t="str">
        <f t="shared" si="4"/>
        <v>105301008</v>
      </c>
      <c r="K142" s="33">
        <v>1846146000</v>
      </c>
      <c r="L142" s="33">
        <f>IFERROR(SUMIF('11-01-IF-002'!$D$5:$D$502,Hoja1!E142,'11-01-IF-002'!$P$5:$P$502),0)</f>
        <v>0</v>
      </c>
      <c r="M142" s="36">
        <f t="shared" si="5"/>
        <v>1846146000</v>
      </c>
    </row>
    <row r="143" spans="1:13" x14ac:dyDescent="0.25">
      <c r="A143">
        <v>1053</v>
      </c>
      <c r="B143" t="s">
        <v>340</v>
      </c>
      <c r="C143" t="s">
        <v>261</v>
      </c>
      <c r="D143">
        <v>10</v>
      </c>
      <c r="E143" t="s">
        <v>493</v>
      </c>
      <c r="F143" t="s">
        <v>229</v>
      </c>
      <c r="G143" t="s">
        <v>230</v>
      </c>
      <c r="H143" t="s">
        <v>175</v>
      </c>
      <c r="I143">
        <v>80</v>
      </c>
      <c r="J143" s="33" t="str">
        <f t="shared" si="4"/>
        <v>105301010</v>
      </c>
      <c r="K143" s="33">
        <v>302082000</v>
      </c>
      <c r="L143" s="33">
        <f>IFERROR(SUMIF('11-01-IF-002'!$D$5:$D$502,Hoja1!E143,'11-01-IF-002'!$P$5:$P$502),0)</f>
        <v>0</v>
      </c>
      <c r="M143" s="36">
        <f t="shared" si="5"/>
        <v>302082000</v>
      </c>
    </row>
    <row r="144" spans="1:13" x14ac:dyDescent="0.25">
      <c r="A144">
        <v>1053</v>
      </c>
      <c r="B144" t="s">
        <v>340</v>
      </c>
      <c r="C144" t="s">
        <v>261</v>
      </c>
      <c r="D144">
        <v>12</v>
      </c>
      <c r="E144" t="s">
        <v>494</v>
      </c>
      <c r="F144" t="s">
        <v>229</v>
      </c>
      <c r="G144" t="s">
        <v>230</v>
      </c>
      <c r="H144" t="s">
        <v>175</v>
      </c>
      <c r="I144">
        <v>70</v>
      </c>
      <c r="J144" s="33" t="str">
        <f t="shared" si="4"/>
        <v>105301012</v>
      </c>
      <c r="K144" s="33">
        <v>1487065000</v>
      </c>
      <c r="L144" s="33">
        <f>IFERROR(SUMIF('11-01-IF-002'!$D$5:$D$502,Hoja1!E144,'11-01-IF-002'!$P$5:$P$502),0)</f>
        <v>0</v>
      </c>
      <c r="M144" s="36">
        <f t="shared" si="5"/>
        <v>1487065000</v>
      </c>
    </row>
    <row r="145" spans="1:13" x14ac:dyDescent="0.25">
      <c r="A145">
        <v>1053</v>
      </c>
      <c r="B145" t="s">
        <v>340</v>
      </c>
      <c r="C145" t="s">
        <v>261</v>
      </c>
      <c r="D145">
        <v>15</v>
      </c>
      <c r="E145" t="s">
        <v>495</v>
      </c>
      <c r="F145" t="s">
        <v>262</v>
      </c>
      <c r="G145" t="s">
        <v>163</v>
      </c>
      <c r="H145" t="s">
        <v>175</v>
      </c>
      <c r="I145">
        <v>40</v>
      </c>
      <c r="J145" s="33" t="str">
        <f t="shared" si="4"/>
        <v>105301015</v>
      </c>
      <c r="K145" s="33">
        <v>914843000</v>
      </c>
      <c r="L145" s="33">
        <f>IFERROR(SUMIF('11-01-IF-002'!$D$5:$D$502,Hoja1!E145,'11-01-IF-002'!$P$5:$P$502),0)</f>
        <v>0</v>
      </c>
      <c r="M145" s="36">
        <f t="shared" si="5"/>
        <v>914843000</v>
      </c>
    </row>
    <row r="146" spans="1:13" x14ac:dyDescent="0.25">
      <c r="A146">
        <v>1053</v>
      </c>
      <c r="B146" t="s">
        <v>340</v>
      </c>
      <c r="C146" t="s">
        <v>261</v>
      </c>
      <c r="D146">
        <v>17</v>
      </c>
      <c r="E146" t="s">
        <v>496</v>
      </c>
      <c r="F146" t="s">
        <v>229</v>
      </c>
      <c r="G146" t="s">
        <v>230</v>
      </c>
      <c r="H146" t="s">
        <v>91</v>
      </c>
      <c r="I146">
        <v>11</v>
      </c>
      <c r="J146" s="33" t="str">
        <f t="shared" si="4"/>
        <v>105301017</v>
      </c>
      <c r="K146" s="33">
        <v>526015000</v>
      </c>
      <c r="L146" s="33">
        <f>IFERROR(SUMIF('11-01-IF-002'!$D$5:$D$502,Hoja1!E146,'11-01-IF-002'!$P$5:$P$502),0)</f>
        <v>0</v>
      </c>
      <c r="M146" s="36">
        <f t="shared" si="5"/>
        <v>526015000</v>
      </c>
    </row>
    <row r="147" spans="1:13" x14ac:dyDescent="0.25">
      <c r="A147">
        <v>1053</v>
      </c>
      <c r="B147" t="s">
        <v>340</v>
      </c>
      <c r="C147" t="s">
        <v>261</v>
      </c>
      <c r="D147">
        <v>18</v>
      </c>
      <c r="E147" t="s">
        <v>497</v>
      </c>
      <c r="F147" t="s">
        <v>229</v>
      </c>
      <c r="G147" t="s">
        <v>230</v>
      </c>
      <c r="H147" t="s">
        <v>175</v>
      </c>
      <c r="I147">
        <v>40</v>
      </c>
      <c r="J147" s="33" t="str">
        <f t="shared" si="4"/>
        <v>105301018</v>
      </c>
      <c r="K147" s="33">
        <v>415656000</v>
      </c>
      <c r="L147" s="33">
        <f>IFERROR(SUMIF('11-01-IF-002'!$D$5:$D$502,Hoja1!E147,'11-01-IF-002'!$P$5:$P$502),0)</f>
        <v>0</v>
      </c>
      <c r="M147" s="36">
        <f t="shared" si="5"/>
        <v>415656000</v>
      </c>
    </row>
    <row r="148" spans="1:13" x14ac:dyDescent="0.25">
      <c r="A148">
        <v>1053</v>
      </c>
      <c r="B148" t="s">
        <v>340</v>
      </c>
      <c r="C148" t="s">
        <v>261</v>
      </c>
      <c r="D148">
        <v>20</v>
      </c>
      <c r="E148" t="s">
        <v>498</v>
      </c>
      <c r="F148" t="s">
        <v>229</v>
      </c>
      <c r="G148" t="s">
        <v>230</v>
      </c>
      <c r="H148" t="s">
        <v>175</v>
      </c>
      <c r="I148">
        <v>70</v>
      </c>
      <c r="J148" s="33" t="str">
        <f t="shared" si="4"/>
        <v>105301020</v>
      </c>
      <c r="K148" s="33">
        <v>748631000</v>
      </c>
      <c r="L148" s="33">
        <f>IFERROR(SUMIF('11-01-IF-002'!$D$5:$D$502,Hoja1!E148,'11-01-IF-002'!$P$5:$P$502),0)</f>
        <v>0</v>
      </c>
      <c r="M148" s="36">
        <f t="shared" si="5"/>
        <v>748631000</v>
      </c>
    </row>
    <row r="149" spans="1:13" x14ac:dyDescent="0.25">
      <c r="A149">
        <v>1053</v>
      </c>
      <c r="B149" t="s">
        <v>340</v>
      </c>
      <c r="C149" t="s">
        <v>261</v>
      </c>
      <c r="D149">
        <v>21</v>
      </c>
      <c r="E149" t="s">
        <v>499</v>
      </c>
      <c r="F149" t="s">
        <v>229</v>
      </c>
      <c r="G149" t="s">
        <v>230</v>
      </c>
      <c r="H149" t="s">
        <v>175</v>
      </c>
      <c r="I149">
        <v>10</v>
      </c>
      <c r="J149" s="33" t="str">
        <f t="shared" si="4"/>
        <v>105301021</v>
      </c>
      <c r="K149" s="33">
        <v>114309000</v>
      </c>
      <c r="L149" s="33">
        <f>IFERROR(SUMIF('11-01-IF-002'!$D$5:$D$502,Hoja1!E149,'11-01-IF-002'!$P$5:$P$502),0)</f>
        <v>0</v>
      </c>
      <c r="M149" s="36">
        <f t="shared" si="5"/>
        <v>114309000</v>
      </c>
    </row>
    <row r="150" spans="1:13" x14ac:dyDescent="0.25">
      <c r="A150">
        <v>1053</v>
      </c>
      <c r="B150" t="s">
        <v>340</v>
      </c>
      <c r="C150" t="s">
        <v>263</v>
      </c>
      <c r="D150">
        <v>1</v>
      </c>
      <c r="E150" t="s">
        <v>500</v>
      </c>
      <c r="F150" t="s">
        <v>229</v>
      </c>
      <c r="G150" t="s">
        <v>230</v>
      </c>
      <c r="H150" t="s">
        <v>264</v>
      </c>
      <c r="I150">
        <v>28</v>
      </c>
      <c r="J150" s="33" t="str">
        <f t="shared" si="4"/>
        <v>105302001</v>
      </c>
      <c r="K150" s="33">
        <v>107840000</v>
      </c>
      <c r="L150" s="33">
        <f>IFERROR(SUMIF('11-01-IF-002'!$D$5:$D$502,Hoja1!E150,'11-01-IF-002'!$P$5:$P$502),0)</f>
        <v>0</v>
      </c>
      <c r="M150" s="36">
        <f t="shared" si="5"/>
        <v>107840000</v>
      </c>
    </row>
    <row r="151" spans="1:13" x14ac:dyDescent="0.25">
      <c r="A151">
        <v>1053</v>
      </c>
      <c r="B151" t="s">
        <v>340</v>
      </c>
      <c r="C151" t="s">
        <v>263</v>
      </c>
      <c r="D151">
        <v>3</v>
      </c>
      <c r="E151" t="s">
        <v>501</v>
      </c>
      <c r="F151" t="s">
        <v>229</v>
      </c>
      <c r="G151" t="s">
        <v>230</v>
      </c>
      <c r="H151" t="s">
        <v>175</v>
      </c>
      <c r="I151">
        <v>59</v>
      </c>
      <c r="J151" s="33" t="str">
        <f t="shared" si="4"/>
        <v>105302003</v>
      </c>
      <c r="K151" s="33">
        <v>188344000</v>
      </c>
      <c r="L151" s="33">
        <f>IFERROR(SUMIF('11-01-IF-002'!$D$5:$D$502,Hoja1!E151,'11-01-IF-002'!$P$5:$P$502),0)</f>
        <v>0</v>
      </c>
      <c r="M151" s="36">
        <f t="shared" si="5"/>
        <v>188344000</v>
      </c>
    </row>
    <row r="152" spans="1:13" x14ac:dyDescent="0.25">
      <c r="A152">
        <v>1053</v>
      </c>
      <c r="B152" t="s">
        <v>340</v>
      </c>
      <c r="C152" t="s">
        <v>263</v>
      </c>
      <c r="D152">
        <v>5</v>
      </c>
      <c r="E152" t="s">
        <v>502</v>
      </c>
      <c r="F152" t="s">
        <v>229</v>
      </c>
      <c r="G152" t="s">
        <v>230</v>
      </c>
      <c r="H152" t="s">
        <v>175</v>
      </c>
      <c r="I152">
        <v>75</v>
      </c>
      <c r="J152" s="33" t="str">
        <f t="shared" si="4"/>
        <v>105302005</v>
      </c>
      <c r="K152" s="33">
        <v>272347000</v>
      </c>
      <c r="L152" s="33">
        <f>IFERROR(SUMIF('11-01-IF-002'!$D$5:$D$502,Hoja1!E152,'11-01-IF-002'!$P$5:$P$502),0)</f>
        <v>0</v>
      </c>
      <c r="M152" s="36">
        <f t="shared" si="5"/>
        <v>272347000</v>
      </c>
    </row>
    <row r="153" spans="1:13" x14ac:dyDescent="0.25">
      <c r="A153">
        <v>1053</v>
      </c>
      <c r="B153" t="s">
        <v>340</v>
      </c>
      <c r="C153" t="s">
        <v>263</v>
      </c>
      <c r="D153">
        <v>7</v>
      </c>
      <c r="E153" t="s">
        <v>503</v>
      </c>
      <c r="F153" t="s">
        <v>229</v>
      </c>
      <c r="G153" t="s">
        <v>230</v>
      </c>
      <c r="H153" t="s">
        <v>175</v>
      </c>
      <c r="I153">
        <v>75</v>
      </c>
      <c r="J153" s="33" t="str">
        <f t="shared" si="4"/>
        <v>105302007</v>
      </c>
      <c r="K153" s="33">
        <v>105766000</v>
      </c>
      <c r="L153" s="33">
        <f>IFERROR(SUMIF('11-01-IF-002'!$D$5:$D$502,Hoja1!E153,'11-01-IF-002'!$P$5:$P$502),0)</f>
        <v>0</v>
      </c>
      <c r="M153" s="36">
        <f t="shared" si="5"/>
        <v>105766000</v>
      </c>
    </row>
    <row r="154" spans="1:13" x14ac:dyDescent="0.25">
      <c r="A154">
        <v>1055</v>
      </c>
      <c r="B154" t="s">
        <v>341</v>
      </c>
      <c r="C154" t="s">
        <v>265</v>
      </c>
      <c r="D154">
        <v>1</v>
      </c>
      <c r="E154" t="s">
        <v>504</v>
      </c>
      <c r="F154" t="s">
        <v>122</v>
      </c>
      <c r="G154" t="s">
        <v>123</v>
      </c>
      <c r="H154" t="s">
        <v>91</v>
      </c>
      <c r="I154">
        <v>1</v>
      </c>
      <c r="J154" s="33" t="str">
        <f t="shared" si="4"/>
        <v>105501001</v>
      </c>
      <c r="K154" s="33">
        <v>139942000</v>
      </c>
      <c r="L154" s="33">
        <f>IFERROR(SUMIF('11-01-IF-002'!$D$5:$D$502,Hoja1!E154,'11-01-IF-002'!$P$5:$P$502),0)</f>
        <v>0</v>
      </c>
      <c r="M154" s="36">
        <f t="shared" si="5"/>
        <v>139942000</v>
      </c>
    </row>
    <row r="155" spans="1:13" x14ac:dyDescent="0.25">
      <c r="A155">
        <v>1055</v>
      </c>
      <c r="B155" t="s">
        <v>341</v>
      </c>
      <c r="C155" t="s">
        <v>265</v>
      </c>
      <c r="D155">
        <v>2</v>
      </c>
      <c r="E155" t="s">
        <v>505</v>
      </c>
      <c r="F155" t="s">
        <v>122</v>
      </c>
      <c r="G155" t="s">
        <v>123</v>
      </c>
      <c r="H155" t="s">
        <v>91</v>
      </c>
      <c r="I155">
        <v>1</v>
      </c>
      <c r="J155" s="33" t="str">
        <f t="shared" si="4"/>
        <v>105501002</v>
      </c>
      <c r="K155" s="33">
        <v>41005000</v>
      </c>
      <c r="L155" s="33">
        <f>IFERROR(SUMIF('11-01-IF-002'!$D$5:$D$502,Hoja1!E155,'11-01-IF-002'!$P$5:$P$502),0)</f>
        <v>0</v>
      </c>
      <c r="M155" s="36">
        <f t="shared" si="5"/>
        <v>41005000</v>
      </c>
    </row>
    <row r="156" spans="1:13" x14ac:dyDescent="0.25">
      <c r="A156">
        <v>1055</v>
      </c>
      <c r="B156" t="s">
        <v>341</v>
      </c>
      <c r="C156" t="s">
        <v>265</v>
      </c>
      <c r="D156">
        <v>3</v>
      </c>
      <c r="E156" t="s">
        <v>506</v>
      </c>
      <c r="F156" t="s">
        <v>122</v>
      </c>
      <c r="G156" t="s">
        <v>123</v>
      </c>
      <c r="H156" t="s">
        <v>91</v>
      </c>
      <c r="I156">
        <v>11</v>
      </c>
      <c r="J156" s="33" t="str">
        <f t="shared" si="4"/>
        <v>105501003</v>
      </c>
      <c r="K156" s="33">
        <v>710338000</v>
      </c>
      <c r="L156" s="33">
        <f>IFERROR(SUMIF('11-01-IF-002'!$D$5:$D$502,Hoja1!E156,'11-01-IF-002'!$P$5:$P$502),0)</f>
        <v>0</v>
      </c>
      <c r="M156" s="36">
        <f t="shared" si="5"/>
        <v>710338000</v>
      </c>
    </row>
    <row r="157" spans="1:13" x14ac:dyDescent="0.25">
      <c r="A157">
        <v>1055</v>
      </c>
      <c r="B157" t="s">
        <v>341</v>
      </c>
      <c r="C157" t="s">
        <v>265</v>
      </c>
      <c r="D157">
        <v>4</v>
      </c>
      <c r="E157" t="s">
        <v>507</v>
      </c>
      <c r="F157" t="s">
        <v>216</v>
      </c>
      <c r="G157" t="s">
        <v>163</v>
      </c>
      <c r="H157" t="s">
        <v>66</v>
      </c>
      <c r="I157">
        <v>1</v>
      </c>
      <c r="J157" s="33" t="str">
        <f t="shared" si="4"/>
        <v>105501004</v>
      </c>
      <c r="K157" s="33">
        <v>260974000</v>
      </c>
      <c r="L157" s="33">
        <f>IFERROR(SUMIF('11-01-IF-002'!$D$5:$D$502,Hoja1!E157,'11-01-IF-002'!$P$5:$P$502),0)</f>
        <v>0</v>
      </c>
      <c r="M157" s="36">
        <f t="shared" si="5"/>
        <v>260974000</v>
      </c>
    </row>
    <row r="158" spans="1:13" x14ac:dyDescent="0.25">
      <c r="A158">
        <v>1055</v>
      </c>
      <c r="B158" t="s">
        <v>341</v>
      </c>
      <c r="C158" t="s">
        <v>265</v>
      </c>
      <c r="D158">
        <v>5</v>
      </c>
      <c r="E158" t="s">
        <v>508</v>
      </c>
      <c r="F158" t="s">
        <v>216</v>
      </c>
      <c r="G158" t="s">
        <v>163</v>
      </c>
      <c r="H158" t="s">
        <v>204</v>
      </c>
      <c r="I158">
        <v>7</v>
      </c>
      <c r="J158" s="33" t="str">
        <f t="shared" si="4"/>
        <v>105501005</v>
      </c>
      <c r="K158" s="33">
        <v>1498741000</v>
      </c>
      <c r="L158" s="33">
        <f>IFERROR(SUMIF('11-01-IF-002'!$D$5:$D$502,Hoja1!E158,'11-01-IF-002'!$P$5:$P$502),0)</f>
        <v>0</v>
      </c>
      <c r="M158" s="36">
        <f t="shared" si="5"/>
        <v>1498741000</v>
      </c>
    </row>
    <row r="159" spans="1:13" x14ac:dyDescent="0.25">
      <c r="A159">
        <v>1055</v>
      </c>
      <c r="B159" t="s">
        <v>341</v>
      </c>
      <c r="C159" t="s">
        <v>266</v>
      </c>
      <c r="D159">
        <v>7</v>
      </c>
      <c r="E159" t="s">
        <v>509</v>
      </c>
      <c r="F159" t="s">
        <v>267</v>
      </c>
      <c r="G159" t="s">
        <v>163</v>
      </c>
      <c r="H159" t="s">
        <v>66</v>
      </c>
      <c r="I159">
        <v>1</v>
      </c>
      <c r="J159" s="33" t="str">
        <f t="shared" si="4"/>
        <v>105502007</v>
      </c>
      <c r="K159" s="33">
        <v>120000000</v>
      </c>
      <c r="L159" s="33">
        <f>IFERROR(SUMIF('11-01-IF-002'!$D$5:$D$502,Hoja1!E159,'11-01-IF-002'!$P$5:$P$502),0)</f>
        <v>0</v>
      </c>
      <c r="M159" s="36">
        <f t="shared" si="5"/>
        <v>120000000</v>
      </c>
    </row>
    <row r="160" spans="1:13" x14ac:dyDescent="0.25">
      <c r="A160">
        <v>1055</v>
      </c>
      <c r="B160" t="s">
        <v>341</v>
      </c>
      <c r="C160" t="s">
        <v>266</v>
      </c>
      <c r="D160">
        <v>8</v>
      </c>
      <c r="E160" t="s">
        <v>510</v>
      </c>
      <c r="F160" t="s">
        <v>216</v>
      </c>
      <c r="G160" t="s">
        <v>163</v>
      </c>
      <c r="H160" t="s">
        <v>268</v>
      </c>
      <c r="I160">
        <v>1</v>
      </c>
      <c r="J160" s="33" t="str">
        <f t="shared" si="4"/>
        <v>105502008</v>
      </c>
      <c r="K160" s="33">
        <v>300000000</v>
      </c>
      <c r="L160" s="33">
        <f>IFERROR(SUMIF('11-01-IF-002'!$D$5:$D$502,Hoja1!E160,'11-01-IF-002'!$P$5:$P$502),0)</f>
        <v>0</v>
      </c>
      <c r="M160" s="36">
        <f t="shared" si="5"/>
        <v>300000000</v>
      </c>
    </row>
    <row r="161" spans="1:13" x14ac:dyDescent="0.25">
      <c r="A161">
        <v>1055</v>
      </c>
      <c r="B161" t="s">
        <v>341</v>
      </c>
      <c r="C161" t="s">
        <v>269</v>
      </c>
      <c r="D161">
        <v>11</v>
      </c>
      <c r="E161" t="s">
        <v>511</v>
      </c>
      <c r="F161" t="s">
        <v>122</v>
      </c>
      <c r="G161" t="s">
        <v>123</v>
      </c>
      <c r="H161" t="s">
        <v>91</v>
      </c>
      <c r="I161">
        <v>12</v>
      </c>
      <c r="J161" s="33" t="str">
        <f t="shared" si="4"/>
        <v>105503011</v>
      </c>
      <c r="K161" s="33">
        <v>668000000</v>
      </c>
      <c r="L161" s="33">
        <f>IFERROR(SUMIF('11-01-IF-002'!$D$5:$D$502,Hoja1!E161,'11-01-IF-002'!$P$5:$P$502),0)</f>
        <v>0</v>
      </c>
      <c r="M161" s="36">
        <f t="shared" si="5"/>
        <v>668000000</v>
      </c>
    </row>
    <row r="162" spans="1:13" x14ac:dyDescent="0.25">
      <c r="A162">
        <v>1055</v>
      </c>
      <c r="B162" t="s">
        <v>341</v>
      </c>
      <c r="C162" t="s">
        <v>269</v>
      </c>
      <c r="D162">
        <v>12</v>
      </c>
      <c r="E162" t="s">
        <v>512</v>
      </c>
      <c r="F162" t="s">
        <v>216</v>
      </c>
      <c r="G162" t="s">
        <v>163</v>
      </c>
      <c r="H162" t="s">
        <v>204</v>
      </c>
      <c r="I162">
        <v>3</v>
      </c>
      <c r="J162" s="33" t="str">
        <f t="shared" si="4"/>
        <v>105503012</v>
      </c>
      <c r="K162" s="33">
        <v>1832000000</v>
      </c>
      <c r="L162" s="33">
        <f>IFERROR(SUMIF('11-01-IF-002'!$D$5:$D$502,Hoja1!E162,'11-01-IF-002'!$P$5:$P$502),0)</f>
        <v>0</v>
      </c>
      <c r="M162" s="36">
        <f t="shared" si="5"/>
        <v>1832000000</v>
      </c>
    </row>
    <row r="163" spans="1:13" x14ac:dyDescent="0.25">
      <c r="A163">
        <v>1056</v>
      </c>
      <c r="B163" t="s">
        <v>342</v>
      </c>
      <c r="C163" t="s">
        <v>270</v>
      </c>
      <c r="D163">
        <v>1</v>
      </c>
      <c r="E163" t="s">
        <v>513</v>
      </c>
      <c r="F163" t="s">
        <v>122</v>
      </c>
      <c r="G163" t="s">
        <v>123</v>
      </c>
      <c r="H163" t="s">
        <v>91</v>
      </c>
      <c r="I163">
        <v>25</v>
      </c>
      <c r="J163" s="33" t="str">
        <f t="shared" si="4"/>
        <v>105601001</v>
      </c>
      <c r="K163" s="33">
        <v>1595000000</v>
      </c>
      <c r="L163" s="33">
        <f>IFERROR(SUMIF('11-01-IF-002'!$D$5:$D$502,Hoja1!E163,'11-01-IF-002'!$P$5:$P$502),0)</f>
        <v>0</v>
      </c>
      <c r="M163" s="36">
        <f t="shared" si="5"/>
        <v>1595000000</v>
      </c>
    </row>
    <row r="164" spans="1:13" x14ac:dyDescent="0.25">
      <c r="A164">
        <v>1056</v>
      </c>
      <c r="B164" t="s">
        <v>342</v>
      </c>
      <c r="C164" t="s">
        <v>270</v>
      </c>
      <c r="D164">
        <v>2</v>
      </c>
      <c r="E164" t="s">
        <v>514</v>
      </c>
      <c r="F164" t="s">
        <v>174</v>
      </c>
      <c r="G164" t="s">
        <v>163</v>
      </c>
      <c r="H164" t="s">
        <v>231</v>
      </c>
      <c r="I164">
        <v>157742</v>
      </c>
      <c r="J164" s="33" t="str">
        <f t="shared" si="4"/>
        <v>105601002</v>
      </c>
      <c r="K164" s="33">
        <v>18036700000</v>
      </c>
      <c r="L164" s="33">
        <f>IFERROR(SUMIF('11-01-IF-002'!$D$5:$D$502,Hoja1!E164,'11-01-IF-002'!$P$5:$P$502),0)</f>
        <v>0</v>
      </c>
      <c r="M164" s="36">
        <f t="shared" si="5"/>
        <v>18036700000</v>
      </c>
    </row>
    <row r="165" spans="1:13" x14ac:dyDescent="0.25">
      <c r="A165">
        <v>1056</v>
      </c>
      <c r="B165" t="s">
        <v>342</v>
      </c>
      <c r="C165" t="s">
        <v>271</v>
      </c>
      <c r="D165">
        <v>1</v>
      </c>
      <c r="E165" t="s">
        <v>515</v>
      </c>
      <c r="F165" t="s">
        <v>174</v>
      </c>
      <c r="G165" t="s">
        <v>163</v>
      </c>
      <c r="H165" t="s">
        <v>231</v>
      </c>
      <c r="I165">
        <v>252387</v>
      </c>
      <c r="J165" s="33" t="str">
        <f t="shared" si="4"/>
        <v>105602001</v>
      </c>
      <c r="K165" s="33">
        <v>14636300000</v>
      </c>
      <c r="L165" s="33">
        <f>IFERROR(SUMIF('11-01-IF-002'!$D$5:$D$502,Hoja1!E165,'11-01-IF-002'!$P$5:$P$502),0)</f>
        <v>0</v>
      </c>
      <c r="M165" s="36">
        <f t="shared" si="5"/>
        <v>14636300000</v>
      </c>
    </row>
    <row r="166" spans="1:13" x14ac:dyDescent="0.25">
      <c r="A166">
        <v>1056</v>
      </c>
      <c r="B166" t="s">
        <v>342</v>
      </c>
      <c r="C166" t="s">
        <v>271</v>
      </c>
      <c r="D166">
        <v>2</v>
      </c>
      <c r="E166" t="s">
        <v>516</v>
      </c>
      <c r="F166" t="s">
        <v>122</v>
      </c>
      <c r="G166" t="s">
        <v>123</v>
      </c>
      <c r="H166" t="s">
        <v>170</v>
      </c>
      <c r="I166">
        <v>25</v>
      </c>
      <c r="J166" s="33" t="str">
        <f t="shared" si="4"/>
        <v>105602002</v>
      </c>
      <c r="K166" s="33">
        <v>1595000000</v>
      </c>
      <c r="L166" s="33">
        <f>IFERROR(SUMIF('11-01-IF-002'!$D$5:$D$502,Hoja1!E166,'11-01-IF-002'!$P$5:$P$502),0)</f>
        <v>0</v>
      </c>
      <c r="M166" s="36">
        <f t="shared" si="5"/>
        <v>1595000000</v>
      </c>
    </row>
    <row r="167" spans="1:13" x14ac:dyDescent="0.25">
      <c r="A167">
        <v>1057</v>
      </c>
      <c r="B167" t="s">
        <v>343</v>
      </c>
      <c r="C167" t="s">
        <v>272</v>
      </c>
      <c r="D167">
        <v>1</v>
      </c>
      <c r="E167" t="s">
        <v>517</v>
      </c>
      <c r="F167" t="s">
        <v>273</v>
      </c>
      <c r="G167" t="s">
        <v>163</v>
      </c>
      <c r="H167" t="s">
        <v>274</v>
      </c>
      <c r="I167">
        <v>150</v>
      </c>
      <c r="J167" s="33" t="str">
        <f t="shared" si="4"/>
        <v>105701001</v>
      </c>
      <c r="K167" s="33">
        <v>2550000000</v>
      </c>
      <c r="L167" s="33">
        <f>IFERROR(SUMIF('11-01-IF-002'!$D$5:$D$502,Hoja1!E167,'11-01-IF-002'!$P$5:$P$502),0)</f>
        <v>0</v>
      </c>
      <c r="M167" s="36">
        <f t="shared" si="5"/>
        <v>2550000000</v>
      </c>
    </row>
    <row r="168" spans="1:13" x14ac:dyDescent="0.25">
      <c r="A168">
        <v>1057</v>
      </c>
      <c r="B168" t="s">
        <v>343</v>
      </c>
      <c r="C168" t="s">
        <v>272</v>
      </c>
      <c r="D168">
        <v>2</v>
      </c>
      <c r="E168" t="s">
        <v>518</v>
      </c>
      <c r="F168" t="s">
        <v>122</v>
      </c>
      <c r="G168" t="s">
        <v>123</v>
      </c>
      <c r="H168" t="s">
        <v>91</v>
      </c>
      <c r="I168">
        <v>9</v>
      </c>
      <c r="J168" s="33" t="str">
        <f t="shared" si="4"/>
        <v>105701002</v>
      </c>
      <c r="K168" s="33">
        <v>473572000</v>
      </c>
      <c r="L168" s="33">
        <f>IFERROR(SUMIF('11-01-IF-002'!$D$5:$D$502,Hoja1!E168,'11-01-IF-002'!$P$5:$P$502),0)</f>
        <v>0</v>
      </c>
      <c r="M168" s="36">
        <f t="shared" si="5"/>
        <v>473572000</v>
      </c>
    </row>
    <row r="169" spans="1:13" x14ac:dyDescent="0.25">
      <c r="A169">
        <v>1057</v>
      </c>
      <c r="B169" t="s">
        <v>343</v>
      </c>
      <c r="C169" t="s">
        <v>275</v>
      </c>
      <c r="D169">
        <v>1</v>
      </c>
      <c r="E169" t="s">
        <v>519</v>
      </c>
      <c r="F169" t="s">
        <v>174</v>
      </c>
      <c r="G169" t="s">
        <v>163</v>
      </c>
      <c r="H169" t="s">
        <v>274</v>
      </c>
      <c r="I169">
        <v>200</v>
      </c>
      <c r="J169" s="33" t="str">
        <f t="shared" si="4"/>
        <v>105702001</v>
      </c>
      <c r="K169" s="33">
        <v>330000000</v>
      </c>
      <c r="L169" s="33">
        <f>IFERROR(SUMIF('11-01-IF-002'!$D$5:$D$502,Hoja1!E169,'11-01-IF-002'!$P$5:$P$502),0)</f>
        <v>0</v>
      </c>
      <c r="M169" s="36">
        <f t="shared" si="5"/>
        <v>330000000</v>
      </c>
    </row>
    <row r="170" spans="1:13" x14ac:dyDescent="0.25">
      <c r="A170">
        <v>1057</v>
      </c>
      <c r="B170" t="s">
        <v>343</v>
      </c>
      <c r="C170" t="s">
        <v>275</v>
      </c>
      <c r="D170">
        <v>2</v>
      </c>
      <c r="E170" t="s">
        <v>520</v>
      </c>
      <c r="F170" t="s">
        <v>122</v>
      </c>
      <c r="G170" t="s">
        <v>123</v>
      </c>
      <c r="H170" t="s">
        <v>91</v>
      </c>
      <c r="I170">
        <v>51</v>
      </c>
      <c r="J170" s="33" t="str">
        <f t="shared" si="4"/>
        <v>105702002</v>
      </c>
      <c r="K170" s="33">
        <v>2043897000</v>
      </c>
      <c r="L170" s="33">
        <f>IFERROR(SUMIF('11-01-IF-002'!$D$5:$D$502,Hoja1!E170,'11-01-IF-002'!$P$5:$P$502),0)</f>
        <v>0</v>
      </c>
      <c r="M170" s="36">
        <f t="shared" si="5"/>
        <v>2043897000</v>
      </c>
    </row>
    <row r="171" spans="1:13" x14ac:dyDescent="0.25">
      <c r="A171">
        <v>1057</v>
      </c>
      <c r="B171" t="s">
        <v>343</v>
      </c>
      <c r="C171" t="s">
        <v>275</v>
      </c>
      <c r="D171">
        <v>3</v>
      </c>
      <c r="E171" t="s">
        <v>521</v>
      </c>
      <c r="F171" t="s">
        <v>216</v>
      </c>
      <c r="G171" t="s">
        <v>163</v>
      </c>
      <c r="H171" t="s">
        <v>274</v>
      </c>
      <c r="I171">
        <v>363</v>
      </c>
      <c r="J171" s="33" t="str">
        <f t="shared" si="4"/>
        <v>105702003</v>
      </c>
      <c r="K171" s="33">
        <v>1000000000</v>
      </c>
      <c r="L171" s="33">
        <f>IFERROR(SUMIF('11-01-IF-002'!$D$5:$D$502,Hoja1!E171,'11-01-IF-002'!$P$5:$P$502),0)</f>
        <v>0</v>
      </c>
      <c r="M171" s="36">
        <f t="shared" si="5"/>
        <v>1000000000</v>
      </c>
    </row>
    <row r="172" spans="1:13" x14ac:dyDescent="0.25">
      <c r="A172">
        <v>1057</v>
      </c>
      <c r="B172" t="s">
        <v>343</v>
      </c>
      <c r="C172" t="s">
        <v>276</v>
      </c>
      <c r="D172">
        <v>1</v>
      </c>
      <c r="E172" t="s">
        <v>522</v>
      </c>
      <c r="F172" t="s">
        <v>174</v>
      </c>
      <c r="G172" t="s">
        <v>163</v>
      </c>
      <c r="H172" t="s">
        <v>274</v>
      </c>
      <c r="I172">
        <v>55</v>
      </c>
      <c r="J172" s="33" t="str">
        <f t="shared" si="4"/>
        <v>105703001</v>
      </c>
      <c r="K172" s="33">
        <v>3309493000</v>
      </c>
      <c r="L172" s="33">
        <f>IFERROR(SUMIF('11-01-IF-002'!$D$5:$D$502,Hoja1!E172,'11-01-IF-002'!$P$5:$P$502),0)</f>
        <v>0</v>
      </c>
      <c r="M172" s="36">
        <f t="shared" si="5"/>
        <v>3309493000</v>
      </c>
    </row>
    <row r="173" spans="1:13" x14ac:dyDescent="0.25">
      <c r="A173">
        <v>1057</v>
      </c>
      <c r="B173" t="s">
        <v>343</v>
      </c>
      <c r="C173" t="s">
        <v>276</v>
      </c>
      <c r="D173">
        <v>2</v>
      </c>
      <c r="E173" t="s">
        <v>523</v>
      </c>
      <c r="F173" t="s">
        <v>122</v>
      </c>
      <c r="G173" t="s">
        <v>123</v>
      </c>
      <c r="H173" t="s">
        <v>170</v>
      </c>
      <c r="I173">
        <v>5</v>
      </c>
      <c r="J173" s="33" t="str">
        <f t="shared" si="4"/>
        <v>105703002</v>
      </c>
      <c r="K173" s="33">
        <v>370998000</v>
      </c>
      <c r="L173" s="33">
        <f>IFERROR(SUMIF('11-01-IF-002'!$D$5:$D$502,Hoja1!E173,'11-01-IF-002'!$P$5:$P$502),0)</f>
        <v>0</v>
      </c>
      <c r="M173" s="36">
        <f t="shared" si="5"/>
        <v>370998000</v>
      </c>
    </row>
    <row r="174" spans="1:13" x14ac:dyDescent="0.25">
      <c r="A174">
        <v>1058</v>
      </c>
      <c r="B174" t="s">
        <v>344</v>
      </c>
      <c r="C174" t="s">
        <v>277</v>
      </c>
      <c r="D174">
        <v>4</v>
      </c>
      <c r="E174" t="s">
        <v>524</v>
      </c>
      <c r="F174" t="s">
        <v>174</v>
      </c>
      <c r="G174" t="s">
        <v>163</v>
      </c>
      <c r="H174" t="s">
        <v>278</v>
      </c>
      <c r="I174">
        <v>273</v>
      </c>
      <c r="J174" s="33" t="str">
        <f t="shared" si="4"/>
        <v>105801004</v>
      </c>
      <c r="K174" s="33">
        <v>1440010000</v>
      </c>
      <c r="L174" s="33">
        <f>IFERROR(SUMIF('11-01-IF-002'!$D$5:$D$502,Hoja1!E174,'11-01-IF-002'!$P$5:$P$502),0)</f>
        <v>0</v>
      </c>
      <c r="M174" s="36">
        <f t="shared" si="5"/>
        <v>1440010000</v>
      </c>
    </row>
    <row r="175" spans="1:13" x14ac:dyDescent="0.25">
      <c r="A175">
        <v>1058</v>
      </c>
      <c r="B175" t="s">
        <v>344</v>
      </c>
      <c r="C175" t="s">
        <v>277</v>
      </c>
      <c r="D175">
        <v>5</v>
      </c>
      <c r="E175" t="s">
        <v>525</v>
      </c>
      <c r="F175" t="s">
        <v>122</v>
      </c>
      <c r="G175" t="s">
        <v>123</v>
      </c>
      <c r="H175" t="s">
        <v>91</v>
      </c>
      <c r="I175">
        <v>28</v>
      </c>
      <c r="J175" s="33" t="str">
        <f t="shared" si="4"/>
        <v>105801005</v>
      </c>
      <c r="K175" s="33">
        <v>1986790000</v>
      </c>
      <c r="L175" s="33">
        <f>IFERROR(SUMIF('11-01-IF-002'!$D$5:$D$502,Hoja1!E175,'11-01-IF-002'!$P$5:$P$502),0)</f>
        <v>0</v>
      </c>
      <c r="M175" s="36">
        <f t="shared" si="5"/>
        <v>1986790000</v>
      </c>
    </row>
    <row r="176" spans="1:13" x14ac:dyDescent="0.25">
      <c r="A176">
        <v>1058</v>
      </c>
      <c r="B176" t="s">
        <v>344</v>
      </c>
      <c r="C176" t="s">
        <v>279</v>
      </c>
      <c r="D176">
        <v>6</v>
      </c>
      <c r="E176" t="s">
        <v>526</v>
      </c>
      <c r="F176" t="s">
        <v>267</v>
      </c>
      <c r="G176" t="s">
        <v>163</v>
      </c>
      <c r="H176" t="s">
        <v>268</v>
      </c>
      <c r="I176">
        <v>1</v>
      </c>
      <c r="J176" s="33" t="str">
        <f t="shared" si="4"/>
        <v>105802006</v>
      </c>
      <c r="K176" s="33">
        <v>869955000</v>
      </c>
      <c r="L176" s="33">
        <f>IFERROR(SUMIF('11-01-IF-002'!$D$5:$D$502,Hoja1!E176,'11-01-IF-002'!$P$5:$P$502),0)</f>
        <v>0</v>
      </c>
      <c r="M176" s="36">
        <f t="shared" si="5"/>
        <v>869955000</v>
      </c>
    </row>
    <row r="177" spans="1:13" x14ac:dyDescent="0.25">
      <c r="A177">
        <v>1058</v>
      </c>
      <c r="B177" t="s">
        <v>344</v>
      </c>
      <c r="C177" t="s">
        <v>279</v>
      </c>
      <c r="D177">
        <v>9</v>
      </c>
      <c r="E177" t="s">
        <v>527</v>
      </c>
      <c r="F177" t="s">
        <v>267</v>
      </c>
      <c r="G177" t="s">
        <v>163</v>
      </c>
      <c r="H177" t="s">
        <v>268</v>
      </c>
      <c r="I177">
        <v>1</v>
      </c>
      <c r="J177" s="33" t="str">
        <f t="shared" si="4"/>
        <v>105802009</v>
      </c>
      <c r="K177" s="33">
        <v>500000000</v>
      </c>
      <c r="L177" s="33">
        <f>IFERROR(SUMIF('11-01-IF-002'!$D$5:$D$502,Hoja1!E177,'11-01-IF-002'!$P$5:$P$502),0)</f>
        <v>0</v>
      </c>
      <c r="M177" s="36">
        <f t="shared" si="5"/>
        <v>500000000</v>
      </c>
    </row>
    <row r="178" spans="1:13" x14ac:dyDescent="0.25">
      <c r="A178">
        <v>1058</v>
      </c>
      <c r="B178" t="s">
        <v>344</v>
      </c>
      <c r="C178" t="s">
        <v>279</v>
      </c>
      <c r="D178">
        <v>22</v>
      </c>
      <c r="E178" t="s">
        <v>528</v>
      </c>
      <c r="F178" t="s">
        <v>267</v>
      </c>
      <c r="G178" t="s">
        <v>163</v>
      </c>
      <c r="H178" t="s">
        <v>268</v>
      </c>
      <c r="I178">
        <v>1</v>
      </c>
      <c r="J178" s="33" t="str">
        <f t="shared" si="4"/>
        <v>105802022</v>
      </c>
      <c r="K178" s="33">
        <v>130120000</v>
      </c>
      <c r="L178" s="33">
        <f>IFERROR(SUMIF('11-01-IF-002'!$D$5:$D$502,Hoja1!E178,'11-01-IF-002'!$P$5:$P$502),0)</f>
        <v>0</v>
      </c>
      <c r="M178" s="36">
        <f t="shared" si="5"/>
        <v>130120000</v>
      </c>
    </row>
    <row r="179" spans="1:13" x14ac:dyDescent="0.25">
      <c r="A179">
        <v>1058</v>
      </c>
      <c r="B179" t="s">
        <v>344</v>
      </c>
      <c r="C179" t="s">
        <v>279</v>
      </c>
      <c r="D179">
        <v>32</v>
      </c>
      <c r="E179" t="s">
        <v>529</v>
      </c>
      <c r="F179" t="s">
        <v>267</v>
      </c>
      <c r="G179" t="s">
        <v>163</v>
      </c>
      <c r="H179" t="s">
        <v>268</v>
      </c>
      <c r="I179">
        <v>1</v>
      </c>
      <c r="J179" s="33" t="str">
        <f t="shared" si="4"/>
        <v>105802032</v>
      </c>
      <c r="K179" s="33">
        <v>450000000</v>
      </c>
      <c r="L179" s="33">
        <f>IFERROR(SUMIF('11-01-IF-002'!$D$5:$D$502,Hoja1!E179,'11-01-IF-002'!$P$5:$P$502),0)</f>
        <v>0</v>
      </c>
      <c r="M179" s="36">
        <f t="shared" si="5"/>
        <v>450000000</v>
      </c>
    </row>
    <row r="180" spans="1:13" x14ac:dyDescent="0.25">
      <c r="A180">
        <v>1058</v>
      </c>
      <c r="B180" t="s">
        <v>344</v>
      </c>
      <c r="C180" t="s">
        <v>279</v>
      </c>
      <c r="D180">
        <v>33</v>
      </c>
      <c r="E180" t="s">
        <v>530</v>
      </c>
      <c r="F180" t="s">
        <v>267</v>
      </c>
      <c r="G180" t="s">
        <v>163</v>
      </c>
      <c r="H180" t="s">
        <v>268</v>
      </c>
      <c r="I180">
        <v>1</v>
      </c>
      <c r="J180" s="33" t="str">
        <f t="shared" si="4"/>
        <v>105802033</v>
      </c>
      <c r="K180" s="33">
        <v>198640000</v>
      </c>
      <c r="L180" s="33">
        <f>IFERROR(SUMIF('11-01-IF-002'!$D$5:$D$502,Hoja1!E180,'11-01-IF-002'!$P$5:$P$502),0)</f>
        <v>0</v>
      </c>
      <c r="M180" s="36">
        <f t="shared" si="5"/>
        <v>198640000</v>
      </c>
    </row>
    <row r="181" spans="1:13" x14ac:dyDescent="0.25">
      <c r="A181">
        <v>1058</v>
      </c>
      <c r="B181" t="s">
        <v>344</v>
      </c>
      <c r="C181" t="s">
        <v>280</v>
      </c>
      <c r="D181">
        <v>10</v>
      </c>
      <c r="E181" t="s">
        <v>531</v>
      </c>
      <c r="F181" t="s">
        <v>122</v>
      </c>
      <c r="G181" t="s">
        <v>123</v>
      </c>
      <c r="H181" t="s">
        <v>91</v>
      </c>
      <c r="I181">
        <v>9</v>
      </c>
      <c r="J181" s="33" t="str">
        <f t="shared" si="4"/>
        <v>105803010</v>
      </c>
      <c r="K181" s="33">
        <v>550272000</v>
      </c>
      <c r="L181" s="33">
        <f>IFERROR(SUMIF('11-01-IF-002'!$D$5:$D$502,Hoja1!E181,'11-01-IF-002'!$P$5:$P$502),0)</f>
        <v>0</v>
      </c>
      <c r="M181" s="36">
        <f t="shared" si="5"/>
        <v>550272000</v>
      </c>
    </row>
    <row r="182" spans="1:13" x14ac:dyDescent="0.25">
      <c r="A182">
        <v>1058</v>
      </c>
      <c r="B182" t="s">
        <v>344</v>
      </c>
      <c r="C182" t="s">
        <v>280</v>
      </c>
      <c r="D182">
        <v>11</v>
      </c>
      <c r="E182" t="s">
        <v>532</v>
      </c>
      <c r="F182" t="s">
        <v>174</v>
      </c>
      <c r="G182" t="s">
        <v>163</v>
      </c>
      <c r="H182" t="s">
        <v>281</v>
      </c>
      <c r="I182">
        <v>3</v>
      </c>
      <c r="J182" s="33" t="str">
        <f t="shared" si="4"/>
        <v>105803011</v>
      </c>
      <c r="K182" s="33">
        <v>1000000000</v>
      </c>
      <c r="L182" s="33">
        <f>IFERROR(SUMIF('11-01-IF-002'!$D$5:$D$502,Hoja1!E182,'11-01-IF-002'!$P$5:$P$502),0)</f>
        <v>0</v>
      </c>
      <c r="M182" s="36">
        <f t="shared" si="5"/>
        <v>1000000000</v>
      </c>
    </row>
    <row r="183" spans="1:13" x14ac:dyDescent="0.25">
      <c r="A183">
        <v>1058</v>
      </c>
      <c r="B183" t="s">
        <v>344</v>
      </c>
      <c r="C183" t="s">
        <v>282</v>
      </c>
      <c r="D183">
        <v>12</v>
      </c>
      <c r="E183" t="s">
        <v>533</v>
      </c>
      <c r="F183" t="s">
        <v>174</v>
      </c>
      <c r="G183" t="s">
        <v>163</v>
      </c>
      <c r="H183" t="s">
        <v>175</v>
      </c>
      <c r="I183">
        <v>137</v>
      </c>
      <c r="J183" s="33" t="str">
        <f t="shared" si="4"/>
        <v>105804012</v>
      </c>
      <c r="K183" s="33">
        <v>1495000000</v>
      </c>
      <c r="L183" s="33">
        <f>IFERROR(SUMIF('11-01-IF-002'!$D$5:$D$502,Hoja1!E183,'11-01-IF-002'!$P$5:$P$502),0)</f>
        <v>0</v>
      </c>
      <c r="M183" s="36">
        <f t="shared" si="5"/>
        <v>1495000000</v>
      </c>
    </row>
    <row r="184" spans="1:13" x14ac:dyDescent="0.25">
      <c r="A184">
        <v>1058</v>
      </c>
      <c r="B184" t="s">
        <v>344</v>
      </c>
      <c r="C184" t="s">
        <v>282</v>
      </c>
      <c r="D184">
        <v>13</v>
      </c>
      <c r="E184" t="s">
        <v>534</v>
      </c>
      <c r="F184" t="s">
        <v>122</v>
      </c>
      <c r="G184" t="s">
        <v>123</v>
      </c>
      <c r="H184" t="s">
        <v>91</v>
      </c>
      <c r="I184">
        <v>9</v>
      </c>
      <c r="J184" s="33" t="str">
        <f t="shared" si="4"/>
        <v>105804013</v>
      </c>
      <c r="K184" s="33">
        <v>569715000</v>
      </c>
      <c r="L184" s="33">
        <f>IFERROR(SUMIF('11-01-IF-002'!$D$5:$D$502,Hoja1!E184,'11-01-IF-002'!$P$5:$P$502),0)</f>
        <v>0</v>
      </c>
      <c r="M184" s="36">
        <f t="shared" si="5"/>
        <v>569715000</v>
      </c>
    </row>
    <row r="185" spans="1:13" x14ac:dyDescent="0.25">
      <c r="A185">
        <v>1058</v>
      </c>
      <c r="B185" t="s">
        <v>344</v>
      </c>
      <c r="C185" t="s">
        <v>283</v>
      </c>
      <c r="D185">
        <v>15</v>
      </c>
      <c r="E185" t="s">
        <v>535</v>
      </c>
      <c r="F185" t="s">
        <v>122</v>
      </c>
      <c r="G185" t="s">
        <v>123</v>
      </c>
      <c r="H185" t="s">
        <v>91</v>
      </c>
      <c r="I185">
        <v>16</v>
      </c>
      <c r="J185" s="33" t="str">
        <f t="shared" si="4"/>
        <v>105805015</v>
      </c>
      <c r="K185" s="33">
        <v>1190276000</v>
      </c>
      <c r="L185" s="33">
        <f>IFERROR(SUMIF('11-01-IF-002'!$D$5:$D$502,Hoja1!E185,'11-01-IF-002'!$P$5:$P$502),0)</f>
        <v>0</v>
      </c>
      <c r="M185" s="36">
        <f t="shared" si="5"/>
        <v>1190276000</v>
      </c>
    </row>
    <row r="186" spans="1:13" x14ac:dyDescent="0.25">
      <c r="A186">
        <v>1058</v>
      </c>
      <c r="B186" t="s">
        <v>344</v>
      </c>
      <c r="C186" t="s">
        <v>283</v>
      </c>
      <c r="D186">
        <v>27</v>
      </c>
      <c r="E186" t="s">
        <v>536</v>
      </c>
      <c r="F186" t="s">
        <v>174</v>
      </c>
      <c r="G186" t="s">
        <v>163</v>
      </c>
      <c r="H186" t="s">
        <v>175</v>
      </c>
      <c r="I186">
        <v>261</v>
      </c>
      <c r="J186" s="33" t="str">
        <f t="shared" si="4"/>
        <v>105805027</v>
      </c>
      <c r="K186" s="33">
        <v>400000000</v>
      </c>
      <c r="L186" s="33">
        <f>IFERROR(SUMIF('11-01-IF-002'!$D$5:$D$502,Hoja1!E186,'11-01-IF-002'!$P$5:$P$502),0)</f>
        <v>0</v>
      </c>
      <c r="M186" s="36">
        <f t="shared" si="5"/>
        <v>400000000</v>
      </c>
    </row>
    <row r="187" spans="1:13" x14ac:dyDescent="0.25">
      <c r="A187">
        <v>1058</v>
      </c>
      <c r="B187" t="s">
        <v>344</v>
      </c>
      <c r="C187" t="s">
        <v>284</v>
      </c>
      <c r="D187">
        <v>28</v>
      </c>
      <c r="E187" t="s">
        <v>537</v>
      </c>
      <c r="F187" t="s">
        <v>122</v>
      </c>
      <c r="G187" t="s">
        <v>123</v>
      </c>
      <c r="H187" t="s">
        <v>91</v>
      </c>
      <c r="I187">
        <v>11</v>
      </c>
      <c r="J187" s="33" t="str">
        <f t="shared" si="4"/>
        <v>105806028</v>
      </c>
      <c r="K187" s="33">
        <v>767222000</v>
      </c>
      <c r="L187" s="33">
        <f>IFERROR(SUMIF('11-01-IF-002'!$D$5:$D$502,Hoja1!E187,'11-01-IF-002'!$P$5:$P$502),0)</f>
        <v>0</v>
      </c>
      <c r="M187" s="36">
        <f t="shared" si="5"/>
        <v>767222000</v>
      </c>
    </row>
    <row r="188" spans="1:13" x14ac:dyDescent="0.25">
      <c r="A188">
        <v>1058</v>
      </c>
      <c r="B188" t="s">
        <v>344</v>
      </c>
      <c r="C188" t="s">
        <v>284</v>
      </c>
      <c r="D188">
        <v>29</v>
      </c>
      <c r="E188" t="s">
        <v>538</v>
      </c>
      <c r="F188" t="s">
        <v>122</v>
      </c>
      <c r="G188" t="s">
        <v>123</v>
      </c>
      <c r="H188" t="s">
        <v>91</v>
      </c>
      <c r="I188">
        <v>5</v>
      </c>
      <c r="J188" s="33" t="str">
        <f t="shared" si="4"/>
        <v>105806029</v>
      </c>
      <c r="K188" s="33">
        <v>297000000</v>
      </c>
      <c r="L188" s="33">
        <f>IFERROR(SUMIF('11-01-IF-002'!$D$5:$D$502,Hoja1!E188,'11-01-IF-002'!$P$5:$P$502),0)</f>
        <v>0</v>
      </c>
      <c r="M188" s="36">
        <f t="shared" si="5"/>
        <v>297000000</v>
      </c>
    </row>
    <row r="189" spans="1:13" x14ac:dyDescent="0.25">
      <c r="A189">
        <v>1071</v>
      </c>
      <c r="B189" t="s">
        <v>345</v>
      </c>
      <c r="C189" t="s">
        <v>285</v>
      </c>
      <c r="D189">
        <v>1</v>
      </c>
      <c r="E189" t="s">
        <v>539</v>
      </c>
      <c r="F189" t="s">
        <v>286</v>
      </c>
      <c r="G189" t="s">
        <v>287</v>
      </c>
      <c r="H189" t="s">
        <v>175</v>
      </c>
      <c r="I189">
        <v>369</v>
      </c>
      <c r="J189" s="33" t="str">
        <f t="shared" si="4"/>
        <v>107101001</v>
      </c>
      <c r="K189" s="33">
        <v>16300745000</v>
      </c>
      <c r="L189" s="33">
        <f>IFERROR(SUMIF('11-01-IF-002'!$D$5:$D$502,Hoja1!E189,'11-01-IF-002'!$P$5:$P$502),0)</f>
        <v>0</v>
      </c>
      <c r="M189" s="36">
        <f t="shared" si="5"/>
        <v>16300745000</v>
      </c>
    </row>
    <row r="190" spans="1:13" x14ac:dyDescent="0.25">
      <c r="A190">
        <v>1071</v>
      </c>
      <c r="B190" t="s">
        <v>345</v>
      </c>
      <c r="C190" t="s">
        <v>285</v>
      </c>
      <c r="D190">
        <v>2</v>
      </c>
      <c r="E190" t="s">
        <v>540</v>
      </c>
      <c r="F190" t="s">
        <v>288</v>
      </c>
      <c r="G190" t="s">
        <v>289</v>
      </c>
      <c r="H190" t="s">
        <v>175</v>
      </c>
      <c r="I190">
        <v>369</v>
      </c>
      <c r="J190" s="33" t="str">
        <f t="shared" si="4"/>
        <v>107101002</v>
      </c>
      <c r="K190" s="33">
        <v>11693334000</v>
      </c>
      <c r="L190" s="33">
        <f>IFERROR(SUMIF('11-01-IF-002'!$D$5:$D$502,Hoja1!E190,'11-01-IF-002'!$P$5:$P$502),0)</f>
        <v>0</v>
      </c>
      <c r="M190" s="36">
        <f t="shared" si="5"/>
        <v>11693334000</v>
      </c>
    </row>
    <row r="191" spans="1:13" x14ac:dyDescent="0.25">
      <c r="A191">
        <v>1071</v>
      </c>
      <c r="B191" t="s">
        <v>345</v>
      </c>
      <c r="C191" t="s">
        <v>285</v>
      </c>
      <c r="D191">
        <v>3</v>
      </c>
      <c r="E191" t="s">
        <v>541</v>
      </c>
      <c r="F191" t="s">
        <v>290</v>
      </c>
      <c r="G191" t="s">
        <v>291</v>
      </c>
      <c r="H191" t="s">
        <v>175</v>
      </c>
      <c r="I191">
        <v>369</v>
      </c>
      <c r="J191" s="33" t="str">
        <f t="shared" si="4"/>
        <v>107101003</v>
      </c>
      <c r="K191" s="33">
        <v>2881948000</v>
      </c>
      <c r="L191" s="33">
        <f>IFERROR(SUMIF('11-01-IF-002'!$D$5:$D$502,Hoja1!E191,'11-01-IF-002'!$P$5:$P$502),0)</f>
        <v>0</v>
      </c>
      <c r="M191" s="36">
        <f t="shared" si="5"/>
        <v>2881948000</v>
      </c>
    </row>
    <row r="192" spans="1:13" x14ac:dyDescent="0.25">
      <c r="A192">
        <v>1071</v>
      </c>
      <c r="B192" t="s">
        <v>345</v>
      </c>
      <c r="C192" t="s">
        <v>285</v>
      </c>
      <c r="D192">
        <v>4</v>
      </c>
      <c r="E192" t="s">
        <v>542</v>
      </c>
      <c r="F192" t="s">
        <v>292</v>
      </c>
      <c r="G192" t="s">
        <v>293</v>
      </c>
      <c r="H192" t="s">
        <v>175</v>
      </c>
      <c r="I192">
        <v>369</v>
      </c>
      <c r="J192" s="33" t="str">
        <f t="shared" si="4"/>
        <v>107101004</v>
      </c>
      <c r="K192" s="33">
        <v>60444000</v>
      </c>
      <c r="L192" s="33">
        <f>IFERROR(SUMIF('11-01-IF-002'!$D$5:$D$502,Hoja1!E192,'11-01-IF-002'!$P$5:$P$502),0)</f>
        <v>0</v>
      </c>
      <c r="M192" s="36">
        <f t="shared" si="5"/>
        <v>60444000</v>
      </c>
    </row>
    <row r="193" spans="1:13" x14ac:dyDescent="0.25">
      <c r="A193">
        <v>1071</v>
      </c>
      <c r="B193" t="s">
        <v>345</v>
      </c>
      <c r="C193" t="s">
        <v>285</v>
      </c>
      <c r="D193">
        <v>5</v>
      </c>
      <c r="E193" t="s">
        <v>543</v>
      </c>
      <c r="F193" t="s">
        <v>294</v>
      </c>
      <c r="G193" t="s">
        <v>295</v>
      </c>
      <c r="H193" t="s">
        <v>175</v>
      </c>
      <c r="I193">
        <v>369</v>
      </c>
      <c r="J193" s="33" t="str">
        <f t="shared" si="4"/>
        <v>107101005</v>
      </c>
      <c r="K193" s="33">
        <v>120000000000</v>
      </c>
      <c r="L193" s="33">
        <f>IFERROR(SUMIF('11-01-IF-002'!$D$5:$D$502,Hoja1!E193,'11-01-IF-002'!$P$5:$P$502),0)</f>
        <v>0</v>
      </c>
      <c r="M193" s="36">
        <f t="shared" si="5"/>
        <v>120000000000</v>
      </c>
    </row>
    <row r="194" spans="1:13" x14ac:dyDescent="0.25">
      <c r="A194">
        <v>1071</v>
      </c>
      <c r="B194" t="s">
        <v>345</v>
      </c>
      <c r="C194" t="s">
        <v>285</v>
      </c>
      <c r="D194">
        <v>6</v>
      </c>
      <c r="E194" t="s">
        <v>544</v>
      </c>
      <c r="F194" t="s">
        <v>296</v>
      </c>
      <c r="G194" t="s">
        <v>293</v>
      </c>
      <c r="H194" t="s">
        <v>175</v>
      </c>
      <c r="I194">
        <v>369</v>
      </c>
      <c r="J194" s="33" t="str">
        <f t="shared" si="4"/>
        <v>107101006</v>
      </c>
      <c r="K194" s="33">
        <v>92000000000</v>
      </c>
      <c r="L194" s="33">
        <f>IFERROR(SUMIF('11-01-IF-002'!$D$5:$D$502,Hoja1!E194,'11-01-IF-002'!$P$5:$P$502),0)</f>
        <v>0</v>
      </c>
      <c r="M194" s="36">
        <f t="shared" si="5"/>
        <v>92000000000</v>
      </c>
    </row>
    <row r="195" spans="1:13" x14ac:dyDescent="0.25">
      <c r="A195">
        <v>1071</v>
      </c>
      <c r="B195" t="s">
        <v>345</v>
      </c>
      <c r="C195" t="s">
        <v>297</v>
      </c>
      <c r="D195">
        <v>7</v>
      </c>
      <c r="E195" t="s">
        <v>545</v>
      </c>
      <c r="F195" t="s">
        <v>298</v>
      </c>
      <c r="G195" t="s">
        <v>299</v>
      </c>
      <c r="H195" t="s">
        <v>199</v>
      </c>
      <c r="I195">
        <v>77</v>
      </c>
      <c r="J195" s="33" t="str">
        <f t="shared" si="4"/>
        <v>107102007</v>
      </c>
      <c r="K195" s="33">
        <v>11433675000</v>
      </c>
      <c r="L195" s="33">
        <f>IFERROR(SUMIF('11-01-IF-002'!$D$5:$D$502,Hoja1!E195,'11-01-IF-002'!$P$5:$P$502),0)</f>
        <v>0</v>
      </c>
      <c r="M195" s="36">
        <f t="shared" si="5"/>
        <v>11433675000</v>
      </c>
    </row>
    <row r="196" spans="1:13" x14ac:dyDescent="0.25">
      <c r="A196">
        <v>1071</v>
      </c>
      <c r="B196" t="s">
        <v>345</v>
      </c>
      <c r="C196" t="s">
        <v>297</v>
      </c>
      <c r="D196">
        <v>8</v>
      </c>
      <c r="E196" t="s">
        <v>546</v>
      </c>
      <c r="F196" t="s">
        <v>298</v>
      </c>
      <c r="G196" t="s">
        <v>299</v>
      </c>
      <c r="H196" t="s">
        <v>169</v>
      </c>
      <c r="I196">
        <v>100</v>
      </c>
      <c r="J196" s="33" t="str">
        <f t="shared" ref="J196:J222" si="6">+A196&amp;MID(E196,1,5)</f>
        <v>107102008</v>
      </c>
      <c r="K196" s="33">
        <v>128384000</v>
      </c>
      <c r="L196" s="33">
        <f>IFERROR(SUMIF('11-01-IF-002'!$D$5:$D$502,Hoja1!E196,'11-01-IF-002'!$P$5:$P$502),0)</f>
        <v>0</v>
      </c>
      <c r="M196" s="36">
        <f t="shared" ref="M196:M222" si="7">+K196-L196</f>
        <v>128384000</v>
      </c>
    </row>
    <row r="197" spans="1:13" x14ac:dyDescent="0.25">
      <c r="A197">
        <v>1071</v>
      </c>
      <c r="B197" t="s">
        <v>345</v>
      </c>
      <c r="C197" t="s">
        <v>300</v>
      </c>
      <c r="D197">
        <v>9</v>
      </c>
      <c r="E197" t="s">
        <v>547</v>
      </c>
      <c r="F197" t="s">
        <v>216</v>
      </c>
      <c r="G197" t="s">
        <v>163</v>
      </c>
      <c r="H197" t="s">
        <v>301</v>
      </c>
      <c r="I197">
        <v>2750</v>
      </c>
      <c r="J197" s="33" t="str">
        <f t="shared" si="6"/>
        <v>107103009</v>
      </c>
      <c r="K197" s="33">
        <v>896425000</v>
      </c>
      <c r="L197" s="33">
        <f>IFERROR(SUMIF('11-01-IF-002'!$D$5:$D$502,Hoja1!E197,'11-01-IF-002'!$P$5:$P$502),0)</f>
        <v>0</v>
      </c>
      <c r="M197" s="36">
        <f t="shared" si="7"/>
        <v>896425000</v>
      </c>
    </row>
    <row r="198" spans="1:13" x14ac:dyDescent="0.25">
      <c r="A198">
        <v>1071</v>
      </c>
      <c r="B198" t="s">
        <v>345</v>
      </c>
      <c r="C198" t="s">
        <v>300</v>
      </c>
      <c r="D198">
        <v>10</v>
      </c>
      <c r="E198" t="s">
        <v>548</v>
      </c>
      <c r="F198" t="s">
        <v>122</v>
      </c>
      <c r="G198" t="s">
        <v>123</v>
      </c>
      <c r="H198" t="s">
        <v>91</v>
      </c>
      <c r="I198">
        <v>10</v>
      </c>
      <c r="J198" s="33" t="str">
        <f t="shared" si="6"/>
        <v>107103010</v>
      </c>
      <c r="K198" s="33">
        <v>969913000</v>
      </c>
      <c r="L198" s="33">
        <f>IFERROR(SUMIF('11-01-IF-002'!$D$5:$D$502,Hoja1!E198,'11-01-IF-002'!$P$5:$P$502),0)</f>
        <v>0</v>
      </c>
      <c r="M198" s="36">
        <f t="shared" si="7"/>
        <v>969913000</v>
      </c>
    </row>
    <row r="199" spans="1:13" x14ac:dyDescent="0.25">
      <c r="A199">
        <v>1071</v>
      </c>
      <c r="B199" t="s">
        <v>345</v>
      </c>
      <c r="C199" t="s">
        <v>300</v>
      </c>
      <c r="D199">
        <v>11</v>
      </c>
      <c r="E199" t="s">
        <v>549</v>
      </c>
      <c r="F199" t="s">
        <v>172</v>
      </c>
      <c r="G199" t="s">
        <v>163</v>
      </c>
      <c r="H199" t="s">
        <v>173</v>
      </c>
      <c r="I199">
        <v>75</v>
      </c>
      <c r="J199" s="33" t="str">
        <f t="shared" si="6"/>
        <v>107103011</v>
      </c>
      <c r="K199" s="33">
        <v>8912848000</v>
      </c>
      <c r="L199" s="33">
        <f>IFERROR(SUMIF('11-01-IF-002'!$D$5:$D$502,Hoja1!E199,'11-01-IF-002'!$P$5:$P$502),0)</f>
        <v>0</v>
      </c>
      <c r="M199" s="36">
        <f t="shared" si="7"/>
        <v>8912848000</v>
      </c>
    </row>
    <row r="200" spans="1:13" x14ac:dyDescent="0.25">
      <c r="A200">
        <v>1071</v>
      </c>
      <c r="B200" t="s">
        <v>345</v>
      </c>
      <c r="C200" t="s">
        <v>300</v>
      </c>
      <c r="D200">
        <v>12</v>
      </c>
      <c r="E200" t="s">
        <v>550</v>
      </c>
      <c r="F200" t="s">
        <v>172</v>
      </c>
      <c r="G200" t="s">
        <v>163</v>
      </c>
      <c r="H200" t="s">
        <v>66</v>
      </c>
      <c r="I200">
        <v>1</v>
      </c>
      <c r="J200" s="33" t="str">
        <f t="shared" si="6"/>
        <v>107103012</v>
      </c>
      <c r="K200" s="33">
        <v>991284000</v>
      </c>
      <c r="L200" s="33">
        <f>IFERROR(SUMIF('11-01-IF-002'!$D$5:$D$502,Hoja1!E200,'11-01-IF-002'!$P$5:$P$502),0)</f>
        <v>0</v>
      </c>
      <c r="M200" s="36">
        <f t="shared" si="7"/>
        <v>991284000</v>
      </c>
    </row>
    <row r="201" spans="1:13" x14ac:dyDescent="0.25">
      <c r="A201">
        <v>1072</v>
      </c>
      <c r="B201" t="s">
        <v>346</v>
      </c>
      <c r="C201" t="s">
        <v>302</v>
      </c>
      <c r="D201">
        <v>1</v>
      </c>
      <c r="E201" t="s">
        <v>551</v>
      </c>
      <c r="F201" t="s">
        <v>303</v>
      </c>
      <c r="G201" t="s">
        <v>156</v>
      </c>
      <c r="H201" t="s">
        <v>175</v>
      </c>
      <c r="I201">
        <v>362</v>
      </c>
      <c r="J201" s="33" t="str">
        <f t="shared" si="6"/>
        <v>107201001</v>
      </c>
      <c r="K201" s="33">
        <v>408000000</v>
      </c>
      <c r="L201" s="33">
        <f>IFERROR(SUMIF('11-01-IF-002'!$D$5:$D$502,Hoja1!E201,'11-01-IF-002'!$P$5:$P$502),0)</f>
        <v>0</v>
      </c>
      <c r="M201" s="36">
        <f t="shared" si="7"/>
        <v>408000000</v>
      </c>
    </row>
    <row r="202" spans="1:13" x14ac:dyDescent="0.25">
      <c r="A202">
        <v>1072</v>
      </c>
      <c r="B202" t="s">
        <v>346</v>
      </c>
      <c r="C202" t="s">
        <v>302</v>
      </c>
      <c r="D202">
        <v>2</v>
      </c>
      <c r="E202" t="s">
        <v>552</v>
      </c>
      <c r="F202" t="s">
        <v>122</v>
      </c>
      <c r="G202" t="s">
        <v>123</v>
      </c>
      <c r="H202" t="s">
        <v>91</v>
      </c>
      <c r="I202">
        <v>8</v>
      </c>
      <c r="J202" s="33" t="str">
        <f t="shared" si="6"/>
        <v>107201002</v>
      </c>
      <c r="K202" s="33">
        <v>580600000</v>
      </c>
      <c r="L202" s="33">
        <f>IFERROR(SUMIF('11-01-IF-002'!$D$5:$D$502,Hoja1!E202,'11-01-IF-002'!$P$5:$P$502),0)</f>
        <v>0</v>
      </c>
      <c r="M202" s="36">
        <f t="shared" si="7"/>
        <v>580600000</v>
      </c>
    </row>
    <row r="203" spans="1:13" x14ac:dyDescent="0.25">
      <c r="A203">
        <v>1072</v>
      </c>
      <c r="B203" t="s">
        <v>346</v>
      </c>
      <c r="C203" t="s">
        <v>304</v>
      </c>
      <c r="D203">
        <v>2</v>
      </c>
      <c r="E203" t="s">
        <v>553</v>
      </c>
      <c r="F203" t="s">
        <v>303</v>
      </c>
      <c r="G203" t="s">
        <v>156</v>
      </c>
      <c r="H203" t="s">
        <v>305</v>
      </c>
      <c r="I203">
        <v>1</v>
      </c>
      <c r="J203" s="33" t="str">
        <f t="shared" si="6"/>
        <v>107202002</v>
      </c>
      <c r="K203" s="33">
        <v>200000000</v>
      </c>
      <c r="L203" s="33">
        <f>IFERROR(SUMIF('11-01-IF-002'!$D$5:$D$502,Hoja1!E203,'11-01-IF-002'!$P$5:$P$502),0)</f>
        <v>0</v>
      </c>
      <c r="M203" s="36">
        <f t="shared" si="7"/>
        <v>200000000</v>
      </c>
    </row>
    <row r="204" spans="1:13" x14ac:dyDescent="0.25">
      <c r="A204">
        <v>1072</v>
      </c>
      <c r="B204" t="s">
        <v>346</v>
      </c>
      <c r="C204" t="s">
        <v>306</v>
      </c>
      <c r="D204">
        <v>1</v>
      </c>
      <c r="E204" t="s">
        <v>554</v>
      </c>
      <c r="F204" t="s">
        <v>303</v>
      </c>
      <c r="G204" t="s">
        <v>156</v>
      </c>
      <c r="H204" t="s">
        <v>307</v>
      </c>
      <c r="I204">
        <v>1</v>
      </c>
      <c r="J204" s="33" t="str">
        <f t="shared" si="6"/>
        <v>107203001</v>
      </c>
      <c r="K204" s="33">
        <v>1246000000</v>
      </c>
      <c r="L204" s="33">
        <f>IFERROR(SUMIF('11-01-IF-002'!$D$5:$D$502,Hoja1!E204,'11-01-IF-002'!$P$5:$P$502),0)</f>
        <v>0</v>
      </c>
      <c r="M204" s="36">
        <f t="shared" si="7"/>
        <v>1246000000</v>
      </c>
    </row>
    <row r="205" spans="1:13" x14ac:dyDescent="0.25">
      <c r="A205">
        <v>1072</v>
      </c>
      <c r="B205" t="s">
        <v>346</v>
      </c>
      <c r="C205" t="s">
        <v>306</v>
      </c>
      <c r="D205">
        <v>2</v>
      </c>
      <c r="E205" t="s">
        <v>555</v>
      </c>
      <c r="F205" t="s">
        <v>303</v>
      </c>
      <c r="G205" t="s">
        <v>156</v>
      </c>
      <c r="H205" t="s">
        <v>308</v>
      </c>
      <c r="I205">
        <v>4</v>
      </c>
      <c r="J205" s="33" t="str">
        <f t="shared" si="6"/>
        <v>107203002</v>
      </c>
      <c r="K205" s="33">
        <v>1255000000</v>
      </c>
      <c r="L205" s="33">
        <f>IFERROR(SUMIF('11-01-IF-002'!$D$5:$D$502,Hoja1!E205,'11-01-IF-002'!$P$5:$P$502),0)</f>
        <v>0</v>
      </c>
      <c r="M205" s="36">
        <f t="shared" si="7"/>
        <v>1255000000</v>
      </c>
    </row>
    <row r="206" spans="1:13" x14ac:dyDescent="0.25">
      <c r="A206">
        <v>1072</v>
      </c>
      <c r="B206" t="s">
        <v>346</v>
      </c>
      <c r="C206" t="s">
        <v>309</v>
      </c>
      <c r="D206">
        <v>1</v>
      </c>
      <c r="E206" t="s">
        <v>556</v>
      </c>
      <c r="F206" t="s">
        <v>303</v>
      </c>
      <c r="G206" t="s">
        <v>156</v>
      </c>
      <c r="H206" t="s">
        <v>219</v>
      </c>
      <c r="I206">
        <v>1</v>
      </c>
      <c r="J206" s="33" t="str">
        <f t="shared" si="6"/>
        <v>107204001</v>
      </c>
      <c r="K206" s="33">
        <v>150000000</v>
      </c>
      <c r="L206" s="33">
        <f>IFERROR(SUMIF('11-01-IF-002'!$D$5:$D$502,Hoja1!E206,'11-01-IF-002'!$P$5:$P$502),0)</f>
        <v>0</v>
      </c>
      <c r="M206" s="36">
        <f t="shared" si="7"/>
        <v>150000000</v>
      </c>
    </row>
    <row r="207" spans="1:13" x14ac:dyDescent="0.25">
      <c r="A207">
        <v>1072</v>
      </c>
      <c r="B207" t="s">
        <v>346</v>
      </c>
      <c r="C207" t="s">
        <v>309</v>
      </c>
      <c r="D207">
        <v>2</v>
      </c>
      <c r="E207" t="s">
        <v>557</v>
      </c>
      <c r="F207" t="s">
        <v>310</v>
      </c>
      <c r="G207" t="s">
        <v>156</v>
      </c>
      <c r="H207" t="s">
        <v>175</v>
      </c>
      <c r="I207">
        <v>5</v>
      </c>
      <c r="J207" s="33" t="str">
        <f t="shared" si="6"/>
        <v>107204002</v>
      </c>
      <c r="K207" s="33">
        <v>95900000</v>
      </c>
      <c r="L207" s="33">
        <f>IFERROR(SUMIF('11-01-IF-002'!$D$5:$D$502,Hoja1!E207,'11-01-IF-002'!$P$5:$P$502),0)</f>
        <v>0</v>
      </c>
      <c r="M207" s="36">
        <f t="shared" si="7"/>
        <v>95900000</v>
      </c>
    </row>
    <row r="208" spans="1:13" x14ac:dyDescent="0.25">
      <c r="A208">
        <v>1072</v>
      </c>
      <c r="B208" t="s">
        <v>346</v>
      </c>
      <c r="C208" t="s">
        <v>309</v>
      </c>
      <c r="D208">
        <v>3</v>
      </c>
      <c r="E208" t="s">
        <v>558</v>
      </c>
      <c r="F208" t="s">
        <v>310</v>
      </c>
      <c r="G208" t="s">
        <v>156</v>
      </c>
      <c r="H208" t="s">
        <v>175</v>
      </c>
      <c r="I208">
        <v>5</v>
      </c>
      <c r="J208" s="33" t="str">
        <f t="shared" si="6"/>
        <v>107204003</v>
      </c>
      <c r="K208" s="33">
        <v>95900000</v>
      </c>
      <c r="L208" s="33">
        <f>IFERROR(SUMIF('11-01-IF-002'!$D$5:$D$502,Hoja1!E208,'11-01-IF-002'!$P$5:$P$502),0)</f>
        <v>0</v>
      </c>
      <c r="M208" s="36">
        <f t="shared" si="7"/>
        <v>95900000</v>
      </c>
    </row>
    <row r="209" spans="1:13" x14ac:dyDescent="0.25">
      <c r="A209">
        <v>1072</v>
      </c>
      <c r="B209" t="s">
        <v>346</v>
      </c>
      <c r="C209" t="s">
        <v>309</v>
      </c>
      <c r="D209">
        <v>4</v>
      </c>
      <c r="E209" t="s">
        <v>559</v>
      </c>
      <c r="F209" t="s">
        <v>310</v>
      </c>
      <c r="G209" t="s">
        <v>156</v>
      </c>
      <c r="H209" t="s">
        <v>175</v>
      </c>
      <c r="I209">
        <v>5</v>
      </c>
      <c r="J209" s="33" t="str">
        <f t="shared" si="6"/>
        <v>107204004</v>
      </c>
      <c r="K209" s="33">
        <v>95900000</v>
      </c>
      <c r="L209" s="33">
        <f>IFERROR(SUMIF('11-01-IF-002'!$D$5:$D$502,Hoja1!E209,'11-01-IF-002'!$P$5:$P$502),0)</f>
        <v>0</v>
      </c>
      <c r="M209" s="36">
        <f t="shared" si="7"/>
        <v>95900000</v>
      </c>
    </row>
    <row r="210" spans="1:13" x14ac:dyDescent="0.25">
      <c r="A210">
        <v>1072</v>
      </c>
      <c r="B210" t="s">
        <v>346</v>
      </c>
      <c r="C210" t="s">
        <v>309</v>
      </c>
      <c r="D210">
        <v>5</v>
      </c>
      <c r="E210" t="s">
        <v>560</v>
      </c>
      <c r="F210" t="s">
        <v>310</v>
      </c>
      <c r="G210" t="s">
        <v>156</v>
      </c>
      <c r="H210" t="s">
        <v>175</v>
      </c>
      <c r="I210">
        <v>5</v>
      </c>
      <c r="J210" s="33" t="str">
        <f t="shared" si="6"/>
        <v>107204005</v>
      </c>
      <c r="K210" s="33">
        <v>95900000</v>
      </c>
      <c r="L210" s="33">
        <f>IFERROR(SUMIF('11-01-IF-002'!$D$5:$D$502,Hoja1!E210,'11-01-IF-002'!$P$5:$P$502),0)</f>
        <v>0</v>
      </c>
      <c r="M210" s="36">
        <f t="shared" si="7"/>
        <v>95900000</v>
      </c>
    </row>
    <row r="211" spans="1:13" x14ac:dyDescent="0.25">
      <c r="A211">
        <v>1072</v>
      </c>
      <c r="B211" t="s">
        <v>346</v>
      </c>
      <c r="C211" t="s">
        <v>309</v>
      </c>
      <c r="D211">
        <v>6</v>
      </c>
      <c r="E211" t="s">
        <v>561</v>
      </c>
      <c r="F211" t="s">
        <v>310</v>
      </c>
      <c r="G211" t="s">
        <v>156</v>
      </c>
      <c r="H211" t="s">
        <v>175</v>
      </c>
      <c r="I211">
        <v>5</v>
      </c>
      <c r="J211" s="33" t="str">
        <f t="shared" si="6"/>
        <v>107204006</v>
      </c>
      <c r="K211" s="33">
        <v>95900000</v>
      </c>
      <c r="L211" s="33">
        <f>IFERROR(SUMIF('11-01-IF-002'!$D$5:$D$502,Hoja1!E211,'11-01-IF-002'!$P$5:$P$502),0)</f>
        <v>0</v>
      </c>
      <c r="M211" s="36">
        <f t="shared" si="7"/>
        <v>95900000</v>
      </c>
    </row>
    <row r="212" spans="1:13" x14ac:dyDescent="0.25">
      <c r="A212">
        <v>1072</v>
      </c>
      <c r="B212" t="s">
        <v>346</v>
      </c>
      <c r="C212" t="s">
        <v>309</v>
      </c>
      <c r="D212">
        <v>7</v>
      </c>
      <c r="E212" t="s">
        <v>562</v>
      </c>
      <c r="F212" t="s">
        <v>310</v>
      </c>
      <c r="G212" t="s">
        <v>156</v>
      </c>
      <c r="H212" t="s">
        <v>175</v>
      </c>
      <c r="I212">
        <v>5</v>
      </c>
      <c r="J212" s="33" t="str">
        <f t="shared" si="6"/>
        <v>107204007</v>
      </c>
      <c r="K212" s="33">
        <v>95900000</v>
      </c>
      <c r="L212" s="33">
        <f>IFERROR(SUMIF('11-01-IF-002'!$D$5:$D$502,Hoja1!E212,'11-01-IF-002'!$P$5:$P$502),0)</f>
        <v>0</v>
      </c>
      <c r="M212" s="36">
        <f t="shared" si="7"/>
        <v>95900000</v>
      </c>
    </row>
    <row r="213" spans="1:13" x14ac:dyDescent="0.25">
      <c r="A213">
        <v>1073</v>
      </c>
      <c r="B213" t="s">
        <v>347</v>
      </c>
      <c r="C213" t="s">
        <v>311</v>
      </c>
      <c r="D213">
        <v>1</v>
      </c>
      <c r="E213" t="s">
        <v>563</v>
      </c>
      <c r="F213" t="s">
        <v>122</v>
      </c>
      <c r="G213" t="s">
        <v>123</v>
      </c>
      <c r="H213" t="s">
        <v>91</v>
      </c>
      <c r="I213">
        <v>32</v>
      </c>
      <c r="J213" s="33" t="str">
        <f t="shared" si="6"/>
        <v>107301001</v>
      </c>
      <c r="K213" s="33">
        <v>1931591000</v>
      </c>
      <c r="L213" s="33">
        <f>IFERROR(SUMIF('11-01-IF-002'!$D$5:$D$502,Hoja1!E213,'11-01-IF-002'!$P$5:$P$502),0)</f>
        <v>0</v>
      </c>
      <c r="M213" s="36">
        <f t="shared" si="7"/>
        <v>1931591000</v>
      </c>
    </row>
    <row r="214" spans="1:13" x14ac:dyDescent="0.25">
      <c r="A214">
        <v>1073</v>
      </c>
      <c r="B214" t="s">
        <v>347</v>
      </c>
      <c r="C214" t="s">
        <v>311</v>
      </c>
      <c r="D214">
        <v>4</v>
      </c>
      <c r="E214" t="s">
        <v>564</v>
      </c>
      <c r="F214" t="s">
        <v>174</v>
      </c>
      <c r="G214" t="s">
        <v>163</v>
      </c>
      <c r="H214" t="s">
        <v>252</v>
      </c>
      <c r="I214">
        <v>15</v>
      </c>
      <c r="J214" s="33" t="str">
        <f t="shared" si="6"/>
        <v>107301004</v>
      </c>
      <c r="K214" s="33">
        <v>15270921000</v>
      </c>
      <c r="L214" s="33">
        <f>IFERROR(SUMIF('11-01-IF-002'!$D$5:$D$502,Hoja1!E214,'11-01-IF-002'!$P$5:$P$502),0)</f>
        <v>0</v>
      </c>
      <c r="M214" s="36">
        <f t="shared" si="7"/>
        <v>15270921000</v>
      </c>
    </row>
    <row r="215" spans="1:13" x14ac:dyDescent="0.25">
      <c r="A215">
        <v>1073</v>
      </c>
      <c r="B215" t="s">
        <v>347</v>
      </c>
      <c r="C215" t="s">
        <v>312</v>
      </c>
      <c r="D215">
        <v>1</v>
      </c>
      <c r="E215" t="s">
        <v>565</v>
      </c>
      <c r="F215" t="s">
        <v>122</v>
      </c>
      <c r="G215" t="s">
        <v>123</v>
      </c>
      <c r="H215" t="s">
        <v>91</v>
      </c>
      <c r="I215">
        <v>3</v>
      </c>
      <c r="J215" s="33" t="str">
        <f t="shared" si="6"/>
        <v>107302001</v>
      </c>
      <c r="K215" s="33">
        <v>209300000</v>
      </c>
      <c r="L215" s="33">
        <f>IFERROR(SUMIF('11-01-IF-002'!$D$5:$D$502,Hoja1!E215,'11-01-IF-002'!$P$5:$P$502),0)</f>
        <v>0</v>
      </c>
      <c r="M215" s="36">
        <f t="shared" si="7"/>
        <v>209300000</v>
      </c>
    </row>
    <row r="216" spans="1:13" x14ac:dyDescent="0.25">
      <c r="A216">
        <v>1073</v>
      </c>
      <c r="B216" t="s">
        <v>347</v>
      </c>
      <c r="C216" t="s">
        <v>312</v>
      </c>
      <c r="D216">
        <v>2</v>
      </c>
      <c r="E216" t="s">
        <v>566</v>
      </c>
      <c r="F216" t="s">
        <v>174</v>
      </c>
      <c r="G216" t="s">
        <v>163</v>
      </c>
      <c r="H216" t="s">
        <v>252</v>
      </c>
      <c r="I216">
        <v>1</v>
      </c>
      <c r="J216" s="33" t="str">
        <f t="shared" si="6"/>
        <v>107302002</v>
      </c>
      <c r="K216" s="33">
        <v>1750188000</v>
      </c>
      <c r="L216" s="33">
        <f>IFERROR(SUMIF('11-01-IF-002'!$D$5:$D$502,Hoja1!E216,'11-01-IF-002'!$P$5:$P$502),0)</f>
        <v>0</v>
      </c>
      <c r="M216" s="36">
        <f t="shared" si="7"/>
        <v>1750188000</v>
      </c>
    </row>
    <row r="217" spans="1:13" x14ac:dyDescent="0.25">
      <c r="A217">
        <v>1074</v>
      </c>
      <c r="B217" t="s">
        <v>348</v>
      </c>
      <c r="C217" t="s">
        <v>313</v>
      </c>
      <c r="D217">
        <v>1</v>
      </c>
      <c r="E217" t="s">
        <v>567</v>
      </c>
      <c r="F217" t="s">
        <v>314</v>
      </c>
      <c r="G217" t="s">
        <v>163</v>
      </c>
      <c r="H217" t="s">
        <v>315</v>
      </c>
      <c r="I217">
        <v>29</v>
      </c>
      <c r="J217" s="33" t="str">
        <f t="shared" si="6"/>
        <v>107401001</v>
      </c>
      <c r="K217" s="33">
        <v>2000000000</v>
      </c>
      <c r="L217" s="33">
        <f>IFERROR(SUMIF('11-01-IF-002'!$D$5:$D$502,Hoja1!E217,'11-01-IF-002'!$P$5:$P$502),0)</f>
        <v>0</v>
      </c>
      <c r="M217" s="36">
        <f t="shared" si="7"/>
        <v>2000000000</v>
      </c>
    </row>
    <row r="218" spans="1:13" x14ac:dyDescent="0.25">
      <c r="A218">
        <v>1074</v>
      </c>
      <c r="B218" t="s">
        <v>348</v>
      </c>
      <c r="C218" t="s">
        <v>313</v>
      </c>
      <c r="D218">
        <v>2</v>
      </c>
      <c r="E218" t="s">
        <v>568</v>
      </c>
      <c r="F218" t="s">
        <v>316</v>
      </c>
      <c r="G218" t="s">
        <v>317</v>
      </c>
      <c r="H218" t="s">
        <v>315</v>
      </c>
      <c r="I218">
        <v>783</v>
      </c>
      <c r="J218" s="33" t="str">
        <f t="shared" si="6"/>
        <v>107401002</v>
      </c>
      <c r="K218" s="33">
        <v>31819000000</v>
      </c>
      <c r="L218" s="33">
        <f>IFERROR(SUMIF('11-01-IF-002'!$D$5:$D$502,Hoja1!E218,'11-01-IF-002'!$P$5:$P$502),0)</f>
        <v>0</v>
      </c>
      <c r="M218" s="36">
        <f t="shared" si="7"/>
        <v>31819000000</v>
      </c>
    </row>
    <row r="219" spans="1:13" x14ac:dyDescent="0.25">
      <c r="A219">
        <v>1074</v>
      </c>
      <c r="B219" t="s">
        <v>348</v>
      </c>
      <c r="C219" t="s">
        <v>318</v>
      </c>
      <c r="D219">
        <v>3</v>
      </c>
      <c r="E219" t="s">
        <v>569</v>
      </c>
      <c r="F219" t="s">
        <v>319</v>
      </c>
      <c r="G219" t="s">
        <v>163</v>
      </c>
      <c r="H219" t="s">
        <v>281</v>
      </c>
      <c r="I219">
        <v>1</v>
      </c>
      <c r="J219" s="33" t="str">
        <f t="shared" si="6"/>
        <v>107402003</v>
      </c>
      <c r="K219" s="33">
        <v>250000000</v>
      </c>
      <c r="L219" s="33">
        <f>IFERROR(SUMIF('11-01-IF-002'!$D$5:$D$502,Hoja1!E219,'11-01-IF-002'!$P$5:$P$502),0)</f>
        <v>0</v>
      </c>
      <c r="M219" s="36">
        <f t="shared" si="7"/>
        <v>250000000</v>
      </c>
    </row>
    <row r="220" spans="1:13" x14ac:dyDescent="0.25">
      <c r="A220">
        <v>1074</v>
      </c>
      <c r="B220" t="s">
        <v>348</v>
      </c>
      <c r="C220" t="s">
        <v>318</v>
      </c>
      <c r="D220">
        <v>4</v>
      </c>
      <c r="E220" t="s">
        <v>570</v>
      </c>
      <c r="F220" t="s">
        <v>319</v>
      </c>
      <c r="G220" t="s">
        <v>163</v>
      </c>
      <c r="H220" t="s">
        <v>281</v>
      </c>
      <c r="I220">
        <v>2</v>
      </c>
      <c r="J220" s="33" t="str">
        <f t="shared" si="6"/>
        <v>107402004</v>
      </c>
      <c r="K220" s="33">
        <v>500000000</v>
      </c>
      <c r="L220" s="33">
        <f>IFERROR(SUMIF('11-01-IF-002'!$D$5:$D$502,Hoja1!E220,'11-01-IF-002'!$P$5:$P$502),0)</f>
        <v>0</v>
      </c>
      <c r="M220" s="36">
        <f t="shared" si="7"/>
        <v>500000000</v>
      </c>
    </row>
    <row r="221" spans="1:13" x14ac:dyDescent="0.25">
      <c r="A221">
        <v>1074</v>
      </c>
      <c r="B221" t="s">
        <v>348</v>
      </c>
      <c r="C221" t="s">
        <v>318</v>
      </c>
      <c r="D221">
        <v>5</v>
      </c>
      <c r="E221" t="s">
        <v>571</v>
      </c>
      <c r="F221" t="s">
        <v>320</v>
      </c>
      <c r="G221" t="s">
        <v>317</v>
      </c>
      <c r="H221" t="s">
        <v>321</v>
      </c>
      <c r="I221">
        <v>1</v>
      </c>
      <c r="J221" s="33" t="str">
        <f t="shared" si="6"/>
        <v>107402005</v>
      </c>
      <c r="K221" s="33">
        <v>550000000</v>
      </c>
      <c r="L221" s="33">
        <f>IFERROR(SUMIF('11-01-IF-002'!$D$5:$D$502,Hoja1!E221,'11-01-IF-002'!$P$5:$P$502),0)</f>
        <v>0</v>
      </c>
      <c r="M221" s="36">
        <f t="shared" si="7"/>
        <v>550000000</v>
      </c>
    </row>
    <row r="222" spans="1:13" x14ac:dyDescent="0.25">
      <c r="A222">
        <v>1074</v>
      </c>
      <c r="B222" t="s">
        <v>348</v>
      </c>
      <c r="C222" t="s">
        <v>318</v>
      </c>
      <c r="D222">
        <v>6</v>
      </c>
      <c r="E222" t="s">
        <v>572</v>
      </c>
      <c r="F222" t="s">
        <v>122</v>
      </c>
      <c r="G222" t="s">
        <v>123</v>
      </c>
      <c r="H222" t="s">
        <v>91</v>
      </c>
      <c r="I222">
        <v>20</v>
      </c>
      <c r="J222" s="33" t="str">
        <f t="shared" si="6"/>
        <v>107402006</v>
      </c>
      <c r="K222" s="33">
        <v>1260000000</v>
      </c>
      <c r="L222" s="33">
        <f>IFERROR(SUMIF('11-01-IF-002'!$D$5:$D$502,Hoja1!E222,'11-01-IF-002'!$P$5:$P$502),0)</f>
        <v>0</v>
      </c>
      <c r="M222" s="36">
        <f t="shared" si="7"/>
        <v>1260000000</v>
      </c>
    </row>
  </sheetData>
  <autoFilter ref="A2:K22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5</vt:i4>
      </vt:variant>
    </vt:vector>
  </HeadingPairs>
  <TitlesOfParts>
    <vt:vector size="9" baseType="lpstr">
      <vt:lpstr>11-01-IF-002</vt:lpstr>
      <vt:lpstr>Hoja3</vt:lpstr>
      <vt:lpstr>Hoja5</vt:lpstr>
      <vt:lpstr>Hoja1</vt:lpstr>
      <vt:lpstr>COMP</vt:lpstr>
      <vt:lpstr>DOS</vt:lpstr>
      <vt:lpstr>PROY</vt:lpstr>
      <vt:lpstr>PROY2</vt:lpstr>
      <vt:lpstr>UNO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de Windows</dc:creator>
  <cp:lastModifiedBy>Usuario de Windows</cp:lastModifiedBy>
  <cp:lastPrinted>2017-11-01T21:40:54Z</cp:lastPrinted>
  <dcterms:created xsi:type="dcterms:W3CDTF">2013-12-13T20:38:06Z</dcterms:created>
  <dcterms:modified xsi:type="dcterms:W3CDTF">2019-01-04T04:43:54Z</dcterms:modified>
</cp:coreProperties>
</file>